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comments4.xml" ContentType="application/vnd.openxmlformats-officedocument.spreadsheetml.comment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Variables" sheetId="1" state="visible" r:id="rId3"/>
    <sheet name="Hypotheses" sheetId="2" state="visible" r:id="rId4"/>
    <sheet name="Simple Linear Regression" sheetId="3" state="visible" r:id="rId5"/>
    <sheet name="Target" sheetId="4" state="visible" r:id="rId6"/>
    <sheet name="Data Dictionary" sheetId="5" state="visible" r:id="rId7"/>
    <sheet name="Reproducibility" sheetId="6" state="visible" r:id="rId8"/>
    <sheet name="ARIMAX(1,1,1) Model" sheetId="7" state="visible" r:id="rId9"/>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P1" authorId="0">
      <text>
        <r>
          <rPr>
            <sz val="10"/>
            <rFont val="Arial"/>
            <family val="2"/>
          </rPr>
          <t xml:space="preserve">Rows 10–1770: one-step-ahead fitted values. Rows 1771–1857 (Demand missing): dynamic multi-step ARIMAX forecast. Rows 2–7 blank: no vehicle-miles data. See the ARIMAX(1,1,1) Model sheet.</t>
        </r>
      </text>
    </comment>
  </commentList>
</comments>
</file>

<file path=xl/sharedStrings.xml><?xml version="1.0" encoding="utf-8"?>
<sst xmlns="http://schemas.openxmlformats.org/spreadsheetml/2006/main" count="843" uniqueCount="502">
  <si>
    <t xml:space="preserve">Variable</t>
  </si>
  <si>
    <t xml:space="preserve">Description</t>
  </si>
  <si>
    <t xml:space="preserve">Time Frame</t>
  </si>
  <si>
    <t xml:space="preserve">Time Unit</t>
  </si>
  <si>
    <t xml:space="preserve">Links</t>
  </si>
  <si>
    <t xml:space="preserve">S&amp;P 500 Index</t>
  </si>
  <si>
    <t xml:space="preserve">A stock market index that may influence investment decisions and consumer confidence, impacting gasoline demand.</t>
  </si>
  <si>
    <t xml:space="preserve">2016 - 2026</t>
  </si>
  <si>
    <t xml:space="preserve">Daily except weekends</t>
  </si>
  <si>
    <t xml:space="preserve">S&amp;P 500® | S&amp;P Dow Jones Indices (spglobal.com)</t>
  </si>
  <si>
    <t xml:space="preserve">Weekly Jobless Claims</t>
  </si>
  <si>
    <t xml:space="preserve">A measure of unemployment trends, which can affect consumer spending on gasoline.</t>
  </si>
  <si>
    <t xml:space="preserve">1967 - 2026</t>
  </si>
  <si>
    <t xml:space="preserve">Weekly</t>
  </si>
  <si>
    <t xml:space="preserve">Initial Claims (ICSA) | FRED | St. Louis Fed (stlouisfed.org)</t>
  </si>
  <si>
    <t xml:space="preserve">TSA Passenger Throughput</t>
  </si>
  <si>
    <t xml:space="preserve">Indicates air travel activity and its impact on airport gasoline sales.</t>
  </si>
  <si>
    <t xml:space="preserve">2019 - 2026</t>
  </si>
  <si>
    <t xml:space="preserve">Daily</t>
  </si>
  <si>
    <t xml:space="preserve">Travel Passenger Throughputs</t>
  </si>
  <si>
    <t xml:space="preserve">US Spot Market Prices of Crude Oil</t>
  </si>
  <si>
    <t xml:space="preserve">The cost of crude oil in the United States, influencing gasoline production costs and prices.</t>
  </si>
  <si>
    <t xml:space="preserve">1986 - 2026</t>
  </si>
  <si>
    <t xml:space="preserve">Weekly Cushing, OK WTI Spot Price FOB (Dollars per Barrel) (eia.gov)</t>
  </si>
  <si>
    <t xml:space="preserve">Europe Spot Market Prices of Crude Oil</t>
  </si>
  <si>
    <t xml:space="preserve">Crude oil prices in Europe, affecting international oil markets and gasoline pricing.</t>
  </si>
  <si>
    <t xml:space="preserve">1987 - 2026</t>
  </si>
  <si>
    <t xml:space="preserve">Weekly Europe Brent Spot Price FOB (Dollars per Barrel) (eia.gov)</t>
  </si>
  <si>
    <t xml:space="preserve">Regular (87 Octane) Gasoline Prices</t>
  </si>
  <si>
    <t xml:space="preserve">The cost of regular gasoline, a key factor in consumer gasoline purchasing decisions.</t>
  </si>
  <si>
    <t xml:space="preserve">1990 - 2026</t>
  </si>
  <si>
    <t xml:space="preserve">Weekly U.S. Regular All Formulations Retail Gasoline Prices (Dollars per Gallon) (eia.gov)</t>
  </si>
  <si>
    <t xml:space="preserve">USA GDP</t>
  </si>
  <si>
    <t xml:space="preserve">The overall economic output of the United States, influencing gasoline consumption patterns.</t>
  </si>
  <si>
    <t xml:space="preserve">1947 - 2026</t>
  </si>
  <si>
    <t xml:space="preserve">Quarterly</t>
  </si>
  <si>
    <t xml:space="preserve">Gross Domestic Product (GDP) | FRED | St. Louis Fed (stlouisfed.org)</t>
  </si>
  <si>
    <t xml:space="preserve">Public Transport Ridership</t>
  </si>
  <si>
    <t xml:space="preserve">Trends in the use of public transportation, which can affect gasoline demand.</t>
  </si>
  <si>
    <t xml:space="preserve">Ridership Data Archives - APTA</t>
  </si>
  <si>
    <t xml:space="preserve">Rig Count</t>
  </si>
  <si>
    <t xml:space="preserve">The number of active drilling rigs, providing insight into future oil and gasoline supply.</t>
  </si>
  <si>
    <t xml:space="preserve">1973 - 2026</t>
  </si>
  <si>
    <t xml:space="preserve">Monthly</t>
  </si>
  <si>
    <t xml:space="preserve">U.S. Crude Oil and Natural Gas Drilling Activity</t>
  </si>
  <si>
    <t xml:space="preserve">Automobile Sales</t>
  </si>
  <si>
    <t xml:space="preserve">Sales of vehicles, impacting gasoline consumption through vehicle ownership.</t>
  </si>
  <si>
    <t xml:space="preserve">1976 - 2026</t>
  </si>
  <si>
    <t xml:space="preserve">Total Vehicle Sales (TOTALSA) | FRED | St. Louis Fed (stlouisfed.org)</t>
  </si>
  <si>
    <t xml:space="preserve">Highway Traffic Data</t>
  </si>
  <si>
    <t xml:space="preserve">Data on road traffic and congestion levels, influencing gasoline usage patterns.</t>
  </si>
  <si>
    <t xml:space="preserve">2002 - 2026</t>
  </si>
  <si>
    <t xml:space="preserve">Office of Highway Policy Information - Policy | Federal Highway Administration (dot.gov)</t>
  </si>
  <si>
    <t xml:space="preserve">Personal Consumption Expenditures</t>
  </si>
  <si>
    <t xml:space="preserve">A measure of consumer spending, reflecting spending on goods including gasoline.</t>
  </si>
  <si>
    <t xml:space="preserve">1959 - 2026</t>
  </si>
  <si>
    <t xml:space="preserve">Personal Consumption Expenditures (PCE) | FRED | St. Louis Fed (stlouisfed.org)</t>
  </si>
  <si>
    <t xml:space="preserve">Consumer Credit Data</t>
  </si>
  <si>
    <t xml:space="preserve">Information on consumer credit trends, affecting consumer purchasing power for gasoline.</t>
  </si>
  <si>
    <t xml:space="preserve">1945 - 2026</t>
  </si>
  <si>
    <t xml:space="preserve">Households and Nonprofit Organizations; Consumer Credit; Liability, Level (HCCSDODNS) | FRED | St. Louis Fed (stlouisfed.org)</t>
  </si>
  <si>
    <t xml:space="preserve">EV Sales</t>
  </si>
  <si>
    <t xml:space="preserve">Sales of electric vehicles, impacting gasoline demand and the gasoline industry's future.</t>
  </si>
  <si>
    <t xml:space="preserve">2010 - 2025</t>
  </si>
  <si>
    <t xml:space="preserve">Yearly</t>
  </si>
  <si>
    <t xml:space="preserve">Global and National EV sales</t>
  </si>
  <si>
    <t xml:space="preserve">EV Regulations</t>
  </si>
  <si>
    <t xml:space="preserve">Regulations related to electric vehicles, influencing the transition from traditional to electric cars.</t>
  </si>
  <si>
    <t xml:space="preserve">1993 - 2024</t>
  </si>
  <si>
    <t xml:space="preserve">Government Mandated AFV Acquisitions </t>
  </si>
  <si>
    <t xml:space="preserve">Household Debt and Credit</t>
  </si>
  <si>
    <t xml:space="preserve">Data on consumer debt and credit, affecting disposable income and gasoline spending.</t>
  </si>
  <si>
    <t xml:space="preserve">2004 - 2026</t>
  </si>
  <si>
    <t xml:space="preserve">Labor Costs</t>
  </si>
  <si>
    <t xml:space="preserve">The cost of labor in the gasoline industry, influencing production costs and pricing.</t>
  </si>
  <si>
    <t xml:space="preserve">2006 - 2026</t>
  </si>
  <si>
    <t xml:space="preserve">Employee Compensation</t>
  </si>
  <si>
    <t xml:space="preserve">Smoking Consumption</t>
  </si>
  <si>
    <t xml:space="preserve">Trends in smoking behavior, which can affect convenience store gasoline sales.</t>
  </si>
  <si>
    <t xml:space="preserve">1944 - 2025</t>
  </si>
  <si>
    <t xml:space="preserve">Yearly/Random</t>
  </si>
  <si>
    <t xml:space="preserve">Smoking Trends</t>
  </si>
  <si>
    <t xml:space="preserve">Refinery Utilization</t>
  </si>
  <si>
    <t xml:space="preserve">The utilization rate of refineries, impacting gasoline production and supply.</t>
  </si>
  <si>
    <t xml:space="preserve">1985 - 2026</t>
  </si>
  <si>
    <t xml:space="preserve">U.S. Refinery Utilization</t>
  </si>
  <si>
    <t xml:space="preserve">U.S. Dollar Index</t>
  </si>
  <si>
    <t xml:space="preserve">The strength of the U.S. dollar, influencing oil prices and gasoline costs.</t>
  </si>
  <si>
    <t xml:space="preserve">1971 - 2026</t>
  </si>
  <si>
    <t xml:space="preserve">U.S. Index</t>
  </si>
  <si>
    <t xml:space="preserve">Housing Market Expectations</t>
  </si>
  <si>
    <t xml:space="preserve">Expectations regarding the housing market's performance and its impact on consumer finances.</t>
  </si>
  <si>
    <t xml:space="preserve">2014 - 2026</t>
  </si>
  <si>
    <t xml:space="preserve">Inflation Expectations</t>
  </si>
  <si>
    <t xml:space="preserve">Expectations regarding future inflation rates and their influence on gasoline prices.</t>
  </si>
  <si>
    <t xml:space="preserve">2013 - 2026</t>
  </si>
  <si>
    <t xml:space="preserve">Employee Earnings</t>
  </si>
  <si>
    <t xml:space="preserve">Trends in employee earnings, affecting consumer purchasing power for gasoline.</t>
  </si>
  <si>
    <t xml:space="preserve">Every 4 Months</t>
  </si>
  <si>
    <t xml:space="preserve">U.S. Demographics</t>
  </si>
  <si>
    <t xml:space="preserve">Includes datasets regarding mary areas of U.S. population (life expectancy, city population, median age, etc.)</t>
  </si>
  <si>
    <t xml:space="preserve">1950 - 2026</t>
  </si>
  <si>
    <t xml:space="preserve">United States Demographics 2025 (Population, Age, Sex, Trends) - Worldometer (worldometers.info)</t>
  </si>
  <si>
    <t xml:space="preserve">Major Holiday Week</t>
  </si>
  <si>
    <t xml:space="preserve">A weekly indicator flagging whether the week contains a major U.S. driving holiday (Memorial Day, July 4, Labor Day, Thanksgiving, Christmas, or New Year's), added because the target series is not seasonally adjusted and holiday timing shifts week to week.</t>
  </si>
  <si>
    <t xml:space="preserve">1991 - 2026</t>
  </si>
  <si>
    <t xml:space="preserve">US Federal Holidays (holidays Python package, PyPI)</t>
  </si>
  <si>
    <t xml:space="preserve">Work From Home Share</t>
  </si>
  <si>
    <t xml:space="preserve">Percent of full paid workdays worked from home, from the Survey of Working Arrangements and Attitudes (SWAA), added to capture the post-2020 structural decline in commuting.</t>
  </si>
  <si>
    <t xml:space="preserve">2020 - 2026</t>
  </si>
  <si>
    <t xml:space="preserve">WFH Research Data (wfhresearch.com)</t>
  </si>
  <si>
    <t xml:space="preserve">US Population-Weighted HDD</t>
  </si>
  <si>
    <t xml:space="preserve">Weekly sum of heating degree days weighted across U.S. population to capture real winter cold snaps.</t>
  </si>
  <si>
    <t xml:space="preserve">Weekly (Ending Friday)</t>
  </si>
  <si>
    <t xml:space="preserve">https://open-meteo.com/</t>
  </si>
  <si>
    <t xml:space="preserve">US Population-Weighted CDD</t>
  </si>
  <si>
    <t xml:space="preserve">Weekly sum of cooling degree days weighted across U.S. population to capture real summer heatwaves.</t>
  </si>
  <si>
    <t xml:space="preserve">Predictor</t>
  </si>
  <si>
    <t xml:space="preserve">Hypothesis</t>
  </si>
  <si>
    <t xml:space="preserve">Magnitude</t>
  </si>
  <si>
    <t xml:space="preserve">Direction</t>
  </si>
  <si>
    <t xml:space="preserve">Higher crude prices often deter gasoline consumption due to price elasticity.</t>
  </si>
  <si>
    <t xml:space="preserve">High</t>
  </si>
  <si>
    <t xml:space="preserve">Negative</t>
  </si>
  <si>
    <t xml:space="preserve">Karina's personal hypotheses: you can challenge or disagree.</t>
  </si>
  <si>
    <t xml:space="preserve">Higher gasoline prices generally deter consumption.</t>
  </si>
  <si>
    <t xml:space="preserve">Increased EV sales may decrease gasoline demand as more people use electric vehicles.</t>
  </si>
  <si>
    <t xml:space="preserve">Higher EV regulations decrease gasoline demand as fleet companies are forced to transition away from gasoline vehicles.</t>
  </si>
  <si>
    <t xml:space="preserve">Increased highway traffic indicates greater vehicle usage, leading to higher gasoline demand.</t>
  </si>
  <si>
    <t xml:space="preserve">Positive</t>
  </si>
  <si>
    <t xml:space="preserve">Higher stock market performance may indicate a booming economy, leading to increased gasoline demand.</t>
  </si>
  <si>
    <t xml:space="preserve">Medium</t>
  </si>
  <si>
    <t xml:space="preserve">Higher jobless claims indicate economic downturns, which may result in decreased gasoline demand.</t>
  </si>
  <si>
    <t xml:space="preserve">If European crude prices rise and the US follows, it could deter gasoline demand.</t>
  </si>
  <si>
    <t xml:space="preserve">Higher GDP indicates a robust economy, potentially driving up gasoline demand.</t>
  </si>
  <si>
    <t xml:space="preserve">Increased public transport ridership may lead to decreased gasoline demand.</t>
  </si>
  <si>
    <t xml:space="preserve">Higher sales, especially of gasoline-based vehicles, indicate potential increased gasoline demand.</t>
  </si>
  <si>
    <t xml:space="preserve">Higher consumer spending can suggest increased economic activity and gasoline demand.</t>
  </si>
  <si>
    <t xml:space="preserve">Higher refinery utilization can lead to increased gasoline supply, potentially affecting demand balance.</t>
  </si>
  <si>
    <t xml:space="preserve">A stronger U.S. dollar can make oil imports cheaper, potentially affecting gasoline prices and demand.</t>
  </si>
  <si>
    <t xml:space="preserve">Higher inflation expectations could deter spending, potentially reducing gasoline demand.</t>
  </si>
  <si>
    <t xml:space="preserve">Higher earnings boost disposable income, possibly increasing gasoline demand due to increased travel.</t>
  </si>
  <si>
    <t xml:space="preserve">-</t>
  </si>
  <si>
    <t xml:space="preserve">An increase in passenger throughput may indicate higher air travel, potentially reducing gasoline demand.</t>
  </si>
  <si>
    <t xml:space="preserve">Low</t>
  </si>
  <si>
    <t xml:space="preserve">A higher rig count suggests increased domestic production, potentially influencing gasoline demand.</t>
  </si>
  <si>
    <t xml:space="preserve">Higher consumer credit indicates more spending, including on vehicles and travel, potentially driving gasoline demand.</t>
  </si>
  <si>
    <t xml:space="preserve">Higher household debt may deter spending, including on travel, potentially reducing gasoline demand.</t>
  </si>
  <si>
    <t xml:space="preserve">Rising labor costs could affect gasoline production costs, potentially affecting gasoline demand.</t>
  </si>
  <si>
    <t xml:space="preserve">Decrease in smoking might indicate health-conscious decisions, including eco-friendly transportation choices.</t>
  </si>
  <si>
    <t xml:space="preserve">A booming housing market might lead to increased travel, potentially driving up gasoline demand.</t>
  </si>
  <si>
    <t xml:space="preserve">Major Driving Holiday Week</t>
  </si>
  <si>
    <t xml:space="preserve">Weeks containing Memorial Day, July 4, Labor Day, Thanksgiving, Christmas, or New Year's Day see a surge in road trips and family travel, which should raise gasoline demand relative to an ordinary week. But Thanksgiving and Christmas weeks also carry days when many people don't commute or run errands at all, so the net effect could go either way depending on which force dominates.</t>
  </si>
  <si>
    <t xml:space="preserve">Conditional</t>
  </si>
  <si>
    <t xml:space="preserve">A higher share of work-from-home days should lower gasoline demand, since commuting is a large and regular share of vehicle miles driven and this trip disappears entirely on remote days. This is a structural shift rather than a short-term fluctuation, and expected to matter most in explaining why demand hasn't returned to pre-2020 levels rather than in explaining week-to-week noise.</t>
  </si>
  <si>
    <t xml:space="preserve">Severe winter cold and winter storms reduce vehicle miles traveled and suppress gasoline demand.</t>
  </si>
  <si>
    <t xml:space="preserve">Warmer summer temperatures increase vacation driving trips and air conditioning load.</t>
  </si>
  <si>
    <t xml:space="preserve">SUMMARY OUTPUT</t>
  </si>
  <si>
    <t xml:space="preserve">Regression Statistics</t>
  </si>
  <si>
    <t xml:space="preserve">Multiple R</t>
  </si>
  <si>
    <t xml:space="preserve">R Square</t>
  </si>
  <si>
    <t xml:space="preserve">Adjusted R Square</t>
  </si>
  <si>
    <t xml:space="preserve">Standard Error</t>
  </si>
  <si>
    <t xml:space="preserve">Observations</t>
  </si>
  <si>
    <t xml:space="preserve">ANOVA</t>
  </si>
  <si>
    <t xml:space="preserve">df</t>
  </si>
  <si>
    <t xml:space="preserve">SS</t>
  </si>
  <si>
    <t xml:space="preserve">MS</t>
  </si>
  <si>
    <t xml:space="preserve">F</t>
  </si>
  <si>
    <t xml:space="preserve">Significance F</t>
  </si>
  <si>
    <t xml:space="preserve">Regression</t>
  </si>
  <si>
    <t xml:space="preserve">Residual</t>
  </si>
  <si>
    <t xml:space="preserve">Total</t>
  </si>
  <si>
    <t xml:space="preserve">Coefficients</t>
  </si>
  <si>
    <t xml:space="preserve">t Stat</t>
  </si>
  <si>
    <t xml:space="preserve">P-value</t>
  </si>
  <si>
    <t xml:space="preserve">Lower 95%</t>
  </si>
  <si>
    <t xml:space="preserve">Upper 95%</t>
  </si>
  <si>
    <t xml:space="preserve">Lower 95.0%</t>
  </si>
  <si>
    <t xml:space="preserve">Upper 95.0%</t>
  </si>
  <si>
    <t xml:space="preserve">Intercept</t>
  </si>
  <si>
    <t xml:space="preserve">X Variable 1</t>
  </si>
  <si>
    <t xml:space="preserve">Week #</t>
  </si>
  <si>
    <t xml:space="preserve">Date</t>
  </si>
  <si>
    <t xml:space="preserve">Demand</t>
  </si>
  <si>
    <t xml:space="preserve">sp500_weekly_avg</t>
  </si>
  <si>
    <t xml:space="preserve">initial_jobless_claims</t>
  </si>
  <si>
    <t xml:space="preserve">tsa_passengers_weekly_avg</t>
  </si>
  <si>
    <t xml:space="preserve">wti_spot_usd_per_bbl</t>
  </si>
  <si>
    <t xml:space="preserve">brent_spot_usd_per_bbl</t>
  </si>
  <si>
    <t xml:space="preserve">regular_gas_usd_per_gal</t>
  </si>
  <si>
    <t xml:space="preserve">gdp_saar_bil_usd</t>
  </si>
  <si>
    <t xml:space="preserve">transit_unlinked_trips_thous</t>
  </si>
  <si>
    <t xml:space="preserve">rotary_rig_count</t>
  </si>
  <si>
    <t xml:space="preserve">vehicle_sales_saar_mil</t>
  </si>
  <si>
    <t xml:space="preserve">vehicle_miles_mil</t>
  </si>
  <si>
    <t xml:space="preserve">pce_saar_bil_usd</t>
  </si>
  <si>
    <t xml:space="preserve">consumer_credit_mil_usd</t>
  </si>
  <si>
    <t xml:space="preserve">ev_sales_vehicles</t>
  </si>
  <si>
    <t xml:space="preserve">regulated_afv_acquisitions</t>
  </si>
  <si>
    <t xml:space="preserve">household_debt_tril_usd</t>
  </si>
  <si>
    <t xml:space="preserve">eci_total_comp_index</t>
  </si>
  <si>
    <t xml:space="preserve">smoking_adults_pct</t>
  </si>
  <si>
    <t xml:space="preserve">refinery_utilization_pct</t>
  </si>
  <si>
    <t xml:space="preserve">fed_broad_dollar_index</t>
  </si>
  <si>
    <t xml:space="preserve">home_price_expectation_pct</t>
  </si>
  <si>
    <t xml:space="preserve">inflation_expectation_1y_pct</t>
  </si>
  <si>
    <t xml:space="preserve">mean_annual_earnings_thous_usd</t>
  </si>
  <si>
    <t xml:space="preserve">us_population_thous</t>
  </si>
  <si>
    <t xml:space="preserve">wfh_share_paid_days_pct</t>
  </si>
  <si>
    <t xml:space="preserve">major_holiday_week</t>
  </si>
  <si>
    <t xml:space="preserve">hdd_pop_weighted</t>
  </si>
  <si>
    <t xml:space="preserve">cdd_pop_weighted</t>
  </si>
  <si>
    <t xml:space="preserve">Model C</t>
  </si>
  <si>
    <t xml:space="preserve">Simple Linear Regression Model</t>
  </si>
  <si>
    <t xml:space="preserve">forward selection</t>
  </si>
  <si>
    <t xml:space="preserve">backward selection</t>
  </si>
  <si>
    <t xml:space="preserve">Restricted Model C</t>
  </si>
  <si>
    <t xml:space="preserve">gas*VMT interaction</t>
  </si>
  <si>
    <t xml:space="preserve">M1 Weather + Holiday</t>
  </si>
  <si>
    <t xml:space="preserve">ARIMAX with cdd and hdd</t>
  </si>
  <si>
    <t xml:space="preserve">ARIMAX(1,1,1) + covariates: fit / forecast</t>
  </si>
  <si>
    <t xml:space="preserve">ARIMAX Xβ (regression part)</t>
  </si>
  <si>
    <t xml:space="preserve">ARIMAX u (level error)</t>
  </si>
  <si>
    <t xml:space="preserve">ARIMAX ε (1-step residual)</t>
  </si>
  <si>
    <t xml:space="preserve">ARIMAX horizon h</t>
  </si>
  <si>
    <t xml:space="preserve">ARIMAX ψ weight</t>
  </si>
  <si>
    <t xml:space="preserve">ARIMAX Σψ²</t>
  </si>
  <si>
    <t xml:space="preserve">ARIMAX 95% lower</t>
  </si>
  <si>
    <t xml:space="preserve">ARIMAX 95% upper</t>
  </si>
  <si>
    <t xml:space="preserve">variable_name</t>
  </si>
  <si>
    <t xml:space="preserve">supplied_label</t>
  </si>
  <si>
    <t xml:space="preserve">operational_definition</t>
  </si>
  <si>
    <t xml:space="preserve">unit</t>
  </si>
  <si>
    <t xml:space="preserve">source_organization</t>
  </si>
  <si>
    <t xml:space="preserve">source_url</t>
  </si>
  <si>
    <t xml:space="preserve">source_frequency</t>
  </si>
  <si>
    <t xml:space="preserve">weekly_integration</t>
  </si>
  <si>
    <t xml:space="preserve">availability_rule</t>
  </si>
  <si>
    <t xml:space="preserve">coverage_start</t>
  </si>
  <si>
    <t xml:space="preserve">coverage_end</t>
  </si>
  <si>
    <t xml:space="preserve">nonmissing_weeks</t>
  </si>
  <si>
    <t xml:space="preserve">hypothesized_magnitude</t>
  </si>
  <si>
    <t xml:space="preserve">hypothesized_direction</t>
  </si>
  <si>
    <t xml:space="preserve">retrieved</t>
  </si>
  <si>
    <t xml:space="preserve">Mean of available S&amp;P 500 daily closes in the Saturday-Friday week.</t>
  </si>
  <si>
    <t xml:space="preserve">index points</t>
  </si>
  <si>
    <t xml:space="preserve">S&amp;P Dow Jones Indices via FRED</t>
  </si>
  <si>
    <t xml:space="preserve">https://fred.stlouisfed.org/series/SP500</t>
  </si>
  <si>
    <t xml:space="preserve">Saturday-Friday mean; no carry-forward</t>
  </si>
  <si>
    <t xml:space="preserve">Daily closes treated as available by Friday close</t>
  </si>
  <si>
    <t xml:space="preserve">2016-09-02</t>
  </si>
  <si>
    <t xml:space="preserve">2026-08-28</t>
  </si>
  <si>
    <t xml:space="preserve">2026-09-02</t>
  </si>
  <si>
    <t xml:space="preserve">Seasonally adjusted initial unemployment insurance claims.</t>
  </si>
  <si>
    <t xml:space="preserve">claims</t>
  </si>
  <si>
    <t xml:space="preserve">U.S. Employment and Training Administration via FRED</t>
  </si>
  <si>
    <t xml:space="preserve">https://fred.stlouisfed.org/series/ICSA</t>
  </si>
  <si>
    <t xml:space="preserve">Week-ending Saturday value placed on the following Friday</t>
  </si>
  <si>
    <t xml:space="preserve">Following-Thursday release represented by Friday date</t>
  </si>
  <si>
    <t xml:space="preserve">1991-02-08</t>
  </si>
  <si>
    <t xml:space="preserve">Mean daily travelers screened at U.S. TSA checkpoints.</t>
  </si>
  <si>
    <t xml:space="preserve">passengers per day</t>
  </si>
  <si>
    <t xml:space="preserve">Transportation Security Administration</t>
  </si>
  <si>
    <t xml:space="preserve">https://www.tsa.gov/travel/passenger-volumes</t>
  </si>
  <si>
    <t xml:space="preserve">Daily values treated as available by the following Friday close</t>
  </si>
  <si>
    <t xml:space="preserve">2019-01-04</t>
  </si>
  <si>
    <t xml:space="preserve">Mean daily Cushing, Oklahoma WTI spot price in the Saturday-Friday week.</t>
  </si>
  <si>
    <t xml:space="preserve">U.S. dollars per barrel</t>
  </si>
  <si>
    <t xml:space="preserve">U.S. Energy Information Administration via FRED</t>
  </si>
  <si>
    <t xml:space="preserve">https://fred.stlouisfed.org/series/DCOILWTICO</t>
  </si>
  <si>
    <t xml:space="preserve">Daily observations treated as contemporaneously available</t>
  </si>
  <si>
    <t xml:space="preserve">Mean daily Europe Brent spot price in the Saturday-Friday week.</t>
  </si>
  <si>
    <t xml:space="preserve">https://fred.stlouisfed.org/series/DCOILBRENTEU</t>
  </si>
  <si>
    <t xml:space="preserve">U.S. regular all-formulations retail gasoline price.</t>
  </si>
  <si>
    <t xml:space="preserve">U.S. dollars per gallon</t>
  </si>
  <si>
    <t xml:space="preserve">https://fred.stlouisfed.org/series/GASREGW</t>
  </si>
  <si>
    <t xml:space="preserve">Monday observation assigned to that Friday; no multiweek carry</t>
  </si>
  <si>
    <t xml:space="preserve">Weekly value is public during the same week</t>
  </si>
  <si>
    <t xml:space="preserve">U.S. gross domestic product at seasonally adjusted annual rate.</t>
  </si>
  <si>
    <t xml:space="preserve">billions of current U.S. dollars</t>
  </si>
  <si>
    <t xml:space="preserve">U.S. Bureau of Economic Analysis via FRED</t>
  </si>
  <si>
    <t xml:space="preserve">https://fred.stlouisfed.org/series/GDP</t>
  </si>
  <si>
    <t xml:space="preserve">First Friday after assumed release, then carried forward</t>
  </si>
  <si>
    <t xml:space="preserve">Quarter-end plus 35 days, a conservative advance-release convention</t>
  </si>
  <si>
    <t xml:space="preserve">1991-05-10</t>
  </si>
  <si>
    <t xml:space="preserve">National monthly public transit unlinked passenger trips.</t>
  </si>
  <si>
    <t xml:space="preserve">thousands of trips</t>
  </si>
  <si>
    <t xml:space="preserve">BTS using APTA/FTA data via FRED</t>
  </si>
  <si>
    <t xml:space="preserve">https://fred.stlouisfed.org/series/TRANSIT</t>
  </si>
  <si>
    <t xml:space="preserve">Month-end plus 100 days, conservative for NTD publication</t>
  </si>
  <si>
    <t xml:space="preserve">2000-05-12</t>
  </si>
  <si>
    <t xml:space="preserve">U.S. crude-oil and natural-gas rotary rigs in operation.</t>
  </si>
  <si>
    <t xml:space="preserve">rigs</t>
  </si>
  <si>
    <t xml:space="preserve">U.S. Energy Information Administration</t>
  </si>
  <si>
    <t xml:space="preserve">https://www.eia.gov/dnav/ng/hist/e_ertrr0_xr0_nus_cm.htm</t>
  </si>
  <si>
    <t xml:space="preserve">Month-end plus 35 days</t>
  </si>
  <si>
    <t xml:space="preserve">Total U.S. vehicle sales at seasonally adjusted annual rate.</t>
  </si>
  <si>
    <t xml:space="preserve">millions of vehicles</t>
  </si>
  <si>
    <t xml:space="preserve">https://fred.stlouisfed.org/series/TOTALSA</t>
  </si>
  <si>
    <t xml:space="preserve">Month-end plus 15 days</t>
  </si>
  <si>
    <t xml:space="preserve">1991-02-22</t>
  </si>
  <si>
    <t xml:space="preserve">U.S. vehicle miles traveled.</t>
  </si>
  <si>
    <t xml:space="preserve">millions of miles</t>
  </si>
  <si>
    <t xml:space="preserve">Federal Highway Administration via FRED</t>
  </si>
  <si>
    <t xml:space="preserve">https://fred.stlouisfed.org/series/TRFVOLUSM227NFWA</t>
  </si>
  <si>
    <t xml:space="preserve">Month-end plus 45 days</t>
  </si>
  <si>
    <t xml:space="preserve">1991-03-22</t>
  </si>
  <si>
    <t xml:space="preserve">U.S. personal consumption expenditures at seasonally adjusted annual rate.</t>
  </si>
  <si>
    <t xml:space="preserve">https://fred.stlouisfed.org/series/PCE</t>
  </si>
  <si>
    <t xml:space="preserve">1991-03-08</t>
  </si>
  <si>
    <t xml:space="preserve">Household and nonprofit consumer-credit liabilities.</t>
  </si>
  <si>
    <t xml:space="preserve">millions of U.S. dollars</t>
  </si>
  <si>
    <t xml:space="preserve">Federal Reserve Board via FRED</t>
  </si>
  <si>
    <t xml:space="preserve">https://fred.stlouisfed.org/series/HCCSDODNS</t>
  </si>
  <si>
    <t xml:space="preserve">Quarter-end plus 75 days for Financial Accounts release</t>
  </si>
  <si>
    <t xml:space="preserve">1991-06-21</t>
  </si>
  <si>
    <t xml:space="preserve">Annual U.S. battery-electric and plug-in-hybrid car sales.</t>
  </si>
  <si>
    <t xml:space="preserve">vehicles</t>
  </si>
  <si>
    <t xml:space="preserve">International Energy Agency via Our World in Data</t>
  </si>
  <si>
    <t xml:space="preserve">https://ourworldindata.org/grapher/electric-car-sales</t>
  </si>
  <si>
    <t xml:space="preserve">Annual</t>
  </si>
  <si>
    <t xml:space="preserve">July 1 of following year; conservative for annual Global EV Outlook release</t>
  </si>
  <si>
    <t xml:space="preserve">2011-07-08</t>
  </si>
  <si>
    <t xml:space="preserve">Annual alternative-fuel-vehicle acquisitions by EPAct-regulated state and alternative-fuel-provider fleets.</t>
  </si>
  <si>
    <t xml:space="preserve">vehicles acquired</t>
  </si>
  <si>
    <t xml:space="preserve">U.S. Department of Energy Alternative Fuels Data Center</t>
  </si>
  <si>
    <t xml:space="preserve">https://afdc.energy.gov/data/categories/regulated-fleets</t>
  </si>
  <si>
    <t xml:space="preserve">March 1 two years later, matching conservative timing of the 2024 value's February 2026 update</t>
  </si>
  <si>
    <t xml:space="preserve">1995-03-03</t>
  </si>
  <si>
    <t xml:space="preserve">Total U.S. household debt balance.</t>
  </si>
  <si>
    <t xml:space="preserve">trillions of U.S. dollars</t>
  </si>
  <si>
    <t xml:space="preserve">Federal Reserve Bank of New York</t>
  </si>
  <si>
    <t xml:space="preserve">https://www.newyorkfed.org/microeconomics/hhdc</t>
  </si>
  <si>
    <t xml:space="preserve">Quarter-end plus 50 days</t>
  </si>
  <si>
    <t xml:space="preserve">2003-05-23</t>
  </si>
  <si>
    <t xml:space="preserve">Employment Cost Index for total compensation of all civilian workers.</t>
  </si>
  <si>
    <t xml:space="preserve">index</t>
  </si>
  <si>
    <t xml:space="preserve">U.S. Bureau of Labor Statistics via FRED</t>
  </si>
  <si>
    <t xml:space="preserve">https://fred.stlouisfed.org/series/ECIALLCIV</t>
  </si>
  <si>
    <t xml:space="preserve">Quarter-end plus 35 days</t>
  </si>
  <si>
    <t xml:space="preserve">2001-05-11</t>
  </si>
  <si>
    <t xml:space="preserve">U.S. adults reporting cigarette smoking in the past week.</t>
  </si>
  <si>
    <t xml:space="preserve">percent</t>
  </si>
  <si>
    <t xml:space="preserve">Gallup</t>
  </si>
  <si>
    <t xml:space="preserve">https://news.gallup.com/topic/smoking.aspx</t>
  </si>
  <si>
    <t xml:space="preserve">Irregular/annual</t>
  </si>
  <si>
    <t xml:space="preserve">First Friday after public release or conservative survey-end lag, then carried forward</t>
  </si>
  <si>
    <t xml:space="preserve">Exact release dates used for 2022-2026; earlier readings use survey end plus 45 days</t>
  </si>
  <si>
    <t xml:space="preserve">1991-12-27</t>
  </si>
  <si>
    <t xml:space="preserve">U.S. utilization of operable refinery capacity.</t>
  </si>
  <si>
    <t xml:space="preserve">https://www.eia.gov/dnav/pet/hist/LeafHandler.ashx?f=M&amp;n=PET&amp;s=MOPUEUS2</t>
  </si>
  <si>
    <t xml:space="preserve">Month-end plus 65 days</t>
  </si>
  <si>
    <t xml:space="preserve">Federal Reserve Nominal Broad U.S. Dollar Index, used as the user-authorized proxy for ICE DXY.</t>
  </si>
  <si>
    <t xml:space="preserve">index, January 2006 = 100</t>
  </si>
  <si>
    <t xml:space="preserve">Board of Governors of the Federal Reserve System via FRED</t>
  </si>
  <si>
    <t xml:space="preserve">https://fred.stlouisfed.org/series/DTWEXBGS</t>
  </si>
  <si>
    <t xml:space="preserve">Saturday-Friday mean assigned to the following Friday</t>
  </si>
  <si>
    <t xml:space="preserve">H.10 values are released the following Monday; the one-week shift prevents release look-ahead</t>
  </si>
  <si>
    <t xml:space="preserve">2006-01-13</t>
  </si>
  <si>
    <t xml:space="preserve">Median one-year-ahead expected U.S. home-price change from the annual SCE Housing Survey.</t>
  </si>
  <si>
    <t xml:space="preserve">https://www.newyorkfed.org/microeconomics/sce/housing</t>
  </si>
  <si>
    <t xml:space="preserve">June 1 of survey year; conservative for the spring release</t>
  </si>
  <si>
    <t xml:space="preserve">2014-06-06</t>
  </si>
  <si>
    <t xml:space="preserve">Median one-year-ahead expected inflation rate.</t>
  </si>
  <si>
    <t xml:space="preserve">Federal Reserve Bank of New York Survey of Consumer Expectations</t>
  </si>
  <si>
    <t xml:space="preserve">https://www.newyorkfed.org/microeconomics/sce</t>
  </si>
  <si>
    <t xml:space="preserve">2013-07-19</t>
  </si>
  <si>
    <t xml:space="preserve">Mean current annual earnings reported in the SCE Labor Market Survey.</t>
  </si>
  <si>
    <t xml:space="preserve">thousands of U.S. dollars</t>
  </si>
  <si>
    <t xml:space="preserve">https://www.newyorkfed.org/microeconomics/sce/labor</t>
  </si>
  <si>
    <t xml:space="preserve">Every four months</t>
  </si>
  <si>
    <t xml:space="preserve">Survey-month end plus 45 days</t>
  </si>
  <si>
    <t xml:space="preserve">2014-05-16</t>
  </si>
  <si>
    <t xml:space="preserve">Total U.S. resident population used as national demographic exposure.</t>
  </si>
  <si>
    <t xml:space="preserve">thousands of persons</t>
  </si>
  <si>
    <t xml:space="preserve">https://fred.stlouisfed.org/series/B230RC0A052NBEA</t>
  </si>
  <si>
    <t xml:space="preserve">Year-end plus 60 days</t>
  </si>
  <si>
    <t xml:space="preserve">1992-03-06</t>
  </si>
  <si>
    <t xml:space="preserve">One if the Saturday-Friday week contains Memorial Day, July 4, Labor Day, Thanksgiving, Christmas or New Year's Day.</t>
  </si>
  <si>
    <t xml:space="preserve">indicator</t>
  </si>
  <si>
    <t xml:space="preserve">Constructed from US federal holidays</t>
  </si>
  <si>
    <t xml:space="preserve">n/a</t>
  </si>
  <si>
    <t xml:space="preserve">Computed directly from the panel week.</t>
  </si>
  <si>
    <t xml:space="preserve">Deterministic and known years in advance; no release lag.</t>
  </si>
  <si>
    <t xml:space="preserve">2026-09-09</t>
  </si>
  <si>
    <t xml:space="preserve">Percent of full paid workdays worked from home, US workers earning $10,000+ in a prior year, reweighted to CPS on age/sex/education/earnings.</t>
  </si>
  <si>
    <t xml:space="preserve">percent of paid days</t>
  </si>
  <si>
    <t xml:space="preserve">Survey of Working Arrangements and Attitudes (Barrero, Bloom, Davis), CC-BY 4.0</t>
  </si>
  <si>
    <t xml:space="preserve">https://wfhresearch.com/data/</t>
  </si>
  <si>
    <t xml:space="preserve">First Friday after release, then carried forward for up to 45 days; longer gaps left blank.</t>
  </si>
  <si>
    <t xml:space="preserve">SWAA updates post on the 5th of the following month; a single pre-pandemic annual estimate (Dec 2019, from ATUS) is excluded from carry-forward into 2020 Q1-Q2 since the survey did not run monthly until May 2020 and a stale value would misstate the COVID-era spike.</t>
  </si>
  <si>
    <t xml:space="preserve">2020-01-10</t>
  </si>
  <si>
    <t xml:space="preserve">Weekly total U.S. population-weighted heating degree days (base 65°F) derived from station observations.</t>
  </si>
  <si>
    <t xml:space="preserve">degree days</t>
  </si>
  <si>
    <t xml:space="preserve">Open-Meteo API / ERA5 Reanalysis</t>
  </si>
  <si>
    <t xml:space="preserve">Saturday-Friday total; population weighted</t>
  </si>
  <si>
    <t xml:space="preserve">Aggregated weekly</t>
  </si>
  <si>
    <t xml:space="preserve">2026-09-11</t>
  </si>
  <si>
    <t xml:space="preserve">Weekly total U.S. population-weighted cooling degree days (base 65°F) derived from station observations.</t>
  </si>
  <si>
    <t xml:space="preserve">Sunoco weekly covariate panel</t>
  </si>
  <si>
    <t xml:space="preserve">Generated</t>
  </si>
  <si>
    <t xml:space="preserve">Workbook purpose</t>
  </si>
  <si>
    <t xml:space="preserve">Forecast missing gasoline demand as a validation set; weekly 2026 demand is the held-out test set.</t>
  </si>
  <si>
    <t xml:space="preserve">Time index</t>
  </si>
  <si>
    <t xml:space="preserve">One observation per Friday. Existing data end 2025-12-26; rows were extended through 2026-08-28, the last completed Friday before the 2026-09-02 retrieval date.</t>
  </si>
  <si>
    <t xml:space="preserve">Demand protection</t>
  </si>
  <si>
    <t xml:space="preserve">No demand observations were filled, imputed, or altered. Every appended 2026 demand cell is blank.</t>
  </si>
  <si>
    <t xml:space="preserve">Revision policy</t>
  </si>
  <si>
    <t xml:space="preserve">Covariates use the latest revised source values available on 2026-09-02. This workbook is not a real-time vintage archive.</t>
  </si>
  <si>
    <t xml:space="preserve">Higher-frequency integration</t>
  </si>
  <si>
    <t xml:space="preserve">Daily variables are averaged over Saturday-Friday. Weekly variables are aligned to the corresponding Friday. No extra smoothing was applied.</t>
  </si>
  <si>
    <t xml:space="preserve">Lower-frequency integration</t>
  </si>
  <si>
    <t xml:space="preserve">Monthly, quarterly, annual, and irregular observations first enter on the first Friday after a documented or conservative public-release date, then carry forward until replacement.</t>
  </si>
  <si>
    <t xml:space="preserve">Why this method</t>
  </si>
  <si>
    <t xml:space="preserve">Release-aware carry-forward preserves a weekly modeling table while limiting look-ahead leakage. It is transparent, stable, and compatible with regularized regression, tree models, and time-series baselines.</t>
  </si>
  <si>
    <t xml:space="preserve">Recommended modeling extension</t>
  </si>
  <si>
    <t xml:space="preserve">Add source-age and missingness indicators during model building; compare the release-aware weekly baseline with MIDAS or distributed-lag specifications for important monthly/quarterly predictors.</t>
  </si>
  <si>
    <t xml:space="preserve">Pre-coverage rule</t>
  </si>
  <si>
    <t xml:space="preserve">Weeks before an authentic series begins remain blank. No backcasting was used. The only proxy substitution is the user-authorized Federal Reserve broad dollar index for ICE DXY.</t>
  </si>
  <si>
    <t xml:space="preserve">Dollar-index substitution</t>
  </si>
  <si>
    <t xml:space="preserve">The exact ICE U.S. Dollar Index history was access-restricted and the MarketWatch download rejected automated historical retrieval. The user authorized the Federal Reserve Nominal Broad U.S. Dollar Index (DTWEXBGS) as a proxy. The modeling field is named fed_broad_dollar_index to prevent it from being mistaken for ICE DXY.</t>
  </si>
  <si>
    <t xml:space="preserve">EV Regulations definition</t>
  </si>
  <si>
    <t xml:space="preserve">Annual AFV acquisitions by EPAct-regulated state and alternative-fuel-provider fleets. This follows the supplied AFDC 'Government Mandated AFV Acquisitions' source and represents realized regulatory implementation intensity.</t>
  </si>
  <si>
    <t xml:space="preserve">U.S. Demographics definition</t>
  </si>
  <si>
    <t xml:space="preserve">Total U.S. resident population, selected because aggregate national population is the closest single demographic exposure measure for aggregate gasoline demand.</t>
  </si>
  <si>
    <t xml:space="preserve">TSA provenance</t>
  </si>
  <si>
    <t xml:space="preserve">Historical daily totals were reconstructed from a public mirror that scrapes TSA.gov; year totals were checked against the source repository, and the 2026-08-28 value was taken directly from the current TSA page.</t>
  </si>
  <si>
    <t xml:space="preserve">Publication-date caveat</t>
  </si>
  <si>
    <t xml:space="preserve">Where archived exact release dates were unavailable, the Data Dictionary records a conservative lag convention. These conventions should be sensitivity-tested in forecasting.</t>
  </si>
  <si>
    <t xml:space="preserve">Future update 1</t>
  </si>
  <si>
    <t xml:space="preserve">Set the cutoff to the most recent completed Friday; append sequential week numbers and Friday dates; leave demand blank unless the user supplies and authorizes those values.</t>
  </si>
  <si>
    <t xml:space="preserve">Future update 2</t>
  </si>
  <si>
    <t xml:space="preserve">Refresh each listed source, retaining its original units and the latest revised values. Do not silently replace a failed source with a proxy.</t>
  </si>
  <si>
    <t xml:space="preserve">Future update 3</t>
  </si>
  <si>
    <t xml:space="preserve">Recompute Saturday-Friday means for daily series and apply the recorded release rule to lower-frequency releases.</t>
  </si>
  <si>
    <t xml:space="preserve">Future update 4</t>
  </si>
  <si>
    <t xml:space="preserve">Carry the latest released lower-frequency observation forward only after its effective Friday. Keep pre-coverage weeks and failed exact-source fields blank.</t>
  </si>
  <si>
    <t xml:space="preserve">Future update 5</t>
  </si>
  <si>
    <t xml:space="preserve">Run QA: verify seven-day Friday spacing, sequential week numbers, unchanged historical demand, blank new demand, plausible ranges, no formula errors, and complete documentation.</t>
  </si>
  <si>
    <t xml:space="preserve">Source locations</t>
  </si>
  <si>
    <t xml:space="preserve">URLs, units, source frequencies, coverage, hypotheses, and variable definitions are listed on the Data Dictionary sheet.</t>
  </si>
  <si>
    <t xml:space="preserve">Companion log</t>
  </si>
  <si>
    <t xml:space="preserve">I:\Research\outputs\01a06206-e013-7661-8d92-96249b8ee15e\Sunoco_forecast_decision_log.md</t>
  </si>
  <si>
    <t xml:space="preserve">ARIMAX(1,1,1): regression with ARIMA(1,1,1) errors, fit by maximum likelihood (Python statsmodels SARIMAX)</t>
  </si>
  <si>
    <t xml:space="preserve">Model: Demand_t = Σ β_k·X_k,t + u_t,  (1−φL)(1−L)u_t = (1+θL)ε_t.  Time dimension enters three ways: first differencing (d=1), a linear time trend on Week #, and two Fourier harmonic pairs for annual seasonality.</t>
  </si>
  <si>
    <t xml:space="preserve">Estimated on 1763 known weeks (Week # 7 to 1769, 1991-03-22 to 2024-12-27; earlier weeks lack vehicle-miles data). Blue cells are hardcoded estimates exported from statsmodels; change them and the Target sheet recalculates.</t>
  </si>
  <si>
    <t xml:space="preserve">Term</t>
  </si>
  <si>
    <t xml:space="preserve">Target column / definition</t>
  </si>
  <si>
    <t xml:space="preserve">Coefficient</t>
  </si>
  <si>
    <t xml:space="preserve">Std. error</t>
  </si>
  <si>
    <t xml:space="preserve">p-value</t>
  </si>
  <si>
    <t xml:space="preserve">Regular gasoline price</t>
  </si>
  <si>
    <t xml:space="preserve">Target!I  ($/gal)</t>
  </si>
  <si>
    <t xml:space="preserve">Vehicle miles traveled</t>
  </si>
  <si>
    <t xml:space="preserve">Target!N ÷ 1000  (bn miles)</t>
  </si>
  <si>
    <t xml:space="preserve">Heating degree days</t>
  </si>
  <si>
    <t xml:space="preserve">Target!AD</t>
  </si>
  <si>
    <t xml:space="preserve">Cooling degree days</t>
  </si>
  <si>
    <t xml:space="preserve">Target!AE</t>
  </si>
  <si>
    <t xml:space="preserve">Major holiday week</t>
  </si>
  <si>
    <t xml:space="preserve">Target!AC  (0/1)</t>
  </si>
  <si>
    <t xml:space="preserve">COVID lockdown dummy</t>
  </si>
  <si>
    <t xml:space="preserve">1 if Date between COVID start and end below</t>
  </si>
  <si>
    <t xml:space="preserve">Initial jobless claims</t>
  </si>
  <si>
    <t xml:space="preserve">Target!E ÷ 1000</t>
  </si>
  <si>
    <t xml:space="preserve">Refinery utilization</t>
  </si>
  <si>
    <t xml:space="preserve">Target!V  (%)</t>
  </si>
  <si>
    <t xml:space="preserve">Time trend</t>
  </si>
  <si>
    <t xml:space="preserve">Target!A  (Week #)</t>
  </si>
  <si>
    <t xml:space="preserve">Annual harmonic 1 (sin)</t>
  </si>
  <si>
    <t xml:space="preserve">SIN(2π·1·Week#/P)</t>
  </si>
  <si>
    <t xml:space="preserve">Annual harmonic 1 (cos)</t>
  </si>
  <si>
    <t xml:space="preserve">COS(2π·1·Week#/P)</t>
  </si>
  <si>
    <t xml:space="preserve">Annual harmonic 2 (sin)</t>
  </si>
  <si>
    <t xml:space="preserve">SIN(2π·2·Week#/P)</t>
  </si>
  <si>
    <t xml:space="preserve">Annual harmonic 2 (cos)</t>
  </si>
  <si>
    <t xml:space="preserve">COS(2π·2·Week#/P)</t>
  </si>
  <si>
    <t xml:space="preserve">AR(1) φ</t>
  </si>
  <si>
    <t xml:space="preserve">error process</t>
  </si>
  <si>
    <t xml:space="preserve">MA(1) θ</t>
  </si>
  <si>
    <t xml:space="preserve">Innovation variance σ²</t>
  </si>
  <si>
    <t xml:space="preserve">Assumptions</t>
  </si>
  <si>
    <t xml:space="preserve">Seasonal period P (weeks/year)</t>
  </si>
  <si>
    <t xml:space="preserve">365.2425 / 7</t>
  </si>
  <si>
    <t xml:space="preserve">COVID dummy start</t>
  </si>
  <si>
    <t xml:space="preserve">Same window as the existing M1 Weather + Holiday model</t>
  </si>
  <si>
    <t xml:space="preserve">COVID dummy end</t>
  </si>
  <si>
    <t xml:space="preserve">95% interval z</t>
  </si>
  <si>
    <t xml:space="preserve">Fit &amp; validation</t>
  </si>
  <si>
    <t xml:space="preserve">AIC</t>
  </si>
  <si>
    <t xml:space="preserve">BIC</t>
  </si>
  <si>
    <t xml:space="preserve">2024 holdout RMSE (refit through 2023, 52-wk dynamic forecast)</t>
  </si>
  <si>
    <t xml:space="preserve">2024 holdout MAPE</t>
  </si>
  <si>
    <t xml:space="preserve">In-sample MAPE, 1-step ahead (computed live from Target)</t>
  </si>
  <si>
    <t xml:space="preserve">Existing M1 Weather + Holiday, 2024 MAPE (for comparison)</t>
  </si>
  <si>
    <t xml:space="preserve">Notes</t>
  </si>
  <si>
    <t xml:space="preserve">Forecast recursion (Target!AP): ŷ_t = Xβ_t + u_{t-1} + φ(u_{t-1} − u_{t-2}) + θ·ε_{t-1}. Where Demand is known, u uses the actual value; where it is missing, u uses the forecast and ε = 0, so the forecast from 2025-01-03 onward is a true multi-step dynamic forecast.</t>
  </si>
  <si>
    <t xml:space="preserve">Intervals (Target!AT:AX) use ARIMA ψ-weights: ψ0=1, ψ1=1+φ+θ, ψj=(1+φ)ψ(j−1)−φψ(j−2); Var_h = σ²·Σψ². They ignore parameter uncertainty (same as statsmodels).</t>
  </si>
  <si>
    <t xml:space="preserve">Covariates in 2025–2026 are the realized values already in the workbook, so this is an ex-post forecast; a true ex-ante forecast would also need forecasts of the covariates.</t>
  </si>
  <si>
    <t xml:space="preserve">Residual Ljung-Box test: no autocorrelation at 10 lags (p=0.19), but some remains at 52 lags, so part of the annual pattern is not fully captured.</t>
  </si>
  <si>
    <t xml:space="preserve">The pre-existing column AN ("ARIMAX with cdd and hdd") was left untouched. In the blank-Demand rows it refers to its own cell (circular reference; iterative calculation is off) and to empty column AO, so it returns a value error when recalculated. Its old cached value was a flat 6,381.8.</t>
  </si>
</sst>
</file>

<file path=xl/styles.xml><?xml version="1.0" encoding="utf-8"?>
<styleSheet xmlns="http://schemas.openxmlformats.org/spreadsheetml/2006/main">
  <numFmts count="12">
    <numFmt numFmtId="164" formatCode="General"/>
    <numFmt numFmtId="165" formatCode="yyyy\-mm\-dd;@"/>
    <numFmt numFmtId="166" formatCode="0.000"/>
    <numFmt numFmtId="167" formatCode="0.00"/>
    <numFmt numFmtId="168" formatCode="0"/>
    <numFmt numFmtId="169" formatCode="General"/>
    <numFmt numFmtId="170" formatCode="#,##0.0"/>
    <numFmt numFmtId="171" formatCode="0.0000"/>
    <numFmt numFmtId="172" formatCode="yyyy\-mm\-dd"/>
    <numFmt numFmtId="173" formatCode="#,##0.0000;\(#,##0.0000\)"/>
    <numFmt numFmtId="174" formatCode="#,##0.0000"/>
    <numFmt numFmtId="175" formatCode="0.00%"/>
  </numFmts>
  <fonts count="35">
    <font>
      <sz val="10"/>
      <color rgb="FF000000"/>
      <name val="Arial"/>
      <family val="0"/>
      <charset val="1"/>
    </font>
    <font>
      <sz val="10"/>
      <name val="Arial"/>
      <family val="0"/>
    </font>
    <font>
      <sz val="10"/>
      <name val="Arial"/>
      <family val="0"/>
    </font>
    <font>
      <sz val="10"/>
      <name val="Arial"/>
      <family val="0"/>
    </font>
    <font>
      <sz val="10"/>
      <color rgb="FF000000"/>
      <name val="Calibri"/>
      <family val="2"/>
      <charset val="1"/>
    </font>
    <font>
      <b val="true"/>
      <sz val="10"/>
      <color theme="1"/>
      <name val="Arial"/>
      <family val="2"/>
      <charset val="1"/>
    </font>
    <font>
      <sz val="10"/>
      <color theme="1"/>
      <name val="Arial"/>
      <family val="2"/>
      <charset val="1"/>
    </font>
    <font>
      <sz val="10"/>
      <color rgb="FF0000FF"/>
      <name val="Arial"/>
      <family val="2"/>
      <charset val="1"/>
    </font>
    <font>
      <sz val="10"/>
      <name val="Arial"/>
      <family val="2"/>
      <charset val="1"/>
    </font>
    <font>
      <sz val="11"/>
      <color theme="1"/>
      <name val="Calibri"/>
      <family val="2"/>
      <charset val="1"/>
    </font>
    <font>
      <i val="true"/>
      <sz val="10"/>
      <color rgb="FF000000"/>
      <name val="Arial"/>
      <family val="2"/>
      <charset val="1"/>
    </font>
    <font>
      <b val="true"/>
      <sz val="11"/>
      <color rgb="FF000000"/>
      <name val="Times New Roman"/>
      <family val="1"/>
      <charset val="1"/>
    </font>
    <font>
      <b val="true"/>
      <sz val="11"/>
      <color rgb="FFFFFFFF"/>
      <name val="Times New Roman"/>
      <family val="1"/>
      <charset val="1"/>
    </font>
    <font>
      <b val="true"/>
      <sz val="11"/>
      <color rgb="FF7F6000"/>
      <name val="Times New Roman"/>
      <family val="1"/>
      <charset val="1"/>
    </font>
    <font>
      <b val="true"/>
      <sz val="11"/>
      <name val="Times New Roman"/>
      <family val="1"/>
      <charset val="1"/>
    </font>
    <font>
      <b val="true"/>
      <sz val="11"/>
      <name val="Calibri"/>
      <family val="2"/>
      <charset val="1"/>
    </font>
    <font>
      <b val="true"/>
      <sz val="10"/>
      <color rgb="FF000000"/>
      <name val="Arial"/>
      <family val="2"/>
      <charset val="1"/>
    </font>
    <font>
      <b val="true"/>
      <sz val="10"/>
      <name val="Arial"/>
      <family val="0"/>
      <charset val="1"/>
    </font>
    <font>
      <sz val="11"/>
      <color rgb="FF000000"/>
      <name val="Times New Roman"/>
      <family val="1"/>
      <charset val="1"/>
    </font>
    <font>
      <sz val="11"/>
      <name val="Times New Roman"/>
      <family val="1"/>
      <charset val="1"/>
    </font>
    <font>
      <sz val="11"/>
      <color rgb="FF000000"/>
      <name val="Calibri"/>
      <family val="2"/>
      <charset val="1"/>
    </font>
    <font>
      <sz val="13"/>
      <color rgb="FF000000"/>
      <name val="Menlo"/>
      <family val="2"/>
      <charset val="1"/>
    </font>
    <font>
      <sz val="11"/>
      <name val="Times New Roman"/>
      <family val="0"/>
      <charset val="1"/>
    </font>
    <font>
      <sz val="11"/>
      <color rgb="FF0000FF"/>
      <name val="Times New Roman"/>
      <family val="0"/>
      <charset val="1"/>
    </font>
    <font>
      <sz val="10"/>
      <color rgb="FF000000"/>
      <name val="Arial"/>
      <family val="2"/>
      <charset val="1"/>
    </font>
    <font>
      <sz val="10"/>
      <name val="Arial"/>
      <family val="2"/>
    </font>
    <font>
      <b val="true"/>
      <sz val="10"/>
      <color rgb="FFFFFFFF"/>
      <name val="Arial"/>
      <family val="2"/>
      <charset val="1"/>
    </font>
    <font>
      <sz val="10"/>
      <color rgb="FF7F6000"/>
      <name val="Arial"/>
      <family val="2"/>
      <charset val="1"/>
    </font>
    <font>
      <b val="true"/>
      <sz val="16"/>
      <color rgb="FFFFFFFF"/>
      <name val="Arial"/>
      <family val="2"/>
      <charset val="1"/>
    </font>
    <font>
      <b val="true"/>
      <sz val="10"/>
      <color rgb="FF1F1F1F"/>
      <name val="Arial"/>
      <family val="2"/>
      <charset val="1"/>
    </font>
    <font>
      <b val="true"/>
      <sz val="13"/>
      <name val="Times New Roman"/>
      <family val="0"/>
      <charset val="1"/>
    </font>
    <font>
      <b val="true"/>
      <sz val="11"/>
      <name val="Times New Roman"/>
      <family val="0"/>
      <charset val="1"/>
    </font>
    <font>
      <sz val="11"/>
      <color rgb="FF008000"/>
      <name val="Times New Roman"/>
      <family val="0"/>
      <charset val="1"/>
    </font>
    <font>
      <b val="true"/>
      <sz val="18"/>
      <color rgb="FF000000"/>
      <name val="Calibri"/>
      <family val="2"/>
    </font>
    <font>
      <sz val="10"/>
      <color rgb="FF000000"/>
      <name val="Calibri"/>
      <family val="2"/>
    </font>
  </fonts>
  <fills count="9">
    <fill>
      <patternFill patternType="none"/>
    </fill>
    <fill>
      <patternFill patternType="gray125"/>
    </fill>
    <fill>
      <patternFill patternType="solid">
        <fgColor rgb="FF1F4E78"/>
        <bgColor rgb="FF0F6B78"/>
      </patternFill>
    </fill>
    <fill>
      <patternFill patternType="solid">
        <fgColor rgb="FFFFD966"/>
        <bgColor rgb="FFFFFF99"/>
      </patternFill>
    </fill>
    <fill>
      <patternFill patternType="solid">
        <fgColor rgb="FFE2EFDA"/>
        <bgColor rgb="FFD9EAF7"/>
      </patternFill>
    </fill>
    <fill>
      <patternFill patternType="solid">
        <fgColor rgb="FF0F6B78"/>
        <bgColor rgb="FF008080"/>
      </patternFill>
    </fill>
    <fill>
      <patternFill patternType="solid">
        <fgColor rgb="FFFFF2CC"/>
        <bgColor rgb="FFE2EFDA"/>
      </patternFill>
    </fill>
    <fill>
      <patternFill patternType="solid">
        <fgColor rgb="FFD9EAF7"/>
        <bgColor rgb="FFD9E2F3"/>
      </patternFill>
    </fill>
    <fill>
      <patternFill patternType="solid">
        <fgColor rgb="FFFFFF00"/>
        <bgColor rgb="FFFFFF00"/>
      </patternFill>
    </fill>
  </fills>
  <borders count="7">
    <border diagonalUp="false" diagonalDown="false">
      <left/>
      <right/>
      <top/>
      <bottom/>
      <diagonal/>
    </border>
    <border diagonalUp="false" diagonalDown="false">
      <left/>
      <right/>
      <top style="medium"/>
      <bottom style="thin"/>
      <diagonal/>
    </border>
    <border diagonalUp="false" diagonalDown="false">
      <left/>
      <right/>
      <top/>
      <bottom style="mediu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B4C6E7"/>
      </left>
      <right style="thin">
        <color rgb="FFB4C6E7"/>
      </right>
      <top style="thin">
        <color rgb="FFB4C6E7"/>
      </top>
      <bottom style="thin">
        <color rgb="FFB4C6E7"/>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4" fontId="13" fillId="3"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5" fillId="0" borderId="3" xfId="0" applyFont="true" applyBorder="true" applyAlignment="true" applyProtection="false">
      <alignment horizontal="center" vertical="top" textRotation="0" wrapText="false" indent="0" shrinkToFit="false"/>
      <protection locked="true" hidden="false"/>
    </xf>
    <xf numFmtId="164" fontId="15" fillId="0" borderId="4" xfId="0" applyFont="true" applyBorder="true" applyAlignment="true" applyProtection="false">
      <alignment horizontal="center" vertical="top"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right"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8"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21" fillId="0" borderId="0" xfId="0" applyFont="true" applyBorder="false" applyAlignment="false" applyProtection="false">
      <alignment horizontal="general" vertical="bottom" textRotation="0" wrapText="false" indent="0" shrinkToFit="false"/>
      <protection locked="true" hidden="false"/>
    </xf>
    <xf numFmtId="170" fontId="22" fillId="0" borderId="0" xfId="0" applyFont="tru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false" applyProtection="false">
      <alignment horizontal="general" vertical="bottom" textRotation="0" wrapText="false" indent="0" shrinkToFit="false"/>
      <protection locked="true" hidden="false"/>
    </xf>
    <xf numFmtId="171" fontId="22" fillId="0" borderId="0" xfId="0" applyFont="true" applyBorder="false" applyAlignment="false" applyProtection="false">
      <alignment horizontal="general" vertical="bottom" textRotation="0" wrapText="false" indent="0" shrinkToFit="false"/>
      <protection locked="true" hidden="false"/>
    </xf>
    <xf numFmtId="164" fontId="18" fillId="0" borderId="0" xfId="20" applyFont="true" applyBorder="false" applyAlignment="false" applyProtection="false">
      <alignment horizontal="general" vertical="bottom" textRotation="0" wrapText="false" indent="0" shrinkToFit="false"/>
      <protection locked="true" hidden="false"/>
    </xf>
    <xf numFmtId="170" fontId="22" fillId="4" borderId="0" xfId="0" applyFont="true" applyBorder="fals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6" fillId="5" borderId="5" xfId="0" applyFont="true" applyBorder="true" applyAlignment="true" applyProtection="false">
      <alignment horizontal="general" vertical="center" textRotation="0" wrapText="tru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4" fontId="27" fillId="6" borderId="5"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8" fillId="2" borderId="0" xfId="0" applyFont="true" applyBorder="true" applyAlignment="true" applyProtection="false">
      <alignment horizontal="left" vertical="center" textRotation="0" wrapText="false" indent="0" shrinkToFit="false"/>
      <protection locked="true" hidden="false"/>
    </xf>
    <xf numFmtId="164" fontId="29" fillId="7" borderId="6" xfId="0" applyFont="true" applyBorder="true" applyAlignment="true" applyProtection="false">
      <alignment horizontal="general" vertical="top" textRotation="0" wrapText="true" indent="0" shrinkToFit="false"/>
      <protection locked="true" hidden="false"/>
    </xf>
    <xf numFmtId="164" fontId="0" fillId="0" borderId="6"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73" fontId="23" fillId="0" borderId="0" xfId="0" applyFont="true" applyBorder="false" applyAlignment="false" applyProtection="false">
      <alignment horizontal="general" vertical="bottom" textRotation="0" wrapText="false" indent="0" shrinkToFit="false"/>
      <protection locked="true" hidden="false"/>
    </xf>
    <xf numFmtId="174" fontId="23" fillId="0" borderId="0" xfId="0" applyFont="true" applyBorder="false" applyAlignment="false" applyProtection="false">
      <alignment horizontal="general" vertical="bottom" textRotation="0" wrapText="false" indent="0" shrinkToFit="false"/>
      <protection locked="true" hidden="false"/>
    </xf>
    <xf numFmtId="164" fontId="23" fillId="8" borderId="0" xfId="0" applyFont="true" applyBorder="false" applyAlignment="false" applyProtection="false">
      <alignment horizontal="general" vertical="bottom" textRotation="0" wrapText="false" indent="0" shrinkToFit="false"/>
      <protection locked="true" hidden="false"/>
    </xf>
    <xf numFmtId="172" fontId="23" fillId="8"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75" fontId="23" fillId="0" borderId="0" xfId="0" applyFont="true" applyBorder="false" applyAlignment="false" applyProtection="false">
      <alignment horizontal="general" vertical="bottom" textRotation="0" wrapText="false" indent="0" shrinkToFit="false"/>
      <protection locked="true" hidden="false"/>
    </xf>
    <xf numFmtId="175" fontId="22" fillId="0" borderId="0" xfId="0" applyFont="true" applyBorder="false" applyAlignment="false" applyProtection="false">
      <alignment horizontal="general" vertical="bottom" textRotation="0" wrapText="false" indent="0" shrinkToFit="false"/>
      <protection locked="true" hidden="false"/>
    </xf>
    <xf numFmtId="175" fontId="32"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F6B78"/>
      <rgbColor rgb="FFB4C6E7"/>
      <rgbColor rgb="FF8B8B8B"/>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FD966"/>
      <rgbColor rgb="FF4285F4"/>
      <rgbColor rgb="FF33CCCC"/>
      <rgbColor rgb="FF99CC00"/>
      <rgbColor rgb="FFFBBC04"/>
      <rgbColor rgb="FFFF9900"/>
      <rgbColor rgb="FFEA4335"/>
      <rgbColor rgb="FF666699"/>
      <rgbColor rgb="FF969696"/>
      <rgbColor rgb="FF003366"/>
      <rgbColor rgb="FF34A853"/>
      <rgbColor rgb="FF003300"/>
      <rgbColor rgb="FF333300"/>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Gasoline demand: actual vs ARIMAX(1,1,1), 2020 onward</a:t>
            </a:r>
          </a:p>
        </c:rich>
      </c:tx>
      <c:overlay val="0"/>
      <c:spPr>
        <a:noFill/>
        <a:ln w="0">
          <a:noFill/>
        </a:ln>
      </c:spPr>
    </c:title>
    <c:autoTitleDeleted val="0"/>
    <c:plotArea>
      <c:lineChart>
        <c:grouping val="standard"/>
        <c:varyColors val="0"/>
        <c:ser>
          <c:idx val="0"/>
          <c:order val="0"/>
          <c:tx>
            <c:strRef>
              <c:f>"Actual demand"</c:f>
              <c:strCache>
                <c:ptCount val="1"/>
                <c:pt idx="0">
                  <c:v>Actual demand</c:v>
                </c:pt>
              </c:strCache>
            </c:strRef>
          </c:tx>
          <c:spPr>
            <a:solidFill>
              <a:srgbClr val="4285f4"/>
            </a:solidFill>
            <a:ln w="19080">
              <a:solidFill>
                <a:srgbClr val="4285f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Target!$B$1508:$B$1857</c:f>
              <c:strCache>
                <c:ptCount val="350"/>
                <c:pt idx="0">
                  <c:v>2019-12-20</c:v>
                </c:pt>
                <c:pt idx="1">
                  <c:v>2019-12-27</c:v>
                </c:pt>
                <c:pt idx="2">
                  <c:v>2020-01-03</c:v>
                </c:pt>
                <c:pt idx="3">
                  <c:v>2020-01-10</c:v>
                </c:pt>
                <c:pt idx="4">
                  <c:v>2020-01-17</c:v>
                </c:pt>
                <c:pt idx="5">
                  <c:v>2020-01-24</c:v>
                </c:pt>
                <c:pt idx="6">
                  <c:v>2020-01-31</c:v>
                </c:pt>
                <c:pt idx="7">
                  <c:v>2020-02-07</c:v>
                </c:pt>
                <c:pt idx="8">
                  <c:v>2020-02-14</c:v>
                </c:pt>
                <c:pt idx="9">
                  <c:v>2020-02-21</c:v>
                </c:pt>
                <c:pt idx="10">
                  <c:v>2020-02-28</c:v>
                </c:pt>
                <c:pt idx="11">
                  <c:v>2020-03-06</c:v>
                </c:pt>
                <c:pt idx="12">
                  <c:v>2020-03-13</c:v>
                </c:pt>
                <c:pt idx="13">
                  <c:v>2020-03-20</c:v>
                </c:pt>
                <c:pt idx="14">
                  <c:v>2020-03-27</c:v>
                </c:pt>
                <c:pt idx="15">
                  <c:v>2020-04-03</c:v>
                </c:pt>
                <c:pt idx="16">
                  <c:v>2020-04-10</c:v>
                </c:pt>
                <c:pt idx="17">
                  <c:v>2020-04-17</c:v>
                </c:pt>
                <c:pt idx="18">
                  <c:v>2020-04-24</c:v>
                </c:pt>
                <c:pt idx="19">
                  <c:v>2020-05-01</c:v>
                </c:pt>
                <c:pt idx="20">
                  <c:v>2020-05-08</c:v>
                </c:pt>
                <c:pt idx="21">
                  <c:v>2020-05-15</c:v>
                </c:pt>
                <c:pt idx="22">
                  <c:v>2020-05-22</c:v>
                </c:pt>
                <c:pt idx="23">
                  <c:v>2020-05-29</c:v>
                </c:pt>
                <c:pt idx="24">
                  <c:v>2020-06-05</c:v>
                </c:pt>
                <c:pt idx="25">
                  <c:v>2020-06-12</c:v>
                </c:pt>
                <c:pt idx="26">
                  <c:v>2020-06-19</c:v>
                </c:pt>
                <c:pt idx="27">
                  <c:v>2020-06-26</c:v>
                </c:pt>
                <c:pt idx="28">
                  <c:v>2020-07-03</c:v>
                </c:pt>
                <c:pt idx="29">
                  <c:v>2020-07-10</c:v>
                </c:pt>
                <c:pt idx="30">
                  <c:v>2020-07-17</c:v>
                </c:pt>
                <c:pt idx="31">
                  <c:v>2020-07-24</c:v>
                </c:pt>
                <c:pt idx="32">
                  <c:v>2020-07-31</c:v>
                </c:pt>
                <c:pt idx="33">
                  <c:v>2020-08-07</c:v>
                </c:pt>
                <c:pt idx="34">
                  <c:v>2020-08-14</c:v>
                </c:pt>
                <c:pt idx="35">
                  <c:v>2020-08-21</c:v>
                </c:pt>
                <c:pt idx="36">
                  <c:v>2020-08-28</c:v>
                </c:pt>
                <c:pt idx="37">
                  <c:v>2020-09-04</c:v>
                </c:pt>
                <c:pt idx="38">
                  <c:v>2020-09-11</c:v>
                </c:pt>
                <c:pt idx="39">
                  <c:v>2020-09-18</c:v>
                </c:pt>
                <c:pt idx="40">
                  <c:v>2020-09-25</c:v>
                </c:pt>
                <c:pt idx="41">
                  <c:v>2020-10-02</c:v>
                </c:pt>
                <c:pt idx="42">
                  <c:v>2020-10-09</c:v>
                </c:pt>
                <c:pt idx="43">
                  <c:v>2020-10-16</c:v>
                </c:pt>
                <c:pt idx="44">
                  <c:v>2020-10-23</c:v>
                </c:pt>
                <c:pt idx="45">
                  <c:v>2020-10-30</c:v>
                </c:pt>
                <c:pt idx="46">
                  <c:v>2020-11-06</c:v>
                </c:pt>
                <c:pt idx="47">
                  <c:v>2020-11-13</c:v>
                </c:pt>
                <c:pt idx="48">
                  <c:v>2020-11-20</c:v>
                </c:pt>
                <c:pt idx="49">
                  <c:v>2020-11-27</c:v>
                </c:pt>
                <c:pt idx="50">
                  <c:v>2020-12-04</c:v>
                </c:pt>
                <c:pt idx="51">
                  <c:v>2020-12-11</c:v>
                </c:pt>
                <c:pt idx="52">
                  <c:v>2020-12-18</c:v>
                </c:pt>
                <c:pt idx="53">
                  <c:v>2020-12-25</c:v>
                </c:pt>
                <c:pt idx="54">
                  <c:v>2021-01-01</c:v>
                </c:pt>
                <c:pt idx="55">
                  <c:v>2021-01-08</c:v>
                </c:pt>
                <c:pt idx="56">
                  <c:v>2021-01-15</c:v>
                </c:pt>
                <c:pt idx="57">
                  <c:v>2021-01-22</c:v>
                </c:pt>
                <c:pt idx="58">
                  <c:v>2021-01-29</c:v>
                </c:pt>
                <c:pt idx="59">
                  <c:v>2021-02-05</c:v>
                </c:pt>
                <c:pt idx="60">
                  <c:v>2021-02-12</c:v>
                </c:pt>
                <c:pt idx="61">
                  <c:v>2021-02-19</c:v>
                </c:pt>
                <c:pt idx="62">
                  <c:v>2021-02-26</c:v>
                </c:pt>
                <c:pt idx="63">
                  <c:v>2021-03-05</c:v>
                </c:pt>
                <c:pt idx="64">
                  <c:v>2021-03-12</c:v>
                </c:pt>
                <c:pt idx="65">
                  <c:v>2021-03-19</c:v>
                </c:pt>
                <c:pt idx="66">
                  <c:v>2021-03-26</c:v>
                </c:pt>
                <c:pt idx="67">
                  <c:v>2021-04-02</c:v>
                </c:pt>
                <c:pt idx="68">
                  <c:v>2021-04-09</c:v>
                </c:pt>
                <c:pt idx="69">
                  <c:v>2021-04-16</c:v>
                </c:pt>
                <c:pt idx="70">
                  <c:v>2021-04-23</c:v>
                </c:pt>
                <c:pt idx="71">
                  <c:v>2021-04-30</c:v>
                </c:pt>
                <c:pt idx="72">
                  <c:v>2021-05-07</c:v>
                </c:pt>
                <c:pt idx="73">
                  <c:v>2021-05-14</c:v>
                </c:pt>
                <c:pt idx="74">
                  <c:v>2021-05-21</c:v>
                </c:pt>
                <c:pt idx="75">
                  <c:v>2021-05-28</c:v>
                </c:pt>
                <c:pt idx="76">
                  <c:v>2021-06-04</c:v>
                </c:pt>
                <c:pt idx="77">
                  <c:v>2021-06-11</c:v>
                </c:pt>
                <c:pt idx="78">
                  <c:v>2021-06-18</c:v>
                </c:pt>
                <c:pt idx="79">
                  <c:v>2021-06-25</c:v>
                </c:pt>
                <c:pt idx="80">
                  <c:v>2021-07-02</c:v>
                </c:pt>
                <c:pt idx="81">
                  <c:v>2021-07-09</c:v>
                </c:pt>
                <c:pt idx="82">
                  <c:v>2021-07-16</c:v>
                </c:pt>
                <c:pt idx="83">
                  <c:v>2021-07-23</c:v>
                </c:pt>
                <c:pt idx="84">
                  <c:v>2021-07-30</c:v>
                </c:pt>
                <c:pt idx="85">
                  <c:v>2021-08-06</c:v>
                </c:pt>
                <c:pt idx="86">
                  <c:v>2021-08-13</c:v>
                </c:pt>
                <c:pt idx="87">
                  <c:v>2021-08-20</c:v>
                </c:pt>
                <c:pt idx="88">
                  <c:v>2021-08-27</c:v>
                </c:pt>
                <c:pt idx="89">
                  <c:v>2021-09-03</c:v>
                </c:pt>
                <c:pt idx="90">
                  <c:v>2021-09-10</c:v>
                </c:pt>
                <c:pt idx="91">
                  <c:v>2021-09-17</c:v>
                </c:pt>
                <c:pt idx="92">
                  <c:v>2021-09-24</c:v>
                </c:pt>
                <c:pt idx="93">
                  <c:v>2021-10-01</c:v>
                </c:pt>
                <c:pt idx="94">
                  <c:v>2021-10-08</c:v>
                </c:pt>
                <c:pt idx="95">
                  <c:v>2021-10-15</c:v>
                </c:pt>
                <c:pt idx="96">
                  <c:v>2021-10-22</c:v>
                </c:pt>
                <c:pt idx="97">
                  <c:v>2021-10-29</c:v>
                </c:pt>
                <c:pt idx="98">
                  <c:v>2021-11-05</c:v>
                </c:pt>
                <c:pt idx="99">
                  <c:v>2021-11-12</c:v>
                </c:pt>
                <c:pt idx="100">
                  <c:v>2021-11-19</c:v>
                </c:pt>
                <c:pt idx="101">
                  <c:v>2021-11-26</c:v>
                </c:pt>
                <c:pt idx="102">
                  <c:v>2021-12-03</c:v>
                </c:pt>
                <c:pt idx="103">
                  <c:v>2021-12-10</c:v>
                </c:pt>
                <c:pt idx="104">
                  <c:v>2021-12-17</c:v>
                </c:pt>
                <c:pt idx="105">
                  <c:v>2021-12-24</c:v>
                </c:pt>
                <c:pt idx="106">
                  <c:v>2021-12-31</c:v>
                </c:pt>
                <c:pt idx="107">
                  <c:v>2022-01-07</c:v>
                </c:pt>
                <c:pt idx="108">
                  <c:v>2022-01-14</c:v>
                </c:pt>
                <c:pt idx="109">
                  <c:v>2022-01-21</c:v>
                </c:pt>
                <c:pt idx="110">
                  <c:v>2022-01-28</c:v>
                </c:pt>
                <c:pt idx="111">
                  <c:v>2022-02-04</c:v>
                </c:pt>
                <c:pt idx="112">
                  <c:v>2022-02-11</c:v>
                </c:pt>
                <c:pt idx="113">
                  <c:v>2022-02-18</c:v>
                </c:pt>
                <c:pt idx="114">
                  <c:v>2022-02-25</c:v>
                </c:pt>
                <c:pt idx="115">
                  <c:v>2022-03-04</c:v>
                </c:pt>
                <c:pt idx="116">
                  <c:v>2022-03-11</c:v>
                </c:pt>
                <c:pt idx="117">
                  <c:v>2022-03-18</c:v>
                </c:pt>
                <c:pt idx="118">
                  <c:v>2022-03-25</c:v>
                </c:pt>
                <c:pt idx="119">
                  <c:v>2022-04-01</c:v>
                </c:pt>
                <c:pt idx="120">
                  <c:v>2022-04-08</c:v>
                </c:pt>
                <c:pt idx="121">
                  <c:v>2022-04-15</c:v>
                </c:pt>
                <c:pt idx="122">
                  <c:v>2022-04-22</c:v>
                </c:pt>
                <c:pt idx="123">
                  <c:v>2022-04-29</c:v>
                </c:pt>
                <c:pt idx="124">
                  <c:v>2022-05-06</c:v>
                </c:pt>
                <c:pt idx="125">
                  <c:v>2022-05-13</c:v>
                </c:pt>
                <c:pt idx="126">
                  <c:v>2022-05-20</c:v>
                </c:pt>
                <c:pt idx="127">
                  <c:v>2022-05-27</c:v>
                </c:pt>
                <c:pt idx="128">
                  <c:v>2022-06-03</c:v>
                </c:pt>
                <c:pt idx="129">
                  <c:v>2022-06-10</c:v>
                </c:pt>
                <c:pt idx="130">
                  <c:v>2022-06-17</c:v>
                </c:pt>
                <c:pt idx="131">
                  <c:v>2022-06-24</c:v>
                </c:pt>
                <c:pt idx="132">
                  <c:v>2022-07-01</c:v>
                </c:pt>
                <c:pt idx="133">
                  <c:v>2022-07-08</c:v>
                </c:pt>
                <c:pt idx="134">
                  <c:v>2022-07-15</c:v>
                </c:pt>
                <c:pt idx="135">
                  <c:v>2022-07-22</c:v>
                </c:pt>
                <c:pt idx="136">
                  <c:v>2022-07-29</c:v>
                </c:pt>
                <c:pt idx="137">
                  <c:v>2022-08-05</c:v>
                </c:pt>
                <c:pt idx="138">
                  <c:v>2022-08-12</c:v>
                </c:pt>
                <c:pt idx="139">
                  <c:v>2022-08-19</c:v>
                </c:pt>
                <c:pt idx="140">
                  <c:v>2022-08-26</c:v>
                </c:pt>
                <c:pt idx="141">
                  <c:v>2022-09-02</c:v>
                </c:pt>
                <c:pt idx="142">
                  <c:v>2022-09-09</c:v>
                </c:pt>
                <c:pt idx="143">
                  <c:v>2022-09-16</c:v>
                </c:pt>
                <c:pt idx="144">
                  <c:v>2022-09-23</c:v>
                </c:pt>
                <c:pt idx="145">
                  <c:v>2022-09-30</c:v>
                </c:pt>
                <c:pt idx="146">
                  <c:v>2022-10-07</c:v>
                </c:pt>
                <c:pt idx="147">
                  <c:v>2022-10-14</c:v>
                </c:pt>
                <c:pt idx="148">
                  <c:v>2022-10-21</c:v>
                </c:pt>
                <c:pt idx="149">
                  <c:v>2022-10-28</c:v>
                </c:pt>
                <c:pt idx="150">
                  <c:v>2022-11-04</c:v>
                </c:pt>
                <c:pt idx="151">
                  <c:v>2022-11-11</c:v>
                </c:pt>
                <c:pt idx="152">
                  <c:v>2022-11-18</c:v>
                </c:pt>
                <c:pt idx="153">
                  <c:v>2022-11-25</c:v>
                </c:pt>
                <c:pt idx="154">
                  <c:v>2022-12-02</c:v>
                </c:pt>
                <c:pt idx="155">
                  <c:v>2022-12-09</c:v>
                </c:pt>
                <c:pt idx="156">
                  <c:v>2022-12-16</c:v>
                </c:pt>
                <c:pt idx="157">
                  <c:v>2022-12-23</c:v>
                </c:pt>
                <c:pt idx="158">
                  <c:v>2022-12-30</c:v>
                </c:pt>
                <c:pt idx="159">
                  <c:v>2023-01-06</c:v>
                </c:pt>
                <c:pt idx="160">
                  <c:v>2023-01-13</c:v>
                </c:pt>
                <c:pt idx="161">
                  <c:v>2023-01-20</c:v>
                </c:pt>
                <c:pt idx="162">
                  <c:v>2023-01-27</c:v>
                </c:pt>
                <c:pt idx="163">
                  <c:v>2023-02-03</c:v>
                </c:pt>
                <c:pt idx="164">
                  <c:v>2023-02-10</c:v>
                </c:pt>
                <c:pt idx="165">
                  <c:v>2023-02-17</c:v>
                </c:pt>
                <c:pt idx="166">
                  <c:v>2023-02-24</c:v>
                </c:pt>
                <c:pt idx="167">
                  <c:v>2023-03-03</c:v>
                </c:pt>
                <c:pt idx="168">
                  <c:v>2023-03-10</c:v>
                </c:pt>
                <c:pt idx="169">
                  <c:v>2023-03-17</c:v>
                </c:pt>
                <c:pt idx="170">
                  <c:v>2023-03-24</c:v>
                </c:pt>
                <c:pt idx="171">
                  <c:v>2023-03-31</c:v>
                </c:pt>
                <c:pt idx="172">
                  <c:v>2023-04-07</c:v>
                </c:pt>
                <c:pt idx="173">
                  <c:v>2023-04-14</c:v>
                </c:pt>
                <c:pt idx="174">
                  <c:v>2023-04-21</c:v>
                </c:pt>
                <c:pt idx="175">
                  <c:v>2023-04-28</c:v>
                </c:pt>
                <c:pt idx="176">
                  <c:v>2023-05-05</c:v>
                </c:pt>
                <c:pt idx="177">
                  <c:v>2023-05-12</c:v>
                </c:pt>
                <c:pt idx="178">
                  <c:v>2023-05-19</c:v>
                </c:pt>
                <c:pt idx="179">
                  <c:v>2023-05-26</c:v>
                </c:pt>
                <c:pt idx="180">
                  <c:v>2023-06-02</c:v>
                </c:pt>
                <c:pt idx="181">
                  <c:v>2023-06-09</c:v>
                </c:pt>
                <c:pt idx="182">
                  <c:v>2023-06-16</c:v>
                </c:pt>
                <c:pt idx="183">
                  <c:v>2023-06-23</c:v>
                </c:pt>
                <c:pt idx="184">
                  <c:v>2023-06-30</c:v>
                </c:pt>
                <c:pt idx="185">
                  <c:v>2023-07-07</c:v>
                </c:pt>
                <c:pt idx="186">
                  <c:v>2023-07-14</c:v>
                </c:pt>
                <c:pt idx="187">
                  <c:v>2023-07-21</c:v>
                </c:pt>
                <c:pt idx="188">
                  <c:v>2023-07-28</c:v>
                </c:pt>
                <c:pt idx="189">
                  <c:v>2023-08-04</c:v>
                </c:pt>
                <c:pt idx="190">
                  <c:v>2023-08-11</c:v>
                </c:pt>
                <c:pt idx="191">
                  <c:v>2023-08-18</c:v>
                </c:pt>
                <c:pt idx="192">
                  <c:v>2023-08-25</c:v>
                </c:pt>
                <c:pt idx="193">
                  <c:v>2023-09-01</c:v>
                </c:pt>
                <c:pt idx="194">
                  <c:v>2023-09-08</c:v>
                </c:pt>
                <c:pt idx="195">
                  <c:v>2023-09-15</c:v>
                </c:pt>
                <c:pt idx="196">
                  <c:v>2023-09-22</c:v>
                </c:pt>
                <c:pt idx="197">
                  <c:v>2023-09-29</c:v>
                </c:pt>
                <c:pt idx="198">
                  <c:v>2023-10-06</c:v>
                </c:pt>
                <c:pt idx="199">
                  <c:v>2023-10-13</c:v>
                </c:pt>
                <c:pt idx="200">
                  <c:v>2023-10-20</c:v>
                </c:pt>
                <c:pt idx="201">
                  <c:v>2023-10-27</c:v>
                </c:pt>
                <c:pt idx="202">
                  <c:v>2023-11-03</c:v>
                </c:pt>
                <c:pt idx="203">
                  <c:v>2023-11-10</c:v>
                </c:pt>
                <c:pt idx="204">
                  <c:v>2023-11-17</c:v>
                </c:pt>
                <c:pt idx="205">
                  <c:v>2023-11-24</c:v>
                </c:pt>
                <c:pt idx="206">
                  <c:v>2023-12-01</c:v>
                </c:pt>
                <c:pt idx="207">
                  <c:v>2023-12-08</c:v>
                </c:pt>
                <c:pt idx="208">
                  <c:v>2023-12-15</c:v>
                </c:pt>
                <c:pt idx="209">
                  <c:v>2023-12-22</c:v>
                </c:pt>
                <c:pt idx="210">
                  <c:v>2023-12-29</c:v>
                </c:pt>
                <c:pt idx="211">
                  <c:v>2024-01-05</c:v>
                </c:pt>
                <c:pt idx="212">
                  <c:v>2024-01-12</c:v>
                </c:pt>
                <c:pt idx="213">
                  <c:v>2024-01-19</c:v>
                </c:pt>
                <c:pt idx="214">
                  <c:v>2024-01-26</c:v>
                </c:pt>
                <c:pt idx="215">
                  <c:v>2024-02-02</c:v>
                </c:pt>
                <c:pt idx="216">
                  <c:v>2024-02-09</c:v>
                </c:pt>
                <c:pt idx="217">
                  <c:v>2024-02-16</c:v>
                </c:pt>
                <c:pt idx="218">
                  <c:v>2024-02-23</c:v>
                </c:pt>
                <c:pt idx="219">
                  <c:v>2024-03-01</c:v>
                </c:pt>
                <c:pt idx="220">
                  <c:v>2024-03-08</c:v>
                </c:pt>
                <c:pt idx="221">
                  <c:v>2024-03-15</c:v>
                </c:pt>
                <c:pt idx="222">
                  <c:v>2024-03-22</c:v>
                </c:pt>
                <c:pt idx="223">
                  <c:v>2024-03-29</c:v>
                </c:pt>
                <c:pt idx="224">
                  <c:v>2024-04-05</c:v>
                </c:pt>
                <c:pt idx="225">
                  <c:v>2024-04-12</c:v>
                </c:pt>
                <c:pt idx="226">
                  <c:v>2024-04-19</c:v>
                </c:pt>
                <c:pt idx="227">
                  <c:v>2024-04-26</c:v>
                </c:pt>
                <c:pt idx="228">
                  <c:v>2024-05-03</c:v>
                </c:pt>
                <c:pt idx="229">
                  <c:v>2024-05-10</c:v>
                </c:pt>
                <c:pt idx="230">
                  <c:v>2024-05-17</c:v>
                </c:pt>
                <c:pt idx="231">
                  <c:v>2024-05-24</c:v>
                </c:pt>
                <c:pt idx="232">
                  <c:v>2024-05-31</c:v>
                </c:pt>
                <c:pt idx="233">
                  <c:v>2024-06-07</c:v>
                </c:pt>
                <c:pt idx="234">
                  <c:v>2024-06-14</c:v>
                </c:pt>
                <c:pt idx="235">
                  <c:v>2024-06-21</c:v>
                </c:pt>
                <c:pt idx="236">
                  <c:v>2024-06-28</c:v>
                </c:pt>
                <c:pt idx="237">
                  <c:v>2024-07-05</c:v>
                </c:pt>
                <c:pt idx="238">
                  <c:v>2024-07-12</c:v>
                </c:pt>
                <c:pt idx="239">
                  <c:v>2024-07-19</c:v>
                </c:pt>
                <c:pt idx="240">
                  <c:v>2024-07-26</c:v>
                </c:pt>
                <c:pt idx="241">
                  <c:v>2024-08-02</c:v>
                </c:pt>
                <c:pt idx="242">
                  <c:v>2024-08-09</c:v>
                </c:pt>
                <c:pt idx="243">
                  <c:v>2024-08-16</c:v>
                </c:pt>
                <c:pt idx="244">
                  <c:v>2024-08-23</c:v>
                </c:pt>
                <c:pt idx="245">
                  <c:v>2024-08-30</c:v>
                </c:pt>
                <c:pt idx="246">
                  <c:v>2024-09-06</c:v>
                </c:pt>
                <c:pt idx="247">
                  <c:v>2024-09-13</c:v>
                </c:pt>
                <c:pt idx="248">
                  <c:v>2024-09-20</c:v>
                </c:pt>
                <c:pt idx="249">
                  <c:v>2024-09-27</c:v>
                </c:pt>
                <c:pt idx="250">
                  <c:v>2024-10-04</c:v>
                </c:pt>
                <c:pt idx="251">
                  <c:v>2024-10-11</c:v>
                </c:pt>
                <c:pt idx="252">
                  <c:v>2024-10-18</c:v>
                </c:pt>
                <c:pt idx="253">
                  <c:v>2024-10-25</c:v>
                </c:pt>
                <c:pt idx="254">
                  <c:v>2024-11-01</c:v>
                </c:pt>
                <c:pt idx="255">
                  <c:v>2024-11-08</c:v>
                </c:pt>
                <c:pt idx="256">
                  <c:v>2024-11-15</c:v>
                </c:pt>
                <c:pt idx="257">
                  <c:v>2024-11-22</c:v>
                </c:pt>
                <c:pt idx="258">
                  <c:v>2024-11-29</c:v>
                </c:pt>
                <c:pt idx="259">
                  <c:v>2024-12-06</c:v>
                </c:pt>
                <c:pt idx="260">
                  <c:v>2024-12-13</c:v>
                </c:pt>
                <c:pt idx="261">
                  <c:v>2024-12-20</c:v>
                </c:pt>
                <c:pt idx="262">
                  <c:v>2024-12-27</c:v>
                </c:pt>
                <c:pt idx="263">
                  <c:v>2025-01-03</c:v>
                </c:pt>
                <c:pt idx="264">
                  <c:v>2025-01-10</c:v>
                </c:pt>
                <c:pt idx="265">
                  <c:v>2025-01-17</c:v>
                </c:pt>
                <c:pt idx="266">
                  <c:v>2025-01-24</c:v>
                </c:pt>
                <c:pt idx="267">
                  <c:v>2025-01-31</c:v>
                </c:pt>
                <c:pt idx="268">
                  <c:v>2025-02-07</c:v>
                </c:pt>
                <c:pt idx="269">
                  <c:v>2025-02-14</c:v>
                </c:pt>
                <c:pt idx="270">
                  <c:v>2025-02-21</c:v>
                </c:pt>
                <c:pt idx="271">
                  <c:v>2025-02-28</c:v>
                </c:pt>
                <c:pt idx="272">
                  <c:v>2025-03-07</c:v>
                </c:pt>
                <c:pt idx="273">
                  <c:v>2025-03-14</c:v>
                </c:pt>
                <c:pt idx="274">
                  <c:v>2025-03-21</c:v>
                </c:pt>
                <c:pt idx="275">
                  <c:v>2025-03-28</c:v>
                </c:pt>
                <c:pt idx="276">
                  <c:v>2025-04-04</c:v>
                </c:pt>
                <c:pt idx="277">
                  <c:v>2025-04-11</c:v>
                </c:pt>
                <c:pt idx="278">
                  <c:v>2025-04-18</c:v>
                </c:pt>
                <c:pt idx="279">
                  <c:v>2025-04-25</c:v>
                </c:pt>
                <c:pt idx="280">
                  <c:v>2025-05-02</c:v>
                </c:pt>
                <c:pt idx="281">
                  <c:v>2025-05-09</c:v>
                </c:pt>
                <c:pt idx="282">
                  <c:v>2025-05-16</c:v>
                </c:pt>
                <c:pt idx="283">
                  <c:v>2025-05-23</c:v>
                </c:pt>
                <c:pt idx="284">
                  <c:v>2025-05-30</c:v>
                </c:pt>
                <c:pt idx="285">
                  <c:v>2025-06-06</c:v>
                </c:pt>
                <c:pt idx="286">
                  <c:v>2025-06-13</c:v>
                </c:pt>
                <c:pt idx="287">
                  <c:v>2025-06-20</c:v>
                </c:pt>
                <c:pt idx="288">
                  <c:v>2025-06-27</c:v>
                </c:pt>
                <c:pt idx="289">
                  <c:v>2025-07-04</c:v>
                </c:pt>
                <c:pt idx="290">
                  <c:v>2025-07-11</c:v>
                </c:pt>
                <c:pt idx="291">
                  <c:v>2025-07-18</c:v>
                </c:pt>
                <c:pt idx="292">
                  <c:v>2025-07-25</c:v>
                </c:pt>
                <c:pt idx="293">
                  <c:v>2025-08-01</c:v>
                </c:pt>
                <c:pt idx="294">
                  <c:v>2025-08-08</c:v>
                </c:pt>
                <c:pt idx="295">
                  <c:v>2025-08-15</c:v>
                </c:pt>
                <c:pt idx="296">
                  <c:v>2025-08-22</c:v>
                </c:pt>
                <c:pt idx="297">
                  <c:v>2025-08-29</c:v>
                </c:pt>
                <c:pt idx="298">
                  <c:v>2025-09-05</c:v>
                </c:pt>
                <c:pt idx="299">
                  <c:v>2025-09-12</c:v>
                </c:pt>
                <c:pt idx="300">
                  <c:v>2025-09-19</c:v>
                </c:pt>
                <c:pt idx="301">
                  <c:v>2025-09-26</c:v>
                </c:pt>
                <c:pt idx="302">
                  <c:v>2025-10-03</c:v>
                </c:pt>
                <c:pt idx="303">
                  <c:v>2025-10-10</c:v>
                </c:pt>
                <c:pt idx="304">
                  <c:v>2025-10-17</c:v>
                </c:pt>
                <c:pt idx="305">
                  <c:v>2025-10-24</c:v>
                </c:pt>
                <c:pt idx="306">
                  <c:v>2025-10-31</c:v>
                </c:pt>
                <c:pt idx="307">
                  <c:v>2025-11-07</c:v>
                </c:pt>
                <c:pt idx="308">
                  <c:v>2025-11-14</c:v>
                </c:pt>
                <c:pt idx="309">
                  <c:v>2025-11-21</c:v>
                </c:pt>
                <c:pt idx="310">
                  <c:v>2025-11-28</c:v>
                </c:pt>
                <c:pt idx="311">
                  <c:v>2025-12-05</c:v>
                </c:pt>
                <c:pt idx="312">
                  <c:v>2025-12-12</c:v>
                </c:pt>
                <c:pt idx="313">
                  <c:v>2025-12-19</c:v>
                </c:pt>
                <c:pt idx="314">
                  <c:v>2025-12-26</c:v>
                </c:pt>
                <c:pt idx="315">
                  <c:v>2026-01-02</c:v>
                </c:pt>
                <c:pt idx="316">
                  <c:v>2026-01-09</c:v>
                </c:pt>
                <c:pt idx="317">
                  <c:v>2026-01-16</c:v>
                </c:pt>
                <c:pt idx="318">
                  <c:v>2026-01-23</c:v>
                </c:pt>
                <c:pt idx="319">
                  <c:v>2026-01-30</c:v>
                </c:pt>
                <c:pt idx="320">
                  <c:v>2026-02-06</c:v>
                </c:pt>
                <c:pt idx="321">
                  <c:v>2026-02-13</c:v>
                </c:pt>
                <c:pt idx="322">
                  <c:v>2026-02-20</c:v>
                </c:pt>
                <c:pt idx="323">
                  <c:v>2026-02-27</c:v>
                </c:pt>
                <c:pt idx="324">
                  <c:v>2026-03-06</c:v>
                </c:pt>
                <c:pt idx="325">
                  <c:v>2026-03-13</c:v>
                </c:pt>
                <c:pt idx="326">
                  <c:v>2026-03-20</c:v>
                </c:pt>
                <c:pt idx="327">
                  <c:v>2026-03-27</c:v>
                </c:pt>
                <c:pt idx="328">
                  <c:v>2026-04-03</c:v>
                </c:pt>
                <c:pt idx="329">
                  <c:v>2026-04-10</c:v>
                </c:pt>
                <c:pt idx="330">
                  <c:v>2026-04-17</c:v>
                </c:pt>
                <c:pt idx="331">
                  <c:v>2026-04-24</c:v>
                </c:pt>
                <c:pt idx="332">
                  <c:v>2026-05-01</c:v>
                </c:pt>
                <c:pt idx="333">
                  <c:v>2026-05-08</c:v>
                </c:pt>
                <c:pt idx="334">
                  <c:v>2026-05-15</c:v>
                </c:pt>
                <c:pt idx="335">
                  <c:v>2026-05-22</c:v>
                </c:pt>
                <c:pt idx="336">
                  <c:v>2026-05-29</c:v>
                </c:pt>
                <c:pt idx="337">
                  <c:v>2026-06-05</c:v>
                </c:pt>
                <c:pt idx="338">
                  <c:v>2026-06-12</c:v>
                </c:pt>
                <c:pt idx="339">
                  <c:v>2026-06-19</c:v>
                </c:pt>
                <c:pt idx="340">
                  <c:v>2026-06-26</c:v>
                </c:pt>
                <c:pt idx="341">
                  <c:v>2026-07-03</c:v>
                </c:pt>
                <c:pt idx="342">
                  <c:v>2026-07-10</c:v>
                </c:pt>
                <c:pt idx="343">
                  <c:v>2026-07-17</c:v>
                </c:pt>
                <c:pt idx="344">
                  <c:v>2026-07-24</c:v>
                </c:pt>
                <c:pt idx="345">
                  <c:v>2026-07-31</c:v>
                </c:pt>
                <c:pt idx="346">
                  <c:v>2026-08-07</c:v>
                </c:pt>
                <c:pt idx="347">
                  <c:v>2026-08-14</c:v>
                </c:pt>
                <c:pt idx="348">
                  <c:v>2026-08-21</c:v>
                </c:pt>
                <c:pt idx="349">
                  <c:v>2026-08-28</c:v>
                </c:pt>
              </c:strCache>
            </c:strRef>
          </c:cat>
          <c:val>
            <c:numRef>
              <c:f>Target!$C$1508:$C$1857</c:f>
              <c:numCache>
                <c:formatCode>General</c:formatCode>
                <c:ptCount val="350"/>
                <c:pt idx="0">
                  <c:v>9303</c:v>
                </c:pt>
                <c:pt idx="1">
                  <c:v>8961</c:v>
                </c:pt>
                <c:pt idx="2">
                  <c:v>8133</c:v>
                </c:pt>
                <c:pt idx="3">
                  <c:v>8558</c:v>
                </c:pt>
                <c:pt idx="4">
                  <c:v>8662</c:v>
                </c:pt>
                <c:pt idx="5">
                  <c:v>8793</c:v>
                </c:pt>
                <c:pt idx="6">
                  <c:v>8933</c:v>
                </c:pt>
                <c:pt idx="7">
                  <c:v>8722</c:v>
                </c:pt>
                <c:pt idx="8">
                  <c:v>8918</c:v>
                </c:pt>
                <c:pt idx="9">
                  <c:v>9035</c:v>
                </c:pt>
                <c:pt idx="10">
                  <c:v>9186</c:v>
                </c:pt>
                <c:pt idx="11">
                  <c:v>9449</c:v>
                </c:pt>
                <c:pt idx="12">
                  <c:v>9696</c:v>
                </c:pt>
                <c:pt idx="13">
                  <c:v>8837</c:v>
                </c:pt>
                <c:pt idx="14">
                  <c:v>6659</c:v>
                </c:pt>
                <c:pt idx="15">
                  <c:v>5065</c:v>
                </c:pt>
                <c:pt idx="16">
                  <c:v>5081</c:v>
                </c:pt>
                <c:pt idx="17">
                  <c:v>5311</c:v>
                </c:pt>
                <c:pt idx="18">
                  <c:v>5860</c:v>
                </c:pt>
                <c:pt idx="19">
                  <c:v>6664</c:v>
                </c:pt>
                <c:pt idx="20">
                  <c:v>7398</c:v>
                </c:pt>
                <c:pt idx="21">
                  <c:v>6790</c:v>
                </c:pt>
                <c:pt idx="22">
                  <c:v>7253</c:v>
                </c:pt>
                <c:pt idx="23">
                  <c:v>7549</c:v>
                </c:pt>
                <c:pt idx="24">
                  <c:v>7900</c:v>
                </c:pt>
                <c:pt idx="25">
                  <c:v>7870</c:v>
                </c:pt>
                <c:pt idx="26">
                  <c:v>8608</c:v>
                </c:pt>
                <c:pt idx="27">
                  <c:v>8561</c:v>
                </c:pt>
                <c:pt idx="28">
                  <c:v>8766</c:v>
                </c:pt>
                <c:pt idx="29">
                  <c:v>8648</c:v>
                </c:pt>
                <c:pt idx="30">
                  <c:v>8550</c:v>
                </c:pt>
                <c:pt idx="31">
                  <c:v>8809</c:v>
                </c:pt>
                <c:pt idx="32">
                  <c:v>8617</c:v>
                </c:pt>
                <c:pt idx="33">
                  <c:v>8883</c:v>
                </c:pt>
                <c:pt idx="34">
                  <c:v>8630</c:v>
                </c:pt>
                <c:pt idx="35">
                  <c:v>9161</c:v>
                </c:pt>
                <c:pt idx="36">
                  <c:v>8786</c:v>
                </c:pt>
                <c:pt idx="37">
                  <c:v>8390</c:v>
                </c:pt>
                <c:pt idx="38">
                  <c:v>8478</c:v>
                </c:pt>
                <c:pt idx="39">
                  <c:v>8515</c:v>
                </c:pt>
                <c:pt idx="40">
                  <c:v>8529</c:v>
                </c:pt>
                <c:pt idx="41">
                  <c:v>8896</c:v>
                </c:pt>
                <c:pt idx="42">
                  <c:v>8576</c:v>
                </c:pt>
                <c:pt idx="43">
                  <c:v>8289</c:v>
                </c:pt>
                <c:pt idx="44">
                  <c:v>8545</c:v>
                </c:pt>
                <c:pt idx="45">
                  <c:v>8336</c:v>
                </c:pt>
                <c:pt idx="46">
                  <c:v>8762</c:v>
                </c:pt>
                <c:pt idx="47">
                  <c:v>8258</c:v>
                </c:pt>
                <c:pt idx="48">
                  <c:v>8129</c:v>
                </c:pt>
                <c:pt idx="49">
                  <c:v>7973</c:v>
                </c:pt>
                <c:pt idx="50">
                  <c:v>7600</c:v>
                </c:pt>
                <c:pt idx="51">
                  <c:v>7975</c:v>
                </c:pt>
                <c:pt idx="52">
                  <c:v>8022</c:v>
                </c:pt>
                <c:pt idx="53">
                  <c:v>8128</c:v>
                </c:pt>
                <c:pt idx="54">
                  <c:v>7441</c:v>
                </c:pt>
                <c:pt idx="55">
                  <c:v>7532</c:v>
                </c:pt>
                <c:pt idx="56">
                  <c:v>8112</c:v>
                </c:pt>
                <c:pt idx="57">
                  <c:v>7833</c:v>
                </c:pt>
                <c:pt idx="58">
                  <c:v>7770</c:v>
                </c:pt>
                <c:pt idx="59">
                  <c:v>7857</c:v>
                </c:pt>
                <c:pt idx="60">
                  <c:v>8407</c:v>
                </c:pt>
                <c:pt idx="61">
                  <c:v>7207</c:v>
                </c:pt>
                <c:pt idx="62">
                  <c:v>8148</c:v>
                </c:pt>
                <c:pt idx="63">
                  <c:v>8726</c:v>
                </c:pt>
                <c:pt idx="64">
                  <c:v>8442</c:v>
                </c:pt>
                <c:pt idx="65">
                  <c:v>8616</c:v>
                </c:pt>
                <c:pt idx="66">
                  <c:v>8891</c:v>
                </c:pt>
                <c:pt idx="67">
                  <c:v>8781</c:v>
                </c:pt>
                <c:pt idx="68">
                  <c:v>8944</c:v>
                </c:pt>
                <c:pt idx="69">
                  <c:v>9104</c:v>
                </c:pt>
                <c:pt idx="70">
                  <c:v>8877</c:v>
                </c:pt>
                <c:pt idx="71">
                  <c:v>8864</c:v>
                </c:pt>
                <c:pt idx="72">
                  <c:v>8800</c:v>
                </c:pt>
                <c:pt idx="73">
                  <c:v>9224</c:v>
                </c:pt>
                <c:pt idx="74">
                  <c:v>9479</c:v>
                </c:pt>
                <c:pt idx="75">
                  <c:v>9146</c:v>
                </c:pt>
                <c:pt idx="76">
                  <c:v>8480</c:v>
                </c:pt>
                <c:pt idx="77">
                  <c:v>9360</c:v>
                </c:pt>
                <c:pt idx="78">
                  <c:v>9440</c:v>
                </c:pt>
                <c:pt idx="79">
                  <c:v>9173</c:v>
                </c:pt>
                <c:pt idx="80">
                  <c:v>10043</c:v>
                </c:pt>
                <c:pt idx="81">
                  <c:v>9283</c:v>
                </c:pt>
                <c:pt idx="82">
                  <c:v>9295</c:v>
                </c:pt>
                <c:pt idx="83">
                  <c:v>9325</c:v>
                </c:pt>
                <c:pt idx="84">
                  <c:v>9775</c:v>
                </c:pt>
                <c:pt idx="85">
                  <c:v>9430</c:v>
                </c:pt>
                <c:pt idx="86">
                  <c:v>9333</c:v>
                </c:pt>
                <c:pt idx="87">
                  <c:v>9572</c:v>
                </c:pt>
                <c:pt idx="88">
                  <c:v>9578</c:v>
                </c:pt>
                <c:pt idx="89">
                  <c:v>9608</c:v>
                </c:pt>
                <c:pt idx="90">
                  <c:v>8892</c:v>
                </c:pt>
                <c:pt idx="91">
                  <c:v>8896</c:v>
                </c:pt>
                <c:pt idx="92">
                  <c:v>9399</c:v>
                </c:pt>
                <c:pt idx="93">
                  <c:v>9427</c:v>
                </c:pt>
                <c:pt idx="94">
                  <c:v>9186</c:v>
                </c:pt>
                <c:pt idx="95">
                  <c:v>9634</c:v>
                </c:pt>
                <c:pt idx="96">
                  <c:v>9323</c:v>
                </c:pt>
                <c:pt idx="97">
                  <c:v>9504</c:v>
                </c:pt>
                <c:pt idx="98">
                  <c:v>9259</c:v>
                </c:pt>
                <c:pt idx="99">
                  <c:v>9241</c:v>
                </c:pt>
                <c:pt idx="100">
                  <c:v>9334</c:v>
                </c:pt>
                <c:pt idx="101">
                  <c:v>8796</c:v>
                </c:pt>
                <c:pt idx="102">
                  <c:v>8963</c:v>
                </c:pt>
                <c:pt idx="103">
                  <c:v>9472</c:v>
                </c:pt>
                <c:pt idx="104">
                  <c:v>8986</c:v>
                </c:pt>
                <c:pt idx="105">
                  <c:v>9724</c:v>
                </c:pt>
                <c:pt idx="106">
                  <c:v>8172</c:v>
                </c:pt>
                <c:pt idx="107">
                  <c:v>7906</c:v>
                </c:pt>
                <c:pt idx="108">
                  <c:v>8224</c:v>
                </c:pt>
                <c:pt idx="109">
                  <c:v>8505</c:v>
                </c:pt>
                <c:pt idx="110">
                  <c:v>8226</c:v>
                </c:pt>
                <c:pt idx="111">
                  <c:v>9126</c:v>
                </c:pt>
                <c:pt idx="112">
                  <c:v>8570</c:v>
                </c:pt>
                <c:pt idx="113">
                  <c:v>8657</c:v>
                </c:pt>
                <c:pt idx="114">
                  <c:v>8743</c:v>
                </c:pt>
                <c:pt idx="115">
                  <c:v>8962</c:v>
                </c:pt>
                <c:pt idx="116">
                  <c:v>8944</c:v>
                </c:pt>
                <c:pt idx="117">
                  <c:v>8637</c:v>
                </c:pt>
                <c:pt idx="118">
                  <c:v>8499</c:v>
                </c:pt>
                <c:pt idx="119">
                  <c:v>8562</c:v>
                </c:pt>
                <c:pt idx="120">
                  <c:v>8736</c:v>
                </c:pt>
                <c:pt idx="121">
                  <c:v>8868</c:v>
                </c:pt>
                <c:pt idx="122">
                  <c:v>8739</c:v>
                </c:pt>
                <c:pt idx="123">
                  <c:v>8856</c:v>
                </c:pt>
                <c:pt idx="124">
                  <c:v>8702</c:v>
                </c:pt>
                <c:pt idx="125">
                  <c:v>9027</c:v>
                </c:pt>
                <c:pt idx="126">
                  <c:v>8798</c:v>
                </c:pt>
                <c:pt idx="127">
                  <c:v>8977</c:v>
                </c:pt>
                <c:pt idx="128">
                  <c:v>9199</c:v>
                </c:pt>
                <c:pt idx="129">
                  <c:v>9093</c:v>
                </c:pt>
                <c:pt idx="130">
                  <c:v>8505</c:v>
                </c:pt>
                <c:pt idx="131">
                  <c:v>8922</c:v>
                </c:pt>
                <c:pt idx="132">
                  <c:v>9413</c:v>
                </c:pt>
                <c:pt idx="133">
                  <c:v>8062</c:v>
                </c:pt>
                <c:pt idx="134">
                  <c:v>8521</c:v>
                </c:pt>
                <c:pt idx="135">
                  <c:v>9245</c:v>
                </c:pt>
                <c:pt idx="136">
                  <c:v>8541</c:v>
                </c:pt>
                <c:pt idx="137">
                  <c:v>9123</c:v>
                </c:pt>
                <c:pt idx="138">
                  <c:v>9348</c:v>
                </c:pt>
                <c:pt idx="139">
                  <c:v>8434</c:v>
                </c:pt>
                <c:pt idx="140">
                  <c:v>8591</c:v>
                </c:pt>
                <c:pt idx="141">
                  <c:v>8727</c:v>
                </c:pt>
                <c:pt idx="142">
                  <c:v>8494</c:v>
                </c:pt>
                <c:pt idx="143">
                  <c:v>8322</c:v>
                </c:pt>
                <c:pt idx="144">
                  <c:v>8825</c:v>
                </c:pt>
                <c:pt idx="145">
                  <c:v>9465</c:v>
                </c:pt>
                <c:pt idx="146">
                  <c:v>8276</c:v>
                </c:pt>
                <c:pt idx="147">
                  <c:v>8678</c:v>
                </c:pt>
                <c:pt idx="148">
                  <c:v>8930</c:v>
                </c:pt>
                <c:pt idx="149">
                  <c:v>8660</c:v>
                </c:pt>
                <c:pt idx="150">
                  <c:v>9011</c:v>
                </c:pt>
                <c:pt idx="151">
                  <c:v>8742</c:v>
                </c:pt>
                <c:pt idx="152">
                  <c:v>8327</c:v>
                </c:pt>
                <c:pt idx="153">
                  <c:v>8317</c:v>
                </c:pt>
                <c:pt idx="154">
                  <c:v>8358</c:v>
                </c:pt>
                <c:pt idx="155">
                  <c:v>8255</c:v>
                </c:pt>
                <c:pt idx="156">
                  <c:v>8714</c:v>
                </c:pt>
                <c:pt idx="157">
                  <c:v>9327</c:v>
                </c:pt>
                <c:pt idx="158">
                  <c:v>7514</c:v>
                </c:pt>
                <c:pt idx="159">
                  <c:v>7558</c:v>
                </c:pt>
                <c:pt idx="160">
                  <c:v>8054</c:v>
                </c:pt>
                <c:pt idx="161">
                  <c:v>8142</c:v>
                </c:pt>
                <c:pt idx="162">
                  <c:v>8491</c:v>
                </c:pt>
                <c:pt idx="163">
                  <c:v>8428</c:v>
                </c:pt>
                <c:pt idx="164">
                  <c:v>8274</c:v>
                </c:pt>
                <c:pt idx="165">
                  <c:v>8910</c:v>
                </c:pt>
                <c:pt idx="166">
                  <c:v>9112</c:v>
                </c:pt>
                <c:pt idx="167">
                  <c:v>8562</c:v>
                </c:pt>
                <c:pt idx="168">
                  <c:v>8594</c:v>
                </c:pt>
                <c:pt idx="169">
                  <c:v>8960</c:v>
                </c:pt>
                <c:pt idx="170">
                  <c:v>9145</c:v>
                </c:pt>
                <c:pt idx="171">
                  <c:v>9295</c:v>
                </c:pt>
                <c:pt idx="172">
                  <c:v>8936</c:v>
                </c:pt>
                <c:pt idx="173">
                  <c:v>8519</c:v>
                </c:pt>
                <c:pt idx="174">
                  <c:v>9511</c:v>
                </c:pt>
                <c:pt idx="175">
                  <c:v>8618</c:v>
                </c:pt>
                <c:pt idx="176">
                  <c:v>9303</c:v>
                </c:pt>
                <c:pt idx="177">
                  <c:v>8908</c:v>
                </c:pt>
                <c:pt idx="178">
                  <c:v>9437</c:v>
                </c:pt>
                <c:pt idx="179">
                  <c:v>9098</c:v>
                </c:pt>
                <c:pt idx="180">
                  <c:v>9218</c:v>
                </c:pt>
                <c:pt idx="181">
                  <c:v>9193</c:v>
                </c:pt>
                <c:pt idx="182">
                  <c:v>9375</c:v>
                </c:pt>
                <c:pt idx="183">
                  <c:v>9306</c:v>
                </c:pt>
                <c:pt idx="184">
                  <c:v>9599</c:v>
                </c:pt>
                <c:pt idx="185">
                  <c:v>8756</c:v>
                </c:pt>
                <c:pt idx="186">
                  <c:v>8855</c:v>
                </c:pt>
                <c:pt idx="187">
                  <c:v>8939</c:v>
                </c:pt>
                <c:pt idx="188">
                  <c:v>8838</c:v>
                </c:pt>
                <c:pt idx="189">
                  <c:v>9302</c:v>
                </c:pt>
                <c:pt idx="190">
                  <c:v>8851</c:v>
                </c:pt>
                <c:pt idx="191">
                  <c:v>8910</c:v>
                </c:pt>
                <c:pt idx="192">
                  <c:v>9068</c:v>
                </c:pt>
                <c:pt idx="193">
                  <c:v>9321</c:v>
                </c:pt>
                <c:pt idx="194">
                  <c:v>8307</c:v>
                </c:pt>
                <c:pt idx="195">
                  <c:v>8410</c:v>
                </c:pt>
                <c:pt idx="196">
                  <c:v>8619</c:v>
                </c:pt>
                <c:pt idx="197">
                  <c:v>8014</c:v>
                </c:pt>
                <c:pt idx="198">
                  <c:v>8581</c:v>
                </c:pt>
                <c:pt idx="199">
                  <c:v>8943</c:v>
                </c:pt>
                <c:pt idx="200">
                  <c:v>8864</c:v>
                </c:pt>
                <c:pt idx="201">
                  <c:v>8697</c:v>
                </c:pt>
                <c:pt idx="202">
                  <c:v>9492</c:v>
                </c:pt>
                <c:pt idx="203">
                  <c:v>8949</c:v>
                </c:pt>
                <c:pt idx="204">
                  <c:v>8480</c:v>
                </c:pt>
                <c:pt idx="205">
                  <c:v>8206</c:v>
                </c:pt>
                <c:pt idx="206">
                  <c:v>8466</c:v>
                </c:pt>
                <c:pt idx="207">
                  <c:v>8859</c:v>
                </c:pt>
                <c:pt idx="208">
                  <c:v>8754</c:v>
                </c:pt>
                <c:pt idx="209">
                  <c:v>9168</c:v>
                </c:pt>
                <c:pt idx="210">
                  <c:v>7954</c:v>
                </c:pt>
                <c:pt idx="211">
                  <c:v>8325</c:v>
                </c:pt>
                <c:pt idx="212">
                  <c:v>8269</c:v>
                </c:pt>
                <c:pt idx="213">
                  <c:v>7880</c:v>
                </c:pt>
                <c:pt idx="214">
                  <c:v>8144</c:v>
                </c:pt>
                <c:pt idx="215">
                  <c:v>8807</c:v>
                </c:pt>
                <c:pt idx="216">
                  <c:v>8168</c:v>
                </c:pt>
                <c:pt idx="217">
                  <c:v>8200</c:v>
                </c:pt>
                <c:pt idx="218">
                  <c:v>8467</c:v>
                </c:pt>
                <c:pt idx="219">
                  <c:v>9013</c:v>
                </c:pt>
                <c:pt idx="220">
                  <c:v>9044</c:v>
                </c:pt>
                <c:pt idx="221">
                  <c:v>8809</c:v>
                </c:pt>
                <c:pt idx="222">
                  <c:v>8715</c:v>
                </c:pt>
                <c:pt idx="223">
                  <c:v>9236</c:v>
                </c:pt>
                <c:pt idx="224">
                  <c:v>8612</c:v>
                </c:pt>
                <c:pt idx="225">
                  <c:v>8662</c:v>
                </c:pt>
                <c:pt idx="226">
                  <c:v>8423</c:v>
                </c:pt>
                <c:pt idx="227">
                  <c:v>8618</c:v>
                </c:pt>
                <c:pt idx="228">
                  <c:v>8797</c:v>
                </c:pt>
                <c:pt idx="229">
                  <c:v>8875</c:v>
                </c:pt>
                <c:pt idx="230">
                  <c:v>9315</c:v>
                </c:pt>
                <c:pt idx="231">
                  <c:v>9148</c:v>
                </c:pt>
                <c:pt idx="232">
                  <c:v>8946</c:v>
                </c:pt>
                <c:pt idx="233">
                  <c:v>9040</c:v>
                </c:pt>
                <c:pt idx="234">
                  <c:v>9386</c:v>
                </c:pt>
                <c:pt idx="235">
                  <c:v>8969</c:v>
                </c:pt>
                <c:pt idx="236">
                  <c:v>9424</c:v>
                </c:pt>
                <c:pt idx="237">
                  <c:v>9398</c:v>
                </c:pt>
                <c:pt idx="238">
                  <c:v>8783</c:v>
                </c:pt>
                <c:pt idx="239">
                  <c:v>9456</c:v>
                </c:pt>
                <c:pt idx="240">
                  <c:v>9250</c:v>
                </c:pt>
                <c:pt idx="241">
                  <c:v>8967</c:v>
                </c:pt>
                <c:pt idx="242">
                  <c:v>9045</c:v>
                </c:pt>
                <c:pt idx="243">
                  <c:v>9193</c:v>
                </c:pt>
                <c:pt idx="244">
                  <c:v>9307</c:v>
                </c:pt>
                <c:pt idx="245">
                  <c:v>8938</c:v>
                </c:pt>
                <c:pt idx="246">
                  <c:v>8478</c:v>
                </c:pt>
                <c:pt idx="247">
                  <c:v>8776</c:v>
                </c:pt>
                <c:pt idx="248">
                  <c:v>9205</c:v>
                </c:pt>
                <c:pt idx="249">
                  <c:v>8521</c:v>
                </c:pt>
                <c:pt idx="250">
                  <c:v>9654</c:v>
                </c:pt>
                <c:pt idx="251">
                  <c:v>8620</c:v>
                </c:pt>
                <c:pt idx="252">
                  <c:v>8838</c:v>
                </c:pt>
                <c:pt idx="253">
                  <c:v>9159</c:v>
                </c:pt>
                <c:pt idx="254">
                  <c:v>8828</c:v>
                </c:pt>
                <c:pt idx="255">
                  <c:v>9383</c:v>
                </c:pt>
                <c:pt idx="256">
                  <c:v>8419</c:v>
                </c:pt>
                <c:pt idx="257">
                  <c:v>8506</c:v>
                </c:pt>
                <c:pt idx="258">
                  <c:v>8738</c:v>
                </c:pt>
                <c:pt idx="259">
                  <c:v>8810</c:v>
                </c:pt>
                <c:pt idx="260">
                  <c:v>8927</c:v>
                </c:pt>
                <c:pt idx="261">
                  <c:v>9008</c:v>
                </c:pt>
                <c:pt idx="262">
                  <c:v>8168</c:v>
                </c:pt>
              </c:numCache>
            </c:numRef>
          </c:val>
          <c:smooth val="0"/>
        </c:ser>
        <c:ser>
          <c:idx val="1"/>
          <c:order val="1"/>
          <c:tx>
            <c:strRef>
              <c:f>"ARIMAX fit / forecast"</c:f>
              <c:strCache>
                <c:ptCount val="1"/>
                <c:pt idx="0">
                  <c:v>ARIMAX fit / forecast</c:v>
                </c:pt>
              </c:strCache>
            </c:strRef>
          </c:tx>
          <c:spPr>
            <a:solidFill>
              <a:srgbClr val="ea4335"/>
            </a:solidFill>
            <a:ln w="19080">
              <a:solidFill>
                <a:srgbClr val="ea433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Target!$B$1508:$B$1857</c:f>
              <c:strCache>
                <c:ptCount val="350"/>
                <c:pt idx="0">
                  <c:v>2019-12-20</c:v>
                </c:pt>
                <c:pt idx="1">
                  <c:v>2019-12-27</c:v>
                </c:pt>
                <c:pt idx="2">
                  <c:v>2020-01-03</c:v>
                </c:pt>
                <c:pt idx="3">
                  <c:v>2020-01-10</c:v>
                </c:pt>
                <c:pt idx="4">
                  <c:v>2020-01-17</c:v>
                </c:pt>
                <c:pt idx="5">
                  <c:v>2020-01-24</c:v>
                </c:pt>
                <c:pt idx="6">
                  <c:v>2020-01-31</c:v>
                </c:pt>
                <c:pt idx="7">
                  <c:v>2020-02-07</c:v>
                </c:pt>
                <c:pt idx="8">
                  <c:v>2020-02-14</c:v>
                </c:pt>
                <c:pt idx="9">
                  <c:v>2020-02-21</c:v>
                </c:pt>
                <c:pt idx="10">
                  <c:v>2020-02-28</c:v>
                </c:pt>
                <c:pt idx="11">
                  <c:v>2020-03-06</c:v>
                </c:pt>
                <c:pt idx="12">
                  <c:v>2020-03-13</c:v>
                </c:pt>
                <c:pt idx="13">
                  <c:v>2020-03-20</c:v>
                </c:pt>
                <c:pt idx="14">
                  <c:v>2020-03-27</c:v>
                </c:pt>
                <c:pt idx="15">
                  <c:v>2020-04-03</c:v>
                </c:pt>
                <c:pt idx="16">
                  <c:v>2020-04-10</c:v>
                </c:pt>
                <c:pt idx="17">
                  <c:v>2020-04-17</c:v>
                </c:pt>
                <c:pt idx="18">
                  <c:v>2020-04-24</c:v>
                </c:pt>
                <c:pt idx="19">
                  <c:v>2020-05-01</c:v>
                </c:pt>
                <c:pt idx="20">
                  <c:v>2020-05-08</c:v>
                </c:pt>
                <c:pt idx="21">
                  <c:v>2020-05-15</c:v>
                </c:pt>
                <c:pt idx="22">
                  <c:v>2020-05-22</c:v>
                </c:pt>
                <c:pt idx="23">
                  <c:v>2020-05-29</c:v>
                </c:pt>
                <c:pt idx="24">
                  <c:v>2020-06-05</c:v>
                </c:pt>
                <c:pt idx="25">
                  <c:v>2020-06-12</c:v>
                </c:pt>
                <c:pt idx="26">
                  <c:v>2020-06-19</c:v>
                </c:pt>
                <c:pt idx="27">
                  <c:v>2020-06-26</c:v>
                </c:pt>
                <c:pt idx="28">
                  <c:v>2020-07-03</c:v>
                </c:pt>
                <c:pt idx="29">
                  <c:v>2020-07-10</c:v>
                </c:pt>
                <c:pt idx="30">
                  <c:v>2020-07-17</c:v>
                </c:pt>
                <c:pt idx="31">
                  <c:v>2020-07-24</c:v>
                </c:pt>
                <c:pt idx="32">
                  <c:v>2020-07-31</c:v>
                </c:pt>
                <c:pt idx="33">
                  <c:v>2020-08-07</c:v>
                </c:pt>
                <c:pt idx="34">
                  <c:v>2020-08-14</c:v>
                </c:pt>
                <c:pt idx="35">
                  <c:v>2020-08-21</c:v>
                </c:pt>
                <c:pt idx="36">
                  <c:v>2020-08-28</c:v>
                </c:pt>
                <c:pt idx="37">
                  <c:v>2020-09-04</c:v>
                </c:pt>
                <c:pt idx="38">
                  <c:v>2020-09-11</c:v>
                </c:pt>
                <c:pt idx="39">
                  <c:v>2020-09-18</c:v>
                </c:pt>
                <c:pt idx="40">
                  <c:v>2020-09-25</c:v>
                </c:pt>
                <c:pt idx="41">
                  <c:v>2020-10-02</c:v>
                </c:pt>
                <c:pt idx="42">
                  <c:v>2020-10-09</c:v>
                </c:pt>
                <c:pt idx="43">
                  <c:v>2020-10-16</c:v>
                </c:pt>
                <c:pt idx="44">
                  <c:v>2020-10-23</c:v>
                </c:pt>
                <c:pt idx="45">
                  <c:v>2020-10-30</c:v>
                </c:pt>
                <c:pt idx="46">
                  <c:v>2020-11-06</c:v>
                </c:pt>
                <c:pt idx="47">
                  <c:v>2020-11-13</c:v>
                </c:pt>
                <c:pt idx="48">
                  <c:v>2020-11-20</c:v>
                </c:pt>
                <c:pt idx="49">
                  <c:v>2020-11-27</c:v>
                </c:pt>
                <c:pt idx="50">
                  <c:v>2020-12-04</c:v>
                </c:pt>
                <c:pt idx="51">
                  <c:v>2020-12-11</c:v>
                </c:pt>
                <c:pt idx="52">
                  <c:v>2020-12-18</c:v>
                </c:pt>
                <c:pt idx="53">
                  <c:v>2020-12-25</c:v>
                </c:pt>
                <c:pt idx="54">
                  <c:v>2021-01-01</c:v>
                </c:pt>
                <c:pt idx="55">
                  <c:v>2021-01-08</c:v>
                </c:pt>
                <c:pt idx="56">
                  <c:v>2021-01-15</c:v>
                </c:pt>
                <c:pt idx="57">
                  <c:v>2021-01-22</c:v>
                </c:pt>
                <c:pt idx="58">
                  <c:v>2021-01-29</c:v>
                </c:pt>
                <c:pt idx="59">
                  <c:v>2021-02-05</c:v>
                </c:pt>
                <c:pt idx="60">
                  <c:v>2021-02-12</c:v>
                </c:pt>
                <c:pt idx="61">
                  <c:v>2021-02-19</c:v>
                </c:pt>
                <c:pt idx="62">
                  <c:v>2021-02-26</c:v>
                </c:pt>
                <c:pt idx="63">
                  <c:v>2021-03-05</c:v>
                </c:pt>
                <c:pt idx="64">
                  <c:v>2021-03-12</c:v>
                </c:pt>
                <c:pt idx="65">
                  <c:v>2021-03-19</c:v>
                </c:pt>
                <c:pt idx="66">
                  <c:v>2021-03-26</c:v>
                </c:pt>
                <c:pt idx="67">
                  <c:v>2021-04-02</c:v>
                </c:pt>
                <c:pt idx="68">
                  <c:v>2021-04-09</c:v>
                </c:pt>
                <c:pt idx="69">
                  <c:v>2021-04-16</c:v>
                </c:pt>
                <c:pt idx="70">
                  <c:v>2021-04-23</c:v>
                </c:pt>
                <c:pt idx="71">
                  <c:v>2021-04-30</c:v>
                </c:pt>
                <c:pt idx="72">
                  <c:v>2021-05-07</c:v>
                </c:pt>
                <c:pt idx="73">
                  <c:v>2021-05-14</c:v>
                </c:pt>
                <c:pt idx="74">
                  <c:v>2021-05-21</c:v>
                </c:pt>
                <c:pt idx="75">
                  <c:v>2021-05-28</c:v>
                </c:pt>
                <c:pt idx="76">
                  <c:v>2021-06-04</c:v>
                </c:pt>
                <c:pt idx="77">
                  <c:v>2021-06-11</c:v>
                </c:pt>
                <c:pt idx="78">
                  <c:v>2021-06-18</c:v>
                </c:pt>
                <c:pt idx="79">
                  <c:v>2021-06-25</c:v>
                </c:pt>
                <c:pt idx="80">
                  <c:v>2021-07-02</c:v>
                </c:pt>
                <c:pt idx="81">
                  <c:v>2021-07-09</c:v>
                </c:pt>
                <c:pt idx="82">
                  <c:v>2021-07-16</c:v>
                </c:pt>
                <c:pt idx="83">
                  <c:v>2021-07-23</c:v>
                </c:pt>
                <c:pt idx="84">
                  <c:v>2021-07-30</c:v>
                </c:pt>
                <c:pt idx="85">
                  <c:v>2021-08-06</c:v>
                </c:pt>
                <c:pt idx="86">
                  <c:v>2021-08-13</c:v>
                </c:pt>
                <c:pt idx="87">
                  <c:v>2021-08-20</c:v>
                </c:pt>
                <c:pt idx="88">
                  <c:v>2021-08-27</c:v>
                </c:pt>
                <c:pt idx="89">
                  <c:v>2021-09-03</c:v>
                </c:pt>
                <c:pt idx="90">
                  <c:v>2021-09-10</c:v>
                </c:pt>
                <c:pt idx="91">
                  <c:v>2021-09-17</c:v>
                </c:pt>
                <c:pt idx="92">
                  <c:v>2021-09-24</c:v>
                </c:pt>
                <c:pt idx="93">
                  <c:v>2021-10-01</c:v>
                </c:pt>
                <c:pt idx="94">
                  <c:v>2021-10-08</c:v>
                </c:pt>
                <c:pt idx="95">
                  <c:v>2021-10-15</c:v>
                </c:pt>
                <c:pt idx="96">
                  <c:v>2021-10-22</c:v>
                </c:pt>
                <c:pt idx="97">
                  <c:v>2021-10-29</c:v>
                </c:pt>
                <c:pt idx="98">
                  <c:v>2021-11-05</c:v>
                </c:pt>
                <c:pt idx="99">
                  <c:v>2021-11-12</c:v>
                </c:pt>
                <c:pt idx="100">
                  <c:v>2021-11-19</c:v>
                </c:pt>
                <c:pt idx="101">
                  <c:v>2021-11-26</c:v>
                </c:pt>
                <c:pt idx="102">
                  <c:v>2021-12-03</c:v>
                </c:pt>
                <c:pt idx="103">
                  <c:v>2021-12-10</c:v>
                </c:pt>
                <c:pt idx="104">
                  <c:v>2021-12-17</c:v>
                </c:pt>
                <c:pt idx="105">
                  <c:v>2021-12-24</c:v>
                </c:pt>
                <c:pt idx="106">
                  <c:v>2021-12-31</c:v>
                </c:pt>
                <c:pt idx="107">
                  <c:v>2022-01-07</c:v>
                </c:pt>
                <c:pt idx="108">
                  <c:v>2022-01-14</c:v>
                </c:pt>
                <c:pt idx="109">
                  <c:v>2022-01-21</c:v>
                </c:pt>
                <c:pt idx="110">
                  <c:v>2022-01-28</c:v>
                </c:pt>
                <c:pt idx="111">
                  <c:v>2022-02-04</c:v>
                </c:pt>
                <c:pt idx="112">
                  <c:v>2022-02-11</c:v>
                </c:pt>
                <c:pt idx="113">
                  <c:v>2022-02-18</c:v>
                </c:pt>
                <c:pt idx="114">
                  <c:v>2022-02-25</c:v>
                </c:pt>
                <c:pt idx="115">
                  <c:v>2022-03-04</c:v>
                </c:pt>
                <c:pt idx="116">
                  <c:v>2022-03-11</c:v>
                </c:pt>
                <c:pt idx="117">
                  <c:v>2022-03-18</c:v>
                </c:pt>
                <c:pt idx="118">
                  <c:v>2022-03-25</c:v>
                </c:pt>
                <c:pt idx="119">
                  <c:v>2022-04-01</c:v>
                </c:pt>
                <c:pt idx="120">
                  <c:v>2022-04-08</c:v>
                </c:pt>
                <c:pt idx="121">
                  <c:v>2022-04-15</c:v>
                </c:pt>
                <c:pt idx="122">
                  <c:v>2022-04-22</c:v>
                </c:pt>
                <c:pt idx="123">
                  <c:v>2022-04-29</c:v>
                </c:pt>
                <c:pt idx="124">
                  <c:v>2022-05-06</c:v>
                </c:pt>
                <c:pt idx="125">
                  <c:v>2022-05-13</c:v>
                </c:pt>
                <c:pt idx="126">
                  <c:v>2022-05-20</c:v>
                </c:pt>
                <c:pt idx="127">
                  <c:v>2022-05-27</c:v>
                </c:pt>
                <c:pt idx="128">
                  <c:v>2022-06-03</c:v>
                </c:pt>
                <c:pt idx="129">
                  <c:v>2022-06-10</c:v>
                </c:pt>
                <c:pt idx="130">
                  <c:v>2022-06-17</c:v>
                </c:pt>
                <c:pt idx="131">
                  <c:v>2022-06-24</c:v>
                </c:pt>
                <c:pt idx="132">
                  <c:v>2022-07-01</c:v>
                </c:pt>
                <c:pt idx="133">
                  <c:v>2022-07-08</c:v>
                </c:pt>
                <c:pt idx="134">
                  <c:v>2022-07-15</c:v>
                </c:pt>
                <c:pt idx="135">
                  <c:v>2022-07-22</c:v>
                </c:pt>
                <c:pt idx="136">
                  <c:v>2022-07-29</c:v>
                </c:pt>
                <c:pt idx="137">
                  <c:v>2022-08-05</c:v>
                </c:pt>
                <c:pt idx="138">
                  <c:v>2022-08-12</c:v>
                </c:pt>
                <c:pt idx="139">
                  <c:v>2022-08-19</c:v>
                </c:pt>
                <c:pt idx="140">
                  <c:v>2022-08-26</c:v>
                </c:pt>
                <c:pt idx="141">
                  <c:v>2022-09-02</c:v>
                </c:pt>
                <c:pt idx="142">
                  <c:v>2022-09-09</c:v>
                </c:pt>
                <c:pt idx="143">
                  <c:v>2022-09-16</c:v>
                </c:pt>
                <c:pt idx="144">
                  <c:v>2022-09-23</c:v>
                </c:pt>
                <c:pt idx="145">
                  <c:v>2022-09-30</c:v>
                </c:pt>
                <c:pt idx="146">
                  <c:v>2022-10-07</c:v>
                </c:pt>
                <c:pt idx="147">
                  <c:v>2022-10-14</c:v>
                </c:pt>
                <c:pt idx="148">
                  <c:v>2022-10-21</c:v>
                </c:pt>
                <c:pt idx="149">
                  <c:v>2022-10-28</c:v>
                </c:pt>
                <c:pt idx="150">
                  <c:v>2022-11-04</c:v>
                </c:pt>
                <c:pt idx="151">
                  <c:v>2022-11-11</c:v>
                </c:pt>
                <c:pt idx="152">
                  <c:v>2022-11-18</c:v>
                </c:pt>
                <c:pt idx="153">
                  <c:v>2022-11-25</c:v>
                </c:pt>
                <c:pt idx="154">
                  <c:v>2022-12-02</c:v>
                </c:pt>
                <c:pt idx="155">
                  <c:v>2022-12-09</c:v>
                </c:pt>
                <c:pt idx="156">
                  <c:v>2022-12-16</c:v>
                </c:pt>
                <c:pt idx="157">
                  <c:v>2022-12-23</c:v>
                </c:pt>
                <c:pt idx="158">
                  <c:v>2022-12-30</c:v>
                </c:pt>
                <c:pt idx="159">
                  <c:v>2023-01-06</c:v>
                </c:pt>
                <c:pt idx="160">
                  <c:v>2023-01-13</c:v>
                </c:pt>
                <c:pt idx="161">
                  <c:v>2023-01-20</c:v>
                </c:pt>
                <c:pt idx="162">
                  <c:v>2023-01-27</c:v>
                </c:pt>
                <c:pt idx="163">
                  <c:v>2023-02-03</c:v>
                </c:pt>
                <c:pt idx="164">
                  <c:v>2023-02-10</c:v>
                </c:pt>
                <c:pt idx="165">
                  <c:v>2023-02-17</c:v>
                </c:pt>
                <c:pt idx="166">
                  <c:v>2023-02-24</c:v>
                </c:pt>
                <c:pt idx="167">
                  <c:v>2023-03-03</c:v>
                </c:pt>
                <c:pt idx="168">
                  <c:v>2023-03-10</c:v>
                </c:pt>
                <c:pt idx="169">
                  <c:v>2023-03-17</c:v>
                </c:pt>
                <c:pt idx="170">
                  <c:v>2023-03-24</c:v>
                </c:pt>
                <c:pt idx="171">
                  <c:v>2023-03-31</c:v>
                </c:pt>
                <c:pt idx="172">
                  <c:v>2023-04-07</c:v>
                </c:pt>
                <c:pt idx="173">
                  <c:v>2023-04-14</c:v>
                </c:pt>
                <c:pt idx="174">
                  <c:v>2023-04-21</c:v>
                </c:pt>
                <c:pt idx="175">
                  <c:v>2023-04-28</c:v>
                </c:pt>
                <c:pt idx="176">
                  <c:v>2023-05-05</c:v>
                </c:pt>
                <c:pt idx="177">
                  <c:v>2023-05-12</c:v>
                </c:pt>
                <c:pt idx="178">
                  <c:v>2023-05-19</c:v>
                </c:pt>
                <c:pt idx="179">
                  <c:v>2023-05-26</c:v>
                </c:pt>
                <c:pt idx="180">
                  <c:v>2023-06-02</c:v>
                </c:pt>
                <c:pt idx="181">
                  <c:v>2023-06-09</c:v>
                </c:pt>
                <c:pt idx="182">
                  <c:v>2023-06-16</c:v>
                </c:pt>
                <c:pt idx="183">
                  <c:v>2023-06-23</c:v>
                </c:pt>
                <c:pt idx="184">
                  <c:v>2023-06-30</c:v>
                </c:pt>
                <c:pt idx="185">
                  <c:v>2023-07-07</c:v>
                </c:pt>
                <c:pt idx="186">
                  <c:v>2023-07-14</c:v>
                </c:pt>
                <c:pt idx="187">
                  <c:v>2023-07-21</c:v>
                </c:pt>
                <c:pt idx="188">
                  <c:v>2023-07-28</c:v>
                </c:pt>
                <c:pt idx="189">
                  <c:v>2023-08-04</c:v>
                </c:pt>
                <c:pt idx="190">
                  <c:v>2023-08-11</c:v>
                </c:pt>
                <c:pt idx="191">
                  <c:v>2023-08-18</c:v>
                </c:pt>
                <c:pt idx="192">
                  <c:v>2023-08-25</c:v>
                </c:pt>
                <c:pt idx="193">
                  <c:v>2023-09-01</c:v>
                </c:pt>
                <c:pt idx="194">
                  <c:v>2023-09-08</c:v>
                </c:pt>
                <c:pt idx="195">
                  <c:v>2023-09-15</c:v>
                </c:pt>
                <c:pt idx="196">
                  <c:v>2023-09-22</c:v>
                </c:pt>
                <c:pt idx="197">
                  <c:v>2023-09-29</c:v>
                </c:pt>
                <c:pt idx="198">
                  <c:v>2023-10-06</c:v>
                </c:pt>
                <c:pt idx="199">
                  <c:v>2023-10-13</c:v>
                </c:pt>
                <c:pt idx="200">
                  <c:v>2023-10-20</c:v>
                </c:pt>
                <c:pt idx="201">
                  <c:v>2023-10-27</c:v>
                </c:pt>
                <c:pt idx="202">
                  <c:v>2023-11-03</c:v>
                </c:pt>
                <c:pt idx="203">
                  <c:v>2023-11-10</c:v>
                </c:pt>
                <c:pt idx="204">
                  <c:v>2023-11-17</c:v>
                </c:pt>
                <c:pt idx="205">
                  <c:v>2023-11-24</c:v>
                </c:pt>
                <c:pt idx="206">
                  <c:v>2023-12-01</c:v>
                </c:pt>
                <c:pt idx="207">
                  <c:v>2023-12-08</c:v>
                </c:pt>
                <c:pt idx="208">
                  <c:v>2023-12-15</c:v>
                </c:pt>
                <c:pt idx="209">
                  <c:v>2023-12-22</c:v>
                </c:pt>
                <c:pt idx="210">
                  <c:v>2023-12-29</c:v>
                </c:pt>
                <c:pt idx="211">
                  <c:v>2024-01-05</c:v>
                </c:pt>
                <c:pt idx="212">
                  <c:v>2024-01-12</c:v>
                </c:pt>
                <c:pt idx="213">
                  <c:v>2024-01-19</c:v>
                </c:pt>
                <c:pt idx="214">
                  <c:v>2024-01-26</c:v>
                </c:pt>
                <c:pt idx="215">
                  <c:v>2024-02-02</c:v>
                </c:pt>
                <c:pt idx="216">
                  <c:v>2024-02-09</c:v>
                </c:pt>
                <c:pt idx="217">
                  <c:v>2024-02-16</c:v>
                </c:pt>
                <c:pt idx="218">
                  <c:v>2024-02-23</c:v>
                </c:pt>
                <c:pt idx="219">
                  <c:v>2024-03-01</c:v>
                </c:pt>
                <c:pt idx="220">
                  <c:v>2024-03-08</c:v>
                </c:pt>
                <c:pt idx="221">
                  <c:v>2024-03-15</c:v>
                </c:pt>
                <c:pt idx="222">
                  <c:v>2024-03-22</c:v>
                </c:pt>
                <c:pt idx="223">
                  <c:v>2024-03-29</c:v>
                </c:pt>
                <c:pt idx="224">
                  <c:v>2024-04-05</c:v>
                </c:pt>
                <c:pt idx="225">
                  <c:v>2024-04-12</c:v>
                </c:pt>
                <c:pt idx="226">
                  <c:v>2024-04-19</c:v>
                </c:pt>
                <c:pt idx="227">
                  <c:v>2024-04-26</c:v>
                </c:pt>
                <c:pt idx="228">
                  <c:v>2024-05-03</c:v>
                </c:pt>
                <c:pt idx="229">
                  <c:v>2024-05-10</c:v>
                </c:pt>
                <c:pt idx="230">
                  <c:v>2024-05-17</c:v>
                </c:pt>
                <c:pt idx="231">
                  <c:v>2024-05-24</c:v>
                </c:pt>
                <c:pt idx="232">
                  <c:v>2024-05-31</c:v>
                </c:pt>
                <c:pt idx="233">
                  <c:v>2024-06-07</c:v>
                </c:pt>
                <c:pt idx="234">
                  <c:v>2024-06-14</c:v>
                </c:pt>
                <c:pt idx="235">
                  <c:v>2024-06-21</c:v>
                </c:pt>
                <c:pt idx="236">
                  <c:v>2024-06-28</c:v>
                </c:pt>
                <c:pt idx="237">
                  <c:v>2024-07-05</c:v>
                </c:pt>
                <c:pt idx="238">
                  <c:v>2024-07-12</c:v>
                </c:pt>
                <c:pt idx="239">
                  <c:v>2024-07-19</c:v>
                </c:pt>
                <c:pt idx="240">
                  <c:v>2024-07-26</c:v>
                </c:pt>
                <c:pt idx="241">
                  <c:v>2024-08-02</c:v>
                </c:pt>
                <c:pt idx="242">
                  <c:v>2024-08-09</c:v>
                </c:pt>
                <c:pt idx="243">
                  <c:v>2024-08-16</c:v>
                </c:pt>
                <c:pt idx="244">
                  <c:v>2024-08-23</c:v>
                </c:pt>
                <c:pt idx="245">
                  <c:v>2024-08-30</c:v>
                </c:pt>
                <c:pt idx="246">
                  <c:v>2024-09-06</c:v>
                </c:pt>
                <c:pt idx="247">
                  <c:v>2024-09-13</c:v>
                </c:pt>
                <c:pt idx="248">
                  <c:v>2024-09-20</c:v>
                </c:pt>
                <c:pt idx="249">
                  <c:v>2024-09-27</c:v>
                </c:pt>
                <c:pt idx="250">
                  <c:v>2024-10-04</c:v>
                </c:pt>
                <c:pt idx="251">
                  <c:v>2024-10-11</c:v>
                </c:pt>
                <c:pt idx="252">
                  <c:v>2024-10-18</c:v>
                </c:pt>
                <c:pt idx="253">
                  <c:v>2024-10-25</c:v>
                </c:pt>
                <c:pt idx="254">
                  <c:v>2024-11-01</c:v>
                </c:pt>
                <c:pt idx="255">
                  <c:v>2024-11-08</c:v>
                </c:pt>
                <c:pt idx="256">
                  <c:v>2024-11-15</c:v>
                </c:pt>
                <c:pt idx="257">
                  <c:v>2024-11-22</c:v>
                </c:pt>
                <c:pt idx="258">
                  <c:v>2024-11-29</c:v>
                </c:pt>
                <c:pt idx="259">
                  <c:v>2024-12-06</c:v>
                </c:pt>
                <c:pt idx="260">
                  <c:v>2024-12-13</c:v>
                </c:pt>
                <c:pt idx="261">
                  <c:v>2024-12-20</c:v>
                </c:pt>
                <c:pt idx="262">
                  <c:v>2024-12-27</c:v>
                </c:pt>
                <c:pt idx="263">
                  <c:v>2025-01-03</c:v>
                </c:pt>
                <c:pt idx="264">
                  <c:v>2025-01-10</c:v>
                </c:pt>
                <c:pt idx="265">
                  <c:v>2025-01-17</c:v>
                </c:pt>
                <c:pt idx="266">
                  <c:v>2025-01-24</c:v>
                </c:pt>
                <c:pt idx="267">
                  <c:v>2025-01-31</c:v>
                </c:pt>
                <c:pt idx="268">
                  <c:v>2025-02-07</c:v>
                </c:pt>
                <c:pt idx="269">
                  <c:v>2025-02-14</c:v>
                </c:pt>
                <c:pt idx="270">
                  <c:v>2025-02-21</c:v>
                </c:pt>
                <c:pt idx="271">
                  <c:v>2025-02-28</c:v>
                </c:pt>
                <c:pt idx="272">
                  <c:v>2025-03-07</c:v>
                </c:pt>
                <c:pt idx="273">
                  <c:v>2025-03-14</c:v>
                </c:pt>
                <c:pt idx="274">
                  <c:v>2025-03-21</c:v>
                </c:pt>
                <c:pt idx="275">
                  <c:v>2025-03-28</c:v>
                </c:pt>
                <c:pt idx="276">
                  <c:v>2025-04-04</c:v>
                </c:pt>
                <c:pt idx="277">
                  <c:v>2025-04-11</c:v>
                </c:pt>
                <c:pt idx="278">
                  <c:v>2025-04-18</c:v>
                </c:pt>
                <c:pt idx="279">
                  <c:v>2025-04-25</c:v>
                </c:pt>
                <c:pt idx="280">
                  <c:v>2025-05-02</c:v>
                </c:pt>
                <c:pt idx="281">
                  <c:v>2025-05-09</c:v>
                </c:pt>
                <c:pt idx="282">
                  <c:v>2025-05-16</c:v>
                </c:pt>
                <c:pt idx="283">
                  <c:v>2025-05-23</c:v>
                </c:pt>
                <c:pt idx="284">
                  <c:v>2025-05-30</c:v>
                </c:pt>
                <c:pt idx="285">
                  <c:v>2025-06-06</c:v>
                </c:pt>
                <c:pt idx="286">
                  <c:v>2025-06-13</c:v>
                </c:pt>
                <c:pt idx="287">
                  <c:v>2025-06-20</c:v>
                </c:pt>
                <c:pt idx="288">
                  <c:v>2025-06-27</c:v>
                </c:pt>
                <c:pt idx="289">
                  <c:v>2025-07-04</c:v>
                </c:pt>
                <c:pt idx="290">
                  <c:v>2025-07-11</c:v>
                </c:pt>
                <c:pt idx="291">
                  <c:v>2025-07-18</c:v>
                </c:pt>
                <c:pt idx="292">
                  <c:v>2025-07-25</c:v>
                </c:pt>
                <c:pt idx="293">
                  <c:v>2025-08-01</c:v>
                </c:pt>
                <c:pt idx="294">
                  <c:v>2025-08-08</c:v>
                </c:pt>
                <c:pt idx="295">
                  <c:v>2025-08-15</c:v>
                </c:pt>
                <c:pt idx="296">
                  <c:v>2025-08-22</c:v>
                </c:pt>
                <c:pt idx="297">
                  <c:v>2025-08-29</c:v>
                </c:pt>
                <c:pt idx="298">
                  <c:v>2025-09-05</c:v>
                </c:pt>
                <c:pt idx="299">
                  <c:v>2025-09-12</c:v>
                </c:pt>
                <c:pt idx="300">
                  <c:v>2025-09-19</c:v>
                </c:pt>
                <c:pt idx="301">
                  <c:v>2025-09-26</c:v>
                </c:pt>
                <c:pt idx="302">
                  <c:v>2025-10-03</c:v>
                </c:pt>
                <c:pt idx="303">
                  <c:v>2025-10-10</c:v>
                </c:pt>
                <c:pt idx="304">
                  <c:v>2025-10-17</c:v>
                </c:pt>
                <c:pt idx="305">
                  <c:v>2025-10-24</c:v>
                </c:pt>
                <c:pt idx="306">
                  <c:v>2025-10-31</c:v>
                </c:pt>
                <c:pt idx="307">
                  <c:v>2025-11-07</c:v>
                </c:pt>
                <c:pt idx="308">
                  <c:v>2025-11-14</c:v>
                </c:pt>
                <c:pt idx="309">
                  <c:v>2025-11-21</c:v>
                </c:pt>
                <c:pt idx="310">
                  <c:v>2025-11-28</c:v>
                </c:pt>
                <c:pt idx="311">
                  <c:v>2025-12-05</c:v>
                </c:pt>
                <c:pt idx="312">
                  <c:v>2025-12-12</c:v>
                </c:pt>
                <c:pt idx="313">
                  <c:v>2025-12-19</c:v>
                </c:pt>
                <c:pt idx="314">
                  <c:v>2025-12-26</c:v>
                </c:pt>
                <c:pt idx="315">
                  <c:v>2026-01-02</c:v>
                </c:pt>
                <c:pt idx="316">
                  <c:v>2026-01-09</c:v>
                </c:pt>
                <c:pt idx="317">
                  <c:v>2026-01-16</c:v>
                </c:pt>
                <c:pt idx="318">
                  <c:v>2026-01-23</c:v>
                </c:pt>
                <c:pt idx="319">
                  <c:v>2026-01-30</c:v>
                </c:pt>
                <c:pt idx="320">
                  <c:v>2026-02-06</c:v>
                </c:pt>
                <c:pt idx="321">
                  <c:v>2026-02-13</c:v>
                </c:pt>
                <c:pt idx="322">
                  <c:v>2026-02-20</c:v>
                </c:pt>
                <c:pt idx="323">
                  <c:v>2026-02-27</c:v>
                </c:pt>
                <c:pt idx="324">
                  <c:v>2026-03-06</c:v>
                </c:pt>
                <c:pt idx="325">
                  <c:v>2026-03-13</c:v>
                </c:pt>
                <c:pt idx="326">
                  <c:v>2026-03-20</c:v>
                </c:pt>
                <c:pt idx="327">
                  <c:v>2026-03-27</c:v>
                </c:pt>
                <c:pt idx="328">
                  <c:v>2026-04-03</c:v>
                </c:pt>
                <c:pt idx="329">
                  <c:v>2026-04-10</c:v>
                </c:pt>
                <c:pt idx="330">
                  <c:v>2026-04-17</c:v>
                </c:pt>
                <c:pt idx="331">
                  <c:v>2026-04-24</c:v>
                </c:pt>
                <c:pt idx="332">
                  <c:v>2026-05-01</c:v>
                </c:pt>
                <c:pt idx="333">
                  <c:v>2026-05-08</c:v>
                </c:pt>
                <c:pt idx="334">
                  <c:v>2026-05-15</c:v>
                </c:pt>
                <c:pt idx="335">
                  <c:v>2026-05-22</c:v>
                </c:pt>
                <c:pt idx="336">
                  <c:v>2026-05-29</c:v>
                </c:pt>
                <c:pt idx="337">
                  <c:v>2026-06-05</c:v>
                </c:pt>
                <c:pt idx="338">
                  <c:v>2026-06-12</c:v>
                </c:pt>
                <c:pt idx="339">
                  <c:v>2026-06-19</c:v>
                </c:pt>
                <c:pt idx="340">
                  <c:v>2026-06-26</c:v>
                </c:pt>
                <c:pt idx="341">
                  <c:v>2026-07-03</c:v>
                </c:pt>
                <c:pt idx="342">
                  <c:v>2026-07-10</c:v>
                </c:pt>
                <c:pt idx="343">
                  <c:v>2026-07-17</c:v>
                </c:pt>
                <c:pt idx="344">
                  <c:v>2026-07-24</c:v>
                </c:pt>
                <c:pt idx="345">
                  <c:v>2026-07-31</c:v>
                </c:pt>
                <c:pt idx="346">
                  <c:v>2026-08-07</c:v>
                </c:pt>
                <c:pt idx="347">
                  <c:v>2026-08-14</c:v>
                </c:pt>
                <c:pt idx="348">
                  <c:v>2026-08-21</c:v>
                </c:pt>
                <c:pt idx="349">
                  <c:v>2026-08-28</c:v>
                </c:pt>
              </c:strCache>
            </c:strRef>
          </c:cat>
          <c:val>
            <c:numRef>
              <c:f>Target!$AP$1508:$AP$1857</c:f>
              <c:numCache>
                <c:formatCode>#,##0.0</c:formatCode>
                <c:ptCount val="350"/>
                <c:pt idx="0">
                  <c:v>9153.21761474292</c:v>
                </c:pt>
                <c:pt idx="1">
                  <c:v>8995.38456083967</c:v>
                </c:pt>
                <c:pt idx="2">
                  <c:v>8933.24490405599</c:v>
                </c:pt>
                <c:pt idx="3">
                  <c:v>8827.20551703614</c:v>
                </c:pt>
                <c:pt idx="4">
                  <c:v>8803.73657272051</c:v>
                </c:pt>
                <c:pt idx="5">
                  <c:v>8816.78888254227</c:v>
                </c:pt>
                <c:pt idx="6">
                  <c:v>8815.16713009101</c:v>
                </c:pt>
                <c:pt idx="7">
                  <c:v>8930.70523567117</c:v>
                </c:pt>
                <c:pt idx="8">
                  <c:v>8917.7752584426</c:v>
                </c:pt>
                <c:pt idx="9">
                  <c:v>8953.82609413909</c:v>
                </c:pt>
                <c:pt idx="10">
                  <c:v>8976.79405468491</c:v>
                </c:pt>
                <c:pt idx="11">
                  <c:v>9081.12621836017</c:v>
                </c:pt>
                <c:pt idx="12">
                  <c:v>9190.36567730749</c:v>
                </c:pt>
                <c:pt idx="13">
                  <c:v>8717.12663342524</c:v>
                </c:pt>
                <c:pt idx="14">
                  <c:v>6941.10636825927</c:v>
                </c:pt>
                <c:pt idx="15">
                  <c:v>4815.07006260212</c:v>
                </c:pt>
                <c:pt idx="16">
                  <c:v>4772.26766773363</c:v>
                </c:pt>
                <c:pt idx="17">
                  <c:v>5757.44582346365</c:v>
                </c:pt>
                <c:pt idx="18">
                  <c:v>6195.19099115234</c:v>
                </c:pt>
                <c:pt idx="19">
                  <c:v>6734.30083294894</c:v>
                </c:pt>
                <c:pt idx="20">
                  <c:v>7239.06045191871</c:v>
                </c:pt>
                <c:pt idx="21">
                  <c:v>7589.90421290785</c:v>
                </c:pt>
                <c:pt idx="22">
                  <c:v>7554.7569811798</c:v>
                </c:pt>
                <c:pt idx="23">
                  <c:v>7638.16782258207</c:v>
                </c:pt>
                <c:pt idx="24">
                  <c:v>7939.98397081133</c:v>
                </c:pt>
                <c:pt idx="25">
                  <c:v>8012.93338111609</c:v>
                </c:pt>
                <c:pt idx="26">
                  <c:v>7910.62875287043</c:v>
                </c:pt>
                <c:pt idx="27">
                  <c:v>8096.86982566357</c:v>
                </c:pt>
                <c:pt idx="28">
                  <c:v>8646.89644381713</c:v>
                </c:pt>
                <c:pt idx="29">
                  <c:v>8476.62622942438</c:v>
                </c:pt>
                <c:pt idx="30">
                  <c:v>8557.98360407071</c:v>
                </c:pt>
                <c:pt idx="31">
                  <c:v>8559.55789208311</c:v>
                </c:pt>
                <c:pt idx="32">
                  <c:v>8677.76771071707</c:v>
                </c:pt>
                <c:pt idx="33">
                  <c:v>8756.6046715069</c:v>
                </c:pt>
                <c:pt idx="34">
                  <c:v>8924.10407729187</c:v>
                </c:pt>
                <c:pt idx="35">
                  <c:v>8814.97955595145</c:v>
                </c:pt>
                <c:pt idx="36">
                  <c:v>8956.39683207698</c:v>
                </c:pt>
                <c:pt idx="37">
                  <c:v>8877.89194277558</c:v>
                </c:pt>
                <c:pt idx="38">
                  <c:v>8647.65076221613</c:v>
                </c:pt>
                <c:pt idx="39">
                  <c:v>8748.03324176143</c:v>
                </c:pt>
                <c:pt idx="40">
                  <c:v>8646.12727576477</c:v>
                </c:pt>
                <c:pt idx="41">
                  <c:v>8721.64893539887</c:v>
                </c:pt>
                <c:pt idx="42">
                  <c:v>8791.88440718024</c:v>
                </c:pt>
                <c:pt idx="43">
                  <c:v>8721.7371081896</c:v>
                </c:pt>
                <c:pt idx="44">
                  <c:v>8650.39359588235</c:v>
                </c:pt>
                <c:pt idx="45">
                  <c:v>8657.86807444111</c:v>
                </c:pt>
                <c:pt idx="46">
                  <c:v>8591.6418456361</c:v>
                </c:pt>
                <c:pt idx="47">
                  <c:v>8663.82865694152</c:v>
                </c:pt>
                <c:pt idx="48">
                  <c:v>8552.47762869921</c:v>
                </c:pt>
                <c:pt idx="49">
                  <c:v>8319.20742303565</c:v>
                </c:pt>
                <c:pt idx="50">
                  <c:v>8417.40811555317</c:v>
                </c:pt>
                <c:pt idx="51">
                  <c:v>8130.60316770221</c:v>
                </c:pt>
                <c:pt idx="52">
                  <c:v>8143.42567380193</c:v>
                </c:pt>
                <c:pt idx="53">
                  <c:v>8026.25344739386</c:v>
                </c:pt>
                <c:pt idx="54">
                  <c:v>8059.94324933488</c:v>
                </c:pt>
                <c:pt idx="55">
                  <c:v>7965.80111929925</c:v>
                </c:pt>
                <c:pt idx="56">
                  <c:v>7822.26185070968</c:v>
                </c:pt>
                <c:pt idx="57">
                  <c:v>7906.66725032053</c:v>
                </c:pt>
                <c:pt idx="58">
                  <c:v>7911.26623757605</c:v>
                </c:pt>
                <c:pt idx="59">
                  <c:v>7944.89376517506</c:v>
                </c:pt>
                <c:pt idx="60">
                  <c:v>7947.46868371078</c:v>
                </c:pt>
                <c:pt idx="61">
                  <c:v>8086.51699944418</c:v>
                </c:pt>
                <c:pt idx="62">
                  <c:v>7897.99820245459</c:v>
                </c:pt>
                <c:pt idx="63">
                  <c:v>8022.64684912706</c:v>
                </c:pt>
                <c:pt idx="64">
                  <c:v>8173.02256468584</c:v>
                </c:pt>
                <c:pt idx="65">
                  <c:v>8196.56349852707</c:v>
                </c:pt>
                <c:pt idx="66">
                  <c:v>8328.1914593744</c:v>
                </c:pt>
                <c:pt idx="67">
                  <c:v>8462.56669526462</c:v>
                </c:pt>
                <c:pt idx="68">
                  <c:v>8580.03478847888</c:v>
                </c:pt>
                <c:pt idx="69">
                  <c:v>8726.2194370476</c:v>
                </c:pt>
                <c:pt idx="70">
                  <c:v>8824.66365731981</c:v>
                </c:pt>
                <c:pt idx="71">
                  <c:v>8868.36558036869</c:v>
                </c:pt>
                <c:pt idx="72">
                  <c:v>8731.57181466956</c:v>
                </c:pt>
                <c:pt idx="73">
                  <c:v>8780.15751960437</c:v>
                </c:pt>
                <c:pt idx="74">
                  <c:v>8938.20964909336</c:v>
                </c:pt>
                <c:pt idx="75">
                  <c:v>9127.77803247678</c:v>
                </c:pt>
                <c:pt idx="76">
                  <c:v>8928.87308933696</c:v>
                </c:pt>
                <c:pt idx="77">
                  <c:v>9228.18642803228</c:v>
                </c:pt>
                <c:pt idx="78">
                  <c:v>9252.87748133892</c:v>
                </c:pt>
                <c:pt idx="79">
                  <c:v>9245.10897064486</c:v>
                </c:pt>
                <c:pt idx="80">
                  <c:v>9280.74438354435</c:v>
                </c:pt>
                <c:pt idx="81">
                  <c:v>9340.79816102666</c:v>
                </c:pt>
                <c:pt idx="82">
                  <c:v>9402.61779881011</c:v>
                </c:pt>
                <c:pt idx="83">
                  <c:v>9321.0851106588</c:v>
                </c:pt>
                <c:pt idx="84">
                  <c:v>9344.68191720763</c:v>
                </c:pt>
                <c:pt idx="85">
                  <c:v>9377.76619898911</c:v>
                </c:pt>
                <c:pt idx="86">
                  <c:v>9404.47321593793</c:v>
                </c:pt>
                <c:pt idx="87">
                  <c:v>9329.89713801619</c:v>
                </c:pt>
                <c:pt idx="88">
                  <c:v>9403.88365526252</c:v>
                </c:pt>
                <c:pt idx="89">
                  <c:v>9350.59532231756</c:v>
                </c:pt>
                <c:pt idx="90">
                  <c:v>9300.29866514468</c:v>
                </c:pt>
                <c:pt idx="91">
                  <c:v>9301.43035728456</c:v>
                </c:pt>
                <c:pt idx="92">
                  <c:v>9185.44960513838</c:v>
                </c:pt>
                <c:pt idx="93">
                  <c:v>9210.94866399844</c:v>
                </c:pt>
                <c:pt idx="94">
                  <c:v>9265.62138197885</c:v>
                </c:pt>
                <c:pt idx="95">
                  <c:v>9218.55566063158</c:v>
                </c:pt>
                <c:pt idx="96">
                  <c:v>9239.91262039319</c:v>
                </c:pt>
                <c:pt idx="97">
                  <c:v>9237.26137103652</c:v>
                </c:pt>
                <c:pt idx="98">
                  <c:v>9251.1784574921</c:v>
                </c:pt>
                <c:pt idx="99">
                  <c:v>9220.08307145351</c:v>
                </c:pt>
                <c:pt idx="100">
                  <c:v>9224.41727026199</c:v>
                </c:pt>
                <c:pt idx="101">
                  <c:v>9126.62360635011</c:v>
                </c:pt>
                <c:pt idx="102">
                  <c:v>9136.79710652241</c:v>
                </c:pt>
                <c:pt idx="103">
                  <c:v>9083.20344947906</c:v>
                </c:pt>
                <c:pt idx="104">
                  <c:v>9132.25990242091</c:v>
                </c:pt>
                <c:pt idx="105">
                  <c:v>8956.80451643288</c:v>
                </c:pt>
                <c:pt idx="106">
                  <c:v>9095.92810854891</c:v>
                </c:pt>
                <c:pt idx="107">
                  <c:v>8823.03855184123</c:v>
                </c:pt>
                <c:pt idx="108">
                  <c:v>8768.69604839435</c:v>
                </c:pt>
                <c:pt idx="109">
                  <c:v>8719.4581906132</c:v>
                </c:pt>
                <c:pt idx="110">
                  <c:v>8731.02157252656</c:v>
                </c:pt>
                <c:pt idx="111">
                  <c:v>8687.81581894764</c:v>
                </c:pt>
                <c:pt idx="112">
                  <c:v>8814.10646921586</c:v>
                </c:pt>
                <c:pt idx="113">
                  <c:v>8719.22696998663</c:v>
                </c:pt>
                <c:pt idx="114">
                  <c:v>8745.11729538641</c:v>
                </c:pt>
                <c:pt idx="115">
                  <c:v>8771.93259533118</c:v>
                </c:pt>
                <c:pt idx="116">
                  <c:v>8756.05349990581</c:v>
                </c:pt>
                <c:pt idx="117">
                  <c:v>8753.23056040644</c:v>
                </c:pt>
                <c:pt idx="118">
                  <c:v>8786.77565113061</c:v>
                </c:pt>
                <c:pt idx="119">
                  <c:v>8812.76690604959</c:v>
                </c:pt>
                <c:pt idx="120">
                  <c:v>8829.37458932662</c:v>
                </c:pt>
                <c:pt idx="121">
                  <c:v>8893.76618308396</c:v>
                </c:pt>
                <c:pt idx="122">
                  <c:v>8968.47041821896</c:v>
                </c:pt>
                <c:pt idx="123">
                  <c:v>8970.38454094118</c:v>
                </c:pt>
                <c:pt idx="124">
                  <c:v>9008.69496035953</c:v>
                </c:pt>
                <c:pt idx="125">
                  <c:v>8979.27613175581</c:v>
                </c:pt>
                <c:pt idx="126">
                  <c:v>9032.63292548627</c:v>
                </c:pt>
                <c:pt idx="127">
                  <c:v>8968.58658703916</c:v>
                </c:pt>
                <c:pt idx="128">
                  <c:v>8931.20535759645</c:v>
                </c:pt>
                <c:pt idx="129">
                  <c:v>9071.87078875179</c:v>
                </c:pt>
                <c:pt idx="130">
                  <c:v>9094.87915839291</c:v>
                </c:pt>
                <c:pt idx="131">
                  <c:v>8956.59405660306</c:v>
                </c:pt>
                <c:pt idx="132">
                  <c:v>8996.88716457851</c:v>
                </c:pt>
                <c:pt idx="133">
                  <c:v>8954.97577150333</c:v>
                </c:pt>
                <c:pt idx="134">
                  <c:v>8851.16881881995</c:v>
                </c:pt>
                <c:pt idx="135">
                  <c:v>8926.3180361274</c:v>
                </c:pt>
                <c:pt idx="136">
                  <c:v>9005.46579489255</c:v>
                </c:pt>
                <c:pt idx="137">
                  <c:v>8955.23580273684</c:v>
                </c:pt>
                <c:pt idx="138">
                  <c:v>9035.49327299811</c:v>
                </c:pt>
                <c:pt idx="139">
                  <c:v>9026.15032391264</c:v>
                </c:pt>
                <c:pt idx="140">
                  <c:v>8873.08672883029</c:v>
                </c:pt>
                <c:pt idx="141">
                  <c:v>8896.87860715806</c:v>
                </c:pt>
                <c:pt idx="142">
                  <c:v>8805.37907177563</c:v>
                </c:pt>
                <c:pt idx="143">
                  <c:v>8809.99298166071</c:v>
                </c:pt>
                <c:pt idx="144">
                  <c:v>8773.22373836838</c:v>
                </c:pt>
                <c:pt idx="145">
                  <c:v>8748.29709559448</c:v>
                </c:pt>
                <c:pt idx="146">
                  <c:v>8797.7623079787</c:v>
                </c:pt>
                <c:pt idx="147">
                  <c:v>8618.73587147432</c:v>
                </c:pt>
                <c:pt idx="148">
                  <c:v>8682.14308494473</c:v>
                </c:pt>
                <c:pt idx="149">
                  <c:v>8704.50715834748</c:v>
                </c:pt>
                <c:pt idx="150">
                  <c:v>8664.50743200522</c:v>
                </c:pt>
                <c:pt idx="151">
                  <c:v>8732.17140124823</c:v>
                </c:pt>
                <c:pt idx="152">
                  <c:v>8708.71057273493</c:v>
                </c:pt>
                <c:pt idx="153">
                  <c:v>8513.47495810387</c:v>
                </c:pt>
                <c:pt idx="154">
                  <c:v>8609.773140339</c:v>
                </c:pt>
                <c:pt idx="155">
                  <c:v>8570.12231994569</c:v>
                </c:pt>
                <c:pt idx="156">
                  <c:v>8544.13855925244</c:v>
                </c:pt>
                <c:pt idx="157">
                  <c:v>8627.53403755713</c:v>
                </c:pt>
                <c:pt idx="158">
                  <c:v>8625.97817389164</c:v>
                </c:pt>
                <c:pt idx="159">
                  <c:v>8206.12701523227</c:v>
                </c:pt>
                <c:pt idx="160">
                  <c:v>8248.80423638113</c:v>
                </c:pt>
                <c:pt idx="161">
                  <c:v>8234.09797398124</c:v>
                </c:pt>
                <c:pt idx="162">
                  <c:v>8218.40150517792</c:v>
                </c:pt>
                <c:pt idx="163">
                  <c:v>8275.77111243379</c:v>
                </c:pt>
                <c:pt idx="164">
                  <c:v>8322.69541846887</c:v>
                </c:pt>
                <c:pt idx="165">
                  <c:v>8323.13417063666</c:v>
                </c:pt>
                <c:pt idx="166">
                  <c:v>8489.35022101174</c:v>
                </c:pt>
                <c:pt idx="167">
                  <c:v>8616.78932048749</c:v>
                </c:pt>
                <c:pt idx="168">
                  <c:v>8466.7274920254</c:v>
                </c:pt>
                <c:pt idx="169">
                  <c:v>8530.60261085355</c:v>
                </c:pt>
                <c:pt idx="170">
                  <c:v>8656.57528219121</c:v>
                </c:pt>
                <c:pt idx="171">
                  <c:v>8764.42851333084</c:v>
                </c:pt>
                <c:pt idx="172">
                  <c:v>8852.86726142791</c:v>
                </c:pt>
                <c:pt idx="173">
                  <c:v>8826.32370190774</c:v>
                </c:pt>
                <c:pt idx="174">
                  <c:v>8791.78565284992</c:v>
                </c:pt>
                <c:pt idx="175">
                  <c:v>9018.29742634477</c:v>
                </c:pt>
                <c:pt idx="176">
                  <c:v>8951.79081331377</c:v>
                </c:pt>
                <c:pt idx="177">
                  <c:v>9106.92301317351</c:v>
                </c:pt>
                <c:pt idx="178">
                  <c:v>9104.35278227223</c:v>
                </c:pt>
                <c:pt idx="179">
                  <c:v>9185.95250856262</c:v>
                </c:pt>
                <c:pt idx="180">
                  <c:v>9058.69594682022</c:v>
                </c:pt>
                <c:pt idx="181">
                  <c:v>9212.68888345786</c:v>
                </c:pt>
                <c:pt idx="182">
                  <c:v>9207.99914605666</c:v>
                </c:pt>
                <c:pt idx="183">
                  <c:v>9243.95018656665</c:v>
                </c:pt>
                <c:pt idx="184">
                  <c:v>9302.00891963467</c:v>
                </c:pt>
                <c:pt idx="185">
                  <c:v>9268.34350917613</c:v>
                </c:pt>
                <c:pt idx="186">
                  <c:v>9252.83279577742</c:v>
                </c:pt>
                <c:pt idx="187">
                  <c:v>9226.44374785085</c:v>
                </c:pt>
                <c:pt idx="188">
                  <c:v>9181.84741893762</c:v>
                </c:pt>
                <c:pt idx="189">
                  <c:v>9046.61661404668</c:v>
                </c:pt>
                <c:pt idx="190">
                  <c:v>9086.37896611969</c:v>
                </c:pt>
                <c:pt idx="191">
                  <c:v>8989.19915547532</c:v>
                </c:pt>
                <c:pt idx="192">
                  <c:v>9000.39320214572</c:v>
                </c:pt>
                <c:pt idx="193">
                  <c:v>8977.60227299763</c:v>
                </c:pt>
                <c:pt idx="194">
                  <c:v>8992.70226755891</c:v>
                </c:pt>
                <c:pt idx="195">
                  <c:v>8836.60235160827</c:v>
                </c:pt>
                <c:pt idx="196">
                  <c:v>8724.51707540846</c:v>
                </c:pt>
                <c:pt idx="197">
                  <c:v>8748.46079381569</c:v>
                </c:pt>
                <c:pt idx="198">
                  <c:v>8656.6018001025</c:v>
                </c:pt>
                <c:pt idx="199">
                  <c:v>8662.08720589201</c:v>
                </c:pt>
                <c:pt idx="200">
                  <c:v>8764.10038336638</c:v>
                </c:pt>
                <c:pt idx="201">
                  <c:v>8760.91050664826</c:v>
                </c:pt>
                <c:pt idx="202">
                  <c:v>8746.54407973487</c:v>
                </c:pt>
                <c:pt idx="203">
                  <c:v>8888.85889392741</c:v>
                </c:pt>
                <c:pt idx="204">
                  <c:v>8801.40783832428</c:v>
                </c:pt>
                <c:pt idx="205">
                  <c:v>8638.06402039232</c:v>
                </c:pt>
                <c:pt idx="206">
                  <c:v>8698.28944825772</c:v>
                </c:pt>
                <c:pt idx="207">
                  <c:v>8597.07684238681</c:v>
                </c:pt>
                <c:pt idx="208">
                  <c:v>8683.03501184768</c:v>
                </c:pt>
                <c:pt idx="209">
                  <c:v>8665.95863993332</c:v>
                </c:pt>
                <c:pt idx="210">
                  <c:v>8591.13318392514</c:v>
                </c:pt>
                <c:pt idx="211">
                  <c:v>8368.43872664687</c:v>
                </c:pt>
                <c:pt idx="212">
                  <c:v>8488.23238388302</c:v>
                </c:pt>
                <c:pt idx="213">
                  <c:v>8473.82716366428</c:v>
                </c:pt>
                <c:pt idx="214">
                  <c:v>8298.19035403616</c:v>
                </c:pt>
                <c:pt idx="215">
                  <c:v>8287.33871716619</c:v>
                </c:pt>
                <c:pt idx="216">
                  <c:v>8468.85550727015</c:v>
                </c:pt>
                <c:pt idx="217">
                  <c:v>8370.74648063582</c:v>
                </c:pt>
                <c:pt idx="218">
                  <c:v>8376.7951082818</c:v>
                </c:pt>
                <c:pt idx="219">
                  <c:v>8428.12737427251</c:v>
                </c:pt>
                <c:pt idx="220">
                  <c:v>8596.79321598483</c:v>
                </c:pt>
                <c:pt idx="221">
                  <c:v>8681.87845416096</c:v>
                </c:pt>
                <c:pt idx="222">
                  <c:v>8701.25890750293</c:v>
                </c:pt>
                <c:pt idx="223">
                  <c:v>8726.14489885049</c:v>
                </c:pt>
                <c:pt idx="224">
                  <c:v>8891.12553977753</c:v>
                </c:pt>
                <c:pt idx="225">
                  <c:v>8713.43114354608</c:v>
                </c:pt>
                <c:pt idx="226">
                  <c:v>8778.94447086495</c:v>
                </c:pt>
                <c:pt idx="227">
                  <c:v>8752.68263195191</c:v>
                </c:pt>
                <c:pt idx="228">
                  <c:v>8809.26188627708</c:v>
                </c:pt>
                <c:pt idx="229">
                  <c:v>8826.57130791533</c:v>
                </c:pt>
                <c:pt idx="230">
                  <c:v>8867.92809217979</c:v>
                </c:pt>
                <c:pt idx="231">
                  <c:v>9048.97852642529</c:v>
                </c:pt>
                <c:pt idx="232">
                  <c:v>8917.63229366665</c:v>
                </c:pt>
                <c:pt idx="233">
                  <c:v>9163.55132383515</c:v>
                </c:pt>
                <c:pt idx="234">
                  <c:v>9151.83862343349</c:v>
                </c:pt>
                <c:pt idx="235">
                  <c:v>9289.98078234249</c:v>
                </c:pt>
                <c:pt idx="236">
                  <c:v>9221.64127621875</c:v>
                </c:pt>
                <c:pt idx="237">
                  <c:v>9125.74029091135</c:v>
                </c:pt>
                <c:pt idx="238">
                  <c:v>9246.45164113632</c:v>
                </c:pt>
                <c:pt idx="239">
                  <c:v>9108.85621712159</c:v>
                </c:pt>
                <c:pt idx="240">
                  <c:v>9142.23466968944</c:v>
                </c:pt>
                <c:pt idx="241">
                  <c:v>9138.73360252855</c:v>
                </c:pt>
                <c:pt idx="242">
                  <c:v>9161.93253908818</c:v>
                </c:pt>
                <c:pt idx="243">
                  <c:v>9114.59984027995</c:v>
                </c:pt>
                <c:pt idx="244">
                  <c:v>9070.78976228708</c:v>
                </c:pt>
                <c:pt idx="245">
                  <c:v>9161.39933197253</c:v>
                </c:pt>
                <c:pt idx="246">
                  <c:v>8949.9571758565</c:v>
                </c:pt>
                <c:pt idx="247">
                  <c:v>8951.53551767519</c:v>
                </c:pt>
                <c:pt idx="248">
                  <c:v>8983.01595972356</c:v>
                </c:pt>
                <c:pt idx="249">
                  <c:v>9001.22317932116</c:v>
                </c:pt>
                <c:pt idx="250">
                  <c:v>8856.99316962621</c:v>
                </c:pt>
                <c:pt idx="251">
                  <c:v>9000.983293662</c:v>
                </c:pt>
                <c:pt idx="252">
                  <c:v>8841.21740463686</c:v>
                </c:pt>
                <c:pt idx="253">
                  <c:v>8868.13468205564</c:v>
                </c:pt>
                <c:pt idx="254">
                  <c:v>8958.97242758606</c:v>
                </c:pt>
                <c:pt idx="255">
                  <c:v>8919.03535568315</c:v>
                </c:pt>
                <c:pt idx="256">
                  <c:v>8975.69080934649</c:v>
                </c:pt>
                <c:pt idx="257">
                  <c:v>8815.12483652131</c:v>
                </c:pt>
                <c:pt idx="258">
                  <c:v>8671.60906473678</c:v>
                </c:pt>
                <c:pt idx="259">
                  <c:v>8768.98984637643</c:v>
                </c:pt>
                <c:pt idx="260">
                  <c:v>8718.55827805296</c:v>
                </c:pt>
                <c:pt idx="261">
                  <c:v>8747.68035676149</c:v>
                </c:pt>
                <c:pt idx="262">
                  <c:v>8658.71258179911</c:v>
                </c:pt>
                <c:pt idx="263">
                  <c:v>8494.20774856159</c:v>
                </c:pt>
                <c:pt idx="264">
                  <c:v>8648.98194081481</c:v>
                </c:pt>
                <c:pt idx="265">
                  <c:v>8598.61394804168</c:v>
                </c:pt>
                <c:pt idx="266">
                  <c:v>8598.84874145247</c:v>
                </c:pt>
                <c:pt idx="267">
                  <c:v>8549.63952523959</c:v>
                </c:pt>
                <c:pt idx="268">
                  <c:v>8582.50870471009</c:v>
                </c:pt>
                <c:pt idx="269">
                  <c:v>8601.33535903227</c:v>
                </c:pt>
                <c:pt idx="270">
                  <c:v>8641.94885115099</c:v>
                </c:pt>
                <c:pt idx="271">
                  <c:v>8608.63404192539</c:v>
                </c:pt>
                <c:pt idx="272">
                  <c:v>8703.97583823322</c:v>
                </c:pt>
                <c:pt idx="273">
                  <c:v>8744.88498825344</c:v>
                </c:pt>
                <c:pt idx="274">
                  <c:v>8780.84796466135</c:v>
                </c:pt>
                <c:pt idx="275">
                  <c:v>8834.87339838975</c:v>
                </c:pt>
                <c:pt idx="276">
                  <c:v>8905.80375898701</c:v>
                </c:pt>
                <c:pt idx="277">
                  <c:v>8842.0508329419</c:v>
                </c:pt>
                <c:pt idx="278">
                  <c:v>8904.84703897004</c:v>
                </c:pt>
                <c:pt idx="279">
                  <c:v>8956.50126180277</c:v>
                </c:pt>
                <c:pt idx="280">
                  <c:v>9007.90283032018</c:v>
                </c:pt>
                <c:pt idx="281">
                  <c:v>8994.52099914035</c:v>
                </c:pt>
                <c:pt idx="282">
                  <c:v>9106.69322990097</c:v>
                </c:pt>
                <c:pt idx="283">
                  <c:v>9162.99591926664</c:v>
                </c:pt>
                <c:pt idx="284">
                  <c:v>9012.22109773825</c:v>
                </c:pt>
                <c:pt idx="285">
                  <c:v>9251.56395250302</c:v>
                </c:pt>
                <c:pt idx="286">
                  <c:v>9254.67121922525</c:v>
                </c:pt>
                <c:pt idx="287">
                  <c:v>9267.80449680149</c:v>
                </c:pt>
                <c:pt idx="288">
                  <c:v>9360.37236525236</c:v>
                </c:pt>
                <c:pt idx="289">
                  <c:v>9198.92513755843</c:v>
                </c:pt>
                <c:pt idx="290">
                  <c:v>9317.93486992001</c:v>
                </c:pt>
                <c:pt idx="291">
                  <c:v>9291.17336129862</c:v>
                </c:pt>
                <c:pt idx="292">
                  <c:v>9285.40822571637</c:v>
                </c:pt>
                <c:pt idx="293">
                  <c:v>9254.9131290081</c:v>
                </c:pt>
                <c:pt idx="294">
                  <c:v>9208.87231828806</c:v>
                </c:pt>
                <c:pt idx="295">
                  <c:v>9245.73437258995</c:v>
                </c:pt>
                <c:pt idx="296">
                  <c:v>9176.72580836982</c:v>
                </c:pt>
                <c:pt idx="297">
                  <c:v>9110.01616871744</c:v>
                </c:pt>
                <c:pt idx="298">
                  <c:v>8993.70704359062</c:v>
                </c:pt>
                <c:pt idx="299">
                  <c:v>9029.29603612961</c:v>
                </c:pt>
                <c:pt idx="300">
                  <c:v>9107.52337646866</c:v>
                </c:pt>
                <c:pt idx="301">
                  <c:v>9081.93882106307</c:v>
                </c:pt>
                <c:pt idx="302">
                  <c:v>9068.89210384813</c:v>
                </c:pt>
                <c:pt idx="303">
                  <c:v>9049.26449003808</c:v>
                </c:pt>
                <c:pt idx="304">
                  <c:v>9017.67036866249</c:v>
                </c:pt>
                <c:pt idx="305">
                  <c:v>9020.87881288321</c:v>
                </c:pt>
                <c:pt idx="306">
                  <c:v>9000.43205541324</c:v>
                </c:pt>
                <c:pt idx="307">
                  <c:v>8959.76633311623</c:v>
                </c:pt>
                <c:pt idx="308">
                  <c:v>8964.20624652256</c:v>
                </c:pt>
                <c:pt idx="309">
                  <c:v>8944.98057852425</c:v>
                </c:pt>
                <c:pt idx="310">
                  <c:v>8798.65097286847</c:v>
                </c:pt>
                <c:pt idx="311">
                  <c:v>8900.31535776246</c:v>
                </c:pt>
                <c:pt idx="312">
                  <c:v>8855.479126255</c:v>
                </c:pt>
                <c:pt idx="313">
                  <c:v>8862.90182132533</c:v>
                </c:pt>
                <c:pt idx="314">
                  <c:v>8725.40171872125</c:v>
                </c:pt>
                <c:pt idx="315">
                  <c:v>8731.86561622847</c:v>
                </c:pt>
                <c:pt idx="316">
                  <c:v>8713.9155004575</c:v>
                </c:pt>
                <c:pt idx="317">
                  <c:v>8683.42306665056</c:v>
                </c:pt>
                <c:pt idx="318">
                  <c:v>8682.65066896619</c:v>
                </c:pt>
                <c:pt idx="319">
                  <c:v>8702.4135203635</c:v>
                </c:pt>
                <c:pt idx="320">
                  <c:v>8739.58087694202</c:v>
                </c:pt>
                <c:pt idx="321">
                  <c:v>8721.43564881443</c:v>
                </c:pt>
                <c:pt idx="322">
                  <c:v>8738.67792726498</c:v>
                </c:pt>
                <c:pt idx="323">
                  <c:v>8786.58212182477</c:v>
                </c:pt>
                <c:pt idx="324">
                  <c:v>8796.37928649954</c:v>
                </c:pt>
                <c:pt idx="325">
                  <c:v>8749.54460012756</c:v>
                </c:pt>
                <c:pt idx="326">
                  <c:v>8779.93792028012</c:v>
                </c:pt>
                <c:pt idx="327">
                  <c:v>8759.51290365403</c:v>
                </c:pt>
                <c:pt idx="328">
                  <c:v>8808.664677991</c:v>
                </c:pt>
                <c:pt idx="329">
                  <c:v>8743.94661766949</c:v>
                </c:pt>
                <c:pt idx="330">
                  <c:v>8839.16173679381</c:v>
                </c:pt>
                <c:pt idx="331">
                  <c:v>8862.38582982937</c:v>
                </c:pt>
                <c:pt idx="332">
                  <c:v>8933.91542417129</c:v>
                </c:pt>
                <c:pt idx="333">
                  <c:v>8826.8146112785</c:v>
                </c:pt>
                <c:pt idx="334">
                  <c:v>8851.04962726551</c:v>
                </c:pt>
                <c:pt idx="335">
                  <c:v>9019.93599530327</c:v>
                </c:pt>
                <c:pt idx="336">
                  <c:v>8852.27170123499</c:v>
                </c:pt>
                <c:pt idx="337">
                  <c:v>9062.70526818186</c:v>
                </c:pt>
                <c:pt idx="338">
                  <c:v>9188.46699950577</c:v>
                </c:pt>
                <c:pt idx="339">
                  <c:v>9157.09956447971</c:v>
                </c:pt>
                <c:pt idx="340">
                  <c:v>9168.63428858128</c:v>
                </c:pt>
                <c:pt idx="341">
                  <c:v>9197.06270715755</c:v>
                </c:pt>
                <c:pt idx="342">
                  <c:v>9105.71804208391</c:v>
                </c:pt>
                <c:pt idx="343">
                  <c:v>9210.67781639855</c:v>
                </c:pt>
                <c:pt idx="344">
                  <c:v>9137.43373823903</c:v>
                </c:pt>
                <c:pt idx="345">
                  <c:v>9087.11795620597</c:v>
                </c:pt>
                <c:pt idx="346">
                  <c:v>9122.06863322745</c:v>
                </c:pt>
                <c:pt idx="347">
                  <c:v>9120.80443606676</c:v>
                </c:pt>
                <c:pt idx="348">
                  <c:v>9082.38834376215</c:v>
                </c:pt>
                <c:pt idx="349">
                  <c:v>9056.8162682701</c:v>
                </c:pt>
              </c:numCache>
            </c:numRef>
          </c:val>
          <c:smooth val="0"/>
        </c:ser>
        <c:ser>
          <c:idx val="2"/>
          <c:order val="2"/>
          <c:tx>
            <c:strRef>
              <c:f>"95% lower"</c:f>
              <c:strCache>
                <c:ptCount val="1"/>
                <c:pt idx="0">
                  <c:v>95% lower</c:v>
                </c:pt>
              </c:strCache>
            </c:strRef>
          </c:tx>
          <c:spPr>
            <a:solidFill>
              <a:srgbClr val="fbbc04"/>
            </a:solidFill>
            <a:ln w="19080">
              <a:solidFill>
                <a:srgbClr val="fbbc04"/>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Target!$B$1508:$B$1857</c:f>
              <c:strCache>
                <c:ptCount val="350"/>
                <c:pt idx="0">
                  <c:v>2019-12-20</c:v>
                </c:pt>
                <c:pt idx="1">
                  <c:v>2019-12-27</c:v>
                </c:pt>
                <c:pt idx="2">
                  <c:v>2020-01-03</c:v>
                </c:pt>
                <c:pt idx="3">
                  <c:v>2020-01-10</c:v>
                </c:pt>
                <c:pt idx="4">
                  <c:v>2020-01-17</c:v>
                </c:pt>
                <c:pt idx="5">
                  <c:v>2020-01-24</c:v>
                </c:pt>
                <c:pt idx="6">
                  <c:v>2020-01-31</c:v>
                </c:pt>
                <c:pt idx="7">
                  <c:v>2020-02-07</c:v>
                </c:pt>
                <c:pt idx="8">
                  <c:v>2020-02-14</c:v>
                </c:pt>
                <c:pt idx="9">
                  <c:v>2020-02-21</c:v>
                </c:pt>
                <c:pt idx="10">
                  <c:v>2020-02-28</c:v>
                </c:pt>
                <c:pt idx="11">
                  <c:v>2020-03-06</c:v>
                </c:pt>
                <c:pt idx="12">
                  <c:v>2020-03-13</c:v>
                </c:pt>
                <c:pt idx="13">
                  <c:v>2020-03-20</c:v>
                </c:pt>
                <c:pt idx="14">
                  <c:v>2020-03-27</c:v>
                </c:pt>
                <c:pt idx="15">
                  <c:v>2020-04-03</c:v>
                </c:pt>
                <c:pt idx="16">
                  <c:v>2020-04-10</c:v>
                </c:pt>
                <c:pt idx="17">
                  <c:v>2020-04-17</c:v>
                </c:pt>
                <c:pt idx="18">
                  <c:v>2020-04-24</c:v>
                </c:pt>
                <c:pt idx="19">
                  <c:v>2020-05-01</c:v>
                </c:pt>
                <c:pt idx="20">
                  <c:v>2020-05-08</c:v>
                </c:pt>
                <c:pt idx="21">
                  <c:v>2020-05-15</c:v>
                </c:pt>
                <c:pt idx="22">
                  <c:v>2020-05-22</c:v>
                </c:pt>
                <c:pt idx="23">
                  <c:v>2020-05-29</c:v>
                </c:pt>
                <c:pt idx="24">
                  <c:v>2020-06-05</c:v>
                </c:pt>
                <c:pt idx="25">
                  <c:v>2020-06-12</c:v>
                </c:pt>
                <c:pt idx="26">
                  <c:v>2020-06-19</c:v>
                </c:pt>
                <c:pt idx="27">
                  <c:v>2020-06-26</c:v>
                </c:pt>
                <c:pt idx="28">
                  <c:v>2020-07-03</c:v>
                </c:pt>
                <c:pt idx="29">
                  <c:v>2020-07-10</c:v>
                </c:pt>
                <c:pt idx="30">
                  <c:v>2020-07-17</c:v>
                </c:pt>
                <c:pt idx="31">
                  <c:v>2020-07-24</c:v>
                </c:pt>
                <c:pt idx="32">
                  <c:v>2020-07-31</c:v>
                </c:pt>
                <c:pt idx="33">
                  <c:v>2020-08-07</c:v>
                </c:pt>
                <c:pt idx="34">
                  <c:v>2020-08-14</c:v>
                </c:pt>
                <c:pt idx="35">
                  <c:v>2020-08-21</c:v>
                </c:pt>
                <c:pt idx="36">
                  <c:v>2020-08-28</c:v>
                </c:pt>
                <c:pt idx="37">
                  <c:v>2020-09-04</c:v>
                </c:pt>
                <c:pt idx="38">
                  <c:v>2020-09-11</c:v>
                </c:pt>
                <c:pt idx="39">
                  <c:v>2020-09-18</c:v>
                </c:pt>
                <c:pt idx="40">
                  <c:v>2020-09-25</c:v>
                </c:pt>
                <c:pt idx="41">
                  <c:v>2020-10-02</c:v>
                </c:pt>
                <c:pt idx="42">
                  <c:v>2020-10-09</c:v>
                </c:pt>
                <c:pt idx="43">
                  <c:v>2020-10-16</c:v>
                </c:pt>
                <c:pt idx="44">
                  <c:v>2020-10-23</c:v>
                </c:pt>
                <c:pt idx="45">
                  <c:v>2020-10-30</c:v>
                </c:pt>
                <c:pt idx="46">
                  <c:v>2020-11-06</c:v>
                </c:pt>
                <c:pt idx="47">
                  <c:v>2020-11-13</c:v>
                </c:pt>
                <c:pt idx="48">
                  <c:v>2020-11-20</c:v>
                </c:pt>
                <c:pt idx="49">
                  <c:v>2020-11-27</c:v>
                </c:pt>
                <c:pt idx="50">
                  <c:v>2020-12-04</c:v>
                </c:pt>
                <c:pt idx="51">
                  <c:v>2020-12-11</c:v>
                </c:pt>
                <c:pt idx="52">
                  <c:v>2020-12-18</c:v>
                </c:pt>
                <c:pt idx="53">
                  <c:v>2020-12-25</c:v>
                </c:pt>
                <c:pt idx="54">
                  <c:v>2021-01-01</c:v>
                </c:pt>
                <c:pt idx="55">
                  <c:v>2021-01-08</c:v>
                </c:pt>
                <c:pt idx="56">
                  <c:v>2021-01-15</c:v>
                </c:pt>
                <c:pt idx="57">
                  <c:v>2021-01-22</c:v>
                </c:pt>
                <c:pt idx="58">
                  <c:v>2021-01-29</c:v>
                </c:pt>
                <c:pt idx="59">
                  <c:v>2021-02-05</c:v>
                </c:pt>
                <c:pt idx="60">
                  <c:v>2021-02-12</c:v>
                </c:pt>
                <c:pt idx="61">
                  <c:v>2021-02-19</c:v>
                </c:pt>
                <c:pt idx="62">
                  <c:v>2021-02-26</c:v>
                </c:pt>
                <c:pt idx="63">
                  <c:v>2021-03-05</c:v>
                </c:pt>
                <c:pt idx="64">
                  <c:v>2021-03-12</c:v>
                </c:pt>
                <c:pt idx="65">
                  <c:v>2021-03-19</c:v>
                </c:pt>
                <c:pt idx="66">
                  <c:v>2021-03-26</c:v>
                </c:pt>
                <c:pt idx="67">
                  <c:v>2021-04-02</c:v>
                </c:pt>
                <c:pt idx="68">
                  <c:v>2021-04-09</c:v>
                </c:pt>
                <c:pt idx="69">
                  <c:v>2021-04-16</c:v>
                </c:pt>
                <c:pt idx="70">
                  <c:v>2021-04-23</c:v>
                </c:pt>
                <c:pt idx="71">
                  <c:v>2021-04-30</c:v>
                </c:pt>
                <c:pt idx="72">
                  <c:v>2021-05-07</c:v>
                </c:pt>
                <c:pt idx="73">
                  <c:v>2021-05-14</c:v>
                </c:pt>
                <c:pt idx="74">
                  <c:v>2021-05-21</c:v>
                </c:pt>
                <c:pt idx="75">
                  <c:v>2021-05-28</c:v>
                </c:pt>
                <c:pt idx="76">
                  <c:v>2021-06-04</c:v>
                </c:pt>
                <c:pt idx="77">
                  <c:v>2021-06-11</c:v>
                </c:pt>
                <c:pt idx="78">
                  <c:v>2021-06-18</c:v>
                </c:pt>
                <c:pt idx="79">
                  <c:v>2021-06-25</c:v>
                </c:pt>
                <c:pt idx="80">
                  <c:v>2021-07-02</c:v>
                </c:pt>
                <c:pt idx="81">
                  <c:v>2021-07-09</c:v>
                </c:pt>
                <c:pt idx="82">
                  <c:v>2021-07-16</c:v>
                </c:pt>
                <c:pt idx="83">
                  <c:v>2021-07-23</c:v>
                </c:pt>
                <c:pt idx="84">
                  <c:v>2021-07-30</c:v>
                </c:pt>
                <c:pt idx="85">
                  <c:v>2021-08-06</c:v>
                </c:pt>
                <c:pt idx="86">
                  <c:v>2021-08-13</c:v>
                </c:pt>
                <c:pt idx="87">
                  <c:v>2021-08-20</c:v>
                </c:pt>
                <c:pt idx="88">
                  <c:v>2021-08-27</c:v>
                </c:pt>
                <c:pt idx="89">
                  <c:v>2021-09-03</c:v>
                </c:pt>
                <c:pt idx="90">
                  <c:v>2021-09-10</c:v>
                </c:pt>
                <c:pt idx="91">
                  <c:v>2021-09-17</c:v>
                </c:pt>
                <c:pt idx="92">
                  <c:v>2021-09-24</c:v>
                </c:pt>
                <c:pt idx="93">
                  <c:v>2021-10-01</c:v>
                </c:pt>
                <c:pt idx="94">
                  <c:v>2021-10-08</c:v>
                </c:pt>
                <c:pt idx="95">
                  <c:v>2021-10-15</c:v>
                </c:pt>
                <c:pt idx="96">
                  <c:v>2021-10-22</c:v>
                </c:pt>
                <c:pt idx="97">
                  <c:v>2021-10-29</c:v>
                </c:pt>
                <c:pt idx="98">
                  <c:v>2021-11-05</c:v>
                </c:pt>
                <c:pt idx="99">
                  <c:v>2021-11-12</c:v>
                </c:pt>
                <c:pt idx="100">
                  <c:v>2021-11-19</c:v>
                </c:pt>
                <c:pt idx="101">
                  <c:v>2021-11-26</c:v>
                </c:pt>
                <c:pt idx="102">
                  <c:v>2021-12-03</c:v>
                </c:pt>
                <c:pt idx="103">
                  <c:v>2021-12-10</c:v>
                </c:pt>
                <c:pt idx="104">
                  <c:v>2021-12-17</c:v>
                </c:pt>
                <c:pt idx="105">
                  <c:v>2021-12-24</c:v>
                </c:pt>
                <c:pt idx="106">
                  <c:v>2021-12-31</c:v>
                </c:pt>
                <c:pt idx="107">
                  <c:v>2022-01-07</c:v>
                </c:pt>
                <c:pt idx="108">
                  <c:v>2022-01-14</c:v>
                </c:pt>
                <c:pt idx="109">
                  <c:v>2022-01-21</c:v>
                </c:pt>
                <c:pt idx="110">
                  <c:v>2022-01-28</c:v>
                </c:pt>
                <c:pt idx="111">
                  <c:v>2022-02-04</c:v>
                </c:pt>
                <c:pt idx="112">
                  <c:v>2022-02-11</c:v>
                </c:pt>
                <c:pt idx="113">
                  <c:v>2022-02-18</c:v>
                </c:pt>
                <c:pt idx="114">
                  <c:v>2022-02-25</c:v>
                </c:pt>
                <c:pt idx="115">
                  <c:v>2022-03-04</c:v>
                </c:pt>
                <c:pt idx="116">
                  <c:v>2022-03-11</c:v>
                </c:pt>
                <c:pt idx="117">
                  <c:v>2022-03-18</c:v>
                </c:pt>
                <c:pt idx="118">
                  <c:v>2022-03-25</c:v>
                </c:pt>
                <c:pt idx="119">
                  <c:v>2022-04-01</c:v>
                </c:pt>
                <c:pt idx="120">
                  <c:v>2022-04-08</c:v>
                </c:pt>
                <c:pt idx="121">
                  <c:v>2022-04-15</c:v>
                </c:pt>
                <c:pt idx="122">
                  <c:v>2022-04-22</c:v>
                </c:pt>
                <c:pt idx="123">
                  <c:v>2022-04-29</c:v>
                </c:pt>
                <c:pt idx="124">
                  <c:v>2022-05-06</c:v>
                </c:pt>
                <c:pt idx="125">
                  <c:v>2022-05-13</c:v>
                </c:pt>
                <c:pt idx="126">
                  <c:v>2022-05-20</c:v>
                </c:pt>
                <c:pt idx="127">
                  <c:v>2022-05-27</c:v>
                </c:pt>
                <c:pt idx="128">
                  <c:v>2022-06-03</c:v>
                </c:pt>
                <c:pt idx="129">
                  <c:v>2022-06-10</c:v>
                </c:pt>
                <c:pt idx="130">
                  <c:v>2022-06-17</c:v>
                </c:pt>
                <c:pt idx="131">
                  <c:v>2022-06-24</c:v>
                </c:pt>
                <c:pt idx="132">
                  <c:v>2022-07-01</c:v>
                </c:pt>
                <c:pt idx="133">
                  <c:v>2022-07-08</c:v>
                </c:pt>
                <c:pt idx="134">
                  <c:v>2022-07-15</c:v>
                </c:pt>
                <c:pt idx="135">
                  <c:v>2022-07-22</c:v>
                </c:pt>
                <c:pt idx="136">
                  <c:v>2022-07-29</c:v>
                </c:pt>
                <c:pt idx="137">
                  <c:v>2022-08-05</c:v>
                </c:pt>
                <c:pt idx="138">
                  <c:v>2022-08-12</c:v>
                </c:pt>
                <c:pt idx="139">
                  <c:v>2022-08-19</c:v>
                </c:pt>
                <c:pt idx="140">
                  <c:v>2022-08-26</c:v>
                </c:pt>
                <c:pt idx="141">
                  <c:v>2022-09-02</c:v>
                </c:pt>
                <c:pt idx="142">
                  <c:v>2022-09-09</c:v>
                </c:pt>
                <c:pt idx="143">
                  <c:v>2022-09-16</c:v>
                </c:pt>
                <c:pt idx="144">
                  <c:v>2022-09-23</c:v>
                </c:pt>
                <c:pt idx="145">
                  <c:v>2022-09-30</c:v>
                </c:pt>
                <c:pt idx="146">
                  <c:v>2022-10-07</c:v>
                </c:pt>
                <c:pt idx="147">
                  <c:v>2022-10-14</c:v>
                </c:pt>
                <c:pt idx="148">
                  <c:v>2022-10-21</c:v>
                </c:pt>
                <c:pt idx="149">
                  <c:v>2022-10-28</c:v>
                </c:pt>
                <c:pt idx="150">
                  <c:v>2022-11-04</c:v>
                </c:pt>
                <c:pt idx="151">
                  <c:v>2022-11-11</c:v>
                </c:pt>
                <c:pt idx="152">
                  <c:v>2022-11-18</c:v>
                </c:pt>
                <c:pt idx="153">
                  <c:v>2022-11-25</c:v>
                </c:pt>
                <c:pt idx="154">
                  <c:v>2022-12-02</c:v>
                </c:pt>
                <c:pt idx="155">
                  <c:v>2022-12-09</c:v>
                </c:pt>
                <c:pt idx="156">
                  <c:v>2022-12-16</c:v>
                </c:pt>
                <c:pt idx="157">
                  <c:v>2022-12-23</c:v>
                </c:pt>
                <c:pt idx="158">
                  <c:v>2022-12-30</c:v>
                </c:pt>
                <c:pt idx="159">
                  <c:v>2023-01-06</c:v>
                </c:pt>
                <c:pt idx="160">
                  <c:v>2023-01-13</c:v>
                </c:pt>
                <c:pt idx="161">
                  <c:v>2023-01-20</c:v>
                </c:pt>
                <c:pt idx="162">
                  <c:v>2023-01-27</c:v>
                </c:pt>
                <c:pt idx="163">
                  <c:v>2023-02-03</c:v>
                </c:pt>
                <c:pt idx="164">
                  <c:v>2023-02-10</c:v>
                </c:pt>
                <c:pt idx="165">
                  <c:v>2023-02-17</c:v>
                </c:pt>
                <c:pt idx="166">
                  <c:v>2023-02-24</c:v>
                </c:pt>
                <c:pt idx="167">
                  <c:v>2023-03-03</c:v>
                </c:pt>
                <c:pt idx="168">
                  <c:v>2023-03-10</c:v>
                </c:pt>
                <c:pt idx="169">
                  <c:v>2023-03-17</c:v>
                </c:pt>
                <c:pt idx="170">
                  <c:v>2023-03-24</c:v>
                </c:pt>
                <c:pt idx="171">
                  <c:v>2023-03-31</c:v>
                </c:pt>
                <c:pt idx="172">
                  <c:v>2023-04-07</c:v>
                </c:pt>
                <c:pt idx="173">
                  <c:v>2023-04-14</c:v>
                </c:pt>
                <c:pt idx="174">
                  <c:v>2023-04-21</c:v>
                </c:pt>
                <c:pt idx="175">
                  <c:v>2023-04-28</c:v>
                </c:pt>
                <c:pt idx="176">
                  <c:v>2023-05-05</c:v>
                </c:pt>
                <c:pt idx="177">
                  <c:v>2023-05-12</c:v>
                </c:pt>
                <c:pt idx="178">
                  <c:v>2023-05-19</c:v>
                </c:pt>
                <c:pt idx="179">
                  <c:v>2023-05-26</c:v>
                </c:pt>
                <c:pt idx="180">
                  <c:v>2023-06-02</c:v>
                </c:pt>
                <c:pt idx="181">
                  <c:v>2023-06-09</c:v>
                </c:pt>
                <c:pt idx="182">
                  <c:v>2023-06-16</c:v>
                </c:pt>
                <c:pt idx="183">
                  <c:v>2023-06-23</c:v>
                </c:pt>
                <c:pt idx="184">
                  <c:v>2023-06-30</c:v>
                </c:pt>
                <c:pt idx="185">
                  <c:v>2023-07-07</c:v>
                </c:pt>
                <c:pt idx="186">
                  <c:v>2023-07-14</c:v>
                </c:pt>
                <c:pt idx="187">
                  <c:v>2023-07-21</c:v>
                </c:pt>
                <c:pt idx="188">
                  <c:v>2023-07-28</c:v>
                </c:pt>
                <c:pt idx="189">
                  <c:v>2023-08-04</c:v>
                </c:pt>
                <c:pt idx="190">
                  <c:v>2023-08-11</c:v>
                </c:pt>
                <c:pt idx="191">
                  <c:v>2023-08-18</c:v>
                </c:pt>
                <c:pt idx="192">
                  <c:v>2023-08-25</c:v>
                </c:pt>
                <c:pt idx="193">
                  <c:v>2023-09-01</c:v>
                </c:pt>
                <c:pt idx="194">
                  <c:v>2023-09-08</c:v>
                </c:pt>
                <c:pt idx="195">
                  <c:v>2023-09-15</c:v>
                </c:pt>
                <c:pt idx="196">
                  <c:v>2023-09-22</c:v>
                </c:pt>
                <c:pt idx="197">
                  <c:v>2023-09-29</c:v>
                </c:pt>
                <c:pt idx="198">
                  <c:v>2023-10-06</c:v>
                </c:pt>
                <c:pt idx="199">
                  <c:v>2023-10-13</c:v>
                </c:pt>
                <c:pt idx="200">
                  <c:v>2023-10-20</c:v>
                </c:pt>
                <c:pt idx="201">
                  <c:v>2023-10-27</c:v>
                </c:pt>
                <c:pt idx="202">
                  <c:v>2023-11-03</c:v>
                </c:pt>
                <c:pt idx="203">
                  <c:v>2023-11-10</c:v>
                </c:pt>
                <c:pt idx="204">
                  <c:v>2023-11-17</c:v>
                </c:pt>
                <c:pt idx="205">
                  <c:v>2023-11-24</c:v>
                </c:pt>
                <c:pt idx="206">
                  <c:v>2023-12-01</c:v>
                </c:pt>
                <c:pt idx="207">
                  <c:v>2023-12-08</c:v>
                </c:pt>
                <c:pt idx="208">
                  <c:v>2023-12-15</c:v>
                </c:pt>
                <c:pt idx="209">
                  <c:v>2023-12-22</c:v>
                </c:pt>
                <c:pt idx="210">
                  <c:v>2023-12-29</c:v>
                </c:pt>
                <c:pt idx="211">
                  <c:v>2024-01-05</c:v>
                </c:pt>
                <c:pt idx="212">
                  <c:v>2024-01-12</c:v>
                </c:pt>
                <c:pt idx="213">
                  <c:v>2024-01-19</c:v>
                </c:pt>
                <c:pt idx="214">
                  <c:v>2024-01-26</c:v>
                </c:pt>
                <c:pt idx="215">
                  <c:v>2024-02-02</c:v>
                </c:pt>
                <c:pt idx="216">
                  <c:v>2024-02-09</c:v>
                </c:pt>
                <c:pt idx="217">
                  <c:v>2024-02-16</c:v>
                </c:pt>
                <c:pt idx="218">
                  <c:v>2024-02-23</c:v>
                </c:pt>
                <c:pt idx="219">
                  <c:v>2024-03-01</c:v>
                </c:pt>
                <c:pt idx="220">
                  <c:v>2024-03-08</c:v>
                </c:pt>
                <c:pt idx="221">
                  <c:v>2024-03-15</c:v>
                </c:pt>
                <c:pt idx="222">
                  <c:v>2024-03-22</c:v>
                </c:pt>
                <c:pt idx="223">
                  <c:v>2024-03-29</c:v>
                </c:pt>
                <c:pt idx="224">
                  <c:v>2024-04-05</c:v>
                </c:pt>
                <c:pt idx="225">
                  <c:v>2024-04-12</c:v>
                </c:pt>
                <c:pt idx="226">
                  <c:v>2024-04-19</c:v>
                </c:pt>
                <c:pt idx="227">
                  <c:v>2024-04-26</c:v>
                </c:pt>
                <c:pt idx="228">
                  <c:v>2024-05-03</c:v>
                </c:pt>
                <c:pt idx="229">
                  <c:v>2024-05-10</c:v>
                </c:pt>
                <c:pt idx="230">
                  <c:v>2024-05-17</c:v>
                </c:pt>
                <c:pt idx="231">
                  <c:v>2024-05-24</c:v>
                </c:pt>
                <c:pt idx="232">
                  <c:v>2024-05-31</c:v>
                </c:pt>
                <c:pt idx="233">
                  <c:v>2024-06-07</c:v>
                </c:pt>
                <c:pt idx="234">
                  <c:v>2024-06-14</c:v>
                </c:pt>
                <c:pt idx="235">
                  <c:v>2024-06-21</c:v>
                </c:pt>
                <c:pt idx="236">
                  <c:v>2024-06-28</c:v>
                </c:pt>
                <c:pt idx="237">
                  <c:v>2024-07-05</c:v>
                </c:pt>
                <c:pt idx="238">
                  <c:v>2024-07-12</c:v>
                </c:pt>
                <c:pt idx="239">
                  <c:v>2024-07-19</c:v>
                </c:pt>
                <c:pt idx="240">
                  <c:v>2024-07-26</c:v>
                </c:pt>
                <c:pt idx="241">
                  <c:v>2024-08-02</c:v>
                </c:pt>
                <c:pt idx="242">
                  <c:v>2024-08-09</c:v>
                </c:pt>
                <c:pt idx="243">
                  <c:v>2024-08-16</c:v>
                </c:pt>
                <c:pt idx="244">
                  <c:v>2024-08-23</c:v>
                </c:pt>
                <c:pt idx="245">
                  <c:v>2024-08-30</c:v>
                </c:pt>
                <c:pt idx="246">
                  <c:v>2024-09-06</c:v>
                </c:pt>
                <c:pt idx="247">
                  <c:v>2024-09-13</c:v>
                </c:pt>
                <c:pt idx="248">
                  <c:v>2024-09-20</c:v>
                </c:pt>
                <c:pt idx="249">
                  <c:v>2024-09-27</c:v>
                </c:pt>
                <c:pt idx="250">
                  <c:v>2024-10-04</c:v>
                </c:pt>
                <c:pt idx="251">
                  <c:v>2024-10-11</c:v>
                </c:pt>
                <c:pt idx="252">
                  <c:v>2024-10-18</c:v>
                </c:pt>
                <c:pt idx="253">
                  <c:v>2024-10-25</c:v>
                </c:pt>
                <c:pt idx="254">
                  <c:v>2024-11-01</c:v>
                </c:pt>
                <c:pt idx="255">
                  <c:v>2024-11-08</c:v>
                </c:pt>
                <c:pt idx="256">
                  <c:v>2024-11-15</c:v>
                </c:pt>
                <c:pt idx="257">
                  <c:v>2024-11-22</c:v>
                </c:pt>
                <c:pt idx="258">
                  <c:v>2024-11-29</c:v>
                </c:pt>
                <c:pt idx="259">
                  <c:v>2024-12-06</c:v>
                </c:pt>
                <c:pt idx="260">
                  <c:v>2024-12-13</c:v>
                </c:pt>
                <c:pt idx="261">
                  <c:v>2024-12-20</c:v>
                </c:pt>
                <c:pt idx="262">
                  <c:v>2024-12-27</c:v>
                </c:pt>
                <c:pt idx="263">
                  <c:v>2025-01-03</c:v>
                </c:pt>
                <c:pt idx="264">
                  <c:v>2025-01-10</c:v>
                </c:pt>
                <c:pt idx="265">
                  <c:v>2025-01-17</c:v>
                </c:pt>
                <c:pt idx="266">
                  <c:v>2025-01-24</c:v>
                </c:pt>
                <c:pt idx="267">
                  <c:v>2025-01-31</c:v>
                </c:pt>
                <c:pt idx="268">
                  <c:v>2025-02-07</c:v>
                </c:pt>
                <c:pt idx="269">
                  <c:v>2025-02-14</c:v>
                </c:pt>
                <c:pt idx="270">
                  <c:v>2025-02-21</c:v>
                </c:pt>
                <c:pt idx="271">
                  <c:v>2025-02-28</c:v>
                </c:pt>
                <c:pt idx="272">
                  <c:v>2025-03-07</c:v>
                </c:pt>
                <c:pt idx="273">
                  <c:v>2025-03-14</c:v>
                </c:pt>
                <c:pt idx="274">
                  <c:v>2025-03-21</c:v>
                </c:pt>
                <c:pt idx="275">
                  <c:v>2025-03-28</c:v>
                </c:pt>
                <c:pt idx="276">
                  <c:v>2025-04-04</c:v>
                </c:pt>
                <c:pt idx="277">
                  <c:v>2025-04-11</c:v>
                </c:pt>
                <c:pt idx="278">
                  <c:v>2025-04-18</c:v>
                </c:pt>
                <c:pt idx="279">
                  <c:v>2025-04-25</c:v>
                </c:pt>
                <c:pt idx="280">
                  <c:v>2025-05-02</c:v>
                </c:pt>
                <c:pt idx="281">
                  <c:v>2025-05-09</c:v>
                </c:pt>
                <c:pt idx="282">
                  <c:v>2025-05-16</c:v>
                </c:pt>
                <c:pt idx="283">
                  <c:v>2025-05-23</c:v>
                </c:pt>
                <c:pt idx="284">
                  <c:v>2025-05-30</c:v>
                </c:pt>
                <c:pt idx="285">
                  <c:v>2025-06-06</c:v>
                </c:pt>
                <c:pt idx="286">
                  <c:v>2025-06-13</c:v>
                </c:pt>
                <c:pt idx="287">
                  <c:v>2025-06-20</c:v>
                </c:pt>
                <c:pt idx="288">
                  <c:v>2025-06-27</c:v>
                </c:pt>
                <c:pt idx="289">
                  <c:v>2025-07-04</c:v>
                </c:pt>
                <c:pt idx="290">
                  <c:v>2025-07-11</c:v>
                </c:pt>
                <c:pt idx="291">
                  <c:v>2025-07-18</c:v>
                </c:pt>
                <c:pt idx="292">
                  <c:v>2025-07-25</c:v>
                </c:pt>
                <c:pt idx="293">
                  <c:v>2025-08-01</c:v>
                </c:pt>
                <c:pt idx="294">
                  <c:v>2025-08-08</c:v>
                </c:pt>
                <c:pt idx="295">
                  <c:v>2025-08-15</c:v>
                </c:pt>
                <c:pt idx="296">
                  <c:v>2025-08-22</c:v>
                </c:pt>
                <c:pt idx="297">
                  <c:v>2025-08-29</c:v>
                </c:pt>
                <c:pt idx="298">
                  <c:v>2025-09-05</c:v>
                </c:pt>
                <c:pt idx="299">
                  <c:v>2025-09-12</c:v>
                </c:pt>
                <c:pt idx="300">
                  <c:v>2025-09-19</c:v>
                </c:pt>
                <c:pt idx="301">
                  <c:v>2025-09-26</c:v>
                </c:pt>
                <c:pt idx="302">
                  <c:v>2025-10-03</c:v>
                </c:pt>
                <c:pt idx="303">
                  <c:v>2025-10-10</c:v>
                </c:pt>
                <c:pt idx="304">
                  <c:v>2025-10-17</c:v>
                </c:pt>
                <c:pt idx="305">
                  <c:v>2025-10-24</c:v>
                </c:pt>
                <c:pt idx="306">
                  <c:v>2025-10-31</c:v>
                </c:pt>
                <c:pt idx="307">
                  <c:v>2025-11-07</c:v>
                </c:pt>
                <c:pt idx="308">
                  <c:v>2025-11-14</c:v>
                </c:pt>
                <c:pt idx="309">
                  <c:v>2025-11-21</c:v>
                </c:pt>
                <c:pt idx="310">
                  <c:v>2025-11-28</c:v>
                </c:pt>
                <c:pt idx="311">
                  <c:v>2025-12-05</c:v>
                </c:pt>
                <c:pt idx="312">
                  <c:v>2025-12-12</c:v>
                </c:pt>
                <c:pt idx="313">
                  <c:v>2025-12-19</c:v>
                </c:pt>
                <c:pt idx="314">
                  <c:v>2025-12-26</c:v>
                </c:pt>
                <c:pt idx="315">
                  <c:v>2026-01-02</c:v>
                </c:pt>
                <c:pt idx="316">
                  <c:v>2026-01-09</c:v>
                </c:pt>
                <c:pt idx="317">
                  <c:v>2026-01-16</c:v>
                </c:pt>
                <c:pt idx="318">
                  <c:v>2026-01-23</c:v>
                </c:pt>
                <c:pt idx="319">
                  <c:v>2026-01-30</c:v>
                </c:pt>
                <c:pt idx="320">
                  <c:v>2026-02-06</c:v>
                </c:pt>
                <c:pt idx="321">
                  <c:v>2026-02-13</c:v>
                </c:pt>
                <c:pt idx="322">
                  <c:v>2026-02-20</c:v>
                </c:pt>
                <c:pt idx="323">
                  <c:v>2026-02-27</c:v>
                </c:pt>
                <c:pt idx="324">
                  <c:v>2026-03-06</c:v>
                </c:pt>
                <c:pt idx="325">
                  <c:v>2026-03-13</c:v>
                </c:pt>
                <c:pt idx="326">
                  <c:v>2026-03-20</c:v>
                </c:pt>
                <c:pt idx="327">
                  <c:v>2026-03-27</c:v>
                </c:pt>
                <c:pt idx="328">
                  <c:v>2026-04-03</c:v>
                </c:pt>
                <c:pt idx="329">
                  <c:v>2026-04-10</c:v>
                </c:pt>
                <c:pt idx="330">
                  <c:v>2026-04-17</c:v>
                </c:pt>
                <c:pt idx="331">
                  <c:v>2026-04-24</c:v>
                </c:pt>
                <c:pt idx="332">
                  <c:v>2026-05-01</c:v>
                </c:pt>
                <c:pt idx="333">
                  <c:v>2026-05-08</c:v>
                </c:pt>
                <c:pt idx="334">
                  <c:v>2026-05-15</c:v>
                </c:pt>
                <c:pt idx="335">
                  <c:v>2026-05-22</c:v>
                </c:pt>
                <c:pt idx="336">
                  <c:v>2026-05-29</c:v>
                </c:pt>
                <c:pt idx="337">
                  <c:v>2026-06-05</c:v>
                </c:pt>
                <c:pt idx="338">
                  <c:v>2026-06-12</c:v>
                </c:pt>
                <c:pt idx="339">
                  <c:v>2026-06-19</c:v>
                </c:pt>
                <c:pt idx="340">
                  <c:v>2026-06-26</c:v>
                </c:pt>
                <c:pt idx="341">
                  <c:v>2026-07-03</c:v>
                </c:pt>
                <c:pt idx="342">
                  <c:v>2026-07-10</c:v>
                </c:pt>
                <c:pt idx="343">
                  <c:v>2026-07-17</c:v>
                </c:pt>
                <c:pt idx="344">
                  <c:v>2026-07-24</c:v>
                </c:pt>
                <c:pt idx="345">
                  <c:v>2026-07-31</c:v>
                </c:pt>
                <c:pt idx="346">
                  <c:v>2026-08-07</c:v>
                </c:pt>
                <c:pt idx="347">
                  <c:v>2026-08-14</c:v>
                </c:pt>
                <c:pt idx="348">
                  <c:v>2026-08-21</c:v>
                </c:pt>
                <c:pt idx="349">
                  <c:v>2026-08-28</c:v>
                </c:pt>
              </c:strCache>
            </c:strRef>
          </c:cat>
          <c:val>
            <c:numRef>
              <c:f>Target!$AW$1508:$AW$1857</c:f>
              <c:numCache>
                <c:formatCode>#,##0.0</c:formatCode>
                <c:ptCount val="350"/>
                <c:pt idx="263">
                  <c:v>7958.53054775412</c:v>
                </c:pt>
                <c:pt idx="264">
                  <c:v>8102.96267942636</c:v>
                </c:pt>
                <c:pt idx="265">
                  <c:v>8048.8754443809</c:v>
                </c:pt>
                <c:pt idx="266">
                  <c:v>8045.8727917627</c:v>
                </c:pt>
                <c:pt idx="267">
                  <c:v>7993.48767891469</c:v>
                </c:pt>
                <c:pt idx="268">
                  <c:v>8023.20312154413</c:v>
                </c:pt>
                <c:pt idx="269">
                  <c:v>8038.89412254428</c:v>
                </c:pt>
                <c:pt idx="270">
                  <c:v>8076.38938500155</c:v>
                </c:pt>
                <c:pt idx="271">
                  <c:v>8039.97344832016</c:v>
                </c:pt>
                <c:pt idx="272">
                  <c:v>8132.23093771366</c:v>
                </c:pt>
                <c:pt idx="273">
                  <c:v>8170.07233026817</c:v>
                </c:pt>
                <c:pt idx="274">
                  <c:v>8202.98383505467</c:v>
                </c:pt>
                <c:pt idx="275">
                  <c:v>8253.97382635368</c:v>
                </c:pt>
                <c:pt idx="276">
                  <c:v>8321.88452373503</c:v>
                </c:pt>
                <c:pt idx="277">
                  <c:v>8255.12747013989</c:v>
                </c:pt>
                <c:pt idx="278">
                  <c:v>8314.93484693771</c:v>
                </c:pt>
                <c:pt idx="279">
                  <c:v>8363.61530749626</c:v>
                </c:pt>
                <c:pt idx="280">
                  <c:v>8412.05795510557</c:v>
                </c:pt>
                <c:pt idx="281">
                  <c:v>8395.73182436757</c:v>
                </c:pt>
                <c:pt idx="282">
                  <c:v>8504.97416228666</c:v>
                </c:pt>
                <c:pt idx="283">
                  <c:v>8558.36115609453</c:v>
                </c:pt>
                <c:pt idx="284">
                  <c:v>8404.68463188475</c:v>
                </c:pt>
                <c:pt idx="285">
                  <c:v>8641.13957729564</c:v>
                </c:pt>
                <c:pt idx="286">
                  <c:v>8641.37253314083</c:v>
                </c:pt>
                <c:pt idx="287">
                  <c:v>8651.64490801101</c:v>
                </c:pt>
                <c:pt idx="288">
                  <c:v>8741.36509601878</c:v>
                </c:pt>
                <c:pt idx="289">
                  <c:v>8577.08322849346</c:v>
                </c:pt>
                <c:pt idx="290">
                  <c:v>8693.27118410569</c:v>
                </c:pt>
                <c:pt idx="291">
                  <c:v>8663.70058827918</c:v>
                </c:pt>
                <c:pt idx="292">
                  <c:v>8655.13888536555</c:v>
                </c:pt>
                <c:pt idx="293">
                  <c:v>8621.85957527681</c:v>
                </c:pt>
                <c:pt idx="294">
                  <c:v>8573.04674283722</c:v>
                </c:pt>
                <c:pt idx="295">
                  <c:v>8607.14880831297</c:v>
                </c:pt>
                <c:pt idx="296">
                  <c:v>8535.39213280888</c:v>
                </c:pt>
                <c:pt idx="297">
                  <c:v>8465.94610737778</c:v>
                </c:pt>
                <c:pt idx="298">
                  <c:v>8346.9121731567</c:v>
                </c:pt>
                <c:pt idx="299">
                  <c:v>8379.78778758676</c:v>
                </c:pt>
                <c:pt idx="300">
                  <c:v>8455.31303813388</c:v>
                </c:pt>
                <c:pt idx="301">
                  <c:v>8427.03754152826</c:v>
                </c:pt>
                <c:pt idx="302">
                  <c:v>8411.31089483902</c:v>
                </c:pt>
                <c:pt idx="303">
                  <c:v>8389.0142291919</c:v>
                </c:pt>
                <c:pt idx="304">
                  <c:v>8354.76180222741</c:v>
                </c:pt>
                <c:pt idx="305">
                  <c:v>8355.32255834226</c:v>
                </c:pt>
                <c:pt idx="306">
                  <c:v>8332.23860403546</c:v>
                </c:pt>
                <c:pt idx="307">
                  <c:v>8288.94605243763</c:v>
                </c:pt>
                <c:pt idx="308">
                  <c:v>8290.76938275933</c:v>
                </c:pt>
                <c:pt idx="309">
                  <c:v>8268.93725892052</c:v>
                </c:pt>
                <c:pt idx="310">
                  <c:v>8120.01120798109</c:v>
                </c:pt>
                <c:pt idx="311">
                  <c:v>8219.08904368471</c:v>
                </c:pt>
                <c:pt idx="312">
                  <c:v>8171.67604678144</c:v>
                </c:pt>
                <c:pt idx="313">
                  <c:v>8176.53165005979</c:v>
                </c:pt>
                <c:pt idx="314">
                  <c:v>8036.47402112981</c:v>
                </c:pt>
                <c:pt idx="315">
                  <c:v>8040.38985163928</c:v>
                </c:pt>
                <c:pt idx="316">
                  <c:v>8019.90102400923</c:v>
                </c:pt>
                <c:pt idx="317">
                  <c:v>7986.87913119111</c:v>
                </c:pt>
                <c:pt idx="318">
                  <c:v>7983.58642690335</c:v>
                </c:pt>
                <c:pt idx="319">
                  <c:v>8000.838025469</c:v>
                </c:pt>
                <c:pt idx="320">
                  <c:v>8035.50308611062</c:v>
                </c:pt>
                <c:pt idx="321">
                  <c:v>8014.86442377934</c:v>
                </c:pt>
                <c:pt idx="322">
                  <c:v>8029.62203627108</c:v>
                </c:pt>
                <c:pt idx="323">
                  <c:v>8075.05024126093</c:v>
                </c:pt>
                <c:pt idx="324">
                  <c:v>8082.38000249131</c:v>
                </c:pt>
                <c:pt idx="325">
                  <c:v>8033.08641009143</c:v>
                </c:pt>
                <c:pt idx="326">
                  <c:v>8061.02923444068</c:v>
                </c:pt>
                <c:pt idx="327">
                  <c:v>8038.16204652488</c:v>
                </c:pt>
                <c:pt idx="328">
                  <c:v>8084.87988982084</c:v>
                </c:pt>
                <c:pt idx="329">
                  <c:v>8017.7360558542</c:v>
                </c:pt>
                <c:pt idx="330">
                  <c:v>8110.53347725562</c:v>
                </c:pt>
                <c:pt idx="331">
                  <c:v>8131.34786836416</c:v>
                </c:pt>
                <c:pt idx="332">
                  <c:v>8200.47567776482</c:v>
                </c:pt>
                <c:pt idx="333">
                  <c:v>8090.98091939266</c:v>
                </c:pt>
                <c:pt idx="334">
                  <c:v>8112.82975309529</c:v>
                </c:pt>
                <c:pt idx="335">
                  <c:v>8279.3376270054</c:v>
                </c:pt>
                <c:pt idx="336">
                  <c:v>8109.30245312911</c:v>
                </c:pt>
                <c:pt idx="337">
                  <c:v>8317.37268192484</c:v>
                </c:pt>
                <c:pt idx="338">
                  <c:v>8440.77854524013</c:v>
                </c:pt>
                <c:pt idx="339">
                  <c:v>8407.06264195675</c:v>
                </c:pt>
                <c:pt idx="340">
                  <c:v>8416.25622825969</c:v>
                </c:pt>
                <c:pt idx="341">
                  <c:v>8442.35077127814</c:v>
                </c:pt>
                <c:pt idx="342">
                  <c:v>8348.67942572118</c:v>
                </c:pt>
                <c:pt idx="343">
                  <c:v>8451.31964848965</c:v>
                </c:pt>
                <c:pt idx="344">
                  <c:v>8375.76308259085</c:v>
                </c:pt>
                <c:pt idx="345">
                  <c:v>8323.14181248086</c:v>
                </c:pt>
                <c:pt idx="346">
                  <c:v>8355.79393790817</c:v>
                </c:pt>
                <c:pt idx="347">
                  <c:v>8352.23806340125</c:v>
                </c:pt>
                <c:pt idx="348">
                  <c:v>8311.53710668863</c:v>
                </c:pt>
                <c:pt idx="349">
                  <c:v>8283.68691932301</c:v>
                </c:pt>
              </c:numCache>
            </c:numRef>
          </c:val>
          <c:smooth val="0"/>
        </c:ser>
        <c:ser>
          <c:idx val="3"/>
          <c:order val="3"/>
          <c:tx>
            <c:strRef>
              <c:f>"95% upper"</c:f>
              <c:strCache>
                <c:ptCount val="1"/>
                <c:pt idx="0">
                  <c:v>95% upper</c:v>
                </c:pt>
              </c:strCache>
            </c:strRef>
          </c:tx>
          <c:spPr>
            <a:solidFill>
              <a:srgbClr val="34a853"/>
            </a:solidFill>
            <a:ln w="19080">
              <a:solidFill>
                <a:srgbClr val="34a853"/>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Target!$B$1508:$B$1857</c:f>
              <c:strCache>
                <c:ptCount val="350"/>
                <c:pt idx="0">
                  <c:v>2019-12-20</c:v>
                </c:pt>
                <c:pt idx="1">
                  <c:v>2019-12-27</c:v>
                </c:pt>
                <c:pt idx="2">
                  <c:v>2020-01-03</c:v>
                </c:pt>
                <c:pt idx="3">
                  <c:v>2020-01-10</c:v>
                </c:pt>
                <c:pt idx="4">
                  <c:v>2020-01-17</c:v>
                </c:pt>
                <c:pt idx="5">
                  <c:v>2020-01-24</c:v>
                </c:pt>
                <c:pt idx="6">
                  <c:v>2020-01-31</c:v>
                </c:pt>
                <c:pt idx="7">
                  <c:v>2020-02-07</c:v>
                </c:pt>
                <c:pt idx="8">
                  <c:v>2020-02-14</c:v>
                </c:pt>
                <c:pt idx="9">
                  <c:v>2020-02-21</c:v>
                </c:pt>
                <c:pt idx="10">
                  <c:v>2020-02-28</c:v>
                </c:pt>
                <c:pt idx="11">
                  <c:v>2020-03-06</c:v>
                </c:pt>
                <c:pt idx="12">
                  <c:v>2020-03-13</c:v>
                </c:pt>
                <c:pt idx="13">
                  <c:v>2020-03-20</c:v>
                </c:pt>
                <c:pt idx="14">
                  <c:v>2020-03-27</c:v>
                </c:pt>
                <c:pt idx="15">
                  <c:v>2020-04-03</c:v>
                </c:pt>
                <c:pt idx="16">
                  <c:v>2020-04-10</c:v>
                </c:pt>
                <c:pt idx="17">
                  <c:v>2020-04-17</c:v>
                </c:pt>
                <c:pt idx="18">
                  <c:v>2020-04-24</c:v>
                </c:pt>
                <c:pt idx="19">
                  <c:v>2020-05-01</c:v>
                </c:pt>
                <c:pt idx="20">
                  <c:v>2020-05-08</c:v>
                </c:pt>
                <c:pt idx="21">
                  <c:v>2020-05-15</c:v>
                </c:pt>
                <c:pt idx="22">
                  <c:v>2020-05-22</c:v>
                </c:pt>
                <c:pt idx="23">
                  <c:v>2020-05-29</c:v>
                </c:pt>
                <c:pt idx="24">
                  <c:v>2020-06-05</c:v>
                </c:pt>
                <c:pt idx="25">
                  <c:v>2020-06-12</c:v>
                </c:pt>
                <c:pt idx="26">
                  <c:v>2020-06-19</c:v>
                </c:pt>
                <c:pt idx="27">
                  <c:v>2020-06-26</c:v>
                </c:pt>
                <c:pt idx="28">
                  <c:v>2020-07-03</c:v>
                </c:pt>
                <c:pt idx="29">
                  <c:v>2020-07-10</c:v>
                </c:pt>
                <c:pt idx="30">
                  <c:v>2020-07-17</c:v>
                </c:pt>
                <c:pt idx="31">
                  <c:v>2020-07-24</c:v>
                </c:pt>
                <c:pt idx="32">
                  <c:v>2020-07-31</c:v>
                </c:pt>
                <c:pt idx="33">
                  <c:v>2020-08-07</c:v>
                </c:pt>
                <c:pt idx="34">
                  <c:v>2020-08-14</c:v>
                </c:pt>
                <c:pt idx="35">
                  <c:v>2020-08-21</c:v>
                </c:pt>
                <c:pt idx="36">
                  <c:v>2020-08-28</c:v>
                </c:pt>
                <c:pt idx="37">
                  <c:v>2020-09-04</c:v>
                </c:pt>
                <c:pt idx="38">
                  <c:v>2020-09-11</c:v>
                </c:pt>
                <c:pt idx="39">
                  <c:v>2020-09-18</c:v>
                </c:pt>
                <c:pt idx="40">
                  <c:v>2020-09-25</c:v>
                </c:pt>
                <c:pt idx="41">
                  <c:v>2020-10-02</c:v>
                </c:pt>
                <c:pt idx="42">
                  <c:v>2020-10-09</c:v>
                </c:pt>
                <c:pt idx="43">
                  <c:v>2020-10-16</c:v>
                </c:pt>
                <c:pt idx="44">
                  <c:v>2020-10-23</c:v>
                </c:pt>
                <c:pt idx="45">
                  <c:v>2020-10-30</c:v>
                </c:pt>
                <c:pt idx="46">
                  <c:v>2020-11-06</c:v>
                </c:pt>
                <c:pt idx="47">
                  <c:v>2020-11-13</c:v>
                </c:pt>
                <c:pt idx="48">
                  <c:v>2020-11-20</c:v>
                </c:pt>
                <c:pt idx="49">
                  <c:v>2020-11-27</c:v>
                </c:pt>
                <c:pt idx="50">
                  <c:v>2020-12-04</c:v>
                </c:pt>
                <c:pt idx="51">
                  <c:v>2020-12-11</c:v>
                </c:pt>
                <c:pt idx="52">
                  <c:v>2020-12-18</c:v>
                </c:pt>
                <c:pt idx="53">
                  <c:v>2020-12-25</c:v>
                </c:pt>
                <c:pt idx="54">
                  <c:v>2021-01-01</c:v>
                </c:pt>
                <c:pt idx="55">
                  <c:v>2021-01-08</c:v>
                </c:pt>
                <c:pt idx="56">
                  <c:v>2021-01-15</c:v>
                </c:pt>
                <c:pt idx="57">
                  <c:v>2021-01-22</c:v>
                </c:pt>
                <c:pt idx="58">
                  <c:v>2021-01-29</c:v>
                </c:pt>
                <c:pt idx="59">
                  <c:v>2021-02-05</c:v>
                </c:pt>
                <c:pt idx="60">
                  <c:v>2021-02-12</c:v>
                </c:pt>
                <c:pt idx="61">
                  <c:v>2021-02-19</c:v>
                </c:pt>
                <c:pt idx="62">
                  <c:v>2021-02-26</c:v>
                </c:pt>
                <c:pt idx="63">
                  <c:v>2021-03-05</c:v>
                </c:pt>
                <c:pt idx="64">
                  <c:v>2021-03-12</c:v>
                </c:pt>
                <c:pt idx="65">
                  <c:v>2021-03-19</c:v>
                </c:pt>
                <c:pt idx="66">
                  <c:v>2021-03-26</c:v>
                </c:pt>
                <c:pt idx="67">
                  <c:v>2021-04-02</c:v>
                </c:pt>
                <c:pt idx="68">
                  <c:v>2021-04-09</c:v>
                </c:pt>
                <c:pt idx="69">
                  <c:v>2021-04-16</c:v>
                </c:pt>
                <c:pt idx="70">
                  <c:v>2021-04-23</c:v>
                </c:pt>
                <c:pt idx="71">
                  <c:v>2021-04-30</c:v>
                </c:pt>
                <c:pt idx="72">
                  <c:v>2021-05-07</c:v>
                </c:pt>
                <c:pt idx="73">
                  <c:v>2021-05-14</c:v>
                </c:pt>
                <c:pt idx="74">
                  <c:v>2021-05-21</c:v>
                </c:pt>
                <c:pt idx="75">
                  <c:v>2021-05-28</c:v>
                </c:pt>
                <c:pt idx="76">
                  <c:v>2021-06-04</c:v>
                </c:pt>
                <c:pt idx="77">
                  <c:v>2021-06-11</c:v>
                </c:pt>
                <c:pt idx="78">
                  <c:v>2021-06-18</c:v>
                </c:pt>
                <c:pt idx="79">
                  <c:v>2021-06-25</c:v>
                </c:pt>
                <c:pt idx="80">
                  <c:v>2021-07-02</c:v>
                </c:pt>
                <c:pt idx="81">
                  <c:v>2021-07-09</c:v>
                </c:pt>
                <c:pt idx="82">
                  <c:v>2021-07-16</c:v>
                </c:pt>
                <c:pt idx="83">
                  <c:v>2021-07-23</c:v>
                </c:pt>
                <c:pt idx="84">
                  <c:v>2021-07-30</c:v>
                </c:pt>
                <c:pt idx="85">
                  <c:v>2021-08-06</c:v>
                </c:pt>
                <c:pt idx="86">
                  <c:v>2021-08-13</c:v>
                </c:pt>
                <c:pt idx="87">
                  <c:v>2021-08-20</c:v>
                </c:pt>
                <c:pt idx="88">
                  <c:v>2021-08-27</c:v>
                </c:pt>
                <c:pt idx="89">
                  <c:v>2021-09-03</c:v>
                </c:pt>
                <c:pt idx="90">
                  <c:v>2021-09-10</c:v>
                </c:pt>
                <c:pt idx="91">
                  <c:v>2021-09-17</c:v>
                </c:pt>
                <c:pt idx="92">
                  <c:v>2021-09-24</c:v>
                </c:pt>
                <c:pt idx="93">
                  <c:v>2021-10-01</c:v>
                </c:pt>
                <c:pt idx="94">
                  <c:v>2021-10-08</c:v>
                </c:pt>
                <c:pt idx="95">
                  <c:v>2021-10-15</c:v>
                </c:pt>
                <c:pt idx="96">
                  <c:v>2021-10-22</c:v>
                </c:pt>
                <c:pt idx="97">
                  <c:v>2021-10-29</c:v>
                </c:pt>
                <c:pt idx="98">
                  <c:v>2021-11-05</c:v>
                </c:pt>
                <c:pt idx="99">
                  <c:v>2021-11-12</c:v>
                </c:pt>
                <c:pt idx="100">
                  <c:v>2021-11-19</c:v>
                </c:pt>
                <c:pt idx="101">
                  <c:v>2021-11-26</c:v>
                </c:pt>
                <c:pt idx="102">
                  <c:v>2021-12-03</c:v>
                </c:pt>
                <c:pt idx="103">
                  <c:v>2021-12-10</c:v>
                </c:pt>
                <c:pt idx="104">
                  <c:v>2021-12-17</c:v>
                </c:pt>
                <c:pt idx="105">
                  <c:v>2021-12-24</c:v>
                </c:pt>
                <c:pt idx="106">
                  <c:v>2021-12-31</c:v>
                </c:pt>
                <c:pt idx="107">
                  <c:v>2022-01-07</c:v>
                </c:pt>
                <c:pt idx="108">
                  <c:v>2022-01-14</c:v>
                </c:pt>
                <c:pt idx="109">
                  <c:v>2022-01-21</c:v>
                </c:pt>
                <c:pt idx="110">
                  <c:v>2022-01-28</c:v>
                </c:pt>
                <c:pt idx="111">
                  <c:v>2022-02-04</c:v>
                </c:pt>
                <c:pt idx="112">
                  <c:v>2022-02-11</c:v>
                </c:pt>
                <c:pt idx="113">
                  <c:v>2022-02-18</c:v>
                </c:pt>
                <c:pt idx="114">
                  <c:v>2022-02-25</c:v>
                </c:pt>
                <c:pt idx="115">
                  <c:v>2022-03-04</c:v>
                </c:pt>
                <c:pt idx="116">
                  <c:v>2022-03-11</c:v>
                </c:pt>
                <c:pt idx="117">
                  <c:v>2022-03-18</c:v>
                </c:pt>
                <c:pt idx="118">
                  <c:v>2022-03-25</c:v>
                </c:pt>
                <c:pt idx="119">
                  <c:v>2022-04-01</c:v>
                </c:pt>
                <c:pt idx="120">
                  <c:v>2022-04-08</c:v>
                </c:pt>
                <c:pt idx="121">
                  <c:v>2022-04-15</c:v>
                </c:pt>
                <c:pt idx="122">
                  <c:v>2022-04-22</c:v>
                </c:pt>
                <c:pt idx="123">
                  <c:v>2022-04-29</c:v>
                </c:pt>
                <c:pt idx="124">
                  <c:v>2022-05-06</c:v>
                </c:pt>
                <c:pt idx="125">
                  <c:v>2022-05-13</c:v>
                </c:pt>
                <c:pt idx="126">
                  <c:v>2022-05-20</c:v>
                </c:pt>
                <c:pt idx="127">
                  <c:v>2022-05-27</c:v>
                </c:pt>
                <c:pt idx="128">
                  <c:v>2022-06-03</c:v>
                </c:pt>
                <c:pt idx="129">
                  <c:v>2022-06-10</c:v>
                </c:pt>
                <c:pt idx="130">
                  <c:v>2022-06-17</c:v>
                </c:pt>
                <c:pt idx="131">
                  <c:v>2022-06-24</c:v>
                </c:pt>
                <c:pt idx="132">
                  <c:v>2022-07-01</c:v>
                </c:pt>
                <c:pt idx="133">
                  <c:v>2022-07-08</c:v>
                </c:pt>
                <c:pt idx="134">
                  <c:v>2022-07-15</c:v>
                </c:pt>
                <c:pt idx="135">
                  <c:v>2022-07-22</c:v>
                </c:pt>
                <c:pt idx="136">
                  <c:v>2022-07-29</c:v>
                </c:pt>
                <c:pt idx="137">
                  <c:v>2022-08-05</c:v>
                </c:pt>
                <c:pt idx="138">
                  <c:v>2022-08-12</c:v>
                </c:pt>
                <c:pt idx="139">
                  <c:v>2022-08-19</c:v>
                </c:pt>
                <c:pt idx="140">
                  <c:v>2022-08-26</c:v>
                </c:pt>
                <c:pt idx="141">
                  <c:v>2022-09-02</c:v>
                </c:pt>
                <c:pt idx="142">
                  <c:v>2022-09-09</c:v>
                </c:pt>
                <c:pt idx="143">
                  <c:v>2022-09-16</c:v>
                </c:pt>
                <c:pt idx="144">
                  <c:v>2022-09-23</c:v>
                </c:pt>
                <c:pt idx="145">
                  <c:v>2022-09-30</c:v>
                </c:pt>
                <c:pt idx="146">
                  <c:v>2022-10-07</c:v>
                </c:pt>
                <c:pt idx="147">
                  <c:v>2022-10-14</c:v>
                </c:pt>
                <c:pt idx="148">
                  <c:v>2022-10-21</c:v>
                </c:pt>
                <c:pt idx="149">
                  <c:v>2022-10-28</c:v>
                </c:pt>
                <c:pt idx="150">
                  <c:v>2022-11-04</c:v>
                </c:pt>
                <c:pt idx="151">
                  <c:v>2022-11-11</c:v>
                </c:pt>
                <c:pt idx="152">
                  <c:v>2022-11-18</c:v>
                </c:pt>
                <c:pt idx="153">
                  <c:v>2022-11-25</c:v>
                </c:pt>
                <c:pt idx="154">
                  <c:v>2022-12-02</c:v>
                </c:pt>
                <c:pt idx="155">
                  <c:v>2022-12-09</c:v>
                </c:pt>
                <c:pt idx="156">
                  <c:v>2022-12-16</c:v>
                </c:pt>
                <c:pt idx="157">
                  <c:v>2022-12-23</c:v>
                </c:pt>
                <c:pt idx="158">
                  <c:v>2022-12-30</c:v>
                </c:pt>
                <c:pt idx="159">
                  <c:v>2023-01-06</c:v>
                </c:pt>
                <c:pt idx="160">
                  <c:v>2023-01-13</c:v>
                </c:pt>
                <c:pt idx="161">
                  <c:v>2023-01-20</c:v>
                </c:pt>
                <c:pt idx="162">
                  <c:v>2023-01-27</c:v>
                </c:pt>
                <c:pt idx="163">
                  <c:v>2023-02-03</c:v>
                </c:pt>
                <c:pt idx="164">
                  <c:v>2023-02-10</c:v>
                </c:pt>
                <c:pt idx="165">
                  <c:v>2023-02-17</c:v>
                </c:pt>
                <c:pt idx="166">
                  <c:v>2023-02-24</c:v>
                </c:pt>
                <c:pt idx="167">
                  <c:v>2023-03-03</c:v>
                </c:pt>
                <c:pt idx="168">
                  <c:v>2023-03-10</c:v>
                </c:pt>
                <c:pt idx="169">
                  <c:v>2023-03-17</c:v>
                </c:pt>
                <c:pt idx="170">
                  <c:v>2023-03-24</c:v>
                </c:pt>
                <c:pt idx="171">
                  <c:v>2023-03-31</c:v>
                </c:pt>
                <c:pt idx="172">
                  <c:v>2023-04-07</c:v>
                </c:pt>
                <c:pt idx="173">
                  <c:v>2023-04-14</c:v>
                </c:pt>
                <c:pt idx="174">
                  <c:v>2023-04-21</c:v>
                </c:pt>
                <c:pt idx="175">
                  <c:v>2023-04-28</c:v>
                </c:pt>
                <c:pt idx="176">
                  <c:v>2023-05-05</c:v>
                </c:pt>
                <c:pt idx="177">
                  <c:v>2023-05-12</c:v>
                </c:pt>
                <c:pt idx="178">
                  <c:v>2023-05-19</c:v>
                </c:pt>
                <c:pt idx="179">
                  <c:v>2023-05-26</c:v>
                </c:pt>
                <c:pt idx="180">
                  <c:v>2023-06-02</c:v>
                </c:pt>
                <c:pt idx="181">
                  <c:v>2023-06-09</c:v>
                </c:pt>
                <c:pt idx="182">
                  <c:v>2023-06-16</c:v>
                </c:pt>
                <c:pt idx="183">
                  <c:v>2023-06-23</c:v>
                </c:pt>
                <c:pt idx="184">
                  <c:v>2023-06-30</c:v>
                </c:pt>
                <c:pt idx="185">
                  <c:v>2023-07-07</c:v>
                </c:pt>
                <c:pt idx="186">
                  <c:v>2023-07-14</c:v>
                </c:pt>
                <c:pt idx="187">
                  <c:v>2023-07-21</c:v>
                </c:pt>
                <c:pt idx="188">
                  <c:v>2023-07-28</c:v>
                </c:pt>
                <c:pt idx="189">
                  <c:v>2023-08-04</c:v>
                </c:pt>
                <c:pt idx="190">
                  <c:v>2023-08-11</c:v>
                </c:pt>
                <c:pt idx="191">
                  <c:v>2023-08-18</c:v>
                </c:pt>
                <c:pt idx="192">
                  <c:v>2023-08-25</c:v>
                </c:pt>
                <c:pt idx="193">
                  <c:v>2023-09-01</c:v>
                </c:pt>
                <c:pt idx="194">
                  <c:v>2023-09-08</c:v>
                </c:pt>
                <c:pt idx="195">
                  <c:v>2023-09-15</c:v>
                </c:pt>
                <c:pt idx="196">
                  <c:v>2023-09-22</c:v>
                </c:pt>
                <c:pt idx="197">
                  <c:v>2023-09-29</c:v>
                </c:pt>
                <c:pt idx="198">
                  <c:v>2023-10-06</c:v>
                </c:pt>
                <c:pt idx="199">
                  <c:v>2023-10-13</c:v>
                </c:pt>
                <c:pt idx="200">
                  <c:v>2023-10-20</c:v>
                </c:pt>
                <c:pt idx="201">
                  <c:v>2023-10-27</c:v>
                </c:pt>
                <c:pt idx="202">
                  <c:v>2023-11-03</c:v>
                </c:pt>
                <c:pt idx="203">
                  <c:v>2023-11-10</c:v>
                </c:pt>
                <c:pt idx="204">
                  <c:v>2023-11-17</c:v>
                </c:pt>
                <c:pt idx="205">
                  <c:v>2023-11-24</c:v>
                </c:pt>
                <c:pt idx="206">
                  <c:v>2023-12-01</c:v>
                </c:pt>
                <c:pt idx="207">
                  <c:v>2023-12-08</c:v>
                </c:pt>
                <c:pt idx="208">
                  <c:v>2023-12-15</c:v>
                </c:pt>
                <c:pt idx="209">
                  <c:v>2023-12-22</c:v>
                </c:pt>
                <c:pt idx="210">
                  <c:v>2023-12-29</c:v>
                </c:pt>
                <c:pt idx="211">
                  <c:v>2024-01-05</c:v>
                </c:pt>
                <c:pt idx="212">
                  <c:v>2024-01-12</c:v>
                </c:pt>
                <c:pt idx="213">
                  <c:v>2024-01-19</c:v>
                </c:pt>
                <c:pt idx="214">
                  <c:v>2024-01-26</c:v>
                </c:pt>
                <c:pt idx="215">
                  <c:v>2024-02-02</c:v>
                </c:pt>
                <c:pt idx="216">
                  <c:v>2024-02-09</c:v>
                </c:pt>
                <c:pt idx="217">
                  <c:v>2024-02-16</c:v>
                </c:pt>
                <c:pt idx="218">
                  <c:v>2024-02-23</c:v>
                </c:pt>
                <c:pt idx="219">
                  <c:v>2024-03-01</c:v>
                </c:pt>
                <c:pt idx="220">
                  <c:v>2024-03-08</c:v>
                </c:pt>
                <c:pt idx="221">
                  <c:v>2024-03-15</c:v>
                </c:pt>
                <c:pt idx="222">
                  <c:v>2024-03-22</c:v>
                </c:pt>
                <c:pt idx="223">
                  <c:v>2024-03-29</c:v>
                </c:pt>
                <c:pt idx="224">
                  <c:v>2024-04-05</c:v>
                </c:pt>
                <c:pt idx="225">
                  <c:v>2024-04-12</c:v>
                </c:pt>
                <c:pt idx="226">
                  <c:v>2024-04-19</c:v>
                </c:pt>
                <c:pt idx="227">
                  <c:v>2024-04-26</c:v>
                </c:pt>
                <c:pt idx="228">
                  <c:v>2024-05-03</c:v>
                </c:pt>
                <c:pt idx="229">
                  <c:v>2024-05-10</c:v>
                </c:pt>
                <c:pt idx="230">
                  <c:v>2024-05-17</c:v>
                </c:pt>
                <c:pt idx="231">
                  <c:v>2024-05-24</c:v>
                </c:pt>
                <c:pt idx="232">
                  <c:v>2024-05-31</c:v>
                </c:pt>
                <c:pt idx="233">
                  <c:v>2024-06-07</c:v>
                </c:pt>
                <c:pt idx="234">
                  <c:v>2024-06-14</c:v>
                </c:pt>
                <c:pt idx="235">
                  <c:v>2024-06-21</c:v>
                </c:pt>
                <c:pt idx="236">
                  <c:v>2024-06-28</c:v>
                </c:pt>
                <c:pt idx="237">
                  <c:v>2024-07-05</c:v>
                </c:pt>
                <c:pt idx="238">
                  <c:v>2024-07-12</c:v>
                </c:pt>
                <c:pt idx="239">
                  <c:v>2024-07-19</c:v>
                </c:pt>
                <c:pt idx="240">
                  <c:v>2024-07-26</c:v>
                </c:pt>
                <c:pt idx="241">
                  <c:v>2024-08-02</c:v>
                </c:pt>
                <c:pt idx="242">
                  <c:v>2024-08-09</c:v>
                </c:pt>
                <c:pt idx="243">
                  <c:v>2024-08-16</c:v>
                </c:pt>
                <c:pt idx="244">
                  <c:v>2024-08-23</c:v>
                </c:pt>
                <c:pt idx="245">
                  <c:v>2024-08-30</c:v>
                </c:pt>
                <c:pt idx="246">
                  <c:v>2024-09-06</c:v>
                </c:pt>
                <c:pt idx="247">
                  <c:v>2024-09-13</c:v>
                </c:pt>
                <c:pt idx="248">
                  <c:v>2024-09-20</c:v>
                </c:pt>
                <c:pt idx="249">
                  <c:v>2024-09-27</c:v>
                </c:pt>
                <c:pt idx="250">
                  <c:v>2024-10-04</c:v>
                </c:pt>
                <c:pt idx="251">
                  <c:v>2024-10-11</c:v>
                </c:pt>
                <c:pt idx="252">
                  <c:v>2024-10-18</c:v>
                </c:pt>
                <c:pt idx="253">
                  <c:v>2024-10-25</c:v>
                </c:pt>
                <c:pt idx="254">
                  <c:v>2024-11-01</c:v>
                </c:pt>
                <c:pt idx="255">
                  <c:v>2024-11-08</c:v>
                </c:pt>
                <c:pt idx="256">
                  <c:v>2024-11-15</c:v>
                </c:pt>
                <c:pt idx="257">
                  <c:v>2024-11-22</c:v>
                </c:pt>
                <c:pt idx="258">
                  <c:v>2024-11-29</c:v>
                </c:pt>
                <c:pt idx="259">
                  <c:v>2024-12-06</c:v>
                </c:pt>
                <c:pt idx="260">
                  <c:v>2024-12-13</c:v>
                </c:pt>
                <c:pt idx="261">
                  <c:v>2024-12-20</c:v>
                </c:pt>
                <c:pt idx="262">
                  <c:v>2024-12-27</c:v>
                </c:pt>
                <c:pt idx="263">
                  <c:v>2025-01-03</c:v>
                </c:pt>
                <c:pt idx="264">
                  <c:v>2025-01-10</c:v>
                </c:pt>
                <c:pt idx="265">
                  <c:v>2025-01-17</c:v>
                </c:pt>
                <c:pt idx="266">
                  <c:v>2025-01-24</c:v>
                </c:pt>
                <c:pt idx="267">
                  <c:v>2025-01-31</c:v>
                </c:pt>
                <c:pt idx="268">
                  <c:v>2025-02-07</c:v>
                </c:pt>
                <c:pt idx="269">
                  <c:v>2025-02-14</c:v>
                </c:pt>
                <c:pt idx="270">
                  <c:v>2025-02-21</c:v>
                </c:pt>
                <c:pt idx="271">
                  <c:v>2025-02-28</c:v>
                </c:pt>
                <c:pt idx="272">
                  <c:v>2025-03-07</c:v>
                </c:pt>
                <c:pt idx="273">
                  <c:v>2025-03-14</c:v>
                </c:pt>
                <c:pt idx="274">
                  <c:v>2025-03-21</c:v>
                </c:pt>
                <c:pt idx="275">
                  <c:v>2025-03-28</c:v>
                </c:pt>
                <c:pt idx="276">
                  <c:v>2025-04-04</c:v>
                </c:pt>
                <c:pt idx="277">
                  <c:v>2025-04-11</c:v>
                </c:pt>
                <c:pt idx="278">
                  <c:v>2025-04-18</c:v>
                </c:pt>
                <c:pt idx="279">
                  <c:v>2025-04-25</c:v>
                </c:pt>
                <c:pt idx="280">
                  <c:v>2025-05-02</c:v>
                </c:pt>
                <c:pt idx="281">
                  <c:v>2025-05-09</c:v>
                </c:pt>
                <c:pt idx="282">
                  <c:v>2025-05-16</c:v>
                </c:pt>
                <c:pt idx="283">
                  <c:v>2025-05-23</c:v>
                </c:pt>
                <c:pt idx="284">
                  <c:v>2025-05-30</c:v>
                </c:pt>
                <c:pt idx="285">
                  <c:v>2025-06-06</c:v>
                </c:pt>
                <c:pt idx="286">
                  <c:v>2025-06-13</c:v>
                </c:pt>
                <c:pt idx="287">
                  <c:v>2025-06-20</c:v>
                </c:pt>
                <c:pt idx="288">
                  <c:v>2025-06-27</c:v>
                </c:pt>
                <c:pt idx="289">
                  <c:v>2025-07-04</c:v>
                </c:pt>
                <c:pt idx="290">
                  <c:v>2025-07-11</c:v>
                </c:pt>
                <c:pt idx="291">
                  <c:v>2025-07-18</c:v>
                </c:pt>
                <c:pt idx="292">
                  <c:v>2025-07-25</c:v>
                </c:pt>
                <c:pt idx="293">
                  <c:v>2025-08-01</c:v>
                </c:pt>
                <c:pt idx="294">
                  <c:v>2025-08-08</c:v>
                </c:pt>
                <c:pt idx="295">
                  <c:v>2025-08-15</c:v>
                </c:pt>
                <c:pt idx="296">
                  <c:v>2025-08-22</c:v>
                </c:pt>
                <c:pt idx="297">
                  <c:v>2025-08-29</c:v>
                </c:pt>
                <c:pt idx="298">
                  <c:v>2025-09-05</c:v>
                </c:pt>
                <c:pt idx="299">
                  <c:v>2025-09-12</c:v>
                </c:pt>
                <c:pt idx="300">
                  <c:v>2025-09-19</c:v>
                </c:pt>
                <c:pt idx="301">
                  <c:v>2025-09-26</c:v>
                </c:pt>
                <c:pt idx="302">
                  <c:v>2025-10-03</c:v>
                </c:pt>
                <c:pt idx="303">
                  <c:v>2025-10-10</c:v>
                </c:pt>
                <c:pt idx="304">
                  <c:v>2025-10-17</c:v>
                </c:pt>
                <c:pt idx="305">
                  <c:v>2025-10-24</c:v>
                </c:pt>
                <c:pt idx="306">
                  <c:v>2025-10-31</c:v>
                </c:pt>
                <c:pt idx="307">
                  <c:v>2025-11-07</c:v>
                </c:pt>
                <c:pt idx="308">
                  <c:v>2025-11-14</c:v>
                </c:pt>
                <c:pt idx="309">
                  <c:v>2025-11-21</c:v>
                </c:pt>
                <c:pt idx="310">
                  <c:v>2025-11-28</c:v>
                </c:pt>
                <c:pt idx="311">
                  <c:v>2025-12-05</c:v>
                </c:pt>
                <c:pt idx="312">
                  <c:v>2025-12-12</c:v>
                </c:pt>
                <c:pt idx="313">
                  <c:v>2025-12-19</c:v>
                </c:pt>
                <c:pt idx="314">
                  <c:v>2025-12-26</c:v>
                </c:pt>
                <c:pt idx="315">
                  <c:v>2026-01-02</c:v>
                </c:pt>
                <c:pt idx="316">
                  <c:v>2026-01-09</c:v>
                </c:pt>
                <c:pt idx="317">
                  <c:v>2026-01-16</c:v>
                </c:pt>
                <c:pt idx="318">
                  <c:v>2026-01-23</c:v>
                </c:pt>
                <c:pt idx="319">
                  <c:v>2026-01-30</c:v>
                </c:pt>
                <c:pt idx="320">
                  <c:v>2026-02-06</c:v>
                </c:pt>
                <c:pt idx="321">
                  <c:v>2026-02-13</c:v>
                </c:pt>
                <c:pt idx="322">
                  <c:v>2026-02-20</c:v>
                </c:pt>
                <c:pt idx="323">
                  <c:v>2026-02-27</c:v>
                </c:pt>
                <c:pt idx="324">
                  <c:v>2026-03-06</c:v>
                </c:pt>
                <c:pt idx="325">
                  <c:v>2026-03-13</c:v>
                </c:pt>
                <c:pt idx="326">
                  <c:v>2026-03-20</c:v>
                </c:pt>
                <c:pt idx="327">
                  <c:v>2026-03-27</c:v>
                </c:pt>
                <c:pt idx="328">
                  <c:v>2026-04-03</c:v>
                </c:pt>
                <c:pt idx="329">
                  <c:v>2026-04-10</c:v>
                </c:pt>
                <c:pt idx="330">
                  <c:v>2026-04-17</c:v>
                </c:pt>
                <c:pt idx="331">
                  <c:v>2026-04-24</c:v>
                </c:pt>
                <c:pt idx="332">
                  <c:v>2026-05-01</c:v>
                </c:pt>
                <c:pt idx="333">
                  <c:v>2026-05-08</c:v>
                </c:pt>
                <c:pt idx="334">
                  <c:v>2026-05-15</c:v>
                </c:pt>
                <c:pt idx="335">
                  <c:v>2026-05-22</c:v>
                </c:pt>
                <c:pt idx="336">
                  <c:v>2026-05-29</c:v>
                </c:pt>
                <c:pt idx="337">
                  <c:v>2026-06-05</c:v>
                </c:pt>
                <c:pt idx="338">
                  <c:v>2026-06-12</c:v>
                </c:pt>
                <c:pt idx="339">
                  <c:v>2026-06-19</c:v>
                </c:pt>
                <c:pt idx="340">
                  <c:v>2026-06-26</c:v>
                </c:pt>
                <c:pt idx="341">
                  <c:v>2026-07-03</c:v>
                </c:pt>
                <c:pt idx="342">
                  <c:v>2026-07-10</c:v>
                </c:pt>
                <c:pt idx="343">
                  <c:v>2026-07-17</c:v>
                </c:pt>
                <c:pt idx="344">
                  <c:v>2026-07-24</c:v>
                </c:pt>
                <c:pt idx="345">
                  <c:v>2026-07-31</c:v>
                </c:pt>
                <c:pt idx="346">
                  <c:v>2026-08-07</c:v>
                </c:pt>
                <c:pt idx="347">
                  <c:v>2026-08-14</c:v>
                </c:pt>
                <c:pt idx="348">
                  <c:v>2026-08-21</c:v>
                </c:pt>
                <c:pt idx="349">
                  <c:v>2026-08-28</c:v>
                </c:pt>
              </c:strCache>
            </c:strRef>
          </c:cat>
          <c:val>
            <c:numRef>
              <c:f>Target!$AX$1508:$AX$1857</c:f>
              <c:numCache>
                <c:formatCode>#,##0.0</c:formatCode>
                <c:ptCount val="350"/>
                <c:pt idx="263">
                  <c:v>9029.88494936905</c:v>
                </c:pt>
                <c:pt idx="264">
                  <c:v>9195.00120220326</c:v>
                </c:pt>
                <c:pt idx="265">
                  <c:v>9148.35245170246</c:v>
                </c:pt>
                <c:pt idx="266">
                  <c:v>9151.82469114224</c:v>
                </c:pt>
                <c:pt idx="267">
                  <c:v>9105.7913715645</c:v>
                </c:pt>
                <c:pt idx="268">
                  <c:v>9141.81428787606</c:v>
                </c:pt>
                <c:pt idx="269">
                  <c:v>9163.77659552027</c:v>
                </c:pt>
                <c:pt idx="270">
                  <c:v>9207.50831730042</c:v>
                </c:pt>
                <c:pt idx="271">
                  <c:v>9177.29463553061</c:v>
                </c:pt>
                <c:pt idx="272">
                  <c:v>9275.72073875279</c:v>
                </c:pt>
                <c:pt idx="273">
                  <c:v>9319.69764623871</c:v>
                </c:pt>
                <c:pt idx="274">
                  <c:v>9358.71209426803</c:v>
                </c:pt>
                <c:pt idx="275">
                  <c:v>9415.77297042582</c:v>
                </c:pt>
                <c:pt idx="276">
                  <c:v>9489.72299423899</c:v>
                </c:pt>
                <c:pt idx="277">
                  <c:v>9428.97419574391</c:v>
                </c:pt>
                <c:pt idx="278">
                  <c:v>9494.75923100236</c:v>
                </c:pt>
                <c:pt idx="279">
                  <c:v>9549.38721610928</c:v>
                </c:pt>
                <c:pt idx="280">
                  <c:v>9603.74770553478</c:v>
                </c:pt>
                <c:pt idx="281">
                  <c:v>9593.31017391313</c:v>
                </c:pt>
                <c:pt idx="282">
                  <c:v>9708.41229751528</c:v>
                </c:pt>
                <c:pt idx="283">
                  <c:v>9767.63068243876</c:v>
                </c:pt>
                <c:pt idx="284">
                  <c:v>9619.75756359175</c:v>
                </c:pt>
                <c:pt idx="285">
                  <c:v>9861.9883277104</c:v>
                </c:pt>
                <c:pt idx="286">
                  <c:v>9867.96990530968</c:v>
                </c:pt>
                <c:pt idx="287">
                  <c:v>9883.96408559196</c:v>
                </c:pt>
                <c:pt idx="288">
                  <c:v>9979.37963448594</c:v>
                </c:pt>
                <c:pt idx="289">
                  <c:v>9820.76704662341</c:v>
                </c:pt>
                <c:pt idx="290">
                  <c:v>9942.59855573433</c:v>
                </c:pt>
                <c:pt idx="291">
                  <c:v>9918.64613431805</c:v>
                </c:pt>
                <c:pt idx="292">
                  <c:v>9915.67756606719</c:v>
                </c:pt>
                <c:pt idx="293">
                  <c:v>9887.9666827394</c:v>
                </c:pt>
                <c:pt idx="294">
                  <c:v>9844.69789373889</c:v>
                </c:pt>
                <c:pt idx="295">
                  <c:v>9884.31993686693</c:v>
                </c:pt>
                <c:pt idx="296">
                  <c:v>9818.05948393077</c:v>
                </c:pt>
                <c:pt idx="297">
                  <c:v>9754.08623005711</c:v>
                </c:pt>
                <c:pt idx="298">
                  <c:v>9640.50191402455</c:v>
                </c:pt>
                <c:pt idx="299">
                  <c:v>9678.80428467246</c:v>
                </c:pt>
                <c:pt idx="300">
                  <c:v>9759.73371480343</c:v>
                </c:pt>
                <c:pt idx="301">
                  <c:v>9736.84010059787</c:v>
                </c:pt>
                <c:pt idx="302">
                  <c:v>9726.47331285725</c:v>
                </c:pt>
                <c:pt idx="303">
                  <c:v>9709.51475088427</c:v>
                </c:pt>
                <c:pt idx="304">
                  <c:v>9680.57893509758</c:v>
                </c:pt>
                <c:pt idx="305">
                  <c:v>9686.43506742416</c:v>
                </c:pt>
                <c:pt idx="306">
                  <c:v>9668.62550679101</c:v>
                </c:pt>
                <c:pt idx="307">
                  <c:v>9630.58661379482</c:v>
                </c:pt>
                <c:pt idx="308">
                  <c:v>9637.6431102858</c:v>
                </c:pt>
                <c:pt idx="309">
                  <c:v>9621.02389812798</c:v>
                </c:pt>
                <c:pt idx="310">
                  <c:v>9477.29073775585</c:v>
                </c:pt>
                <c:pt idx="311">
                  <c:v>9581.54167184021</c:v>
                </c:pt>
                <c:pt idx="312">
                  <c:v>9539.28220572855</c:v>
                </c:pt>
                <c:pt idx="313">
                  <c:v>9549.27199259087</c:v>
                </c:pt>
                <c:pt idx="314">
                  <c:v>9414.32941631269</c:v>
                </c:pt>
                <c:pt idx="315">
                  <c:v>9423.34138081766</c:v>
                </c:pt>
                <c:pt idx="316">
                  <c:v>9407.92997690578</c:v>
                </c:pt>
                <c:pt idx="317">
                  <c:v>9379.96700211</c:v>
                </c:pt>
                <c:pt idx="318">
                  <c:v>9381.71491102903</c:v>
                </c:pt>
                <c:pt idx="319">
                  <c:v>9403.989015258</c:v>
                </c:pt>
                <c:pt idx="320">
                  <c:v>9443.65866777342</c:v>
                </c:pt>
                <c:pt idx="321">
                  <c:v>9428.00687384952</c:v>
                </c:pt>
                <c:pt idx="322">
                  <c:v>9447.73381825887</c:v>
                </c:pt>
                <c:pt idx="323">
                  <c:v>9498.11400238861</c:v>
                </c:pt>
                <c:pt idx="324">
                  <c:v>9510.37857050778</c:v>
                </c:pt>
                <c:pt idx="325">
                  <c:v>9466.00279016368</c:v>
                </c:pt>
                <c:pt idx="326">
                  <c:v>9498.84660611957</c:v>
                </c:pt>
                <c:pt idx="327">
                  <c:v>9480.86376078318</c:v>
                </c:pt>
                <c:pt idx="328">
                  <c:v>9532.44946616116</c:v>
                </c:pt>
                <c:pt idx="329">
                  <c:v>9470.15717948479</c:v>
                </c:pt>
                <c:pt idx="330">
                  <c:v>9567.789996332</c:v>
                </c:pt>
                <c:pt idx="331">
                  <c:v>9593.42379129458</c:v>
                </c:pt>
                <c:pt idx="332">
                  <c:v>9667.35517057775</c:v>
                </c:pt>
                <c:pt idx="333">
                  <c:v>9562.64830316433</c:v>
                </c:pt>
                <c:pt idx="334">
                  <c:v>9589.26950143573</c:v>
                </c:pt>
                <c:pt idx="335">
                  <c:v>9760.53436360114</c:v>
                </c:pt>
                <c:pt idx="336">
                  <c:v>9595.24094934088</c:v>
                </c:pt>
                <c:pt idx="337">
                  <c:v>9808.03785443889</c:v>
                </c:pt>
                <c:pt idx="338">
                  <c:v>9936.15545377142</c:v>
                </c:pt>
                <c:pt idx="339">
                  <c:v>9907.13648700267</c:v>
                </c:pt>
                <c:pt idx="340">
                  <c:v>9921.01234890287</c:v>
                </c:pt>
                <c:pt idx="341">
                  <c:v>9951.77464303696</c:v>
                </c:pt>
                <c:pt idx="342">
                  <c:v>9862.75665844665</c:v>
                </c:pt>
                <c:pt idx="343">
                  <c:v>9970.03598430746</c:v>
                </c:pt>
                <c:pt idx="344">
                  <c:v>9899.10439388721</c:v>
                </c:pt>
                <c:pt idx="345">
                  <c:v>9851.09409993108</c:v>
                </c:pt>
                <c:pt idx="346">
                  <c:v>9888.34332854673</c:v>
                </c:pt>
                <c:pt idx="347">
                  <c:v>9889.37080873227</c:v>
                </c:pt>
                <c:pt idx="348">
                  <c:v>9853.23958083567</c:v>
                </c:pt>
                <c:pt idx="349">
                  <c:v>9829.94561721718</c:v>
                </c:pt>
              </c:numCache>
            </c:numRef>
          </c:val>
          <c:smooth val="0"/>
        </c:ser>
        <c:hiLowLines>
          <c:spPr>
            <a:ln w="0">
              <a:noFill/>
            </a:ln>
          </c:spPr>
        </c:hiLowLines>
        <c:marker val="0"/>
        <c:axId val="79585711"/>
        <c:axId val="77092053"/>
      </c:lineChart>
      <c:catAx>
        <c:axId val="79585711"/>
        <c:scaling>
          <c:orientation val="minMax"/>
        </c:scaling>
        <c:delete val="0"/>
        <c:axPos val="b"/>
        <c:numFmt formatCode="yyyy\-m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77092053"/>
        <c:crosses val="autoZero"/>
        <c:auto val="1"/>
        <c:lblAlgn val="ctr"/>
        <c:lblOffset val="100"/>
        <c:noMultiLvlLbl val="0"/>
      </c:catAx>
      <c:valAx>
        <c:axId val="77092053"/>
        <c:scaling>
          <c:orientation val="minMax"/>
          <c:min val="6000"/>
        </c:scaling>
        <c:delete val="0"/>
        <c:axPos val="l"/>
        <c:majorGridlines>
          <c:spPr>
            <a:ln w="6480">
              <a:solidFill>
                <a:srgbClr val="8b8b8b"/>
              </a:solidFill>
              <a:round/>
            </a:ln>
          </c:spPr>
        </c:majorGridlines>
        <c:numFmt formatCode="#,##0.0"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795857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71280</xdr:colOff>
      <xdr:row>3</xdr:row>
      <xdr:rowOff>9360</xdr:rowOff>
    </xdr:from>
    <xdr:to>
      <xdr:col>14</xdr:col>
      <xdr:colOff>43920</xdr:colOff>
      <xdr:row>34</xdr:row>
      <xdr:rowOff>94680</xdr:rowOff>
    </xdr:to>
    <xdr:pic>
      <xdr:nvPicPr>
        <xdr:cNvPr id="0" name="/xl/media/image.png" descr=""/>
        <xdr:cNvPicPr/>
      </xdr:nvPicPr>
      <xdr:blipFill>
        <a:blip r:embed="rId1"/>
        <a:stretch/>
      </xdr:blipFill>
      <xdr:spPr>
        <a:xfrm>
          <a:off x="9587880" y="542880"/>
          <a:ext cx="7905240" cy="8562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176040</xdr:rowOff>
    </xdr:from>
    <xdr:to>
      <xdr:col>21</xdr:col>
      <xdr:colOff>187200</xdr:colOff>
      <xdr:row>20</xdr:row>
      <xdr:rowOff>177120</xdr:rowOff>
    </xdr:to>
    <xdr:graphicFrame>
      <xdr:nvGraphicFramePr>
        <xdr:cNvPr id="1" name="Chart 1"/>
        <xdr:cNvGraphicFramePr/>
      </xdr:nvGraphicFramePr>
      <xdr:xfrm>
        <a:off x="10761480" y="762120"/>
        <a:ext cx="93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spglobal.com/spdji/en/indices/equity/sp-500/" TargetMode="External"/><Relationship Id="rId2" Type="http://schemas.openxmlformats.org/officeDocument/2006/relationships/hyperlink" Target="https://fred.stlouisfed.org/series/ICSA" TargetMode="External"/><Relationship Id="rId3" Type="http://schemas.openxmlformats.org/officeDocument/2006/relationships/hyperlink" Target="https://www.tsa.gov/travel/passenger-volumes" TargetMode="External"/><Relationship Id="rId4" Type="http://schemas.openxmlformats.org/officeDocument/2006/relationships/hyperlink" Target="https://www.eia.gov/dnav/pet/hist/LeafHandler.ashx?n=PET&amp;s=RWTC&amp;f=W" TargetMode="External"/><Relationship Id="rId5" Type="http://schemas.openxmlformats.org/officeDocument/2006/relationships/hyperlink" Target="https://www.eia.gov/dnav/pet/hist/LeafHandler.ashx?n=PET&amp;s=RBRTE&amp;f=W" TargetMode="External"/><Relationship Id="rId6" Type="http://schemas.openxmlformats.org/officeDocument/2006/relationships/hyperlink" Target="https://www.eia.gov/dnav/pet/hist/LeafHandler.ashx?n=PET&amp;s=EMM_EPMR_PTE_NUS_DPG&amp;f=W" TargetMode="External"/><Relationship Id="rId7" Type="http://schemas.openxmlformats.org/officeDocument/2006/relationships/hyperlink" Target="https://fred.stlouisfed.org/series/GDP" TargetMode="External"/><Relationship Id="rId8" Type="http://schemas.openxmlformats.org/officeDocument/2006/relationships/hyperlink" Target="https://www.apta.com/news-research/public-transit-statistics/ridership-data/archives/" TargetMode="External"/><Relationship Id="rId9" Type="http://schemas.openxmlformats.org/officeDocument/2006/relationships/hyperlink" Target="https://www.eia.gov/dnav/ng/hist/e_ertrr0_xr0_nus_cm.htm" TargetMode="External"/><Relationship Id="rId10" Type="http://schemas.openxmlformats.org/officeDocument/2006/relationships/hyperlink" Target="https://fred.stlouisfed.org/series/TOTALSA" TargetMode="External"/><Relationship Id="rId11" Type="http://schemas.openxmlformats.org/officeDocument/2006/relationships/hyperlink" Target="https://www.fhwa.dot.gov/policyinformation/travel_monitoring/tvt.cfm" TargetMode="External"/><Relationship Id="rId12" Type="http://schemas.openxmlformats.org/officeDocument/2006/relationships/hyperlink" Target="https://fred.stlouisfed.org/series/PCE" TargetMode="External"/><Relationship Id="rId13" Type="http://schemas.openxmlformats.org/officeDocument/2006/relationships/hyperlink" Target="https://fred.stlouisfed.org/series/HCCSDODNS" TargetMode="External"/><Relationship Id="rId14" Type="http://schemas.openxmlformats.org/officeDocument/2006/relationships/hyperlink" Target="https://www.iea.org/data-and-statistics/data-tools/global-ev-data-explorer" TargetMode="External"/><Relationship Id="rId15" Type="http://schemas.openxmlformats.org/officeDocument/2006/relationships/hyperlink" Target="https://afdc.energy.gov/data/10355" TargetMode="External"/><Relationship Id="rId16" Type="http://schemas.openxmlformats.org/officeDocument/2006/relationships/hyperlink" Target="https://www.newyorkfed.org/microeconomics/hhdc.html" TargetMode="External"/><Relationship Id="rId17" Type="http://schemas.openxmlformats.org/officeDocument/2006/relationships/hyperlink" Target="https://www.bls.gov/charts/employment-cost-index/compensation-in-private-industry-and-state-and-local-government-3-month-percent-change.htm" TargetMode="External"/><Relationship Id="rId18" Type="http://schemas.openxmlformats.org/officeDocument/2006/relationships/hyperlink" Target="https://news.gallup.com/poll/1717/Tobacco-Smoking.aspx" TargetMode="External"/><Relationship Id="rId19" Type="http://schemas.openxmlformats.org/officeDocument/2006/relationships/hyperlink" Target="https://www.eia.gov/dnav/pet/pet_pnp_unc_dcu_nus_m.htm" TargetMode="External"/><Relationship Id="rId20" Type="http://schemas.openxmlformats.org/officeDocument/2006/relationships/hyperlink" Target="https://www.marketwatch.com/investing/index/dxy/download-data" TargetMode="External"/><Relationship Id="rId21" Type="http://schemas.openxmlformats.org/officeDocument/2006/relationships/hyperlink" Target="https://www.newyorkfed.org/microeconomics/databank.html" TargetMode="External"/><Relationship Id="rId22" Type="http://schemas.openxmlformats.org/officeDocument/2006/relationships/hyperlink" Target="https://www.newyorkfed.org/microeconomics/databank.html" TargetMode="External"/><Relationship Id="rId23" Type="http://schemas.openxmlformats.org/officeDocument/2006/relationships/hyperlink" Target="https://www.newyorkfed.org/microeconomics/databank.html" TargetMode="External"/><Relationship Id="rId24" Type="http://schemas.openxmlformats.org/officeDocument/2006/relationships/hyperlink" Target="https://www.worldometers.info/demographics/us-demographics/" TargetMode="External"/><Relationship Id="rId25" Type="http://schemas.openxmlformats.org/officeDocument/2006/relationships/hyperlink" Target="https://pypi.org/project/holidays/" TargetMode="External"/><Relationship Id="rId26" Type="http://schemas.openxmlformats.org/officeDocument/2006/relationships/hyperlink" Target="https://wfhresearch.com/data/"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4" activeCellId="0" sqref="B34"/>
    </sheetView>
  </sheetViews>
  <sheetFormatPr defaultColWidth="12.5078125" defaultRowHeight="12.75" zeroHeight="false" outlineLevelRow="0" outlineLevelCol="0"/>
  <cols>
    <col collapsed="false" customWidth="true" hidden="false" outlineLevel="0" max="1" min="1" style="0" width="45"/>
    <col collapsed="false" customWidth="true" hidden="false" outlineLevel="0" max="2" min="2" style="0" width="99.5"/>
  </cols>
  <sheetData>
    <row r="1" customFormat="false" ht="13.5" hidden="false" customHeight="true" outlineLevel="0" collapsed="false">
      <c r="A1" s="1" t="s">
        <v>0</v>
      </c>
      <c r="B1" s="2" t="s">
        <v>1</v>
      </c>
      <c r="C1" s="1" t="s">
        <v>2</v>
      </c>
      <c r="D1" s="1" t="s">
        <v>3</v>
      </c>
      <c r="E1" s="1" t="s">
        <v>4</v>
      </c>
    </row>
    <row r="2" customFormat="false" ht="13.5" hidden="false" customHeight="true" outlineLevel="0" collapsed="false">
      <c r="A2" s="3" t="s">
        <v>5</v>
      </c>
      <c r="B2" s="4" t="s">
        <v>6</v>
      </c>
      <c r="C2" s="3" t="s">
        <v>7</v>
      </c>
      <c r="D2" s="3" t="s">
        <v>8</v>
      </c>
      <c r="E2" s="5" t="s">
        <v>9</v>
      </c>
    </row>
    <row r="3" customFormat="false" ht="13.5" hidden="false" customHeight="true" outlineLevel="0" collapsed="false">
      <c r="A3" s="3" t="s">
        <v>10</v>
      </c>
      <c r="B3" s="4" t="s">
        <v>11</v>
      </c>
      <c r="C3" s="3" t="s">
        <v>12</v>
      </c>
      <c r="D3" s="3" t="s">
        <v>13</v>
      </c>
      <c r="E3" s="5" t="s">
        <v>14</v>
      </c>
    </row>
    <row r="4" customFormat="false" ht="13.5" hidden="false" customHeight="true" outlineLevel="0" collapsed="false">
      <c r="A4" s="3" t="s">
        <v>15</v>
      </c>
      <c r="B4" s="4" t="s">
        <v>16</v>
      </c>
      <c r="C4" s="3" t="s">
        <v>17</v>
      </c>
      <c r="D4" s="3" t="s">
        <v>18</v>
      </c>
      <c r="E4" s="5" t="s">
        <v>19</v>
      </c>
    </row>
    <row r="5" customFormat="false" ht="13.5" hidden="false" customHeight="true" outlineLevel="0" collapsed="false">
      <c r="A5" s="3" t="s">
        <v>20</v>
      </c>
      <c r="B5" s="4" t="s">
        <v>21</v>
      </c>
      <c r="C5" s="3" t="s">
        <v>22</v>
      </c>
      <c r="D5" s="3" t="s">
        <v>13</v>
      </c>
      <c r="E5" s="5" t="s">
        <v>23</v>
      </c>
    </row>
    <row r="6" customFormat="false" ht="13.5" hidden="false" customHeight="true" outlineLevel="0" collapsed="false">
      <c r="A6" s="3" t="s">
        <v>24</v>
      </c>
      <c r="B6" s="4" t="s">
        <v>25</v>
      </c>
      <c r="C6" s="3" t="s">
        <v>26</v>
      </c>
      <c r="D6" s="3" t="s">
        <v>13</v>
      </c>
      <c r="E6" s="5" t="s">
        <v>27</v>
      </c>
    </row>
    <row r="7" customFormat="false" ht="13.5" hidden="false" customHeight="true" outlineLevel="0" collapsed="false">
      <c r="A7" s="3" t="s">
        <v>28</v>
      </c>
      <c r="B7" s="4" t="s">
        <v>29</v>
      </c>
      <c r="C7" s="3" t="s">
        <v>30</v>
      </c>
      <c r="D7" s="3" t="s">
        <v>13</v>
      </c>
      <c r="E7" s="5" t="s">
        <v>31</v>
      </c>
    </row>
    <row r="8" customFormat="false" ht="13.5" hidden="false" customHeight="true" outlineLevel="0" collapsed="false">
      <c r="A8" s="3" t="s">
        <v>32</v>
      </c>
      <c r="B8" s="4" t="s">
        <v>33</v>
      </c>
      <c r="C8" s="3" t="s">
        <v>34</v>
      </c>
      <c r="D8" s="3" t="s">
        <v>35</v>
      </c>
      <c r="E8" s="5" t="s">
        <v>36</v>
      </c>
    </row>
    <row r="9" customFormat="false" ht="13.5" hidden="false" customHeight="true" outlineLevel="0" collapsed="false">
      <c r="A9" s="3" t="s">
        <v>37</v>
      </c>
      <c r="B9" s="4" t="s">
        <v>38</v>
      </c>
      <c r="C9" s="3" t="s">
        <v>30</v>
      </c>
      <c r="D9" s="3" t="s">
        <v>35</v>
      </c>
      <c r="E9" s="5" t="s">
        <v>39</v>
      </c>
    </row>
    <row r="10" customFormat="false" ht="13.5" hidden="false" customHeight="true" outlineLevel="0" collapsed="false">
      <c r="A10" s="3" t="s">
        <v>40</v>
      </c>
      <c r="B10" s="4" t="s">
        <v>41</v>
      </c>
      <c r="C10" s="3" t="s">
        <v>42</v>
      </c>
      <c r="D10" s="3" t="s">
        <v>43</v>
      </c>
      <c r="E10" s="5" t="s">
        <v>44</v>
      </c>
    </row>
    <row r="11" customFormat="false" ht="13.5" hidden="false" customHeight="true" outlineLevel="0" collapsed="false">
      <c r="A11" s="3" t="s">
        <v>45</v>
      </c>
      <c r="B11" s="4" t="s">
        <v>46</v>
      </c>
      <c r="C11" s="3" t="s">
        <v>47</v>
      </c>
      <c r="D11" s="3" t="s">
        <v>43</v>
      </c>
      <c r="E11" s="5" t="s">
        <v>48</v>
      </c>
    </row>
    <row r="12" customFormat="false" ht="13.5" hidden="false" customHeight="true" outlineLevel="0" collapsed="false">
      <c r="A12" s="3" t="s">
        <v>49</v>
      </c>
      <c r="B12" s="4" t="s">
        <v>50</v>
      </c>
      <c r="C12" s="3" t="s">
        <v>51</v>
      </c>
      <c r="D12" s="3" t="s">
        <v>43</v>
      </c>
      <c r="E12" s="5" t="s">
        <v>52</v>
      </c>
    </row>
    <row r="13" customFormat="false" ht="13.5" hidden="false" customHeight="true" outlineLevel="0" collapsed="false">
      <c r="A13" s="3" t="s">
        <v>53</v>
      </c>
      <c r="B13" s="4" t="s">
        <v>54</v>
      </c>
      <c r="C13" s="3" t="s">
        <v>55</v>
      </c>
      <c r="D13" s="3" t="s">
        <v>43</v>
      </c>
      <c r="E13" s="5" t="s">
        <v>56</v>
      </c>
    </row>
    <row r="14" customFormat="false" ht="13.5" hidden="false" customHeight="true" outlineLevel="0" collapsed="false">
      <c r="A14" s="3" t="s">
        <v>57</v>
      </c>
      <c r="B14" s="4" t="s">
        <v>58</v>
      </c>
      <c r="C14" s="3" t="s">
        <v>59</v>
      </c>
      <c r="D14" s="3" t="s">
        <v>35</v>
      </c>
      <c r="E14" s="5" t="s">
        <v>60</v>
      </c>
    </row>
    <row r="15" customFormat="false" ht="13.5" hidden="false" customHeight="true" outlineLevel="0" collapsed="false">
      <c r="A15" s="3" t="s">
        <v>61</v>
      </c>
      <c r="B15" s="4" t="s">
        <v>62</v>
      </c>
      <c r="C15" s="3" t="s">
        <v>63</v>
      </c>
      <c r="D15" s="3" t="s">
        <v>64</v>
      </c>
      <c r="E15" s="5" t="s">
        <v>65</v>
      </c>
    </row>
    <row r="16" customFormat="false" ht="13.5" hidden="false" customHeight="true" outlineLevel="0" collapsed="false">
      <c r="A16" s="3" t="s">
        <v>66</v>
      </c>
      <c r="B16" s="4" t="s">
        <v>67</v>
      </c>
      <c r="C16" s="3" t="s">
        <v>68</v>
      </c>
      <c r="D16" s="3" t="s">
        <v>64</v>
      </c>
      <c r="E16" s="5" t="s">
        <v>69</v>
      </c>
    </row>
    <row r="17" customFormat="false" ht="13.5" hidden="false" customHeight="true" outlineLevel="0" collapsed="false">
      <c r="A17" s="3" t="s">
        <v>70</v>
      </c>
      <c r="B17" s="4" t="s">
        <v>71</v>
      </c>
      <c r="C17" s="3" t="s">
        <v>72</v>
      </c>
      <c r="D17" s="3" t="s">
        <v>35</v>
      </c>
      <c r="E17" s="5" t="s">
        <v>70</v>
      </c>
    </row>
    <row r="18" customFormat="false" ht="13.5" hidden="false" customHeight="true" outlineLevel="0" collapsed="false">
      <c r="A18" s="3" t="s">
        <v>73</v>
      </c>
      <c r="B18" s="4" t="s">
        <v>74</v>
      </c>
      <c r="C18" s="3" t="s">
        <v>75</v>
      </c>
      <c r="D18" s="3" t="s">
        <v>35</v>
      </c>
      <c r="E18" s="5" t="s">
        <v>76</v>
      </c>
    </row>
    <row r="19" customFormat="false" ht="13.5" hidden="false" customHeight="true" outlineLevel="0" collapsed="false">
      <c r="A19" s="3" t="s">
        <v>77</v>
      </c>
      <c r="B19" s="4" t="s">
        <v>78</v>
      </c>
      <c r="C19" s="3" t="s">
        <v>79</v>
      </c>
      <c r="D19" s="3" t="s">
        <v>80</v>
      </c>
      <c r="E19" s="5" t="s">
        <v>81</v>
      </c>
    </row>
    <row r="20" customFormat="false" ht="13.5" hidden="false" customHeight="true" outlineLevel="0" collapsed="false">
      <c r="A20" s="3" t="s">
        <v>82</v>
      </c>
      <c r="B20" s="4" t="s">
        <v>83</v>
      </c>
      <c r="C20" s="3" t="s">
        <v>84</v>
      </c>
      <c r="D20" s="3" t="s">
        <v>43</v>
      </c>
      <c r="E20" s="5" t="s">
        <v>85</v>
      </c>
    </row>
    <row r="21" customFormat="false" ht="13.5" hidden="false" customHeight="true" outlineLevel="0" collapsed="false">
      <c r="A21" s="3" t="s">
        <v>86</v>
      </c>
      <c r="B21" s="4" t="s">
        <v>87</v>
      </c>
      <c r="C21" s="3" t="s">
        <v>88</v>
      </c>
      <c r="D21" s="3" t="s">
        <v>18</v>
      </c>
      <c r="E21" s="5" t="s">
        <v>89</v>
      </c>
    </row>
    <row r="22" customFormat="false" ht="13.5" hidden="false" customHeight="true" outlineLevel="0" collapsed="false">
      <c r="A22" s="3" t="s">
        <v>90</v>
      </c>
      <c r="B22" s="4" t="s">
        <v>91</v>
      </c>
      <c r="C22" s="3" t="s">
        <v>92</v>
      </c>
      <c r="D22" s="3" t="s">
        <v>64</v>
      </c>
      <c r="E22" s="5" t="s">
        <v>90</v>
      </c>
    </row>
    <row r="23" customFormat="false" ht="13.5" hidden="false" customHeight="true" outlineLevel="0" collapsed="false">
      <c r="A23" s="3" t="s">
        <v>93</v>
      </c>
      <c r="B23" s="4" t="s">
        <v>94</v>
      </c>
      <c r="C23" s="3" t="s">
        <v>95</v>
      </c>
      <c r="D23" s="3" t="s">
        <v>43</v>
      </c>
      <c r="E23" s="5" t="s">
        <v>93</v>
      </c>
    </row>
    <row r="24" customFormat="false" ht="13.5" hidden="false" customHeight="true" outlineLevel="0" collapsed="false">
      <c r="A24" s="3" t="s">
        <v>96</v>
      </c>
      <c r="B24" s="4" t="s">
        <v>97</v>
      </c>
      <c r="C24" s="3" t="s">
        <v>92</v>
      </c>
      <c r="D24" s="3" t="s">
        <v>98</v>
      </c>
      <c r="E24" s="5" t="s">
        <v>96</v>
      </c>
    </row>
    <row r="25" customFormat="false" ht="13.5" hidden="false" customHeight="true" outlineLevel="0" collapsed="false">
      <c r="A25" s="3" t="s">
        <v>99</v>
      </c>
      <c r="B25" s="4" t="s">
        <v>100</v>
      </c>
      <c r="C25" s="3" t="s">
        <v>101</v>
      </c>
      <c r="D25" s="3" t="s">
        <v>64</v>
      </c>
      <c r="E25" s="5" t="s">
        <v>102</v>
      </c>
    </row>
    <row r="26" customFormat="false" ht="12.75" hidden="false" customHeight="true" outlineLevel="0" collapsed="false">
      <c r="A26" s="6" t="s">
        <v>103</v>
      </c>
      <c r="B26" s="7" t="s">
        <v>104</v>
      </c>
      <c r="C26" s="6" t="s">
        <v>105</v>
      </c>
      <c r="D26" s="6" t="s">
        <v>13</v>
      </c>
      <c r="E26" s="5" t="s">
        <v>106</v>
      </c>
    </row>
    <row r="27" customFormat="false" ht="12.75" hidden="false" customHeight="true" outlineLevel="0" collapsed="false">
      <c r="A27" s="6" t="s">
        <v>107</v>
      </c>
      <c r="B27" s="7" t="s">
        <v>108</v>
      </c>
      <c r="C27" s="6" t="s">
        <v>109</v>
      </c>
      <c r="D27" s="6" t="s">
        <v>43</v>
      </c>
      <c r="E27" s="5" t="s">
        <v>110</v>
      </c>
    </row>
    <row r="28" customFormat="false" ht="12.75" hidden="false" customHeight="false" outlineLevel="0" collapsed="false">
      <c r="A28" s="0" t="s">
        <v>111</v>
      </c>
      <c r="B28" s="0" t="s">
        <v>112</v>
      </c>
      <c r="C28" s="0" t="s">
        <v>105</v>
      </c>
      <c r="D28" s="0" t="s">
        <v>113</v>
      </c>
      <c r="E28" s="0" t="s">
        <v>114</v>
      </c>
    </row>
    <row r="29" customFormat="false" ht="12.75" hidden="false" customHeight="false" outlineLevel="0" collapsed="false">
      <c r="A29" s="0" t="s">
        <v>115</v>
      </c>
      <c r="B29" s="0" t="s">
        <v>116</v>
      </c>
      <c r="C29" s="0" t="s">
        <v>105</v>
      </c>
      <c r="D29" s="0" t="s">
        <v>113</v>
      </c>
      <c r="E29" s="0" t="s">
        <v>114</v>
      </c>
    </row>
    <row r="30" customFormat="false" ht="12.75" hidden="false" customHeight="false" outlineLevel="0" collapsed="false">
      <c r="B30" s="4"/>
    </row>
    <row r="31" customFormat="false" ht="12.75" hidden="false" customHeight="false" outlineLevel="0" collapsed="false">
      <c r="B31" s="4"/>
    </row>
    <row r="32" customFormat="false" ht="12.75" hidden="false" customHeight="false" outlineLevel="0" collapsed="false">
      <c r="B32" s="4"/>
    </row>
    <row r="33" customFormat="false" ht="12.75" hidden="false" customHeight="false" outlineLevel="0" collapsed="false">
      <c r="B33" s="4"/>
    </row>
    <row r="34" customFormat="false" ht="12.75" hidden="false" customHeight="false" outlineLevel="0" collapsed="false">
      <c r="B34" s="4"/>
    </row>
    <row r="35" customFormat="false" ht="12.75" hidden="false" customHeight="false" outlineLevel="0" collapsed="false">
      <c r="B35" s="4"/>
    </row>
    <row r="36" customFormat="false" ht="12.75" hidden="false" customHeight="false" outlineLevel="0" collapsed="false">
      <c r="B36" s="4"/>
    </row>
    <row r="37" customFormat="false" ht="12.75" hidden="false" customHeight="false" outlineLevel="0" collapsed="false">
      <c r="B37" s="4"/>
    </row>
    <row r="38" customFormat="false" ht="12.75" hidden="false" customHeight="false" outlineLevel="0" collapsed="false">
      <c r="B38" s="4"/>
    </row>
    <row r="39" customFormat="false" ht="12.75" hidden="false" customHeight="false" outlineLevel="0" collapsed="false">
      <c r="B39" s="4"/>
    </row>
    <row r="40" customFormat="false" ht="12.75" hidden="false" customHeight="false" outlineLevel="0" collapsed="false">
      <c r="B40" s="4"/>
    </row>
    <row r="41" customFormat="false" ht="12.75" hidden="false" customHeight="false" outlineLevel="0" collapsed="false">
      <c r="B41" s="4"/>
    </row>
    <row r="42" customFormat="false" ht="12.75" hidden="false" customHeight="false" outlineLevel="0" collapsed="false">
      <c r="B42" s="4"/>
    </row>
    <row r="43" customFormat="false" ht="12.75" hidden="false" customHeight="false" outlineLevel="0" collapsed="false">
      <c r="B43" s="4"/>
    </row>
    <row r="44" customFormat="false" ht="12.75" hidden="false" customHeight="false" outlineLevel="0" collapsed="false">
      <c r="B44" s="4"/>
    </row>
    <row r="45" customFormat="false" ht="12.75" hidden="false" customHeight="false" outlineLevel="0" collapsed="false">
      <c r="B45" s="4"/>
    </row>
    <row r="46" customFormat="false" ht="12.75" hidden="false" customHeight="false" outlineLevel="0" collapsed="false">
      <c r="B46" s="4"/>
    </row>
    <row r="47" customFormat="false" ht="12.75" hidden="false" customHeight="false" outlineLevel="0" collapsed="false">
      <c r="B47" s="4"/>
    </row>
    <row r="48" customFormat="false" ht="12.75" hidden="false" customHeight="false" outlineLevel="0" collapsed="false">
      <c r="B48" s="4"/>
    </row>
    <row r="49" customFormat="false" ht="12.75" hidden="false" customHeight="false" outlineLevel="0" collapsed="false">
      <c r="B49" s="4"/>
    </row>
    <row r="50" customFormat="false" ht="12.75" hidden="false" customHeight="false" outlineLevel="0" collapsed="false">
      <c r="B50" s="4"/>
    </row>
    <row r="51" customFormat="false" ht="12.75" hidden="false" customHeight="false" outlineLevel="0" collapsed="false">
      <c r="B51" s="4"/>
    </row>
    <row r="52" customFormat="false" ht="12.75" hidden="false" customHeight="false" outlineLevel="0" collapsed="false">
      <c r="B52" s="4"/>
    </row>
    <row r="53" customFormat="false" ht="12.75" hidden="false" customHeight="false" outlineLevel="0" collapsed="false">
      <c r="B53" s="4"/>
    </row>
    <row r="54" customFormat="false" ht="12.75" hidden="false" customHeight="false" outlineLevel="0" collapsed="false">
      <c r="B54" s="4"/>
    </row>
    <row r="55" customFormat="false" ht="12.75" hidden="false" customHeight="false" outlineLevel="0" collapsed="false">
      <c r="B55" s="4"/>
    </row>
    <row r="56" customFormat="false" ht="12.75" hidden="false" customHeight="false" outlineLevel="0" collapsed="false">
      <c r="B56" s="4"/>
    </row>
    <row r="57" customFormat="false" ht="12.75" hidden="false" customHeight="false" outlineLevel="0" collapsed="false">
      <c r="B57" s="4"/>
    </row>
    <row r="58" customFormat="false" ht="12.75" hidden="false" customHeight="false" outlineLevel="0" collapsed="false">
      <c r="B58" s="4"/>
    </row>
    <row r="59" customFormat="false" ht="12.75" hidden="false" customHeight="false" outlineLevel="0" collapsed="false">
      <c r="B59" s="4"/>
    </row>
    <row r="60" customFormat="false" ht="12.75" hidden="false" customHeight="false" outlineLevel="0" collapsed="false">
      <c r="B60" s="4"/>
    </row>
    <row r="61" customFormat="false" ht="12.75" hidden="false" customHeight="false" outlineLevel="0" collapsed="false">
      <c r="B61" s="4"/>
    </row>
    <row r="62" customFormat="false" ht="12.75" hidden="false" customHeight="false" outlineLevel="0" collapsed="false">
      <c r="B62" s="4"/>
    </row>
    <row r="63" customFormat="false" ht="12.75" hidden="false" customHeight="false" outlineLevel="0" collapsed="false">
      <c r="B63" s="4"/>
    </row>
    <row r="64" customFormat="false" ht="12.75" hidden="false" customHeight="false" outlineLevel="0" collapsed="false">
      <c r="B64" s="4"/>
    </row>
    <row r="65" customFormat="false" ht="12.75" hidden="false" customHeight="false" outlineLevel="0" collapsed="false">
      <c r="B65" s="4"/>
    </row>
    <row r="66" customFormat="false" ht="12.75" hidden="false" customHeight="false" outlineLevel="0" collapsed="false">
      <c r="B66" s="4"/>
    </row>
    <row r="67" customFormat="false" ht="12.75" hidden="false" customHeight="false" outlineLevel="0" collapsed="false">
      <c r="B67" s="4"/>
    </row>
    <row r="68" customFormat="false" ht="12.75" hidden="false" customHeight="false" outlineLevel="0" collapsed="false">
      <c r="B68" s="4"/>
    </row>
    <row r="69" customFormat="false" ht="12.75" hidden="false" customHeight="false" outlineLevel="0" collapsed="false">
      <c r="B69" s="4"/>
    </row>
    <row r="70" customFormat="false" ht="12.75" hidden="false" customHeight="false" outlineLevel="0" collapsed="false">
      <c r="B70" s="4"/>
    </row>
    <row r="71" customFormat="false" ht="12.75" hidden="false" customHeight="false" outlineLevel="0" collapsed="false">
      <c r="B71" s="4"/>
    </row>
    <row r="72" customFormat="false" ht="12.75" hidden="false" customHeight="false" outlineLevel="0" collapsed="false">
      <c r="B72" s="4"/>
    </row>
    <row r="73" customFormat="false" ht="12.75" hidden="false" customHeight="false" outlineLevel="0" collapsed="false">
      <c r="B73" s="4"/>
    </row>
    <row r="74" customFormat="false" ht="12.75" hidden="false" customHeight="false" outlineLevel="0" collapsed="false">
      <c r="B74" s="4"/>
    </row>
    <row r="75" customFormat="false" ht="12.75" hidden="false" customHeight="false" outlineLevel="0" collapsed="false">
      <c r="B75" s="4"/>
    </row>
    <row r="76" customFormat="false" ht="12.75" hidden="false" customHeight="false" outlineLevel="0" collapsed="false">
      <c r="B76" s="4"/>
    </row>
    <row r="77" customFormat="false" ht="12.75" hidden="false" customHeight="false" outlineLevel="0" collapsed="false">
      <c r="B77" s="4"/>
    </row>
    <row r="78" customFormat="false" ht="12.75" hidden="false" customHeight="false" outlineLevel="0" collapsed="false">
      <c r="B78" s="4"/>
    </row>
    <row r="79" customFormat="false" ht="12.75" hidden="false" customHeight="false" outlineLevel="0" collapsed="false">
      <c r="B79" s="4"/>
    </row>
    <row r="80" customFormat="false" ht="12.75" hidden="false" customHeight="false" outlineLevel="0" collapsed="false">
      <c r="B80" s="4"/>
    </row>
    <row r="81" customFormat="false" ht="12.75" hidden="false" customHeight="false" outlineLevel="0" collapsed="false">
      <c r="B81" s="4"/>
    </row>
    <row r="82" customFormat="false" ht="12.75" hidden="false" customHeight="false" outlineLevel="0" collapsed="false">
      <c r="B82" s="4"/>
    </row>
    <row r="83" customFormat="false" ht="12.75" hidden="false" customHeight="false" outlineLevel="0" collapsed="false">
      <c r="B83" s="4"/>
    </row>
    <row r="84" customFormat="false" ht="12.75" hidden="false" customHeight="false" outlineLevel="0" collapsed="false">
      <c r="B84" s="4"/>
    </row>
    <row r="85" customFormat="false" ht="12.75" hidden="false" customHeight="false" outlineLevel="0" collapsed="false">
      <c r="B85" s="4"/>
    </row>
    <row r="86" customFormat="false" ht="12.75" hidden="false" customHeight="false" outlineLevel="0" collapsed="false">
      <c r="B86" s="4"/>
    </row>
    <row r="87" customFormat="false" ht="12.75" hidden="false" customHeight="false" outlineLevel="0" collapsed="false">
      <c r="B87" s="4"/>
    </row>
    <row r="88" customFormat="false" ht="12.75" hidden="false" customHeight="false" outlineLevel="0" collapsed="false">
      <c r="B88" s="4"/>
    </row>
    <row r="89" customFormat="false" ht="12.75" hidden="false" customHeight="false" outlineLevel="0" collapsed="false">
      <c r="B89" s="4"/>
    </row>
    <row r="90" customFormat="false" ht="12.75" hidden="false" customHeight="false" outlineLevel="0" collapsed="false">
      <c r="B90" s="4"/>
    </row>
    <row r="91" customFormat="false" ht="12.75" hidden="false" customHeight="false" outlineLevel="0" collapsed="false">
      <c r="B91" s="4"/>
    </row>
    <row r="92" customFormat="false" ht="12.75" hidden="false" customHeight="false" outlineLevel="0" collapsed="false">
      <c r="B92" s="4"/>
    </row>
    <row r="93" customFormat="false" ht="12.75" hidden="false" customHeight="false" outlineLevel="0" collapsed="false">
      <c r="B93" s="4"/>
    </row>
    <row r="94" customFormat="false" ht="12.75" hidden="false" customHeight="false" outlineLevel="0" collapsed="false">
      <c r="B94" s="4"/>
    </row>
    <row r="95" customFormat="false" ht="12.75" hidden="false" customHeight="false" outlineLevel="0" collapsed="false">
      <c r="B95" s="4"/>
    </row>
    <row r="96" customFormat="false" ht="12.75" hidden="false" customHeight="false" outlineLevel="0" collapsed="false">
      <c r="B96" s="4"/>
    </row>
    <row r="97" customFormat="false" ht="12.75" hidden="false" customHeight="false" outlineLevel="0" collapsed="false">
      <c r="B97" s="4"/>
    </row>
    <row r="98" customFormat="false" ht="12.75" hidden="false" customHeight="false" outlineLevel="0" collapsed="false">
      <c r="B98" s="4"/>
    </row>
    <row r="99" customFormat="false" ht="12.75" hidden="false" customHeight="false" outlineLevel="0" collapsed="false">
      <c r="B99" s="4"/>
    </row>
    <row r="100" customFormat="false" ht="12.75" hidden="false" customHeight="false" outlineLevel="0" collapsed="false">
      <c r="B100" s="4"/>
    </row>
    <row r="101" customFormat="false" ht="12.75" hidden="false" customHeight="false" outlineLevel="0" collapsed="false">
      <c r="B101" s="4"/>
    </row>
    <row r="102" customFormat="false" ht="12.75" hidden="false" customHeight="false" outlineLevel="0" collapsed="false">
      <c r="B102" s="4"/>
    </row>
    <row r="103" customFormat="false" ht="12.75" hidden="false" customHeight="false" outlineLevel="0" collapsed="false">
      <c r="B103" s="4"/>
    </row>
    <row r="104" customFormat="false" ht="12.75" hidden="false" customHeight="false" outlineLevel="0" collapsed="false">
      <c r="B104" s="4"/>
    </row>
    <row r="105" customFormat="false" ht="12.75" hidden="false" customHeight="false" outlineLevel="0" collapsed="false">
      <c r="B105" s="4"/>
    </row>
    <row r="106" customFormat="false" ht="12.75" hidden="false" customHeight="false" outlineLevel="0" collapsed="false">
      <c r="B106" s="4"/>
    </row>
    <row r="107" customFormat="false" ht="12.75" hidden="false" customHeight="false" outlineLevel="0" collapsed="false">
      <c r="B107" s="4"/>
    </row>
    <row r="108" customFormat="false" ht="12.75" hidden="false" customHeight="false" outlineLevel="0" collapsed="false">
      <c r="B108" s="4"/>
    </row>
    <row r="109" customFormat="false" ht="12.75" hidden="false" customHeight="false" outlineLevel="0" collapsed="false">
      <c r="B109" s="4"/>
    </row>
    <row r="110" customFormat="false" ht="12.75" hidden="false" customHeight="false" outlineLevel="0" collapsed="false">
      <c r="B110" s="4"/>
    </row>
    <row r="111" customFormat="false" ht="12.75" hidden="false" customHeight="false" outlineLevel="0" collapsed="false">
      <c r="B111" s="4"/>
    </row>
    <row r="112" customFormat="false" ht="12.75" hidden="false" customHeight="false" outlineLevel="0" collapsed="false">
      <c r="B112" s="4"/>
    </row>
    <row r="113" customFormat="false" ht="12.75" hidden="false" customHeight="false" outlineLevel="0" collapsed="false">
      <c r="B113" s="4"/>
    </row>
    <row r="114" customFormat="false" ht="12.75" hidden="false" customHeight="false" outlineLevel="0" collapsed="false">
      <c r="B114" s="4"/>
    </row>
    <row r="115" customFormat="false" ht="12.75" hidden="false" customHeight="false" outlineLevel="0" collapsed="false">
      <c r="B115" s="4"/>
    </row>
    <row r="116" customFormat="false" ht="12.75" hidden="false" customHeight="false" outlineLevel="0" collapsed="false">
      <c r="B116" s="4"/>
    </row>
    <row r="117" customFormat="false" ht="12.75" hidden="false" customHeight="false" outlineLevel="0" collapsed="false">
      <c r="B117" s="4"/>
    </row>
    <row r="118" customFormat="false" ht="12.75" hidden="false" customHeight="false" outlineLevel="0" collapsed="false">
      <c r="B118" s="4"/>
    </row>
    <row r="119" customFormat="false" ht="12.75" hidden="false" customHeight="false" outlineLevel="0" collapsed="false">
      <c r="B119" s="4"/>
    </row>
    <row r="120" customFormat="false" ht="12.75" hidden="false" customHeight="false" outlineLevel="0" collapsed="false">
      <c r="B120" s="4"/>
    </row>
    <row r="121" customFormat="false" ht="12.75" hidden="false" customHeight="false" outlineLevel="0" collapsed="false">
      <c r="B121" s="4"/>
    </row>
    <row r="122" customFormat="false" ht="12.75" hidden="false" customHeight="false" outlineLevel="0" collapsed="false">
      <c r="B122" s="4"/>
    </row>
    <row r="123" customFormat="false" ht="12.75" hidden="false" customHeight="false" outlineLevel="0" collapsed="false">
      <c r="B123" s="4"/>
    </row>
    <row r="124" customFormat="false" ht="12.75" hidden="false" customHeight="false" outlineLevel="0" collapsed="false">
      <c r="B124" s="4"/>
    </row>
    <row r="125" customFormat="false" ht="12.75" hidden="false" customHeight="false" outlineLevel="0" collapsed="false">
      <c r="B125" s="4"/>
    </row>
    <row r="126" customFormat="false" ht="12.75" hidden="false" customHeight="false" outlineLevel="0" collapsed="false">
      <c r="B126" s="4"/>
    </row>
    <row r="127" customFormat="false" ht="12.75" hidden="false" customHeight="false" outlineLevel="0" collapsed="false">
      <c r="B127" s="4"/>
    </row>
    <row r="128" customFormat="false" ht="12.75" hidden="false" customHeight="false" outlineLevel="0" collapsed="false">
      <c r="B128" s="4"/>
    </row>
    <row r="129" customFormat="false" ht="12.75" hidden="false" customHeight="false" outlineLevel="0" collapsed="false">
      <c r="B129" s="4"/>
    </row>
    <row r="130" customFormat="false" ht="12.75" hidden="false" customHeight="false" outlineLevel="0" collapsed="false">
      <c r="B130" s="4"/>
    </row>
    <row r="131" customFormat="false" ht="12.75" hidden="false" customHeight="false" outlineLevel="0" collapsed="false">
      <c r="B131" s="4"/>
    </row>
    <row r="132" customFormat="false" ht="12.75" hidden="false" customHeight="false" outlineLevel="0" collapsed="false">
      <c r="B132" s="4"/>
    </row>
    <row r="133" customFormat="false" ht="12.75" hidden="false" customHeight="false" outlineLevel="0" collapsed="false">
      <c r="B133" s="4"/>
    </row>
    <row r="134" customFormat="false" ht="12.75" hidden="false" customHeight="false" outlineLevel="0" collapsed="false">
      <c r="B134" s="4"/>
    </row>
    <row r="135" customFormat="false" ht="12.75" hidden="false" customHeight="false" outlineLevel="0" collapsed="false">
      <c r="B135" s="4"/>
    </row>
    <row r="136" customFormat="false" ht="12.75" hidden="false" customHeight="false" outlineLevel="0" collapsed="false">
      <c r="B136" s="4"/>
    </row>
    <row r="137" customFormat="false" ht="12.75" hidden="false" customHeight="false" outlineLevel="0" collapsed="false">
      <c r="B137" s="4"/>
    </row>
    <row r="138" customFormat="false" ht="12.75" hidden="false" customHeight="false" outlineLevel="0" collapsed="false">
      <c r="B138" s="4"/>
    </row>
    <row r="139" customFormat="false" ht="12.75" hidden="false" customHeight="false" outlineLevel="0" collapsed="false">
      <c r="B139" s="4"/>
    </row>
    <row r="140" customFormat="false" ht="12.75" hidden="false" customHeight="false" outlineLevel="0" collapsed="false">
      <c r="B140" s="4"/>
    </row>
    <row r="141" customFormat="false" ht="12.75" hidden="false" customHeight="false" outlineLevel="0" collapsed="false">
      <c r="B141" s="4"/>
    </row>
    <row r="142" customFormat="false" ht="12.75" hidden="false" customHeight="false" outlineLevel="0" collapsed="false">
      <c r="B142" s="4"/>
    </row>
    <row r="143" customFormat="false" ht="12.75" hidden="false" customHeight="false" outlineLevel="0" collapsed="false">
      <c r="B143" s="4"/>
    </row>
    <row r="144" customFormat="false" ht="12.75" hidden="false" customHeight="false" outlineLevel="0" collapsed="false">
      <c r="B144" s="4"/>
    </row>
    <row r="145" customFormat="false" ht="12.75" hidden="false" customHeight="false" outlineLevel="0" collapsed="false">
      <c r="B145" s="4"/>
    </row>
    <row r="146" customFormat="false" ht="12.75" hidden="false" customHeight="false" outlineLevel="0" collapsed="false">
      <c r="B146" s="4"/>
    </row>
    <row r="147" customFormat="false" ht="12.75" hidden="false" customHeight="false" outlineLevel="0" collapsed="false">
      <c r="B147" s="4"/>
    </row>
    <row r="148" customFormat="false" ht="12.75" hidden="false" customHeight="false" outlineLevel="0" collapsed="false">
      <c r="B148" s="4"/>
    </row>
    <row r="149" customFormat="false" ht="12.75" hidden="false" customHeight="false" outlineLevel="0" collapsed="false">
      <c r="B149" s="4"/>
    </row>
    <row r="150" customFormat="false" ht="12.75" hidden="false" customHeight="false" outlineLevel="0" collapsed="false">
      <c r="B150" s="4"/>
    </row>
    <row r="151" customFormat="false" ht="12.75" hidden="false" customHeight="false" outlineLevel="0" collapsed="false">
      <c r="B151" s="4"/>
    </row>
    <row r="152" customFormat="false" ht="12.75" hidden="false" customHeight="false" outlineLevel="0" collapsed="false">
      <c r="B152" s="4"/>
    </row>
    <row r="153" customFormat="false" ht="12.75" hidden="false" customHeight="false" outlineLevel="0" collapsed="false">
      <c r="B153" s="4"/>
    </row>
    <row r="154" customFormat="false" ht="12.75" hidden="false" customHeight="false" outlineLevel="0" collapsed="false">
      <c r="B154" s="4"/>
    </row>
    <row r="155" customFormat="false" ht="12.75" hidden="false" customHeight="false" outlineLevel="0" collapsed="false">
      <c r="B155" s="4"/>
    </row>
    <row r="156" customFormat="false" ht="12.75" hidden="false" customHeight="false" outlineLevel="0" collapsed="false">
      <c r="B156" s="4"/>
    </row>
    <row r="157" customFormat="false" ht="12.75" hidden="false" customHeight="false" outlineLevel="0" collapsed="false">
      <c r="B157" s="4"/>
    </row>
    <row r="158" customFormat="false" ht="12.75" hidden="false" customHeight="false" outlineLevel="0" collapsed="false">
      <c r="B158" s="4"/>
    </row>
    <row r="159" customFormat="false" ht="12.75" hidden="false" customHeight="false" outlineLevel="0" collapsed="false">
      <c r="B159" s="4"/>
    </row>
    <row r="160" customFormat="false" ht="12.75" hidden="false" customHeight="false" outlineLevel="0" collapsed="false">
      <c r="B160" s="4"/>
    </row>
    <row r="161" customFormat="false" ht="12.75" hidden="false" customHeight="false" outlineLevel="0" collapsed="false">
      <c r="B161" s="4"/>
    </row>
    <row r="162" customFormat="false" ht="12.75" hidden="false" customHeight="false" outlineLevel="0" collapsed="false">
      <c r="B162" s="4"/>
    </row>
    <row r="163" customFormat="false" ht="12.75" hidden="false" customHeight="false" outlineLevel="0" collapsed="false">
      <c r="B163" s="4"/>
    </row>
    <row r="164" customFormat="false" ht="12.75" hidden="false" customHeight="false" outlineLevel="0" collapsed="false">
      <c r="B164" s="4"/>
    </row>
    <row r="165" customFormat="false" ht="12.75" hidden="false" customHeight="false" outlineLevel="0" collapsed="false">
      <c r="B165" s="4"/>
    </row>
    <row r="166" customFormat="false" ht="12.75" hidden="false" customHeight="false" outlineLevel="0" collapsed="false">
      <c r="B166" s="4"/>
    </row>
    <row r="167" customFormat="false" ht="12.75" hidden="false" customHeight="false" outlineLevel="0" collapsed="false">
      <c r="B167" s="4"/>
    </row>
    <row r="168" customFormat="false" ht="12.75" hidden="false" customHeight="false" outlineLevel="0" collapsed="false">
      <c r="B168" s="4"/>
    </row>
    <row r="169" customFormat="false" ht="12.75" hidden="false" customHeight="false" outlineLevel="0" collapsed="false">
      <c r="B169" s="4"/>
    </row>
    <row r="170" customFormat="false" ht="12.75" hidden="false" customHeight="false" outlineLevel="0" collapsed="false">
      <c r="B170" s="4"/>
    </row>
    <row r="171" customFormat="false" ht="12.75" hidden="false" customHeight="false" outlineLevel="0" collapsed="false">
      <c r="B171" s="4"/>
    </row>
    <row r="172" customFormat="false" ht="12.75" hidden="false" customHeight="false" outlineLevel="0" collapsed="false">
      <c r="B172" s="4"/>
    </row>
    <row r="173" customFormat="false" ht="12.75" hidden="false" customHeight="false" outlineLevel="0" collapsed="false">
      <c r="B173" s="4"/>
    </row>
    <row r="174" customFormat="false" ht="12.75" hidden="false" customHeight="false" outlineLevel="0" collapsed="false">
      <c r="B174" s="4"/>
    </row>
    <row r="175" customFormat="false" ht="12.75" hidden="false" customHeight="false" outlineLevel="0" collapsed="false">
      <c r="B175" s="4"/>
    </row>
    <row r="176" customFormat="false" ht="12.75" hidden="false" customHeight="false" outlineLevel="0" collapsed="false">
      <c r="B176" s="4"/>
    </row>
    <row r="177" customFormat="false" ht="12.75" hidden="false" customHeight="false" outlineLevel="0" collapsed="false">
      <c r="B177" s="4"/>
    </row>
    <row r="178" customFormat="false" ht="12.75" hidden="false" customHeight="false" outlineLevel="0" collapsed="false">
      <c r="B178" s="4"/>
    </row>
    <row r="179" customFormat="false" ht="12.75" hidden="false" customHeight="false" outlineLevel="0" collapsed="false">
      <c r="B179" s="4"/>
    </row>
    <row r="180" customFormat="false" ht="12.75" hidden="false" customHeight="false" outlineLevel="0" collapsed="false">
      <c r="B180" s="4"/>
    </row>
    <row r="181" customFormat="false" ht="12.75" hidden="false" customHeight="false" outlineLevel="0" collapsed="false">
      <c r="B181" s="4"/>
    </row>
    <row r="182" customFormat="false" ht="12.75" hidden="false" customHeight="false" outlineLevel="0" collapsed="false">
      <c r="B182" s="4"/>
    </row>
    <row r="183" customFormat="false" ht="12.75" hidden="false" customHeight="false" outlineLevel="0" collapsed="false">
      <c r="B183" s="4"/>
    </row>
    <row r="184" customFormat="false" ht="12.75" hidden="false" customHeight="false" outlineLevel="0" collapsed="false">
      <c r="B184" s="4"/>
    </row>
    <row r="185" customFormat="false" ht="12.75" hidden="false" customHeight="false" outlineLevel="0" collapsed="false">
      <c r="B185" s="4"/>
    </row>
    <row r="186" customFormat="false" ht="12.75" hidden="false" customHeight="false" outlineLevel="0" collapsed="false">
      <c r="B186" s="4"/>
    </row>
    <row r="187" customFormat="false" ht="12.75" hidden="false" customHeight="false" outlineLevel="0" collapsed="false">
      <c r="B187" s="4"/>
    </row>
    <row r="188" customFormat="false" ht="12.75" hidden="false" customHeight="false" outlineLevel="0" collapsed="false">
      <c r="B188" s="4"/>
    </row>
    <row r="189" customFormat="false" ht="12.75" hidden="false" customHeight="false" outlineLevel="0" collapsed="false">
      <c r="B189" s="4"/>
    </row>
    <row r="190" customFormat="false" ht="12.75" hidden="false" customHeight="false" outlineLevel="0" collapsed="false">
      <c r="B190" s="4"/>
    </row>
    <row r="191" customFormat="false" ht="12.75" hidden="false" customHeight="false" outlineLevel="0" collapsed="false">
      <c r="B191" s="4"/>
    </row>
    <row r="192" customFormat="false" ht="12.75" hidden="false" customHeight="false" outlineLevel="0" collapsed="false">
      <c r="B192" s="4"/>
    </row>
    <row r="193" customFormat="false" ht="12.75" hidden="false" customHeight="false" outlineLevel="0" collapsed="false">
      <c r="B193" s="4"/>
    </row>
    <row r="194" customFormat="false" ht="12.75" hidden="false" customHeight="false" outlineLevel="0" collapsed="false">
      <c r="B194" s="4"/>
    </row>
    <row r="195" customFormat="false" ht="12.75" hidden="false" customHeight="false" outlineLevel="0" collapsed="false">
      <c r="B195" s="4"/>
    </row>
    <row r="196" customFormat="false" ht="12.75" hidden="false" customHeight="false" outlineLevel="0" collapsed="false">
      <c r="B196" s="4"/>
    </row>
    <row r="197" customFormat="false" ht="12.75" hidden="false" customHeight="false" outlineLevel="0" collapsed="false">
      <c r="B197" s="4"/>
    </row>
    <row r="198" customFormat="false" ht="12.75" hidden="false" customHeight="false" outlineLevel="0" collapsed="false">
      <c r="B198" s="4"/>
    </row>
    <row r="199" customFormat="false" ht="12.75" hidden="false" customHeight="false" outlineLevel="0" collapsed="false">
      <c r="B199" s="4"/>
    </row>
    <row r="200" customFormat="false" ht="12.75" hidden="false" customHeight="false" outlineLevel="0" collapsed="false">
      <c r="B200" s="4"/>
    </row>
    <row r="201" customFormat="false" ht="12.75" hidden="false" customHeight="false" outlineLevel="0" collapsed="false">
      <c r="B201" s="4"/>
    </row>
    <row r="202" customFormat="false" ht="12.75" hidden="false" customHeight="false" outlineLevel="0" collapsed="false">
      <c r="B202" s="4"/>
    </row>
    <row r="203" customFormat="false" ht="12.75" hidden="false" customHeight="false" outlineLevel="0" collapsed="false">
      <c r="B203" s="4"/>
    </row>
    <row r="204" customFormat="false" ht="12.75" hidden="false" customHeight="false" outlineLevel="0" collapsed="false">
      <c r="B204" s="4"/>
    </row>
    <row r="205" customFormat="false" ht="12.75" hidden="false" customHeight="false" outlineLevel="0" collapsed="false">
      <c r="B205" s="4"/>
    </row>
    <row r="206" customFormat="false" ht="12.75" hidden="false" customHeight="false" outlineLevel="0" collapsed="false">
      <c r="B206" s="4"/>
    </row>
    <row r="207" customFormat="false" ht="12.75" hidden="false" customHeight="false" outlineLevel="0" collapsed="false">
      <c r="B207" s="4"/>
    </row>
    <row r="208" customFormat="false" ht="12.75" hidden="false" customHeight="false" outlineLevel="0" collapsed="false">
      <c r="B208" s="4"/>
    </row>
    <row r="209" customFormat="false" ht="12.75" hidden="false" customHeight="false" outlineLevel="0" collapsed="false">
      <c r="B209" s="4"/>
    </row>
    <row r="210" customFormat="false" ht="12.75" hidden="false" customHeight="false" outlineLevel="0" collapsed="false">
      <c r="B210" s="4"/>
    </row>
    <row r="211" customFormat="false" ht="12.75" hidden="false" customHeight="false" outlineLevel="0" collapsed="false">
      <c r="B211" s="4"/>
    </row>
    <row r="212" customFormat="false" ht="12.75" hidden="false" customHeight="false" outlineLevel="0" collapsed="false">
      <c r="B212" s="4"/>
    </row>
    <row r="213" customFormat="false" ht="12.75" hidden="false" customHeight="false" outlineLevel="0" collapsed="false">
      <c r="B213" s="4"/>
    </row>
    <row r="214" customFormat="false" ht="12.75" hidden="false" customHeight="false" outlineLevel="0" collapsed="false">
      <c r="B214" s="4"/>
    </row>
    <row r="215" customFormat="false" ht="12.75" hidden="false" customHeight="false" outlineLevel="0" collapsed="false">
      <c r="B215" s="4"/>
    </row>
    <row r="216" customFormat="false" ht="12.75" hidden="false" customHeight="false" outlineLevel="0" collapsed="false">
      <c r="B216" s="4"/>
    </row>
    <row r="217" customFormat="false" ht="12.75" hidden="false" customHeight="false" outlineLevel="0" collapsed="false">
      <c r="B217" s="4"/>
    </row>
    <row r="218" customFormat="false" ht="12.75" hidden="false" customHeight="false" outlineLevel="0" collapsed="false">
      <c r="B218" s="4"/>
    </row>
    <row r="219" customFormat="false" ht="12.75" hidden="false" customHeight="false" outlineLevel="0" collapsed="false">
      <c r="B219" s="4"/>
    </row>
    <row r="220" customFormat="false" ht="12.75" hidden="false" customHeight="false" outlineLevel="0" collapsed="false">
      <c r="B220" s="4"/>
    </row>
    <row r="221" customFormat="false" ht="12.75" hidden="false" customHeight="false" outlineLevel="0" collapsed="false">
      <c r="B221" s="4"/>
    </row>
    <row r="222" customFormat="false" ht="12.75" hidden="false" customHeight="false" outlineLevel="0" collapsed="false">
      <c r="B222" s="4"/>
    </row>
    <row r="223" customFormat="false" ht="12.75" hidden="false" customHeight="false" outlineLevel="0" collapsed="false">
      <c r="B223" s="4"/>
    </row>
    <row r="224" customFormat="false" ht="12.75" hidden="false" customHeight="false" outlineLevel="0" collapsed="false">
      <c r="B224" s="4"/>
    </row>
    <row r="225" customFormat="false" ht="12.75" hidden="false" customHeight="false" outlineLevel="0" collapsed="false">
      <c r="B225" s="4"/>
    </row>
    <row r="226" customFormat="false" ht="12.75" hidden="false" customHeight="false" outlineLevel="0" collapsed="false">
      <c r="B226" s="4"/>
    </row>
    <row r="227" customFormat="false" ht="12.75" hidden="false" customHeight="false" outlineLevel="0" collapsed="false">
      <c r="B227" s="4"/>
    </row>
    <row r="228" customFormat="false" ht="12.75" hidden="false" customHeight="false" outlineLevel="0" collapsed="false">
      <c r="B228" s="4"/>
    </row>
    <row r="229" customFormat="false" ht="12.75" hidden="false" customHeight="false" outlineLevel="0" collapsed="false">
      <c r="B229" s="4"/>
    </row>
    <row r="230" customFormat="false" ht="12.75" hidden="false" customHeight="false" outlineLevel="0" collapsed="false">
      <c r="B230" s="4"/>
    </row>
    <row r="231" customFormat="false" ht="12.75" hidden="false" customHeight="false" outlineLevel="0" collapsed="false">
      <c r="B231" s="4"/>
    </row>
    <row r="232" customFormat="false" ht="12.75" hidden="false" customHeight="false" outlineLevel="0" collapsed="false">
      <c r="B232" s="4"/>
    </row>
    <row r="233" customFormat="false" ht="12.75" hidden="false" customHeight="false" outlineLevel="0" collapsed="false">
      <c r="B233" s="4"/>
    </row>
    <row r="234" customFormat="false" ht="12.75" hidden="false" customHeight="false" outlineLevel="0" collapsed="false">
      <c r="B234" s="4"/>
    </row>
    <row r="235" customFormat="false" ht="12.75" hidden="false" customHeight="false" outlineLevel="0" collapsed="false">
      <c r="B235" s="4"/>
    </row>
    <row r="236" customFormat="false" ht="12.75" hidden="false" customHeight="false" outlineLevel="0" collapsed="false">
      <c r="B236" s="4"/>
    </row>
    <row r="237" customFormat="false" ht="12.75" hidden="false" customHeight="false" outlineLevel="0" collapsed="false">
      <c r="B237" s="4"/>
    </row>
    <row r="238" customFormat="false" ht="12.75" hidden="false" customHeight="false" outlineLevel="0" collapsed="false">
      <c r="B238" s="4"/>
    </row>
    <row r="239" customFormat="false" ht="12.75" hidden="false" customHeight="false" outlineLevel="0" collapsed="false">
      <c r="B239" s="4"/>
    </row>
    <row r="240" customFormat="false" ht="12.75" hidden="false" customHeight="false" outlineLevel="0" collapsed="false">
      <c r="B240" s="4"/>
    </row>
    <row r="241" customFormat="false" ht="12.75" hidden="false" customHeight="false" outlineLevel="0" collapsed="false">
      <c r="B241" s="4"/>
    </row>
    <row r="242" customFormat="false" ht="12.75" hidden="false" customHeight="false" outlineLevel="0" collapsed="false">
      <c r="B242" s="4"/>
    </row>
    <row r="243" customFormat="false" ht="12.75" hidden="false" customHeight="false" outlineLevel="0" collapsed="false">
      <c r="B243" s="4"/>
    </row>
    <row r="244" customFormat="false" ht="12.75" hidden="false" customHeight="false" outlineLevel="0" collapsed="false">
      <c r="B244" s="4"/>
    </row>
    <row r="245" customFormat="false" ht="12.75" hidden="false" customHeight="false" outlineLevel="0" collapsed="false">
      <c r="B245" s="4"/>
    </row>
    <row r="246" customFormat="false" ht="12.75" hidden="false" customHeight="false" outlineLevel="0" collapsed="false">
      <c r="B246" s="4"/>
    </row>
    <row r="247" customFormat="false" ht="12.75" hidden="false" customHeight="false" outlineLevel="0" collapsed="false">
      <c r="B247" s="4"/>
    </row>
    <row r="248" customFormat="false" ht="12.75" hidden="false" customHeight="false" outlineLevel="0" collapsed="false">
      <c r="B248" s="4"/>
    </row>
    <row r="249" customFormat="false" ht="12.75" hidden="false" customHeight="false" outlineLevel="0" collapsed="false">
      <c r="B249" s="4"/>
    </row>
    <row r="250" customFormat="false" ht="12.75" hidden="false" customHeight="false" outlineLevel="0" collapsed="false">
      <c r="B250" s="4"/>
    </row>
    <row r="251" customFormat="false" ht="12.75" hidden="false" customHeight="false" outlineLevel="0" collapsed="false">
      <c r="B251" s="4"/>
    </row>
    <row r="252" customFormat="false" ht="12.75" hidden="false" customHeight="false" outlineLevel="0" collapsed="false">
      <c r="B252" s="4"/>
    </row>
    <row r="253" customFormat="false" ht="12.75" hidden="false" customHeight="false" outlineLevel="0" collapsed="false">
      <c r="B253" s="4"/>
    </row>
    <row r="254" customFormat="false" ht="12.75" hidden="false" customHeight="false" outlineLevel="0" collapsed="false">
      <c r="B254" s="4"/>
    </row>
    <row r="255" customFormat="false" ht="12.75" hidden="false" customHeight="false" outlineLevel="0" collapsed="false">
      <c r="B255" s="4"/>
    </row>
    <row r="256" customFormat="false" ht="12.75" hidden="false" customHeight="false" outlineLevel="0" collapsed="false">
      <c r="B256" s="4"/>
    </row>
    <row r="257" customFormat="false" ht="12.75" hidden="false" customHeight="false" outlineLevel="0" collapsed="false">
      <c r="B257" s="4"/>
    </row>
    <row r="258" customFormat="false" ht="12.75" hidden="false" customHeight="false" outlineLevel="0" collapsed="false">
      <c r="B258" s="4"/>
    </row>
    <row r="259" customFormat="false" ht="12.75" hidden="false" customHeight="false" outlineLevel="0" collapsed="false">
      <c r="B259" s="4"/>
    </row>
    <row r="260" customFormat="false" ht="12.75" hidden="false" customHeight="false" outlineLevel="0" collapsed="false">
      <c r="B260" s="4"/>
    </row>
    <row r="261" customFormat="false" ht="12.75" hidden="false" customHeight="false" outlineLevel="0" collapsed="false">
      <c r="B261" s="4"/>
    </row>
    <row r="262" customFormat="false" ht="12.75" hidden="false" customHeight="false" outlineLevel="0" collapsed="false">
      <c r="B262" s="4"/>
    </row>
    <row r="263" customFormat="false" ht="12.75" hidden="false" customHeight="false" outlineLevel="0" collapsed="false">
      <c r="B263" s="4"/>
    </row>
    <row r="264" customFormat="false" ht="12.75" hidden="false" customHeight="false" outlineLevel="0" collapsed="false">
      <c r="B264" s="4"/>
    </row>
    <row r="265" customFormat="false" ht="12.75" hidden="false" customHeight="false" outlineLevel="0" collapsed="false">
      <c r="B265" s="4"/>
    </row>
    <row r="266" customFormat="false" ht="12.75" hidden="false" customHeight="false" outlineLevel="0" collapsed="false">
      <c r="B266" s="4"/>
    </row>
    <row r="267" customFormat="false" ht="12.75" hidden="false" customHeight="false" outlineLevel="0" collapsed="false">
      <c r="B267" s="4"/>
    </row>
    <row r="268" customFormat="false" ht="12.75" hidden="false" customHeight="false" outlineLevel="0" collapsed="false">
      <c r="B268" s="4"/>
    </row>
    <row r="269" customFormat="false" ht="12.75" hidden="false" customHeight="false" outlineLevel="0" collapsed="false">
      <c r="B269" s="4"/>
    </row>
    <row r="270" customFormat="false" ht="12.75" hidden="false" customHeight="false" outlineLevel="0" collapsed="false">
      <c r="B270" s="4"/>
    </row>
    <row r="271" customFormat="false" ht="12.75" hidden="false" customHeight="false" outlineLevel="0" collapsed="false">
      <c r="B271" s="4"/>
    </row>
    <row r="272" customFormat="false" ht="12.75" hidden="false" customHeight="false" outlineLevel="0" collapsed="false">
      <c r="B272" s="4"/>
    </row>
    <row r="273" customFormat="false" ht="12.75" hidden="false" customHeight="false" outlineLevel="0" collapsed="false">
      <c r="B273" s="4"/>
    </row>
    <row r="274" customFormat="false" ht="12.75" hidden="false" customHeight="false" outlineLevel="0" collapsed="false">
      <c r="B274" s="4"/>
    </row>
    <row r="275" customFormat="false" ht="12.75" hidden="false" customHeight="false" outlineLevel="0" collapsed="false">
      <c r="B275" s="4"/>
    </row>
    <row r="276" customFormat="false" ht="12.75" hidden="false" customHeight="false" outlineLevel="0" collapsed="false">
      <c r="B276" s="4"/>
    </row>
    <row r="277" customFormat="false" ht="12.75" hidden="false" customHeight="false" outlineLevel="0" collapsed="false">
      <c r="B277" s="4"/>
    </row>
    <row r="278" customFormat="false" ht="12.75" hidden="false" customHeight="false" outlineLevel="0" collapsed="false">
      <c r="B278" s="4"/>
    </row>
    <row r="279" customFormat="false" ht="12.75" hidden="false" customHeight="false" outlineLevel="0" collapsed="false">
      <c r="B279" s="4"/>
    </row>
    <row r="280" customFormat="false" ht="12.75" hidden="false" customHeight="false" outlineLevel="0" collapsed="false">
      <c r="B280" s="4"/>
    </row>
    <row r="281" customFormat="false" ht="12.75" hidden="false" customHeight="false" outlineLevel="0" collapsed="false">
      <c r="B281" s="4"/>
    </row>
    <row r="282" customFormat="false" ht="12.75" hidden="false" customHeight="false" outlineLevel="0" collapsed="false">
      <c r="B282" s="4"/>
    </row>
    <row r="283" customFormat="false" ht="12.75" hidden="false" customHeight="false" outlineLevel="0" collapsed="false">
      <c r="B283" s="4"/>
    </row>
    <row r="284" customFormat="false" ht="12.75" hidden="false" customHeight="false" outlineLevel="0" collapsed="false">
      <c r="B284" s="4"/>
    </row>
    <row r="285" customFormat="false" ht="12.75" hidden="false" customHeight="false" outlineLevel="0" collapsed="false">
      <c r="B285" s="4"/>
    </row>
    <row r="286" customFormat="false" ht="12.75" hidden="false" customHeight="false" outlineLevel="0" collapsed="false">
      <c r="B286" s="4"/>
    </row>
    <row r="287" customFormat="false" ht="12.75" hidden="false" customHeight="false" outlineLevel="0" collapsed="false">
      <c r="B287" s="4"/>
    </row>
    <row r="288" customFormat="false" ht="12.75" hidden="false" customHeight="false" outlineLevel="0" collapsed="false">
      <c r="B288" s="4"/>
    </row>
    <row r="289" customFormat="false" ht="12.75" hidden="false" customHeight="false" outlineLevel="0" collapsed="false">
      <c r="B289" s="4"/>
    </row>
    <row r="290" customFormat="false" ht="12.75" hidden="false" customHeight="false" outlineLevel="0" collapsed="false">
      <c r="B290" s="4"/>
    </row>
    <row r="291" customFormat="false" ht="12.75" hidden="false" customHeight="false" outlineLevel="0" collapsed="false">
      <c r="B291" s="4"/>
    </row>
    <row r="292" customFormat="false" ht="12.75" hidden="false" customHeight="false" outlineLevel="0" collapsed="false">
      <c r="B292" s="4"/>
    </row>
    <row r="293" customFormat="false" ht="12.75" hidden="false" customHeight="false" outlineLevel="0" collapsed="false">
      <c r="B293" s="4"/>
    </row>
    <row r="294" customFormat="false" ht="12.75" hidden="false" customHeight="false" outlineLevel="0" collapsed="false">
      <c r="B294" s="4"/>
    </row>
    <row r="295" customFormat="false" ht="12.75" hidden="false" customHeight="false" outlineLevel="0" collapsed="false">
      <c r="B295" s="4"/>
    </row>
    <row r="296" customFormat="false" ht="12.75" hidden="false" customHeight="false" outlineLevel="0" collapsed="false">
      <c r="B296" s="4"/>
    </row>
    <row r="297" customFormat="false" ht="12.75" hidden="false" customHeight="false" outlineLevel="0" collapsed="false">
      <c r="B297" s="4"/>
    </row>
    <row r="298" customFormat="false" ht="12.75" hidden="false" customHeight="false" outlineLevel="0" collapsed="false">
      <c r="B298" s="4"/>
    </row>
    <row r="299" customFormat="false" ht="12.75" hidden="false" customHeight="false" outlineLevel="0" collapsed="false">
      <c r="B299" s="4"/>
    </row>
    <row r="300" customFormat="false" ht="12.75" hidden="false" customHeight="false" outlineLevel="0" collapsed="false">
      <c r="B300" s="4"/>
    </row>
    <row r="301" customFormat="false" ht="12.75" hidden="false" customHeight="false" outlineLevel="0" collapsed="false">
      <c r="B301" s="4"/>
    </row>
    <row r="302" customFormat="false" ht="12.75" hidden="false" customHeight="false" outlineLevel="0" collapsed="false">
      <c r="B302" s="4"/>
    </row>
    <row r="303" customFormat="false" ht="12.75" hidden="false" customHeight="false" outlineLevel="0" collapsed="false">
      <c r="B303" s="4"/>
    </row>
    <row r="304" customFormat="false" ht="12.75" hidden="false" customHeight="false" outlineLevel="0" collapsed="false">
      <c r="B304" s="4"/>
    </row>
    <row r="305" customFormat="false" ht="12.75" hidden="false" customHeight="false" outlineLevel="0" collapsed="false">
      <c r="B305" s="4"/>
    </row>
    <row r="306" customFormat="false" ht="12.75" hidden="false" customHeight="false" outlineLevel="0" collapsed="false">
      <c r="B306" s="4"/>
    </row>
    <row r="307" customFormat="false" ht="12.75" hidden="false" customHeight="false" outlineLevel="0" collapsed="false">
      <c r="B307" s="4"/>
    </row>
    <row r="308" customFormat="false" ht="12.75" hidden="false" customHeight="false" outlineLevel="0" collapsed="false">
      <c r="B308" s="4"/>
    </row>
    <row r="309" customFormat="false" ht="12.75" hidden="false" customHeight="false" outlineLevel="0" collapsed="false">
      <c r="B309" s="4"/>
    </row>
    <row r="310" customFormat="false" ht="12.75" hidden="false" customHeight="false" outlineLevel="0" collapsed="false">
      <c r="B310" s="4"/>
    </row>
    <row r="311" customFormat="false" ht="12.75" hidden="false" customHeight="false" outlineLevel="0" collapsed="false">
      <c r="B311" s="4"/>
    </row>
    <row r="312" customFormat="false" ht="12.75" hidden="false" customHeight="false" outlineLevel="0" collapsed="false">
      <c r="B312" s="4"/>
    </row>
    <row r="313" customFormat="false" ht="12.75" hidden="false" customHeight="false" outlineLevel="0" collapsed="false">
      <c r="B313" s="4"/>
    </row>
    <row r="314" customFormat="false" ht="12.75" hidden="false" customHeight="false" outlineLevel="0" collapsed="false">
      <c r="B314" s="4"/>
    </row>
    <row r="315" customFormat="false" ht="12.75" hidden="false" customHeight="false" outlineLevel="0" collapsed="false">
      <c r="B315" s="4"/>
    </row>
    <row r="316" customFormat="false" ht="12.75" hidden="false" customHeight="false" outlineLevel="0" collapsed="false">
      <c r="B316" s="4"/>
    </row>
    <row r="317" customFormat="false" ht="12.75" hidden="false" customHeight="false" outlineLevel="0" collapsed="false">
      <c r="B317" s="4"/>
    </row>
    <row r="318" customFormat="false" ht="12.75" hidden="false" customHeight="false" outlineLevel="0" collapsed="false">
      <c r="B318" s="4"/>
    </row>
    <row r="319" customFormat="false" ht="12.75" hidden="false" customHeight="false" outlineLevel="0" collapsed="false">
      <c r="B319" s="4"/>
    </row>
    <row r="320" customFormat="false" ht="12.75" hidden="false" customHeight="false" outlineLevel="0" collapsed="false">
      <c r="B320" s="4"/>
    </row>
    <row r="321" customFormat="false" ht="12.75" hidden="false" customHeight="false" outlineLevel="0" collapsed="false">
      <c r="B321" s="4"/>
    </row>
    <row r="322" customFormat="false" ht="12.75" hidden="false" customHeight="false" outlineLevel="0" collapsed="false">
      <c r="B322" s="4"/>
    </row>
    <row r="323" customFormat="false" ht="12.75" hidden="false" customHeight="false" outlineLevel="0" collapsed="false">
      <c r="B323" s="4"/>
    </row>
    <row r="324" customFormat="false" ht="12.75" hidden="false" customHeight="false" outlineLevel="0" collapsed="false">
      <c r="B324" s="4"/>
    </row>
    <row r="325" customFormat="false" ht="12.75" hidden="false" customHeight="false" outlineLevel="0" collapsed="false">
      <c r="B325" s="4"/>
    </row>
    <row r="326" customFormat="false" ht="12.75" hidden="false" customHeight="false" outlineLevel="0" collapsed="false">
      <c r="B326" s="4"/>
    </row>
    <row r="327" customFormat="false" ht="12.75" hidden="false" customHeight="false" outlineLevel="0" collapsed="false">
      <c r="B327" s="4"/>
    </row>
    <row r="328" customFormat="false" ht="12.75" hidden="false" customHeight="false" outlineLevel="0" collapsed="false">
      <c r="B328" s="4"/>
    </row>
    <row r="329" customFormat="false" ht="12.75" hidden="false" customHeight="false" outlineLevel="0" collapsed="false">
      <c r="B329" s="4"/>
    </row>
    <row r="330" customFormat="false" ht="12.75" hidden="false" customHeight="false" outlineLevel="0" collapsed="false">
      <c r="B330" s="4"/>
    </row>
    <row r="331" customFormat="false" ht="12.75" hidden="false" customHeight="false" outlineLevel="0" collapsed="false">
      <c r="B331" s="4"/>
    </row>
    <row r="332" customFormat="false" ht="12.75" hidden="false" customHeight="false" outlineLevel="0" collapsed="false">
      <c r="B332" s="4"/>
    </row>
    <row r="333" customFormat="false" ht="12.75" hidden="false" customHeight="false" outlineLevel="0" collapsed="false">
      <c r="B333" s="4"/>
    </row>
    <row r="334" customFormat="false" ht="12.75" hidden="false" customHeight="false" outlineLevel="0" collapsed="false">
      <c r="B334" s="4"/>
    </row>
    <row r="335" customFormat="false" ht="12.75" hidden="false" customHeight="false" outlineLevel="0" collapsed="false">
      <c r="B335" s="4"/>
    </row>
    <row r="336" customFormat="false" ht="12.75" hidden="false" customHeight="false" outlineLevel="0" collapsed="false">
      <c r="B336" s="4"/>
    </row>
    <row r="337" customFormat="false" ht="12.75" hidden="false" customHeight="false" outlineLevel="0" collapsed="false">
      <c r="B337" s="4"/>
    </row>
    <row r="338" customFormat="false" ht="12.75" hidden="false" customHeight="false" outlineLevel="0" collapsed="false">
      <c r="B338" s="4"/>
    </row>
    <row r="339" customFormat="false" ht="12.75" hidden="false" customHeight="false" outlineLevel="0" collapsed="false">
      <c r="B339" s="4"/>
    </row>
    <row r="340" customFormat="false" ht="12.75" hidden="false" customHeight="false" outlineLevel="0" collapsed="false">
      <c r="B340" s="4"/>
    </row>
    <row r="341" customFormat="false" ht="12.75" hidden="false" customHeight="false" outlineLevel="0" collapsed="false">
      <c r="B341" s="4"/>
    </row>
    <row r="342" customFormat="false" ht="12.75" hidden="false" customHeight="false" outlineLevel="0" collapsed="false">
      <c r="B342" s="4"/>
    </row>
    <row r="343" customFormat="false" ht="12.75" hidden="false" customHeight="false" outlineLevel="0" collapsed="false">
      <c r="B343" s="4"/>
    </row>
    <row r="344" customFormat="false" ht="12.75" hidden="false" customHeight="false" outlineLevel="0" collapsed="false">
      <c r="B344" s="4"/>
    </row>
    <row r="345" customFormat="false" ht="12.75" hidden="false" customHeight="false" outlineLevel="0" collapsed="false">
      <c r="B345" s="4"/>
    </row>
    <row r="346" customFormat="false" ht="12.75" hidden="false" customHeight="false" outlineLevel="0" collapsed="false">
      <c r="B346" s="4"/>
    </row>
    <row r="347" customFormat="false" ht="12.75" hidden="false" customHeight="false" outlineLevel="0" collapsed="false">
      <c r="B347" s="4"/>
    </row>
    <row r="348" customFormat="false" ht="12.75" hidden="false" customHeight="false" outlineLevel="0" collapsed="false">
      <c r="B348" s="4"/>
    </row>
    <row r="349" customFormat="false" ht="12.75" hidden="false" customHeight="false" outlineLevel="0" collapsed="false">
      <c r="B349" s="4"/>
    </row>
    <row r="350" customFormat="false" ht="12.75" hidden="false" customHeight="false" outlineLevel="0" collapsed="false">
      <c r="B350" s="4"/>
    </row>
    <row r="351" customFormat="false" ht="12.75" hidden="false" customHeight="false" outlineLevel="0" collapsed="false">
      <c r="B351" s="4"/>
    </row>
    <row r="352" customFormat="false" ht="12.75" hidden="false" customHeight="false" outlineLevel="0" collapsed="false">
      <c r="B352" s="4"/>
    </row>
    <row r="353" customFormat="false" ht="12.75" hidden="false" customHeight="false" outlineLevel="0" collapsed="false">
      <c r="B353" s="4"/>
    </row>
    <row r="354" customFormat="false" ht="12.75" hidden="false" customHeight="false" outlineLevel="0" collapsed="false">
      <c r="B354" s="4"/>
    </row>
    <row r="355" customFormat="false" ht="12.75" hidden="false" customHeight="false" outlineLevel="0" collapsed="false">
      <c r="B355" s="4"/>
    </row>
    <row r="356" customFormat="false" ht="12.75" hidden="false" customHeight="false" outlineLevel="0" collapsed="false">
      <c r="B356" s="4"/>
    </row>
    <row r="357" customFormat="false" ht="12.75" hidden="false" customHeight="false" outlineLevel="0" collapsed="false">
      <c r="B357" s="4"/>
    </row>
    <row r="358" customFormat="false" ht="12.75" hidden="false" customHeight="false" outlineLevel="0" collapsed="false">
      <c r="B358" s="4"/>
    </row>
    <row r="359" customFormat="false" ht="12.75" hidden="false" customHeight="false" outlineLevel="0" collapsed="false">
      <c r="B359" s="4"/>
    </row>
    <row r="360" customFormat="false" ht="12.75" hidden="false" customHeight="false" outlineLevel="0" collapsed="false">
      <c r="B360" s="4"/>
    </row>
    <row r="361" customFormat="false" ht="12.75" hidden="false" customHeight="false" outlineLevel="0" collapsed="false">
      <c r="B361" s="4"/>
    </row>
    <row r="362" customFormat="false" ht="12.75" hidden="false" customHeight="false" outlineLevel="0" collapsed="false">
      <c r="B362" s="4"/>
    </row>
    <row r="363" customFormat="false" ht="12.75" hidden="false" customHeight="false" outlineLevel="0" collapsed="false">
      <c r="B363" s="4"/>
    </row>
    <row r="364" customFormat="false" ht="12.75" hidden="false" customHeight="false" outlineLevel="0" collapsed="false">
      <c r="B364" s="4"/>
    </row>
    <row r="365" customFormat="false" ht="12.75" hidden="false" customHeight="false" outlineLevel="0" collapsed="false">
      <c r="B365" s="4"/>
    </row>
    <row r="366" customFormat="false" ht="12.75" hidden="false" customHeight="false" outlineLevel="0" collapsed="false">
      <c r="B366" s="4"/>
    </row>
    <row r="367" customFormat="false" ht="12.75" hidden="false" customHeight="false" outlineLevel="0" collapsed="false">
      <c r="B367" s="4"/>
    </row>
    <row r="368" customFormat="false" ht="12.75" hidden="false" customHeight="false" outlineLevel="0" collapsed="false">
      <c r="B368" s="4"/>
    </row>
    <row r="369" customFormat="false" ht="12.75" hidden="false" customHeight="false" outlineLevel="0" collapsed="false">
      <c r="B369" s="4"/>
    </row>
    <row r="370" customFormat="false" ht="12.75" hidden="false" customHeight="false" outlineLevel="0" collapsed="false">
      <c r="B370" s="4"/>
    </row>
    <row r="371" customFormat="false" ht="12.75" hidden="false" customHeight="false" outlineLevel="0" collapsed="false">
      <c r="B371" s="4"/>
    </row>
    <row r="372" customFormat="false" ht="12.75" hidden="false" customHeight="false" outlineLevel="0" collapsed="false">
      <c r="B372" s="4"/>
    </row>
    <row r="373" customFormat="false" ht="12.75" hidden="false" customHeight="false" outlineLevel="0" collapsed="false">
      <c r="B373" s="4"/>
    </row>
    <row r="374" customFormat="false" ht="12.75" hidden="false" customHeight="false" outlineLevel="0" collapsed="false">
      <c r="B374" s="4"/>
    </row>
    <row r="375" customFormat="false" ht="12.75" hidden="false" customHeight="false" outlineLevel="0" collapsed="false">
      <c r="B375" s="4"/>
    </row>
    <row r="376" customFormat="false" ht="12.75" hidden="false" customHeight="false" outlineLevel="0" collapsed="false">
      <c r="B376" s="4"/>
    </row>
    <row r="377" customFormat="false" ht="12.75" hidden="false" customHeight="false" outlineLevel="0" collapsed="false">
      <c r="B377" s="4"/>
    </row>
    <row r="378" customFormat="false" ht="12.75" hidden="false" customHeight="false" outlineLevel="0" collapsed="false">
      <c r="B378" s="4"/>
    </row>
    <row r="379" customFormat="false" ht="12.75" hidden="false" customHeight="false" outlineLevel="0" collapsed="false">
      <c r="B379" s="4"/>
    </row>
    <row r="380" customFormat="false" ht="12.75" hidden="false" customHeight="false" outlineLevel="0" collapsed="false">
      <c r="B380" s="4"/>
    </row>
    <row r="381" customFormat="false" ht="12.75" hidden="false" customHeight="false" outlineLevel="0" collapsed="false">
      <c r="B381" s="4"/>
    </row>
    <row r="382" customFormat="false" ht="12.75" hidden="false" customHeight="false" outlineLevel="0" collapsed="false">
      <c r="B382" s="4"/>
    </row>
    <row r="383" customFormat="false" ht="12.75" hidden="false" customHeight="false" outlineLevel="0" collapsed="false">
      <c r="B383" s="4"/>
    </row>
    <row r="384" customFormat="false" ht="12.75" hidden="false" customHeight="false" outlineLevel="0" collapsed="false">
      <c r="B384" s="4"/>
    </row>
    <row r="385" customFormat="false" ht="12.75" hidden="false" customHeight="false" outlineLevel="0" collapsed="false">
      <c r="B385" s="4"/>
    </row>
    <row r="386" customFormat="false" ht="12.75" hidden="false" customHeight="false" outlineLevel="0" collapsed="false">
      <c r="B386" s="4"/>
    </row>
    <row r="387" customFormat="false" ht="12.75" hidden="false" customHeight="false" outlineLevel="0" collapsed="false">
      <c r="B387" s="4"/>
    </row>
    <row r="388" customFormat="false" ht="12.75" hidden="false" customHeight="false" outlineLevel="0" collapsed="false">
      <c r="B388" s="4"/>
    </row>
    <row r="389" customFormat="false" ht="12.75" hidden="false" customHeight="false" outlineLevel="0" collapsed="false">
      <c r="B389" s="4"/>
    </row>
    <row r="390" customFormat="false" ht="12.75" hidden="false" customHeight="false" outlineLevel="0" collapsed="false">
      <c r="B390" s="4"/>
    </row>
    <row r="391" customFormat="false" ht="12.75" hidden="false" customHeight="false" outlineLevel="0" collapsed="false">
      <c r="B391" s="4"/>
    </row>
    <row r="392" customFormat="false" ht="12.75" hidden="false" customHeight="false" outlineLevel="0" collapsed="false">
      <c r="B392" s="4"/>
    </row>
    <row r="393" customFormat="false" ht="12.75" hidden="false" customHeight="false" outlineLevel="0" collapsed="false">
      <c r="B393" s="4"/>
    </row>
    <row r="394" customFormat="false" ht="12.75" hidden="false" customHeight="false" outlineLevel="0" collapsed="false">
      <c r="B394" s="4"/>
    </row>
    <row r="395" customFormat="false" ht="12.75" hidden="false" customHeight="false" outlineLevel="0" collapsed="false">
      <c r="B395" s="4"/>
    </row>
    <row r="396" customFormat="false" ht="12.75" hidden="false" customHeight="false" outlineLevel="0" collapsed="false">
      <c r="B396" s="4"/>
    </row>
    <row r="397" customFormat="false" ht="12.75" hidden="false" customHeight="false" outlineLevel="0" collapsed="false">
      <c r="B397" s="4"/>
    </row>
    <row r="398" customFormat="false" ht="12.75" hidden="false" customHeight="false" outlineLevel="0" collapsed="false">
      <c r="B398" s="4"/>
    </row>
    <row r="399" customFormat="false" ht="12.75" hidden="false" customHeight="false" outlineLevel="0" collapsed="false">
      <c r="B399" s="4"/>
    </row>
    <row r="400" customFormat="false" ht="12.75" hidden="false" customHeight="false" outlineLevel="0" collapsed="false">
      <c r="B400" s="4"/>
    </row>
    <row r="401" customFormat="false" ht="12.75" hidden="false" customHeight="false" outlineLevel="0" collapsed="false">
      <c r="B401" s="4"/>
    </row>
    <row r="402" customFormat="false" ht="12.75" hidden="false" customHeight="false" outlineLevel="0" collapsed="false">
      <c r="B402" s="4"/>
    </row>
    <row r="403" customFormat="false" ht="12.75" hidden="false" customHeight="false" outlineLevel="0" collapsed="false">
      <c r="B403" s="4"/>
    </row>
    <row r="404" customFormat="false" ht="12.75" hidden="false" customHeight="false" outlineLevel="0" collapsed="false">
      <c r="B404" s="4"/>
    </row>
    <row r="405" customFormat="false" ht="12.75" hidden="false" customHeight="false" outlineLevel="0" collapsed="false">
      <c r="B405" s="4"/>
    </row>
    <row r="406" customFormat="false" ht="12.75" hidden="false" customHeight="false" outlineLevel="0" collapsed="false">
      <c r="B406" s="4"/>
    </row>
    <row r="407" customFormat="false" ht="12.75" hidden="false" customHeight="false" outlineLevel="0" collapsed="false">
      <c r="B407" s="4"/>
    </row>
    <row r="408" customFormat="false" ht="12.75" hidden="false" customHeight="false" outlineLevel="0" collapsed="false">
      <c r="B408" s="4"/>
    </row>
    <row r="409" customFormat="false" ht="12.75" hidden="false" customHeight="false" outlineLevel="0" collapsed="false">
      <c r="B409" s="4"/>
    </row>
    <row r="410" customFormat="false" ht="12.75" hidden="false" customHeight="false" outlineLevel="0" collapsed="false">
      <c r="B410" s="4"/>
    </row>
    <row r="411" customFormat="false" ht="12.75" hidden="false" customHeight="false" outlineLevel="0" collapsed="false">
      <c r="B411" s="4"/>
    </row>
    <row r="412" customFormat="false" ht="12.75" hidden="false" customHeight="false" outlineLevel="0" collapsed="false">
      <c r="B412" s="4"/>
    </row>
    <row r="413" customFormat="false" ht="12.75" hidden="false" customHeight="false" outlineLevel="0" collapsed="false">
      <c r="B413" s="4"/>
    </row>
    <row r="414" customFormat="false" ht="12.75" hidden="false" customHeight="false" outlineLevel="0" collapsed="false">
      <c r="B414" s="4"/>
    </row>
    <row r="415" customFormat="false" ht="12.75" hidden="false" customHeight="false" outlineLevel="0" collapsed="false">
      <c r="B415" s="4"/>
    </row>
    <row r="416" customFormat="false" ht="12.75" hidden="false" customHeight="false" outlineLevel="0" collapsed="false">
      <c r="B416" s="4"/>
    </row>
    <row r="417" customFormat="false" ht="12.75" hidden="false" customHeight="false" outlineLevel="0" collapsed="false">
      <c r="B417" s="4"/>
    </row>
    <row r="418" customFormat="false" ht="12.75" hidden="false" customHeight="false" outlineLevel="0" collapsed="false">
      <c r="B418" s="4"/>
    </row>
    <row r="419" customFormat="false" ht="12.75" hidden="false" customHeight="false" outlineLevel="0" collapsed="false">
      <c r="B419" s="4"/>
    </row>
    <row r="420" customFormat="false" ht="12.75" hidden="false" customHeight="false" outlineLevel="0" collapsed="false">
      <c r="B420" s="4"/>
    </row>
    <row r="421" customFormat="false" ht="12.75" hidden="false" customHeight="false" outlineLevel="0" collapsed="false">
      <c r="B421" s="4"/>
    </row>
    <row r="422" customFormat="false" ht="12.75" hidden="false" customHeight="false" outlineLevel="0" collapsed="false">
      <c r="B422" s="4"/>
    </row>
    <row r="423" customFormat="false" ht="12.75" hidden="false" customHeight="false" outlineLevel="0" collapsed="false">
      <c r="B423" s="4"/>
    </row>
    <row r="424" customFormat="false" ht="12.75" hidden="false" customHeight="false" outlineLevel="0" collapsed="false">
      <c r="B424" s="4"/>
    </row>
    <row r="425" customFormat="false" ht="12.75" hidden="false" customHeight="false" outlineLevel="0" collapsed="false">
      <c r="B425" s="4"/>
    </row>
    <row r="426" customFormat="false" ht="12.75" hidden="false" customHeight="false" outlineLevel="0" collapsed="false">
      <c r="B426" s="4"/>
    </row>
    <row r="427" customFormat="false" ht="12.75" hidden="false" customHeight="false" outlineLevel="0" collapsed="false">
      <c r="B427" s="4"/>
    </row>
    <row r="428" customFormat="false" ht="12.75" hidden="false" customHeight="false" outlineLevel="0" collapsed="false">
      <c r="B428" s="4"/>
    </row>
    <row r="429" customFormat="false" ht="12.75" hidden="false" customHeight="false" outlineLevel="0" collapsed="false">
      <c r="B429" s="4"/>
    </row>
    <row r="430" customFormat="false" ht="12.75" hidden="false" customHeight="false" outlineLevel="0" collapsed="false">
      <c r="B430" s="4"/>
    </row>
    <row r="431" customFormat="false" ht="12.75" hidden="false" customHeight="false" outlineLevel="0" collapsed="false">
      <c r="B431" s="4"/>
    </row>
    <row r="432" customFormat="false" ht="12.75" hidden="false" customHeight="false" outlineLevel="0" collapsed="false">
      <c r="B432" s="4"/>
    </row>
    <row r="433" customFormat="false" ht="12.75" hidden="false" customHeight="false" outlineLevel="0" collapsed="false">
      <c r="B433" s="4"/>
    </row>
    <row r="434" customFormat="false" ht="12.75" hidden="false" customHeight="false" outlineLevel="0" collapsed="false">
      <c r="B434" s="4"/>
    </row>
    <row r="435" customFormat="false" ht="12.75" hidden="false" customHeight="false" outlineLevel="0" collapsed="false">
      <c r="B435" s="4"/>
    </row>
    <row r="436" customFormat="false" ht="12.75" hidden="false" customHeight="false" outlineLevel="0" collapsed="false">
      <c r="B436" s="4"/>
    </row>
    <row r="437" customFormat="false" ht="12.75" hidden="false" customHeight="false" outlineLevel="0" collapsed="false">
      <c r="B437" s="4"/>
    </row>
    <row r="438" customFormat="false" ht="12.75" hidden="false" customHeight="false" outlineLevel="0" collapsed="false">
      <c r="B438" s="4"/>
    </row>
    <row r="439" customFormat="false" ht="12.75" hidden="false" customHeight="false" outlineLevel="0" collapsed="false">
      <c r="B439" s="4"/>
    </row>
    <row r="440" customFormat="false" ht="12.75" hidden="false" customHeight="false" outlineLevel="0" collapsed="false">
      <c r="B440" s="4"/>
    </row>
    <row r="441" customFormat="false" ht="12.75" hidden="false" customHeight="false" outlineLevel="0" collapsed="false">
      <c r="B441" s="4"/>
    </row>
    <row r="442" customFormat="false" ht="12.75" hidden="false" customHeight="false" outlineLevel="0" collapsed="false">
      <c r="B442" s="4"/>
    </row>
    <row r="443" customFormat="false" ht="12.75" hidden="false" customHeight="false" outlineLevel="0" collapsed="false">
      <c r="B443" s="4"/>
    </row>
    <row r="444" customFormat="false" ht="12.75" hidden="false" customHeight="false" outlineLevel="0" collapsed="false">
      <c r="B444" s="4"/>
    </row>
    <row r="445" customFormat="false" ht="12.75" hidden="false" customHeight="false" outlineLevel="0" collapsed="false">
      <c r="B445" s="4"/>
    </row>
    <row r="446" customFormat="false" ht="12.75" hidden="false" customHeight="false" outlineLevel="0" collapsed="false">
      <c r="B446" s="4"/>
    </row>
    <row r="447" customFormat="false" ht="12.75" hidden="false" customHeight="false" outlineLevel="0" collapsed="false">
      <c r="B447" s="4"/>
    </row>
    <row r="448" customFormat="false" ht="12.75" hidden="false" customHeight="false" outlineLevel="0" collapsed="false">
      <c r="B448" s="4"/>
    </row>
    <row r="449" customFormat="false" ht="12.75" hidden="false" customHeight="false" outlineLevel="0" collapsed="false">
      <c r="B449" s="4"/>
    </row>
    <row r="450" customFormat="false" ht="12.75" hidden="false" customHeight="false" outlineLevel="0" collapsed="false">
      <c r="B450" s="4"/>
    </row>
    <row r="451" customFormat="false" ht="12.75" hidden="false" customHeight="false" outlineLevel="0" collapsed="false">
      <c r="B451" s="4"/>
    </row>
    <row r="452" customFormat="false" ht="12.75" hidden="false" customHeight="false" outlineLevel="0" collapsed="false">
      <c r="B452" s="4"/>
    </row>
    <row r="453" customFormat="false" ht="12.75" hidden="false" customHeight="false" outlineLevel="0" collapsed="false">
      <c r="B453" s="4"/>
    </row>
    <row r="454" customFormat="false" ht="12.75" hidden="false" customHeight="false" outlineLevel="0" collapsed="false">
      <c r="B454" s="4"/>
    </row>
    <row r="455" customFormat="false" ht="12.75" hidden="false" customHeight="false" outlineLevel="0" collapsed="false">
      <c r="B455" s="4"/>
    </row>
    <row r="456" customFormat="false" ht="12.75" hidden="false" customHeight="false" outlineLevel="0" collapsed="false">
      <c r="B456" s="4"/>
    </row>
    <row r="457" customFormat="false" ht="12.75" hidden="false" customHeight="false" outlineLevel="0" collapsed="false">
      <c r="B457" s="4"/>
    </row>
    <row r="458" customFormat="false" ht="12.75" hidden="false" customHeight="false" outlineLevel="0" collapsed="false">
      <c r="B458" s="4"/>
    </row>
    <row r="459" customFormat="false" ht="12.75" hidden="false" customHeight="false" outlineLevel="0" collapsed="false">
      <c r="B459" s="4"/>
    </row>
    <row r="460" customFormat="false" ht="12.75" hidden="false" customHeight="false" outlineLevel="0" collapsed="false">
      <c r="B460" s="4"/>
    </row>
    <row r="461" customFormat="false" ht="12.75" hidden="false" customHeight="false" outlineLevel="0" collapsed="false">
      <c r="B461" s="4"/>
    </row>
    <row r="462" customFormat="false" ht="12.75" hidden="false" customHeight="false" outlineLevel="0" collapsed="false">
      <c r="B462" s="4"/>
    </row>
    <row r="463" customFormat="false" ht="12.75" hidden="false" customHeight="false" outlineLevel="0" collapsed="false">
      <c r="B463" s="4"/>
    </row>
    <row r="464" customFormat="false" ht="12.75" hidden="false" customHeight="false" outlineLevel="0" collapsed="false">
      <c r="B464" s="4"/>
    </row>
    <row r="465" customFormat="false" ht="12.75" hidden="false" customHeight="false" outlineLevel="0" collapsed="false">
      <c r="B465" s="4"/>
    </row>
    <row r="466" customFormat="false" ht="12.75" hidden="false" customHeight="false" outlineLevel="0" collapsed="false">
      <c r="B466" s="4"/>
    </row>
    <row r="467" customFormat="false" ht="12.75" hidden="false" customHeight="false" outlineLevel="0" collapsed="false">
      <c r="B467" s="4"/>
    </row>
    <row r="468" customFormat="false" ht="12.75" hidden="false" customHeight="false" outlineLevel="0" collapsed="false">
      <c r="B468" s="4"/>
    </row>
    <row r="469" customFormat="false" ht="12.75" hidden="false" customHeight="false" outlineLevel="0" collapsed="false">
      <c r="B469" s="4"/>
    </row>
    <row r="470" customFormat="false" ht="12.75" hidden="false" customHeight="false" outlineLevel="0" collapsed="false">
      <c r="B470" s="4"/>
    </row>
    <row r="471" customFormat="false" ht="12.75" hidden="false" customHeight="false" outlineLevel="0" collapsed="false">
      <c r="B471" s="4"/>
    </row>
    <row r="472" customFormat="false" ht="12.75" hidden="false" customHeight="false" outlineLevel="0" collapsed="false">
      <c r="B472" s="4"/>
    </row>
    <row r="473" customFormat="false" ht="12.75" hidden="false" customHeight="false" outlineLevel="0" collapsed="false">
      <c r="B473" s="4"/>
    </row>
    <row r="474" customFormat="false" ht="12.75" hidden="false" customHeight="false" outlineLevel="0" collapsed="false">
      <c r="B474" s="4"/>
    </row>
    <row r="475" customFormat="false" ht="12.75" hidden="false" customHeight="false" outlineLevel="0" collapsed="false">
      <c r="B475" s="4"/>
    </row>
    <row r="476" customFormat="false" ht="12.75" hidden="false" customHeight="false" outlineLevel="0" collapsed="false">
      <c r="B476" s="4"/>
    </row>
    <row r="477" customFormat="false" ht="12.75" hidden="false" customHeight="false" outlineLevel="0" collapsed="false">
      <c r="B477" s="4"/>
    </row>
    <row r="478" customFormat="false" ht="12.75" hidden="false" customHeight="false" outlineLevel="0" collapsed="false">
      <c r="B478" s="4"/>
    </row>
    <row r="479" customFormat="false" ht="12.75" hidden="false" customHeight="false" outlineLevel="0" collapsed="false">
      <c r="B479" s="4"/>
    </row>
    <row r="480" customFormat="false" ht="12.75" hidden="false" customHeight="false" outlineLevel="0" collapsed="false">
      <c r="B480" s="4"/>
    </row>
    <row r="481" customFormat="false" ht="12.75" hidden="false" customHeight="false" outlineLevel="0" collapsed="false">
      <c r="B481" s="4"/>
    </row>
    <row r="482" customFormat="false" ht="12.75" hidden="false" customHeight="false" outlineLevel="0" collapsed="false">
      <c r="B482" s="4"/>
    </row>
    <row r="483" customFormat="false" ht="12.75" hidden="false" customHeight="false" outlineLevel="0" collapsed="false">
      <c r="B483" s="4"/>
    </row>
    <row r="484" customFormat="false" ht="12.75" hidden="false" customHeight="false" outlineLevel="0" collapsed="false">
      <c r="B484" s="4"/>
    </row>
    <row r="485" customFormat="false" ht="12.75" hidden="false" customHeight="false" outlineLevel="0" collapsed="false">
      <c r="B485" s="4"/>
    </row>
    <row r="486" customFormat="false" ht="12.75" hidden="false" customHeight="false" outlineLevel="0" collapsed="false">
      <c r="B486" s="4"/>
    </row>
    <row r="487" customFormat="false" ht="12.75" hidden="false" customHeight="false" outlineLevel="0" collapsed="false">
      <c r="B487" s="4"/>
    </row>
    <row r="488" customFormat="false" ht="12.75" hidden="false" customHeight="false" outlineLevel="0" collapsed="false">
      <c r="B488" s="4"/>
    </row>
    <row r="489" customFormat="false" ht="12.75" hidden="false" customHeight="false" outlineLevel="0" collapsed="false">
      <c r="B489" s="4"/>
    </row>
    <row r="490" customFormat="false" ht="12.75" hidden="false" customHeight="false" outlineLevel="0" collapsed="false">
      <c r="B490" s="4"/>
    </row>
    <row r="491" customFormat="false" ht="12.75" hidden="false" customHeight="false" outlineLevel="0" collapsed="false">
      <c r="B491" s="4"/>
    </row>
    <row r="492" customFormat="false" ht="12.75" hidden="false" customHeight="false" outlineLevel="0" collapsed="false">
      <c r="B492" s="4"/>
    </row>
    <row r="493" customFormat="false" ht="12.75" hidden="false" customHeight="false" outlineLevel="0" collapsed="false">
      <c r="B493" s="4"/>
    </row>
    <row r="494" customFormat="false" ht="12.75" hidden="false" customHeight="false" outlineLevel="0" collapsed="false">
      <c r="B494" s="4"/>
    </row>
    <row r="495" customFormat="false" ht="12.75" hidden="false" customHeight="false" outlineLevel="0" collapsed="false">
      <c r="B495" s="4"/>
    </row>
    <row r="496" customFormat="false" ht="12.75" hidden="false" customHeight="false" outlineLevel="0" collapsed="false">
      <c r="B496" s="4"/>
    </row>
    <row r="497" customFormat="false" ht="12.75" hidden="false" customHeight="false" outlineLevel="0" collapsed="false">
      <c r="B497" s="4"/>
    </row>
    <row r="498" customFormat="false" ht="12.75" hidden="false" customHeight="false" outlineLevel="0" collapsed="false">
      <c r="B498" s="4"/>
    </row>
    <row r="499" customFormat="false" ht="12.75" hidden="false" customHeight="false" outlineLevel="0" collapsed="false">
      <c r="B499" s="4"/>
    </row>
    <row r="500" customFormat="false" ht="12.75" hidden="false" customHeight="false" outlineLevel="0" collapsed="false">
      <c r="B500" s="4"/>
    </row>
    <row r="501" customFormat="false" ht="12.75" hidden="false" customHeight="false" outlineLevel="0" collapsed="false">
      <c r="B501" s="4"/>
    </row>
    <row r="502" customFormat="false" ht="12.75" hidden="false" customHeight="false" outlineLevel="0" collapsed="false">
      <c r="B502" s="4"/>
    </row>
    <row r="503" customFormat="false" ht="12.75" hidden="false" customHeight="false" outlineLevel="0" collapsed="false">
      <c r="B503" s="4"/>
    </row>
    <row r="504" customFormat="false" ht="12.75" hidden="false" customHeight="false" outlineLevel="0" collapsed="false">
      <c r="B504" s="4"/>
    </row>
    <row r="505" customFormat="false" ht="12.75" hidden="false" customHeight="false" outlineLevel="0" collapsed="false">
      <c r="B505" s="4"/>
    </row>
    <row r="506" customFormat="false" ht="12.75" hidden="false" customHeight="false" outlineLevel="0" collapsed="false">
      <c r="B506" s="4"/>
    </row>
    <row r="507" customFormat="false" ht="12.75" hidden="false" customHeight="false" outlineLevel="0" collapsed="false">
      <c r="B507" s="4"/>
    </row>
    <row r="508" customFormat="false" ht="12.75" hidden="false" customHeight="false" outlineLevel="0" collapsed="false">
      <c r="B508" s="4"/>
    </row>
    <row r="509" customFormat="false" ht="12.75" hidden="false" customHeight="false" outlineLevel="0" collapsed="false">
      <c r="B509" s="4"/>
    </row>
    <row r="510" customFormat="false" ht="12.75" hidden="false" customHeight="false" outlineLevel="0" collapsed="false">
      <c r="B510" s="4"/>
    </row>
    <row r="511" customFormat="false" ht="12.75" hidden="false" customHeight="false" outlineLevel="0" collapsed="false">
      <c r="B511" s="4"/>
    </row>
    <row r="512" customFormat="false" ht="12.75" hidden="false" customHeight="false" outlineLevel="0" collapsed="false">
      <c r="B512" s="4"/>
    </row>
    <row r="513" customFormat="false" ht="12.75" hidden="false" customHeight="false" outlineLevel="0" collapsed="false">
      <c r="B513" s="4"/>
    </row>
    <row r="514" customFormat="false" ht="12.75" hidden="false" customHeight="false" outlineLevel="0" collapsed="false">
      <c r="B514" s="4"/>
    </row>
    <row r="515" customFormat="false" ht="12.75" hidden="false" customHeight="false" outlineLevel="0" collapsed="false">
      <c r="B515" s="4"/>
    </row>
    <row r="516" customFormat="false" ht="12.75" hidden="false" customHeight="false" outlineLevel="0" collapsed="false">
      <c r="B516" s="4"/>
    </row>
    <row r="517" customFormat="false" ht="12.75" hidden="false" customHeight="false" outlineLevel="0" collapsed="false">
      <c r="B517" s="4"/>
    </row>
    <row r="518" customFormat="false" ht="12.75" hidden="false" customHeight="false" outlineLevel="0" collapsed="false">
      <c r="B518" s="4"/>
    </row>
    <row r="519" customFormat="false" ht="12.75" hidden="false" customHeight="false" outlineLevel="0" collapsed="false">
      <c r="B519" s="4"/>
    </row>
    <row r="520" customFormat="false" ht="12.75" hidden="false" customHeight="false" outlineLevel="0" collapsed="false">
      <c r="B520" s="4"/>
    </row>
    <row r="521" customFormat="false" ht="12.75" hidden="false" customHeight="false" outlineLevel="0" collapsed="false">
      <c r="B521" s="4"/>
    </row>
    <row r="522" customFormat="false" ht="12.75" hidden="false" customHeight="false" outlineLevel="0" collapsed="false">
      <c r="B522" s="4"/>
    </row>
    <row r="523" customFormat="false" ht="12.75" hidden="false" customHeight="false" outlineLevel="0" collapsed="false">
      <c r="B523" s="4"/>
    </row>
    <row r="524" customFormat="false" ht="12.75" hidden="false" customHeight="false" outlineLevel="0" collapsed="false">
      <c r="B524" s="4"/>
    </row>
    <row r="525" customFormat="false" ht="12.75" hidden="false" customHeight="false" outlineLevel="0" collapsed="false">
      <c r="B525" s="4"/>
    </row>
    <row r="526" customFormat="false" ht="12.75" hidden="false" customHeight="false" outlineLevel="0" collapsed="false">
      <c r="B526" s="4"/>
    </row>
    <row r="527" customFormat="false" ht="12.75" hidden="false" customHeight="false" outlineLevel="0" collapsed="false">
      <c r="B527" s="4"/>
    </row>
    <row r="528" customFormat="false" ht="12.75" hidden="false" customHeight="false" outlineLevel="0" collapsed="false">
      <c r="B528" s="4"/>
    </row>
    <row r="529" customFormat="false" ht="12.75" hidden="false" customHeight="false" outlineLevel="0" collapsed="false">
      <c r="B529" s="4"/>
    </row>
    <row r="530" customFormat="false" ht="12.75" hidden="false" customHeight="false" outlineLevel="0" collapsed="false">
      <c r="B530" s="4"/>
    </row>
    <row r="531" customFormat="false" ht="12.75" hidden="false" customHeight="false" outlineLevel="0" collapsed="false">
      <c r="B531" s="4"/>
    </row>
    <row r="532" customFormat="false" ht="12.75" hidden="false" customHeight="false" outlineLevel="0" collapsed="false">
      <c r="B532" s="4"/>
    </row>
    <row r="533" customFormat="false" ht="12.75" hidden="false" customHeight="false" outlineLevel="0" collapsed="false">
      <c r="B533" s="4"/>
    </row>
    <row r="534" customFormat="false" ht="12.75" hidden="false" customHeight="false" outlineLevel="0" collapsed="false">
      <c r="B534" s="4"/>
    </row>
    <row r="535" customFormat="false" ht="12.75" hidden="false" customHeight="false" outlineLevel="0" collapsed="false">
      <c r="B535" s="4"/>
    </row>
    <row r="536" customFormat="false" ht="12.75" hidden="false" customHeight="false" outlineLevel="0" collapsed="false">
      <c r="B536" s="4"/>
    </row>
    <row r="537" customFormat="false" ht="12.75" hidden="false" customHeight="false" outlineLevel="0" collapsed="false">
      <c r="B537" s="4"/>
    </row>
    <row r="538" customFormat="false" ht="12.75" hidden="false" customHeight="false" outlineLevel="0" collapsed="false">
      <c r="B538" s="4"/>
    </row>
    <row r="539" customFormat="false" ht="12.75" hidden="false" customHeight="false" outlineLevel="0" collapsed="false">
      <c r="B539" s="4"/>
    </row>
    <row r="540" customFormat="false" ht="12.75" hidden="false" customHeight="false" outlineLevel="0" collapsed="false">
      <c r="B540" s="4"/>
    </row>
    <row r="541" customFormat="false" ht="12.75" hidden="false" customHeight="false" outlineLevel="0" collapsed="false">
      <c r="B541" s="4"/>
    </row>
    <row r="542" customFormat="false" ht="12.75" hidden="false" customHeight="false" outlineLevel="0" collapsed="false">
      <c r="B542" s="4"/>
    </row>
    <row r="543" customFormat="false" ht="12.75" hidden="false" customHeight="false" outlineLevel="0" collapsed="false">
      <c r="B543" s="4"/>
    </row>
    <row r="544" customFormat="false" ht="12.75" hidden="false" customHeight="false" outlineLevel="0" collapsed="false">
      <c r="B544" s="4"/>
    </row>
    <row r="545" customFormat="false" ht="12.75" hidden="false" customHeight="false" outlineLevel="0" collapsed="false">
      <c r="B545" s="4"/>
    </row>
    <row r="546" customFormat="false" ht="12.75" hidden="false" customHeight="false" outlineLevel="0" collapsed="false">
      <c r="B546" s="4"/>
    </row>
    <row r="547" customFormat="false" ht="12.75" hidden="false" customHeight="false" outlineLevel="0" collapsed="false">
      <c r="B547" s="4"/>
    </row>
    <row r="548" customFormat="false" ht="12.75" hidden="false" customHeight="false" outlineLevel="0" collapsed="false">
      <c r="B548" s="4"/>
    </row>
    <row r="549" customFormat="false" ht="12.75" hidden="false" customHeight="false" outlineLevel="0" collapsed="false">
      <c r="B549" s="4"/>
    </row>
    <row r="550" customFormat="false" ht="12.75" hidden="false" customHeight="false" outlineLevel="0" collapsed="false">
      <c r="B550" s="4"/>
    </row>
    <row r="551" customFormat="false" ht="12.75" hidden="false" customHeight="false" outlineLevel="0" collapsed="false">
      <c r="B551" s="4"/>
    </row>
    <row r="552" customFormat="false" ht="12.75" hidden="false" customHeight="false" outlineLevel="0" collapsed="false">
      <c r="B552" s="4"/>
    </row>
    <row r="553" customFormat="false" ht="12.75" hidden="false" customHeight="false" outlineLevel="0" collapsed="false">
      <c r="B553" s="4"/>
    </row>
    <row r="554" customFormat="false" ht="12.75" hidden="false" customHeight="false" outlineLevel="0" collapsed="false">
      <c r="B554" s="4"/>
    </row>
    <row r="555" customFormat="false" ht="12.75" hidden="false" customHeight="false" outlineLevel="0" collapsed="false">
      <c r="B555" s="4"/>
    </row>
    <row r="556" customFormat="false" ht="12.75" hidden="false" customHeight="false" outlineLevel="0" collapsed="false">
      <c r="B556" s="4"/>
    </row>
    <row r="557" customFormat="false" ht="12.75" hidden="false" customHeight="false" outlineLevel="0" collapsed="false">
      <c r="B557" s="4"/>
    </row>
    <row r="558" customFormat="false" ht="12.75" hidden="false" customHeight="false" outlineLevel="0" collapsed="false">
      <c r="B558" s="4"/>
    </row>
    <row r="559" customFormat="false" ht="12.75" hidden="false" customHeight="false" outlineLevel="0" collapsed="false">
      <c r="B559" s="4"/>
    </row>
    <row r="560" customFormat="false" ht="12.75" hidden="false" customHeight="false" outlineLevel="0" collapsed="false">
      <c r="B560" s="4"/>
    </row>
    <row r="561" customFormat="false" ht="12.75" hidden="false" customHeight="false" outlineLevel="0" collapsed="false">
      <c r="B561" s="4"/>
    </row>
    <row r="562" customFormat="false" ht="12.75" hidden="false" customHeight="false" outlineLevel="0" collapsed="false">
      <c r="B562" s="4"/>
    </row>
    <row r="563" customFormat="false" ht="12.75" hidden="false" customHeight="false" outlineLevel="0" collapsed="false">
      <c r="B563" s="4"/>
    </row>
    <row r="564" customFormat="false" ht="12.75" hidden="false" customHeight="false" outlineLevel="0" collapsed="false">
      <c r="B564" s="4"/>
    </row>
    <row r="565" customFormat="false" ht="12.75" hidden="false" customHeight="false" outlineLevel="0" collapsed="false">
      <c r="B565" s="4"/>
    </row>
    <row r="566" customFormat="false" ht="12.75" hidden="false" customHeight="false" outlineLevel="0" collapsed="false">
      <c r="B566" s="4"/>
    </row>
    <row r="567" customFormat="false" ht="12.75" hidden="false" customHeight="false" outlineLevel="0" collapsed="false">
      <c r="B567" s="4"/>
    </row>
    <row r="568" customFormat="false" ht="12.75" hidden="false" customHeight="false" outlineLevel="0" collapsed="false">
      <c r="B568" s="4"/>
    </row>
    <row r="569" customFormat="false" ht="12.75" hidden="false" customHeight="false" outlineLevel="0" collapsed="false">
      <c r="B569" s="4"/>
    </row>
    <row r="570" customFormat="false" ht="12.75" hidden="false" customHeight="false" outlineLevel="0" collapsed="false">
      <c r="B570" s="4"/>
    </row>
    <row r="571" customFormat="false" ht="12.75" hidden="false" customHeight="false" outlineLevel="0" collapsed="false">
      <c r="B571" s="4"/>
    </row>
    <row r="572" customFormat="false" ht="12.75" hidden="false" customHeight="false" outlineLevel="0" collapsed="false">
      <c r="B572" s="4"/>
    </row>
    <row r="573" customFormat="false" ht="12.75" hidden="false" customHeight="false" outlineLevel="0" collapsed="false">
      <c r="B573" s="4"/>
    </row>
    <row r="574" customFormat="false" ht="12.75" hidden="false" customHeight="false" outlineLevel="0" collapsed="false">
      <c r="B574" s="4"/>
    </row>
    <row r="575" customFormat="false" ht="12.75" hidden="false" customHeight="false" outlineLevel="0" collapsed="false">
      <c r="B575" s="4"/>
    </row>
    <row r="576" customFormat="false" ht="12.75" hidden="false" customHeight="false" outlineLevel="0" collapsed="false">
      <c r="B576" s="4"/>
    </row>
    <row r="577" customFormat="false" ht="12.75" hidden="false" customHeight="false" outlineLevel="0" collapsed="false">
      <c r="B577" s="4"/>
    </row>
    <row r="578" customFormat="false" ht="12.75" hidden="false" customHeight="false" outlineLevel="0" collapsed="false">
      <c r="B578" s="4"/>
    </row>
    <row r="579" customFormat="false" ht="12.75" hidden="false" customHeight="false" outlineLevel="0" collapsed="false">
      <c r="B579" s="4"/>
    </row>
    <row r="580" customFormat="false" ht="12.75" hidden="false" customHeight="false" outlineLevel="0" collapsed="false">
      <c r="B580" s="4"/>
    </row>
    <row r="581" customFormat="false" ht="12.75" hidden="false" customHeight="false" outlineLevel="0" collapsed="false">
      <c r="B581" s="4"/>
    </row>
    <row r="582" customFormat="false" ht="12.75" hidden="false" customHeight="false" outlineLevel="0" collapsed="false">
      <c r="B582" s="4"/>
    </row>
    <row r="583" customFormat="false" ht="12.75" hidden="false" customHeight="false" outlineLevel="0" collapsed="false">
      <c r="B583" s="4"/>
    </row>
    <row r="584" customFormat="false" ht="12.75" hidden="false" customHeight="false" outlineLevel="0" collapsed="false">
      <c r="B584" s="4"/>
    </row>
    <row r="585" customFormat="false" ht="12.75" hidden="false" customHeight="false" outlineLevel="0" collapsed="false">
      <c r="B585" s="4"/>
    </row>
    <row r="586" customFormat="false" ht="12.75" hidden="false" customHeight="false" outlineLevel="0" collapsed="false">
      <c r="B586" s="4"/>
    </row>
    <row r="587" customFormat="false" ht="12.75" hidden="false" customHeight="false" outlineLevel="0" collapsed="false">
      <c r="B587" s="4"/>
    </row>
    <row r="588" customFormat="false" ht="12.75" hidden="false" customHeight="false" outlineLevel="0" collapsed="false">
      <c r="B588" s="4"/>
    </row>
    <row r="589" customFormat="false" ht="12.75" hidden="false" customHeight="false" outlineLevel="0" collapsed="false">
      <c r="B589" s="4"/>
    </row>
    <row r="590" customFormat="false" ht="12.75" hidden="false" customHeight="false" outlineLevel="0" collapsed="false">
      <c r="B590" s="4"/>
    </row>
    <row r="591" customFormat="false" ht="12.75" hidden="false" customHeight="false" outlineLevel="0" collapsed="false">
      <c r="B591" s="4"/>
    </row>
    <row r="592" customFormat="false" ht="12.75" hidden="false" customHeight="false" outlineLevel="0" collapsed="false">
      <c r="B592" s="4"/>
    </row>
    <row r="593" customFormat="false" ht="12.75" hidden="false" customHeight="false" outlineLevel="0" collapsed="false">
      <c r="B593" s="4"/>
    </row>
    <row r="594" customFormat="false" ht="12.75" hidden="false" customHeight="false" outlineLevel="0" collapsed="false">
      <c r="B594" s="4"/>
    </row>
    <row r="595" customFormat="false" ht="12.75" hidden="false" customHeight="false" outlineLevel="0" collapsed="false">
      <c r="B595" s="4"/>
    </row>
    <row r="596" customFormat="false" ht="12.75" hidden="false" customHeight="false" outlineLevel="0" collapsed="false">
      <c r="B596" s="4"/>
    </row>
    <row r="597" customFormat="false" ht="12.75" hidden="false" customHeight="false" outlineLevel="0" collapsed="false">
      <c r="B597" s="4"/>
    </row>
    <row r="598" customFormat="false" ht="12.75" hidden="false" customHeight="false" outlineLevel="0" collapsed="false">
      <c r="B598" s="4"/>
    </row>
    <row r="599" customFormat="false" ht="12.75" hidden="false" customHeight="false" outlineLevel="0" collapsed="false">
      <c r="B599" s="4"/>
    </row>
    <row r="600" customFormat="false" ht="12.75" hidden="false" customHeight="false" outlineLevel="0" collapsed="false">
      <c r="B600" s="4"/>
    </row>
    <row r="601" customFormat="false" ht="12.75" hidden="false" customHeight="false" outlineLevel="0" collapsed="false">
      <c r="B601" s="4"/>
    </row>
    <row r="602" customFormat="false" ht="12.75" hidden="false" customHeight="false" outlineLevel="0" collapsed="false">
      <c r="B602" s="4"/>
    </row>
    <row r="603" customFormat="false" ht="12.75" hidden="false" customHeight="false" outlineLevel="0" collapsed="false">
      <c r="B603" s="4"/>
    </row>
    <row r="604" customFormat="false" ht="12.75" hidden="false" customHeight="false" outlineLevel="0" collapsed="false">
      <c r="B604" s="4"/>
    </row>
    <row r="605" customFormat="false" ht="12.75" hidden="false" customHeight="false" outlineLevel="0" collapsed="false">
      <c r="B605" s="4"/>
    </row>
    <row r="606" customFormat="false" ht="12.75" hidden="false" customHeight="false" outlineLevel="0" collapsed="false">
      <c r="B606" s="4"/>
    </row>
    <row r="607" customFormat="false" ht="12.75" hidden="false" customHeight="false" outlineLevel="0" collapsed="false">
      <c r="B607" s="4"/>
    </row>
    <row r="608" customFormat="false" ht="12.75" hidden="false" customHeight="false" outlineLevel="0" collapsed="false">
      <c r="B608" s="4"/>
    </row>
    <row r="609" customFormat="false" ht="12.75" hidden="false" customHeight="false" outlineLevel="0" collapsed="false">
      <c r="B609" s="4"/>
    </row>
    <row r="610" customFormat="false" ht="12.75" hidden="false" customHeight="false" outlineLevel="0" collapsed="false">
      <c r="B610" s="4"/>
    </row>
    <row r="611" customFormat="false" ht="12.75" hidden="false" customHeight="false" outlineLevel="0" collapsed="false">
      <c r="B611" s="4"/>
    </row>
    <row r="612" customFormat="false" ht="12.75" hidden="false" customHeight="false" outlineLevel="0" collapsed="false">
      <c r="B612" s="4"/>
    </row>
    <row r="613" customFormat="false" ht="12.75" hidden="false" customHeight="false" outlineLevel="0" collapsed="false">
      <c r="B613" s="4"/>
    </row>
    <row r="614" customFormat="false" ht="12.75" hidden="false" customHeight="false" outlineLevel="0" collapsed="false">
      <c r="B614" s="4"/>
    </row>
    <row r="615" customFormat="false" ht="12.75" hidden="false" customHeight="false" outlineLevel="0" collapsed="false">
      <c r="B615" s="4"/>
    </row>
    <row r="616" customFormat="false" ht="12.75" hidden="false" customHeight="false" outlineLevel="0" collapsed="false">
      <c r="B616" s="4"/>
    </row>
    <row r="617" customFormat="false" ht="12.75" hidden="false" customHeight="false" outlineLevel="0" collapsed="false">
      <c r="B617" s="4"/>
    </row>
    <row r="618" customFormat="false" ht="12.75" hidden="false" customHeight="false" outlineLevel="0" collapsed="false">
      <c r="B618" s="4"/>
    </row>
    <row r="619" customFormat="false" ht="12.75" hidden="false" customHeight="false" outlineLevel="0" collapsed="false">
      <c r="B619" s="4"/>
    </row>
    <row r="620" customFormat="false" ht="12.75" hidden="false" customHeight="false" outlineLevel="0" collapsed="false">
      <c r="B620" s="4"/>
    </row>
    <row r="621" customFormat="false" ht="12.75" hidden="false" customHeight="false" outlineLevel="0" collapsed="false">
      <c r="B621" s="4"/>
    </row>
    <row r="622" customFormat="false" ht="12.75" hidden="false" customHeight="false" outlineLevel="0" collapsed="false">
      <c r="B622" s="4"/>
    </row>
    <row r="623" customFormat="false" ht="12.75" hidden="false" customHeight="false" outlineLevel="0" collapsed="false">
      <c r="B623" s="4"/>
    </row>
    <row r="624" customFormat="false" ht="12.75" hidden="false" customHeight="false" outlineLevel="0" collapsed="false">
      <c r="B624" s="4"/>
    </row>
    <row r="625" customFormat="false" ht="12.75" hidden="false" customHeight="false" outlineLevel="0" collapsed="false">
      <c r="B625" s="4"/>
    </row>
    <row r="626" customFormat="false" ht="12.75" hidden="false" customHeight="false" outlineLevel="0" collapsed="false">
      <c r="B626" s="4"/>
    </row>
    <row r="627" customFormat="false" ht="12.75" hidden="false" customHeight="false" outlineLevel="0" collapsed="false">
      <c r="B627" s="4"/>
    </row>
    <row r="628" customFormat="false" ht="12.75" hidden="false" customHeight="false" outlineLevel="0" collapsed="false">
      <c r="B628" s="4"/>
    </row>
    <row r="629" customFormat="false" ht="12.75" hidden="false" customHeight="false" outlineLevel="0" collapsed="false">
      <c r="B629" s="4"/>
    </row>
    <row r="630" customFormat="false" ht="12.75" hidden="false" customHeight="false" outlineLevel="0" collapsed="false">
      <c r="B630" s="4"/>
    </row>
    <row r="631" customFormat="false" ht="12.75" hidden="false" customHeight="false" outlineLevel="0" collapsed="false">
      <c r="B631" s="4"/>
    </row>
    <row r="632" customFormat="false" ht="12.75" hidden="false" customHeight="false" outlineLevel="0" collapsed="false">
      <c r="B632" s="4"/>
    </row>
    <row r="633" customFormat="false" ht="12.75" hidden="false" customHeight="false" outlineLevel="0" collapsed="false">
      <c r="B633" s="4"/>
    </row>
    <row r="634" customFormat="false" ht="12.75" hidden="false" customHeight="false" outlineLevel="0" collapsed="false">
      <c r="B634" s="4"/>
    </row>
    <row r="635" customFormat="false" ht="12.75" hidden="false" customHeight="false" outlineLevel="0" collapsed="false">
      <c r="B635" s="4"/>
    </row>
    <row r="636" customFormat="false" ht="12.75" hidden="false" customHeight="false" outlineLevel="0" collapsed="false">
      <c r="B636" s="4"/>
    </row>
    <row r="637" customFormat="false" ht="12.75" hidden="false" customHeight="false" outlineLevel="0" collapsed="false">
      <c r="B637" s="4"/>
    </row>
    <row r="638" customFormat="false" ht="12.75" hidden="false" customHeight="false" outlineLevel="0" collapsed="false">
      <c r="B638" s="4"/>
    </row>
    <row r="639" customFormat="false" ht="12.75" hidden="false" customHeight="false" outlineLevel="0" collapsed="false">
      <c r="B639" s="4"/>
    </row>
    <row r="640" customFormat="false" ht="12.75" hidden="false" customHeight="false" outlineLevel="0" collapsed="false">
      <c r="B640" s="4"/>
    </row>
    <row r="641" customFormat="false" ht="12.75" hidden="false" customHeight="false" outlineLevel="0" collapsed="false">
      <c r="B641" s="4"/>
    </row>
    <row r="642" customFormat="false" ht="12.75" hidden="false" customHeight="false" outlineLevel="0" collapsed="false">
      <c r="B642" s="4"/>
    </row>
    <row r="643" customFormat="false" ht="12.75" hidden="false" customHeight="false" outlineLevel="0" collapsed="false">
      <c r="B643" s="4"/>
    </row>
    <row r="644" customFormat="false" ht="12.75" hidden="false" customHeight="false" outlineLevel="0" collapsed="false">
      <c r="B644" s="4"/>
    </row>
    <row r="645" customFormat="false" ht="12.75" hidden="false" customHeight="false" outlineLevel="0" collapsed="false">
      <c r="B645" s="4"/>
    </row>
    <row r="646" customFormat="false" ht="12.75" hidden="false" customHeight="false" outlineLevel="0" collapsed="false">
      <c r="B646" s="4"/>
    </row>
    <row r="647" customFormat="false" ht="12.75" hidden="false" customHeight="false" outlineLevel="0" collapsed="false">
      <c r="B647" s="4"/>
    </row>
    <row r="648" customFormat="false" ht="12.75" hidden="false" customHeight="false" outlineLevel="0" collapsed="false">
      <c r="B648" s="4"/>
    </row>
    <row r="649" customFormat="false" ht="12.75" hidden="false" customHeight="false" outlineLevel="0" collapsed="false">
      <c r="B649" s="4"/>
    </row>
    <row r="650" customFormat="false" ht="12.75" hidden="false" customHeight="false" outlineLevel="0" collapsed="false">
      <c r="B650" s="4"/>
    </row>
    <row r="651" customFormat="false" ht="12.75" hidden="false" customHeight="false" outlineLevel="0" collapsed="false">
      <c r="B651" s="4"/>
    </row>
    <row r="652" customFormat="false" ht="12.75" hidden="false" customHeight="false" outlineLevel="0" collapsed="false">
      <c r="B652" s="4"/>
    </row>
    <row r="653" customFormat="false" ht="12.75" hidden="false" customHeight="false" outlineLevel="0" collapsed="false">
      <c r="B653" s="4"/>
    </row>
    <row r="654" customFormat="false" ht="12.75" hidden="false" customHeight="false" outlineLevel="0" collapsed="false">
      <c r="B654" s="4"/>
    </row>
    <row r="655" customFormat="false" ht="12.75" hidden="false" customHeight="false" outlineLevel="0" collapsed="false">
      <c r="B655" s="4"/>
    </row>
    <row r="656" customFormat="false" ht="12.75" hidden="false" customHeight="false" outlineLevel="0" collapsed="false">
      <c r="B656" s="4"/>
    </row>
    <row r="657" customFormat="false" ht="12.75" hidden="false" customHeight="false" outlineLevel="0" collapsed="false">
      <c r="B657" s="4"/>
    </row>
    <row r="658" customFormat="false" ht="12.75" hidden="false" customHeight="false" outlineLevel="0" collapsed="false">
      <c r="B658" s="4"/>
    </row>
    <row r="659" customFormat="false" ht="12.75" hidden="false" customHeight="false" outlineLevel="0" collapsed="false">
      <c r="B659" s="4"/>
    </row>
    <row r="660" customFormat="false" ht="12.75" hidden="false" customHeight="false" outlineLevel="0" collapsed="false">
      <c r="B660" s="4"/>
    </row>
    <row r="661" customFormat="false" ht="12.75" hidden="false" customHeight="false" outlineLevel="0" collapsed="false">
      <c r="B661" s="4"/>
    </row>
    <row r="662" customFormat="false" ht="12.75" hidden="false" customHeight="false" outlineLevel="0" collapsed="false">
      <c r="B662" s="4"/>
    </row>
    <row r="663" customFormat="false" ht="12.75" hidden="false" customHeight="false" outlineLevel="0" collapsed="false">
      <c r="B663" s="4"/>
    </row>
    <row r="664" customFormat="false" ht="12.75" hidden="false" customHeight="false" outlineLevel="0" collapsed="false">
      <c r="B664" s="4"/>
    </row>
    <row r="665" customFormat="false" ht="12.75" hidden="false" customHeight="false" outlineLevel="0" collapsed="false">
      <c r="B665" s="4"/>
    </row>
    <row r="666" customFormat="false" ht="12.75" hidden="false" customHeight="false" outlineLevel="0" collapsed="false">
      <c r="B666" s="4"/>
    </row>
    <row r="667" customFormat="false" ht="12.75" hidden="false" customHeight="false" outlineLevel="0" collapsed="false">
      <c r="B667" s="4"/>
    </row>
    <row r="668" customFormat="false" ht="12.75" hidden="false" customHeight="false" outlineLevel="0" collapsed="false">
      <c r="B668" s="4"/>
    </row>
    <row r="669" customFormat="false" ht="12.75" hidden="false" customHeight="false" outlineLevel="0" collapsed="false">
      <c r="B669" s="4"/>
    </row>
    <row r="670" customFormat="false" ht="12.75" hidden="false" customHeight="false" outlineLevel="0" collapsed="false">
      <c r="B670" s="4"/>
    </row>
    <row r="671" customFormat="false" ht="12.75" hidden="false" customHeight="false" outlineLevel="0" collapsed="false">
      <c r="B671" s="4"/>
    </row>
    <row r="672" customFormat="false" ht="12.75" hidden="false" customHeight="false" outlineLevel="0" collapsed="false">
      <c r="B672" s="4"/>
    </row>
    <row r="673" customFormat="false" ht="12.75" hidden="false" customHeight="false" outlineLevel="0" collapsed="false">
      <c r="B673" s="4"/>
    </row>
    <row r="674" customFormat="false" ht="12.75" hidden="false" customHeight="false" outlineLevel="0" collapsed="false">
      <c r="B674" s="4"/>
    </row>
    <row r="675" customFormat="false" ht="12.75" hidden="false" customHeight="false" outlineLevel="0" collapsed="false">
      <c r="B675" s="4"/>
    </row>
    <row r="676" customFormat="false" ht="12.75" hidden="false" customHeight="false" outlineLevel="0" collapsed="false">
      <c r="B676" s="4"/>
    </row>
    <row r="677" customFormat="false" ht="12.75" hidden="false" customHeight="false" outlineLevel="0" collapsed="false">
      <c r="B677" s="4"/>
    </row>
    <row r="678" customFormat="false" ht="12.75" hidden="false" customHeight="false" outlineLevel="0" collapsed="false">
      <c r="B678" s="4"/>
    </row>
    <row r="679" customFormat="false" ht="12.75" hidden="false" customHeight="false" outlineLevel="0" collapsed="false">
      <c r="B679" s="4"/>
    </row>
    <row r="680" customFormat="false" ht="12.75" hidden="false" customHeight="false" outlineLevel="0" collapsed="false">
      <c r="B680" s="4"/>
    </row>
    <row r="681" customFormat="false" ht="12.75" hidden="false" customHeight="false" outlineLevel="0" collapsed="false">
      <c r="B681" s="4"/>
    </row>
    <row r="682" customFormat="false" ht="12.75" hidden="false" customHeight="false" outlineLevel="0" collapsed="false">
      <c r="B682" s="4"/>
    </row>
    <row r="683" customFormat="false" ht="12.75" hidden="false" customHeight="false" outlineLevel="0" collapsed="false">
      <c r="B683" s="4"/>
    </row>
    <row r="684" customFormat="false" ht="12.75" hidden="false" customHeight="false" outlineLevel="0" collapsed="false">
      <c r="B684" s="4"/>
    </row>
    <row r="685" customFormat="false" ht="12.75" hidden="false" customHeight="false" outlineLevel="0" collapsed="false">
      <c r="B685" s="4"/>
    </row>
    <row r="686" customFormat="false" ht="12.75" hidden="false" customHeight="false" outlineLevel="0" collapsed="false">
      <c r="B686" s="4"/>
    </row>
    <row r="687" customFormat="false" ht="12.75" hidden="false" customHeight="false" outlineLevel="0" collapsed="false">
      <c r="B687" s="4"/>
    </row>
    <row r="688" customFormat="false" ht="12.75" hidden="false" customHeight="false" outlineLevel="0" collapsed="false">
      <c r="B688" s="4"/>
    </row>
    <row r="689" customFormat="false" ht="12.75" hidden="false" customHeight="false" outlineLevel="0" collapsed="false">
      <c r="B689" s="4"/>
    </row>
    <row r="690" customFormat="false" ht="12.75" hidden="false" customHeight="false" outlineLevel="0" collapsed="false">
      <c r="B690" s="4"/>
    </row>
    <row r="691" customFormat="false" ht="12.75" hidden="false" customHeight="false" outlineLevel="0" collapsed="false">
      <c r="B691" s="4"/>
    </row>
    <row r="692" customFormat="false" ht="12.75" hidden="false" customHeight="false" outlineLevel="0" collapsed="false">
      <c r="B692" s="4"/>
    </row>
    <row r="693" customFormat="false" ht="12.75" hidden="false" customHeight="false" outlineLevel="0" collapsed="false">
      <c r="B693" s="4"/>
    </row>
    <row r="694" customFormat="false" ht="12.75" hidden="false" customHeight="false" outlineLevel="0" collapsed="false">
      <c r="B694" s="4"/>
    </row>
    <row r="695" customFormat="false" ht="12.75" hidden="false" customHeight="false" outlineLevel="0" collapsed="false">
      <c r="B695" s="4"/>
    </row>
    <row r="696" customFormat="false" ht="12.75" hidden="false" customHeight="false" outlineLevel="0" collapsed="false">
      <c r="B696" s="4"/>
    </row>
    <row r="697" customFormat="false" ht="12.75" hidden="false" customHeight="false" outlineLevel="0" collapsed="false">
      <c r="B697" s="4"/>
    </row>
    <row r="698" customFormat="false" ht="12.75" hidden="false" customHeight="false" outlineLevel="0" collapsed="false">
      <c r="B698" s="4"/>
    </row>
    <row r="699" customFormat="false" ht="12.75" hidden="false" customHeight="false" outlineLevel="0" collapsed="false">
      <c r="B699" s="4"/>
    </row>
    <row r="700" customFormat="false" ht="12.75" hidden="false" customHeight="false" outlineLevel="0" collapsed="false">
      <c r="B700" s="4"/>
    </row>
    <row r="701" customFormat="false" ht="12.75" hidden="false" customHeight="false" outlineLevel="0" collapsed="false">
      <c r="B701" s="4"/>
    </row>
    <row r="702" customFormat="false" ht="12.75" hidden="false" customHeight="false" outlineLevel="0" collapsed="false">
      <c r="B702" s="4"/>
    </row>
    <row r="703" customFormat="false" ht="12.75" hidden="false" customHeight="false" outlineLevel="0" collapsed="false">
      <c r="B703" s="4"/>
    </row>
    <row r="704" customFormat="false" ht="12.75" hidden="false" customHeight="false" outlineLevel="0" collapsed="false">
      <c r="B704" s="4"/>
    </row>
    <row r="705" customFormat="false" ht="12.75" hidden="false" customHeight="false" outlineLevel="0" collapsed="false">
      <c r="B705" s="4"/>
    </row>
    <row r="706" customFormat="false" ht="12.75" hidden="false" customHeight="false" outlineLevel="0" collapsed="false">
      <c r="B706" s="4"/>
    </row>
    <row r="707" customFormat="false" ht="12.75" hidden="false" customHeight="false" outlineLevel="0" collapsed="false">
      <c r="B707" s="4"/>
    </row>
    <row r="708" customFormat="false" ht="12.75" hidden="false" customHeight="false" outlineLevel="0" collapsed="false">
      <c r="B708" s="4"/>
    </row>
    <row r="709" customFormat="false" ht="12.75" hidden="false" customHeight="false" outlineLevel="0" collapsed="false">
      <c r="B709" s="4"/>
    </row>
    <row r="710" customFormat="false" ht="12.75" hidden="false" customHeight="false" outlineLevel="0" collapsed="false">
      <c r="B710" s="4"/>
    </row>
    <row r="711" customFormat="false" ht="12.75" hidden="false" customHeight="false" outlineLevel="0" collapsed="false">
      <c r="B711" s="4"/>
    </row>
    <row r="712" customFormat="false" ht="12.75" hidden="false" customHeight="false" outlineLevel="0" collapsed="false">
      <c r="B712" s="4"/>
    </row>
    <row r="713" customFormat="false" ht="12.75" hidden="false" customHeight="false" outlineLevel="0" collapsed="false">
      <c r="B713" s="4"/>
    </row>
    <row r="714" customFormat="false" ht="12.75" hidden="false" customHeight="false" outlineLevel="0" collapsed="false">
      <c r="B714" s="4"/>
    </row>
    <row r="715" customFormat="false" ht="12.75" hidden="false" customHeight="false" outlineLevel="0" collapsed="false">
      <c r="B715" s="4"/>
    </row>
    <row r="716" customFormat="false" ht="12.75" hidden="false" customHeight="false" outlineLevel="0" collapsed="false">
      <c r="B716" s="4"/>
    </row>
    <row r="717" customFormat="false" ht="12.75" hidden="false" customHeight="false" outlineLevel="0" collapsed="false">
      <c r="B717" s="4"/>
    </row>
    <row r="718" customFormat="false" ht="12.75" hidden="false" customHeight="false" outlineLevel="0" collapsed="false">
      <c r="B718" s="4"/>
    </row>
    <row r="719" customFormat="false" ht="12.75" hidden="false" customHeight="false" outlineLevel="0" collapsed="false">
      <c r="B719" s="4"/>
    </row>
    <row r="720" customFormat="false" ht="12.75" hidden="false" customHeight="false" outlineLevel="0" collapsed="false">
      <c r="B720" s="4"/>
    </row>
    <row r="721" customFormat="false" ht="12.75" hidden="false" customHeight="false" outlineLevel="0" collapsed="false">
      <c r="B721" s="4"/>
    </row>
    <row r="722" customFormat="false" ht="12.75" hidden="false" customHeight="false" outlineLevel="0" collapsed="false">
      <c r="B722" s="4"/>
    </row>
    <row r="723" customFormat="false" ht="12.75" hidden="false" customHeight="false" outlineLevel="0" collapsed="false">
      <c r="B723" s="4"/>
    </row>
    <row r="724" customFormat="false" ht="12.75" hidden="false" customHeight="false" outlineLevel="0" collapsed="false">
      <c r="B724" s="4"/>
    </row>
    <row r="725" customFormat="false" ht="12.75" hidden="false" customHeight="false" outlineLevel="0" collapsed="false">
      <c r="B725" s="4"/>
    </row>
    <row r="726" customFormat="false" ht="12.75" hidden="false" customHeight="false" outlineLevel="0" collapsed="false">
      <c r="B726" s="4"/>
    </row>
    <row r="727" customFormat="false" ht="12.75" hidden="false" customHeight="false" outlineLevel="0" collapsed="false">
      <c r="B727" s="4"/>
    </row>
    <row r="728" customFormat="false" ht="12.75" hidden="false" customHeight="false" outlineLevel="0" collapsed="false">
      <c r="B728" s="4"/>
    </row>
    <row r="729" customFormat="false" ht="12.75" hidden="false" customHeight="false" outlineLevel="0" collapsed="false">
      <c r="B729" s="4"/>
    </row>
    <row r="730" customFormat="false" ht="12.75" hidden="false" customHeight="false" outlineLevel="0" collapsed="false">
      <c r="B730" s="4"/>
    </row>
    <row r="731" customFormat="false" ht="12.75" hidden="false" customHeight="false" outlineLevel="0" collapsed="false">
      <c r="B731" s="4"/>
    </row>
    <row r="732" customFormat="false" ht="12.75" hidden="false" customHeight="false" outlineLevel="0" collapsed="false">
      <c r="B732" s="4"/>
    </row>
    <row r="733" customFormat="false" ht="12.75" hidden="false" customHeight="false" outlineLevel="0" collapsed="false">
      <c r="B733" s="4"/>
    </row>
    <row r="734" customFormat="false" ht="12.75" hidden="false" customHeight="false" outlineLevel="0" collapsed="false">
      <c r="B734" s="4"/>
    </row>
    <row r="735" customFormat="false" ht="12.75" hidden="false" customHeight="false" outlineLevel="0" collapsed="false">
      <c r="B735" s="4"/>
    </row>
    <row r="736" customFormat="false" ht="12.75" hidden="false" customHeight="false" outlineLevel="0" collapsed="false">
      <c r="B736" s="4"/>
    </row>
    <row r="737" customFormat="false" ht="12.75" hidden="false" customHeight="false" outlineLevel="0" collapsed="false">
      <c r="B737" s="4"/>
    </row>
    <row r="738" customFormat="false" ht="12.75" hidden="false" customHeight="false" outlineLevel="0" collapsed="false">
      <c r="B738" s="4"/>
    </row>
    <row r="739" customFormat="false" ht="12.75" hidden="false" customHeight="false" outlineLevel="0" collapsed="false">
      <c r="B739" s="4"/>
    </row>
    <row r="740" customFormat="false" ht="12.75" hidden="false" customHeight="false" outlineLevel="0" collapsed="false">
      <c r="B740" s="4"/>
    </row>
    <row r="741" customFormat="false" ht="12.75" hidden="false" customHeight="false" outlineLevel="0" collapsed="false">
      <c r="B741" s="4"/>
    </row>
    <row r="742" customFormat="false" ht="12.75" hidden="false" customHeight="false" outlineLevel="0" collapsed="false">
      <c r="B742" s="4"/>
    </row>
    <row r="743" customFormat="false" ht="12.75" hidden="false" customHeight="false" outlineLevel="0" collapsed="false">
      <c r="B743" s="4"/>
    </row>
    <row r="744" customFormat="false" ht="12.75" hidden="false" customHeight="false" outlineLevel="0" collapsed="false">
      <c r="B744" s="4"/>
    </row>
    <row r="745" customFormat="false" ht="12.75" hidden="false" customHeight="false" outlineLevel="0" collapsed="false">
      <c r="B745" s="4"/>
    </row>
    <row r="746" customFormat="false" ht="12.75" hidden="false" customHeight="false" outlineLevel="0" collapsed="false">
      <c r="B746" s="4"/>
    </row>
    <row r="747" customFormat="false" ht="12.75" hidden="false" customHeight="false" outlineLevel="0" collapsed="false">
      <c r="B747" s="4"/>
    </row>
    <row r="748" customFormat="false" ht="12.75" hidden="false" customHeight="false" outlineLevel="0" collapsed="false">
      <c r="B748" s="4"/>
    </row>
    <row r="749" customFormat="false" ht="12.75" hidden="false" customHeight="false" outlineLevel="0" collapsed="false">
      <c r="B749" s="4"/>
    </row>
    <row r="750" customFormat="false" ht="12.75" hidden="false" customHeight="false" outlineLevel="0" collapsed="false">
      <c r="B750" s="4"/>
    </row>
    <row r="751" customFormat="false" ht="12.75" hidden="false" customHeight="false" outlineLevel="0" collapsed="false">
      <c r="B751" s="4"/>
    </row>
    <row r="752" customFormat="false" ht="12.75" hidden="false" customHeight="false" outlineLevel="0" collapsed="false">
      <c r="B752" s="4"/>
    </row>
    <row r="753" customFormat="false" ht="12.75" hidden="false" customHeight="false" outlineLevel="0" collapsed="false">
      <c r="B753" s="4"/>
    </row>
    <row r="754" customFormat="false" ht="12.75" hidden="false" customHeight="false" outlineLevel="0" collapsed="false">
      <c r="B754" s="4"/>
    </row>
    <row r="755" customFormat="false" ht="12.75" hidden="false" customHeight="false" outlineLevel="0" collapsed="false">
      <c r="B755" s="4"/>
    </row>
    <row r="756" customFormat="false" ht="12.75" hidden="false" customHeight="false" outlineLevel="0" collapsed="false">
      <c r="B756" s="4"/>
    </row>
    <row r="757" customFormat="false" ht="12.75" hidden="false" customHeight="false" outlineLevel="0" collapsed="false">
      <c r="B757" s="4"/>
    </row>
    <row r="758" customFormat="false" ht="12.75" hidden="false" customHeight="false" outlineLevel="0" collapsed="false">
      <c r="B758" s="4"/>
    </row>
    <row r="759" customFormat="false" ht="12.75" hidden="false" customHeight="false" outlineLevel="0" collapsed="false">
      <c r="B759" s="4"/>
    </row>
    <row r="760" customFormat="false" ht="12.75" hidden="false" customHeight="false" outlineLevel="0" collapsed="false">
      <c r="B760" s="4"/>
    </row>
    <row r="761" customFormat="false" ht="12.75" hidden="false" customHeight="false" outlineLevel="0" collapsed="false">
      <c r="B761" s="4"/>
    </row>
    <row r="762" customFormat="false" ht="12.75" hidden="false" customHeight="false" outlineLevel="0" collapsed="false">
      <c r="B762" s="4"/>
    </row>
    <row r="763" customFormat="false" ht="12.75" hidden="false" customHeight="false" outlineLevel="0" collapsed="false">
      <c r="B763" s="4"/>
    </row>
    <row r="764" customFormat="false" ht="12.75" hidden="false" customHeight="false" outlineLevel="0" collapsed="false">
      <c r="B764" s="4"/>
    </row>
    <row r="765" customFormat="false" ht="12.75" hidden="false" customHeight="false" outlineLevel="0" collapsed="false">
      <c r="B765" s="4"/>
    </row>
    <row r="766" customFormat="false" ht="12.75" hidden="false" customHeight="false" outlineLevel="0" collapsed="false">
      <c r="B766" s="4"/>
    </row>
    <row r="767" customFormat="false" ht="12.75" hidden="false" customHeight="false" outlineLevel="0" collapsed="false">
      <c r="B767" s="4"/>
    </row>
    <row r="768" customFormat="false" ht="12.75" hidden="false" customHeight="false" outlineLevel="0" collapsed="false">
      <c r="B768" s="4"/>
    </row>
    <row r="769" customFormat="false" ht="12.75" hidden="false" customHeight="false" outlineLevel="0" collapsed="false">
      <c r="B769" s="4"/>
    </row>
    <row r="770" customFormat="false" ht="12.75" hidden="false" customHeight="false" outlineLevel="0" collapsed="false">
      <c r="B770" s="4"/>
    </row>
    <row r="771" customFormat="false" ht="12.75" hidden="false" customHeight="false" outlineLevel="0" collapsed="false">
      <c r="B771" s="4"/>
    </row>
    <row r="772" customFormat="false" ht="12.75" hidden="false" customHeight="false" outlineLevel="0" collapsed="false">
      <c r="B772" s="4"/>
    </row>
    <row r="773" customFormat="false" ht="12.75" hidden="false" customHeight="false" outlineLevel="0" collapsed="false">
      <c r="B773" s="4"/>
    </row>
    <row r="774" customFormat="false" ht="12.75" hidden="false" customHeight="false" outlineLevel="0" collapsed="false">
      <c r="B774" s="4"/>
    </row>
    <row r="775" customFormat="false" ht="12.75" hidden="false" customHeight="false" outlineLevel="0" collapsed="false">
      <c r="B775" s="4"/>
    </row>
    <row r="776" customFormat="false" ht="12.75" hidden="false" customHeight="false" outlineLevel="0" collapsed="false">
      <c r="B776" s="4"/>
    </row>
    <row r="777" customFormat="false" ht="12.75" hidden="false" customHeight="false" outlineLevel="0" collapsed="false">
      <c r="B777" s="4"/>
    </row>
    <row r="778" customFormat="false" ht="12.75" hidden="false" customHeight="false" outlineLevel="0" collapsed="false">
      <c r="B778" s="4"/>
    </row>
    <row r="779" customFormat="false" ht="12.75" hidden="false" customHeight="false" outlineLevel="0" collapsed="false">
      <c r="B779" s="4"/>
    </row>
    <row r="780" customFormat="false" ht="12.75" hidden="false" customHeight="false" outlineLevel="0" collapsed="false">
      <c r="B780" s="4"/>
    </row>
    <row r="781" customFormat="false" ht="12.75" hidden="false" customHeight="false" outlineLevel="0" collapsed="false">
      <c r="B781" s="4"/>
    </row>
    <row r="782" customFormat="false" ht="12.75" hidden="false" customHeight="false" outlineLevel="0" collapsed="false">
      <c r="B782" s="4"/>
    </row>
    <row r="783" customFormat="false" ht="12.75" hidden="false" customHeight="false" outlineLevel="0" collapsed="false">
      <c r="B783" s="4"/>
    </row>
    <row r="784" customFormat="false" ht="12.75" hidden="false" customHeight="false" outlineLevel="0" collapsed="false">
      <c r="B784" s="4"/>
    </row>
    <row r="785" customFormat="false" ht="12.75" hidden="false" customHeight="false" outlineLevel="0" collapsed="false">
      <c r="B785" s="4"/>
    </row>
    <row r="786" customFormat="false" ht="12.75" hidden="false" customHeight="false" outlineLevel="0" collapsed="false">
      <c r="B786" s="4"/>
    </row>
    <row r="787" customFormat="false" ht="12.75" hidden="false" customHeight="false" outlineLevel="0" collapsed="false">
      <c r="B787" s="4"/>
    </row>
    <row r="788" customFormat="false" ht="12.75" hidden="false" customHeight="false" outlineLevel="0" collapsed="false">
      <c r="B788" s="4"/>
    </row>
    <row r="789" customFormat="false" ht="12.75" hidden="false" customHeight="false" outlineLevel="0" collapsed="false">
      <c r="B789" s="4"/>
    </row>
    <row r="790" customFormat="false" ht="12.75" hidden="false" customHeight="false" outlineLevel="0" collapsed="false">
      <c r="B790" s="4"/>
    </row>
    <row r="791" customFormat="false" ht="12.75" hidden="false" customHeight="false" outlineLevel="0" collapsed="false">
      <c r="B791" s="4"/>
    </row>
    <row r="792" customFormat="false" ht="12.75" hidden="false" customHeight="false" outlineLevel="0" collapsed="false">
      <c r="B792" s="4"/>
    </row>
    <row r="793" customFormat="false" ht="12.75" hidden="false" customHeight="false" outlineLevel="0" collapsed="false">
      <c r="B793" s="4"/>
    </row>
    <row r="794" customFormat="false" ht="12.75" hidden="false" customHeight="false" outlineLevel="0" collapsed="false">
      <c r="B794" s="4"/>
    </row>
    <row r="795" customFormat="false" ht="12.75" hidden="false" customHeight="false" outlineLevel="0" collapsed="false">
      <c r="B795" s="4"/>
    </row>
    <row r="796" customFormat="false" ht="12.75" hidden="false" customHeight="false" outlineLevel="0" collapsed="false">
      <c r="B796" s="4"/>
    </row>
    <row r="797" customFormat="false" ht="12.75" hidden="false" customHeight="false" outlineLevel="0" collapsed="false">
      <c r="B797" s="4"/>
    </row>
    <row r="798" customFormat="false" ht="12.75" hidden="false" customHeight="false" outlineLevel="0" collapsed="false">
      <c r="B798" s="4"/>
    </row>
    <row r="799" customFormat="false" ht="12.75" hidden="false" customHeight="false" outlineLevel="0" collapsed="false">
      <c r="B799" s="4"/>
    </row>
    <row r="800" customFormat="false" ht="12.75" hidden="false" customHeight="false" outlineLevel="0" collapsed="false">
      <c r="B800" s="4"/>
    </row>
    <row r="801" customFormat="false" ht="12.75" hidden="false" customHeight="false" outlineLevel="0" collapsed="false">
      <c r="B801" s="4"/>
    </row>
    <row r="802" customFormat="false" ht="12.75" hidden="false" customHeight="false" outlineLevel="0" collapsed="false">
      <c r="B802" s="4"/>
    </row>
    <row r="803" customFormat="false" ht="12.75" hidden="false" customHeight="false" outlineLevel="0" collapsed="false">
      <c r="B803" s="4"/>
    </row>
    <row r="804" customFormat="false" ht="12.75" hidden="false" customHeight="false" outlineLevel="0" collapsed="false">
      <c r="B804" s="4"/>
    </row>
    <row r="805" customFormat="false" ht="12.75" hidden="false" customHeight="false" outlineLevel="0" collapsed="false">
      <c r="B805" s="4"/>
    </row>
    <row r="806" customFormat="false" ht="12.75" hidden="false" customHeight="false" outlineLevel="0" collapsed="false">
      <c r="B806" s="4"/>
    </row>
    <row r="807" customFormat="false" ht="12.75" hidden="false" customHeight="false" outlineLevel="0" collapsed="false">
      <c r="B807" s="4"/>
    </row>
    <row r="808" customFormat="false" ht="12.75" hidden="false" customHeight="false" outlineLevel="0" collapsed="false">
      <c r="B808" s="4"/>
    </row>
    <row r="809" customFormat="false" ht="12.75" hidden="false" customHeight="false" outlineLevel="0" collapsed="false">
      <c r="B809" s="4"/>
    </row>
    <row r="810" customFormat="false" ht="12.75" hidden="false" customHeight="false" outlineLevel="0" collapsed="false">
      <c r="B810" s="4"/>
    </row>
    <row r="811" customFormat="false" ht="12.75" hidden="false" customHeight="false" outlineLevel="0" collapsed="false">
      <c r="B811" s="4"/>
    </row>
    <row r="812" customFormat="false" ht="12.75" hidden="false" customHeight="false" outlineLevel="0" collapsed="false">
      <c r="B812" s="4"/>
    </row>
    <row r="813" customFormat="false" ht="12.75" hidden="false" customHeight="false" outlineLevel="0" collapsed="false">
      <c r="B813" s="4"/>
    </row>
    <row r="814" customFormat="false" ht="12.75" hidden="false" customHeight="false" outlineLevel="0" collapsed="false">
      <c r="B814" s="4"/>
    </row>
    <row r="815" customFormat="false" ht="12.75" hidden="false" customHeight="false" outlineLevel="0" collapsed="false">
      <c r="B815" s="4"/>
    </row>
    <row r="816" customFormat="false" ht="12.75" hidden="false" customHeight="false" outlineLevel="0" collapsed="false">
      <c r="B816" s="4"/>
    </row>
    <row r="817" customFormat="false" ht="12.75" hidden="false" customHeight="false" outlineLevel="0" collapsed="false">
      <c r="B817" s="4"/>
    </row>
    <row r="818" customFormat="false" ht="12.75" hidden="false" customHeight="false" outlineLevel="0" collapsed="false">
      <c r="B818" s="4"/>
    </row>
    <row r="819" customFormat="false" ht="12.75" hidden="false" customHeight="false" outlineLevel="0" collapsed="false">
      <c r="B819" s="4"/>
    </row>
    <row r="820" customFormat="false" ht="12.75" hidden="false" customHeight="false" outlineLevel="0" collapsed="false">
      <c r="B820" s="4"/>
    </row>
    <row r="821" customFormat="false" ht="12.75" hidden="false" customHeight="false" outlineLevel="0" collapsed="false">
      <c r="B821" s="4"/>
    </row>
    <row r="822" customFormat="false" ht="12.75" hidden="false" customHeight="false" outlineLevel="0" collapsed="false">
      <c r="B822" s="4"/>
    </row>
    <row r="823" customFormat="false" ht="12.75" hidden="false" customHeight="false" outlineLevel="0" collapsed="false">
      <c r="B823" s="4"/>
    </row>
    <row r="824" customFormat="false" ht="12.75" hidden="false" customHeight="false" outlineLevel="0" collapsed="false">
      <c r="B824" s="4"/>
    </row>
    <row r="825" customFormat="false" ht="12.75" hidden="false" customHeight="false" outlineLevel="0" collapsed="false">
      <c r="B825" s="4"/>
    </row>
    <row r="826" customFormat="false" ht="12.75" hidden="false" customHeight="false" outlineLevel="0" collapsed="false">
      <c r="B826" s="4"/>
    </row>
    <row r="827" customFormat="false" ht="12.75" hidden="false" customHeight="false" outlineLevel="0" collapsed="false">
      <c r="B827" s="4"/>
    </row>
    <row r="828" customFormat="false" ht="12.75" hidden="false" customHeight="false" outlineLevel="0" collapsed="false">
      <c r="B828" s="4"/>
    </row>
    <row r="829" customFormat="false" ht="12.75" hidden="false" customHeight="false" outlineLevel="0" collapsed="false">
      <c r="B829" s="4"/>
    </row>
    <row r="830" customFormat="false" ht="12.75" hidden="false" customHeight="false" outlineLevel="0" collapsed="false">
      <c r="B830" s="4"/>
    </row>
    <row r="831" customFormat="false" ht="12.75" hidden="false" customHeight="false" outlineLevel="0" collapsed="false">
      <c r="B831" s="4"/>
    </row>
    <row r="832" customFormat="false" ht="12.75" hidden="false" customHeight="false" outlineLevel="0" collapsed="false">
      <c r="B832" s="4"/>
    </row>
    <row r="833" customFormat="false" ht="12.75" hidden="false" customHeight="false" outlineLevel="0" collapsed="false">
      <c r="B833" s="4"/>
    </row>
    <row r="834" customFormat="false" ht="12.75" hidden="false" customHeight="false" outlineLevel="0" collapsed="false">
      <c r="B834" s="4"/>
    </row>
    <row r="835" customFormat="false" ht="12.75" hidden="false" customHeight="false" outlineLevel="0" collapsed="false">
      <c r="B835" s="4"/>
    </row>
    <row r="836" customFormat="false" ht="12.75" hidden="false" customHeight="false" outlineLevel="0" collapsed="false">
      <c r="B836" s="4"/>
    </row>
    <row r="837" customFormat="false" ht="12.75" hidden="false" customHeight="false" outlineLevel="0" collapsed="false">
      <c r="B837" s="4"/>
    </row>
    <row r="838" customFormat="false" ht="12.75" hidden="false" customHeight="false" outlineLevel="0" collapsed="false">
      <c r="B838" s="4"/>
    </row>
    <row r="839" customFormat="false" ht="12.75" hidden="false" customHeight="false" outlineLevel="0" collapsed="false">
      <c r="B839" s="4"/>
    </row>
    <row r="840" customFormat="false" ht="12.75" hidden="false" customHeight="false" outlineLevel="0" collapsed="false">
      <c r="B840" s="4"/>
    </row>
    <row r="841" customFormat="false" ht="12.75" hidden="false" customHeight="false" outlineLevel="0" collapsed="false">
      <c r="B841" s="4"/>
    </row>
    <row r="842" customFormat="false" ht="12.75" hidden="false" customHeight="false" outlineLevel="0" collapsed="false">
      <c r="B842" s="4"/>
    </row>
    <row r="843" customFormat="false" ht="12.75" hidden="false" customHeight="false" outlineLevel="0" collapsed="false">
      <c r="B843" s="4"/>
    </row>
    <row r="844" customFormat="false" ht="12.75" hidden="false" customHeight="false" outlineLevel="0" collapsed="false">
      <c r="B844" s="4"/>
    </row>
    <row r="845" customFormat="false" ht="12.75" hidden="false" customHeight="false" outlineLevel="0" collapsed="false">
      <c r="B845" s="4"/>
    </row>
    <row r="846" customFormat="false" ht="12.75" hidden="false" customHeight="false" outlineLevel="0" collapsed="false">
      <c r="B846" s="4"/>
    </row>
    <row r="847" customFormat="false" ht="12.75" hidden="false" customHeight="false" outlineLevel="0" collapsed="false">
      <c r="B847" s="4"/>
    </row>
    <row r="848" customFormat="false" ht="12.75" hidden="false" customHeight="false" outlineLevel="0" collapsed="false">
      <c r="B848" s="4"/>
    </row>
    <row r="849" customFormat="false" ht="12.75" hidden="false" customHeight="false" outlineLevel="0" collapsed="false">
      <c r="B849" s="4"/>
    </row>
    <row r="850" customFormat="false" ht="12.75" hidden="false" customHeight="false" outlineLevel="0" collapsed="false">
      <c r="B850" s="4"/>
    </row>
    <row r="851" customFormat="false" ht="12.75" hidden="false" customHeight="false" outlineLevel="0" collapsed="false">
      <c r="B851" s="4"/>
    </row>
    <row r="852" customFormat="false" ht="12.75" hidden="false" customHeight="false" outlineLevel="0" collapsed="false">
      <c r="B852" s="4"/>
    </row>
    <row r="853" customFormat="false" ht="12.75" hidden="false" customHeight="false" outlineLevel="0" collapsed="false">
      <c r="B853" s="4"/>
    </row>
    <row r="854" customFormat="false" ht="12.75" hidden="false" customHeight="false" outlineLevel="0" collapsed="false">
      <c r="B854" s="4"/>
    </row>
    <row r="855" customFormat="false" ht="12.75" hidden="false" customHeight="false" outlineLevel="0" collapsed="false">
      <c r="B855" s="4"/>
    </row>
    <row r="856" customFormat="false" ht="12.75" hidden="false" customHeight="false" outlineLevel="0" collapsed="false">
      <c r="B856" s="4"/>
    </row>
    <row r="857" customFormat="false" ht="12.75" hidden="false" customHeight="false" outlineLevel="0" collapsed="false">
      <c r="B857" s="4"/>
    </row>
    <row r="858" customFormat="false" ht="12.75" hidden="false" customHeight="false" outlineLevel="0" collapsed="false">
      <c r="B858" s="4"/>
    </row>
    <row r="859" customFormat="false" ht="12.75" hidden="false" customHeight="false" outlineLevel="0" collapsed="false">
      <c r="B859" s="4"/>
    </row>
    <row r="860" customFormat="false" ht="12.75" hidden="false" customHeight="false" outlineLevel="0" collapsed="false">
      <c r="B860" s="4"/>
    </row>
    <row r="861" customFormat="false" ht="12.75" hidden="false" customHeight="false" outlineLevel="0" collapsed="false">
      <c r="B861" s="4"/>
    </row>
    <row r="862" customFormat="false" ht="12.75" hidden="false" customHeight="false" outlineLevel="0" collapsed="false">
      <c r="B862" s="4"/>
    </row>
    <row r="863" customFormat="false" ht="12.75" hidden="false" customHeight="false" outlineLevel="0" collapsed="false">
      <c r="B863" s="4"/>
    </row>
    <row r="864" customFormat="false" ht="12.75" hidden="false" customHeight="false" outlineLevel="0" collapsed="false">
      <c r="B864" s="4"/>
    </row>
    <row r="865" customFormat="false" ht="12.75" hidden="false" customHeight="false" outlineLevel="0" collapsed="false">
      <c r="B865" s="4"/>
    </row>
    <row r="866" customFormat="false" ht="12.75" hidden="false" customHeight="false" outlineLevel="0" collapsed="false">
      <c r="B866" s="4"/>
    </row>
    <row r="867" customFormat="false" ht="12.75" hidden="false" customHeight="false" outlineLevel="0" collapsed="false">
      <c r="B867" s="4"/>
    </row>
    <row r="868" customFormat="false" ht="12.75" hidden="false" customHeight="false" outlineLevel="0" collapsed="false">
      <c r="B868" s="4"/>
    </row>
    <row r="869" customFormat="false" ht="12.75" hidden="false" customHeight="false" outlineLevel="0" collapsed="false">
      <c r="B869" s="4"/>
    </row>
    <row r="870" customFormat="false" ht="12.75" hidden="false" customHeight="false" outlineLevel="0" collapsed="false">
      <c r="B870" s="4"/>
    </row>
    <row r="871" customFormat="false" ht="12.75" hidden="false" customHeight="false" outlineLevel="0" collapsed="false">
      <c r="B871" s="4"/>
    </row>
    <row r="872" customFormat="false" ht="12.75" hidden="false" customHeight="false" outlineLevel="0" collapsed="false">
      <c r="B872" s="4"/>
    </row>
    <row r="873" customFormat="false" ht="12.75" hidden="false" customHeight="false" outlineLevel="0" collapsed="false">
      <c r="B873" s="4"/>
    </row>
    <row r="874" customFormat="false" ht="12.75" hidden="false" customHeight="false" outlineLevel="0" collapsed="false">
      <c r="B874" s="4"/>
    </row>
    <row r="875" customFormat="false" ht="12.75" hidden="false" customHeight="false" outlineLevel="0" collapsed="false">
      <c r="B875" s="4"/>
    </row>
    <row r="876" customFormat="false" ht="12.75" hidden="false" customHeight="false" outlineLevel="0" collapsed="false">
      <c r="B876" s="4"/>
    </row>
    <row r="877" customFormat="false" ht="12.75" hidden="false" customHeight="false" outlineLevel="0" collapsed="false">
      <c r="B877" s="4"/>
    </row>
    <row r="878" customFormat="false" ht="12.75" hidden="false" customHeight="false" outlineLevel="0" collapsed="false">
      <c r="B878" s="4"/>
    </row>
    <row r="879" customFormat="false" ht="12.75" hidden="false" customHeight="false" outlineLevel="0" collapsed="false">
      <c r="B879" s="4"/>
    </row>
    <row r="880" customFormat="false" ht="12.75" hidden="false" customHeight="false" outlineLevel="0" collapsed="false">
      <c r="B880" s="4"/>
    </row>
    <row r="881" customFormat="false" ht="12.75" hidden="false" customHeight="false" outlineLevel="0" collapsed="false">
      <c r="B881" s="4"/>
    </row>
    <row r="882" customFormat="false" ht="12.75" hidden="false" customHeight="false" outlineLevel="0" collapsed="false">
      <c r="B882" s="4"/>
    </row>
    <row r="883" customFormat="false" ht="12.75" hidden="false" customHeight="false" outlineLevel="0" collapsed="false">
      <c r="B883" s="4"/>
    </row>
    <row r="884" customFormat="false" ht="12.75" hidden="false" customHeight="false" outlineLevel="0" collapsed="false">
      <c r="B884" s="4"/>
    </row>
    <row r="885" customFormat="false" ht="12.75" hidden="false" customHeight="false" outlineLevel="0" collapsed="false">
      <c r="B885" s="4"/>
    </row>
    <row r="886" customFormat="false" ht="12.75" hidden="false" customHeight="false" outlineLevel="0" collapsed="false">
      <c r="B886" s="4"/>
    </row>
    <row r="887" customFormat="false" ht="12.75" hidden="false" customHeight="false" outlineLevel="0" collapsed="false">
      <c r="B887" s="4"/>
    </row>
    <row r="888" customFormat="false" ht="12.75" hidden="false" customHeight="false" outlineLevel="0" collapsed="false">
      <c r="B888" s="4"/>
    </row>
    <row r="889" customFormat="false" ht="12.75" hidden="false" customHeight="false" outlineLevel="0" collapsed="false">
      <c r="B889" s="4"/>
    </row>
    <row r="890" customFormat="false" ht="12.75" hidden="false" customHeight="false" outlineLevel="0" collapsed="false">
      <c r="B890" s="4"/>
    </row>
    <row r="891" customFormat="false" ht="12.75" hidden="false" customHeight="false" outlineLevel="0" collapsed="false">
      <c r="B891" s="4"/>
    </row>
    <row r="892" customFormat="false" ht="12.75" hidden="false" customHeight="false" outlineLevel="0" collapsed="false">
      <c r="B892" s="4"/>
    </row>
    <row r="893" customFormat="false" ht="12.75" hidden="false" customHeight="false" outlineLevel="0" collapsed="false">
      <c r="B893" s="4"/>
    </row>
    <row r="894" customFormat="false" ht="12.75" hidden="false" customHeight="false" outlineLevel="0" collapsed="false">
      <c r="B894" s="4"/>
    </row>
    <row r="895" customFormat="false" ht="12.75" hidden="false" customHeight="false" outlineLevel="0" collapsed="false">
      <c r="B895" s="4"/>
    </row>
    <row r="896" customFormat="false" ht="12.75" hidden="false" customHeight="false" outlineLevel="0" collapsed="false">
      <c r="B896" s="4"/>
    </row>
    <row r="897" customFormat="false" ht="12.75" hidden="false" customHeight="false" outlineLevel="0" collapsed="false">
      <c r="B897" s="4"/>
    </row>
    <row r="898" customFormat="false" ht="12.75" hidden="false" customHeight="false" outlineLevel="0" collapsed="false">
      <c r="B898" s="4"/>
    </row>
    <row r="899" customFormat="false" ht="12.75" hidden="false" customHeight="false" outlineLevel="0" collapsed="false">
      <c r="B899" s="4"/>
    </row>
    <row r="900" customFormat="false" ht="12.75" hidden="false" customHeight="false" outlineLevel="0" collapsed="false">
      <c r="B900" s="4"/>
    </row>
    <row r="901" customFormat="false" ht="12.75" hidden="false" customHeight="false" outlineLevel="0" collapsed="false">
      <c r="B901" s="4"/>
    </row>
    <row r="902" customFormat="false" ht="12.75" hidden="false" customHeight="false" outlineLevel="0" collapsed="false">
      <c r="B902" s="4"/>
    </row>
    <row r="903" customFormat="false" ht="12.75" hidden="false" customHeight="false" outlineLevel="0" collapsed="false">
      <c r="B903" s="4"/>
    </row>
    <row r="904" customFormat="false" ht="12.75" hidden="false" customHeight="false" outlineLevel="0" collapsed="false">
      <c r="B904" s="4"/>
    </row>
    <row r="905" customFormat="false" ht="12.75" hidden="false" customHeight="false" outlineLevel="0" collapsed="false">
      <c r="B905" s="4"/>
    </row>
    <row r="906" customFormat="false" ht="12.75" hidden="false" customHeight="false" outlineLevel="0" collapsed="false">
      <c r="B906" s="4"/>
    </row>
    <row r="907" customFormat="false" ht="12.75" hidden="false" customHeight="false" outlineLevel="0" collapsed="false">
      <c r="B907" s="4"/>
    </row>
    <row r="908" customFormat="false" ht="12.75" hidden="false" customHeight="false" outlineLevel="0" collapsed="false">
      <c r="B908" s="4"/>
    </row>
    <row r="909" customFormat="false" ht="12.75" hidden="false" customHeight="false" outlineLevel="0" collapsed="false">
      <c r="B909" s="4"/>
    </row>
    <row r="910" customFormat="false" ht="12.75" hidden="false" customHeight="false" outlineLevel="0" collapsed="false">
      <c r="B910" s="4"/>
    </row>
    <row r="911" customFormat="false" ht="12.75" hidden="false" customHeight="false" outlineLevel="0" collapsed="false">
      <c r="B911" s="4"/>
    </row>
    <row r="912" customFormat="false" ht="12.75" hidden="false" customHeight="false" outlineLevel="0" collapsed="false">
      <c r="B912" s="4"/>
    </row>
    <row r="913" customFormat="false" ht="12.75" hidden="false" customHeight="false" outlineLevel="0" collapsed="false">
      <c r="B913" s="4"/>
    </row>
    <row r="914" customFormat="false" ht="12.75" hidden="false" customHeight="false" outlineLevel="0" collapsed="false">
      <c r="B914" s="4"/>
    </row>
    <row r="915" customFormat="false" ht="12.75" hidden="false" customHeight="false" outlineLevel="0" collapsed="false">
      <c r="B915" s="4"/>
    </row>
    <row r="916" customFormat="false" ht="12.75" hidden="false" customHeight="false" outlineLevel="0" collapsed="false">
      <c r="B916" s="4"/>
    </row>
    <row r="917" customFormat="false" ht="12.75" hidden="false" customHeight="false" outlineLevel="0" collapsed="false">
      <c r="B917" s="4"/>
    </row>
    <row r="918" customFormat="false" ht="12.75" hidden="false" customHeight="false" outlineLevel="0" collapsed="false">
      <c r="B918" s="4"/>
    </row>
    <row r="919" customFormat="false" ht="12.75" hidden="false" customHeight="false" outlineLevel="0" collapsed="false">
      <c r="B919" s="4"/>
    </row>
    <row r="920" customFormat="false" ht="12.75" hidden="false" customHeight="false" outlineLevel="0" collapsed="false">
      <c r="B920" s="4"/>
    </row>
    <row r="921" customFormat="false" ht="12.75" hidden="false" customHeight="false" outlineLevel="0" collapsed="false">
      <c r="B921" s="4"/>
    </row>
    <row r="922" customFormat="false" ht="12.75" hidden="false" customHeight="false" outlineLevel="0" collapsed="false">
      <c r="B922" s="4"/>
    </row>
    <row r="923" customFormat="false" ht="12.75" hidden="false" customHeight="false" outlineLevel="0" collapsed="false">
      <c r="B923" s="4"/>
    </row>
    <row r="924" customFormat="false" ht="12.75" hidden="false" customHeight="false" outlineLevel="0" collapsed="false">
      <c r="B924" s="4"/>
    </row>
    <row r="925" customFormat="false" ht="12.75" hidden="false" customHeight="false" outlineLevel="0" collapsed="false">
      <c r="B925" s="4"/>
    </row>
    <row r="926" customFormat="false" ht="12.75" hidden="false" customHeight="false" outlineLevel="0" collapsed="false">
      <c r="B926" s="4"/>
    </row>
    <row r="927" customFormat="false" ht="12.75" hidden="false" customHeight="false" outlineLevel="0" collapsed="false">
      <c r="B927" s="4"/>
    </row>
    <row r="928" customFormat="false" ht="12.75" hidden="false" customHeight="false" outlineLevel="0" collapsed="false">
      <c r="B928" s="4"/>
    </row>
    <row r="929" customFormat="false" ht="12.75" hidden="false" customHeight="false" outlineLevel="0" collapsed="false">
      <c r="B929" s="4"/>
    </row>
    <row r="930" customFormat="false" ht="12.75" hidden="false" customHeight="false" outlineLevel="0" collapsed="false">
      <c r="B930" s="4"/>
    </row>
    <row r="931" customFormat="false" ht="12.75" hidden="false" customHeight="false" outlineLevel="0" collapsed="false">
      <c r="B931" s="4"/>
    </row>
    <row r="932" customFormat="false" ht="12.75" hidden="false" customHeight="false" outlineLevel="0" collapsed="false">
      <c r="B932" s="4"/>
    </row>
    <row r="933" customFormat="false" ht="12.75" hidden="false" customHeight="false" outlineLevel="0" collapsed="false">
      <c r="B933" s="4"/>
    </row>
    <row r="934" customFormat="false" ht="12.75" hidden="false" customHeight="false" outlineLevel="0" collapsed="false">
      <c r="B934" s="4"/>
    </row>
    <row r="935" customFormat="false" ht="12.75" hidden="false" customHeight="false" outlineLevel="0" collapsed="false">
      <c r="B935" s="4"/>
    </row>
    <row r="936" customFormat="false" ht="12.75" hidden="false" customHeight="false" outlineLevel="0" collapsed="false">
      <c r="B936" s="4"/>
    </row>
    <row r="937" customFormat="false" ht="12.75" hidden="false" customHeight="false" outlineLevel="0" collapsed="false">
      <c r="B937" s="4"/>
    </row>
    <row r="938" customFormat="false" ht="12.75" hidden="false" customHeight="false" outlineLevel="0" collapsed="false">
      <c r="B938" s="4"/>
    </row>
    <row r="939" customFormat="false" ht="12.75" hidden="false" customHeight="false" outlineLevel="0" collapsed="false">
      <c r="B939" s="4"/>
    </row>
    <row r="940" customFormat="false" ht="12.75" hidden="false" customHeight="false" outlineLevel="0" collapsed="false">
      <c r="B940" s="4"/>
    </row>
    <row r="941" customFormat="false" ht="12.75" hidden="false" customHeight="false" outlineLevel="0" collapsed="false">
      <c r="B941" s="4"/>
    </row>
    <row r="942" customFormat="false" ht="12.75" hidden="false" customHeight="false" outlineLevel="0" collapsed="false">
      <c r="B942" s="4"/>
    </row>
    <row r="943" customFormat="false" ht="12.75" hidden="false" customHeight="false" outlineLevel="0" collapsed="false">
      <c r="B943" s="4"/>
    </row>
    <row r="944" customFormat="false" ht="12.75" hidden="false" customHeight="false" outlineLevel="0" collapsed="false">
      <c r="B944" s="4"/>
    </row>
    <row r="945" customFormat="false" ht="12.75" hidden="false" customHeight="false" outlineLevel="0" collapsed="false">
      <c r="B945" s="4"/>
    </row>
    <row r="946" customFormat="false" ht="12.75" hidden="false" customHeight="false" outlineLevel="0" collapsed="false">
      <c r="B946" s="4"/>
    </row>
    <row r="947" customFormat="false" ht="12.75" hidden="false" customHeight="false" outlineLevel="0" collapsed="false">
      <c r="B947" s="4"/>
    </row>
    <row r="948" customFormat="false" ht="12.75" hidden="false" customHeight="false" outlineLevel="0" collapsed="false">
      <c r="B948" s="4"/>
    </row>
    <row r="949" customFormat="false" ht="12.75" hidden="false" customHeight="false" outlineLevel="0" collapsed="false">
      <c r="B949" s="4"/>
    </row>
    <row r="950" customFormat="false" ht="12.75" hidden="false" customHeight="false" outlineLevel="0" collapsed="false">
      <c r="B950" s="4"/>
    </row>
    <row r="951" customFormat="false" ht="12.75" hidden="false" customHeight="false" outlineLevel="0" collapsed="false">
      <c r="B951" s="4"/>
    </row>
    <row r="952" customFormat="false" ht="12.75" hidden="false" customHeight="false" outlineLevel="0" collapsed="false">
      <c r="B952" s="4"/>
    </row>
    <row r="953" customFormat="false" ht="12.75" hidden="false" customHeight="false" outlineLevel="0" collapsed="false">
      <c r="B953" s="4"/>
    </row>
    <row r="954" customFormat="false" ht="12.75" hidden="false" customHeight="false" outlineLevel="0" collapsed="false">
      <c r="B954" s="4"/>
    </row>
    <row r="955" customFormat="false" ht="12.75" hidden="false" customHeight="false" outlineLevel="0" collapsed="false">
      <c r="B955" s="4"/>
    </row>
    <row r="956" customFormat="false" ht="12.75" hidden="false" customHeight="false" outlineLevel="0" collapsed="false">
      <c r="B956" s="4"/>
    </row>
    <row r="957" customFormat="false" ht="12.75" hidden="false" customHeight="false" outlineLevel="0" collapsed="false">
      <c r="B957" s="4"/>
    </row>
    <row r="958" customFormat="false" ht="12.75" hidden="false" customHeight="false" outlineLevel="0" collapsed="false">
      <c r="B958" s="4"/>
    </row>
    <row r="959" customFormat="false" ht="12.75" hidden="false" customHeight="false" outlineLevel="0" collapsed="false">
      <c r="B959" s="4"/>
    </row>
    <row r="960" customFormat="false" ht="12.75" hidden="false" customHeight="false" outlineLevel="0" collapsed="false">
      <c r="B960" s="4"/>
    </row>
    <row r="961" customFormat="false" ht="12.75" hidden="false" customHeight="false" outlineLevel="0" collapsed="false">
      <c r="B961" s="4"/>
    </row>
    <row r="962" customFormat="false" ht="12.75" hidden="false" customHeight="false" outlineLevel="0" collapsed="false">
      <c r="B962" s="4"/>
    </row>
    <row r="963" customFormat="false" ht="12.75" hidden="false" customHeight="false" outlineLevel="0" collapsed="false">
      <c r="B963" s="4"/>
    </row>
    <row r="964" customFormat="false" ht="12.75" hidden="false" customHeight="false" outlineLevel="0" collapsed="false">
      <c r="B964" s="4"/>
    </row>
    <row r="965" customFormat="false" ht="12.75" hidden="false" customHeight="false" outlineLevel="0" collapsed="false">
      <c r="B965" s="4"/>
    </row>
    <row r="966" customFormat="false" ht="12.75" hidden="false" customHeight="false" outlineLevel="0" collapsed="false">
      <c r="B966" s="4"/>
    </row>
    <row r="967" customFormat="false" ht="12.75" hidden="false" customHeight="false" outlineLevel="0" collapsed="false">
      <c r="B967" s="4"/>
    </row>
    <row r="968" customFormat="false" ht="12.75" hidden="false" customHeight="false" outlineLevel="0" collapsed="false">
      <c r="B968" s="4"/>
    </row>
    <row r="969" customFormat="false" ht="12.75" hidden="false" customHeight="false" outlineLevel="0" collapsed="false">
      <c r="B969" s="4"/>
    </row>
    <row r="970" customFormat="false" ht="12.75" hidden="false" customHeight="false" outlineLevel="0" collapsed="false">
      <c r="B970" s="4"/>
    </row>
    <row r="971" customFormat="false" ht="12.75" hidden="false" customHeight="false" outlineLevel="0" collapsed="false">
      <c r="B971" s="4"/>
    </row>
    <row r="972" customFormat="false" ht="12.75" hidden="false" customHeight="false" outlineLevel="0" collapsed="false">
      <c r="B972" s="4"/>
    </row>
    <row r="973" customFormat="false" ht="12.75" hidden="false" customHeight="false" outlineLevel="0" collapsed="false">
      <c r="B973" s="4"/>
    </row>
    <row r="974" customFormat="false" ht="12.75" hidden="false" customHeight="false" outlineLevel="0" collapsed="false">
      <c r="B974" s="4"/>
    </row>
    <row r="975" customFormat="false" ht="12.75" hidden="false" customHeight="false" outlineLevel="0" collapsed="false">
      <c r="B975" s="4"/>
    </row>
    <row r="976" customFormat="false" ht="12.75" hidden="false" customHeight="false" outlineLevel="0" collapsed="false">
      <c r="B976" s="4"/>
    </row>
    <row r="977" customFormat="false" ht="12.75" hidden="false" customHeight="false" outlineLevel="0" collapsed="false">
      <c r="B977" s="4"/>
    </row>
    <row r="978" customFormat="false" ht="12.75" hidden="false" customHeight="false" outlineLevel="0" collapsed="false">
      <c r="B978" s="4"/>
    </row>
    <row r="979" customFormat="false" ht="12.75" hidden="false" customHeight="false" outlineLevel="0" collapsed="false">
      <c r="B979" s="4"/>
    </row>
    <row r="980" customFormat="false" ht="12.75" hidden="false" customHeight="false" outlineLevel="0" collapsed="false">
      <c r="B980" s="4"/>
    </row>
    <row r="981" customFormat="false" ht="12.75" hidden="false" customHeight="false" outlineLevel="0" collapsed="false">
      <c r="B981" s="4"/>
    </row>
    <row r="982" customFormat="false" ht="12.75" hidden="false" customHeight="false" outlineLevel="0" collapsed="false">
      <c r="B982" s="4"/>
    </row>
    <row r="983" customFormat="false" ht="12.75" hidden="false" customHeight="false" outlineLevel="0" collapsed="false">
      <c r="B983" s="4"/>
    </row>
    <row r="984" customFormat="false" ht="12.75" hidden="false" customHeight="false" outlineLevel="0" collapsed="false">
      <c r="B984" s="4"/>
    </row>
    <row r="985" customFormat="false" ht="12.75" hidden="false" customHeight="false" outlineLevel="0" collapsed="false">
      <c r="B985" s="4"/>
    </row>
    <row r="986" customFormat="false" ht="12.75" hidden="false" customHeight="false" outlineLevel="0" collapsed="false">
      <c r="B986" s="4"/>
    </row>
    <row r="987" customFormat="false" ht="12.75" hidden="false" customHeight="false" outlineLevel="0" collapsed="false">
      <c r="B987" s="4"/>
    </row>
    <row r="988" customFormat="false" ht="12.75" hidden="false" customHeight="false" outlineLevel="0" collapsed="false">
      <c r="B988" s="4"/>
    </row>
    <row r="989" customFormat="false" ht="12.75" hidden="false" customHeight="false" outlineLevel="0" collapsed="false">
      <c r="B989" s="4"/>
    </row>
    <row r="990" customFormat="false" ht="12.75" hidden="false" customHeight="false" outlineLevel="0" collapsed="false">
      <c r="B990" s="4"/>
    </row>
    <row r="991" customFormat="false" ht="12.75" hidden="false" customHeight="false" outlineLevel="0" collapsed="false">
      <c r="B991" s="4"/>
    </row>
    <row r="992" customFormat="false" ht="12.75" hidden="false" customHeight="false" outlineLevel="0" collapsed="false">
      <c r="B992" s="4"/>
    </row>
    <row r="993" customFormat="false" ht="12.75" hidden="false" customHeight="false" outlineLevel="0" collapsed="false">
      <c r="B993" s="4"/>
    </row>
    <row r="994" customFormat="false" ht="12.75" hidden="false" customHeight="false" outlineLevel="0" collapsed="false">
      <c r="B994" s="4"/>
    </row>
    <row r="995" customFormat="false" ht="12.75" hidden="false" customHeight="false" outlineLevel="0" collapsed="false">
      <c r="B995" s="4"/>
    </row>
    <row r="996" customFormat="false" ht="12.75" hidden="false" customHeight="false" outlineLevel="0" collapsed="false">
      <c r="B996" s="4"/>
    </row>
    <row r="997" customFormat="false" ht="12.75" hidden="false" customHeight="false" outlineLevel="0" collapsed="false">
      <c r="B997" s="4"/>
    </row>
    <row r="998" customFormat="false" ht="12.75" hidden="false" customHeight="false" outlineLevel="0" collapsed="false">
      <c r="B998" s="4"/>
    </row>
    <row r="999" customFormat="false" ht="12.75" hidden="false" customHeight="false" outlineLevel="0" collapsed="false">
      <c r="B999" s="4"/>
    </row>
    <row r="1000" customFormat="false" ht="12.75" hidden="false" customHeight="false" outlineLevel="0" collapsed="false">
      <c r="B1000" s="4"/>
    </row>
    <row r="1001" customFormat="false" ht="12.75" hidden="false" customHeight="false" outlineLevel="0" collapsed="false">
      <c r="B1001" s="4"/>
    </row>
    <row r="1002" customFormat="false" ht="12.75" hidden="false" customHeight="false" outlineLevel="0" collapsed="false">
      <c r="B1002" s="4"/>
    </row>
    <row r="1003" customFormat="false" ht="12.75" hidden="false" customHeight="false" outlineLevel="0" collapsed="false">
      <c r="B1003" s="4"/>
    </row>
  </sheetData>
  <hyperlinks>
    <hyperlink ref="E2" r:id="rId1" display="S&amp;P 500® | S&amp;P Dow Jones Indices (spglobal.com)"/>
    <hyperlink ref="E3" r:id="rId2" display="Initial Claims (ICSA) | FRED | St. Louis Fed (stlouisfed.org)"/>
    <hyperlink ref="E4" r:id="rId3" display="Travel Passenger Throughputs"/>
    <hyperlink ref="E5" r:id="rId4" display="Weekly Cushing, OK WTI Spot Price FOB (Dollars per Barrel) (eia.gov)"/>
    <hyperlink ref="E6" r:id="rId5" display="Weekly Europe Brent Spot Price FOB (Dollars per Barrel) (eia.gov)"/>
    <hyperlink ref="E7" r:id="rId6" display="Weekly U.S. Regular All Formulations Retail Gasoline Prices (Dollars per Gallon) (eia.gov)"/>
    <hyperlink ref="E8" r:id="rId7" display="Gross Domestic Product (GDP) | FRED | St. Louis Fed (stlouisfed.org)"/>
    <hyperlink ref="E9" r:id="rId8" display="Ridership Data Archives - APTA"/>
    <hyperlink ref="E10" r:id="rId9" display="U.S. Crude Oil and Natural Gas Drilling Activity"/>
    <hyperlink ref="E11" r:id="rId10" display="Total Vehicle Sales (TOTALSA) | FRED | St. Louis Fed (stlouisfed.org)"/>
    <hyperlink ref="E12" r:id="rId11" display="Office of Highway Policy Information - Policy | Federal Highway Administration (dot.gov)"/>
    <hyperlink ref="E13" r:id="rId12" display="Personal Consumption Expenditures (PCE) | FRED | St. Louis Fed (stlouisfed.org)"/>
    <hyperlink ref="E14" r:id="rId13" display="Households and Nonprofit Organizations; Consumer Credit; Liability, Level (HCCSDODNS) | FRED | St. Louis Fed (stlouisfed.org)"/>
    <hyperlink ref="E15" r:id="rId14" display="Global and National EV sales"/>
    <hyperlink ref="E16" r:id="rId15" display="Government Mandated AFV Acquisitions "/>
    <hyperlink ref="E17" r:id="rId16" display="Household Debt and Credit"/>
    <hyperlink ref="E18" r:id="rId17" display="Employee Compensation"/>
    <hyperlink ref="E19" r:id="rId18" display="Smoking Trends"/>
    <hyperlink ref="E20" r:id="rId19" display="U.S. Refinery Utilization"/>
    <hyperlink ref="E21" r:id="rId20" display="U.S. Index"/>
    <hyperlink ref="E22" r:id="rId21" display="Housing Market Expectations"/>
    <hyperlink ref="E23" r:id="rId22" display="Inflation Expectations"/>
    <hyperlink ref="E24" r:id="rId23" display="Employee Earnings"/>
    <hyperlink ref="E25" r:id="rId24" display="United States Demographics 2025 (Population, Age, Sex, Trends) - Worldometer (worldometers.info)"/>
    <hyperlink ref="E26" r:id="rId25" display="US Federal Holidays (holidays Python package, PyPI)"/>
    <hyperlink ref="E27" r:id="rId26" display="WFH Research Data (wfhresearch.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12.5078125" defaultRowHeight="12.75" zeroHeight="false" outlineLevelRow="0" outlineLevelCol="0"/>
  <cols>
    <col collapsed="false" customWidth="true" hidden="false" outlineLevel="0" max="1" min="1" style="0" width="32"/>
    <col collapsed="false" customWidth="true" hidden="false" outlineLevel="0" max="2" min="2" style="0" width="65.5"/>
  </cols>
  <sheetData>
    <row r="1" customFormat="false" ht="12.75" hidden="false" customHeight="false" outlineLevel="0" collapsed="false">
      <c r="A1" s="1" t="s">
        <v>117</v>
      </c>
      <c r="B1" s="1" t="s">
        <v>118</v>
      </c>
      <c r="C1" s="1" t="s">
        <v>119</v>
      </c>
      <c r="D1" s="1" t="s">
        <v>120</v>
      </c>
    </row>
    <row r="2" customFormat="false" ht="15.75" hidden="false" customHeight="true" outlineLevel="0" collapsed="false">
      <c r="A2" s="3" t="s">
        <v>20</v>
      </c>
      <c r="B2" s="4" t="s">
        <v>121</v>
      </c>
      <c r="C2" s="3" t="s">
        <v>122</v>
      </c>
      <c r="D2" s="3" t="s">
        <v>123</v>
      </c>
      <c r="F2" s="8" t="s">
        <v>124</v>
      </c>
    </row>
    <row r="3" customFormat="false" ht="13.5" hidden="false" customHeight="true" outlineLevel="0" collapsed="false">
      <c r="A3" s="3" t="s">
        <v>28</v>
      </c>
      <c r="B3" s="4" t="s">
        <v>125</v>
      </c>
      <c r="C3" s="3" t="s">
        <v>122</v>
      </c>
      <c r="D3" s="3" t="s">
        <v>123</v>
      </c>
    </row>
    <row r="4" customFormat="false" ht="27.75" hidden="false" customHeight="true" outlineLevel="0" collapsed="false">
      <c r="A4" s="3" t="s">
        <v>61</v>
      </c>
      <c r="B4" s="4" t="s">
        <v>126</v>
      </c>
      <c r="C4" s="3" t="s">
        <v>122</v>
      </c>
      <c r="D4" s="3" t="s">
        <v>123</v>
      </c>
    </row>
    <row r="5" customFormat="false" ht="27.75" hidden="false" customHeight="true" outlineLevel="0" collapsed="false">
      <c r="A5" s="3" t="s">
        <v>66</v>
      </c>
      <c r="B5" s="4" t="s">
        <v>127</v>
      </c>
      <c r="C5" s="3" t="s">
        <v>122</v>
      </c>
      <c r="D5" s="3" t="s">
        <v>123</v>
      </c>
    </row>
    <row r="6" customFormat="false" ht="27.75" hidden="false" customHeight="true" outlineLevel="0" collapsed="false">
      <c r="A6" s="3" t="s">
        <v>49</v>
      </c>
      <c r="B6" s="4" t="s">
        <v>128</v>
      </c>
      <c r="C6" s="3" t="s">
        <v>122</v>
      </c>
      <c r="D6" s="3" t="s">
        <v>129</v>
      </c>
    </row>
    <row r="7" customFormat="false" ht="27.75" hidden="false" customHeight="true" outlineLevel="0" collapsed="false">
      <c r="A7" s="3" t="s">
        <v>5</v>
      </c>
      <c r="B7" s="4" t="s">
        <v>130</v>
      </c>
      <c r="C7" s="3" t="s">
        <v>131</v>
      </c>
      <c r="D7" s="3" t="s">
        <v>129</v>
      </c>
    </row>
    <row r="8" customFormat="false" ht="27.75" hidden="false" customHeight="true" outlineLevel="0" collapsed="false">
      <c r="A8" s="3" t="s">
        <v>10</v>
      </c>
      <c r="B8" s="4" t="s">
        <v>132</v>
      </c>
      <c r="C8" s="3" t="s">
        <v>131</v>
      </c>
      <c r="D8" s="3" t="s">
        <v>123</v>
      </c>
    </row>
    <row r="9" customFormat="false" ht="13.5" hidden="false" customHeight="true" outlineLevel="0" collapsed="false">
      <c r="A9" s="3" t="s">
        <v>24</v>
      </c>
      <c r="B9" s="4" t="s">
        <v>133</v>
      </c>
      <c r="C9" s="3" t="s">
        <v>131</v>
      </c>
      <c r="D9" s="3" t="s">
        <v>123</v>
      </c>
    </row>
    <row r="10" customFormat="false" ht="13.5" hidden="false" customHeight="true" outlineLevel="0" collapsed="false">
      <c r="A10" s="3" t="s">
        <v>32</v>
      </c>
      <c r="B10" s="4" t="s">
        <v>134</v>
      </c>
      <c r="C10" s="3" t="s">
        <v>131</v>
      </c>
      <c r="D10" s="3" t="s">
        <v>129</v>
      </c>
    </row>
    <row r="11" customFormat="false" ht="13.5" hidden="false" customHeight="true" outlineLevel="0" collapsed="false">
      <c r="A11" s="3" t="s">
        <v>37</v>
      </c>
      <c r="B11" s="4" t="s">
        <v>135</v>
      </c>
      <c r="C11" s="3" t="s">
        <v>131</v>
      </c>
      <c r="D11" s="3" t="s">
        <v>123</v>
      </c>
    </row>
    <row r="12" customFormat="false" ht="27.75" hidden="false" customHeight="true" outlineLevel="0" collapsed="false">
      <c r="A12" s="3" t="s">
        <v>45</v>
      </c>
      <c r="B12" s="4" t="s">
        <v>136</v>
      </c>
      <c r="C12" s="3" t="s">
        <v>131</v>
      </c>
      <c r="D12" s="3" t="s">
        <v>129</v>
      </c>
    </row>
    <row r="13" customFormat="false" ht="27.75" hidden="false" customHeight="true" outlineLevel="0" collapsed="false">
      <c r="A13" s="3" t="s">
        <v>53</v>
      </c>
      <c r="B13" s="4" t="s">
        <v>137</v>
      </c>
      <c r="C13" s="3" t="s">
        <v>131</v>
      </c>
      <c r="D13" s="3" t="s">
        <v>129</v>
      </c>
    </row>
    <row r="14" customFormat="false" ht="27.75" hidden="false" customHeight="true" outlineLevel="0" collapsed="false">
      <c r="A14" s="3" t="s">
        <v>82</v>
      </c>
      <c r="B14" s="4" t="s">
        <v>138</v>
      </c>
      <c r="C14" s="3" t="s">
        <v>131</v>
      </c>
      <c r="D14" s="3" t="s">
        <v>129</v>
      </c>
    </row>
    <row r="15" customFormat="false" ht="27.75" hidden="false" customHeight="true" outlineLevel="0" collapsed="false">
      <c r="A15" s="3" t="s">
        <v>86</v>
      </c>
      <c r="B15" s="4" t="s">
        <v>139</v>
      </c>
      <c r="C15" s="3" t="s">
        <v>131</v>
      </c>
      <c r="D15" s="3" t="s">
        <v>129</v>
      </c>
    </row>
    <row r="16" customFormat="false" ht="27.75" hidden="false" customHeight="true" outlineLevel="0" collapsed="false">
      <c r="A16" s="3" t="s">
        <v>93</v>
      </c>
      <c r="B16" s="4" t="s">
        <v>140</v>
      </c>
      <c r="C16" s="3" t="s">
        <v>131</v>
      </c>
      <c r="D16" s="3" t="s">
        <v>123</v>
      </c>
    </row>
    <row r="17" customFormat="false" ht="27.75" hidden="false" customHeight="true" outlineLevel="0" collapsed="false">
      <c r="A17" s="3" t="s">
        <v>96</v>
      </c>
      <c r="B17" s="4" t="s">
        <v>141</v>
      </c>
      <c r="C17" s="3" t="s">
        <v>131</v>
      </c>
      <c r="D17" s="3" t="s">
        <v>129</v>
      </c>
      <c r="O17" s="3" t="s">
        <v>142</v>
      </c>
    </row>
    <row r="18" customFormat="false" ht="27.75" hidden="false" customHeight="true" outlineLevel="0" collapsed="false">
      <c r="A18" s="3" t="s">
        <v>15</v>
      </c>
      <c r="B18" s="4" t="s">
        <v>143</v>
      </c>
      <c r="C18" s="3" t="s">
        <v>144</v>
      </c>
      <c r="D18" s="3" t="s">
        <v>123</v>
      </c>
    </row>
    <row r="19" customFormat="false" ht="27.75" hidden="false" customHeight="true" outlineLevel="0" collapsed="false">
      <c r="A19" s="3" t="s">
        <v>40</v>
      </c>
      <c r="B19" s="4" t="s">
        <v>145</v>
      </c>
      <c r="C19" s="3" t="s">
        <v>144</v>
      </c>
      <c r="D19" s="3" t="s">
        <v>129</v>
      </c>
    </row>
    <row r="20" customFormat="false" ht="27.75" hidden="false" customHeight="true" outlineLevel="0" collapsed="false">
      <c r="A20" s="3" t="s">
        <v>57</v>
      </c>
      <c r="B20" s="4" t="s">
        <v>146</v>
      </c>
      <c r="C20" s="3" t="s">
        <v>144</v>
      </c>
      <c r="D20" s="3" t="s">
        <v>129</v>
      </c>
    </row>
    <row r="21" customFormat="false" ht="27.75" hidden="false" customHeight="true" outlineLevel="0" collapsed="false">
      <c r="A21" s="3" t="s">
        <v>70</v>
      </c>
      <c r="B21" s="4" t="s">
        <v>147</v>
      </c>
      <c r="C21" s="3" t="s">
        <v>144</v>
      </c>
      <c r="D21" s="3" t="s">
        <v>123</v>
      </c>
    </row>
    <row r="22" customFormat="false" ht="27.75" hidden="false" customHeight="true" outlineLevel="0" collapsed="false">
      <c r="A22" s="3" t="s">
        <v>73</v>
      </c>
      <c r="B22" s="4" t="s">
        <v>148</v>
      </c>
      <c r="C22" s="3" t="s">
        <v>144</v>
      </c>
      <c r="D22" s="3" t="s">
        <v>123</v>
      </c>
    </row>
    <row r="23" customFormat="false" ht="27.75" hidden="false" customHeight="true" outlineLevel="0" collapsed="false">
      <c r="A23" s="3" t="s">
        <v>77</v>
      </c>
      <c r="B23" s="4" t="s">
        <v>149</v>
      </c>
      <c r="C23" s="3" t="s">
        <v>144</v>
      </c>
      <c r="D23" s="3" t="s">
        <v>123</v>
      </c>
    </row>
    <row r="24" customFormat="false" ht="27.75" hidden="false" customHeight="true" outlineLevel="0" collapsed="false">
      <c r="A24" s="3" t="s">
        <v>90</v>
      </c>
      <c r="B24" s="4" t="s">
        <v>150</v>
      </c>
      <c r="C24" s="3" t="s">
        <v>144</v>
      </c>
      <c r="D24" s="3" t="s">
        <v>129</v>
      </c>
    </row>
    <row r="25" customFormat="false" ht="12.75" hidden="false" customHeight="true" outlineLevel="0" collapsed="false">
      <c r="A25" s="6" t="s">
        <v>151</v>
      </c>
      <c r="B25" s="6" t="s">
        <v>152</v>
      </c>
      <c r="C25" s="6" t="s">
        <v>122</v>
      </c>
      <c r="D25" s="6" t="s">
        <v>153</v>
      </c>
    </row>
    <row r="26" customFormat="false" ht="12.75" hidden="false" customHeight="true" outlineLevel="0" collapsed="false">
      <c r="A26" s="6" t="s">
        <v>107</v>
      </c>
      <c r="B26" s="6" t="s">
        <v>154</v>
      </c>
      <c r="C26" s="6" t="s">
        <v>122</v>
      </c>
      <c r="D26" s="6" t="s">
        <v>123</v>
      </c>
    </row>
    <row r="27" customFormat="false" ht="12.75" hidden="false" customHeight="false" outlineLevel="0" collapsed="false">
      <c r="A27" s="0" t="s">
        <v>111</v>
      </c>
      <c r="B27" s="0" t="s">
        <v>155</v>
      </c>
      <c r="C27" s="0" t="s">
        <v>131</v>
      </c>
      <c r="D27" s="0" t="s">
        <v>123</v>
      </c>
    </row>
    <row r="28" customFormat="false" ht="12.75" hidden="false" customHeight="false" outlineLevel="0" collapsed="false">
      <c r="A28" s="0" t="s">
        <v>115</v>
      </c>
      <c r="B28" s="0" t="s">
        <v>156</v>
      </c>
      <c r="C28" s="0" t="s">
        <v>131</v>
      </c>
      <c r="D28" s="0" t="s">
        <v>129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6" activeCellId="0" sqref="F36"/>
    </sheetView>
  </sheetViews>
  <sheetFormatPr defaultColWidth="10.6796875" defaultRowHeight="12.75" zeroHeight="false" outlineLevelRow="0" outlineLevelCol="0"/>
  <sheetData>
    <row r="1" customFormat="false" ht="12.75" hidden="false" customHeight="false" outlineLevel="0" collapsed="false">
      <c r="A1" s="0" t="s">
        <v>157</v>
      </c>
    </row>
    <row r="2" customFormat="false" ht="13.5" hidden="false" customHeight="true" outlineLevel="0" collapsed="false"/>
    <row r="3" customFormat="false" ht="12.75" hidden="false" customHeight="false" outlineLevel="0" collapsed="false">
      <c r="A3" s="9" t="s">
        <v>158</v>
      </c>
      <c r="B3" s="9"/>
    </row>
    <row r="4" customFormat="false" ht="12.75" hidden="false" customHeight="false" outlineLevel="0" collapsed="false">
      <c r="A4" s="0" t="s">
        <v>159</v>
      </c>
      <c r="B4" s="0" t="n">
        <v>0.594697857559208</v>
      </c>
    </row>
    <row r="5" customFormat="false" ht="12.75" hidden="false" customHeight="false" outlineLevel="0" collapsed="false">
      <c r="A5" s="0" t="s">
        <v>160</v>
      </c>
      <c r="B5" s="0" t="n">
        <v>0.353665541785511</v>
      </c>
    </row>
    <row r="6" customFormat="false" ht="12.75" hidden="false" customHeight="false" outlineLevel="0" collapsed="false">
      <c r="A6" s="0" t="s">
        <v>161</v>
      </c>
      <c r="B6" s="0" t="n">
        <v>0.353299761107405</v>
      </c>
    </row>
    <row r="7" customFormat="false" ht="12.75" hidden="false" customHeight="false" outlineLevel="0" collapsed="false">
      <c r="A7" s="0" t="s">
        <v>162</v>
      </c>
      <c r="B7" s="0" t="n">
        <v>589.227455532054</v>
      </c>
    </row>
    <row r="8" customFormat="false" ht="13.5" hidden="false" customHeight="true" outlineLevel="0" collapsed="false">
      <c r="A8" s="10" t="s">
        <v>163</v>
      </c>
      <c r="B8" s="10" t="n">
        <v>1769</v>
      </c>
    </row>
    <row r="10" customFormat="false" ht="13.5" hidden="false" customHeight="true" outlineLevel="0" collapsed="false">
      <c r="A10" s="0" t="s">
        <v>164</v>
      </c>
    </row>
    <row r="11" customFormat="false" ht="12.75" hidden="false" customHeight="false" outlineLevel="0" collapsed="false">
      <c r="A11" s="9"/>
      <c r="B11" s="9" t="s">
        <v>165</v>
      </c>
      <c r="C11" s="9" t="s">
        <v>166</v>
      </c>
      <c r="D11" s="9" t="s">
        <v>167</v>
      </c>
      <c r="E11" s="9" t="s">
        <v>168</v>
      </c>
      <c r="F11" s="9" t="s">
        <v>169</v>
      </c>
    </row>
    <row r="12" customFormat="false" ht="12.75" hidden="false" customHeight="false" outlineLevel="0" collapsed="false">
      <c r="A12" s="0" t="s">
        <v>170</v>
      </c>
      <c r="B12" s="0" t="n">
        <v>1</v>
      </c>
      <c r="C12" s="0" t="n">
        <v>335689639.008034</v>
      </c>
      <c r="D12" s="0" t="n">
        <v>335689639.008034</v>
      </c>
      <c r="E12" s="0" t="n">
        <v>966.878687021223</v>
      </c>
      <c r="F12" s="0" t="n">
        <v>1.10293526358648E-169</v>
      </c>
    </row>
    <row r="13" customFormat="false" ht="12.75" hidden="false" customHeight="false" outlineLevel="0" collapsed="false">
      <c r="A13" s="0" t="s">
        <v>171</v>
      </c>
      <c r="B13" s="0" t="n">
        <v>1767</v>
      </c>
      <c r="C13" s="0" t="n">
        <v>613482953.02136</v>
      </c>
      <c r="D13" s="0" t="n">
        <v>347188.994352779</v>
      </c>
    </row>
    <row r="14" customFormat="false" ht="13.5" hidden="false" customHeight="true" outlineLevel="0" collapsed="false">
      <c r="A14" s="10" t="s">
        <v>172</v>
      </c>
      <c r="B14" s="10" t="n">
        <v>1768</v>
      </c>
      <c r="C14" s="10" t="n">
        <v>949172592.029394</v>
      </c>
      <c r="D14" s="10"/>
      <c r="E14" s="10"/>
      <c r="F14" s="10"/>
    </row>
    <row r="15" customFormat="false" ht="13.5" hidden="false" customHeight="true" outlineLevel="0" collapsed="false"/>
    <row r="16" customFormat="false" ht="12.75" hidden="false" customHeight="false" outlineLevel="0" collapsed="false">
      <c r="A16" s="9"/>
      <c r="B16" s="9" t="s">
        <v>173</v>
      </c>
      <c r="C16" s="9" t="s">
        <v>162</v>
      </c>
      <c r="D16" s="9" t="s">
        <v>174</v>
      </c>
      <c r="E16" s="9" t="s">
        <v>175</v>
      </c>
      <c r="F16" s="9" t="s">
        <v>176</v>
      </c>
      <c r="G16" s="9" t="s">
        <v>177</v>
      </c>
      <c r="H16" s="9" t="s">
        <v>178</v>
      </c>
      <c r="I16" s="9" t="s">
        <v>179</v>
      </c>
    </row>
    <row r="17" customFormat="false" ht="12.75" hidden="false" customHeight="false" outlineLevel="0" collapsed="false">
      <c r="A17" s="0" t="s">
        <v>180</v>
      </c>
      <c r="B17" s="0" t="n">
        <v>7885.3363469404</v>
      </c>
      <c r="C17" s="0" t="n">
        <v>28.0306524922873</v>
      </c>
      <c r="D17" s="0" t="n">
        <v>281.311194918138</v>
      </c>
      <c r="E17" s="0" t="n">
        <v>0</v>
      </c>
      <c r="F17" s="0" t="n">
        <v>7830.35961991952</v>
      </c>
      <c r="G17" s="0" t="n">
        <v>7940.31307396127</v>
      </c>
      <c r="H17" s="0" t="n">
        <v>7830.35961991952</v>
      </c>
      <c r="I17" s="0" t="n">
        <v>7940.31307396127</v>
      </c>
    </row>
    <row r="18" customFormat="false" ht="13.5" hidden="false" customHeight="true" outlineLevel="0" collapsed="false">
      <c r="A18" s="10" t="s">
        <v>181</v>
      </c>
      <c r="B18" s="10" t="n">
        <v>0.853037083904176</v>
      </c>
      <c r="C18" s="10" t="n">
        <v>0.0274335441561613</v>
      </c>
      <c r="D18" s="10" t="n">
        <v>31.0946729685524</v>
      </c>
      <c r="E18" s="10" t="n">
        <v>1.10293526358736E-169</v>
      </c>
      <c r="F18" s="10" t="n">
        <v>0.799231469899889</v>
      </c>
      <c r="G18" s="10" t="n">
        <v>0.906842697908463</v>
      </c>
      <c r="H18" s="10" t="n">
        <v>0.799231469899889</v>
      </c>
      <c r="I18" s="10" t="n">
        <v>0.906842697908463</v>
      </c>
    </row>
  </sheetData>
  <mergeCells count="1">
    <mergeCell ref="A3:B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858"/>
  <sheetViews>
    <sheetView showFormulas="false" showGridLines="true" showRowColHeaders="true" showZeros="true" rightToLeft="false" tabSelected="true" showOutlineSymbols="true" defaultGridColor="true" view="normal" topLeftCell="AE1" colorId="64" zoomScale="100" zoomScaleNormal="100" zoomScalePageLayoutView="100" workbookViewId="0">
      <selection pane="topLeft" activeCell="AO4" activeCellId="0" sqref="AO4"/>
    </sheetView>
  </sheetViews>
  <sheetFormatPr defaultColWidth="12.5078125" defaultRowHeight="12.75" zeroHeight="false" outlineLevelRow="0" outlineLevelCol="0"/>
  <cols>
    <col collapsed="false" customWidth="true" hidden="false" outlineLevel="0" max="2" min="2" style="11" width="13.34"/>
    <col collapsed="false" customWidth="true" hidden="false" outlineLevel="0" max="3" min="3" style="0" width="11.33"/>
    <col collapsed="false" customWidth="true" hidden="false" outlineLevel="0" max="27" min="4" style="0" width="17"/>
    <col collapsed="false" customWidth="true" hidden="false" outlineLevel="0" max="28" min="28" style="0" width="27"/>
    <col collapsed="false" customWidth="true" hidden="false" outlineLevel="0" max="32" min="29" style="0" width="17"/>
    <col collapsed="false" customWidth="true" hidden="false" outlineLevel="0" max="50" min="42" style="0" width="15"/>
  </cols>
  <sheetData>
    <row r="1" s="20" customFormat="true" ht="36" hidden="false" customHeight="true" outlineLevel="0" collapsed="false">
      <c r="A1" s="12" t="s">
        <v>182</v>
      </c>
      <c r="B1" s="13" t="s">
        <v>183</v>
      </c>
      <c r="C1" s="12" t="s">
        <v>184</v>
      </c>
      <c r="D1" s="14" t="s">
        <v>185</v>
      </c>
      <c r="E1" s="14" t="s">
        <v>186</v>
      </c>
      <c r="F1" s="14" t="s">
        <v>187</v>
      </c>
      <c r="G1" s="14" t="s">
        <v>188</v>
      </c>
      <c r="H1" s="14" t="s">
        <v>189</v>
      </c>
      <c r="I1" s="14" t="s">
        <v>190</v>
      </c>
      <c r="J1" s="14" t="s">
        <v>191</v>
      </c>
      <c r="K1" s="14" t="s">
        <v>192</v>
      </c>
      <c r="L1" s="14" t="s">
        <v>193</v>
      </c>
      <c r="M1" s="14" t="s">
        <v>194</v>
      </c>
      <c r="N1" s="14" t="s">
        <v>195</v>
      </c>
      <c r="O1" s="14" t="s">
        <v>196</v>
      </c>
      <c r="P1" s="14" t="s">
        <v>197</v>
      </c>
      <c r="Q1" s="14" t="s">
        <v>198</v>
      </c>
      <c r="R1" s="14" t="s">
        <v>199</v>
      </c>
      <c r="S1" s="14" t="s">
        <v>200</v>
      </c>
      <c r="T1" s="14" t="s">
        <v>201</v>
      </c>
      <c r="U1" s="14" t="s">
        <v>202</v>
      </c>
      <c r="V1" s="14" t="s">
        <v>203</v>
      </c>
      <c r="W1" s="15" t="s">
        <v>204</v>
      </c>
      <c r="X1" s="14" t="s">
        <v>205</v>
      </c>
      <c r="Y1" s="14" t="s">
        <v>206</v>
      </c>
      <c r="Z1" s="14" t="s">
        <v>207</v>
      </c>
      <c r="AA1" s="14" t="s">
        <v>208</v>
      </c>
      <c r="AB1" s="16" t="s">
        <v>209</v>
      </c>
      <c r="AC1" s="17" t="s">
        <v>210</v>
      </c>
      <c r="AD1" s="18" t="s">
        <v>211</v>
      </c>
      <c r="AE1" s="19" t="s">
        <v>212</v>
      </c>
      <c r="AF1" s="16"/>
      <c r="AG1" s="20" t="s">
        <v>213</v>
      </c>
      <c r="AH1" s="21" t="s">
        <v>214</v>
      </c>
      <c r="AI1" s="21" t="s">
        <v>215</v>
      </c>
      <c r="AJ1" s="21" t="s">
        <v>216</v>
      </c>
      <c r="AK1" s="21" t="s">
        <v>217</v>
      </c>
      <c r="AL1" s="21" t="s">
        <v>218</v>
      </c>
      <c r="AM1" s="21" t="s">
        <v>219</v>
      </c>
      <c r="AN1" s="21" t="s">
        <v>220</v>
      </c>
      <c r="AP1" s="22" t="s">
        <v>221</v>
      </c>
      <c r="AQ1" s="22" t="s">
        <v>222</v>
      </c>
      <c r="AR1" s="22" t="s">
        <v>223</v>
      </c>
      <c r="AS1" s="22" t="s">
        <v>224</v>
      </c>
      <c r="AT1" s="22" t="s">
        <v>225</v>
      </c>
      <c r="AU1" s="22" t="s">
        <v>226</v>
      </c>
      <c r="AV1" s="22" t="s">
        <v>227</v>
      </c>
      <c r="AW1" s="22" t="s">
        <v>228</v>
      </c>
      <c r="AX1" s="22" t="s">
        <v>229</v>
      </c>
    </row>
    <row r="2" customFormat="false" ht="16.5" hidden="false" customHeight="true" outlineLevel="0" collapsed="false">
      <c r="A2" s="23" t="n">
        <v>1</v>
      </c>
      <c r="B2" s="24" t="n">
        <v>33277</v>
      </c>
      <c r="C2" s="23" t="n">
        <v>6621</v>
      </c>
      <c r="D2" s="25"/>
      <c r="E2" s="25" t="n">
        <v>483000</v>
      </c>
      <c r="F2" s="25"/>
      <c r="G2" s="25" t="n">
        <v>21.304</v>
      </c>
      <c r="H2" s="25" t="n">
        <v>20.626</v>
      </c>
      <c r="I2" s="25" t="n">
        <v>1.139</v>
      </c>
      <c r="J2" s="25"/>
      <c r="K2" s="25"/>
      <c r="L2" s="25" t="n">
        <v>1136</v>
      </c>
      <c r="M2" s="25"/>
      <c r="N2" s="25"/>
      <c r="O2" s="25"/>
      <c r="P2" s="25"/>
      <c r="Q2" s="25"/>
      <c r="R2" s="25"/>
      <c r="S2" s="25"/>
      <c r="T2" s="25"/>
      <c r="U2" s="25"/>
      <c r="V2" s="25" t="n">
        <v>84.2</v>
      </c>
      <c r="W2" s="25"/>
      <c r="X2" s="25"/>
      <c r="Y2" s="25"/>
      <c r="Z2" s="25"/>
      <c r="AA2" s="25"/>
      <c r="AB2" s="26"/>
      <c r="AC2" s="27" t="n">
        <v>0</v>
      </c>
      <c r="AD2" s="28" t="n">
        <v>18.5</v>
      </c>
      <c r="AE2" s="28" t="n">
        <v>0</v>
      </c>
      <c r="AF2" s="27"/>
      <c r="AG2" s="29" t="n">
        <f aca="false">6753.47943187+0.36116788*I2+0.01252571*N2-22.85359542*V2+0.00407811*AA2-0.00067349*E2</f>
        <v>4504.32239772132</v>
      </c>
      <c r="AH2" s="29" t="n">
        <f aca="false">A2*'Simple Linear Regression'!$B$18+'Simple Linear Regression'!$B$17</f>
        <v>7886.1893840243</v>
      </c>
      <c r="AI2" s="29" t="n">
        <f aca="false">7491.3971+0.0137554*N2-0.00058829*E2-34.3283*V2+0.30565*L2+54.6031*M2</f>
        <v>4664.02857</v>
      </c>
      <c r="AJ2" s="29" t="n">
        <f aca="false">7491.3971-0.00058829*E2+0.30565*L2+54.6031*M2+0.0137554*N2-34.3283*V2</f>
        <v>4664.02857</v>
      </c>
      <c r="AL2" s="29" t="n">
        <f aca="false">2192.59+2373.87*I2+0.0316653*N2-15.7623*V2+0.00202406*AA2-0.000740146*E2-0.00963493*(I2*N2)</f>
        <v>3211.751752</v>
      </c>
      <c r="AM2" s="30" t="n">
        <f aca="false">5205.907083+122.0638992*I2+13.609808*(N2/1000)-1.245906883*AD2+0.7746840854*AE2-134.2474226*AC2-1547.125689*IF(AND(B2&gt;=DATE(2020,3,20),B2&lt;=DATE(2020,6,26)),1,0)</f>
        <v>5321.8885868533</v>
      </c>
      <c r="AN2" s="30" t="n">
        <f aca="false">IF(ISNUMBER(C3),C3,AN3)-0.8328750492*(AD4-AD3)+3.274150872*(AE4-AE3)+0.7954612886*((IF(ISNUMBER(C3),C3,AN3)-IF(ISNUMBER(C2),C2,AN2))-(-0.8328750492*(AD3-AD2)+3.274150872*(AE3-AE2)))-1.394571582*AO3+0.4181414112*AO2</f>
        <v>6381.8139321766</v>
      </c>
      <c r="AO2" s="30"/>
    </row>
    <row r="3" customFormat="false" ht="16.5" hidden="false" customHeight="true" outlineLevel="0" collapsed="false">
      <c r="A3" s="23" t="n">
        <v>2</v>
      </c>
      <c r="B3" s="24" t="n">
        <v>33284</v>
      </c>
      <c r="C3" s="23" t="n">
        <v>6433</v>
      </c>
      <c r="D3" s="25"/>
      <c r="E3" s="25" t="n">
        <v>480000</v>
      </c>
      <c r="F3" s="25"/>
      <c r="G3" s="25" t="n">
        <v>22.116</v>
      </c>
      <c r="H3" s="25" t="n">
        <v>20.436</v>
      </c>
      <c r="I3" s="25" t="n">
        <v>1.106</v>
      </c>
      <c r="J3" s="25"/>
      <c r="K3" s="25"/>
      <c r="L3" s="25" t="n">
        <v>1136</v>
      </c>
      <c r="M3" s="25"/>
      <c r="N3" s="25"/>
      <c r="O3" s="25"/>
      <c r="P3" s="25"/>
      <c r="Q3" s="25"/>
      <c r="R3" s="25"/>
      <c r="S3" s="25"/>
      <c r="T3" s="25"/>
      <c r="U3" s="25"/>
      <c r="V3" s="25" t="n">
        <v>84.2</v>
      </c>
      <c r="W3" s="25"/>
      <c r="X3" s="25"/>
      <c r="Y3" s="25"/>
      <c r="Z3" s="25"/>
      <c r="AA3" s="25"/>
      <c r="AB3" s="26"/>
      <c r="AC3" s="27" t="n">
        <v>0</v>
      </c>
      <c r="AD3" s="28" t="n">
        <v>145.9</v>
      </c>
      <c r="AE3" s="28" t="n">
        <v>0.7</v>
      </c>
      <c r="AF3" s="27"/>
      <c r="AG3" s="29" t="n">
        <f aca="false">6753.47943187+0.36116788*I3+0.01252571*N3-22.85359542*V3+0.00407811*AA3-0.00067349*E3</f>
        <v>4506.33094918128</v>
      </c>
      <c r="AH3" s="29" t="n">
        <f aca="false">A3*'Simple Linear Regression'!$B$18+'Simple Linear Regression'!$B$17</f>
        <v>7887.0424211082</v>
      </c>
      <c r="AI3" s="29" t="n">
        <f aca="false">7491.3971+0.0137554*N3-0.00058829*E3-34.3283*V3+0.30565*L3+54.6031*M3</f>
        <v>4665.79344</v>
      </c>
      <c r="AJ3" s="29" t="n">
        <f aca="false">7491.3971-0.00058829*E3+0.30565*L3+54.6031*M3+0.0137554*N3-34.3283*V3</f>
        <v>4665.79344</v>
      </c>
      <c r="AL3" s="29" t="n">
        <f aca="false">2192.59+2373.87*I3+0.0316653*N3-15.7623*V3+0.00202406*AA3-0.000740146*E3-0.00963493*(I3*N3)</f>
        <v>3135.63448</v>
      </c>
      <c r="AM3" s="30" t="n">
        <f aca="false">5205.907083+122.0638992*I3+13.609808*(N3/1000)-1.245906883*AD3+0.7746840854*AE3-134.2474226*AC3-1547.125689*IF(AND(B3&gt;=DATE(2020,3,20),B3&lt;=DATE(2020,6,26)),1,0)</f>
        <v>5159.67422014528</v>
      </c>
      <c r="AN3" s="30" t="n">
        <f aca="false">IF(ISNUMBER(C4),C4,AN4)-0.8328750492*(AD5-AD4)+3.274150872*(AE5-AE4)+0.7954612886*((IF(ISNUMBER(C4),C4,AN4)-IF(ISNUMBER(C3),C3,AN3))-(-0.8328750492*(AD4-AD3)+3.274150872*(AE4-AE3)))-1.394571582*AO4+0.4181414112*AO3</f>
        <v>6669.6002210055</v>
      </c>
    </row>
    <row r="4" customFormat="false" ht="16.5" hidden="false" customHeight="true" outlineLevel="0" collapsed="false">
      <c r="A4" s="23" t="n">
        <v>3</v>
      </c>
      <c r="B4" s="24" t="n">
        <v>33291</v>
      </c>
      <c r="C4" s="23" t="n">
        <v>6582</v>
      </c>
      <c r="D4" s="25"/>
      <c r="E4" s="25" t="n">
        <v>474000</v>
      </c>
      <c r="F4" s="25"/>
      <c r="G4" s="25" t="n">
        <v>19.38</v>
      </c>
      <c r="H4" s="25" t="n">
        <v>18.126</v>
      </c>
      <c r="I4" s="25" t="n">
        <v>1.078</v>
      </c>
      <c r="J4" s="25"/>
      <c r="K4" s="25"/>
      <c r="L4" s="25" t="n">
        <v>1136</v>
      </c>
      <c r="M4" s="25" t="n">
        <v>11.829</v>
      </c>
      <c r="N4" s="25"/>
      <c r="O4" s="25"/>
      <c r="P4" s="25"/>
      <c r="Q4" s="25"/>
      <c r="R4" s="25"/>
      <c r="S4" s="25"/>
      <c r="T4" s="25"/>
      <c r="U4" s="25"/>
      <c r="V4" s="25" t="n">
        <v>84.2</v>
      </c>
      <c r="W4" s="25"/>
      <c r="X4" s="25"/>
      <c r="Y4" s="25"/>
      <c r="Z4" s="25"/>
      <c r="AA4" s="25"/>
      <c r="AB4" s="26"/>
      <c r="AC4" s="27" t="n">
        <v>0</v>
      </c>
      <c r="AD4" s="28" t="n">
        <v>130.1</v>
      </c>
      <c r="AE4" s="28" t="n">
        <v>1.5</v>
      </c>
      <c r="AF4" s="27"/>
      <c r="AG4" s="29" t="n">
        <f aca="false">6753.47943187+0.36116788*I4+0.01252571*N4-22.85359542*V4+0.00407811*AA4-0.00067349*E4</f>
        <v>4510.36177648064</v>
      </c>
      <c r="AH4" s="29" t="n">
        <f aca="false">A4*'Simple Linear Regression'!$B$18+'Simple Linear Regression'!$B$17</f>
        <v>7887.89545819211</v>
      </c>
      <c r="AI4" s="29" t="n">
        <f aca="false">7491.3971+0.0137554*N4-0.00058829*E4-34.3283*V4+0.30565*L4+54.6031*M4</f>
        <v>5315.2232499</v>
      </c>
      <c r="AJ4" s="29" t="n">
        <f aca="false">7491.3971-0.00058829*E4+0.30565*L4+54.6031*M4+0.0137554*N4-34.3283*V4</f>
        <v>5315.2232499</v>
      </c>
      <c r="AL4" s="29" t="n">
        <f aca="false">2192.59+2373.87*I4+0.0316653*N4-15.7623*V4+0.00202406*AA4-0.000740146*E4-0.00963493*(I4*N4)</f>
        <v>3073.606996</v>
      </c>
      <c r="AM4" s="30" t="n">
        <f aca="false">5205.907083+122.0638992*I4+13.609808*(N4/1000)-1.245906883*AD4+0.7746840854*AE4-134.2474226*AC4-1547.125689*IF(AND(B4&gt;=DATE(2020,3,20),B4&lt;=DATE(2020,6,26)),1,0)</f>
        <v>5176.5615069874</v>
      </c>
      <c r="AN4" s="30" t="n">
        <f aca="false">IF(ISNUMBER(C5),C5,AN5)-0.8328750492*(AD6-AD5)+3.274150872*(AE6-AE5)+0.7954612886*((IF(ISNUMBER(C5),C5,AN5)-IF(ISNUMBER(C4),C4,AN4))-(-0.8328750492*(AD5-AD4)+3.274150872*(AE5-AE4)))-1.394571582*AO5+0.4181414112*AO4</f>
        <v>7784.47946487269</v>
      </c>
    </row>
    <row r="5" customFormat="false" ht="16.5" hidden="false" customHeight="true" outlineLevel="0" collapsed="false">
      <c r="A5" s="23" t="n">
        <v>4</v>
      </c>
      <c r="B5" s="24" t="n">
        <v>33298</v>
      </c>
      <c r="C5" s="23" t="n">
        <v>7224</v>
      </c>
      <c r="D5" s="25"/>
      <c r="E5" s="25" t="n">
        <v>499000</v>
      </c>
      <c r="F5" s="25"/>
      <c r="G5" s="25" t="n">
        <v>18.73</v>
      </c>
      <c r="H5" s="25" t="n">
        <v>18.662</v>
      </c>
      <c r="I5" s="25" t="n">
        <v>1.054</v>
      </c>
      <c r="J5" s="25"/>
      <c r="K5" s="25"/>
      <c r="L5" s="25" t="n">
        <v>1136</v>
      </c>
      <c r="M5" s="25" t="n">
        <v>11.829</v>
      </c>
      <c r="N5" s="25"/>
      <c r="O5" s="25"/>
      <c r="P5" s="25"/>
      <c r="Q5" s="25"/>
      <c r="R5" s="25"/>
      <c r="S5" s="25"/>
      <c r="T5" s="25"/>
      <c r="U5" s="25"/>
      <c r="V5" s="25" t="n">
        <v>84.2</v>
      </c>
      <c r="W5" s="25"/>
      <c r="X5" s="25"/>
      <c r="Y5" s="25"/>
      <c r="Z5" s="25"/>
      <c r="AA5" s="25"/>
      <c r="AB5" s="26"/>
      <c r="AC5" s="27" t="n">
        <v>0</v>
      </c>
      <c r="AD5" s="28" t="n">
        <v>149.8</v>
      </c>
      <c r="AE5" s="28" t="n">
        <v>0.9</v>
      </c>
      <c r="AF5" s="27"/>
      <c r="AG5" s="29" t="n">
        <f aca="false">6753.47943187+0.36116788*I5+0.01252571*N5-22.85359542*V5+0.00407811*AA5-0.00067349*E5</f>
        <v>4493.51585845152</v>
      </c>
      <c r="AH5" s="29" t="n">
        <f aca="false">A5*'Simple Linear Regression'!$B$18+'Simple Linear Regression'!$B$17</f>
        <v>7888.74849527601</v>
      </c>
      <c r="AI5" s="29" t="n">
        <f aca="false">7491.3971+0.0137554*N5-0.00058829*E5-34.3283*V5+0.30565*L5+54.6031*M5</f>
        <v>5300.5159999</v>
      </c>
      <c r="AJ5" s="29" t="n">
        <f aca="false">7491.3971-0.00058829*E5+0.30565*L5+54.6031*M5+0.0137554*N5-34.3283*V5</f>
        <v>5300.5159999</v>
      </c>
      <c r="AL5" s="29" t="n">
        <f aca="false">2192.59+2373.87*I5+0.0316653*N5-15.7623*V5+0.00202406*AA5-0.000740146*E5-0.00963493*(I5*N5)</f>
        <v>2998.130466</v>
      </c>
      <c r="AM5" s="30" t="n">
        <f aca="false">5205.907083+122.0638992*I5+13.609808*(N5/1000)-1.245906883*AD5+0.7746840854*AE5-134.2474226*AC5-1547.125689*IF(AND(B5&gt;=DATE(2020,3,20),B5&lt;=DATE(2020,6,26)),1,0)</f>
        <v>5148.62279736026</v>
      </c>
      <c r="AN5" s="30" t="n">
        <f aca="false">IF(ISNUMBER(C6),C6,AN6)-0.8328750492*(AD7-AD6)+3.274150872*(AE7-AE6)+0.7954612886*((IF(ISNUMBER(C6),C6,AN6)-IF(ISNUMBER(C5),C5,AN5))-(-0.8328750492*(AD6-AD5)+3.274150872*(AE6-AE5)))-1.394571582*AO6+0.4181414112*AO5</f>
        <v>6535.06582218205</v>
      </c>
    </row>
    <row r="6" customFormat="false" ht="16.5" hidden="false" customHeight="true" outlineLevel="0" collapsed="false">
      <c r="A6" s="23" t="n">
        <v>5</v>
      </c>
      <c r="B6" s="24" t="n">
        <v>33305</v>
      </c>
      <c r="C6" s="23" t="n">
        <v>6875</v>
      </c>
      <c r="D6" s="25"/>
      <c r="E6" s="25" t="n">
        <v>488000</v>
      </c>
      <c r="F6" s="25"/>
      <c r="G6" s="25" t="n">
        <v>19.856</v>
      </c>
      <c r="H6" s="25" t="n">
        <v>19.77</v>
      </c>
      <c r="I6" s="25" t="n">
        <v>1.025</v>
      </c>
      <c r="J6" s="25"/>
      <c r="K6" s="25"/>
      <c r="L6" s="25" t="n">
        <v>1068</v>
      </c>
      <c r="M6" s="25" t="n">
        <v>11.829</v>
      </c>
      <c r="N6" s="25"/>
      <c r="O6" s="25" t="n">
        <v>3841</v>
      </c>
      <c r="P6" s="25"/>
      <c r="Q6" s="25"/>
      <c r="R6" s="25"/>
      <c r="S6" s="25"/>
      <c r="T6" s="25"/>
      <c r="U6" s="25"/>
      <c r="V6" s="25" t="n">
        <v>82.8</v>
      </c>
      <c r="W6" s="25"/>
      <c r="X6" s="25"/>
      <c r="Y6" s="25"/>
      <c r="Z6" s="25"/>
      <c r="AA6" s="25"/>
      <c r="AB6" s="26"/>
      <c r="AC6" s="27" t="n">
        <v>0</v>
      </c>
      <c r="AD6" s="28" t="n">
        <v>111.1</v>
      </c>
      <c r="AE6" s="28" t="n">
        <v>1.8</v>
      </c>
      <c r="AF6" s="27"/>
      <c r="AG6" s="29" t="n">
        <f aca="false">6753.47943187+0.36116788*I6+0.01252571*N6-22.85359542*V6+0.00407811*AA6-0.00067349*E6</f>
        <v>4532.908808171</v>
      </c>
      <c r="AH6" s="29" t="n">
        <f aca="false">A6*'Simple Linear Regression'!$B$18+'Simple Linear Regression'!$B$17</f>
        <v>7889.60153235992</v>
      </c>
      <c r="AI6" s="29" t="n">
        <f aca="false">7491.3971+0.0137554*N6-0.00058829*E6-34.3283*V6+0.30565*L6+54.6031*M6</f>
        <v>5334.2626099</v>
      </c>
      <c r="AJ6" s="29" t="n">
        <f aca="false">7491.3971-0.00058829*E6+0.30565*L6+54.6031*M6+0.0137554*N6-34.3283*V6</f>
        <v>5334.2626099</v>
      </c>
      <c r="AL6" s="29" t="n">
        <f aca="false">2192.59+2373.87*I6+0.0316653*N6-15.7623*V6+0.00202406*AA6-0.000740146*E6-0.00963493*(I6*N6)</f>
        <v>2959.497062</v>
      </c>
      <c r="AM6" s="30" t="n">
        <f aca="false">5205.907083+122.0638992*I6+13.609808*(N6/1000)-1.245906883*AD6+0.7746840854*AE6-134.2474226*AC6-1547.125689*IF(AND(B6&gt;=DATE(2020,3,20),B6&lt;=DATE(2020,6,26)),1,0)</f>
        <v>5193.99675633242</v>
      </c>
      <c r="AN6" s="30" t="n">
        <f aca="false">IF(ISNUMBER(C7),C7,AN7)-0.8328750492*(AD8-AD7)+3.274150872*(AE8-AE7)+0.7954612886*((IF(ISNUMBER(C7),C7,AN7)-IF(ISNUMBER(C6),C6,AN6))-(-0.8328750492*(AD7-AD6)+3.274150872*(AE7-AE6)))-1.394571582*AO7+0.4181414112*AO6</f>
        <v>7075.99480879535</v>
      </c>
    </row>
    <row r="7" customFormat="false" ht="16.5" hidden="false" customHeight="true" outlineLevel="0" collapsed="false">
      <c r="A7" s="23" t="n">
        <v>6</v>
      </c>
      <c r="B7" s="24" t="n">
        <v>33312</v>
      </c>
      <c r="C7" s="23" t="n">
        <v>6947</v>
      </c>
      <c r="D7" s="25"/>
      <c r="E7" s="25" t="n">
        <v>499000</v>
      </c>
      <c r="F7" s="25"/>
      <c r="G7" s="25" t="n">
        <v>19.894</v>
      </c>
      <c r="H7" s="25" t="n">
        <v>19.278</v>
      </c>
      <c r="I7" s="25" t="n">
        <v>1.045</v>
      </c>
      <c r="J7" s="25"/>
      <c r="K7" s="25"/>
      <c r="L7" s="25" t="n">
        <v>1068</v>
      </c>
      <c r="M7" s="25" t="n">
        <v>11.829</v>
      </c>
      <c r="N7" s="25"/>
      <c r="O7" s="25" t="n">
        <v>3841</v>
      </c>
      <c r="P7" s="25"/>
      <c r="Q7" s="25"/>
      <c r="R7" s="25"/>
      <c r="S7" s="25"/>
      <c r="T7" s="25"/>
      <c r="U7" s="25"/>
      <c r="V7" s="25" t="n">
        <v>82.8</v>
      </c>
      <c r="W7" s="25"/>
      <c r="X7" s="25"/>
      <c r="Y7" s="25"/>
      <c r="Z7" s="25"/>
      <c r="AA7" s="25"/>
      <c r="AB7" s="26"/>
      <c r="AC7" s="27" t="n">
        <v>0</v>
      </c>
      <c r="AD7" s="28" t="n">
        <v>148</v>
      </c>
      <c r="AE7" s="28" t="n">
        <v>0.7</v>
      </c>
      <c r="AF7" s="27"/>
      <c r="AG7" s="29" t="n">
        <f aca="false">6753.47943187+0.36116788*I7+0.01252571*N7-22.85359542*V7+0.00407811*AA7-0.00067349*E7</f>
        <v>4525.5076415286</v>
      </c>
      <c r="AH7" s="29" t="n">
        <f aca="false">A7*'Simple Linear Regression'!$B$18+'Simple Linear Regression'!$B$17</f>
        <v>7890.45456944382</v>
      </c>
      <c r="AI7" s="29" t="n">
        <f aca="false">7491.3971+0.0137554*N7-0.00058829*E7-34.3283*V7+0.30565*L7+54.6031*M7</f>
        <v>5327.7914199</v>
      </c>
      <c r="AJ7" s="29" t="n">
        <f aca="false">7491.3971-0.00058829*E7+0.30565*L7+54.6031*M7+0.0137554*N7-34.3283*V7</f>
        <v>5327.7914199</v>
      </c>
      <c r="AL7" s="29" t="n">
        <f aca="false">2192.59+2373.87*I7+0.0316653*N7-15.7623*V7+0.00202406*AA7-0.000740146*E7-0.00963493*(I7*N7)</f>
        <v>2998.832856</v>
      </c>
      <c r="AM7" s="30" t="n">
        <f aca="false">5205.907083+122.0638992*I7+13.609808*(N7/1000)-1.245906883*AD7+0.7746840854*AE7-134.2474226*AC7-1547.125689*IF(AND(B7&gt;=DATE(2020,3,20),B7&lt;=DATE(2020,6,26)),1,0)</f>
        <v>5149.61191783978</v>
      </c>
      <c r="AN7" s="30" t="n">
        <f aca="false">IF(ISNUMBER(C8),C8,AN8)-0.8328750492*(AD9-AD8)+3.274150872*(AE9-AE8)+0.7954612886*((IF(ISNUMBER(C8),C8,AN8)-IF(ISNUMBER(C7),C7,AN7))-(-0.8328750492*(AD8-AD7)+3.274150872*(AE8-AE7)))-1.394571582*AO8+0.4181414112*AO7</f>
        <v>7629.75778537723</v>
      </c>
    </row>
    <row r="8" customFormat="false" ht="16.5" hidden="false" customHeight="true" outlineLevel="0" collapsed="false">
      <c r="A8" s="23" t="n">
        <v>7</v>
      </c>
      <c r="B8" s="24" t="n">
        <v>33319</v>
      </c>
      <c r="C8" s="23" t="n">
        <v>7328</v>
      </c>
      <c r="D8" s="25"/>
      <c r="E8" s="25" t="n">
        <v>498000</v>
      </c>
      <c r="F8" s="25"/>
      <c r="G8" s="25" t="n">
        <v>20.304</v>
      </c>
      <c r="H8" s="25" t="n">
        <v>18.796</v>
      </c>
      <c r="I8" s="25" t="n">
        <v>1.043</v>
      </c>
      <c r="J8" s="25"/>
      <c r="K8" s="25"/>
      <c r="L8" s="25" t="n">
        <v>1068</v>
      </c>
      <c r="M8" s="25" t="n">
        <v>12.409</v>
      </c>
      <c r="N8" s="25" t="n">
        <v>157889</v>
      </c>
      <c r="O8" s="25" t="n">
        <v>3841</v>
      </c>
      <c r="P8" s="25"/>
      <c r="Q8" s="25"/>
      <c r="R8" s="25"/>
      <c r="S8" s="25"/>
      <c r="T8" s="25"/>
      <c r="U8" s="25"/>
      <c r="V8" s="25" t="n">
        <v>82.8</v>
      </c>
      <c r="W8" s="25"/>
      <c r="X8" s="25"/>
      <c r="Y8" s="25"/>
      <c r="Z8" s="25"/>
      <c r="AA8" s="25"/>
      <c r="AB8" s="26"/>
      <c r="AC8" s="27" t="n">
        <v>0</v>
      </c>
      <c r="AD8" s="28" t="n">
        <v>104.9</v>
      </c>
      <c r="AE8" s="28" t="n">
        <v>3.3</v>
      </c>
      <c r="AF8" s="27"/>
      <c r="AG8" s="29" t="n">
        <f aca="false">6753.47943187+0.36116788*I8+0.01252571*N8-22.85359542*V8+0.00407811*AA8-0.00067349*E8</f>
        <v>6503.85223538284</v>
      </c>
      <c r="AH8" s="29" t="n">
        <f aca="false">A8*'Simple Linear Regression'!$B$18+'Simple Linear Regression'!$B$17</f>
        <v>7891.30760652773</v>
      </c>
      <c r="AI8" s="29" t="n">
        <f aca="false">7491.3971+0.0137554*N8-0.00058829*E8-34.3283*V8+0.30565*L8+54.6031*M8</f>
        <v>7531.8758585</v>
      </c>
      <c r="AJ8" s="29" t="n">
        <f aca="false">7491.3971-0.00058829*E8+0.30565*L8+54.6031*M8+0.0137554*N8-34.3283*V8</f>
        <v>7531.8758585</v>
      </c>
      <c r="AL8" s="29" t="n">
        <f aca="false">2192.59+2373.87*I8+0.0316653*N8-15.7623*V8+0.00202406*AA8-0.000740146*E8-0.00963493*(I8*N8)</f>
        <v>6407.76462403089</v>
      </c>
      <c r="AM8" s="30" t="n">
        <f aca="false">5205.907083+122.0638992*I8+13.609808*(N8/1000)-1.245906883*AD8+0.7746840854*AE8-134.2474226*AC8-1547.125689*IF(AND(B8&gt;=DATE(2020,3,20),B8&lt;=DATE(2020,6,26)),1,0)</f>
        <v>7353.91953063272</v>
      </c>
      <c r="AN8" s="30" t="n">
        <f aca="false">IF(ISNUMBER(C9),C9,AN9)-0.8328750492*(AD10-AD9)+3.274150872*(AE10-AE9)+0.7954612886*((IF(ISNUMBER(C9),C9,AN9)-IF(ISNUMBER(C8),C8,AN8))-(-0.8328750492*(AD9-AD8)+3.274150872*(AE9-AE8)))-1.394571582*AO9+0.4181414112*AO8</f>
        <v>6286.48852967406</v>
      </c>
      <c r="AP8" s="31" t="n">
        <f aca="false">C8</f>
        <v>7328</v>
      </c>
      <c r="AQ8" s="31" t="n">
        <f aca="false">'ARIMAX(1,1,1) Model'!$C$6*I8+'ARIMAX(1,1,1) Model'!$C$7*N8/1000+'ARIMAX(1,1,1) Model'!$C$8*AD8+'ARIMAX(1,1,1) Model'!$C$9*AE8+'ARIMAX(1,1,1) Model'!$C$10*AC8+'ARIMAX(1,1,1) Model'!$C$11*IF(AND(B8&gt;='ARIMAX(1,1,1) Model'!$C$25,B8&lt;='ARIMAX(1,1,1) Model'!$C$26),1,0)+'ARIMAX(1,1,1) Model'!$C$12*E8/1000+'ARIMAX(1,1,1) Model'!$C$13*V8+'ARIMAX(1,1,1) Model'!$C$14*A8+'ARIMAX(1,1,1) Model'!$C$15*SIN(2*PI()*A8/'ARIMAX(1,1,1) Model'!$C$24)+'ARIMAX(1,1,1) Model'!$C$16*COS(2*PI()*A8/'ARIMAX(1,1,1) Model'!$C$24)+'ARIMAX(1,1,1) Model'!$C$17*SIN(4*PI()*A8/'ARIMAX(1,1,1) Model'!$C$24)+'ARIMAX(1,1,1) Model'!$C$18*COS(4*PI()*A8/'ARIMAX(1,1,1) Model'!$C$24)</f>
        <v>840.575536020949</v>
      </c>
      <c r="AR8" s="31" t="n">
        <f aca="false">IF(ISNUMBER(C8),C8,AP8)-AQ8</f>
        <v>6487.42446397905</v>
      </c>
      <c r="AS8" s="31" t="n">
        <f aca="false">IF(ISNUMBER(C8),C8-AP8,0)</f>
        <v>0</v>
      </c>
      <c r="AT8" s="32"/>
      <c r="AU8" s="33"/>
      <c r="AV8" s="33"/>
      <c r="AW8" s="31"/>
      <c r="AX8" s="31"/>
    </row>
    <row r="9" customFormat="false" ht="16.5" hidden="false" customHeight="true" outlineLevel="0" collapsed="false">
      <c r="A9" s="23" t="n">
        <v>8</v>
      </c>
      <c r="B9" s="24" t="n">
        <v>33326</v>
      </c>
      <c r="C9" s="23" t="n">
        <v>6777</v>
      </c>
      <c r="D9" s="25"/>
      <c r="E9" s="25" t="n">
        <v>509000</v>
      </c>
      <c r="F9" s="25"/>
      <c r="G9" s="25" t="n">
        <v>19.5825</v>
      </c>
      <c r="H9" s="25" t="n">
        <v>18.275</v>
      </c>
      <c r="I9" s="25" t="n">
        <v>1.047</v>
      </c>
      <c r="J9" s="25"/>
      <c r="K9" s="25"/>
      <c r="L9" s="25" t="n">
        <v>1068</v>
      </c>
      <c r="M9" s="25" t="n">
        <v>12.409</v>
      </c>
      <c r="N9" s="25" t="n">
        <v>157889</v>
      </c>
      <c r="O9" s="25" t="n">
        <v>3841</v>
      </c>
      <c r="P9" s="25"/>
      <c r="Q9" s="25"/>
      <c r="R9" s="25"/>
      <c r="S9" s="25"/>
      <c r="T9" s="25"/>
      <c r="U9" s="25"/>
      <c r="V9" s="25" t="n">
        <v>82.8</v>
      </c>
      <c r="W9" s="25"/>
      <c r="X9" s="25"/>
      <c r="Y9" s="25"/>
      <c r="Z9" s="25"/>
      <c r="AA9" s="25"/>
      <c r="AB9" s="26"/>
      <c r="AC9" s="27" t="n">
        <v>0</v>
      </c>
      <c r="AD9" s="28" t="n">
        <v>79</v>
      </c>
      <c r="AE9" s="28" t="n">
        <v>7.1</v>
      </c>
      <c r="AF9" s="27"/>
      <c r="AG9" s="29" t="n">
        <f aca="false">6753.47943187+0.36116788*I9+0.01252571*N9-22.85359542*V9+0.00407811*AA9-0.00067349*E9</f>
        <v>6496.44529005436</v>
      </c>
      <c r="AH9" s="29" t="n">
        <f aca="false">A9*'Simple Linear Regression'!$B$18+'Simple Linear Regression'!$B$17</f>
        <v>7892.16064361163</v>
      </c>
      <c r="AI9" s="29" t="n">
        <f aca="false">7491.3971+0.0137554*N9-0.00058829*E9-34.3283*V9+0.30565*L9+54.6031*M9</f>
        <v>7525.4046685</v>
      </c>
      <c r="AJ9" s="29" t="n">
        <f aca="false">7491.3971-0.00058829*E9+0.30565*L9+54.6031*M9+0.0137554*N9-34.3283*V9</f>
        <v>7525.4046685</v>
      </c>
      <c r="AL9" s="29" t="n">
        <f aca="false">2192.59+2373.87*I9+0.0316653*N9-15.7623*V9+0.00202406*AA9-0.000740146*E9-0.00963493*(I9*N9)</f>
        <v>6403.03350017981</v>
      </c>
      <c r="AM9" s="30" t="n">
        <f aca="false">5205.907083+122.0638992*I9+13.609808*(N9/1000)-1.245906883*AD9+0.7746840854*AE9-134.2474226*AC9-1547.125689*IF(AND(B9&gt;=DATE(2020,3,20),B9&lt;=DATE(2020,6,26)),1,0)</f>
        <v>7389.62057402374</v>
      </c>
      <c r="AN9" s="30" t="n">
        <f aca="false">IF(ISNUMBER(C10),C10,AN10)-0.8328750492*(AD11-AD10)+3.274150872*(AE11-AE10)+0.7954612886*((IF(ISNUMBER(C10),C10,AN10)-IF(ISNUMBER(C9),C9,AN9))-(-0.8328750492*(AD10-AD9)+3.274150872*(AE10-AE9)))-1.394571582*AO10+0.4181414112*AO9</f>
        <v>8183.73232398008</v>
      </c>
      <c r="AP9" s="31" t="n">
        <f aca="false">AQ9+AR8</f>
        <v>7371.81430443103</v>
      </c>
      <c r="AQ9" s="31" t="n">
        <f aca="false">'ARIMAX(1,1,1) Model'!$C$6*I9+'ARIMAX(1,1,1) Model'!$C$7*N9/1000+'ARIMAX(1,1,1) Model'!$C$8*AD9+'ARIMAX(1,1,1) Model'!$C$9*AE9+'ARIMAX(1,1,1) Model'!$C$10*AC9+'ARIMAX(1,1,1) Model'!$C$11*IF(AND(B9&gt;='ARIMAX(1,1,1) Model'!$C$25,B9&lt;='ARIMAX(1,1,1) Model'!$C$26),1,0)+'ARIMAX(1,1,1) Model'!$C$12*E9/1000+'ARIMAX(1,1,1) Model'!$C$13*V9+'ARIMAX(1,1,1) Model'!$C$14*A9+'ARIMAX(1,1,1) Model'!$C$15*SIN(2*PI()*A9/'ARIMAX(1,1,1) Model'!$C$24)+'ARIMAX(1,1,1) Model'!$C$16*COS(2*PI()*A9/'ARIMAX(1,1,1) Model'!$C$24)+'ARIMAX(1,1,1) Model'!$C$17*SIN(4*PI()*A9/'ARIMAX(1,1,1) Model'!$C$24)+'ARIMAX(1,1,1) Model'!$C$18*COS(4*PI()*A9/'ARIMAX(1,1,1) Model'!$C$24)</f>
        <v>884.389840451983</v>
      </c>
      <c r="AR9" s="31" t="n">
        <f aca="false">IF(ISNUMBER(C9),C9,AP9)-AQ9</f>
        <v>5892.61015954802</v>
      </c>
      <c r="AS9" s="31" t="n">
        <f aca="false">IF(ISNUMBER(C9),C9-AP9,0)</f>
        <v>-594.814304431034</v>
      </c>
      <c r="AT9" s="32"/>
      <c r="AU9" s="33"/>
      <c r="AV9" s="33"/>
      <c r="AW9" s="31"/>
      <c r="AX9" s="31"/>
    </row>
    <row r="10" customFormat="false" ht="16.5" hidden="false" customHeight="true" outlineLevel="0" collapsed="false">
      <c r="A10" s="23" t="n">
        <v>9</v>
      </c>
      <c r="B10" s="24" t="n">
        <v>33333</v>
      </c>
      <c r="C10" s="23" t="n">
        <v>7503</v>
      </c>
      <c r="D10" s="25"/>
      <c r="E10" s="25" t="n">
        <v>499000</v>
      </c>
      <c r="F10" s="25"/>
      <c r="G10" s="25" t="n">
        <v>19.63</v>
      </c>
      <c r="H10" s="25" t="n">
        <v>17.946</v>
      </c>
      <c r="I10" s="25" t="n">
        <v>1.052</v>
      </c>
      <c r="J10" s="25"/>
      <c r="K10" s="25"/>
      <c r="L10" s="25" t="n">
        <v>984</v>
      </c>
      <c r="M10" s="25" t="n">
        <v>12.409</v>
      </c>
      <c r="N10" s="25" t="n">
        <v>157889</v>
      </c>
      <c r="O10" s="25" t="n">
        <v>3866.7</v>
      </c>
      <c r="P10" s="25"/>
      <c r="Q10" s="25"/>
      <c r="R10" s="25"/>
      <c r="S10" s="25"/>
      <c r="T10" s="25"/>
      <c r="U10" s="25"/>
      <c r="V10" s="25" t="n">
        <v>82.8</v>
      </c>
      <c r="W10" s="25"/>
      <c r="X10" s="25"/>
      <c r="Y10" s="25"/>
      <c r="Z10" s="25"/>
      <c r="AA10" s="25"/>
      <c r="AB10" s="26"/>
      <c r="AC10" s="27" t="n">
        <v>0</v>
      </c>
      <c r="AD10" s="28" t="n">
        <v>92.3</v>
      </c>
      <c r="AE10" s="28" t="n">
        <v>2.8</v>
      </c>
      <c r="AF10" s="27"/>
      <c r="AG10" s="29" t="n">
        <f aca="false">6753.47943187+0.36116788*I10+0.01252571*N10-22.85359542*V10+0.00407811*AA10-0.00067349*E10</f>
        <v>6503.18199589376</v>
      </c>
      <c r="AH10" s="29" t="n">
        <f aca="false">A10*'Simple Linear Regression'!$B$18+'Simple Linear Regression'!$B$17</f>
        <v>7893.01368069553</v>
      </c>
      <c r="AI10" s="29" t="n">
        <f aca="false">7491.3971+0.0137554*N10-0.00058829*E10-34.3283*V10+0.30565*L10+54.6031*M10</f>
        <v>7505.6129685</v>
      </c>
      <c r="AJ10" s="29" t="n">
        <f aca="false">7491.3971-0.00058829*E10+0.30565*L10+54.6031*M10+0.0137554*N10-34.3283*V10</f>
        <v>7505.6129685</v>
      </c>
      <c r="AL10" s="29" t="n">
        <f aca="false">2192.59+2373.87*I10+0.0316653*N10-15.7623*V10+0.00202406*AA10-0.000740146*E10-0.00963493*(I10*N10)</f>
        <v>6414.69806286596</v>
      </c>
      <c r="AM10" s="30" t="n">
        <f aca="false">5205.907083+122.0638992*I10+13.609808*(N10/1000)-1.245906883*AD10+0.7746840854*AE10-134.2474226*AC10-1547.125689*IF(AND(B10&gt;=DATE(2020,3,20),B10&lt;=DATE(2020,6,26)),1,0)</f>
        <v>7370.32919040862</v>
      </c>
      <c r="AN10" s="30" t="n">
        <f aca="false">IF(ISNUMBER(C11),C11,AN11)-0.8328750492*(AD12-AD11)+3.274150872*(AE12-AE11)+0.7954612886*((IF(ISNUMBER(C11),C11,AN11)-IF(ISNUMBER(C10),C10,AN10))-(-0.8328750492*(AD11-AD10)+3.274150872*(AE11-AE10)))-1.394571582*AO11+0.4181414112*AO10</f>
        <v>6363.52289134357</v>
      </c>
      <c r="AP10" s="31" t="n">
        <f aca="false">AQ10+AR9+'ARIMAX(1,1,1) Model'!$C$19*(AR9-AR8)+'ARIMAX(1,1,1) Model'!$C$20*AS9</f>
        <v>7315.40538269519</v>
      </c>
      <c r="AQ10" s="31" t="n">
        <f aca="false">'ARIMAX(1,1,1) Model'!$C$6*I10+'ARIMAX(1,1,1) Model'!$C$7*N10/1000+'ARIMAX(1,1,1) Model'!$C$8*AD10+'ARIMAX(1,1,1) Model'!$C$9*AE10+'ARIMAX(1,1,1) Model'!$C$10*AC10+'ARIMAX(1,1,1) Model'!$C$11*IF(AND(B10&gt;='ARIMAX(1,1,1) Model'!$C$25,B10&lt;='ARIMAX(1,1,1) Model'!$C$26),1,0)+'ARIMAX(1,1,1) Model'!$C$12*E10/1000+'ARIMAX(1,1,1) Model'!$C$13*V10+'ARIMAX(1,1,1) Model'!$C$14*A10+'ARIMAX(1,1,1) Model'!$C$15*SIN(2*PI()*A10/'ARIMAX(1,1,1) Model'!$C$24)+'ARIMAX(1,1,1) Model'!$C$16*COS(2*PI()*A10/'ARIMAX(1,1,1) Model'!$C$24)+'ARIMAX(1,1,1) Model'!$C$17*SIN(4*PI()*A10/'ARIMAX(1,1,1) Model'!$C$24)+'ARIMAX(1,1,1) Model'!$C$18*COS(4*PI()*A10/'ARIMAX(1,1,1) Model'!$C$24)</f>
        <v>945.425905923222</v>
      </c>
      <c r="AR10" s="31" t="n">
        <f aca="false">IF(ISNUMBER(C10),C10,AP10)-AQ10</f>
        <v>6557.57409407678</v>
      </c>
      <c r="AS10" s="31" t="n">
        <f aca="false">IF(ISNUMBER(C10),C10-AP10,0)</f>
        <v>187.594617304808</v>
      </c>
      <c r="AT10" s="32"/>
      <c r="AU10" s="33"/>
      <c r="AV10" s="33"/>
      <c r="AW10" s="31"/>
      <c r="AX10" s="31"/>
    </row>
    <row r="11" customFormat="false" ht="16.5" hidden="false" customHeight="true" outlineLevel="0" collapsed="false">
      <c r="A11" s="23" t="n">
        <v>10</v>
      </c>
      <c r="B11" s="24" t="n">
        <v>33340</v>
      </c>
      <c r="C11" s="23" t="n">
        <v>6916</v>
      </c>
      <c r="D11" s="25"/>
      <c r="E11" s="25" t="n">
        <v>452000</v>
      </c>
      <c r="F11" s="25"/>
      <c r="G11" s="25" t="n">
        <v>20.892</v>
      </c>
      <c r="H11" s="25" t="n">
        <v>19.172</v>
      </c>
      <c r="I11" s="25" t="n">
        <v>1.066</v>
      </c>
      <c r="J11" s="25"/>
      <c r="K11" s="25"/>
      <c r="L11" s="25" t="n">
        <v>984</v>
      </c>
      <c r="M11" s="25" t="n">
        <v>12.409</v>
      </c>
      <c r="N11" s="25" t="n">
        <v>157889</v>
      </c>
      <c r="O11" s="25" t="n">
        <v>3866.7</v>
      </c>
      <c r="P11" s="25"/>
      <c r="Q11" s="25"/>
      <c r="R11" s="25"/>
      <c r="S11" s="25"/>
      <c r="T11" s="25"/>
      <c r="U11" s="25"/>
      <c r="V11" s="25" t="n">
        <v>82.5</v>
      </c>
      <c r="W11" s="25"/>
      <c r="X11" s="25"/>
      <c r="Y11" s="25"/>
      <c r="Z11" s="25"/>
      <c r="AA11" s="25"/>
      <c r="AB11" s="26"/>
      <c r="AC11" s="27" t="n">
        <v>0</v>
      </c>
      <c r="AD11" s="28" t="n">
        <v>37.2</v>
      </c>
      <c r="AE11" s="28" t="n">
        <v>14.2</v>
      </c>
      <c r="AF11" s="27"/>
      <c r="AG11" s="29" t="n">
        <f aca="false">6753.47943187+0.36116788*I11+0.01252571*N11-22.85359542*V11+0.00407811*AA11-0.00067349*E11</f>
        <v>6541.69716087008</v>
      </c>
      <c r="AH11" s="29" t="n">
        <f aca="false">A11*'Simple Linear Regression'!$B$18+'Simple Linear Regression'!$B$17</f>
        <v>7893.86671777944</v>
      </c>
      <c r="AI11" s="29" t="n">
        <f aca="false">7491.3971+0.0137554*N11-0.00058829*E11-34.3283*V11+0.30565*L11+54.6031*M11</f>
        <v>7543.5610885</v>
      </c>
      <c r="AJ11" s="29" t="n">
        <f aca="false">7491.3971-0.00058829*E11+0.30565*L11+54.6031*M11+0.0137554*N11-34.3283*V11</f>
        <v>7543.5610885</v>
      </c>
      <c r="AL11" s="29" t="n">
        <f aca="false">2192.59+2373.87*I11+0.0316653*N11-15.7623*V11+0.00202406*AA11-0.000740146*E11-0.00963493*(I11*N11)</f>
        <v>6466.15030238718</v>
      </c>
      <c r="AM11" s="30" t="n">
        <f aca="false">5205.907083+122.0638992*I11+13.609808*(N11/1000)-1.245906883*AD11+0.7746840854*AE11-134.2474226*AC11-1547.125689*IF(AND(B11&gt;=DATE(2020,3,20),B11&lt;=DATE(2020,6,26)),1,0)</f>
        <v>7449.51895282428</v>
      </c>
      <c r="AN11" s="30" t="n">
        <f aca="false">IF(ISNUMBER(C12),C12,AN12)-0.8328750492*(AD13-AD12)+3.274150872*(AE13-AE12)+0.7954612886*((IF(ISNUMBER(C12),C12,AN12)-IF(ISNUMBER(C11),C11,AN11))-(-0.8328750492*(AD12-AD11)+3.274150872*(AE12-AE11)))-1.394571582*AO12+0.4181414112*AO11</f>
        <v>7145.19936790464</v>
      </c>
      <c r="AP11" s="31" t="n">
        <f aca="false">AQ11+AR10+'ARIMAX(1,1,1) Model'!$C$19*(AR10-AR9)+'ARIMAX(1,1,1) Model'!$C$20*AS10</f>
        <v>7481.88388125015</v>
      </c>
      <c r="AQ11" s="31" t="n">
        <f aca="false">'ARIMAX(1,1,1) Model'!$C$6*I11+'ARIMAX(1,1,1) Model'!$C$7*N11/1000+'ARIMAX(1,1,1) Model'!$C$8*AD11+'ARIMAX(1,1,1) Model'!$C$9*AE11+'ARIMAX(1,1,1) Model'!$C$10*AC11+'ARIMAX(1,1,1) Model'!$C$11*IF(AND(B11&gt;='ARIMAX(1,1,1) Model'!$C$25,B11&lt;='ARIMAX(1,1,1) Model'!$C$26),1,0)+'ARIMAX(1,1,1) Model'!$C$12*E11/1000+'ARIMAX(1,1,1) Model'!$C$13*V11+'ARIMAX(1,1,1) Model'!$C$14*A11+'ARIMAX(1,1,1) Model'!$C$15*SIN(2*PI()*A11/'ARIMAX(1,1,1) Model'!$C$24)+'ARIMAX(1,1,1) Model'!$C$16*COS(2*PI()*A11/'ARIMAX(1,1,1) Model'!$C$24)+'ARIMAX(1,1,1) Model'!$C$17*SIN(4*PI()*A11/'ARIMAX(1,1,1) Model'!$C$24)+'ARIMAX(1,1,1) Model'!$C$18*COS(4*PI()*A11/'ARIMAX(1,1,1) Model'!$C$24)</f>
        <v>1028.30557897157</v>
      </c>
      <c r="AR11" s="31" t="n">
        <f aca="false">IF(ISNUMBER(C11),C11,AP11)-AQ11</f>
        <v>5887.69442102843</v>
      </c>
      <c r="AS11" s="31" t="n">
        <f aca="false">IF(ISNUMBER(C11),C11-AP11,0)</f>
        <v>-565.883881250154</v>
      </c>
      <c r="AT11" s="32"/>
      <c r="AU11" s="33"/>
      <c r="AV11" s="33"/>
      <c r="AW11" s="31"/>
      <c r="AX11" s="31"/>
    </row>
    <row r="12" customFormat="false" ht="16.5" hidden="false" customHeight="true" outlineLevel="0" collapsed="false">
      <c r="A12" s="23" t="n">
        <v>11</v>
      </c>
      <c r="B12" s="24" t="n">
        <v>33347</v>
      </c>
      <c r="C12" s="23" t="n">
        <v>7045</v>
      </c>
      <c r="D12" s="25"/>
      <c r="E12" s="25" t="n">
        <v>477000</v>
      </c>
      <c r="F12" s="25"/>
      <c r="G12" s="25" t="n">
        <v>21.484</v>
      </c>
      <c r="H12" s="25" t="n">
        <v>19.712</v>
      </c>
      <c r="I12" s="25" t="n">
        <v>1.069</v>
      </c>
      <c r="J12" s="25"/>
      <c r="K12" s="25"/>
      <c r="L12" s="25" t="n">
        <v>984</v>
      </c>
      <c r="M12" s="25" t="n">
        <v>12.848</v>
      </c>
      <c r="N12" s="25" t="n">
        <v>153351</v>
      </c>
      <c r="O12" s="25" t="n">
        <v>3866.7</v>
      </c>
      <c r="P12" s="25"/>
      <c r="Q12" s="25"/>
      <c r="R12" s="25"/>
      <c r="S12" s="25"/>
      <c r="T12" s="25"/>
      <c r="U12" s="25"/>
      <c r="V12" s="25" t="n">
        <v>82.5</v>
      </c>
      <c r="W12" s="25"/>
      <c r="X12" s="25"/>
      <c r="Y12" s="25"/>
      <c r="Z12" s="25"/>
      <c r="AA12" s="25"/>
      <c r="AB12" s="26"/>
      <c r="AC12" s="27" t="n">
        <v>0</v>
      </c>
      <c r="AD12" s="28" t="n">
        <v>62</v>
      </c>
      <c r="AE12" s="28" t="n">
        <v>14.6</v>
      </c>
      <c r="AF12" s="27"/>
      <c r="AG12" s="29" t="n">
        <f aca="false">6753.47943187+0.36116788*I12+0.01252571*N12-22.85359542*V12+0.00407811*AA12-0.00067349*E12</f>
        <v>6468.01932239372</v>
      </c>
      <c r="AH12" s="29" t="n">
        <f aca="false">A12*'Simple Linear Regression'!$B$18+'Simple Linear Regression'!$B$17</f>
        <v>7894.71975486334</v>
      </c>
      <c r="AI12" s="29" t="n">
        <f aca="false">7491.3971+0.0137554*N12-0.00058829*E12-34.3283*V12+0.30565*L12+54.6031*M12</f>
        <v>7490.4025942</v>
      </c>
      <c r="AJ12" s="29" t="n">
        <f aca="false">7491.3971-0.00058829*E12+0.30565*L12+54.6031*M12+0.0137554*N12-34.3283*V12</f>
        <v>7490.4025942</v>
      </c>
      <c r="AL12" s="29" t="n">
        <f aca="false">2192.59+2373.87*I12+0.0316653*N12-15.7623*V12+0.00202406*AA12-0.000740146*E12-0.00963493*(I12*N12)</f>
        <v>6353.24760349033</v>
      </c>
      <c r="AM12" s="30" t="n">
        <f aca="false">5205.907083+122.0638992*I12+13.609808*(N12/1000)-1.245906883*AD12+0.7746840854*AE12-134.2474226*AC12-1547.125689*IF(AND(B12&gt;=DATE(2020,3,20),B12&lt;=DATE(2020,6,26)),1,0)</f>
        <v>7357.53521875364</v>
      </c>
      <c r="AN12" s="30" t="n">
        <f aca="false">IF(ISNUMBER(C13),C13,AN13)-0.8328750492*(AD14-AD13)+3.274150872*(AE14-AE13)+0.7954612886*((IF(ISNUMBER(C13),C13,AN13)-IF(ISNUMBER(C12),C12,AN12))-(-0.8328750492*(AD13-AD12)+3.274150872*(AE13-AE12)))-1.394571582*AO13+0.4181414112*AO12</f>
        <v>6965.91971542054</v>
      </c>
      <c r="AP12" s="31" t="n">
        <f aca="false">AQ12+AR11+'ARIMAX(1,1,1) Model'!$C$19*(AR11-AR10)+'ARIMAX(1,1,1) Model'!$C$20*AS11</f>
        <v>7412.28664447881</v>
      </c>
      <c r="AQ12" s="31" t="n">
        <f aca="false">'ARIMAX(1,1,1) Model'!$C$6*I12+'ARIMAX(1,1,1) Model'!$C$7*N12/1000+'ARIMAX(1,1,1) Model'!$C$8*AD12+'ARIMAX(1,1,1) Model'!$C$9*AE12+'ARIMAX(1,1,1) Model'!$C$10*AC12+'ARIMAX(1,1,1) Model'!$C$11*IF(AND(B12&gt;='ARIMAX(1,1,1) Model'!$C$25,B12&lt;='ARIMAX(1,1,1) Model'!$C$26),1,0)+'ARIMAX(1,1,1) Model'!$C$12*E12/1000+'ARIMAX(1,1,1) Model'!$C$13*V12+'ARIMAX(1,1,1) Model'!$C$14*A12+'ARIMAX(1,1,1) Model'!$C$15*SIN(2*PI()*A12/'ARIMAX(1,1,1) Model'!$C$24)+'ARIMAX(1,1,1) Model'!$C$16*COS(2*PI()*A12/'ARIMAX(1,1,1) Model'!$C$24)+'ARIMAX(1,1,1) Model'!$C$17*SIN(4*PI()*A12/'ARIMAX(1,1,1) Model'!$C$24)+'ARIMAX(1,1,1) Model'!$C$18*COS(4*PI()*A12/'ARIMAX(1,1,1) Model'!$C$24)</f>
        <v>1080.58395127095</v>
      </c>
      <c r="AR12" s="31" t="n">
        <f aca="false">IF(ISNUMBER(C12),C12,AP12)-AQ12</f>
        <v>5964.41604872906</v>
      </c>
      <c r="AS12" s="31" t="n">
        <f aca="false">IF(ISNUMBER(C12),C12-AP12,0)</f>
        <v>-367.286644478811</v>
      </c>
      <c r="AT12" s="32"/>
      <c r="AU12" s="33"/>
      <c r="AV12" s="33"/>
      <c r="AW12" s="31"/>
      <c r="AX12" s="31"/>
    </row>
    <row r="13" customFormat="false" ht="16.5" hidden="false" customHeight="true" outlineLevel="0" collapsed="false">
      <c r="A13" s="23" t="n">
        <v>12</v>
      </c>
      <c r="B13" s="24" t="n">
        <v>33354</v>
      </c>
      <c r="C13" s="23" t="n">
        <v>6956</v>
      </c>
      <c r="D13" s="25"/>
      <c r="E13" s="25" t="n">
        <v>478000</v>
      </c>
      <c r="F13" s="25"/>
      <c r="G13" s="25" t="n">
        <v>21.188</v>
      </c>
      <c r="H13" s="25" t="n">
        <v>19.632</v>
      </c>
      <c r="I13" s="25" t="n">
        <v>1.09</v>
      </c>
      <c r="J13" s="25"/>
      <c r="K13" s="25"/>
      <c r="L13" s="25" t="n">
        <v>984</v>
      </c>
      <c r="M13" s="25" t="n">
        <v>12.848</v>
      </c>
      <c r="N13" s="25" t="n">
        <v>153351</v>
      </c>
      <c r="O13" s="25" t="n">
        <v>3866.7</v>
      </c>
      <c r="P13" s="25"/>
      <c r="Q13" s="25"/>
      <c r="R13" s="25"/>
      <c r="S13" s="25"/>
      <c r="T13" s="25"/>
      <c r="U13" s="25"/>
      <c r="V13" s="25" t="n">
        <v>82.5</v>
      </c>
      <c r="W13" s="25"/>
      <c r="X13" s="25"/>
      <c r="Y13" s="25"/>
      <c r="Z13" s="25"/>
      <c r="AA13" s="25"/>
      <c r="AB13" s="26"/>
      <c r="AC13" s="27" t="n">
        <v>0</v>
      </c>
      <c r="AD13" s="28" t="n">
        <v>64.9</v>
      </c>
      <c r="AE13" s="28" t="n">
        <v>9.9</v>
      </c>
      <c r="AF13" s="27"/>
      <c r="AG13" s="29" t="n">
        <f aca="false">6753.47943187+0.36116788*I13+0.01252571*N13-22.85359542*V13+0.00407811*AA13-0.00067349*E13</f>
        <v>6467.3534169192</v>
      </c>
      <c r="AH13" s="29" t="n">
        <f aca="false">A13*'Simple Linear Regression'!$B$18+'Simple Linear Regression'!$B$17</f>
        <v>7895.57279194725</v>
      </c>
      <c r="AI13" s="29" t="n">
        <f aca="false">7491.3971+0.0137554*N13-0.00058829*E13-34.3283*V13+0.30565*L13+54.6031*M13</f>
        <v>7489.8143042</v>
      </c>
      <c r="AJ13" s="29" t="n">
        <f aca="false">7491.3971-0.00058829*E13+0.30565*L13+54.6031*M13+0.0137554*N13-34.3283*V13</f>
        <v>7489.8143042</v>
      </c>
      <c r="AL13" s="29" t="n">
        <f aca="false">2192.59+2373.87*I13+0.0316653*N13-15.7623*V13+0.00202406*AA13-0.000740146*E13-0.00963493*(I13*N13)</f>
        <v>6371.3306783313</v>
      </c>
      <c r="AM13" s="30" t="n">
        <f aca="false">5205.907083+122.0638992*I13+13.609808*(N13/1000)-1.245906883*AD13+0.7746840854*AE13-134.2474226*AC13-1547.125689*IF(AND(B13&gt;=DATE(2020,3,20),B13&lt;=DATE(2020,6,26)),1,0)</f>
        <v>7352.84441547476</v>
      </c>
      <c r="AN13" s="30" t="n">
        <f aca="false">IF(ISNUMBER(C14),C14,AN14)-0.8328750492*(AD15-AD14)+3.274150872*(AE15-AE14)+0.7954612886*((IF(ISNUMBER(C14),C14,AN14)-IF(ISNUMBER(C13),C13,AN13))-(-0.8328750492*(AD14-AD13)+3.274150872*(AE14-AE13)))-1.394571582*AO14+0.4181414112*AO13</f>
        <v>6934.33580437866</v>
      </c>
      <c r="AP13" s="31" t="n">
        <f aca="false">AQ13+AR12+'ARIMAX(1,1,1) Model'!$C$19*(AR12-AR11)+'ARIMAX(1,1,1) Model'!$C$20*AS12</f>
        <v>7418.05480583142</v>
      </c>
      <c r="AQ13" s="31" t="n">
        <f aca="false">'ARIMAX(1,1,1) Model'!$C$6*I13+'ARIMAX(1,1,1) Model'!$C$7*N13/1000+'ARIMAX(1,1,1) Model'!$C$8*AD13+'ARIMAX(1,1,1) Model'!$C$9*AE13+'ARIMAX(1,1,1) Model'!$C$10*AC13+'ARIMAX(1,1,1) Model'!$C$11*IF(AND(B13&gt;='ARIMAX(1,1,1) Model'!$C$25,B13&lt;='ARIMAX(1,1,1) Model'!$C$26),1,0)+'ARIMAX(1,1,1) Model'!$C$12*E13/1000+'ARIMAX(1,1,1) Model'!$C$13*V13+'ARIMAX(1,1,1) Model'!$C$14*A13+'ARIMAX(1,1,1) Model'!$C$15*SIN(2*PI()*A13/'ARIMAX(1,1,1) Model'!$C$24)+'ARIMAX(1,1,1) Model'!$C$16*COS(2*PI()*A13/'ARIMAX(1,1,1) Model'!$C$24)+'ARIMAX(1,1,1) Model'!$C$17*SIN(4*PI()*A13/'ARIMAX(1,1,1) Model'!$C$24)+'ARIMAX(1,1,1) Model'!$C$18*COS(4*PI()*A13/'ARIMAX(1,1,1) Model'!$C$24)</f>
        <v>1115.56732628696</v>
      </c>
      <c r="AR13" s="31" t="n">
        <f aca="false">IF(ISNUMBER(C13),C13,AP13)-AQ13</f>
        <v>5840.43267371304</v>
      </c>
      <c r="AS13" s="31" t="n">
        <f aca="false">IF(ISNUMBER(C13),C13-AP13,0)</f>
        <v>-462.054805831415</v>
      </c>
      <c r="AT13" s="32"/>
      <c r="AU13" s="33"/>
      <c r="AV13" s="33"/>
      <c r="AW13" s="31"/>
      <c r="AX13" s="31"/>
    </row>
    <row r="14" customFormat="false" ht="16.5" hidden="false" customHeight="true" outlineLevel="0" collapsed="false">
      <c r="A14" s="23" t="n">
        <v>13</v>
      </c>
      <c r="B14" s="24" t="n">
        <v>33361</v>
      </c>
      <c r="C14" s="23" t="n">
        <v>6976</v>
      </c>
      <c r="D14" s="25"/>
      <c r="E14" s="25" t="n">
        <v>462000</v>
      </c>
      <c r="F14" s="25"/>
      <c r="G14" s="25" t="n">
        <v>21.234</v>
      </c>
      <c r="H14" s="25" t="n">
        <v>19.72</v>
      </c>
      <c r="I14" s="25" t="n">
        <v>1.104</v>
      </c>
      <c r="J14" s="25"/>
      <c r="K14" s="25"/>
      <c r="L14" s="25" t="n">
        <v>984</v>
      </c>
      <c r="M14" s="25" t="n">
        <v>12.848</v>
      </c>
      <c r="N14" s="25" t="n">
        <v>153351</v>
      </c>
      <c r="O14" s="25" t="n">
        <v>3866.7</v>
      </c>
      <c r="P14" s="25"/>
      <c r="Q14" s="25"/>
      <c r="R14" s="25"/>
      <c r="S14" s="25"/>
      <c r="T14" s="25"/>
      <c r="U14" s="25"/>
      <c r="V14" s="25" t="n">
        <v>82.5</v>
      </c>
      <c r="W14" s="25"/>
      <c r="X14" s="25"/>
      <c r="Y14" s="25"/>
      <c r="Z14" s="25"/>
      <c r="AA14" s="25"/>
      <c r="AB14" s="26"/>
      <c r="AC14" s="27" t="n">
        <v>0</v>
      </c>
      <c r="AD14" s="28" t="n">
        <v>30.2</v>
      </c>
      <c r="AE14" s="28" t="n">
        <v>21.4</v>
      </c>
      <c r="AF14" s="27"/>
      <c r="AG14" s="29" t="n">
        <f aca="false">6753.47943187+0.36116788*I14+0.01252571*N14-22.85359542*V14+0.00407811*AA14-0.00067349*E14</f>
        <v>6478.13431326952</v>
      </c>
      <c r="AH14" s="29" t="n">
        <f aca="false">A14*'Simple Linear Regression'!$B$18+'Simple Linear Regression'!$B$17</f>
        <v>7896.42582903115</v>
      </c>
      <c r="AI14" s="29" t="n">
        <f aca="false">7491.3971+0.0137554*N14-0.00058829*E14-34.3283*V14+0.30565*L14+54.6031*M14</f>
        <v>7499.2269442</v>
      </c>
      <c r="AJ14" s="29" t="n">
        <f aca="false">7491.3971-0.00058829*E14+0.30565*L14+54.6031*M14+0.0137554*N14-34.3283*V14</f>
        <v>7499.2269442</v>
      </c>
      <c r="AL14" s="29" t="n">
        <f aca="false">2192.59+2373.87*I14+0.0316653*N14-15.7623*V14+0.00202406*AA14-0.000740146*E14-0.00963493*(I14*N14)</f>
        <v>6395.72182822528</v>
      </c>
      <c r="AM14" s="30" t="n">
        <f aca="false">5205.907083+122.0638992*I14+13.609808*(N14/1000)-1.245906883*AD14+0.7746840854*AE14-134.2474226*AC14-1547.125689*IF(AND(B14&gt;=DATE(2020,3,20),B14&lt;=DATE(2020,6,26)),1,0)</f>
        <v>7406.69514588576</v>
      </c>
      <c r="AN14" s="30" t="n">
        <f aca="false">IF(ISNUMBER(C15),C15,AN15)-0.8328750492*(AD16-AD15)+3.274150872*(AE16-AE15)+0.7954612886*((IF(ISNUMBER(C15),C15,AN15)-IF(ISNUMBER(C14),C14,AN14))-(-0.8328750492*(AD15-AD14)+3.274150872*(AE15-AE14)))-1.394571582*AO15+0.4181414112*AO14</f>
        <v>7450.05869547758</v>
      </c>
      <c r="AP14" s="31" t="n">
        <f aca="false">AQ14+AR13+'ARIMAX(1,1,1) Model'!$C$19*(AR13-AR12)+'ARIMAX(1,1,1) Model'!$C$20*AS13</f>
        <v>7426.80736329141</v>
      </c>
      <c r="AQ14" s="31" t="n">
        <f aca="false">'ARIMAX(1,1,1) Model'!$C$6*I14+'ARIMAX(1,1,1) Model'!$C$7*N14/1000+'ARIMAX(1,1,1) Model'!$C$8*AD14+'ARIMAX(1,1,1) Model'!$C$9*AE14+'ARIMAX(1,1,1) Model'!$C$10*AC14+'ARIMAX(1,1,1) Model'!$C$11*IF(AND(B14&gt;='ARIMAX(1,1,1) Model'!$C$25,B14&lt;='ARIMAX(1,1,1) Model'!$C$26),1,0)+'ARIMAX(1,1,1) Model'!$C$12*E14/1000+'ARIMAX(1,1,1) Model'!$C$13*V14+'ARIMAX(1,1,1) Model'!$C$14*A14+'ARIMAX(1,1,1) Model'!$C$15*SIN(2*PI()*A14/'ARIMAX(1,1,1) Model'!$C$24)+'ARIMAX(1,1,1) Model'!$C$16*COS(2*PI()*A14/'ARIMAX(1,1,1) Model'!$C$24)+'ARIMAX(1,1,1) Model'!$C$17*SIN(4*PI()*A14/'ARIMAX(1,1,1) Model'!$C$24)+'ARIMAX(1,1,1) Model'!$C$18*COS(4*PI()*A14/'ARIMAX(1,1,1) Model'!$C$24)</f>
        <v>1182.57909036946</v>
      </c>
      <c r="AR14" s="31" t="n">
        <f aca="false">IF(ISNUMBER(C14),C14,AP14)-AQ14</f>
        <v>5793.42090963054</v>
      </c>
      <c r="AS14" s="31" t="n">
        <f aca="false">IF(ISNUMBER(C14),C14-AP14,0)</f>
        <v>-450.807363291411</v>
      </c>
      <c r="AT14" s="32"/>
      <c r="AU14" s="33"/>
      <c r="AV14" s="33"/>
      <c r="AW14" s="31"/>
      <c r="AX14" s="31"/>
    </row>
    <row r="15" customFormat="false" ht="16.5" hidden="false" customHeight="true" outlineLevel="0" collapsed="false">
      <c r="A15" s="23" t="n">
        <v>14</v>
      </c>
      <c r="B15" s="24" t="n">
        <v>33368</v>
      </c>
      <c r="C15" s="23" t="n">
        <v>7185</v>
      </c>
      <c r="D15" s="25"/>
      <c r="E15" s="25" t="n">
        <v>451000</v>
      </c>
      <c r="F15" s="25"/>
      <c r="G15" s="25" t="n">
        <v>21.69</v>
      </c>
      <c r="H15" s="25" t="n">
        <v>19.812</v>
      </c>
      <c r="I15" s="25" t="n">
        <v>1.113</v>
      </c>
      <c r="J15" s="25" t="n">
        <v>6035.178</v>
      </c>
      <c r="K15" s="25"/>
      <c r="L15" s="25" t="n">
        <v>929</v>
      </c>
      <c r="M15" s="25" t="n">
        <v>12.848</v>
      </c>
      <c r="N15" s="25" t="n">
        <v>153351</v>
      </c>
      <c r="O15" s="25" t="n">
        <v>3913</v>
      </c>
      <c r="P15" s="25"/>
      <c r="Q15" s="25"/>
      <c r="R15" s="25"/>
      <c r="S15" s="25"/>
      <c r="T15" s="25"/>
      <c r="U15" s="25"/>
      <c r="V15" s="25" t="n">
        <v>84.4</v>
      </c>
      <c r="W15" s="25"/>
      <c r="X15" s="25"/>
      <c r="Y15" s="25"/>
      <c r="Z15" s="25"/>
      <c r="AA15" s="25"/>
      <c r="AB15" s="26"/>
      <c r="AC15" s="27" t="n">
        <v>0</v>
      </c>
      <c r="AD15" s="28" t="n">
        <v>27.9</v>
      </c>
      <c r="AE15" s="28" t="n">
        <v>19.4</v>
      </c>
      <c r="AF15" s="27"/>
      <c r="AG15" s="29" t="n">
        <f aca="false">6753.47943187+0.36116788*I15+0.01252571*N15-22.85359542*V15+0.00407811*AA15-0.00067349*E15</f>
        <v>6442.12412248244</v>
      </c>
      <c r="AH15" s="29" t="n">
        <f aca="false">A15*'Simple Linear Regression'!$B$18+'Simple Linear Regression'!$B$17</f>
        <v>7897.27886611505</v>
      </c>
      <c r="AI15" s="29" t="n">
        <f aca="false">7491.3971+0.0137554*N15-0.00058829*E15-34.3283*V15+0.30565*L15+54.6031*M15</f>
        <v>7423.6636142</v>
      </c>
      <c r="AJ15" s="29" t="n">
        <f aca="false">7491.3971-0.00058829*E15+0.30565*L15+54.6031*M15+0.0137554*N15-34.3283*V15</f>
        <v>7423.6636142</v>
      </c>
      <c r="AL15" s="29" t="n">
        <f aca="false">2192.59+2373.87*I15+0.0316653*N15-15.7623*V15+0.00202406*AA15-0.000740146*E15-0.00963493*(I15*N15)</f>
        <v>6381.98215887141</v>
      </c>
      <c r="AM15" s="30" t="n">
        <f aca="false">5205.907083+122.0638992*I15+13.609808*(N15/1000)-1.245906883*AD15+0.7746840854*AE15-134.2474226*AC15-1547.125689*IF(AND(B15&gt;=DATE(2020,3,20),B15&lt;=DATE(2020,6,26)),1,0)</f>
        <v>7409.10993863866</v>
      </c>
      <c r="AN15" s="30" t="n">
        <f aca="false">IF(ISNUMBER(C16),C16,AN16)-0.8328750492*(AD17-AD16)+3.274150872*(AE17-AE16)+0.7954612886*((IF(ISNUMBER(C16),C16,AN16)-IF(ISNUMBER(C15),C15,AN15))-(-0.8328750492*(AD16-AD15)+3.274150872*(AE16-AE15)))-1.394571582*AO16+0.4181414112*AO15</f>
        <v>6551.71458716352</v>
      </c>
      <c r="AP15" s="31" t="n">
        <f aca="false">AQ15+AR14+'ARIMAX(1,1,1) Model'!$C$19*(AR14-AR13)+'ARIMAX(1,1,1) Model'!$C$20*AS14</f>
        <v>7445.18680217647</v>
      </c>
      <c r="AQ15" s="31" t="n">
        <f aca="false">'ARIMAX(1,1,1) Model'!$C$6*I15+'ARIMAX(1,1,1) Model'!$C$7*N15/1000+'ARIMAX(1,1,1) Model'!$C$8*AD15+'ARIMAX(1,1,1) Model'!$C$9*AE15+'ARIMAX(1,1,1) Model'!$C$10*AC15+'ARIMAX(1,1,1) Model'!$C$11*IF(AND(B15&gt;='ARIMAX(1,1,1) Model'!$C$25,B15&lt;='ARIMAX(1,1,1) Model'!$C$26),1,0)+'ARIMAX(1,1,1) Model'!$C$12*E15/1000+'ARIMAX(1,1,1) Model'!$C$13*V15+'ARIMAX(1,1,1) Model'!$C$14*A15+'ARIMAX(1,1,1) Model'!$C$15*SIN(2*PI()*A15/'ARIMAX(1,1,1) Model'!$C$24)+'ARIMAX(1,1,1) Model'!$C$16*COS(2*PI()*A15/'ARIMAX(1,1,1) Model'!$C$24)+'ARIMAX(1,1,1) Model'!$C$17*SIN(4*PI()*A15/'ARIMAX(1,1,1) Model'!$C$24)+'ARIMAX(1,1,1) Model'!$C$18*COS(4*PI()*A15/'ARIMAX(1,1,1) Model'!$C$24)</f>
        <v>1250.58676289311</v>
      </c>
      <c r="AR15" s="31" t="n">
        <f aca="false">IF(ISNUMBER(C15),C15,AP15)-AQ15</f>
        <v>5934.41323710689</v>
      </c>
      <c r="AS15" s="31" t="n">
        <f aca="false">IF(ISNUMBER(C15),C15-AP15,0)</f>
        <v>-260.18680217647</v>
      </c>
      <c r="AT15" s="32"/>
      <c r="AU15" s="33"/>
      <c r="AV15" s="33"/>
      <c r="AW15" s="31"/>
      <c r="AX15" s="31"/>
    </row>
    <row r="16" customFormat="false" ht="16.5" hidden="false" customHeight="true" outlineLevel="0" collapsed="false">
      <c r="A16" s="23" t="n">
        <v>15</v>
      </c>
      <c r="B16" s="24" t="n">
        <v>33375</v>
      </c>
      <c r="C16" s="23" t="n">
        <v>6899</v>
      </c>
      <c r="D16" s="25"/>
      <c r="E16" s="25" t="n">
        <v>446000</v>
      </c>
      <c r="F16" s="25"/>
      <c r="G16" s="25" t="n">
        <v>20.952</v>
      </c>
      <c r="H16" s="25" t="n">
        <v>18.9</v>
      </c>
      <c r="I16" s="25" t="n">
        <v>1.121</v>
      </c>
      <c r="J16" s="25" t="n">
        <v>6035.178</v>
      </c>
      <c r="K16" s="25"/>
      <c r="L16" s="25" t="n">
        <v>929</v>
      </c>
      <c r="M16" s="25" t="n">
        <v>12.038</v>
      </c>
      <c r="N16" s="25" t="n">
        <v>179076</v>
      </c>
      <c r="O16" s="25" t="n">
        <v>3913</v>
      </c>
      <c r="P16" s="25"/>
      <c r="Q16" s="25"/>
      <c r="R16" s="25"/>
      <c r="S16" s="25"/>
      <c r="T16" s="25"/>
      <c r="U16" s="25"/>
      <c r="V16" s="25" t="n">
        <v>84.4</v>
      </c>
      <c r="W16" s="25"/>
      <c r="X16" s="25"/>
      <c r="Y16" s="25"/>
      <c r="Z16" s="25"/>
      <c r="AA16" s="25"/>
      <c r="AB16" s="26"/>
      <c r="AC16" s="27" t="n">
        <v>0</v>
      </c>
      <c r="AD16" s="28" t="n">
        <v>4.5</v>
      </c>
      <c r="AE16" s="28" t="n">
        <v>42.5</v>
      </c>
      <c r="AF16" s="27"/>
      <c r="AG16" s="29" t="n">
        <f aca="false">6753.47943187+0.36116788*I16+0.01252571*N16-22.85359542*V16+0.00407811*AA16-0.00067349*E16</f>
        <v>6767.71835157548</v>
      </c>
      <c r="AH16" s="29" t="n">
        <f aca="false">A16*'Simple Linear Regression'!$B$18+'Simple Linear Regression'!$B$17</f>
        <v>7898.13190319896</v>
      </c>
      <c r="AI16" s="29" t="n">
        <f aca="false">7491.3971+0.0137554*N16-0.00058829*E16-34.3283*V16+0.30565*L16+54.6031*M16</f>
        <v>7736.2342182</v>
      </c>
      <c r="AJ16" s="29" t="n">
        <f aca="false">7491.3971-0.00058829*E16+0.30565*L16+54.6031*M16+0.0137554*N16-34.3283*V16</f>
        <v>7736.2342182</v>
      </c>
      <c r="AL16" s="29" t="n">
        <f aca="false">2192.59+2373.87*I16+0.0316653*N16-15.7623*V16+0.00202406*AA16-0.000740146*E16-0.00963493*(I16*N16)</f>
        <v>6929.59402043372</v>
      </c>
      <c r="AM16" s="30" t="n">
        <f aca="false">5205.907083+122.0638992*I16+13.609808*(N16/1000)-1.245906883*AD16+0.7746840854*AE16-134.2474226*AC16-1547.125689*IF(AND(B16&gt;=DATE(2020,3,20),B16&lt;=DATE(2020,6,26)),1,0)</f>
        <v>7807.2481840672</v>
      </c>
      <c r="AN16" s="30" t="n">
        <f aca="false">IF(ISNUMBER(C17),C17,AN17)-0.8328750492*(AD18-AD17)+3.274150872*(AE18-AE17)+0.7954612886*((IF(ISNUMBER(C17),C17,AN17)-IF(ISNUMBER(C16),C16,AN16))-(-0.8328750492*(AD17-AD16)+3.274150872*(AE17-AE16)))-1.394571582*AO17+0.4181414112*AO16</f>
        <v>7957.9867991775</v>
      </c>
      <c r="AP16" s="31" t="n">
        <f aca="false">AQ16+AR15+'ARIMAX(1,1,1) Model'!$C$19*(AR15-AR14)+'ARIMAX(1,1,1) Model'!$C$20*AS15</f>
        <v>7541.1047280511</v>
      </c>
      <c r="AQ16" s="31" t="n">
        <f aca="false">'ARIMAX(1,1,1) Model'!$C$6*I16+'ARIMAX(1,1,1) Model'!$C$7*N16/1000+'ARIMAX(1,1,1) Model'!$C$8*AD16+'ARIMAX(1,1,1) Model'!$C$9*AE16+'ARIMAX(1,1,1) Model'!$C$10*AC16+'ARIMAX(1,1,1) Model'!$C$11*IF(AND(B16&gt;='ARIMAX(1,1,1) Model'!$C$25,B16&lt;='ARIMAX(1,1,1) Model'!$C$26),1,0)+'ARIMAX(1,1,1) Model'!$C$12*E16/1000+'ARIMAX(1,1,1) Model'!$C$13*V16+'ARIMAX(1,1,1) Model'!$C$14*A16+'ARIMAX(1,1,1) Model'!$C$15*SIN(2*PI()*A16/'ARIMAX(1,1,1) Model'!$C$24)+'ARIMAX(1,1,1) Model'!$C$16*COS(2*PI()*A16/'ARIMAX(1,1,1) Model'!$C$24)+'ARIMAX(1,1,1) Model'!$C$17*SIN(4*PI()*A16/'ARIMAX(1,1,1) Model'!$C$24)+'ARIMAX(1,1,1) Model'!$C$18*COS(4*PI()*A16/'ARIMAX(1,1,1) Model'!$C$24)</f>
        <v>1358.75043281313</v>
      </c>
      <c r="AR16" s="31" t="n">
        <f aca="false">IF(ISNUMBER(C16),C16,AP16)-AQ16</f>
        <v>5540.24956718687</v>
      </c>
      <c r="AS16" s="31" t="n">
        <f aca="false">IF(ISNUMBER(C16),C16-AP16,0)</f>
        <v>-642.104728051097</v>
      </c>
      <c r="AT16" s="32"/>
      <c r="AU16" s="33"/>
      <c r="AV16" s="33"/>
      <c r="AW16" s="31"/>
      <c r="AX16" s="31"/>
    </row>
    <row r="17" customFormat="false" ht="16.5" hidden="false" customHeight="true" outlineLevel="0" collapsed="false">
      <c r="A17" s="23" t="n">
        <v>16</v>
      </c>
      <c r="B17" s="24" t="n">
        <v>33382</v>
      </c>
      <c r="C17" s="23" t="n">
        <v>7396</v>
      </c>
      <c r="D17" s="25"/>
      <c r="E17" s="25" t="n">
        <v>448000</v>
      </c>
      <c r="F17" s="25"/>
      <c r="G17" s="25" t="n">
        <v>21.036</v>
      </c>
      <c r="H17" s="25" t="n">
        <v>18.824</v>
      </c>
      <c r="I17" s="25" t="n">
        <v>1.129</v>
      </c>
      <c r="J17" s="25" t="n">
        <v>6035.178</v>
      </c>
      <c r="K17" s="25"/>
      <c r="L17" s="25" t="n">
        <v>929</v>
      </c>
      <c r="M17" s="25" t="n">
        <v>12.038</v>
      </c>
      <c r="N17" s="25" t="n">
        <v>179076</v>
      </c>
      <c r="O17" s="25" t="n">
        <v>3913</v>
      </c>
      <c r="P17" s="25"/>
      <c r="Q17" s="25"/>
      <c r="R17" s="25"/>
      <c r="S17" s="25"/>
      <c r="T17" s="25"/>
      <c r="U17" s="25"/>
      <c r="V17" s="25" t="n">
        <v>84.4</v>
      </c>
      <c r="W17" s="25"/>
      <c r="X17" s="25"/>
      <c r="Y17" s="25"/>
      <c r="Z17" s="25"/>
      <c r="AA17" s="25"/>
      <c r="AB17" s="26"/>
      <c r="AC17" s="27" t="n">
        <v>0</v>
      </c>
      <c r="AD17" s="28" t="n">
        <v>15.8</v>
      </c>
      <c r="AE17" s="28" t="n">
        <v>31.9</v>
      </c>
      <c r="AF17" s="27"/>
      <c r="AG17" s="29" t="n">
        <f aca="false">6753.47943187+0.36116788*I17+0.01252571*N17-22.85359542*V17+0.00407811*AA17-0.00067349*E17</f>
        <v>6766.37426091852</v>
      </c>
      <c r="AH17" s="29" t="n">
        <f aca="false">A17*'Simple Linear Regression'!$B$18+'Simple Linear Regression'!$B$17</f>
        <v>7898.98494028286</v>
      </c>
      <c r="AI17" s="29" t="n">
        <f aca="false">7491.3971+0.0137554*N17-0.00058829*E17-34.3283*V17+0.30565*L17+54.6031*M17</f>
        <v>7735.0576382</v>
      </c>
      <c r="AJ17" s="29" t="n">
        <f aca="false">7491.3971-0.00058829*E17+0.30565*L17+54.6031*M17+0.0137554*N17-34.3283*V17</f>
        <v>7735.0576382</v>
      </c>
      <c r="AL17" s="29" t="n">
        <f aca="false">2192.59+2373.87*I17+0.0316653*N17-15.7623*V17+0.00202406*AA17-0.000740146*E17-0.00963493*(I17*N17)</f>
        <v>6933.30161063628</v>
      </c>
      <c r="AM17" s="30" t="n">
        <f aca="false">5205.907083+122.0638992*I17+13.609808*(N17/1000)-1.245906883*AD17+0.7746840854*AE17-134.2474226*AC17-1547.125689*IF(AND(B17&gt;=DATE(2020,3,20),B17&lt;=DATE(2020,6,26)),1,0)</f>
        <v>7785.93429617766</v>
      </c>
      <c r="AN17" s="30" t="n">
        <f aca="false">IF(ISNUMBER(C18),C18,AN18)-0.8328750492*(AD19-AD18)+3.274150872*(AE19-AE18)+0.7954612886*((IF(ISNUMBER(C18),C18,AN18)-IF(ISNUMBER(C17),C17,AN17))-(-0.8328750492*(AD18-AD17)+3.274150872*(AE18-AE17)))-1.394571582*AO18+0.4181414112*AO17</f>
        <v>7022.63918871195</v>
      </c>
      <c r="AP17" s="31" t="n">
        <f aca="false">AQ17+AR16+'ARIMAX(1,1,1) Model'!$C$19*(AR16-AR15)+'ARIMAX(1,1,1) Model'!$C$20*AS16</f>
        <v>7432.59207395615</v>
      </c>
      <c r="AQ17" s="31" t="n">
        <f aca="false">'ARIMAX(1,1,1) Model'!$C$6*I17+'ARIMAX(1,1,1) Model'!$C$7*N17/1000+'ARIMAX(1,1,1) Model'!$C$8*AD17+'ARIMAX(1,1,1) Model'!$C$9*AE17+'ARIMAX(1,1,1) Model'!$C$10*AC17+'ARIMAX(1,1,1) Model'!$C$11*IF(AND(B17&gt;='ARIMAX(1,1,1) Model'!$C$25,B17&lt;='ARIMAX(1,1,1) Model'!$C$26),1,0)+'ARIMAX(1,1,1) Model'!$C$12*E17/1000+'ARIMAX(1,1,1) Model'!$C$13*V17+'ARIMAX(1,1,1) Model'!$C$14*A17+'ARIMAX(1,1,1) Model'!$C$15*SIN(2*PI()*A17/'ARIMAX(1,1,1) Model'!$C$24)+'ARIMAX(1,1,1) Model'!$C$16*COS(2*PI()*A17/'ARIMAX(1,1,1) Model'!$C$24)+'ARIMAX(1,1,1) Model'!$C$17*SIN(4*PI()*A17/'ARIMAX(1,1,1) Model'!$C$24)+'ARIMAX(1,1,1) Model'!$C$18*COS(4*PI()*A17/'ARIMAX(1,1,1) Model'!$C$24)</f>
        <v>1352.83807379305</v>
      </c>
      <c r="AR17" s="31" t="n">
        <f aca="false">IF(ISNUMBER(C17),C17,AP17)-AQ17</f>
        <v>6043.16192620695</v>
      </c>
      <c r="AS17" s="31" t="n">
        <f aca="false">IF(ISNUMBER(C17),C17-AP17,0)</f>
        <v>-36.5920739561543</v>
      </c>
      <c r="AT17" s="32"/>
      <c r="AU17" s="33"/>
      <c r="AV17" s="33"/>
      <c r="AW17" s="31"/>
      <c r="AX17" s="31"/>
    </row>
    <row r="18" customFormat="false" ht="16.5" hidden="false" customHeight="true" outlineLevel="0" collapsed="false">
      <c r="A18" s="23" t="n">
        <v>17</v>
      </c>
      <c r="B18" s="24" t="n">
        <v>33389</v>
      </c>
      <c r="C18" s="23" t="n">
        <v>7287</v>
      </c>
      <c r="D18" s="25"/>
      <c r="E18" s="25" t="n">
        <v>443000</v>
      </c>
      <c r="F18" s="25"/>
      <c r="G18" s="25" t="n">
        <v>21.21</v>
      </c>
      <c r="H18" s="25" t="n">
        <v>18.87</v>
      </c>
      <c r="I18" s="25" t="n">
        <v>1.14</v>
      </c>
      <c r="J18" s="25" t="n">
        <v>6035.178</v>
      </c>
      <c r="K18" s="25"/>
      <c r="L18" s="25" t="n">
        <v>929</v>
      </c>
      <c r="M18" s="25" t="n">
        <v>12.038</v>
      </c>
      <c r="N18" s="25" t="n">
        <v>179076</v>
      </c>
      <c r="O18" s="25" t="n">
        <v>3913</v>
      </c>
      <c r="P18" s="25"/>
      <c r="Q18" s="25"/>
      <c r="R18" s="25"/>
      <c r="S18" s="25"/>
      <c r="T18" s="25"/>
      <c r="U18" s="25"/>
      <c r="V18" s="25" t="n">
        <v>84.4</v>
      </c>
      <c r="W18" s="25"/>
      <c r="X18" s="25"/>
      <c r="Y18" s="25"/>
      <c r="Z18" s="25"/>
      <c r="AA18" s="25"/>
      <c r="AB18" s="26"/>
      <c r="AC18" s="27" t="n">
        <v>1</v>
      </c>
      <c r="AD18" s="28" t="n">
        <v>3.7</v>
      </c>
      <c r="AE18" s="28" t="n">
        <v>69</v>
      </c>
      <c r="AF18" s="27"/>
      <c r="AG18" s="29" t="n">
        <f aca="false">6753.47943187+0.36116788*I18+0.01252571*N18-22.85359542*V18+0.00407811*AA18-0.00067349*E18</f>
        <v>6769.7456837652</v>
      </c>
      <c r="AH18" s="29" t="n">
        <f aca="false">A18*'Simple Linear Regression'!$B$18+'Simple Linear Regression'!$B$17</f>
        <v>7899.83797736677</v>
      </c>
      <c r="AI18" s="29" t="n">
        <f aca="false">7491.3971+0.0137554*N18-0.00058829*E18-34.3283*V18+0.30565*L18+54.6031*M18</f>
        <v>7737.9990882</v>
      </c>
      <c r="AJ18" s="29" t="n">
        <f aca="false">7491.3971-0.00058829*E18+0.30565*L18+54.6031*M18+0.0137554*N18-34.3283*V18</f>
        <v>7737.9990882</v>
      </c>
      <c r="AL18" s="29" t="n">
        <f aca="false">2192.59+2373.87*I18+0.0316653*N18-15.7623*V18+0.00202406*AA18-0.000740146*E18-0.00963493*(I18*N18)</f>
        <v>6944.1356786648</v>
      </c>
      <c r="AM18" s="30" t="n">
        <f aca="false">5205.907083+122.0638992*I18+13.609808*(N18/1000)-1.245906883*AD18+0.7746840854*AE18-134.2474226*AC18-1547.125689*IF(AND(B18&gt;=DATE(2020,3,20),B18&lt;=DATE(2020,6,26)),1,0)</f>
        <v>7696.8458293215</v>
      </c>
      <c r="AN18" s="30" t="n">
        <f aca="false">IF(ISNUMBER(C19),C19,AN19)-0.8328750492*(AD20-AD19)+3.274150872*(AE20-AE19)+0.7954612886*((IF(ISNUMBER(C19),C19,AN19)-IF(ISNUMBER(C18),C18,AN18))-(-0.8328750492*(AD19-AD18)+3.274150872*(AE19-AE18)))-1.394571582*AO19+0.4181414112*AO18</f>
        <v>7259.45788385358</v>
      </c>
      <c r="AP18" s="31" t="n">
        <f aca="false">AQ18+AR17+'ARIMAX(1,1,1) Model'!$C$19*(AR17-AR16)+'ARIMAX(1,1,1) Model'!$C$20*AS17</f>
        <v>7485.44935830889</v>
      </c>
      <c r="AQ18" s="31" t="n">
        <f aca="false">'ARIMAX(1,1,1) Model'!$C$6*I18+'ARIMAX(1,1,1) Model'!$C$7*N18/1000+'ARIMAX(1,1,1) Model'!$C$8*AD18+'ARIMAX(1,1,1) Model'!$C$9*AE18+'ARIMAX(1,1,1) Model'!$C$10*AC18+'ARIMAX(1,1,1) Model'!$C$11*IF(AND(B18&gt;='ARIMAX(1,1,1) Model'!$C$25,B18&lt;='ARIMAX(1,1,1) Model'!$C$26),1,0)+'ARIMAX(1,1,1) Model'!$C$12*E18/1000+'ARIMAX(1,1,1) Model'!$C$13*V18+'ARIMAX(1,1,1) Model'!$C$14*A18+'ARIMAX(1,1,1) Model'!$C$15*SIN(2*PI()*A18/'ARIMAX(1,1,1) Model'!$C$24)+'ARIMAX(1,1,1) Model'!$C$16*COS(2*PI()*A18/'ARIMAX(1,1,1) Model'!$C$24)+'ARIMAX(1,1,1) Model'!$C$17*SIN(4*PI()*A18/'ARIMAX(1,1,1) Model'!$C$24)+'ARIMAX(1,1,1) Model'!$C$18*COS(4*PI()*A18/'ARIMAX(1,1,1) Model'!$C$24)</f>
        <v>1360.30164129406</v>
      </c>
      <c r="AR18" s="31" t="n">
        <f aca="false">IF(ISNUMBER(C18),C18,AP18)-AQ18</f>
        <v>5926.69835870594</v>
      </c>
      <c r="AS18" s="31" t="n">
        <f aca="false">IF(ISNUMBER(C18),C18-AP18,0)</f>
        <v>-198.449358308891</v>
      </c>
      <c r="AT18" s="32"/>
      <c r="AU18" s="33"/>
      <c r="AV18" s="33"/>
      <c r="AW18" s="31"/>
      <c r="AX18" s="31"/>
    </row>
    <row r="19" customFormat="false" ht="16.5" hidden="false" customHeight="true" outlineLevel="0" collapsed="false">
      <c r="A19" s="23" t="n">
        <v>18</v>
      </c>
      <c r="B19" s="24" t="n">
        <v>33396</v>
      </c>
      <c r="C19" s="23" t="n">
        <v>7220</v>
      </c>
      <c r="D19" s="25"/>
      <c r="E19" s="25" t="n">
        <v>432000</v>
      </c>
      <c r="F19" s="25"/>
      <c r="G19" s="25" t="n">
        <v>20.634</v>
      </c>
      <c r="H19" s="25" t="n">
        <v>18.554</v>
      </c>
      <c r="I19" s="25" t="n">
        <v>1.138</v>
      </c>
      <c r="J19" s="25" t="n">
        <v>6035.178</v>
      </c>
      <c r="K19" s="25"/>
      <c r="L19" s="25" t="n">
        <v>865</v>
      </c>
      <c r="M19" s="25" t="n">
        <v>12.038</v>
      </c>
      <c r="N19" s="25" t="n">
        <v>179076</v>
      </c>
      <c r="O19" s="25" t="n">
        <v>3907.1</v>
      </c>
      <c r="P19" s="25"/>
      <c r="Q19" s="25"/>
      <c r="R19" s="25"/>
      <c r="S19" s="25"/>
      <c r="T19" s="25"/>
      <c r="U19" s="25"/>
      <c r="V19" s="25" t="n">
        <v>83.2</v>
      </c>
      <c r="W19" s="25"/>
      <c r="X19" s="25"/>
      <c r="Y19" s="25"/>
      <c r="Z19" s="25"/>
      <c r="AA19" s="25"/>
      <c r="AB19" s="26"/>
      <c r="AC19" s="27" t="n">
        <v>0</v>
      </c>
      <c r="AD19" s="28" t="n">
        <v>3.7</v>
      </c>
      <c r="AE19" s="28" t="n">
        <v>46.7</v>
      </c>
      <c r="AF19" s="27"/>
      <c r="AG19" s="29" t="n">
        <f aca="false">6753.47943187+0.36116788*I19+0.01252571*N19-22.85359542*V19+0.00407811*AA19-0.00067349*E19</f>
        <v>6804.57766593344</v>
      </c>
      <c r="AH19" s="29" t="n">
        <f aca="false">A19*'Simple Linear Regression'!$B$18+'Simple Linear Regression'!$B$17</f>
        <v>7900.69101445067</v>
      </c>
      <c r="AI19" s="29" t="n">
        <f aca="false">7491.3971+0.0137554*N19-0.00058829*E19-34.3283*V19+0.30565*L19+54.6031*M19</f>
        <v>7766.1026382</v>
      </c>
      <c r="AJ19" s="29" t="n">
        <f aca="false">7491.3971-0.00058829*E19+0.30565*L19+54.6031*M19+0.0137554*N19-34.3283*V19</f>
        <v>7766.1026382</v>
      </c>
      <c r="AL19" s="29" t="n">
        <f aca="false">2192.59+2373.87*I19+0.0316653*N19-15.7623*V19+0.00202406*AA19-0.000740146*E19-0.00963493*(I19*N19)</f>
        <v>6969.89507411416</v>
      </c>
      <c r="AM19" s="30" t="n">
        <f aca="false">5205.907083+122.0638992*I19+13.609808*(N19/1000)-1.245906883*AD19+0.7746840854*AE19-134.2474226*AC19-1547.125689*IF(AND(B19&gt;=DATE(2020,3,20),B19&lt;=DATE(2020,6,26)),1,0)</f>
        <v>7813.57366901868</v>
      </c>
      <c r="AN19" s="30" t="n">
        <f aca="false">IF(ISNUMBER(C20),C20,AN20)-0.8328750492*(AD21-AD20)+3.274150872*(AE21-AE20)+0.7954612886*((IF(ISNUMBER(C20),C20,AN20)-IF(ISNUMBER(C19),C19,AN19))-(-0.8328750492*(AD20-AD19)+3.274150872*(AE20-AE19)))-1.394571582*AO20+0.4181414112*AO19</f>
        <v>8008.82569257742</v>
      </c>
      <c r="AP19" s="31" t="n">
        <f aca="false">AQ19+AR18+'ARIMAX(1,1,1) Model'!$C$19*(AR18-AR17)+'ARIMAX(1,1,1) Model'!$C$20*AS18</f>
        <v>7489.18304738534</v>
      </c>
      <c r="AQ19" s="31" t="n">
        <f aca="false">'ARIMAX(1,1,1) Model'!$C$6*I19+'ARIMAX(1,1,1) Model'!$C$7*N19/1000+'ARIMAX(1,1,1) Model'!$C$8*AD19+'ARIMAX(1,1,1) Model'!$C$9*AE19+'ARIMAX(1,1,1) Model'!$C$10*AC19+'ARIMAX(1,1,1) Model'!$C$11*IF(AND(B19&gt;='ARIMAX(1,1,1) Model'!$C$25,B19&lt;='ARIMAX(1,1,1) Model'!$C$26),1,0)+'ARIMAX(1,1,1) Model'!$C$12*E19/1000+'ARIMAX(1,1,1) Model'!$C$13*V19+'ARIMAX(1,1,1) Model'!$C$14*A19+'ARIMAX(1,1,1) Model'!$C$15*SIN(2*PI()*A19/'ARIMAX(1,1,1) Model'!$C$24)+'ARIMAX(1,1,1) Model'!$C$16*COS(2*PI()*A19/'ARIMAX(1,1,1) Model'!$C$24)+'ARIMAX(1,1,1) Model'!$C$17*SIN(4*PI()*A19/'ARIMAX(1,1,1) Model'!$C$24)+'ARIMAX(1,1,1) Model'!$C$18*COS(4*PI()*A19/'ARIMAX(1,1,1) Model'!$C$24)</f>
        <v>1395.22258113447</v>
      </c>
      <c r="AR19" s="31" t="n">
        <f aca="false">IF(ISNUMBER(C19),C19,AP19)-AQ19</f>
        <v>5824.77741886553</v>
      </c>
      <c r="AS19" s="31" t="n">
        <f aca="false">IF(ISNUMBER(C19),C19-AP19,0)</f>
        <v>-269.183047385336</v>
      </c>
      <c r="AT19" s="32"/>
      <c r="AU19" s="33"/>
      <c r="AV19" s="33"/>
      <c r="AW19" s="31"/>
      <c r="AX19" s="31"/>
    </row>
    <row r="20" customFormat="false" ht="16.5" hidden="false" customHeight="true" outlineLevel="0" collapsed="false">
      <c r="A20" s="23" t="n">
        <v>19</v>
      </c>
      <c r="B20" s="24" t="n">
        <v>33403</v>
      </c>
      <c r="C20" s="23" t="n">
        <v>7651</v>
      </c>
      <c r="D20" s="25"/>
      <c r="E20" s="25" t="n">
        <v>441000</v>
      </c>
      <c r="F20" s="25"/>
      <c r="G20" s="25" t="n">
        <v>19.836</v>
      </c>
      <c r="H20" s="25" t="n">
        <v>17.856</v>
      </c>
      <c r="I20" s="25" t="n">
        <v>1.135</v>
      </c>
      <c r="J20" s="25" t="n">
        <v>6035.178</v>
      </c>
      <c r="K20" s="25"/>
      <c r="L20" s="25" t="n">
        <v>865</v>
      </c>
      <c r="M20" s="25" t="n">
        <v>12.038</v>
      </c>
      <c r="N20" s="25" t="n">
        <v>179076</v>
      </c>
      <c r="O20" s="25" t="n">
        <v>3907.1</v>
      </c>
      <c r="P20" s="25"/>
      <c r="Q20" s="25"/>
      <c r="R20" s="25"/>
      <c r="S20" s="25"/>
      <c r="T20" s="25"/>
      <c r="U20" s="25"/>
      <c r="V20" s="25" t="n">
        <v>83.2</v>
      </c>
      <c r="W20" s="25"/>
      <c r="X20" s="25"/>
      <c r="Y20" s="25"/>
      <c r="Z20" s="25"/>
      <c r="AA20" s="25"/>
      <c r="AB20" s="26"/>
      <c r="AC20" s="27" t="n">
        <v>0</v>
      </c>
      <c r="AD20" s="28" t="n">
        <v>0.2</v>
      </c>
      <c r="AE20" s="28" t="n">
        <v>56.4</v>
      </c>
      <c r="AF20" s="27"/>
      <c r="AG20" s="29" t="n">
        <f aca="false">6753.47943187+0.36116788*I20+0.01252571*N20-22.85359542*V20+0.00407811*AA20-0.00067349*E20</f>
        <v>6798.5151724298</v>
      </c>
      <c r="AH20" s="29" t="n">
        <f aca="false">A20*'Simple Linear Regression'!$B$18+'Simple Linear Regression'!$B$17</f>
        <v>7901.54405153458</v>
      </c>
      <c r="AI20" s="29" t="n">
        <f aca="false">7491.3971+0.0137554*N20-0.00058829*E20-34.3283*V20+0.30565*L20+54.6031*M20</f>
        <v>7760.8080282</v>
      </c>
      <c r="AJ20" s="29" t="n">
        <f aca="false">7491.3971-0.00058829*E20+0.30565*L20+54.6031*M20+0.0137554*N20-34.3283*V20</f>
        <v>7760.8080282</v>
      </c>
      <c r="AL20" s="29" t="n">
        <f aca="false">2192.59+2373.87*I20+0.0316653*N20-15.7623*V20+0.00202406*AA20-0.000740146*E20-0.00963493*(I20*N20)</f>
        <v>6961.2883042882</v>
      </c>
      <c r="AM20" s="30" t="n">
        <f aca="false">5205.907083+122.0638992*I20+13.609808*(N20/1000)-1.245906883*AD20+0.7746840854*AE20-134.2474226*AC20-1547.125689*IF(AND(B20&gt;=DATE(2020,3,20),B20&lt;=DATE(2020,6,26)),1,0)</f>
        <v>7825.08258703996</v>
      </c>
      <c r="AN20" s="30" t="n">
        <f aca="false">IF(ISNUMBER(C21),C21,AN21)-0.8328750492*(AD22-AD21)+3.274150872*(AE22-AE21)+0.7954612886*((IF(ISNUMBER(C21),C21,AN21)-IF(ISNUMBER(C20),C20,AN20))-(-0.8328750492*(AD21-AD20)+3.274150872*(AE21-AE20)))-1.394571582*AO21+0.4181414112*AO20</f>
        <v>7700.25706462603</v>
      </c>
      <c r="AP20" s="31" t="n">
        <f aca="false">AQ20+AR19+'ARIMAX(1,1,1) Model'!$C$19*(AR19-AR18)+'ARIMAX(1,1,1) Model'!$C$20*AS19</f>
        <v>7468.20312126985</v>
      </c>
      <c r="AQ20" s="31" t="n">
        <f aca="false">'ARIMAX(1,1,1) Model'!$C$6*I20+'ARIMAX(1,1,1) Model'!$C$7*N20/1000+'ARIMAX(1,1,1) Model'!$C$8*AD20+'ARIMAX(1,1,1) Model'!$C$9*AE20+'ARIMAX(1,1,1) Model'!$C$10*AC20+'ARIMAX(1,1,1) Model'!$C$11*IF(AND(B20&gt;='ARIMAX(1,1,1) Model'!$C$25,B20&lt;='ARIMAX(1,1,1) Model'!$C$26),1,0)+'ARIMAX(1,1,1) Model'!$C$12*E20/1000+'ARIMAX(1,1,1) Model'!$C$13*V20+'ARIMAX(1,1,1) Model'!$C$14*A20+'ARIMAX(1,1,1) Model'!$C$15*SIN(2*PI()*A20/'ARIMAX(1,1,1) Model'!$C$24)+'ARIMAX(1,1,1) Model'!$C$16*COS(2*PI()*A20/'ARIMAX(1,1,1) Model'!$C$24)+'ARIMAX(1,1,1) Model'!$C$17*SIN(4*PI()*A20/'ARIMAX(1,1,1) Model'!$C$24)+'ARIMAX(1,1,1) Model'!$C$18*COS(4*PI()*A20/'ARIMAX(1,1,1) Model'!$C$24)</f>
        <v>1411.0790028392</v>
      </c>
      <c r="AR20" s="31" t="n">
        <f aca="false">IF(ISNUMBER(C20),C20,AP20)-AQ20</f>
        <v>6239.9209971608</v>
      </c>
      <c r="AS20" s="31" t="n">
        <f aca="false">IF(ISNUMBER(C20),C20-AP20,0)</f>
        <v>182.796878730147</v>
      </c>
      <c r="AT20" s="32"/>
      <c r="AU20" s="33"/>
      <c r="AV20" s="33"/>
      <c r="AW20" s="31"/>
      <c r="AX20" s="31"/>
    </row>
    <row r="21" customFormat="false" ht="16.5" hidden="false" customHeight="true" outlineLevel="0" collapsed="false">
      <c r="A21" s="23" t="n">
        <v>20</v>
      </c>
      <c r="B21" s="24" t="n">
        <v>33410</v>
      </c>
      <c r="C21" s="23" t="n">
        <v>7720</v>
      </c>
      <c r="D21" s="25"/>
      <c r="E21" s="25" t="n">
        <v>429000</v>
      </c>
      <c r="F21" s="25"/>
      <c r="G21" s="25" t="n">
        <v>20.078</v>
      </c>
      <c r="H21" s="25" t="n">
        <v>18.062</v>
      </c>
      <c r="I21" s="25" t="n">
        <v>1.126</v>
      </c>
      <c r="J21" s="25" t="n">
        <v>6035.178</v>
      </c>
      <c r="K21" s="25"/>
      <c r="L21" s="25" t="n">
        <v>865</v>
      </c>
      <c r="M21" s="25" t="n">
        <v>12.487</v>
      </c>
      <c r="N21" s="25" t="n">
        <v>179538</v>
      </c>
      <c r="O21" s="25" t="n">
        <v>3907.1</v>
      </c>
      <c r="P21" s="25" t="n">
        <v>824860</v>
      </c>
      <c r="Q21" s="25"/>
      <c r="R21" s="25"/>
      <c r="S21" s="25"/>
      <c r="T21" s="25"/>
      <c r="U21" s="25"/>
      <c r="V21" s="25" t="n">
        <v>83.2</v>
      </c>
      <c r="W21" s="25"/>
      <c r="X21" s="25"/>
      <c r="Y21" s="25"/>
      <c r="Z21" s="25"/>
      <c r="AA21" s="25"/>
      <c r="AB21" s="26"/>
      <c r="AC21" s="27" t="n">
        <v>0</v>
      </c>
      <c r="AD21" s="28" t="n">
        <v>0.2</v>
      </c>
      <c r="AE21" s="28" t="n">
        <v>69.4</v>
      </c>
      <c r="AF21" s="27"/>
      <c r="AG21" s="29" t="n">
        <f aca="false">6753.47943187+0.36116788*I21+0.01252571*N21-22.85359542*V21+0.00407811*AA21-0.00067349*E21</f>
        <v>6812.38067993888</v>
      </c>
      <c r="AH21" s="29" t="n">
        <f aca="false">A21*'Simple Linear Regression'!$B$18+'Simple Linear Regression'!$B$17</f>
        <v>7902.39708861848</v>
      </c>
      <c r="AI21" s="29" t="n">
        <f aca="false">7491.3971+0.0137554*N21-0.00058829*E21-34.3283*V21+0.30565*L21+54.6031*M21</f>
        <v>7798.7392949</v>
      </c>
      <c r="AJ21" s="29" t="n">
        <f aca="false">7491.3971-0.00058829*E21+0.30565*L21+54.6031*M21+0.0137554*N21-34.3283*V21</f>
        <v>7798.7392949</v>
      </c>
      <c r="AL21" s="29" t="n">
        <f aca="false">2192.59+2373.87*I21+0.0316653*N21-15.7623*V21+0.00202406*AA21-0.000740146*E21-0.00963493*(I21*N21)</f>
        <v>6973.95085120516</v>
      </c>
      <c r="AM21" s="30" t="n">
        <f aca="false">5205.907083+122.0638992*I21+13.609808*(N21/1000)-1.245906883*AD21+0.7746840854*AE21-134.2474226*AC21-1547.125689*IF(AND(B21&gt;=DATE(2020,3,20),B21&lt;=DATE(2020,6,26)),1,0)</f>
        <v>7840.34263635336</v>
      </c>
      <c r="AN21" s="30" t="n">
        <f aca="false">IF(ISNUMBER(C22),C22,AN22)-0.8328750492*(AD23-AD22)+3.274150872*(AE23-AE22)+0.7954612886*((IF(ISNUMBER(C22),C22,AN22)-IF(ISNUMBER(C21),C21,AN21))-(-0.8328750492*(AD22-AD21)+3.274150872*(AE22-AE21)))-1.394571582*AO22+0.4181414112*AO21</f>
        <v>7538.76519277035</v>
      </c>
      <c r="AP21" s="31" t="n">
        <f aca="false">AQ21+AR20+'ARIMAX(1,1,1) Model'!$C$19*(AR20-AR19)+'ARIMAX(1,1,1) Model'!$C$20*AS20</f>
        <v>7563.69016833596</v>
      </c>
      <c r="AQ21" s="31" t="n">
        <f aca="false">'ARIMAX(1,1,1) Model'!$C$6*I21+'ARIMAX(1,1,1) Model'!$C$7*N21/1000+'ARIMAX(1,1,1) Model'!$C$8*AD21+'ARIMAX(1,1,1) Model'!$C$9*AE21+'ARIMAX(1,1,1) Model'!$C$10*AC21+'ARIMAX(1,1,1) Model'!$C$11*IF(AND(B21&gt;='ARIMAX(1,1,1) Model'!$C$25,B21&lt;='ARIMAX(1,1,1) Model'!$C$26),1,0)+'ARIMAX(1,1,1) Model'!$C$12*E21/1000+'ARIMAX(1,1,1) Model'!$C$13*V21+'ARIMAX(1,1,1) Model'!$C$14*A21+'ARIMAX(1,1,1) Model'!$C$15*SIN(2*PI()*A21/'ARIMAX(1,1,1) Model'!$C$24)+'ARIMAX(1,1,1) Model'!$C$16*COS(2*PI()*A21/'ARIMAX(1,1,1) Model'!$C$24)+'ARIMAX(1,1,1) Model'!$C$17*SIN(4*PI()*A21/'ARIMAX(1,1,1) Model'!$C$24)+'ARIMAX(1,1,1) Model'!$C$18*COS(4*PI()*A21/'ARIMAX(1,1,1) Model'!$C$24)</f>
        <v>1447.81198777619</v>
      </c>
      <c r="AR21" s="31" t="n">
        <f aca="false">IF(ISNUMBER(C21),C21,AP21)-AQ21</f>
        <v>6272.18801222381</v>
      </c>
      <c r="AS21" s="31" t="n">
        <f aca="false">IF(ISNUMBER(C21),C21-AP21,0)</f>
        <v>156.30983166404</v>
      </c>
      <c r="AT21" s="32"/>
      <c r="AU21" s="33"/>
      <c r="AV21" s="33"/>
      <c r="AW21" s="31"/>
      <c r="AX21" s="31"/>
    </row>
    <row r="22" customFormat="false" ht="16.5" hidden="false" customHeight="true" outlineLevel="0" collapsed="false">
      <c r="A22" s="23" t="n">
        <v>21</v>
      </c>
      <c r="B22" s="24" t="n">
        <v>33417</v>
      </c>
      <c r="C22" s="23" t="n">
        <v>7543</v>
      </c>
      <c r="D22" s="25"/>
      <c r="E22" s="25" t="n">
        <v>423000</v>
      </c>
      <c r="F22" s="25"/>
      <c r="G22" s="25" t="n">
        <v>20.208</v>
      </c>
      <c r="H22" s="25" t="n">
        <v>18.198</v>
      </c>
      <c r="I22" s="25" t="n">
        <v>1.114</v>
      </c>
      <c r="J22" s="25" t="n">
        <v>6035.178</v>
      </c>
      <c r="K22" s="25"/>
      <c r="L22" s="25" t="n">
        <v>865</v>
      </c>
      <c r="M22" s="25" t="n">
        <v>12.487</v>
      </c>
      <c r="N22" s="25" t="n">
        <v>179538</v>
      </c>
      <c r="O22" s="25" t="n">
        <v>3907.1</v>
      </c>
      <c r="P22" s="25" t="n">
        <v>824860</v>
      </c>
      <c r="Q22" s="25"/>
      <c r="R22" s="25"/>
      <c r="S22" s="25"/>
      <c r="T22" s="25"/>
      <c r="U22" s="25"/>
      <c r="V22" s="25" t="n">
        <v>83.2</v>
      </c>
      <c r="W22" s="25"/>
      <c r="X22" s="25"/>
      <c r="Y22" s="25"/>
      <c r="Z22" s="25"/>
      <c r="AA22" s="25"/>
      <c r="AB22" s="26"/>
      <c r="AC22" s="27" t="n">
        <v>0</v>
      </c>
      <c r="AD22" s="28" t="n">
        <v>0.8</v>
      </c>
      <c r="AE22" s="28" t="n">
        <v>57.1</v>
      </c>
      <c r="AF22" s="27"/>
      <c r="AG22" s="29" t="n">
        <f aca="false">6753.47943187+0.36116788*I22+0.01252571*N22-22.85359542*V22+0.00407811*AA22-0.00067349*E22</f>
        <v>6816.41728592432</v>
      </c>
      <c r="AH22" s="29" t="n">
        <f aca="false">A22*'Simple Linear Regression'!$B$18+'Simple Linear Regression'!$B$17</f>
        <v>7903.25012570238</v>
      </c>
      <c r="AI22" s="29" t="n">
        <f aca="false">7491.3971+0.0137554*N22-0.00058829*E22-34.3283*V22+0.30565*L22+54.6031*M22</f>
        <v>7802.2690349</v>
      </c>
      <c r="AJ22" s="29" t="n">
        <f aca="false">7491.3971-0.00058829*E22+0.30565*L22+54.6031*M22+0.0137554*N22-34.3283*V22</f>
        <v>7802.2690349</v>
      </c>
      <c r="AL22" s="29" t="n">
        <f aca="false">2192.59+2373.87*I22+0.0316653*N22-15.7623*V22+0.00202406*AA22-0.000740146*E22-0.00963493*(I22*N22)</f>
        <v>6970.66331995324</v>
      </c>
      <c r="AM22" s="30" t="n">
        <f aca="false">5205.907083+122.0638992*I22+13.609808*(N22/1000)-1.245906883*AD22+0.7746840854*AE22-134.2474226*AC22-1547.125689*IF(AND(B22&gt;=DATE(2020,3,20),B22&lt;=DATE(2020,6,26)),1,0)</f>
        <v>7828.60171118274</v>
      </c>
      <c r="AN22" s="30" t="n">
        <f aca="false">IF(ISNUMBER(C23),C23,AN23)-0.8328750492*(AD24-AD23)+3.274150872*(AE24-AE23)+0.7954612886*((IF(ISNUMBER(C23),C23,AN23)-IF(ISNUMBER(C22),C22,AN22))-(-0.8328750492*(AD23-AD22)+3.274150872*(AE23-AE22)))-1.394571582*AO23+0.4181414112*AO22</f>
        <v>8192.6640283648</v>
      </c>
      <c r="AP22" s="31" t="n">
        <f aca="false">AQ22+AR21+'ARIMAX(1,1,1) Model'!$C$19*(AR21-AR20)+'ARIMAX(1,1,1) Model'!$C$20*AS21</f>
        <v>7533.06779666405</v>
      </c>
      <c r="AQ22" s="31" t="n">
        <f aca="false">'ARIMAX(1,1,1) Model'!$C$6*I22+'ARIMAX(1,1,1) Model'!$C$7*N22/1000+'ARIMAX(1,1,1) Model'!$C$8*AD22+'ARIMAX(1,1,1) Model'!$C$9*AE22+'ARIMAX(1,1,1) Model'!$C$10*AC22+'ARIMAX(1,1,1) Model'!$C$11*IF(AND(B22&gt;='ARIMAX(1,1,1) Model'!$C$25,B22&lt;='ARIMAX(1,1,1) Model'!$C$26),1,0)+'ARIMAX(1,1,1) Model'!$C$12*E22/1000+'ARIMAX(1,1,1) Model'!$C$13*V22+'ARIMAX(1,1,1) Model'!$C$14*A22+'ARIMAX(1,1,1) Model'!$C$15*SIN(2*PI()*A22/'ARIMAX(1,1,1) Model'!$C$24)+'ARIMAX(1,1,1) Model'!$C$16*COS(2*PI()*A22/'ARIMAX(1,1,1) Model'!$C$24)+'ARIMAX(1,1,1) Model'!$C$17*SIN(4*PI()*A22/'ARIMAX(1,1,1) Model'!$C$24)+'ARIMAX(1,1,1) Model'!$C$18*COS(4*PI()*A22/'ARIMAX(1,1,1) Model'!$C$24)</f>
        <v>1398.42462801742</v>
      </c>
      <c r="AR22" s="31" t="n">
        <f aca="false">IF(ISNUMBER(C22),C22,AP22)-AQ22</f>
        <v>6144.57537198258</v>
      </c>
      <c r="AS22" s="31" t="n">
        <f aca="false">IF(ISNUMBER(C22),C22-AP22,0)</f>
        <v>9.93220333595309</v>
      </c>
      <c r="AT22" s="32"/>
      <c r="AU22" s="33"/>
      <c r="AV22" s="33"/>
      <c r="AW22" s="31"/>
      <c r="AX22" s="31"/>
    </row>
    <row r="23" customFormat="false" ht="16.5" hidden="false" customHeight="true" outlineLevel="0" collapsed="false">
      <c r="A23" s="23" t="n">
        <v>22</v>
      </c>
      <c r="B23" s="24" t="n">
        <v>33424</v>
      </c>
      <c r="C23" s="23" t="n">
        <v>7961</v>
      </c>
      <c r="D23" s="25"/>
      <c r="E23" s="25" t="n">
        <v>418000</v>
      </c>
      <c r="F23" s="25"/>
      <c r="G23" s="25" t="n">
        <v>20.798</v>
      </c>
      <c r="H23" s="25" t="n">
        <v>18.552</v>
      </c>
      <c r="I23" s="25" t="n">
        <v>1.104</v>
      </c>
      <c r="J23" s="25" t="n">
        <v>6035.178</v>
      </c>
      <c r="K23" s="25"/>
      <c r="L23" s="25" t="n">
        <v>865</v>
      </c>
      <c r="M23" s="25" t="n">
        <v>12.487</v>
      </c>
      <c r="N23" s="25" t="n">
        <v>179538</v>
      </c>
      <c r="O23" s="25" t="n">
        <v>3907.1</v>
      </c>
      <c r="P23" s="25" t="n">
        <v>824860</v>
      </c>
      <c r="Q23" s="25"/>
      <c r="R23" s="25"/>
      <c r="S23" s="25"/>
      <c r="T23" s="25"/>
      <c r="U23" s="25"/>
      <c r="V23" s="25" t="n">
        <v>84.6</v>
      </c>
      <c r="W23" s="25"/>
      <c r="X23" s="25"/>
      <c r="Y23" s="25"/>
      <c r="Z23" s="25"/>
      <c r="AA23" s="25"/>
      <c r="AB23" s="26"/>
      <c r="AC23" s="27" t="n">
        <v>1</v>
      </c>
      <c r="AD23" s="28" t="n">
        <v>0</v>
      </c>
      <c r="AE23" s="28" t="n">
        <v>88.7</v>
      </c>
      <c r="AF23" s="27"/>
      <c r="AG23" s="29" t="n">
        <f aca="false">6753.47943187+0.36116788*I23+0.01252571*N23-22.85359542*V23+0.00407811*AA23-0.00067349*E23</f>
        <v>6787.78609065752</v>
      </c>
      <c r="AH23" s="29" t="n">
        <f aca="false">A23*'Simple Linear Regression'!$B$18+'Simple Linear Regression'!$B$17</f>
        <v>7904.10316278629</v>
      </c>
      <c r="AI23" s="29" t="n">
        <f aca="false">7491.3971+0.0137554*N23-0.00058829*E23-34.3283*V23+0.30565*L23+54.6031*M23</f>
        <v>7757.1508649</v>
      </c>
      <c r="AJ23" s="29" t="n">
        <f aca="false">7491.3971-0.00058829*E23+0.30565*L23+54.6031*M23+0.0137554*N23-34.3283*V23</f>
        <v>7757.1508649</v>
      </c>
      <c r="AL23" s="29" t="n">
        <f aca="false">2192.59+2373.87*I23+0.0316653*N23-15.7623*V23+0.00202406*AA23-0.000740146*E23-0.00963493*(I23*N23)</f>
        <v>6945.85649057664</v>
      </c>
      <c r="AM23" s="30" t="n">
        <f aca="false">5205.907083+122.0638992*I23+13.609808*(N23/1000)-1.245906883*AD23+0.7746840854*AE23-134.2474226*AC23-1547.125689*IF(AND(B23&gt;=DATE(2020,3,20),B23&lt;=DATE(2020,6,26)),1,0)</f>
        <v>7718.61039219578</v>
      </c>
      <c r="AN23" s="30" t="n">
        <f aca="false">IF(ISNUMBER(C24),C24,AN24)-0.8328750492*(AD25-AD24)+3.274150872*(AE25-AE24)+0.7954612886*((IF(ISNUMBER(C24),C24,AN24)-IF(ISNUMBER(C23),C23,AN23))-(-0.8328750492*(AD24-AD23)+3.274150872*(AE24-AE23)))-1.394571582*AO24+0.4181414112*AO23</f>
        <v>6838.96656504522</v>
      </c>
      <c r="AP23" s="31" t="n">
        <f aca="false">AQ23+AR22+'ARIMAX(1,1,1) Model'!$C$19*(AR22-AR21)+'ARIMAX(1,1,1) Model'!$C$20*AS22</f>
        <v>7509.68222832944</v>
      </c>
      <c r="AQ23" s="31" t="n">
        <f aca="false">'ARIMAX(1,1,1) Model'!$C$6*I23+'ARIMAX(1,1,1) Model'!$C$7*N23/1000+'ARIMAX(1,1,1) Model'!$C$8*AD23+'ARIMAX(1,1,1) Model'!$C$9*AE23+'ARIMAX(1,1,1) Model'!$C$10*AC23+'ARIMAX(1,1,1) Model'!$C$11*IF(AND(B23&gt;='ARIMAX(1,1,1) Model'!$C$25,B23&lt;='ARIMAX(1,1,1) Model'!$C$26),1,0)+'ARIMAX(1,1,1) Model'!$C$12*E23/1000+'ARIMAX(1,1,1) Model'!$C$13*V23+'ARIMAX(1,1,1) Model'!$C$14*A23+'ARIMAX(1,1,1) Model'!$C$15*SIN(2*PI()*A23/'ARIMAX(1,1,1) Model'!$C$24)+'ARIMAX(1,1,1) Model'!$C$16*COS(2*PI()*A23/'ARIMAX(1,1,1) Model'!$C$24)+'ARIMAX(1,1,1) Model'!$C$17*SIN(4*PI()*A23/'ARIMAX(1,1,1) Model'!$C$24)+'ARIMAX(1,1,1) Model'!$C$18*COS(4*PI()*A23/'ARIMAX(1,1,1) Model'!$C$24)</f>
        <v>1386.49293918898</v>
      </c>
      <c r="AR23" s="31" t="n">
        <f aca="false">IF(ISNUMBER(C23),C23,AP23)-AQ23</f>
        <v>6574.50706081102</v>
      </c>
      <c r="AS23" s="31" t="n">
        <f aca="false">IF(ISNUMBER(C23),C23-AP23,0)</f>
        <v>451.317771670564</v>
      </c>
      <c r="AT23" s="32"/>
      <c r="AU23" s="33"/>
      <c r="AV23" s="33"/>
      <c r="AW23" s="31"/>
      <c r="AX23" s="31"/>
    </row>
    <row r="24" customFormat="false" ht="16.5" hidden="false" customHeight="true" outlineLevel="0" collapsed="false">
      <c r="A24" s="23" t="n">
        <v>23</v>
      </c>
      <c r="B24" s="24" t="n">
        <v>33431</v>
      </c>
      <c r="C24" s="23" t="n">
        <v>7327</v>
      </c>
      <c r="D24" s="25"/>
      <c r="E24" s="25" t="n">
        <v>422000</v>
      </c>
      <c r="F24" s="25"/>
      <c r="G24" s="25" t="n">
        <v>21.426</v>
      </c>
      <c r="H24" s="25" t="n">
        <v>19.244</v>
      </c>
      <c r="I24" s="25" t="n">
        <v>1.098</v>
      </c>
      <c r="J24" s="25" t="n">
        <v>6035.178</v>
      </c>
      <c r="K24" s="25"/>
      <c r="L24" s="25" t="n">
        <v>819</v>
      </c>
      <c r="M24" s="25" t="n">
        <v>12.487</v>
      </c>
      <c r="N24" s="25" t="n">
        <v>179538</v>
      </c>
      <c r="O24" s="25" t="n">
        <v>3933.2</v>
      </c>
      <c r="P24" s="25" t="n">
        <v>824860</v>
      </c>
      <c r="Q24" s="25"/>
      <c r="R24" s="25"/>
      <c r="S24" s="25"/>
      <c r="T24" s="25"/>
      <c r="U24" s="25"/>
      <c r="V24" s="25" t="n">
        <v>84.6</v>
      </c>
      <c r="W24" s="25"/>
      <c r="X24" s="25"/>
      <c r="Y24" s="25"/>
      <c r="Z24" s="25"/>
      <c r="AA24" s="25"/>
      <c r="AB24" s="26"/>
      <c r="AC24" s="27" t="n">
        <v>0</v>
      </c>
      <c r="AD24" s="28" t="n">
        <v>0</v>
      </c>
      <c r="AE24" s="28" t="n">
        <v>83.2</v>
      </c>
      <c r="AF24" s="27"/>
      <c r="AG24" s="29" t="n">
        <f aca="false">6753.47943187+0.36116788*I24+0.01252571*N24-22.85359542*V24+0.00407811*AA24-0.00067349*E24</f>
        <v>6785.08996365024</v>
      </c>
      <c r="AH24" s="29" t="n">
        <f aca="false">A24*'Simple Linear Regression'!$B$18+'Simple Linear Regression'!$B$17</f>
        <v>7904.95619987019</v>
      </c>
      <c r="AI24" s="29" t="n">
        <f aca="false">7491.3971+0.0137554*N24-0.00058829*E24-34.3283*V24+0.30565*L24+54.6031*M24</f>
        <v>7740.7378049</v>
      </c>
      <c r="AJ24" s="29" t="n">
        <f aca="false">7491.3971-0.00058829*E24+0.30565*L24+54.6031*M24+0.0137554*N24-34.3283*V24</f>
        <v>7740.7378049</v>
      </c>
      <c r="AL24" s="29" t="n">
        <f aca="false">2192.59+2373.87*I24+0.0316653*N24-15.7623*V24+0.00202406*AA24-0.000740146*E24-0.00963493*(I24*N24)</f>
        <v>6939.03170295068</v>
      </c>
      <c r="AM24" s="30" t="n">
        <f aca="false">5205.907083+122.0638992*I24+13.609808*(N24/1000)-1.245906883*AD24+0.7746840854*AE24-134.2474226*AC24-1547.125689*IF(AND(B24&gt;=DATE(2020,3,20),B24&lt;=DATE(2020,6,26)),1,0)</f>
        <v>7847.86466893088</v>
      </c>
      <c r="AN24" s="30" t="n">
        <f aca="false">IF(ISNUMBER(C25),C25,AN25)-0.8328750492*(AD26-AD25)+3.274150872*(AE26-AE25)+0.7954612886*((IF(ISNUMBER(C25),C25,AN25)-IF(ISNUMBER(C24),C24,AN24))-(-0.8328750492*(AD25-AD24)+3.274150872*(AE25-AE24)))-1.394571582*AO25+0.4181414112*AO24</f>
        <v>7442.86099806237</v>
      </c>
      <c r="AP24" s="31" t="n">
        <f aca="false">AQ24+AR23+'ARIMAX(1,1,1) Model'!$C$19*(AR23-AR22)+'ARIMAX(1,1,1) Model'!$C$20*AS23</f>
        <v>7660.07178491321</v>
      </c>
      <c r="AQ24" s="31" t="n">
        <f aca="false">'ARIMAX(1,1,1) Model'!$C$6*I24+'ARIMAX(1,1,1) Model'!$C$7*N24/1000+'ARIMAX(1,1,1) Model'!$C$8*AD24+'ARIMAX(1,1,1) Model'!$C$9*AE24+'ARIMAX(1,1,1) Model'!$C$10*AC24+'ARIMAX(1,1,1) Model'!$C$11*IF(AND(B24&gt;='ARIMAX(1,1,1) Model'!$C$25,B24&lt;='ARIMAX(1,1,1) Model'!$C$26),1,0)+'ARIMAX(1,1,1) Model'!$C$12*E24/1000+'ARIMAX(1,1,1) Model'!$C$13*V24+'ARIMAX(1,1,1) Model'!$C$14*A24+'ARIMAX(1,1,1) Model'!$C$15*SIN(2*PI()*A24/'ARIMAX(1,1,1) Model'!$C$24)+'ARIMAX(1,1,1) Model'!$C$16*COS(2*PI()*A24/'ARIMAX(1,1,1) Model'!$C$24)+'ARIMAX(1,1,1) Model'!$C$17*SIN(4*PI()*A24/'ARIMAX(1,1,1) Model'!$C$24)+'ARIMAX(1,1,1) Model'!$C$18*COS(4*PI()*A24/'ARIMAX(1,1,1) Model'!$C$24)</f>
        <v>1449.85645408431</v>
      </c>
      <c r="AR24" s="31" t="n">
        <f aca="false">IF(ISNUMBER(C24),C24,AP24)-AQ24</f>
        <v>5877.14354591569</v>
      </c>
      <c r="AS24" s="31" t="n">
        <f aca="false">IF(ISNUMBER(C24),C24-AP24,0)</f>
        <v>-333.071784913212</v>
      </c>
      <c r="AT24" s="32"/>
      <c r="AU24" s="33"/>
      <c r="AV24" s="33"/>
      <c r="AW24" s="31"/>
      <c r="AX24" s="31"/>
    </row>
    <row r="25" customFormat="false" ht="16.5" hidden="false" customHeight="true" outlineLevel="0" collapsed="false">
      <c r="A25" s="23" t="n">
        <v>24</v>
      </c>
      <c r="B25" s="24" t="n">
        <v>33438</v>
      </c>
      <c r="C25" s="23" t="n">
        <v>7380</v>
      </c>
      <c r="D25" s="25"/>
      <c r="E25" s="25" t="n">
        <v>420000</v>
      </c>
      <c r="F25" s="25"/>
      <c r="G25" s="25" t="n">
        <v>21.906</v>
      </c>
      <c r="H25" s="25" t="n">
        <v>20.024</v>
      </c>
      <c r="I25" s="25" t="n">
        <v>1.094</v>
      </c>
      <c r="J25" s="25" t="n">
        <v>6035.178</v>
      </c>
      <c r="K25" s="25"/>
      <c r="L25" s="25" t="n">
        <v>819</v>
      </c>
      <c r="M25" s="25" t="n">
        <v>12.719</v>
      </c>
      <c r="N25" s="25" t="n">
        <v>191929</v>
      </c>
      <c r="O25" s="25" t="n">
        <v>3933.2</v>
      </c>
      <c r="P25" s="25" t="n">
        <v>824860</v>
      </c>
      <c r="Q25" s="25"/>
      <c r="R25" s="25"/>
      <c r="S25" s="25"/>
      <c r="T25" s="25"/>
      <c r="U25" s="25"/>
      <c r="V25" s="25" t="n">
        <v>84.6</v>
      </c>
      <c r="W25" s="25"/>
      <c r="X25" s="25"/>
      <c r="Y25" s="25"/>
      <c r="Z25" s="25"/>
      <c r="AA25" s="25"/>
      <c r="AB25" s="26"/>
      <c r="AC25" s="27" t="n">
        <v>0</v>
      </c>
      <c r="AD25" s="28" t="n">
        <v>0</v>
      </c>
      <c r="AE25" s="28" t="n">
        <v>83.8</v>
      </c>
      <c r="AF25" s="27"/>
      <c r="AG25" s="29" t="n">
        <f aca="false">6753.47943187+0.36116788*I25+0.01252571*N25-22.85359542*V25+0.00407811*AA25-0.00067349*E25</f>
        <v>6941.64157158872</v>
      </c>
      <c r="AH25" s="29" t="n">
        <f aca="false">A25*'Simple Linear Regression'!$B$18+'Simple Linear Regression'!$B$17</f>
        <v>7905.8092369541</v>
      </c>
      <c r="AI25" s="29" t="n">
        <f aca="false">7491.3971+0.0137554*N25-0.00058829*E25-34.3283*V25+0.30565*L25+54.6031*M25</f>
        <v>7925.0254655</v>
      </c>
      <c r="AJ25" s="29" t="n">
        <f aca="false">7491.3971-0.00058829*E25+0.30565*L25+54.6031*M25+0.0137554*N25-34.3283*V25</f>
        <v>7925.0254655</v>
      </c>
      <c r="AL25" s="29" t="n">
        <f aca="false">2192.59+2373.87*I25+0.0316653*N25-15.7623*V25+0.00202406*AA25-0.000740146*E25-0.00963493*(I25*N25)</f>
        <v>7199.69185061282</v>
      </c>
      <c r="AM25" s="30" t="n">
        <f aca="false">5205.907083+122.0638992*I25+13.609808*(N25/1000)-1.245906883*AD25+0.7746840854*AE25-134.2474226*AC25-1547.125689*IF(AND(B25&gt;=DATE(2020,3,20),B25&lt;=DATE(2020,6,26)),1,0)</f>
        <v>8016.48035471332</v>
      </c>
      <c r="AN25" s="30" t="n">
        <f aca="false">IF(ISNUMBER(C26),C26,AN26)-0.8328750492*(AD27-AD26)+3.274150872*(AE27-AE26)+0.7954612886*((IF(ISNUMBER(C26),C26,AN26)-IF(ISNUMBER(C25),C25,AN25))-(-0.8328750492*(AD26-AD25)+3.274150872*(AE26-AE25)))-1.394571582*AO26+0.4181414112*AO25</f>
        <v>7547.12639244016</v>
      </c>
      <c r="AP25" s="31" t="n">
        <f aca="false">AQ25+AR24+'ARIMAX(1,1,1) Model'!$C$19*(AR24-AR23)+'ARIMAX(1,1,1) Model'!$C$20*AS24</f>
        <v>7542.74276725231</v>
      </c>
      <c r="AQ25" s="31" t="n">
        <f aca="false">'ARIMAX(1,1,1) Model'!$C$6*I25+'ARIMAX(1,1,1) Model'!$C$7*N25/1000+'ARIMAX(1,1,1) Model'!$C$8*AD25+'ARIMAX(1,1,1) Model'!$C$9*AE25+'ARIMAX(1,1,1) Model'!$C$10*AC25+'ARIMAX(1,1,1) Model'!$C$11*IF(AND(B25&gt;='ARIMAX(1,1,1) Model'!$C$25,B25&lt;='ARIMAX(1,1,1) Model'!$C$26),1,0)+'ARIMAX(1,1,1) Model'!$C$12*E25/1000+'ARIMAX(1,1,1) Model'!$C$13*V25+'ARIMAX(1,1,1) Model'!$C$14*A25+'ARIMAX(1,1,1) Model'!$C$15*SIN(2*PI()*A25/'ARIMAX(1,1,1) Model'!$C$24)+'ARIMAX(1,1,1) Model'!$C$16*COS(2*PI()*A25/'ARIMAX(1,1,1) Model'!$C$24)+'ARIMAX(1,1,1) Model'!$C$17*SIN(4*PI()*A25/'ARIMAX(1,1,1) Model'!$C$24)+'ARIMAX(1,1,1) Model'!$C$18*COS(4*PI()*A25/'ARIMAX(1,1,1) Model'!$C$24)</f>
        <v>1433.82181732869</v>
      </c>
      <c r="AR25" s="31" t="n">
        <f aca="false">IF(ISNUMBER(C25),C25,AP25)-AQ25</f>
        <v>5946.17818267131</v>
      </c>
      <c r="AS25" s="31" t="n">
        <f aca="false">IF(ISNUMBER(C25),C25-AP25,0)</f>
        <v>-162.742767252311</v>
      </c>
      <c r="AT25" s="32"/>
      <c r="AU25" s="33"/>
      <c r="AV25" s="33"/>
      <c r="AW25" s="31"/>
      <c r="AX25" s="31"/>
    </row>
    <row r="26" customFormat="false" ht="16.5" hidden="false" customHeight="true" outlineLevel="0" collapsed="false">
      <c r="A26" s="23" t="n">
        <v>25</v>
      </c>
      <c r="B26" s="24" t="n">
        <v>33445</v>
      </c>
      <c r="C26" s="23" t="n">
        <v>7501</v>
      </c>
      <c r="D26" s="25"/>
      <c r="E26" s="25" t="n">
        <v>408000</v>
      </c>
      <c r="F26" s="25"/>
      <c r="G26" s="25" t="n">
        <v>21.398</v>
      </c>
      <c r="H26" s="25" t="n">
        <v>19.664</v>
      </c>
      <c r="I26" s="25" t="n">
        <v>1.091</v>
      </c>
      <c r="J26" s="25" t="n">
        <v>6035.178</v>
      </c>
      <c r="K26" s="25"/>
      <c r="L26" s="25" t="n">
        <v>819</v>
      </c>
      <c r="M26" s="25" t="n">
        <v>12.719</v>
      </c>
      <c r="N26" s="25" t="n">
        <v>191929</v>
      </c>
      <c r="O26" s="25" t="n">
        <v>3933.2</v>
      </c>
      <c r="P26" s="25" t="n">
        <v>824860</v>
      </c>
      <c r="Q26" s="25"/>
      <c r="R26" s="25"/>
      <c r="S26" s="25"/>
      <c r="T26" s="25"/>
      <c r="U26" s="25"/>
      <c r="V26" s="25" t="n">
        <v>84.6</v>
      </c>
      <c r="W26" s="25"/>
      <c r="X26" s="25"/>
      <c r="Y26" s="25"/>
      <c r="Z26" s="25"/>
      <c r="AA26" s="25"/>
      <c r="AB26" s="26"/>
      <c r="AC26" s="27" t="n">
        <v>0</v>
      </c>
      <c r="AD26" s="28" t="n">
        <v>0</v>
      </c>
      <c r="AE26" s="28" t="n">
        <v>90.6</v>
      </c>
      <c r="AF26" s="27"/>
      <c r="AG26" s="29" t="n">
        <f aca="false">6753.47943187+0.36116788*I26+0.01252571*N26-22.85359542*V26+0.00407811*AA26-0.00067349*E26</f>
        <v>6949.72236808508</v>
      </c>
      <c r="AH26" s="29" t="n">
        <f aca="false">A26*'Simple Linear Regression'!$B$18+'Simple Linear Regression'!$B$17</f>
        <v>7906.662274038</v>
      </c>
      <c r="AI26" s="29" t="n">
        <f aca="false">7491.3971+0.0137554*N26-0.00058829*E26-34.3283*V26+0.30565*L26+54.6031*M26</f>
        <v>7932.0849455</v>
      </c>
      <c r="AJ26" s="29" t="n">
        <f aca="false">7491.3971-0.00058829*E26+0.30565*L26+54.6031*M26+0.0137554*N26-34.3283*V26</f>
        <v>7932.0849455</v>
      </c>
      <c r="AL26" s="29" t="n">
        <f aca="false">2192.59+2373.87*I26+0.0316653*N26-15.7623*V26+0.00202406*AA26-0.000740146*E26-0.00963493*(I26*N26)</f>
        <v>7206.99966005273</v>
      </c>
      <c r="AM26" s="30" t="n">
        <f aca="false">5205.907083+122.0638992*I26+13.609808*(N26/1000)-1.245906883*AD26+0.7746840854*AE26-134.2474226*AC26-1547.125689*IF(AND(B26&gt;=DATE(2020,3,20),B26&lt;=DATE(2020,6,26)),1,0)</f>
        <v>8021.38201479644</v>
      </c>
      <c r="AN26" s="30" t="n">
        <f aca="false">IF(ISNUMBER(C27),C27,AN27)-0.8328750492*(AD28-AD27)+3.274150872*(AE28-AE27)+0.7954612886*((IF(ISNUMBER(C27),C27,AN27)-IF(ISNUMBER(C26),C26,AN26))-(-0.8328750492*(AD27-AD26)+3.274150872*(AE27-AE26)))-1.394571582*AO27+0.4181414112*AO26</f>
        <v>7694.19464055955</v>
      </c>
      <c r="AP26" s="31" t="n">
        <f aca="false">AQ26+AR25+'ARIMAX(1,1,1) Model'!$C$19*(AR25-AR24)+'ARIMAX(1,1,1) Model'!$C$20*AS25</f>
        <v>7532.08171829026</v>
      </c>
      <c r="AQ26" s="31" t="n">
        <f aca="false">'ARIMAX(1,1,1) Model'!$C$6*I26+'ARIMAX(1,1,1) Model'!$C$7*N26/1000+'ARIMAX(1,1,1) Model'!$C$8*AD26+'ARIMAX(1,1,1) Model'!$C$9*AE26+'ARIMAX(1,1,1) Model'!$C$10*AC26+'ARIMAX(1,1,1) Model'!$C$11*IF(AND(B26&gt;='ARIMAX(1,1,1) Model'!$C$25,B26&lt;='ARIMAX(1,1,1) Model'!$C$26),1,0)+'ARIMAX(1,1,1) Model'!$C$12*E26/1000+'ARIMAX(1,1,1) Model'!$C$13*V26+'ARIMAX(1,1,1) Model'!$C$14*A26+'ARIMAX(1,1,1) Model'!$C$15*SIN(2*PI()*A26/'ARIMAX(1,1,1) Model'!$C$24)+'ARIMAX(1,1,1) Model'!$C$16*COS(2*PI()*A26/'ARIMAX(1,1,1) Model'!$C$24)+'ARIMAX(1,1,1) Model'!$C$17*SIN(4*PI()*A26/'ARIMAX(1,1,1) Model'!$C$24)+'ARIMAX(1,1,1) Model'!$C$18*COS(4*PI()*A26/'ARIMAX(1,1,1) Model'!$C$24)</f>
        <v>1432.68839628116</v>
      </c>
      <c r="AR26" s="31" t="n">
        <f aca="false">IF(ISNUMBER(C26),C26,AP26)-AQ26</f>
        <v>6068.31160371885</v>
      </c>
      <c r="AS26" s="31" t="n">
        <f aca="false">IF(ISNUMBER(C26),C26-AP26,0)</f>
        <v>-31.0817182902629</v>
      </c>
      <c r="AT26" s="32"/>
      <c r="AU26" s="33"/>
      <c r="AV26" s="33"/>
      <c r="AW26" s="31"/>
      <c r="AX26" s="31"/>
    </row>
    <row r="27" customFormat="false" ht="16.5" hidden="false" customHeight="true" outlineLevel="0" collapsed="false">
      <c r="A27" s="23" t="n">
        <v>26</v>
      </c>
      <c r="B27" s="24" t="n">
        <v>33452</v>
      </c>
      <c r="C27" s="23" t="n">
        <v>7605</v>
      </c>
      <c r="D27" s="25"/>
      <c r="E27" s="25" t="n">
        <v>423000</v>
      </c>
      <c r="F27" s="25"/>
      <c r="G27" s="25" t="n">
        <v>21.462</v>
      </c>
      <c r="H27" s="25" t="n">
        <v>19.568</v>
      </c>
      <c r="I27" s="25" t="n">
        <v>1.091</v>
      </c>
      <c r="J27" s="25" t="n">
        <v>6035.178</v>
      </c>
      <c r="K27" s="25"/>
      <c r="L27" s="25" t="n">
        <v>819</v>
      </c>
      <c r="M27" s="25" t="n">
        <v>12.719</v>
      </c>
      <c r="N27" s="25" t="n">
        <v>191929</v>
      </c>
      <c r="O27" s="25" t="n">
        <v>3933.2</v>
      </c>
      <c r="P27" s="25" t="n">
        <v>824860</v>
      </c>
      <c r="Q27" s="25"/>
      <c r="R27" s="25"/>
      <c r="S27" s="25"/>
      <c r="T27" s="25"/>
      <c r="U27" s="25"/>
      <c r="V27" s="25" t="n">
        <v>84.6</v>
      </c>
      <c r="W27" s="25"/>
      <c r="X27" s="25"/>
      <c r="Y27" s="25"/>
      <c r="Z27" s="25"/>
      <c r="AA27" s="25"/>
      <c r="AB27" s="26"/>
      <c r="AC27" s="27" t="n">
        <v>0</v>
      </c>
      <c r="AD27" s="28" t="n">
        <v>0</v>
      </c>
      <c r="AE27" s="28" t="n">
        <v>80.7</v>
      </c>
      <c r="AF27" s="27"/>
      <c r="AG27" s="29" t="n">
        <f aca="false">6753.47943187+0.36116788*I27+0.01252571*N27-22.85359542*V27+0.00407811*AA27-0.00067349*E27</f>
        <v>6939.62001808508</v>
      </c>
      <c r="AH27" s="29" t="n">
        <f aca="false">A27*'Simple Linear Regression'!$B$18+'Simple Linear Regression'!$B$17</f>
        <v>7907.5153111219</v>
      </c>
      <c r="AI27" s="29" t="n">
        <f aca="false">7491.3971+0.0137554*N27-0.00058829*E27-34.3283*V27+0.30565*L27+54.6031*M27</f>
        <v>7923.2605955</v>
      </c>
      <c r="AJ27" s="29" t="n">
        <f aca="false">7491.3971-0.00058829*E27+0.30565*L27+54.6031*M27+0.0137554*N27-34.3283*V27</f>
        <v>7923.2605955</v>
      </c>
      <c r="AL27" s="29" t="n">
        <f aca="false">2192.59+2373.87*I27+0.0316653*N27-15.7623*V27+0.00202406*AA27-0.000740146*E27-0.00963493*(I27*N27)</f>
        <v>7195.89747005273</v>
      </c>
      <c r="AM27" s="30" t="n">
        <f aca="false">5205.907083+122.0638992*I27+13.609808*(N27/1000)-1.245906883*AD27+0.7746840854*AE27-134.2474226*AC27-1547.125689*IF(AND(B27&gt;=DATE(2020,3,20),B27&lt;=DATE(2020,6,26)),1,0)</f>
        <v>8013.71264235098</v>
      </c>
      <c r="AN27" s="30" t="n">
        <f aca="false">IF(ISNUMBER(C28),C28,AN28)-0.8328750492*(AD29-AD28)+3.274150872*(AE29-AE28)+0.7954612886*((IF(ISNUMBER(C28),C28,AN28)-IF(ISNUMBER(C27),C27,AN27))-(-0.8328750492*(AD28-AD27)+3.274150872*(AE28-AE27)))-1.394571582*AO28+0.4181414112*AO27</f>
        <v>7583.9712888913</v>
      </c>
      <c r="AP27" s="31" t="n">
        <f aca="false">AQ27+AR26+'ARIMAX(1,1,1) Model'!$C$19*(AR26-AR25)+'ARIMAX(1,1,1) Model'!$C$20*AS26</f>
        <v>7471.04621710554</v>
      </c>
      <c r="AQ27" s="31" t="n">
        <f aca="false">'ARIMAX(1,1,1) Model'!$C$6*I27+'ARIMAX(1,1,1) Model'!$C$7*N27/1000+'ARIMAX(1,1,1) Model'!$C$8*AD27+'ARIMAX(1,1,1) Model'!$C$9*AE27+'ARIMAX(1,1,1) Model'!$C$10*AC27+'ARIMAX(1,1,1) Model'!$C$11*IF(AND(B27&gt;='ARIMAX(1,1,1) Model'!$C$25,B27&lt;='ARIMAX(1,1,1) Model'!$C$26),1,0)+'ARIMAX(1,1,1) Model'!$C$12*E27/1000+'ARIMAX(1,1,1) Model'!$C$13*V27+'ARIMAX(1,1,1) Model'!$C$14*A27+'ARIMAX(1,1,1) Model'!$C$15*SIN(2*PI()*A27/'ARIMAX(1,1,1) Model'!$C$24)+'ARIMAX(1,1,1) Model'!$C$16*COS(2*PI()*A27/'ARIMAX(1,1,1) Model'!$C$24)+'ARIMAX(1,1,1) Model'!$C$17*SIN(4*PI()*A27/'ARIMAX(1,1,1) Model'!$C$24)+'ARIMAX(1,1,1) Model'!$C$18*COS(4*PI()*A27/'ARIMAX(1,1,1) Model'!$C$24)</f>
        <v>1362.84659859597</v>
      </c>
      <c r="AR27" s="31" t="n">
        <f aca="false">IF(ISNUMBER(C27),C27,AP27)-AQ27</f>
        <v>6242.15340140403</v>
      </c>
      <c r="AS27" s="31" t="n">
        <f aca="false">IF(ISNUMBER(C27),C27-AP27,0)</f>
        <v>133.953782894461</v>
      </c>
      <c r="AT27" s="32"/>
      <c r="AU27" s="33"/>
      <c r="AV27" s="33"/>
      <c r="AW27" s="31"/>
      <c r="AX27" s="31"/>
    </row>
    <row r="28" customFormat="false" ht="16.5" hidden="false" customHeight="true" outlineLevel="0" collapsed="false">
      <c r="A28" s="23" t="n">
        <v>27</v>
      </c>
      <c r="B28" s="24" t="n">
        <v>33459</v>
      </c>
      <c r="C28" s="23" t="n">
        <v>7584</v>
      </c>
      <c r="D28" s="25"/>
      <c r="E28" s="25" t="n">
        <v>438000</v>
      </c>
      <c r="F28" s="25"/>
      <c r="G28" s="25" t="n">
        <v>21.502</v>
      </c>
      <c r="H28" s="25" t="n">
        <v>19.516</v>
      </c>
      <c r="I28" s="25" t="n">
        <v>1.099</v>
      </c>
      <c r="J28" s="25" t="n">
        <v>6126.862</v>
      </c>
      <c r="K28" s="25"/>
      <c r="L28" s="25" t="n">
        <v>867</v>
      </c>
      <c r="M28" s="25" t="n">
        <v>12.719</v>
      </c>
      <c r="N28" s="25" t="n">
        <v>191929</v>
      </c>
      <c r="O28" s="25" t="n">
        <v>3940.5</v>
      </c>
      <c r="P28" s="25" t="n">
        <v>824860</v>
      </c>
      <c r="Q28" s="25"/>
      <c r="R28" s="25"/>
      <c r="S28" s="25"/>
      <c r="T28" s="25"/>
      <c r="U28" s="25"/>
      <c r="V28" s="25" t="n">
        <v>87.5</v>
      </c>
      <c r="W28" s="25"/>
      <c r="X28" s="25"/>
      <c r="Y28" s="25"/>
      <c r="Z28" s="25"/>
      <c r="AA28" s="25"/>
      <c r="AB28" s="26"/>
      <c r="AC28" s="27" t="n">
        <v>0</v>
      </c>
      <c r="AD28" s="28" t="n">
        <v>0</v>
      </c>
      <c r="AE28" s="28" t="n">
        <v>74.8</v>
      </c>
      <c r="AF28" s="27"/>
      <c r="AG28" s="29" t="n">
        <f aca="false">6753.47943187+0.36116788*I28+0.01252571*N28-22.85359542*V28+0.00407811*AA28-0.00067349*E28</f>
        <v>6863.24513071012</v>
      </c>
      <c r="AH28" s="29" t="n">
        <f aca="false">A28*'Simple Linear Regression'!$B$18+'Simple Linear Regression'!$B$17</f>
        <v>7908.36834820581</v>
      </c>
      <c r="AI28" s="29" t="n">
        <f aca="false">7491.3971+0.0137554*N28-0.00058829*E28-34.3283*V28+0.30565*L28+54.6031*M28</f>
        <v>7829.5553755</v>
      </c>
      <c r="AJ28" s="29" t="n">
        <f aca="false">7491.3971-0.00058829*E28+0.30565*L28+54.6031*M28+0.0137554*N28-34.3283*V28</f>
        <v>7829.5553755</v>
      </c>
      <c r="AL28" s="29" t="n">
        <f aca="false">2192.59+2373.87*I28+0.0316653*N28-15.7623*V28+0.00202406*AA28-0.000740146*E28-0.00963493*(I28*N28)</f>
        <v>7143.28179021297</v>
      </c>
      <c r="AM28" s="30" t="n">
        <f aca="false">5205.907083+122.0638992*I28+13.609808*(N28/1000)-1.245906883*AD28+0.7746840854*AE28-134.2474226*AC28-1547.125689*IF(AND(B28&gt;=DATE(2020,3,20),B28&lt;=DATE(2020,6,26)),1,0)</f>
        <v>8010.11851744072</v>
      </c>
      <c r="AN28" s="30" t="n">
        <f aca="false">IF(ISNUMBER(C29),C29,AN29)-0.8328750492*(AD30-AD29)+3.274150872*(AE30-AE29)+0.7954612886*((IF(ISNUMBER(C29),C29,AN29)-IF(ISNUMBER(C28),C28,AN28))-(-0.8328750492*(AD29-AD28)+3.274150872*(AE29-AE28)))-1.394571582*AO29+0.4181414112*AO28</f>
        <v>7248.49532850792</v>
      </c>
      <c r="AP28" s="31" t="n">
        <f aca="false">AQ28+AR27+'ARIMAX(1,1,1) Model'!$C$19*(AR27-AR26)+'ARIMAX(1,1,1) Model'!$C$20*AS27</f>
        <v>7490.42527029132</v>
      </c>
      <c r="AQ28" s="31" t="n">
        <f aca="false">'ARIMAX(1,1,1) Model'!$C$6*I28+'ARIMAX(1,1,1) Model'!$C$7*N28/1000+'ARIMAX(1,1,1) Model'!$C$8*AD28+'ARIMAX(1,1,1) Model'!$C$9*AE28+'ARIMAX(1,1,1) Model'!$C$10*AC28+'ARIMAX(1,1,1) Model'!$C$11*IF(AND(B28&gt;='ARIMAX(1,1,1) Model'!$C$25,B28&lt;='ARIMAX(1,1,1) Model'!$C$26),1,0)+'ARIMAX(1,1,1) Model'!$C$12*E28/1000+'ARIMAX(1,1,1) Model'!$C$13*V28+'ARIMAX(1,1,1) Model'!$C$14*A28+'ARIMAX(1,1,1) Model'!$C$15*SIN(2*PI()*A28/'ARIMAX(1,1,1) Model'!$C$24)+'ARIMAX(1,1,1) Model'!$C$16*COS(2*PI()*A28/'ARIMAX(1,1,1) Model'!$C$24)+'ARIMAX(1,1,1) Model'!$C$17*SIN(4*PI()*A28/'ARIMAX(1,1,1) Model'!$C$24)+'ARIMAX(1,1,1) Model'!$C$18*COS(4*PI()*A28/'ARIMAX(1,1,1) Model'!$C$24)</f>
        <v>1351.88638077921</v>
      </c>
      <c r="AR28" s="31" t="n">
        <f aca="false">IF(ISNUMBER(C28),C28,AP28)-AQ28</f>
        <v>6232.11361922079</v>
      </c>
      <c r="AS28" s="31" t="n">
        <f aca="false">IF(ISNUMBER(C28),C28-AP28,0)</f>
        <v>93.5747297086755</v>
      </c>
      <c r="AT28" s="32"/>
      <c r="AU28" s="33"/>
      <c r="AV28" s="33"/>
      <c r="AW28" s="31"/>
      <c r="AX28" s="31"/>
    </row>
    <row r="29" customFormat="false" ht="16.5" hidden="false" customHeight="true" outlineLevel="0" collapsed="false">
      <c r="A29" s="23" t="n">
        <v>28</v>
      </c>
      <c r="B29" s="24" t="n">
        <v>33466</v>
      </c>
      <c r="C29" s="23" t="n">
        <v>7401</v>
      </c>
      <c r="D29" s="25"/>
      <c r="E29" s="25" t="n">
        <v>437000</v>
      </c>
      <c r="F29" s="25"/>
      <c r="G29" s="25" t="n">
        <v>21.442</v>
      </c>
      <c r="H29" s="25" t="n">
        <v>19.392</v>
      </c>
      <c r="I29" s="25" t="n">
        <v>1.112</v>
      </c>
      <c r="J29" s="25" t="n">
        <v>6126.862</v>
      </c>
      <c r="K29" s="25"/>
      <c r="L29" s="25" t="n">
        <v>867</v>
      </c>
      <c r="M29" s="25" t="n">
        <v>12.972</v>
      </c>
      <c r="N29" s="25" t="n">
        <v>193467</v>
      </c>
      <c r="O29" s="25" t="n">
        <v>3940.5</v>
      </c>
      <c r="P29" s="25" t="n">
        <v>824860</v>
      </c>
      <c r="Q29" s="25"/>
      <c r="R29" s="25"/>
      <c r="S29" s="25"/>
      <c r="T29" s="25"/>
      <c r="U29" s="25"/>
      <c r="V29" s="25" t="n">
        <v>87.5</v>
      </c>
      <c r="W29" s="25"/>
      <c r="X29" s="25"/>
      <c r="Y29" s="25"/>
      <c r="Z29" s="25"/>
      <c r="AA29" s="25"/>
      <c r="AB29" s="26"/>
      <c r="AC29" s="27" t="n">
        <v>0</v>
      </c>
      <c r="AD29" s="28" t="n">
        <v>0</v>
      </c>
      <c r="AE29" s="28" t="n">
        <v>75.2</v>
      </c>
      <c r="AF29" s="27"/>
      <c r="AG29" s="29" t="n">
        <f aca="false">6753.47943187+0.36116788*I29+0.01252571*N29-22.85359542*V29+0.00407811*AA29-0.00067349*E29</f>
        <v>6883.18785787256</v>
      </c>
      <c r="AH29" s="29" t="n">
        <f aca="false">A29*'Simple Linear Regression'!$B$18+'Simple Linear Regression'!$B$17</f>
        <v>7909.22138528971</v>
      </c>
      <c r="AI29" s="29" t="n">
        <f aca="false">7491.3971+0.0137554*N29-0.00058829*E29-34.3283*V29+0.30565*L29+54.6031*M29</f>
        <v>7865.114055</v>
      </c>
      <c r="AJ29" s="29" t="n">
        <f aca="false">7491.3971-0.00058829*E29+0.30565*L29+54.6031*M29+0.0137554*N29-34.3283*V29</f>
        <v>7865.114055</v>
      </c>
      <c r="AL29" s="29" t="n">
        <f aca="false">2192.59+2373.87*I29+0.0316653*N29-15.7623*V29+0.00202406*AA29-0.000740146*E29-0.00963493*(I29*N29)</f>
        <v>7183.06538853128</v>
      </c>
      <c r="AM29" s="30" t="n">
        <f aca="false">5205.907083+122.0638992*I29+13.609808*(N29/1000)-1.245906883*AD29+0.7746840854*AE29-134.2474226*AC29-1547.125689*IF(AND(B29&gt;=DATE(2020,3,20),B29&lt;=DATE(2020,6,26)),1,0)</f>
        <v>8032.94710646848</v>
      </c>
      <c r="AN29" s="30" t="n">
        <f aca="false">IF(ISNUMBER(C30),C30,AN30)-0.8328750492*(AD31-AD30)+3.274150872*(AE31-AE30)+0.7954612886*((IF(ISNUMBER(C30),C30,AN30)-IF(ISNUMBER(C29),C29,AN29))-(-0.8328750492*(AD30-AD29)+3.274150872*(AE30-AE29)))-1.394571582*AO30+0.4181414112*AO29</f>
        <v>7623.19302070028</v>
      </c>
      <c r="AP29" s="31" t="n">
        <f aca="false">AQ29+AR28+'ARIMAX(1,1,1) Model'!$C$19*(AR28-AR27)+'ARIMAX(1,1,1) Model'!$C$20*AS28</f>
        <v>7474.99341331116</v>
      </c>
      <c r="AQ29" s="31" t="n">
        <f aca="false">'ARIMAX(1,1,1) Model'!$C$6*I29+'ARIMAX(1,1,1) Model'!$C$7*N29/1000+'ARIMAX(1,1,1) Model'!$C$8*AD29+'ARIMAX(1,1,1) Model'!$C$9*AE29+'ARIMAX(1,1,1) Model'!$C$10*AC29+'ARIMAX(1,1,1) Model'!$C$11*IF(AND(B29&gt;='ARIMAX(1,1,1) Model'!$C$25,B29&lt;='ARIMAX(1,1,1) Model'!$C$26),1,0)+'ARIMAX(1,1,1) Model'!$C$12*E29/1000+'ARIMAX(1,1,1) Model'!$C$13*V29+'ARIMAX(1,1,1) Model'!$C$14*A29+'ARIMAX(1,1,1) Model'!$C$15*SIN(2*PI()*A29/'ARIMAX(1,1,1) Model'!$C$24)+'ARIMAX(1,1,1) Model'!$C$16*COS(2*PI()*A29/'ARIMAX(1,1,1) Model'!$C$24)+'ARIMAX(1,1,1) Model'!$C$17*SIN(4*PI()*A29/'ARIMAX(1,1,1) Model'!$C$24)+'ARIMAX(1,1,1) Model'!$C$18*COS(4*PI()*A29/'ARIMAX(1,1,1) Model'!$C$24)</f>
        <v>1328.08405972643</v>
      </c>
      <c r="AR29" s="31" t="n">
        <f aca="false">IF(ISNUMBER(C29),C29,AP29)-AQ29</f>
        <v>6072.91594027357</v>
      </c>
      <c r="AS29" s="31" t="n">
        <f aca="false">IF(ISNUMBER(C29),C29-AP29,0)</f>
        <v>-73.9934133111565</v>
      </c>
      <c r="AT29" s="32"/>
      <c r="AU29" s="33"/>
      <c r="AV29" s="33"/>
      <c r="AW29" s="31"/>
      <c r="AX29" s="31"/>
    </row>
    <row r="30" customFormat="false" ht="16.5" hidden="false" customHeight="true" outlineLevel="0" collapsed="false">
      <c r="A30" s="23" t="n">
        <v>29</v>
      </c>
      <c r="B30" s="24" t="n">
        <v>33473</v>
      </c>
      <c r="C30" s="23" t="n">
        <v>7505</v>
      </c>
      <c r="D30" s="25"/>
      <c r="E30" s="25" t="n">
        <v>433000</v>
      </c>
      <c r="F30" s="25"/>
      <c r="G30" s="25" t="n">
        <v>21.99</v>
      </c>
      <c r="H30" s="25" t="n">
        <v>20.092</v>
      </c>
      <c r="I30" s="25" t="n">
        <v>1.124</v>
      </c>
      <c r="J30" s="25" t="n">
        <v>6126.862</v>
      </c>
      <c r="K30" s="25"/>
      <c r="L30" s="25" t="n">
        <v>867</v>
      </c>
      <c r="M30" s="25" t="n">
        <v>12.972</v>
      </c>
      <c r="N30" s="25" t="n">
        <v>193467</v>
      </c>
      <c r="O30" s="25" t="n">
        <v>3940.5</v>
      </c>
      <c r="P30" s="25" t="n">
        <v>824860</v>
      </c>
      <c r="Q30" s="25"/>
      <c r="R30" s="25"/>
      <c r="S30" s="25"/>
      <c r="T30" s="25"/>
      <c r="U30" s="25"/>
      <c r="V30" s="25" t="n">
        <v>87.5</v>
      </c>
      <c r="W30" s="25"/>
      <c r="X30" s="25"/>
      <c r="Y30" s="25"/>
      <c r="Z30" s="25"/>
      <c r="AA30" s="25"/>
      <c r="AB30" s="26"/>
      <c r="AC30" s="27" t="n">
        <v>0</v>
      </c>
      <c r="AD30" s="28" t="n">
        <v>0</v>
      </c>
      <c r="AE30" s="28" t="n">
        <v>73.4</v>
      </c>
      <c r="AF30" s="27"/>
      <c r="AG30" s="29" t="n">
        <f aca="false">6753.47943187+0.36116788*I30+0.01252571*N30-22.85359542*V30+0.00407811*AA30-0.00067349*E30</f>
        <v>6885.88615188712</v>
      </c>
      <c r="AH30" s="29" t="n">
        <f aca="false">A30*'Simple Linear Regression'!$B$18+'Simple Linear Regression'!$B$17</f>
        <v>7910.07442237362</v>
      </c>
      <c r="AI30" s="29" t="n">
        <f aca="false">7491.3971+0.0137554*N30-0.00058829*E30-34.3283*V30+0.30565*L30+54.6031*M30</f>
        <v>7867.467215</v>
      </c>
      <c r="AJ30" s="29" t="n">
        <f aca="false">7491.3971-0.00058829*E30+0.30565*L30+54.6031*M30+0.0137554*N30-34.3283*V30</f>
        <v>7867.467215</v>
      </c>
      <c r="AL30" s="29" t="n">
        <f aca="false">2192.59+2373.87*I30+0.0316653*N30-15.7623*V30+0.00202406*AA30-0.000740146*E30-0.00963493*(I30*N30)</f>
        <v>7192.14392050356</v>
      </c>
      <c r="AM30" s="30" t="n">
        <f aca="false">5205.907083+122.0638992*I30+13.609808*(N30/1000)-1.245906883*AD30+0.7746840854*AE30-134.2474226*AC30-1547.125689*IF(AND(B30&gt;=DATE(2020,3,20),B30&lt;=DATE(2020,6,26)),1,0)</f>
        <v>8033.01744190516</v>
      </c>
      <c r="AN30" s="30" t="n">
        <f aca="false">IF(ISNUMBER(C31),C31,AN31)-0.8328750492*(AD32-AD31)+3.274150872*(AE32-AE31)+0.7954612886*((IF(ISNUMBER(C31),C31,AN31)-IF(ISNUMBER(C30),C30,AN30))-(-0.8328750492*(AD31-AD30)+3.274150872*(AE31-AE30)))-1.394571582*AO31+0.4181414112*AO30</f>
        <v>7276.62041599863</v>
      </c>
      <c r="AP30" s="31" t="n">
        <f aca="false">AQ30+AR29+'ARIMAX(1,1,1) Model'!$C$19*(AR29-AR28)+'ARIMAX(1,1,1) Model'!$C$20*AS29</f>
        <v>7426.63520570803</v>
      </c>
      <c r="AQ30" s="31" t="n">
        <f aca="false">'ARIMAX(1,1,1) Model'!$C$6*I30+'ARIMAX(1,1,1) Model'!$C$7*N30/1000+'ARIMAX(1,1,1) Model'!$C$8*AD30+'ARIMAX(1,1,1) Model'!$C$9*AE30+'ARIMAX(1,1,1) Model'!$C$10*AC30+'ARIMAX(1,1,1) Model'!$C$11*IF(AND(B30&gt;='ARIMAX(1,1,1) Model'!$C$25,B30&lt;='ARIMAX(1,1,1) Model'!$C$26),1,0)+'ARIMAX(1,1,1) Model'!$C$12*E30/1000+'ARIMAX(1,1,1) Model'!$C$13*V30+'ARIMAX(1,1,1) Model'!$C$14*A30+'ARIMAX(1,1,1) Model'!$C$15*SIN(2*PI()*A30/'ARIMAX(1,1,1) Model'!$C$24)+'ARIMAX(1,1,1) Model'!$C$16*COS(2*PI()*A30/'ARIMAX(1,1,1) Model'!$C$24)+'ARIMAX(1,1,1) Model'!$C$17*SIN(4*PI()*A30/'ARIMAX(1,1,1) Model'!$C$24)+'ARIMAX(1,1,1) Model'!$C$18*COS(4*PI()*A30/'ARIMAX(1,1,1) Model'!$C$24)</f>
        <v>1302.64582720549</v>
      </c>
      <c r="AR30" s="31" t="n">
        <f aca="false">IF(ISNUMBER(C30),C30,AP30)-AQ30</f>
        <v>6202.35417279451</v>
      </c>
      <c r="AS30" s="31" t="n">
        <f aca="false">IF(ISNUMBER(C30),C30-AP30,0)</f>
        <v>78.3647942919743</v>
      </c>
      <c r="AT30" s="32"/>
      <c r="AU30" s="33"/>
      <c r="AV30" s="33"/>
      <c r="AW30" s="31"/>
      <c r="AX30" s="31"/>
    </row>
    <row r="31" customFormat="false" ht="16.5" hidden="false" customHeight="true" outlineLevel="0" collapsed="false">
      <c r="A31" s="23" t="n">
        <v>30</v>
      </c>
      <c r="B31" s="24" t="n">
        <v>33480</v>
      </c>
      <c r="C31" s="23" t="n">
        <v>7427</v>
      </c>
      <c r="D31" s="25"/>
      <c r="E31" s="25" t="n">
        <v>425000</v>
      </c>
      <c r="F31" s="25"/>
      <c r="G31" s="25" t="n">
        <v>21.982</v>
      </c>
      <c r="H31" s="25" t="n">
        <v>20.174</v>
      </c>
      <c r="I31" s="25" t="n">
        <v>1.124</v>
      </c>
      <c r="J31" s="25" t="n">
        <v>6126.862</v>
      </c>
      <c r="K31" s="25"/>
      <c r="L31" s="25" t="n">
        <v>867</v>
      </c>
      <c r="M31" s="25" t="n">
        <v>12.972</v>
      </c>
      <c r="N31" s="25" t="n">
        <v>193467</v>
      </c>
      <c r="O31" s="25" t="n">
        <v>3940.5</v>
      </c>
      <c r="P31" s="25" t="n">
        <v>824860</v>
      </c>
      <c r="Q31" s="25"/>
      <c r="R31" s="25"/>
      <c r="S31" s="25"/>
      <c r="T31" s="25"/>
      <c r="U31" s="25"/>
      <c r="V31" s="25" t="n">
        <v>87.5</v>
      </c>
      <c r="W31" s="25"/>
      <c r="X31" s="25"/>
      <c r="Y31" s="25"/>
      <c r="Z31" s="25"/>
      <c r="AA31" s="25"/>
      <c r="AB31" s="26"/>
      <c r="AC31" s="27" t="n">
        <v>0</v>
      </c>
      <c r="AD31" s="28" t="n">
        <v>0</v>
      </c>
      <c r="AE31" s="28" t="n">
        <v>82.8</v>
      </c>
      <c r="AF31" s="27"/>
      <c r="AG31" s="29" t="n">
        <f aca="false">6753.47943187+0.36116788*I31+0.01252571*N31-22.85359542*V31+0.00407811*AA31-0.00067349*E31</f>
        <v>6891.27407188712</v>
      </c>
      <c r="AH31" s="29" t="n">
        <f aca="false">A31*'Simple Linear Regression'!$B$18+'Simple Linear Regression'!$B$17</f>
        <v>7910.92745945752</v>
      </c>
      <c r="AI31" s="29" t="n">
        <f aca="false">7491.3971+0.0137554*N31-0.00058829*E31-34.3283*V31+0.30565*L31+54.6031*M31</f>
        <v>7872.173535</v>
      </c>
      <c r="AJ31" s="29" t="n">
        <f aca="false">7491.3971-0.00058829*E31+0.30565*L31+54.6031*M31+0.0137554*N31-34.3283*V31</f>
        <v>7872.173535</v>
      </c>
      <c r="AL31" s="29" t="n">
        <f aca="false">2192.59+2373.87*I31+0.0316653*N31-15.7623*V31+0.00202406*AA31-0.000740146*E31-0.00963493*(I31*N31)</f>
        <v>7198.06508850356</v>
      </c>
      <c r="AM31" s="30" t="n">
        <f aca="false">5205.907083+122.0638992*I31+13.609808*(N31/1000)-1.245906883*AD31+0.7746840854*AE31-134.2474226*AC31-1547.125689*IF(AND(B31&gt;=DATE(2020,3,20),B31&lt;=DATE(2020,6,26)),1,0)</f>
        <v>8040.29947230792</v>
      </c>
      <c r="AN31" s="30" t="n">
        <f aca="false">IF(ISNUMBER(C32),C32,AN32)-0.8328750492*(AD33-AD32)+3.274150872*(AE33-AE32)+0.7954612886*((IF(ISNUMBER(C32),C32,AN32)-IF(ISNUMBER(C31),C31,AN31))-(-0.8328750492*(AD32-AD31)+3.274150872*(AE32-AE31)))-1.394571582*AO32+0.4181414112*AO31</f>
        <v>6690.45924828768</v>
      </c>
      <c r="AP31" s="31" t="n">
        <f aca="false">AQ31+AR30+'ARIMAX(1,1,1) Model'!$C$19*(AR30-AR29)+'ARIMAX(1,1,1) Model'!$C$20*AS30</f>
        <v>7465.08737781098</v>
      </c>
      <c r="AQ31" s="31" t="n">
        <f aca="false">'ARIMAX(1,1,1) Model'!$C$6*I31+'ARIMAX(1,1,1) Model'!$C$7*N31/1000+'ARIMAX(1,1,1) Model'!$C$8*AD31+'ARIMAX(1,1,1) Model'!$C$9*AE31+'ARIMAX(1,1,1) Model'!$C$10*AC31+'ARIMAX(1,1,1) Model'!$C$11*IF(AND(B31&gt;='ARIMAX(1,1,1) Model'!$C$25,B31&lt;='ARIMAX(1,1,1) Model'!$C$26),1,0)+'ARIMAX(1,1,1) Model'!$C$12*E31/1000+'ARIMAX(1,1,1) Model'!$C$13*V31+'ARIMAX(1,1,1) Model'!$C$14*A31+'ARIMAX(1,1,1) Model'!$C$15*SIN(2*PI()*A31/'ARIMAX(1,1,1) Model'!$C$24)+'ARIMAX(1,1,1) Model'!$C$16*COS(2*PI()*A31/'ARIMAX(1,1,1) Model'!$C$24)+'ARIMAX(1,1,1) Model'!$C$17*SIN(4*PI()*A31/'ARIMAX(1,1,1) Model'!$C$24)+'ARIMAX(1,1,1) Model'!$C$18*COS(4*PI()*A31/'ARIMAX(1,1,1) Model'!$C$24)</f>
        <v>1320.64373882716</v>
      </c>
      <c r="AR31" s="31" t="n">
        <f aca="false">IF(ISNUMBER(C31),C31,AP31)-AQ31</f>
        <v>6106.35626117284</v>
      </c>
      <c r="AS31" s="31" t="n">
        <f aca="false">IF(ISNUMBER(C31),C31-AP31,0)</f>
        <v>-38.087377810979</v>
      </c>
      <c r="AT31" s="32"/>
      <c r="AU31" s="33"/>
      <c r="AV31" s="33"/>
      <c r="AW31" s="31"/>
      <c r="AX31" s="31"/>
    </row>
    <row r="32" customFormat="false" ht="16.5" hidden="false" customHeight="true" outlineLevel="0" collapsed="false">
      <c r="A32" s="23" t="n">
        <v>31</v>
      </c>
      <c r="B32" s="24" t="n">
        <v>33487</v>
      </c>
      <c r="C32" s="23" t="n">
        <v>6993</v>
      </c>
      <c r="D32" s="25"/>
      <c r="E32" s="25" t="n">
        <v>425000</v>
      </c>
      <c r="F32" s="25"/>
      <c r="G32" s="25" t="n">
        <v>21.8375</v>
      </c>
      <c r="H32" s="25" t="n">
        <v>20.336</v>
      </c>
      <c r="I32" s="25" t="n">
        <v>1.127</v>
      </c>
      <c r="J32" s="25" t="n">
        <v>6126.862</v>
      </c>
      <c r="K32" s="25"/>
      <c r="L32" s="25" t="n">
        <v>844</v>
      </c>
      <c r="M32" s="25" t="n">
        <v>12.972</v>
      </c>
      <c r="N32" s="25" t="n">
        <v>193467</v>
      </c>
      <c r="O32" s="25" t="n">
        <v>3966</v>
      </c>
      <c r="P32" s="25" t="n">
        <v>824860</v>
      </c>
      <c r="Q32" s="25"/>
      <c r="R32" s="25"/>
      <c r="S32" s="25"/>
      <c r="T32" s="25"/>
      <c r="U32" s="25"/>
      <c r="V32" s="25" t="n">
        <v>89.8</v>
      </c>
      <c r="W32" s="25"/>
      <c r="X32" s="25"/>
      <c r="Y32" s="25"/>
      <c r="Z32" s="25"/>
      <c r="AA32" s="25"/>
      <c r="AB32" s="26"/>
      <c r="AC32" s="27" t="n">
        <v>1</v>
      </c>
      <c r="AD32" s="28" t="n">
        <v>0.4</v>
      </c>
      <c r="AE32" s="28" t="n">
        <v>63.4</v>
      </c>
      <c r="AF32" s="27"/>
      <c r="AG32" s="29" t="n">
        <f aca="false">6753.47943187+0.36116788*I32+0.01252571*N32-22.85359542*V32+0.00407811*AA32-0.00067349*E32</f>
        <v>6838.71188592476</v>
      </c>
      <c r="AH32" s="29" t="n">
        <f aca="false">A32*'Simple Linear Regression'!$B$18+'Simple Linear Regression'!$B$17</f>
        <v>7911.78049654143</v>
      </c>
      <c r="AI32" s="29" t="n">
        <f aca="false">7491.3971+0.0137554*N32-0.00058829*E32-34.3283*V32+0.30565*L32+54.6031*M32</f>
        <v>7786.188495</v>
      </c>
      <c r="AJ32" s="29" t="n">
        <f aca="false">7491.3971-0.00058829*E32+0.30565*L32+54.6031*M32+0.0137554*N32-34.3283*V32</f>
        <v>7786.188495</v>
      </c>
      <c r="AL32" s="29" t="n">
        <f aca="false">2192.59+2373.87*I32+0.0316653*N32-15.7623*V32+0.00202406*AA32-0.000740146*E32-0.00963493*(I32*N32)</f>
        <v>7163.34128549663</v>
      </c>
      <c r="AM32" s="30" t="n">
        <f aca="false">5205.907083+122.0638992*I32+13.609808*(N32/1000)-1.245906883*AD32+0.7746840854*AE32-134.2474226*AC32-1547.125689*IF(AND(B32&gt;=DATE(2020,3,20),B32&lt;=DATE(2020,6,26)),1,0)</f>
        <v>7890.89100739556</v>
      </c>
      <c r="AN32" s="30" t="n">
        <f aca="false">IF(ISNUMBER(C33),C33,AN33)-0.8328750492*(AD34-AD33)+3.274150872*(AE34-AE33)+0.7954612886*((IF(ISNUMBER(C33),C33,AN33)-IF(ISNUMBER(C32),C32,AN32))-(-0.8328750492*(AD33-AD32)+3.274150872*(AE33-AE32)))-1.394571582*AO33+0.4181414112*AO32</f>
        <v>7737.84697570977</v>
      </c>
      <c r="AP32" s="31" t="n">
        <f aca="false">AQ32+AR31+'ARIMAX(1,1,1) Model'!$C$19*(AR31-AR30)+'ARIMAX(1,1,1) Model'!$C$20*AS31</f>
        <v>7308.47489557669</v>
      </c>
      <c r="AQ32" s="31" t="n">
        <f aca="false">'ARIMAX(1,1,1) Model'!$C$6*I32+'ARIMAX(1,1,1) Model'!$C$7*N32/1000+'ARIMAX(1,1,1) Model'!$C$8*AD32+'ARIMAX(1,1,1) Model'!$C$9*AE32+'ARIMAX(1,1,1) Model'!$C$10*AC32+'ARIMAX(1,1,1) Model'!$C$11*IF(AND(B32&gt;='ARIMAX(1,1,1) Model'!$C$25,B32&lt;='ARIMAX(1,1,1) Model'!$C$26),1,0)+'ARIMAX(1,1,1) Model'!$C$12*E32/1000+'ARIMAX(1,1,1) Model'!$C$13*V32+'ARIMAX(1,1,1) Model'!$C$14*A32+'ARIMAX(1,1,1) Model'!$C$15*SIN(2*PI()*A32/'ARIMAX(1,1,1) Model'!$C$24)+'ARIMAX(1,1,1) Model'!$C$16*COS(2*PI()*A32/'ARIMAX(1,1,1) Model'!$C$24)+'ARIMAX(1,1,1) Model'!$C$17*SIN(4*PI()*A32/'ARIMAX(1,1,1) Model'!$C$24)+'ARIMAX(1,1,1) Model'!$C$18*COS(4*PI()*A32/'ARIMAX(1,1,1) Model'!$C$24)</f>
        <v>1177.19964865933</v>
      </c>
      <c r="AR32" s="31" t="n">
        <f aca="false">IF(ISNUMBER(C32),C32,AP32)-AQ32</f>
        <v>5815.80035134067</v>
      </c>
      <c r="AS32" s="31" t="n">
        <f aca="false">IF(ISNUMBER(C32),C32-AP32,0)</f>
        <v>-315.474895576685</v>
      </c>
      <c r="AT32" s="32"/>
      <c r="AU32" s="33"/>
      <c r="AV32" s="33"/>
      <c r="AW32" s="31"/>
      <c r="AX32" s="31"/>
    </row>
    <row r="33" customFormat="false" ht="16.5" hidden="false" customHeight="true" outlineLevel="0" collapsed="false">
      <c r="A33" s="23" t="n">
        <v>32</v>
      </c>
      <c r="B33" s="24" t="n">
        <v>33494</v>
      </c>
      <c r="C33" s="23" t="n">
        <v>7402</v>
      </c>
      <c r="D33" s="25"/>
      <c r="E33" s="25" t="n">
        <v>424000</v>
      </c>
      <c r="F33" s="25"/>
      <c r="G33" s="25" t="n">
        <v>21.536</v>
      </c>
      <c r="H33" s="25" t="n">
        <v>20.076</v>
      </c>
      <c r="I33" s="25" t="n">
        <v>1.12</v>
      </c>
      <c r="J33" s="25" t="n">
        <v>6126.862</v>
      </c>
      <c r="K33" s="25"/>
      <c r="L33" s="25" t="n">
        <v>844</v>
      </c>
      <c r="M33" s="25" t="n">
        <v>12.972</v>
      </c>
      <c r="N33" s="25" t="n">
        <v>193467</v>
      </c>
      <c r="O33" s="25" t="n">
        <v>3966</v>
      </c>
      <c r="P33" s="25" t="n">
        <v>824860</v>
      </c>
      <c r="Q33" s="25"/>
      <c r="R33" s="25"/>
      <c r="S33" s="25"/>
      <c r="T33" s="25"/>
      <c r="U33" s="25"/>
      <c r="V33" s="25" t="n">
        <v>89.8</v>
      </c>
      <c r="W33" s="25"/>
      <c r="X33" s="25"/>
      <c r="Y33" s="25"/>
      <c r="Z33" s="25"/>
      <c r="AA33" s="25"/>
      <c r="AB33" s="26"/>
      <c r="AC33" s="27" t="n">
        <v>0</v>
      </c>
      <c r="AD33" s="28" t="n">
        <v>0.3</v>
      </c>
      <c r="AE33" s="28" t="n">
        <v>60.9</v>
      </c>
      <c r="AF33" s="27"/>
      <c r="AG33" s="29" t="n">
        <f aca="false">6753.47943187+0.36116788*I33+0.01252571*N33-22.85359542*V33+0.00407811*AA33-0.00067349*E33</f>
        <v>6839.3828477496</v>
      </c>
      <c r="AH33" s="29" t="n">
        <f aca="false">A33*'Simple Linear Regression'!$B$18+'Simple Linear Regression'!$B$17</f>
        <v>7912.63353362533</v>
      </c>
      <c r="AI33" s="29" t="n">
        <f aca="false">7491.3971+0.0137554*N33-0.00058829*E33-34.3283*V33+0.30565*L33+54.6031*M33</f>
        <v>7786.776785</v>
      </c>
      <c r="AJ33" s="29" t="n">
        <f aca="false">7491.3971-0.00058829*E33+0.30565*L33+54.6031*M33+0.0137554*N33-34.3283*V33</f>
        <v>7786.776785</v>
      </c>
      <c r="AL33" s="29" t="n">
        <f aca="false">2192.59+2373.87*I33+0.0316653*N33-15.7623*V33+0.00202406*AA33-0.000740146*E33-0.00963493*(I33*N33)</f>
        <v>7160.5126285128</v>
      </c>
      <c r="AM33" s="30" t="n">
        <f aca="false">5205.907083+122.0638992*I33+13.609808*(N33/1000)-1.245906883*AD33+0.7746840854*AE33-134.2474226*AC33-1547.125689*IF(AND(B33&gt;=DATE(2020,3,20),B33&lt;=DATE(2020,6,26)),1,0)</f>
        <v>8022.47186317596</v>
      </c>
      <c r="AN33" s="30" t="n">
        <f aca="false">IF(ISNUMBER(C34),C34,AN34)-0.8328750492*(AD35-AD34)+3.274150872*(AE35-AE34)+0.7954612886*((IF(ISNUMBER(C34),C34,AN34)-IF(ISNUMBER(C33),C33,AN33))-(-0.8328750492*(AD34-AD33)+3.274150872*(AE34-AE33)))-1.394571582*AO34+0.4181414112*AO33</f>
        <v>7256.36191761169</v>
      </c>
      <c r="AP33" s="31" t="n">
        <f aca="false">AQ33+AR32+'ARIMAX(1,1,1) Model'!$C$19*(AR32-AR31)+'ARIMAX(1,1,1) Model'!$C$20*AS32</f>
        <v>7345.09378071969</v>
      </c>
      <c r="AQ33" s="31" t="n">
        <f aca="false">'ARIMAX(1,1,1) Model'!$C$6*I33+'ARIMAX(1,1,1) Model'!$C$7*N33/1000+'ARIMAX(1,1,1) Model'!$C$8*AD33+'ARIMAX(1,1,1) Model'!$C$9*AE33+'ARIMAX(1,1,1) Model'!$C$10*AC33+'ARIMAX(1,1,1) Model'!$C$11*IF(AND(B33&gt;='ARIMAX(1,1,1) Model'!$C$25,B33&lt;='ARIMAX(1,1,1) Model'!$C$26),1,0)+'ARIMAX(1,1,1) Model'!$C$12*E33/1000+'ARIMAX(1,1,1) Model'!$C$13*V33+'ARIMAX(1,1,1) Model'!$C$14*A33+'ARIMAX(1,1,1) Model'!$C$15*SIN(2*PI()*A33/'ARIMAX(1,1,1) Model'!$C$24)+'ARIMAX(1,1,1) Model'!$C$16*COS(2*PI()*A33/'ARIMAX(1,1,1) Model'!$C$24)+'ARIMAX(1,1,1) Model'!$C$17*SIN(4*PI()*A33/'ARIMAX(1,1,1) Model'!$C$24)+'ARIMAX(1,1,1) Model'!$C$18*COS(4*PI()*A33/'ARIMAX(1,1,1) Model'!$C$24)</f>
        <v>1273.67808035516</v>
      </c>
      <c r="AR33" s="31" t="n">
        <f aca="false">IF(ISNUMBER(C33),C33,AP33)-AQ33</f>
        <v>6128.32191964484</v>
      </c>
      <c r="AS33" s="31" t="n">
        <f aca="false">IF(ISNUMBER(C33),C33-AP33,0)</f>
        <v>56.9062192803121</v>
      </c>
      <c r="AT33" s="32"/>
      <c r="AU33" s="33"/>
      <c r="AV33" s="33"/>
      <c r="AW33" s="31"/>
      <c r="AX33" s="31"/>
    </row>
    <row r="34" customFormat="false" ht="16.5" hidden="false" customHeight="true" outlineLevel="0" collapsed="false">
      <c r="A34" s="23" t="n">
        <v>33</v>
      </c>
      <c r="B34" s="24" t="n">
        <v>33501</v>
      </c>
      <c r="C34" s="23" t="n">
        <v>7391</v>
      </c>
      <c r="D34" s="25"/>
      <c r="E34" s="25" t="n">
        <v>418000</v>
      </c>
      <c r="F34" s="25"/>
      <c r="G34" s="25" t="n">
        <v>21.85</v>
      </c>
      <c r="H34" s="25" t="n">
        <v>20.468</v>
      </c>
      <c r="I34" s="25" t="n">
        <v>1.11</v>
      </c>
      <c r="J34" s="25" t="n">
        <v>6126.862</v>
      </c>
      <c r="K34" s="25"/>
      <c r="L34" s="25" t="n">
        <v>844</v>
      </c>
      <c r="M34" s="25" t="n">
        <v>12.565</v>
      </c>
      <c r="N34" s="25" t="n">
        <v>198387</v>
      </c>
      <c r="O34" s="25" t="n">
        <v>3966</v>
      </c>
      <c r="P34" s="25" t="n">
        <v>822851</v>
      </c>
      <c r="Q34" s="25"/>
      <c r="R34" s="25"/>
      <c r="S34" s="25"/>
      <c r="T34" s="25"/>
      <c r="U34" s="25"/>
      <c r="V34" s="25" t="n">
        <v>89.8</v>
      </c>
      <c r="W34" s="25"/>
      <c r="X34" s="25"/>
      <c r="Y34" s="25"/>
      <c r="Z34" s="25"/>
      <c r="AA34" s="25"/>
      <c r="AB34" s="26"/>
      <c r="AC34" s="27" t="n">
        <v>0</v>
      </c>
      <c r="AD34" s="28" t="n">
        <v>8.4</v>
      </c>
      <c r="AE34" s="28" t="n">
        <v>64.2</v>
      </c>
      <c r="AF34" s="27"/>
      <c r="AG34" s="29" t="n">
        <f aca="false">6753.47943187+0.36116788*I34+0.01252571*N34-22.85359542*V34+0.00407811*AA34-0.00067349*E34</f>
        <v>6905.0466692708</v>
      </c>
      <c r="AH34" s="29" t="n">
        <f aca="false">A34*'Simple Linear Regression'!$B$18+'Simple Linear Regression'!$B$17</f>
        <v>7913.48657070923</v>
      </c>
      <c r="AI34" s="29" t="n">
        <f aca="false">7491.3971+0.0137554*N34-0.00058829*E34-34.3283*V34+0.30565*L34+54.6031*M34</f>
        <v>7835.7596313</v>
      </c>
      <c r="AJ34" s="29" t="n">
        <f aca="false">7491.3971-0.00058829*E34+0.30565*L34+54.6031*M34+0.0137554*N34-34.3283*V34</f>
        <v>7835.7596313</v>
      </c>
      <c r="AL34" s="29" t="n">
        <f aca="false">2192.59+2373.87*I34+0.0316653*N34-15.7623*V34+0.00202406*AA34-0.000740146*E34-0.00963493*(I34*N34)</f>
        <v>7263.0302108199</v>
      </c>
      <c r="AM34" s="30" t="n">
        <f aca="false">5205.907083+122.0638992*I34+13.609808*(N34/1000)-1.245906883*AD34+0.7746840854*AE34-134.2474226*AC34-1547.125689*IF(AND(B34&gt;=DATE(2020,3,20),B34&lt;=DATE(2020,6,26)),1,0)</f>
        <v>8080.67609127348</v>
      </c>
      <c r="AN34" s="30" t="n">
        <f aca="false">IF(ISNUMBER(C35),C35,AN35)-0.8328750492*(AD36-AD35)+3.274150872*(AE36-AE35)+0.7954612886*((IF(ISNUMBER(C35),C35,AN35)-IF(ISNUMBER(C34),C34,AN34))-(-0.8328750492*(AD35-AD34)+3.274150872*(AE35-AE34)))-1.394571582*AO35+0.4181414112*AO34</f>
        <v>6955.63797918985</v>
      </c>
      <c r="AP34" s="31" t="n">
        <f aca="false">AQ34+AR33+'ARIMAX(1,1,1) Model'!$C$19*(AR33-AR32)+'ARIMAX(1,1,1) Model'!$C$20*AS33</f>
        <v>7402.02694495925</v>
      </c>
      <c r="AQ34" s="31" t="n">
        <f aca="false">'ARIMAX(1,1,1) Model'!$C$6*I34+'ARIMAX(1,1,1) Model'!$C$7*N34/1000+'ARIMAX(1,1,1) Model'!$C$8*AD34+'ARIMAX(1,1,1) Model'!$C$9*AE34+'ARIMAX(1,1,1) Model'!$C$10*AC34+'ARIMAX(1,1,1) Model'!$C$11*IF(AND(B34&gt;='ARIMAX(1,1,1) Model'!$C$25,B34&lt;='ARIMAX(1,1,1) Model'!$C$26),1,0)+'ARIMAX(1,1,1) Model'!$C$12*E34/1000+'ARIMAX(1,1,1) Model'!$C$13*V34+'ARIMAX(1,1,1) Model'!$C$14*A34+'ARIMAX(1,1,1) Model'!$C$15*SIN(2*PI()*A34/'ARIMAX(1,1,1) Model'!$C$24)+'ARIMAX(1,1,1) Model'!$C$16*COS(2*PI()*A34/'ARIMAX(1,1,1) Model'!$C$24)+'ARIMAX(1,1,1) Model'!$C$17*SIN(4*PI()*A34/'ARIMAX(1,1,1) Model'!$C$24)+'ARIMAX(1,1,1) Model'!$C$18*COS(4*PI()*A34/'ARIMAX(1,1,1) Model'!$C$24)</f>
        <v>1294.44463131622</v>
      </c>
      <c r="AR34" s="31" t="n">
        <f aca="false">IF(ISNUMBER(C34),C34,AP34)-AQ34</f>
        <v>6096.55536868378</v>
      </c>
      <c r="AS34" s="31" t="n">
        <f aca="false">IF(ISNUMBER(C34),C34-AP34,0)</f>
        <v>-11.0269449592515</v>
      </c>
      <c r="AT34" s="32"/>
      <c r="AU34" s="33"/>
      <c r="AV34" s="33"/>
      <c r="AW34" s="31"/>
      <c r="AX34" s="31"/>
    </row>
    <row r="35" customFormat="false" ht="16.5" hidden="false" customHeight="true" outlineLevel="0" collapsed="false">
      <c r="A35" s="23" t="n">
        <v>34</v>
      </c>
      <c r="B35" s="24" t="n">
        <v>33508</v>
      </c>
      <c r="C35" s="23" t="n">
        <v>7088</v>
      </c>
      <c r="D35" s="25"/>
      <c r="E35" s="25" t="n">
        <v>419000</v>
      </c>
      <c r="F35" s="25"/>
      <c r="G35" s="25" t="n">
        <v>22.24</v>
      </c>
      <c r="H35" s="25" t="n">
        <v>20.942</v>
      </c>
      <c r="I35" s="25" t="n">
        <v>1.097</v>
      </c>
      <c r="J35" s="25" t="n">
        <v>6126.862</v>
      </c>
      <c r="K35" s="25"/>
      <c r="L35" s="25" t="n">
        <v>844</v>
      </c>
      <c r="M35" s="25" t="n">
        <v>12.565</v>
      </c>
      <c r="N35" s="25" t="n">
        <v>198387</v>
      </c>
      <c r="O35" s="25" t="n">
        <v>3966</v>
      </c>
      <c r="P35" s="25" t="n">
        <v>822851</v>
      </c>
      <c r="Q35" s="25"/>
      <c r="R35" s="25"/>
      <c r="S35" s="25"/>
      <c r="T35" s="25"/>
      <c r="U35" s="25"/>
      <c r="V35" s="25" t="n">
        <v>89.8</v>
      </c>
      <c r="W35" s="25"/>
      <c r="X35" s="25"/>
      <c r="Y35" s="25"/>
      <c r="Z35" s="25"/>
      <c r="AA35" s="25"/>
      <c r="AB35" s="26"/>
      <c r="AC35" s="27" t="n">
        <v>0</v>
      </c>
      <c r="AD35" s="28" t="n">
        <v>22.8</v>
      </c>
      <c r="AE35" s="28" t="n">
        <v>30.4</v>
      </c>
      <c r="AF35" s="27"/>
      <c r="AG35" s="29" t="n">
        <f aca="false">6753.47943187+0.36116788*I35+0.01252571*N35-22.85359542*V35+0.00407811*AA35-0.00067349*E35</f>
        <v>6904.36848408836</v>
      </c>
      <c r="AH35" s="29" t="n">
        <f aca="false">A35*'Simple Linear Regression'!$B$18+'Simple Linear Regression'!$B$17</f>
        <v>7914.33960779314</v>
      </c>
      <c r="AI35" s="29" t="n">
        <f aca="false">7491.3971+0.0137554*N35-0.00058829*E35-34.3283*V35+0.30565*L35+54.6031*M35</f>
        <v>7835.1713413</v>
      </c>
      <c r="AJ35" s="29" t="n">
        <f aca="false">7491.3971-0.00058829*E35+0.30565*L35+54.6031*M35+0.0137554*N35-34.3283*V35</f>
        <v>7835.1713413</v>
      </c>
      <c r="AL35" s="29" t="n">
        <f aca="false">2192.59+2373.87*I35+0.0316653*N35-15.7623*V35+0.00202406*AA35-0.000740146*E35-0.00963493*(I35*N35)</f>
        <v>7256.27853797273</v>
      </c>
      <c r="AM35" s="30" t="n">
        <f aca="false">5205.907083+122.0638992*I35+13.609808*(N35/1000)-1.245906883*AD35+0.7746840854*AE35-134.2474226*AC35-1547.125689*IF(AND(B35&gt;=DATE(2020,3,20),B35&lt;=DATE(2020,6,26)),1,0)</f>
        <v>8034.96387938216</v>
      </c>
      <c r="AN35" s="30" t="n">
        <f aca="false">IF(ISNUMBER(C36),C36,AN36)-0.8328750492*(AD37-AD36)+3.274150872*(AE37-AE36)+0.7954612886*((IF(ISNUMBER(C36),C36,AN36)-IF(ISNUMBER(C35),C35,AN35))-(-0.8328750492*(AD36-AD35)+3.274150872*(AE36-AE35)))-1.394571582*AO36+0.4181414112*AO35</f>
        <v>6782.47207900758</v>
      </c>
      <c r="AP35" s="31" t="n">
        <f aca="false">AQ35+AR34+'ARIMAX(1,1,1) Model'!$C$19*(AR34-AR33)+'ARIMAX(1,1,1) Model'!$C$20*AS34</f>
        <v>7305.01786674452</v>
      </c>
      <c r="AQ35" s="31" t="n">
        <f aca="false">'ARIMAX(1,1,1) Model'!$C$6*I35+'ARIMAX(1,1,1) Model'!$C$7*N35/1000+'ARIMAX(1,1,1) Model'!$C$8*AD35+'ARIMAX(1,1,1) Model'!$C$9*AE35+'ARIMAX(1,1,1) Model'!$C$10*AC35+'ARIMAX(1,1,1) Model'!$C$11*IF(AND(B35&gt;='ARIMAX(1,1,1) Model'!$C$25,B35&lt;='ARIMAX(1,1,1) Model'!$C$26),1,0)+'ARIMAX(1,1,1) Model'!$C$12*E35/1000+'ARIMAX(1,1,1) Model'!$C$13*V35+'ARIMAX(1,1,1) Model'!$C$14*A35+'ARIMAX(1,1,1) Model'!$C$15*SIN(2*PI()*A35/'ARIMAX(1,1,1) Model'!$C$24)+'ARIMAX(1,1,1) Model'!$C$16*COS(2*PI()*A35/'ARIMAX(1,1,1) Model'!$C$24)+'ARIMAX(1,1,1) Model'!$C$17*SIN(4*PI()*A35/'ARIMAX(1,1,1) Model'!$C$24)+'ARIMAX(1,1,1) Model'!$C$18*COS(4*PI()*A35/'ARIMAX(1,1,1) Model'!$C$24)</f>
        <v>1201.63557091491</v>
      </c>
      <c r="AR35" s="31" t="n">
        <f aca="false">IF(ISNUMBER(C35),C35,AP35)-AQ35</f>
        <v>5886.36442908509</v>
      </c>
      <c r="AS35" s="31" t="n">
        <f aca="false">IF(ISNUMBER(C35),C35-AP35,0)</f>
        <v>-217.017866744515</v>
      </c>
      <c r="AT35" s="32"/>
      <c r="AU35" s="33"/>
      <c r="AV35" s="33"/>
      <c r="AW35" s="31"/>
      <c r="AX35" s="31"/>
    </row>
    <row r="36" customFormat="false" ht="16.5" hidden="false" customHeight="true" outlineLevel="0" collapsed="false">
      <c r="A36" s="23" t="n">
        <v>35</v>
      </c>
      <c r="B36" s="24" t="n">
        <v>33515</v>
      </c>
      <c r="C36" s="23" t="n">
        <v>6949</v>
      </c>
      <c r="D36" s="25"/>
      <c r="E36" s="25" t="n">
        <v>437000</v>
      </c>
      <c r="F36" s="25"/>
      <c r="G36" s="25" t="n">
        <v>22.406</v>
      </c>
      <c r="H36" s="25" t="n">
        <v>21.492</v>
      </c>
      <c r="I36" s="25" t="n">
        <v>1.092</v>
      </c>
      <c r="J36" s="25" t="n">
        <v>6126.862</v>
      </c>
      <c r="K36" s="25"/>
      <c r="L36" s="25" t="n">
        <v>844</v>
      </c>
      <c r="M36" s="25" t="n">
        <v>12.565</v>
      </c>
      <c r="N36" s="25" t="n">
        <v>198387</v>
      </c>
      <c r="O36" s="25" t="n">
        <v>3966</v>
      </c>
      <c r="P36" s="25" t="n">
        <v>822851</v>
      </c>
      <c r="Q36" s="25"/>
      <c r="R36" s="25"/>
      <c r="S36" s="25"/>
      <c r="T36" s="25"/>
      <c r="U36" s="25"/>
      <c r="V36" s="25" t="n">
        <v>89.8</v>
      </c>
      <c r="W36" s="25"/>
      <c r="X36" s="25"/>
      <c r="Y36" s="25"/>
      <c r="Z36" s="25"/>
      <c r="AA36" s="25"/>
      <c r="AB36" s="26"/>
      <c r="AC36" s="27" t="n">
        <v>0</v>
      </c>
      <c r="AD36" s="28" t="n">
        <v>14.2</v>
      </c>
      <c r="AE36" s="28" t="n">
        <v>31.6</v>
      </c>
      <c r="AF36" s="27"/>
      <c r="AG36" s="29" t="n">
        <f aca="false">6753.47943187+0.36116788*I36+0.01252571*N36-22.85359542*V36+0.00407811*AA36-0.00067349*E36</f>
        <v>6892.24385824896</v>
      </c>
      <c r="AH36" s="29" t="n">
        <f aca="false">A36*'Simple Linear Regression'!$B$18+'Simple Linear Regression'!$B$17</f>
        <v>7915.19264487704</v>
      </c>
      <c r="AI36" s="29" t="n">
        <f aca="false">7491.3971+0.0137554*N36-0.00058829*E36-34.3283*V36+0.30565*L36+54.6031*M36</f>
        <v>7824.5821213</v>
      </c>
      <c r="AJ36" s="29" t="n">
        <f aca="false">7491.3971-0.00058829*E36+0.30565*L36+54.6031*M36+0.0137554*N36-34.3283*V36</f>
        <v>7824.5821213</v>
      </c>
      <c r="AL36" s="29" t="n">
        <f aca="false">2192.59+2373.87*I36+0.0316653*N36-15.7623*V36+0.00202406*AA36-0.000740146*E36-0.00963493*(I36*N36)</f>
        <v>7240.64378426228</v>
      </c>
      <c r="AM36" s="30" t="n">
        <f aca="false">5205.907083+122.0638992*I36+13.609808*(N36/1000)-1.245906883*AD36+0.7746840854*AE36-134.2474226*AC36-1547.125689*IF(AND(B36&gt;=DATE(2020,3,20),B36&lt;=DATE(2020,6,26)),1,0)</f>
        <v>8045.99797998244</v>
      </c>
      <c r="AN36" s="30" t="n">
        <f aca="false">IF(ISNUMBER(C37),C37,AN37)-0.8328750492*(AD38-AD37)+3.274150872*(AE38-AE37)+0.7954612886*((IF(ISNUMBER(C37),C37,AN37)-IF(ISNUMBER(C36),C36,AN36))-(-0.8328750492*(AD37-AD36)+3.274150872*(AE37-AE36)))-1.394571582*AO37+0.4181414112*AO36</f>
        <v>7983.06007843721</v>
      </c>
      <c r="AP36" s="31" t="n">
        <f aca="false">AQ36+AR35+'ARIMAX(1,1,1) Model'!$C$19*(AR35-AR34)+'ARIMAX(1,1,1) Model'!$C$20*AS35</f>
        <v>7247.72294698214</v>
      </c>
      <c r="AQ36" s="31" t="n">
        <f aca="false">'ARIMAX(1,1,1) Model'!$C$6*I36+'ARIMAX(1,1,1) Model'!$C$7*N36/1000+'ARIMAX(1,1,1) Model'!$C$8*AD36+'ARIMAX(1,1,1) Model'!$C$9*AE36+'ARIMAX(1,1,1) Model'!$C$10*AC36+'ARIMAX(1,1,1) Model'!$C$11*IF(AND(B36&gt;='ARIMAX(1,1,1) Model'!$C$25,B36&lt;='ARIMAX(1,1,1) Model'!$C$26),1,0)+'ARIMAX(1,1,1) Model'!$C$12*E36/1000+'ARIMAX(1,1,1) Model'!$C$13*V36+'ARIMAX(1,1,1) Model'!$C$14*A36+'ARIMAX(1,1,1) Model'!$C$15*SIN(2*PI()*A36/'ARIMAX(1,1,1) Model'!$C$24)+'ARIMAX(1,1,1) Model'!$C$16*COS(2*PI()*A36/'ARIMAX(1,1,1) Model'!$C$24)+'ARIMAX(1,1,1) Model'!$C$17*SIN(4*PI()*A36/'ARIMAX(1,1,1) Model'!$C$24)+'ARIMAX(1,1,1) Model'!$C$18*COS(4*PI()*A36/'ARIMAX(1,1,1) Model'!$C$24)</f>
        <v>1186.52458719824</v>
      </c>
      <c r="AR36" s="31" t="n">
        <f aca="false">IF(ISNUMBER(C36),C36,AP36)-AQ36</f>
        <v>5762.47541280176</v>
      </c>
      <c r="AS36" s="31" t="n">
        <f aca="false">IF(ISNUMBER(C36),C36-AP36,0)</f>
        <v>-298.722946982143</v>
      </c>
      <c r="AT36" s="32"/>
      <c r="AU36" s="33"/>
      <c r="AV36" s="33"/>
      <c r="AW36" s="31"/>
      <c r="AX36" s="31"/>
    </row>
    <row r="37" customFormat="false" ht="16.5" hidden="false" customHeight="true" outlineLevel="0" collapsed="false">
      <c r="A37" s="23" t="n">
        <v>36</v>
      </c>
      <c r="B37" s="24" t="n">
        <v>33522</v>
      </c>
      <c r="C37" s="23" t="n">
        <v>7506</v>
      </c>
      <c r="D37" s="25"/>
      <c r="E37" s="25" t="n">
        <v>424000</v>
      </c>
      <c r="F37" s="25"/>
      <c r="G37" s="25" t="n">
        <v>23.078</v>
      </c>
      <c r="H37" s="25" t="n">
        <v>22.114</v>
      </c>
      <c r="I37" s="25" t="n">
        <v>1.089</v>
      </c>
      <c r="J37" s="25" t="n">
        <v>6126.862</v>
      </c>
      <c r="K37" s="25"/>
      <c r="L37" s="25" t="n">
        <v>803</v>
      </c>
      <c r="M37" s="25" t="n">
        <v>12.565</v>
      </c>
      <c r="N37" s="25" t="n">
        <v>198387</v>
      </c>
      <c r="O37" s="25" t="n">
        <v>3969.1</v>
      </c>
      <c r="P37" s="25" t="n">
        <v>822851</v>
      </c>
      <c r="Q37" s="25"/>
      <c r="R37" s="25"/>
      <c r="S37" s="25"/>
      <c r="T37" s="25"/>
      <c r="U37" s="25"/>
      <c r="V37" s="25" t="n">
        <v>88.8</v>
      </c>
      <c r="W37" s="25"/>
      <c r="X37" s="25"/>
      <c r="Y37" s="25"/>
      <c r="Z37" s="25"/>
      <c r="AA37" s="25"/>
      <c r="AB37" s="26"/>
      <c r="AC37" s="27" t="n">
        <v>0</v>
      </c>
      <c r="AD37" s="28" t="n">
        <v>36.2</v>
      </c>
      <c r="AE37" s="28" t="n">
        <v>22.8</v>
      </c>
      <c r="AF37" s="27"/>
      <c r="AG37" s="29" t="n">
        <f aca="false">6753.47943187+0.36116788*I37+0.01252571*N37-22.85359542*V37+0.00407811*AA37-0.00067349*E37</f>
        <v>6923.85174016532</v>
      </c>
      <c r="AH37" s="29" t="n">
        <f aca="false">A37*'Simple Linear Regression'!$B$18+'Simple Linear Regression'!$B$17</f>
        <v>7916.04568196095</v>
      </c>
      <c r="AI37" s="29" t="n">
        <f aca="false">7491.3971+0.0137554*N37-0.00058829*E37-34.3283*V37+0.30565*L37+54.6031*M37</f>
        <v>7854.0265413</v>
      </c>
      <c r="AJ37" s="29" t="n">
        <f aca="false">7491.3971-0.00058829*E37+0.30565*L37+54.6031*M37+0.0137554*N37-34.3283*V37</f>
        <v>7854.0265413</v>
      </c>
      <c r="AL37" s="29" t="n">
        <f aca="false">2192.59+2373.87*I37+0.0316653*N37-15.7623*V37+0.00202406*AA37-0.000740146*E37-0.00963493*(I37*N37)</f>
        <v>7264.64070683601</v>
      </c>
      <c r="AM37" s="30" t="n">
        <f aca="false">5205.907083+122.0638992*I37+13.609808*(N37/1000)-1.245906883*AD37+0.7746840854*AE37-134.2474226*AC37-1547.125689*IF(AND(B37&gt;=DATE(2020,3,20),B37&lt;=DATE(2020,6,26)),1,0)</f>
        <v>8011.40461690732</v>
      </c>
      <c r="AN37" s="30" t="n">
        <f aca="false">IF(ISNUMBER(C38),C38,AN38)-0.8328750492*(AD39-AD38)+3.274150872*(AE39-AE38)+0.7954612886*((IF(ISNUMBER(C38),C38,AN38)-IF(ISNUMBER(C37),C37,AN37))-(-0.8328750492*(AD38-AD37)+3.274150872*(AE38-AE37)))-1.394571582*AO38+0.4181414112*AO37</f>
        <v>7291.70376092308</v>
      </c>
      <c r="AP37" s="31" t="n">
        <f aca="false">AQ37+AR36+'ARIMAX(1,1,1) Model'!$C$19*(AR36-AR35)+'ARIMAX(1,1,1) Model'!$C$20*AS36</f>
        <v>7185.53297596028</v>
      </c>
      <c r="AQ37" s="31" t="n">
        <f aca="false">'ARIMAX(1,1,1) Model'!$C$6*I37+'ARIMAX(1,1,1) Model'!$C$7*N37/1000+'ARIMAX(1,1,1) Model'!$C$8*AD37+'ARIMAX(1,1,1) Model'!$C$9*AE37+'ARIMAX(1,1,1) Model'!$C$10*AC37+'ARIMAX(1,1,1) Model'!$C$11*IF(AND(B37&gt;='ARIMAX(1,1,1) Model'!$C$25,B37&lt;='ARIMAX(1,1,1) Model'!$C$26),1,0)+'ARIMAX(1,1,1) Model'!$C$12*E37/1000+'ARIMAX(1,1,1) Model'!$C$13*V37+'ARIMAX(1,1,1) Model'!$C$14*A37+'ARIMAX(1,1,1) Model'!$C$15*SIN(2*PI()*A37/'ARIMAX(1,1,1) Model'!$C$24)+'ARIMAX(1,1,1) Model'!$C$16*COS(2*PI()*A37/'ARIMAX(1,1,1) Model'!$C$24)+'ARIMAX(1,1,1) Model'!$C$17*SIN(4*PI()*A37/'ARIMAX(1,1,1) Model'!$C$24)+'ARIMAX(1,1,1) Model'!$C$18*COS(4*PI()*A37/'ARIMAX(1,1,1) Model'!$C$24)</f>
        <v>1166.26507032112</v>
      </c>
      <c r="AR37" s="31" t="n">
        <f aca="false">IF(ISNUMBER(C37),C37,AP37)-AQ37</f>
        <v>6339.73492967888</v>
      </c>
      <c r="AS37" s="31" t="n">
        <f aca="false">IF(ISNUMBER(C37),C37-AP37,0)</f>
        <v>320.467024039717</v>
      </c>
      <c r="AT37" s="32"/>
      <c r="AU37" s="33"/>
      <c r="AV37" s="33"/>
      <c r="AW37" s="31"/>
      <c r="AX37" s="31"/>
    </row>
    <row r="38" customFormat="false" ht="16.5" hidden="false" customHeight="true" outlineLevel="0" collapsed="false">
      <c r="A38" s="23" t="n">
        <v>37</v>
      </c>
      <c r="B38" s="24" t="n">
        <v>33529</v>
      </c>
      <c r="C38" s="23" t="n">
        <v>7396</v>
      </c>
      <c r="D38" s="25"/>
      <c r="E38" s="25" t="n">
        <v>425000</v>
      </c>
      <c r="F38" s="25"/>
      <c r="G38" s="25" t="n">
        <v>23.824</v>
      </c>
      <c r="H38" s="25" t="n">
        <v>22.752</v>
      </c>
      <c r="I38" s="25" t="n">
        <v>1.084</v>
      </c>
      <c r="J38" s="25" t="n">
        <v>6126.862</v>
      </c>
      <c r="K38" s="25"/>
      <c r="L38" s="25" t="n">
        <v>803</v>
      </c>
      <c r="M38" s="25" t="n">
        <v>13.107</v>
      </c>
      <c r="N38" s="25" t="n">
        <v>204063</v>
      </c>
      <c r="O38" s="25" t="n">
        <v>3969.1</v>
      </c>
      <c r="P38" s="25" t="n">
        <v>822851</v>
      </c>
      <c r="Q38" s="25"/>
      <c r="R38" s="25"/>
      <c r="S38" s="25"/>
      <c r="T38" s="25"/>
      <c r="U38" s="25"/>
      <c r="V38" s="25" t="n">
        <v>88.8</v>
      </c>
      <c r="W38" s="25"/>
      <c r="X38" s="25"/>
      <c r="Y38" s="25"/>
      <c r="Z38" s="25"/>
      <c r="AA38" s="25"/>
      <c r="AB38" s="26"/>
      <c r="AC38" s="27" t="n">
        <v>0</v>
      </c>
      <c r="AD38" s="28" t="n">
        <v>46.7</v>
      </c>
      <c r="AE38" s="28" t="n">
        <v>24.4</v>
      </c>
      <c r="AF38" s="27"/>
      <c r="AG38" s="29" t="n">
        <f aca="false">6753.47943187+0.36116788*I38+0.01252571*N38-22.85359542*V38+0.00407811*AA38-0.00067349*E38</f>
        <v>6994.27237428592</v>
      </c>
      <c r="AH38" s="29" t="n">
        <f aca="false">A38*'Simple Linear Regression'!$B$18+'Simple Linear Regression'!$B$17</f>
        <v>7916.89871904485</v>
      </c>
      <c r="AI38" s="29" t="n">
        <f aca="false">7491.3971+0.0137554*N38-0.00058829*E38-34.3283*V38+0.30565*L38+54.6031*M38</f>
        <v>7961.1087819</v>
      </c>
      <c r="AJ38" s="29" t="n">
        <f aca="false">7491.3971-0.00058829*E38+0.30565*L38+54.6031*M38+0.0137554*N38-34.3283*V38</f>
        <v>7961.1087819</v>
      </c>
      <c r="AL38" s="29" t="n">
        <f aca="false">2192.59+2373.87*I38+0.0316653*N38-15.7623*V38+0.00202406*AA38-0.000740146*E38-0.00963493*(I38*N38)</f>
        <v>7382.03903478044</v>
      </c>
      <c r="AM38" s="30" t="n">
        <f aca="false">5205.907083+122.0638992*I38+13.609808*(N38/1000)-1.245906883*AD38+0.7746840854*AE38-134.2474226*AC38-1547.125689*IF(AND(B38&gt;=DATE(2020,3,20),B38&lt;=DATE(2020,6,26)),1,0)</f>
        <v>8076.20103988446</v>
      </c>
      <c r="AN38" s="30" t="n">
        <f aca="false">IF(ISNUMBER(C39),C39,AN39)-0.8328750492*(AD40-AD39)+3.274150872*(AE40-AE39)+0.7954612886*((IF(ISNUMBER(C39),C39,AN39)-IF(ISNUMBER(C38),C38,AN38))-(-0.8328750492*(AD39-AD38)+3.274150872*(AE39-AE38)))-1.394571582*AO39+0.4181414112*AO38</f>
        <v>7441.82110339307</v>
      </c>
      <c r="AP38" s="31" t="n">
        <f aca="false">AQ38+AR37+'ARIMAX(1,1,1) Model'!$C$19*(AR37-AR36)+'ARIMAX(1,1,1) Model'!$C$20*AS37</f>
        <v>7287.5016584023</v>
      </c>
      <c r="AQ38" s="31" t="n">
        <f aca="false">'ARIMAX(1,1,1) Model'!$C$6*I38+'ARIMAX(1,1,1) Model'!$C$7*N38/1000+'ARIMAX(1,1,1) Model'!$C$8*AD38+'ARIMAX(1,1,1) Model'!$C$9*AE38+'ARIMAX(1,1,1) Model'!$C$10*AC38+'ARIMAX(1,1,1) Model'!$C$11*IF(AND(B38&gt;='ARIMAX(1,1,1) Model'!$C$25,B38&lt;='ARIMAX(1,1,1) Model'!$C$26),1,0)+'ARIMAX(1,1,1) Model'!$C$12*E38/1000+'ARIMAX(1,1,1) Model'!$C$13*V38+'ARIMAX(1,1,1) Model'!$C$14*A38+'ARIMAX(1,1,1) Model'!$C$15*SIN(2*PI()*A38/'ARIMAX(1,1,1) Model'!$C$24)+'ARIMAX(1,1,1) Model'!$C$16*COS(2*PI()*A38/'ARIMAX(1,1,1) Model'!$C$24)+'ARIMAX(1,1,1) Model'!$C$17*SIN(4*PI()*A38/'ARIMAX(1,1,1) Model'!$C$24)+'ARIMAX(1,1,1) Model'!$C$18*COS(4*PI()*A38/'ARIMAX(1,1,1) Model'!$C$24)</f>
        <v>1179.91273598135</v>
      </c>
      <c r="AR38" s="31" t="n">
        <f aca="false">IF(ISNUMBER(C38),C38,AP38)-AQ38</f>
        <v>6216.08726401865</v>
      </c>
      <c r="AS38" s="31" t="n">
        <f aca="false">IF(ISNUMBER(C38),C38-AP38,0)</f>
        <v>108.498341597703</v>
      </c>
      <c r="AT38" s="32"/>
      <c r="AU38" s="33"/>
      <c r="AV38" s="33"/>
      <c r="AW38" s="31"/>
      <c r="AX38" s="31"/>
    </row>
    <row r="39" customFormat="false" ht="16.5" hidden="false" customHeight="true" outlineLevel="0" collapsed="false">
      <c r="A39" s="23" t="n">
        <v>38</v>
      </c>
      <c r="B39" s="24" t="n">
        <v>33536</v>
      </c>
      <c r="C39" s="23" t="n">
        <v>7421</v>
      </c>
      <c r="D39" s="25"/>
      <c r="E39" s="25" t="n">
        <v>419000</v>
      </c>
      <c r="F39" s="25"/>
      <c r="G39" s="25" t="n">
        <v>23.458</v>
      </c>
      <c r="H39" s="25" t="n">
        <v>22.536</v>
      </c>
      <c r="I39" s="25" t="n">
        <v>1.088</v>
      </c>
      <c r="J39" s="25" t="n">
        <v>6126.862</v>
      </c>
      <c r="K39" s="25"/>
      <c r="L39" s="25" t="n">
        <v>803</v>
      </c>
      <c r="M39" s="25" t="n">
        <v>13.107</v>
      </c>
      <c r="N39" s="25" t="n">
        <v>204063</v>
      </c>
      <c r="O39" s="25" t="n">
        <v>3969.1</v>
      </c>
      <c r="P39" s="25" t="n">
        <v>822851</v>
      </c>
      <c r="Q39" s="25"/>
      <c r="R39" s="25"/>
      <c r="S39" s="25"/>
      <c r="T39" s="25"/>
      <c r="U39" s="25"/>
      <c r="V39" s="25" t="n">
        <v>88.8</v>
      </c>
      <c r="W39" s="25"/>
      <c r="X39" s="25"/>
      <c r="Y39" s="25"/>
      <c r="Z39" s="25"/>
      <c r="AA39" s="25"/>
      <c r="AB39" s="26"/>
      <c r="AC39" s="27" t="n">
        <v>0</v>
      </c>
      <c r="AD39" s="28" t="n">
        <v>36.8</v>
      </c>
      <c r="AE39" s="28" t="n">
        <v>15.9</v>
      </c>
      <c r="AF39" s="27"/>
      <c r="AG39" s="29" t="n">
        <f aca="false">6753.47943187+0.36116788*I39+0.01252571*N39-22.85359542*V39+0.00407811*AA39-0.00067349*E39</f>
        <v>6998.31475895744</v>
      </c>
      <c r="AH39" s="29" t="n">
        <f aca="false">A39*'Simple Linear Regression'!$B$18+'Simple Linear Regression'!$B$17</f>
        <v>7917.75175612875</v>
      </c>
      <c r="AI39" s="29" t="n">
        <f aca="false">7491.3971+0.0137554*N39-0.00058829*E39-34.3283*V39+0.30565*L39+54.6031*M39</f>
        <v>7964.6385219</v>
      </c>
      <c r="AJ39" s="29" t="n">
        <f aca="false">7491.3971-0.00058829*E39+0.30565*L39+54.6031*M39+0.0137554*N39-34.3283*V39</f>
        <v>7964.6385219</v>
      </c>
      <c r="AL39" s="29" t="n">
        <f aca="false">2192.59+2373.87*I39+0.0316653*N39-15.7623*V39+0.00202406*AA39-0.000740146*E39-0.00963493*(I39*N39)</f>
        <v>7388.11085989808</v>
      </c>
      <c r="AM39" s="30" t="n">
        <f aca="false">5205.907083+122.0638992*I39+13.609808*(N39/1000)-1.245906883*AD39+0.7746840854*AE39-134.2474226*AC39-1547.125689*IF(AND(B39&gt;=DATE(2020,3,20),B39&lt;=DATE(2020,6,26)),1,0)</f>
        <v>8082.43895889706</v>
      </c>
      <c r="AN39" s="30" t="n">
        <f aca="false">IF(ISNUMBER(C40),C40,AN40)-0.8328750492*(AD41-AD40)+3.274150872*(AE41-AE40)+0.7954612886*((IF(ISNUMBER(C40),C40,AN40)-IF(ISNUMBER(C39),C39,AN39))-(-0.8328750492*(AD40-AD39)+3.274150872*(AE40-AE39)))-1.394571582*AO40+0.4181414112*AO39</f>
        <v>6854.52645830844</v>
      </c>
      <c r="AP39" s="31" t="n">
        <f aca="false">AQ39+AR38+'ARIMAX(1,1,1) Model'!$C$19*(AR38-AR37)+'ARIMAX(1,1,1) Model'!$C$20*AS38</f>
        <v>7252.25860180896</v>
      </c>
      <c r="AQ39" s="31" t="n">
        <f aca="false">'ARIMAX(1,1,1) Model'!$C$6*I39+'ARIMAX(1,1,1) Model'!$C$7*N39/1000+'ARIMAX(1,1,1) Model'!$C$8*AD39+'ARIMAX(1,1,1) Model'!$C$9*AE39+'ARIMAX(1,1,1) Model'!$C$10*AC39+'ARIMAX(1,1,1) Model'!$C$11*IF(AND(B39&gt;='ARIMAX(1,1,1) Model'!$C$25,B39&lt;='ARIMAX(1,1,1) Model'!$C$26),1,0)+'ARIMAX(1,1,1) Model'!$C$12*E39/1000+'ARIMAX(1,1,1) Model'!$C$13*V39+'ARIMAX(1,1,1) Model'!$C$14*A39+'ARIMAX(1,1,1) Model'!$C$15*SIN(2*PI()*A39/'ARIMAX(1,1,1) Model'!$C$24)+'ARIMAX(1,1,1) Model'!$C$16*COS(2*PI()*A39/'ARIMAX(1,1,1) Model'!$C$24)+'ARIMAX(1,1,1) Model'!$C$17*SIN(4*PI()*A39/'ARIMAX(1,1,1) Model'!$C$24)+'ARIMAX(1,1,1) Model'!$C$18*COS(4*PI()*A39/'ARIMAX(1,1,1) Model'!$C$24)</f>
        <v>1145.88846373997</v>
      </c>
      <c r="AR39" s="31" t="n">
        <f aca="false">IF(ISNUMBER(C39),C39,AP39)-AQ39</f>
        <v>6275.11153626003</v>
      </c>
      <c r="AS39" s="31" t="n">
        <f aca="false">IF(ISNUMBER(C39),C39-AP39,0)</f>
        <v>168.741398191041</v>
      </c>
      <c r="AT39" s="32"/>
      <c r="AU39" s="33"/>
      <c r="AV39" s="33"/>
      <c r="AW39" s="31"/>
      <c r="AX39" s="31"/>
    </row>
    <row r="40" customFormat="false" ht="16.5" hidden="false" customHeight="true" outlineLevel="0" collapsed="false">
      <c r="A40" s="23" t="n">
        <v>39</v>
      </c>
      <c r="B40" s="24" t="n">
        <v>33543</v>
      </c>
      <c r="C40" s="23" t="n">
        <v>7159</v>
      </c>
      <c r="D40" s="25"/>
      <c r="E40" s="25" t="n">
        <v>423000</v>
      </c>
      <c r="F40" s="25"/>
      <c r="G40" s="25" t="n">
        <v>23.316</v>
      </c>
      <c r="H40" s="25" t="n">
        <v>22.046</v>
      </c>
      <c r="I40" s="25" t="n">
        <v>1.091</v>
      </c>
      <c r="J40" s="25" t="n">
        <v>6126.862</v>
      </c>
      <c r="K40" s="25"/>
      <c r="L40" s="25" t="n">
        <v>803</v>
      </c>
      <c r="M40" s="25" t="n">
        <v>13.107</v>
      </c>
      <c r="N40" s="25" t="n">
        <v>204063</v>
      </c>
      <c r="O40" s="25" t="n">
        <v>3969.1</v>
      </c>
      <c r="P40" s="25" t="n">
        <v>822851</v>
      </c>
      <c r="Q40" s="25"/>
      <c r="R40" s="25"/>
      <c r="S40" s="25"/>
      <c r="T40" s="25"/>
      <c r="U40" s="25"/>
      <c r="V40" s="25" t="n">
        <v>88.8</v>
      </c>
      <c r="W40" s="25"/>
      <c r="X40" s="25"/>
      <c r="Y40" s="25"/>
      <c r="Z40" s="25"/>
      <c r="AA40" s="25"/>
      <c r="AB40" s="26"/>
      <c r="AC40" s="27" t="n">
        <v>0</v>
      </c>
      <c r="AD40" s="28" t="n">
        <v>47.7</v>
      </c>
      <c r="AE40" s="28" t="n">
        <v>14.2</v>
      </c>
      <c r="AF40" s="27"/>
      <c r="AG40" s="29" t="n">
        <f aca="false">6753.47943187+0.36116788*I40+0.01252571*N40-22.85359542*V40+0.00407811*AA40-0.00067349*E40</f>
        <v>6995.62188246108</v>
      </c>
      <c r="AH40" s="29" t="n">
        <f aca="false">A40*'Simple Linear Regression'!$B$18+'Simple Linear Regression'!$B$17</f>
        <v>7918.60479321266</v>
      </c>
      <c r="AI40" s="29" t="n">
        <f aca="false">7491.3971+0.0137554*N40-0.00058829*E40-34.3283*V40+0.30565*L40+54.6031*M40</f>
        <v>7962.2853619</v>
      </c>
      <c r="AJ40" s="29" t="n">
        <f aca="false">7491.3971-0.00058829*E40+0.30565*L40+54.6031*M40+0.0137554*N40-34.3283*V40</f>
        <v>7962.2853619</v>
      </c>
      <c r="AL40" s="29" t="n">
        <f aca="false">2192.59+2373.87*I40+0.0316653*N40-15.7623*V40+0.00202406*AA40-0.000740146*E40-0.00963493*(I40*N40)</f>
        <v>7386.37348773631</v>
      </c>
      <c r="AM40" s="30" t="n">
        <f aca="false">5205.907083+122.0638992*I40+13.609808*(N40/1000)-1.245906883*AD40+0.7746840854*AE40-134.2474226*AC40-1547.125689*IF(AND(B40&gt;=DATE(2020,3,20),B40&lt;=DATE(2020,6,26)),1,0)</f>
        <v>8067.90780262478</v>
      </c>
      <c r="AN40" s="30" t="n">
        <f aca="false">IF(ISNUMBER(C41),C41,AN41)-0.8328750492*(AD42-AD41)+3.274150872*(AE42-AE41)+0.7954612886*((IF(ISNUMBER(C41),C41,AN41)-IF(ISNUMBER(C40),C40,AN40))-(-0.8328750492*(AD41-AD40)+3.274150872*(AE41-AE40)))-1.394571582*AO41+0.4181414112*AO40</f>
        <v>7656.99706507251</v>
      </c>
      <c r="AP40" s="31" t="n">
        <f aca="false">AQ40+AR39+'ARIMAX(1,1,1) Model'!$C$19*(AR39-AR38)+'ARIMAX(1,1,1) Model'!$C$20*AS39</f>
        <v>7264.74576402194</v>
      </c>
      <c r="AQ40" s="31" t="n">
        <f aca="false">'ARIMAX(1,1,1) Model'!$C$6*I40+'ARIMAX(1,1,1) Model'!$C$7*N40/1000+'ARIMAX(1,1,1) Model'!$C$8*AD40+'ARIMAX(1,1,1) Model'!$C$9*AE40+'ARIMAX(1,1,1) Model'!$C$10*AC40+'ARIMAX(1,1,1) Model'!$C$11*IF(AND(B40&gt;='ARIMAX(1,1,1) Model'!$C$25,B40&lt;='ARIMAX(1,1,1) Model'!$C$26),1,0)+'ARIMAX(1,1,1) Model'!$C$12*E40/1000+'ARIMAX(1,1,1) Model'!$C$13*V40+'ARIMAX(1,1,1) Model'!$C$14*A40+'ARIMAX(1,1,1) Model'!$C$15*SIN(2*PI()*A40/'ARIMAX(1,1,1) Model'!$C$24)+'ARIMAX(1,1,1) Model'!$C$16*COS(2*PI()*A40/'ARIMAX(1,1,1) Model'!$C$24)+'ARIMAX(1,1,1) Model'!$C$17*SIN(4*PI()*A40/'ARIMAX(1,1,1) Model'!$C$24)+'ARIMAX(1,1,1) Model'!$C$18*COS(4*PI()*A40/'ARIMAX(1,1,1) Model'!$C$24)</f>
        <v>1135.75883982445</v>
      </c>
      <c r="AR40" s="31" t="n">
        <f aca="false">IF(ISNUMBER(C40),C40,AP40)-AQ40</f>
        <v>6023.24116017555</v>
      </c>
      <c r="AS40" s="31" t="n">
        <f aca="false">IF(ISNUMBER(C40),C40-AP40,0)</f>
        <v>-105.745764021936</v>
      </c>
      <c r="AT40" s="32"/>
      <c r="AU40" s="33"/>
      <c r="AV40" s="33"/>
      <c r="AW40" s="31"/>
      <c r="AX40" s="31"/>
    </row>
    <row r="41" customFormat="false" ht="16.5" hidden="false" customHeight="true" outlineLevel="0" collapsed="false">
      <c r="A41" s="23" t="n">
        <v>40</v>
      </c>
      <c r="B41" s="24" t="n">
        <v>33550</v>
      </c>
      <c r="C41" s="23" t="n">
        <v>7379</v>
      </c>
      <c r="D41" s="25"/>
      <c r="E41" s="25" t="n">
        <v>447000</v>
      </c>
      <c r="F41" s="25"/>
      <c r="G41" s="25" t="n">
        <v>23.466</v>
      </c>
      <c r="H41" s="25" t="n">
        <v>22.182</v>
      </c>
      <c r="I41" s="25" t="n">
        <v>1.091</v>
      </c>
      <c r="J41" s="25" t="n">
        <v>6205.937</v>
      </c>
      <c r="K41" s="25"/>
      <c r="L41" s="25" t="n">
        <v>775</v>
      </c>
      <c r="M41" s="25" t="n">
        <v>13.107</v>
      </c>
      <c r="N41" s="25" t="n">
        <v>204063</v>
      </c>
      <c r="O41" s="25" t="n">
        <v>3984.7</v>
      </c>
      <c r="P41" s="25" t="n">
        <v>822851</v>
      </c>
      <c r="Q41" s="25"/>
      <c r="R41" s="25"/>
      <c r="S41" s="25"/>
      <c r="T41" s="25"/>
      <c r="U41" s="25"/>
      <c r="V41" s="25" t="n">
        <v>89.1</v>
      </c>
      <c r="W41" s="25"/>
      <c r="X41" s="25"/>
      <c r="Y41" s="25"/>
      <c r="Z41" s="25"/>
      <c r="AA41" s="25"/>
      <c r="AB41" s="26"/>
      <c r="AC41" s="27" t="n">
        <v>0</v>
      </c>
      <c r="AD41" s="28" t="n">
        <v>138.5</v>
      </c>
      <c r="AE41" s="28" t="n">
        <v>4.4</v>
      </c>
      <c r="AF41" s="27"/>
      <c r="AG41" s="29" t="n">
        <f aca="false">6753.47943187+0.36116788*I41+0.01252571*N41-22.85359542*V41+0.00407811*AA41-0.00067349*E41</f>
        <v>6972.60204383508</v>
      </c>
      <c r="AH41" s="29" t="n">
        <f aca="false">A41*'Simple Linear Regression'!$B$18+'Simple Linear Regression'!$B$17</f>
        <v>7919.45783029656</v>
      </c>
      <c r="AI41" s="29" t="n">
        <f aca="false">7491.3971+0.0137554*N41-0.00058829*E41-34.3283*V41+0.30565*L41+54.6031*M41</f>
        <v>7929.3097119</v>
      </c>
      <c r="AJ41" s="29" t="n">
        <f aca="false">7491.3971-0.00058829*E41+0.30565*L41+54.6031*M41+0.0137554*N41-34.3283*V41</f>
        <v>7929.3097119</v>
      </c>
      <c r="AL41" s="29" t="n">
        <f aca="false">2192.59+2373.87*I41+0.0316653*N41-15.7623*V41+0.00202406*AA41-0.000740146*E41-0.00963493*(I41*N41)</f>
        <v>7363.88129373631</v>
      </c>
      <c r="AM41" s="30" t="n">
        <f aca="false">5205.907083+122.0638992*I41+13.609808*(N41/1000)-1.245906883*AD41+0.7746840854*AE41-134.2474226*AC41-1547.125689*IF(AND(B41&gt;=DATE(2020,3,20),B41&lt;=DATE(2020,6,26)),1,0)</f>
        <v>7947.18755361146</v>
      </c>
      <c r="AN41" s="30" t="n">
        <f aca="false">IF(ISNUMBER(C42),C42,AN42)-0.8328750492*(AD43-AD42)+3.274150872*(AE43-AE42)+0.7954612886*((IF(ISNUMBER(C42),C42,AN42)-IF(ISNUMBER(C41),C41,AN41))-(-0.8328750492*(AD42-AD41)+3.274150872*(AE42-AE41)))-1.394571582*AO42+0.4181414112*AO41</f>
        <v>7382.40777830763</v>
      </c>
      <c r="AP41" s="31" t="n">
        <f aca="false">AQ41+AR40+'ARIMAX(1,1,1) Model'!$C$19*(AR40-AR39)+'ARIMAX(1,1,1) Model'!$C$20*AS40</f>
        <v>7234.33072987554</v>
      </c>
      <c r="AQ41" s="31" t="n">
        <f aca="false">'ARIMAX(1,1,1) Model'!$C$6*I41+'ARIMAX(1,1,1) Model'!$C$7*N41/1000+'ARIMAX(1,1,1) Model'!$C$8*AD41+'ARIMAX(1,1,1) Model'!$C$9*AE41+'ARIMAX(1,1,1) Model'!$C$10*AC41+'ARIMAX(1,1,1) Model'!$C$11*IF(AND(B41&gt;='ARIMAX(1,1,1) Model'!$C$25,B41&lt;='ARIMAX(1,1,1) Model'!$C$26),1,0)+'ARIMAX(1,1,1) Model'!$C$12*E41/1000+'ARIMAX(1,1,1) Model'!$C$13*V41+'ARIMAX(1,1,1) Model'!$C$14*A41+'ARIMAX(1,1,1) Model'!$C$15*SIN(2*PI()*A41/'ARIMAX(1,1,1) Model'!$C$24)+'ARIMAX(1,1,1) Model'!$C$16*COS(2*PI()*A41/'ARIMAX(1,1,1) Model'!$C$24)+'ARIMAX(1,1,1) Model'!$C$17*SIN(4*PI()*A41/'ARIMAX(1,1,1) Model'!$C$24)+'ARIMAX(1,1,1) Model'!$C$18*COS(4*PI()*A41/'ARIMAX(1,1,1) Model'!$C$24)</f>
        <v>1140.47488538436</v>
      </c>
      <c r="AR41" s="31" t="n">
        <f aca="false">IF(ISNUMBER(C41),C41,AP41)-AQ41</f>
        <v>6238.52511461564</v>
      </c>
      <c r="AS41" s="31" t="n">
        <f aca="false">IF(ISNUMBER(C41),C41-AP41,0)</f>
        <v>144.669270124458</v>
      </c>
      <c r="AT41" s="32"/>
      <c r="AU41" s="33"/>
      <c r="AV41" s="33"/>
      <c r="AW41" s="31"/>
      <c r="AX41" s="31"/>
    </row>
    <row r="42" customFormat="false" ht="16.5" hidden="false" customHeight="true" outlineLevel="0" collapsed="false">
      <c r="A42" s="23" t="n">
        <v>41</v>
      </c>
      <c r="B42" s="24" t="n">
        <v>33557</v>
      </c>
      <c r="C42" s="23" t="n">
        <v>7369</v>
      </c>
      <c r="D42" s="25"/>
      <c r="E42" s="25" t="n">
        <v>453000</v>
      </c>
      <c r="F42" s="25"/>
      <c r="G42" s="25" t="n">
        <v>22.572</v>
      </c>
      <c r="H42" s="25" t="n">
        <v>21.356</v>
      </c>
      <c r="I42" s="25" t="n">
        <v>1.102</v>
      </c>
      <c r="J42" s="25" t="n">
        <v>6205.937</v>
      </c>
      <c r="K42" s="25"/>
      <c r="L42" s="25" t="n">
        <v>775</v>
      </c>
      <c r="M42" s="25" t="n">
        <v>13.107</v>
      </c>
      <c r="N42" s="25" t="n">
        <v>183594</v>
      </c>
      <c r="O42" s="25" t="n">
        <v>3984.7</v>
      </c>
      <c r="P42" s="25" t="n">
        <v>822851</v>
      </c>
      <c r="Q42" s="25"/>
      <c r="R42" s="25"/>
      <c r="S42" s="25"/>
      <c r="T42" s="25"/>
      <c r="U42" s="25"/>
      <c r="V42" s="25" t="n">
        <v>89.1</v>
      </c>
      <c r="W42" s="25"/>
      <c r="X42" s="25"/>
      <c r="Y42" s="25"/>
      <c r="Z42" s="25"/>
      <c r="AA42" s="25"/>
      <c r="AB42" s="26"/>
      <c r="AC42" s="27" t="n">
        <v>0</v>
      </c>
      <c r="AD42" s="28" t="n">
        <v>112.6</v>
      </c>
      <c r="AE42" s="28" t="n">
        <v>3.1</v>
      </c>
      <c r="AF42" s="27"/>
      <c r="AG42" s="29" t="n">
        <f aca="false">6753.47943187+0.36116788*I42+0.01252571*N42-22.85359542*V42+0.00407811*AA42-0.00067349*E42</f>
        <v>6712.17631869176</v>
      </c>
      <c r="AH42" s="29" t="n">
        <f aca="false">A42*'Simple Linear Regression'!$B$18+'Simple Linear Regression'!$B$17</f>
        <v>7920.31086738047</v>
      </c>
      <c r="AI42" s="29" t="n">
        <f aca="false">7491.3971+0.0137554*N42-0.00058829*E42-34.3283*V42+0.30565*L42+54.6031*M42</f>
        <v>7644.2206893</v>
      </c>
      <c r="AJ42" s="29" t="n">
        <f aca="false">7491.3971-0.00058829*E42+0.30565*L42+54.6031*M42+0.0137554*N42-34.3283*V42</f>
        <v>7644.2206893</v>
      </c>
      <c r="AL42" s="29" t="n">
        <f aca="false">2192.59+2373.87*I42+0.0316653*N42-15.7623*V42+0.00202406*AA42-0.000740146*E42-0.00963493*(I42*N42)</f>
        <v>6933.10205726116</v>
      </c>
      <c r="AM42" s="30" t="n">
        <f aca="false">5205.907083+122.0638992*I42+13.609808*(N42/1000)-1.245906883*AD42+0.7746840854*AE42-134.2474226*AC42-1547.125689*IF(AND(B42&gt;=DATE(2020,3,20),B42&lt;=DATE(2020,6,26)),1,0)</f>
        <v>7701.21299550934</v>
      </c>
      <c r="AN42" s="30" t="n">
        <f aca="false">IF(ISNUMBER(C43),C43,AN43)-0.8328750492*(AD44-AD43)+3.274150872*(AE44-AE43)+0.7954612886*((IF(ISNUMBER(C43),C43,AN43)-IF(ISNUMBER(C42),C42,AN42))-(-0.8328750492*(AD43-AD42)+3.274150872*(AE43-AE42)))-1.394571582*AO43+0.4181414112*AO42</f>
        <v>6004.07416030289</v>
      </c>
      <c r="AP42" s="31" t="n">
        <f aca="false">AQ42+AR41+'ARIMAX(1,1,1) Model'!$C$19*(AR41-AR40)+'ARIMAX(1,1,1) Model'!$C$20*AS41</f>
        <v>7208.99533906439</v>
      </c>
      <c r="AQ42" s="31" t="n">
        <f aca="false">'ARIMAX(1,1,1) Model'!$C$6*I42+'ARIMAX(1,1,1) Model'!$C$7*N42/1000+'ARIMAX(1,1,1) Model'!$C$8*AD42+'ARIMAX(1,1,1) Model'!$C$9*AE42+'ARIMAX(1,1,1) Model'!$C$10*AC42+'ARIMAX(1,1,1) Model'!$C$11*IF(AND(B42&gt;='ARIMAX(1,1,1) Model'!$C$25,B42&lt;='ARIMAX(1,1,1) Model'!$C$26),1,0)+'ARIMAX(1,1,1) Model'!$C$12*E42/1000+'ARIMAX(1,1,1) Model'!$C$13*V42+'ARIMAX(1,1,1) Model'!$C$14*A42+'ARIMAX(1,1,1) Model'!$C$15*SIN(2*PI()*A42/'ARIMAX(1,1,1) Model'!$C$24)+'ARIMAX(1,1,1) Model'!$C$16*COS(2*PI()*A42/'ARIMAX(1,1,1) Model'!$C$24)+'ARIMAX(1,1,1) Model'!$C$17*SIN(4*PI()*A42/'ARIMAX(1,1,1) Model'!$C$24)+'ARIMAX(1,1,1) Model'!$C$18*COS(4*PI()*A42/'ARIMAX(1,1,1) Model'!$C$24)</f>
        <v>1079.68764778606</v>
      </c>
      <c r="AR42" s="31" t="n">
        <f aca="false">IF(ISNUMBER(C42),C42,AP42)-AQ42</f>
        <v>6289.31235221394</v>
      </c>
      <c r="AS42" s="31" t="n">
        <f aca="false">IF(ISNUMBER(C42),C42-AP42,0)</f>
        <v>160.004660935608</v>
      </c>
      <c r="AT42" s="32"/>
      <c r="AU42" s="33"/>
      <c r="AV42" s="33"/>
      <c r="AW42" s="31"/>
      <c r="AX42" s="31"/>
    </row>
    <row r="43" customFormat="false" ht="16.5" hidden="false" customHeight="true" outlineLevel="0" collapsed="false">
      <c r="A43" s="23" t="n">
        <v>42</v>
      </c>
      <c r="B43" s="24" t="n">
        <v>33564</v>
      </c>
      <c r="C43" s="23" t="n">
        <v>6652</v>
      </c>
      <c r="D43" s="25"/>
      <c r="E43" s="25" t="n">
        <v>439000</v>
      </c>
      <c r="F43" s="25"/>
      <c r="G43" s="25" t="n">
        <v>22.042</v>
      </c>
      <c r="H43" s="25" t="n">
        <v>20.758</v>
      </c>
      <c r="I43" s="25" t="n">
        <v>1.104</v>
      </c>
      <c r="J43" s="25" t="n">
        <v>6205.937</v>
      </c>
      <c r="K43" s="25"/>
      <c r="L43" s="25" t="n">
        <v>775</v>
      </c>
      <c r="M43" s="25" t="n">
        <v>12.217</v>
      </c>
      <c r="N43" s="25" t="n">
        <v>183594</v>
      </c>
      <c r="O43" s="25" t="n">
        <v>3984.7</v>
      </c>
      <c r="P43" s="25" t="n">
        <v>822851</v>
      </c>
      <c r="Q43" s="25"/>
      <c r="R43" s="25"/>
      <c r="S43" s="25"/>
      <c r="T43" s="25"/>
      <c r="U43" s="25"/>
      <c r="V43" s="25" t="n">
        <v>89.1</v>
      </c>
      <c r="W43" s="25"/>
      <c r="X43" s="25"/>
      <c r="Y43" s="25"/>
      <c r="Z43" s="25"/>
      <c r="AA43" s="25"/>
      <c r="AB43" s="26"/>
      <c r="AC43" s="27" t="n">
        <v>0</v>
      </c>
      <c r="AD43" s="28" t="n">
        <v>71.2</v>
      </c>
      <c r="AE43" s="28" t="n">
        <v>3.3</v>
      </c>
      <c r="AF43" s="27"/>
      <c r="AG43" s="29" t="n">
        <f aca="false">6753.47943187+0.36116788*I43+0.01252571*N43-22.85359542*V43+0.00407811*AA43-0.00067349*E43</f>
        <v>6721.60590102752</v>
      </c>
      <c r="AH43" s="29" t="n">
        <f aca="false">A43*'Simple Linear Regression'!$B$18+'Simple Linear Regression'!$B$17</f>
        <v>7921.16390446437</v>
      </c>
      <c r="AI43" s="29" t="n">
        <f aca="false">7491.3971+0.0137554*N43-0.00058829*E43-34.3283*V43+0.30565*L43+54.6031*M43</f>
        <v>7603.8599903</v>
      </c>
      <c r="AJ43" s="29" t="n">
        <f aca="false">7491.3971-0.00058829*E43+0.30565*L43+54.6031*M43+0.0137554*N43-34.3283*V43</f>
        <v>7603.8599903</v>
      </c>
      <c r="AL43" s="29" t="n">
        <f aca="false">2192.59+2373.87*I43+0.0316653*N43-15.7623*V43+0.00202406*AA43-0.000740146*E43-0.00963493*(I43*N43)</f>
        <v>6944.67401058432</v>
      </c>
      <c r="AM43" s="30" t="n">
        <f aca="false">5205.907083+122.0638992*I43+13.609808*(N43/1000)-1.245906883*AD43+0.7746840854*AE43-134.2474226*AC43-1547.125689*IF(AND(B43&gt;=DATE(2020,3,20),B43&lt;=DATE(2020,6,26)),1,0)</f>
        <v>7753.19260508102</v>
      </c>
      <c r="AN43" s="30" t="n">
        <f aca="false">IF(ISNUMBER(C44),C44,AN44)-0.8328750492*(AD45-AD44)+3.274150872*(AE45-AE44)+0.7954612886*((IF(ISNUMBER(C44),C44,AN44)-IF(ISNUMBER(C43),C43,AN43))-(-0.8328750492*(AD44-AD43)+3.274150872*(AE44-AE43)))-1.394571582*AO44+0.4181414112*AO43</f>
        <v>6897.22046392687</v>
      </c>
      <c r="AP43" s="31" t="n">
        <f aca="false">AQ43+AR42+'ARIMAX(1,1,1) Model'!$C$19*(AR42-AR41)+'ARIMAX(1,1,1) Model'!$C$20*AS42</f>
        <v>7192.30568555156</v>
      </c>
      <c r="AQ43" s="31" t="n">
        <f aca="false">'ARIMAX(1,1,1) Model'!$C$6*I43+'ARIMAX(1,1,1) Model'!$C$7*N43/1000+'ARIMAX(1,1,1) Model'!$C$8*AD43+'ARIMAX(1,1,1) Model'!$C$9*AE43+'ARIMAX(1,1,1) Model'!$C$10*AC43+'ARIMAX(1,1,1) Model'!$C$11*IF(AND(B43&gt;='ARIMAX(1,1,1) Model'!$C$25,B43&lt;='ARIMAX(1,1,1) Model'!$C$26),1,0)+'ARIMAX(1,1,1) Model'!$C$12*E43/1000+'ARIMAX(1,1,1) Model'!$C$13*V43+'ARIMAX(1,1,1) Model'!$C$14*A43+'ARIMAX(1,1,1) Model'!$C$15*SIN(2*PI()*A43/'ARIMAX(1,1,1) Model'!$C$24)+'ARIMAX(1,1,1) Model'!$C$16*COS(2*PI()*A43/'ARIMAX(1,1,1) Model'!$C$24)+'ARIMAX(1,1,1) Model'!$C$17*SIN(4*PI()*A43/'ARIMAX(1,1,1) Model'!$C$24)+'ARIMAX(1,1,1) Model'!$C$18*COS(4*PI()*A43/'ARIMAX(1,1,1) Model'!$C$24)</f>
        <v>1042.05752398255</v>
      </c>
      <c r="AR43" s="31" t="n">
        <f aca="false">IF(ISNUMBER(C43),C43,AP43)-AQ43</f>
        <v>5609.94247601745</v>
      </c>
      <c r="AS43" s="31" t="n">
        <f aca="false">IF(ISNUMBER(C43),C43-AP43,0)</f>
        <v>-540.305685551557</v>
      </c>
      <c r="AT43" s="32"/>
      <c r="AU43" s="33"/>
      <c r="AV43" s="33"/>
      <c r="AW43" s="31"/>
      <c r="AX43" s="31"/>
    </row>
    <row r="44" customFormat="false" ht="16.5" hidden="false" customHeight="true" outlineLevel="0" collapsed="false">
      <c r="A44" s="23" t="n">
        <v>43</v>
      </c>
      <c r="B44" s="24" t="n">
        <v>33571</v>
      </c>
      <c r="C44" s="23" t="n">
        <v>6769</v>
      </c>
      <c r="D44" s="25"/>
      <c r="E44" s="25" t="n">
        <v>444000</v>
      </c>
      <c r="F44" s="25"/>
      <c r="G44" s="25" t="n">
        <v>21.486</v>
      </c>
      <c r="H44" s="25" t="n">
        <v>19.854</v>
      </c>
      <c r="I44" s="25" t="n">
        <v>1.099</v>
      </c>
      <c r="J44" s="25" t="n">
        <v>6205.937</v>
      </c>
      <c r="K44" s="25"/>
      <c r="L44" s="25" t="n">
        <v>775</v>
      </c>
      <c r="M44" s="25" t="n">
        <v>12.217</v>
      </c>
      <c r="N44" s="25" t="n">
        <v>183594</v>
      </c>
      <c r="O44" s="25" t="n">
        <v>3984.7</v>
      </c>
      <c r="P44" s="25" t="n">
        <v>822851</v>
      </c>
      <c r="Q44" s="25"/>
      <c r="R44" s="25"/>
      <c r="S44" s="25"/>
      <c r="T44" s="25"/>
      <c r="U44" s="25"/>
      <c r="V44" s="25" t="n">
        <v>89.1</v>
      </c>
      <c r="W44" s="25"/>
      <c r="X44" s="25"/>
      <c r="Y44" s="25"/>
      <c r="Z44" s="25"/>
      <c r="AA44" s="25"/>
      <c r="AB44" s="26"/>
      <c r="AC44" s="27" t="n">
        <v>1</v>
      </c>
      <c r="AD44" s="28" t="n">
        <v>124.5</v>
      </c>
      <c r="AE44" s="28" t="n">
        <v>1.7</v>
      </c>
      <c r="AF44" s="27"/>
      <c r="AG44" s="29" t="n">
        <f aca="false">6753.47943187+0.36116788*I44+0.01252571*N44-22.85359542*V44+0.00407811*AA44-0.00067349*E44</f>
        <v>6718.23664518812</v>
      </c>
      <c r="AH44" s="29" t="n">
        <f aca="false">A44*'Simple Linear Regression'!$B$18+'Simple Linear Regression'!$B$17</f>
        <v>7922.01694154828</v>
      </c>
      <c r="AI44" s="29" t="n">
        <f aca="false">7491.3971+0.0137554*N44-0.00058829*E44-34.3283*V44+0.30565*L44+54.6031*M44</f>
        <v>7600.9185403</v>
      </c>
      <c r="AJ44" s="29" t="n">
        <f aca="false">7491.3971-0.00058829*E44+0.30565*L44+54.6031*M44+0.0137554*N44-34.3283*V44</f>
        <v>7600.9185403</v>
      </c>
      <c r="AL44" s="29" t="n">
        <f aca="false">2192.59+2373.87*I44+0.0316653*N44-15.7623*V44+0.00202406*AA44-0.000740146*E44-0.00963493*(I44*N44)</f>
        <v>6937.94850727642</v>
      </c>
      <c r="AM44" s="30" t="n">
        <f aca="false">5205.907083+122.0638992*I44+13.609808*(N44/1000)-1.245906883*AD44+0.7746840854*AE44-134.2474226*AC44-1547.125689*IF(AND(B44&gt;=DATE(2020,3,20),B44&lt;=DATE(2020,6,26)),1,0)</f>
        <v>7550.68853158448</v>
      </c>
      <c r="AN44" s="30" t="n">
        <f aca="false">IF(ISNUMBER(C45),C45,AN45)-0.8328750492*(AD46-AD45)+3.274150872*(AE46-AE45)+0.7954612886*((IF(ISNUMBER(C45),C45,AN45)-IF(ISNUMBER(C44),C44,AN44))-(-0.8328750492*(AD45-AD44)+3.274150872*(AE45-AE44)))-1.394571582*AO45+0.4181414112*AO44</f>
        <v>6918.07739778235</v>
      </c>
      <c r="AP44" s="31" t="n">
        <f aca="false">AQ44+AR43+'ARIMAX(1,1,1) Model'!$C$19*(AR43-AR42)+'ARIMAX(1,1,1) Model'!$C$20*AS43</f>
        <v>6964.80630776129</v>
      </c>
      <c r="AQ44" s="31" t="n">
        <f aca="false">'ARIMAX(1,1,1) Model'!$C$6*I44+'ARIMAX(1,1,1) Model'!$C$7*N44/1000+'ARIMAX(1,1,1) Model'!$C$8*AD44+'ARIMAX(1,1,1) Model'!$C$9*AE44+'ARIMAX(1,1,1) Model'!$C$10*AC44+'ARIMAX(1,1,1) Model'!$C$11*IF(AND(B44&gt;='ARIMAX(1,1,1) Model'!$C$25,B44&lt;='ARIMAX(1,1,1) Model'!$C$26),1,0)+'ARIMAX(1,1,1) Model'!$C$12*E44/1000+'ARIMAX(1,1,1) Model'!$C$13*V44+'ARIMAX(1,1,1) Model'!$C$14*A44+'ARIMAX(1,1,1) Model'!$C$15*SIN(2*PI()*A44/'ARIMAX(1,1,1) Model'!$C$24)+'ARIMAX(1,1,1) Model'!$C$16*COS(2*PI()*A44/'ARIMAX(1,1,1) Model'!$C$24)+'ARIMAX(1,1,1) Model'!$C$17*SIN(4*PI()*A44/'ARIMAX(1,1,1) Model'!$C$24)+'ARIMAX(1,1,1) Model'!$C$18*COS(4*PI()*A44/'ARIMAX(1,1,1) Model'!$C$24)</f>
        <v>934.803666300258</v>
      </c>
      <c r="AR44" s="31" t="n">
        <f aca="false">IF(ISNUMBER(C44),C44,AP44)-AQ44</f>
        <v>5834.19633369974</v>
      </c>
      <c r="AS44" s="31" t="n">
        <f aca="false">IF(ISNUMBER(C44),C44-AP44,0)</f>
        <v>-195.806307761294</v>
      </c>
      <c r="AT44" s="32"/>
      <c r="AU44" s="33"/>
      <c r="AV44" s="33"/>
      <c r="AW44" s="31"/>
      <c r="AX44" s="31"/>
    </row>
    <row r="45" customFormat="false" ht="16.5" hidden="false" customHeight="true" outlineLevel="0" collapsed="false">
      <c r="A45" s="23" t="n">
        <v>44</v>
      </c>
      <c r="B45" s="24" t="n">
        <v>33578</v>
      </c>
      <c r="C45" s="23" t="n">
        <v>6828</v>
      </c>
      <c r="D45" s="25"/>
      <c r="E45" s="25" t="n">
        <v>444000</v>
      </c>
      <c r="F45" s="25"/>
      <c r="G45" s="25" t="n">
        <v>20.55</v>
      </c>
      <c r="H45" s="25" t="n">
        <v>19.236</v>
      </c>
      <c r="I45" s="25" t="n">
        <v>1.099</v>
      </c>
      <c r="J45" s="25" t="n">
        <v>6205.937</v>
      </c>
      <c r="K45" s="25"/>
      <c r="L45" s="25" t="n">
        <v>795</v>
      </c>
      <c r="M45" s="25" t="n">
        <v>12.217</v>
      </c>
      <c r="N45" s="25" t="n">
        <v>183594</v>
      </c>
      <c r="O45" s="25" t="n">
        <v>3976</v>
      </c>
      <c r="P45" s="25" t="n">
        <v>822851</v>
      </c>
      <c r="Q45" s="25"/>
      <c r="R45" s="25"/>
      <c r="S45" s="25"/>
      <c r="T45" s="25"/>
      <c r="U45" s="25"/>
      <c r="V45" s="25" t="n">
        <v>88.3</v>
      </c>
      <c r="W45" s="25"/>
      <c r="X45" s="25"/>
      <c r="Y45" s="25"/>
      <c r="Z45" s="25"/>
      <c r="AA45" s="25"/>
      <c r="AB45" s="26"/>
      <c r="AC45" s="27" t="n">
        <v>0</v>
      </c>
      <c r="AD45" s="28" t="n">
        <v>135.2</v>
      </c>
      <c r="AE45" s="28" t="n">
        <v>3.1</v>
      </c>
      <c r="AF45" s="27"/>
      <c r="AG45" s="29" t="n">
        <f aca="false">6753.47943187+0.36116788*I45+0.01252571*N45-22.85359542*V45+0.00407811*AA45-0.00067349*E45</f>
        <v>6736.51952152412</v>
      </c>
      <c r="AH45" s="29" t="n">
        <f aca="false">A45*'Simple Linear Regression'!$B$18+'Simple Linear Regression'!$B$17</f>
        <v>7922.86997863218</v>
      </c>
      <c r="AI45" s="29" t="n">
        <f aca="false">7491.3971+0.0137554*N45-0.00058829*E45-34.3283*V45+0.30565*L45+54.6031*M45</f>
        <v>7634.4941803</v>
      </c>
      <c r="AJ45" s="29" t="n">
        <f aca="false">7491.3971-0.00058829*E45+0.30565*L45+54.6031*M45+0.0137554*N45-34.3283*V45</f>
        <v>7634.4941803</v>
      </c>
      <c r="AL45" s="29" t="n">
        <f aca="false">2192.59+2373.87*I45+0.0316653*N45-15.7623*V45+0.00202406*AA45-0.000740146*E45-0.00963493*(I45*N45)</f>
        <v>6950.55834727642</v>
      </c>
      <c r="AM45" s="30" t="n">
        <f aca="false">5205.907083+122.0638992*I45+13.609808*(N45/1000)-1.245906883*AD45+0.7746840854*AE45-134.2474226*AC45-1547.125689*IF(AND(B45&gt;=DATE(2020,3,20),B45&lt;=DATE(2020,6,26)),1,0)</f>
        <v>7672.68930825594</v>
      </c>
      <c r="AN45" s="30" t="n">
        <f aca="false">IF(ISNUMBER(C46),C46,AN46)-0.8328750492*(AD47-AD46)+3.274150872*(AE47-AE46)+0.7954612886*((IF(ISNUMBER(C46),C46,AN46)-IF(ISNUMBER(C45),C45,AN45))-(-0.8328750492*(AD46-AD45)+3.274150872*(AE46-AE45)))-1.394571582*AO46+0.4181414112*AO45</f>
        <v>7653.25037243544</v>
      </c>
      <c r="AP45" s="31" t="n">
        <f aca="false">AQ45+AR44+'ARIMAX(1,1,1) Model'!$C$19*(AR44-AR43)+'ARIMAX(1,1,1) Model'!$C$20*AS44</f>
        <v>7047.17216808636</v>
      </c>
      <c r="AQ45" s="31" t="n">
        <f aca="false">'ARIMAX(1,1,1) Model'!$C$6*I45+'ARIMAX(1,1,1) Model'!$C$7*N45/1000+'ARIMAX(1,1,1) Model'!$C$8*AD45+'ARIMAX(1,1,1) Model'!$C$9*AE45+'ARIMAX(1,1,1) Model'!$C$10*AC45+'ARIMAX(1,1,1) Model'!$C$11*IF(AND(B45&gt;='ARIMAX(1,1,1) Model'!$C$25,B45&lt;='ARIMAX(1,1,1) Model'!$C$26),1,0)+'ARIMAX(1,1,1) Model'!$C$12*E45/1000+'ARIMAX(1,1,1) Model'!$C$13*V45+'ARIMAX(1,1,1) Model'!$C$14*A45+'ARIMAX(1,1,1) Model'!$C$15*SIN(2*PI()*A45/'ARIMAX(1,1,1) Model'!$C$24)+'ARIMAX(1,1,1) Model'!$C$16*COS(2*PI()*A45/'ARIMAX(1,1,1) Model'!$C$24)+'ARIMAX(1,1,1) Model'!$C$17*SIN(4*PI()*A45/'ARIMAX(1,1,1) Model'!$C$24)+'ARIMAX(1,1,1) Model'!$C$18*COS(4*PI()*A45/'ARIMAX(1,1,1) Model'!$C$24)</f>
        <v>1014.86196234232</v>
      </c>
      <c r="AR45" s="31" t="n">
        <f aca="false">IF(ISNUMBER(C45),C45,AP45)-AQ45</f>
        <v>5813.13803765768</v>
      </c>
      <c r="AS45" s="31" t="n">
        <f aca="false">IF(ISNUMBER(C45),C45-AP45,0)</f>
        <v>-219.172168086362</v>
      </c>
      <c r="AT45" s="32"/>
      <c r="AU45" s="33"/>
      <c r="AV45" s="33"/>
      <c r="AW45" s="31"/>
      <c r="AX45" s="31"/>
    </row>
    <row r="46" customFormat="false" ht="16.5" hidden="false" customHeight="true" outlineLevel="0" collapsed="false">
      <c r="A46" s="23" t="n">
        <v>45</v>
      </c>
      <c r="B46" s="24" t="n">
        <v>33585</v>
      </c>
      <c r="C46" s="23" t="n">
        <v>7344</v>
      </c>
      <c r="D46" s="25"/>
      <c r="E46" s="25" t="n">
        <v>475000</v>
      </c>
      <c r="F46" s="25"/>
      <c r="G46" s="25" t="n">
        <v>19.64</v>
      </c>
      <c r="H46" s="25" t="n">
        <v>18.452</v>
      </c>
      <c r="I46" s="25" t="n">
        <v>1.091</v>
      </c>
      <c r="J46" s="25" t="n">
        <v>6205.937</v>
      </c>
      <c r="K46" s="25"/>
      <c r="L46" s="25" t="n">
        <v>795</v>
      </c>
      <c r="M46" s="25" t="n">
        <v>12.217</v>
      </c>
      <c r="N46" s="25" t="n">
        <v>183594</v>
      </c>
      <c r="O46" s="25" t="n">
        <v>3976</v>
      </c>
      <c r="P46" s="25" t="n">
        <v>822851</v>
      </c>
      <c r="Q46" s="25"/>
      <c r="R46" s="25"/>
      <c r="S46" s="25"/>
      <c r="T46" s="25"/>
      <c r="U46" s="25"/>
      <c r="V46" s="25" t="n">
        <v>88.3</v>
      </c>
      <c r="W46" s="25"/>
      <c r="X46" s="25"/>
      <c r="Y46" s="25"/>
      <c r="Z46" s="25"/>
      <c r="AA46" s="25"/>
      <c r="AB46" s="26"/>
      <c r="AC46" s="27" t="n">
        <v>0</v>
      </c>
      <c r="AD46" s="28" t="n">
        <v>95</v>
      </c>
      <c r="AE46" s="28" t="n">
        <v>5</v>
      </c>
      <c r="AF46" s="27"/>
      <c r="AG46" s="29" t="n">
        <f aca="false">6753.47943187+0.36116788*I46+0.01252571*N46-22.85359542*V46+0.00407811*AA46-0.00067349*E46</f>
        <v>6715.63844218108</v>
      </c>
      <c r="AH46" s="29" t="n">
        <f aca="false">A46*'Simple Linear Regression'!$B$18+'Simple Linear Regression'!$B$17</f>
        <v>7923.72301571608</v>
      </c>
      <c r="AI46" s="29" t="n">
        <f aca="false">7491.3971+0.0137554*N46-0.00058829*E46-34.3283*V46+0.30565*L46+54.6031*M46</f>
        <v>7616.2571903</v>
      </c>
      <c r="AJ46" s="29" t="n">
        <f aca="false">7491.3971-0.00058829*E46+0.30565*L46+54.6031*M46+0.0137554*N46-34.3283*V46</f>
        <v>7616.2571903</v>
      </c>
      <c r="AL46" s="29" t="n">
        <f aca="false">2192.59+2373.87*I46+0.0316653*N46-15.7623*V46+0.00202406*AA46-0.000740146*E46-0.00963493*(I46*N46)</f>
        <v>6922.77418398378</v>
      </c>
      <c r="AM46" s="30" t="n">
        <f aca="false">5205.907083+122.0638992*I46+13.609808*(N46/1000)-1.245906883*AD46+0.7746840854*AE46-134.2474226*AC46-1547.125689*IF(AND(B46&gt;=DATE(2020,3,20),B46&lt;=DATE(2020,6,26)),1,0)</f>
        <v>7723.2701535212</v>
      </c>
      <c r="AN46" s="30" t="n">
        <f aca="false">IF(ISNUMBER(C47),C47,AN47)-0.8328750492*(AD48-AD47)+3.274150872*(AE48-AE47)+0.7954612886*((IF(ISNUMBER(C47),C47,AN47)-IF(ISNUMBER(C46),C46,AN46))-(-0.8328750492*(AD47-AD46)+3.274150872*(AE47-AE46)))-1.394571582*AO47+0.4181414112*AO46</f>
        <v>7600.17923861122</v>
      </c>
      <c r="AP46" s="31" t="n">
        <f aca="false">AQ46+AR45+'ARIMAX(1,1,1) Model'!$C$19*(AR45-AR44)+'ARIMAX(1,1,1) Model'!$C$20*AS45</f>
        <v>6952.87621796649</v>
      </c>
      <c r="AQ46" s="31" t="n">
        <f aca="false">'ARIMAX(1,1,1) Model'!$C$6*I46+'ARIMAX(1,1,1) Model'!$C$7*N46/1000+'ARIMAX(1,1,1) Model'!$C$8*AD46+'ARIMAX(1,1,1) Model'!$C$9*AE46+'ARIMAX(1,1,1) Model'!$C$10*AC46+'ARIMAX(1,1,1) Model'!$C$11*IF(AND(B46&gt;='ARIMAX(1,1,1) Model'!$C$25,B46&lt;='ARIMAX(1,1,1) Model'!$C$26),1,0)+'ARIMAX(1,1,1) Model'!$C$12*E46/1000+'ARIMAX(1,1,1) Model'!$C$13*V46+'ARIMAX(1,1,1) Model'!$C$14*A46+'ARIMAX(1,1,1) Model'!$C$15*SIN(2*PI()*A46/'ARIMAX(1,1,1) Model'!$C$24)+'ARIMAX(1,1,1) Model'!$C$16*COS(2*PI()*A46/'ARIMAX(1,1,1) Model'!$C$24)+'ARIMAX(1,1,1) Model'!$C$17*SIN(4*PI()*A46/'ARIMAX(1,1,1) Model'!$C$24)+'ARIMAX(1,1,1) Model'!$C$18*COS(4*PI()*A46/'ARIMAX(1,1,1) Model'!$C$24)</f>
        <v>944.518780860344</v>
      </c>
      <c r="AR46" s="31" t="n">
        <f aca="false">IF(ISNUMBER(C46),C46,AP46)-AQ46</f>
        <v>6399.48121913966</v>
      </c>
      <c r="AS46" s="31" t="n">
        <f aca="false">IF(ISNUMBER(C46),C46-AP46,0)</f>
        <v>391.123782033511</v>
      </c>
      <c r="AT46" s="32"/>
      <c r="AU46" s="33"/>
      <c r="AV46" s="33"/>
      <c r="AW46" s="31"/>
      <c r="AX46" s="31"/>
    </row>
    <row r="47" customFormat="false" ht="16.5" hidden="false" customHeight="true" outlineLevel="0" collapsed="false">
      <c r="A47" s="23" t="n">
        <v>46</v>
      </c>
      <c r="B47" s="24" t="n">
        <v>33592</v>
      </c>
      <c r="C47" s="23" t="n">
        <v>7447</v>
      </c>
      <c r="D47" s="25"/>
      <c r="E47" s="25" t="n">
        <v>475000</v>
      </c>
      <c r="F47" s="25"/>
      <c r="G47" s="25" t="n">
        <v>19.204</v>
      </c>
      <c r="H47" s="25" t="n">
        <v>18.306</v>
      </c>
      <c r="I47" s="25" t="n">
        <v>1.075</v>
      </c>
      <c r="J47" s="25" t="n">
        <v>6205.937</v>
      </c>
      <c r="K47" s="25"/>
      <c r="L47" s="25" t="n">
        <v>795</v>
      </c>
      <c r="M47" s="25" t="n">
        <v>12.576</v>
      </c>
      <c r="N47" s="25" t="n">
        <v>188445</v>
      </c>
      <c r="O47" s="25" t="n">
        <v>3976</v>
      </c>
      <c r="P47" s="25" t="n">
        <v>818093</v>
      </c>
      <c r="Q47" s="25"/>
      <c r="R47" s="25"/>
      <c r="S47" s="25"/>
      <c r="T47" s="25"/>
      <c r="U47" s="25"/>
      <c r="V47" s="25" t="n">
        <v>88.3</v>
      </c>
      <c r="W47" s="25"/>
      <c r="X47" s="25"/>
      <c r="Y47" s="25"/>
      <c r="Z47" s="25"/>
      <c r="AA47" s="25"/>
      <c r="AB47" s="26"/>
      <c r="AC47" s="27" t="n">
        <v>0</v>
      </c>
      <c r="AD47" s="28" t="n">
        <v>161.3</v>
      </c>
      <c r="AE47" s="28" t="n">
        <v>0.6</v>
      </c>
      <c r="AF47" s="27"/>
      <c r="AG47" s="29" t="n">
        <f aca="false">6753.47943187+0.36116788*I47+0.01252571*N47-22.85359542*V47+0.00407811*AA47-0.00067349*E47</f>
        <v>6776.394882705</v>
      </c>
      <c r="AH47" s="29" t="n">
        <f aca="false">A47*'Simple Linear Regression'!$B$18+'Simple Linear Regression'!$B$17</f>
        <v>7924.57605279999</v>
      </c>
      <c r="AI47" s="29" t="n">
        <f aca="false">7491.3971+0.0137554*N47-0.00058829*E47-34.3283*V47+0.30565*L47+54.6031*M47</f>
        <v>7702.5871486</v>
      </c>
      <c r="AJ47" s="29" t="n">
        <f aca="false">7491.3971-0.00058829*E47+0.30565*L47+54.6031*M47+0.0137554*N47-34.3283*V47</f>
        <v>7702.5871486</v>
      </c>
      <c r="AL47" s="29" t="n">
        <f aca="false">2192.59+2373.87*I47+0.0316653*N47-15.7623*V47+0.00202406*AA47-0.000740146*E47-0.00963493*(I47*N47)</f>
        <v>7016.45880586125</v>
      </c>
      <c r="AM47" s="30" t="n">
        <f aca="false">5205.907083+122.0638992*I47+13.609808*(N47/1000)-1.245906883*AD47+0.7746840854*AE47-134.2474226*AC47-1547.125689*IF(AND(B47&gt;=DATE(2020,3,20),B47&lt;=DATE(2020,6,26)),1,0)</f>
        <v>7701.32607342334</v>
      </c>
      <c r="AN47" s="30" t="n">
        <f aca="false">IF(ISNUMBER(C48),C48,AN48)-0.8328750492*(AD49-AD48)+3.274150872*(AE49-AE48)+0.7954612886*((IF(ISNUMBER(C48),C48,AN48)-IF(ISNUMBER(C47),C47,AN47))-(-0.8328750492*(AD48-AD47)+3.274150872*(AE48-AE47)))-1.394571582*AO48+0.4181414112*AO47</f>
        <v>6953.02098298299</v>
      </c>
      <c r="AP47" s="31" t="n">
        <f aca="false">AQ47+AR46+'ARIMAX(1,1,1) Model'!$C$19*(AR46-AR45)+'ARIMAX(1,1,1) Model'!$C$20*AS46</f>
        <v>7055.14119372173</v>
      </c>
      <c r="AQ47" s="31" t="n">
        <f aca="false">'ARIMAX(1,1,1) Model'!$C$6*I47+'ARIMAX(1,1,1) Model'!$C$7*N47/1000+'ARIMAX(1,1,1) Model'!$C$8*AD47+'ARIMAX(1,1,1) Model'!$C$9*AE47+'ARIMAX(1,1,1) Model'!$C$10*AC47+'ARIMAX(1,1,1) Model'!$C$11*IF(AND(B47&gt;='ARIMAX(1,1,1) Model'!$C$25,B47&lt;='ARIMAX(1,1,1) Model'!$C$26),1,0)+'ARIMAX(1,1,1) Model'!$C$12*E47/1000+'ARIMAX(1,1,1) Model'!$C$13*V47+'ARIMAX(1,1,1) Model'!$C$14*A47+'ARIMAX(1,1,1) Model'!$C$15*SIN(2*PI()*A47/'ARIMAX(1,1,1) Model'!$C$24)+'ARIMAX(1,1,1) Model'!$C$16*COS(2*PI()*A47/'ARIMAX(1,1,1) Model'!$C$24)+'ARIMAX(1,1,1) Model'!$C$17*SIN(4*PI()*A47/'ARIMAX(1,1,1) Model'!$C$24)+'ARIMAX(1,1,1) Model'!$C$18*COS(4*PI()*A47/'ARIMAX(1,1,1) Model'!$C$24)</f>
        <v>950.517018333923</v>
      </c>
      <c r="AR47" s="31" t="n">
        <f aca="false">IF(ISNUMBER(C47),C47,AP47)-AQ47</f>
        <v>6496.48298166608</v>
      </c>
      <c r="AS47" s="31" t="n">
        <f aca="false">IF(ISNUMBER(C47),C47-AP47,0)</f>
        <v>391.858806278267</v>
      </c>
      <c r="AT47" s="32"/>
      <c r="AU47" s="33"/>
      <c r="AV47" s="33"/>
      <c r="AW47" s="31"/>
      <c r="AX47" s="31"/>
    </row>
    <row r="48" customFormat="false" ht="16.5" hidden="false" customHeight="true" outlineLevel="0" collapsed="false">
      <c r="A48" s="23" t="n">
        <v>47</v>
      </c>
      <c r="B48" s="24" t="n">
        <v>33599</v>
      </c>
      <c r="C48" s="23" t="n">
        <v>7186</v>
      </c>
      <c r="D48" s="25"/>
      <c r="E48" s="25" t="n">
        <v>436000</v>
      </c>
      <c r="F48" s="25"/>
      <c r="G48" s="25" t="n">
        <v>18.6775</v>
      </c>
      <c r="H48" s="25" t="n">
        <v>17.7275</v>
      </c>
      <c r="I48" s="25" t="n">
        <v>1.063</v>
      </c>
      <c r="J48" s="25" t="n">
        <v>6205.937</v>
      </c>
      <c r="K48" s="25"/>
      <c r="L48" s="25" t="n">
        <v>795</v>
      </c>
      <c r="M48" s="25" t="n">
        <v>12.576</v>
      </c>
      <c r="N48" s="25" t="n">
        <v>188445</v>
      </c>
      <c r="O48" s="25" t="n">
        <v>3976</v>
      </c>
      <c r="P48" s="25" t="n">
        <v>818093</v>
      </c>
      <c r="Q48" s="25"/>
      <c r="R48" s="25"/>
      <c r="S48" s="25"/>
      <c r="T48" s="25"/>
      <c r="U48" s="25" t="n">
        <v>28</v>
      </c>
      <c r="V48" s="25" t="n">
        <v>88.3</v>
      </c>
      <c r="W48" s="25"/>
      <c r="X48" s="25"/>
      <c r="Y48" s="25"/>
      <c r="Z48" s="25"/>
      <c r="AA48" s="25"/>
      <c r="AB48" s="26"/>
      <c r="AC48" s="27" t="n">
        <v>1</v>
      </c>
      <c r="AD48" s="28" t="n">
        <v>145.4</v>
      </c>
      <c r="AE48" s="28" t="n">
        <v>1.4</v>
      </c>
      <c r="AF48" s="27"/>
      <c r="AG48" s="29" t="n">
        <f aca="false">6753.47943187+0.36116788*I48+0.01252571*N48-22.85359542*V48+0.00407811*AA48-0.00067349*E48</f>
        <v>6802.65665869044</v>
      </c>
      <c r="AH48" s="29" t="n">
        <f aca="false">A48*'Simple Linear Regression'!$B$18+'Simple Linear Regression'!$B$17</f>
        <v>7925.42908988389</v>
      </c>
      <c r="AI48" s="29" t="n">
        <f aca="false">7491.3971+0.0137554*N48-0.00058829*E48-34.3283*V48+0.30565*L48+54.6031*M48</f>
        <v>7725.5304586</v>
      </c>
      <c r="AJ48" s="29" t="n">
        <f aca="false">7491.3971-0.00058829*E48+0.30565*L48+54.6031*M48+0.0137554*N48-34.3283*V48</f>
        <v>7725.5304586</v>
      </c>
      <c r="AL48" s="29" t="n">
        <f aca="false">2192.59+2373.87*I48+0.0316653*N48-15.7623*V48+0.00202406*AA48-0.000740146*E48-0.00963493*(I48*N48)</f>
        <v>7038.62591246745</v>
      </c>
      <c r="AM48" s="30" t="n">
        <f aca="false">5205.907083+122.0638992*I48+13.609808*(N48/1000)-1.245906883*AD48+0.7746840854*AE48-134.2474226*AC48-1547.125689*IF(AND(B48&gt;=DATE(2020,3,20),B48&lt;=DATE(2020,6,26)),1,0)</f>
        <v>7586.04355074096</v>
      </c>
      <c r="AN48" s="30" t="n">
        <f aca="false">IF(ISNUMBER(C49),C49,AN49)-0.8328750492*(AD50-AD49)+3.274150872*(AE50-AE49)+0.7954612886*((IF(ISNUMBER(C49),C49,AN49)-IF(ISNUMBER(C48),C48,AN48))-(-0.8328750492*(AD49-AD48)+3.274150872*(AE49-AE48)))-1.394571582*AO49+0.4181414112*AO48</f>
        <v>6231.4013987173</v>
      </c>
      <c r="AP48" s="31" t="n">
        <f aca="false">AQ48+AR47+'ARIMAX(1,1,1) Model'!$C$19*(AR47-AR46)+'ARIMAX(1,1,1) Model'!$C$20*AS47</f>
        <v>6985.48260132066</v>
      </c>
      <c r="AQ48" s="31" t="n">
        <f aca="false">'ARIMAX(1,1,1) Model'!$C$6*I48+'ARIMAX(1,1,1) Model'!$C$7*N48/1000+'ARIMAX(1,1,1) Model'!$C$8*AD48+'ARIMAX(1,1,1) Model'!$C$9*AE48+'ARIMAX(1,1,1) Model'!$C$10*AC48+'ARIMAX(1,1,1) Model'!$C$11*IF(AND(B48&gt;='ARIMAX(1,1,1) Model'!$C$25,B48&lt;='ARIMAX(1,1,1) Model'!$C$26),1,0)+'ARIMAX(1,1,1) Model'!$C$12*E48/1000+'ARIMAX(1,1,1) Model'!$C$13*V48+'ARIMAX(1,1,1) Model'!$C$14*A48+'ARIMAX(1,1,1) Model'!$C$15*SIN(2*PI()*A48/'ARIMAX(1,1,1) Model'!$C$24)+'ARIMAX(1,1,1) Model'!$C$16*COS(2*PI()*A48/'ARIMAX(1,1,1) Model'!$C$24)+'ARIMAX(1,1,1) Model'!$C$17*SIN(4*PI()*A48/'ARIMAX(1,1,1) Model'!$C$24)+'ARIMAX(1,1,1) Model'!$C$18*COS(4*PI()*A48/'ARIMAX(1,1,1) Model'!$C$24)</f>
        <v>832.244519717803</v>
      </c>
      <c r="AR48" s="31" t="n">
        <f aca="false">IF(ISNUMBER(C48),C48,AP48)-AQ48</f>
        <v>6353.7554802822</v>
      </c>
      <c r="AS48" s="31" t="n">
        <f aca="false">IF(ISNUMBER(C48),C48-AP48,0)</f>
        <v>200.517398679344</v>
      </c>
      <c r="AT48" s="32"/>
      <c r="AU48" s="33"/>
      <c r="AV48" s="33"/>
      <c r="AW48" s="31"/>
      <c r="AX48" s="31"/>
    </row>
    <row r="49" customFormat="false" ht="16.5" hidden="false" customHeight="true" outlineLevel="0" collapsed="false">
      <c r="A49" s="23" t="n">
        <v>48</v>
      </c>
      <c r="B49" s="24" t="n">
        <v>33606</v>
      </c>
      <c r="C49" s="23" t="n">
        <v>6642</v>
      </c>
      <c r="D49" s="25"/>
      <c r="E49" s="25" t="n">
        <v>441000</v>
      </c>
      <c r="F49" s="25"/>
      <c r="G49" s="25" t="n">
        <v>19.1075</v>
      </c>
      <c r="H49" s="25" t="n">
        <v>18.175</v>
      </c>
      <c r="I49" s="25" t="n">
        <v>1.053</v>
      </c>
      <c r="J49" s="25" t="n">
        <v>6205.937</v>
      </c>
      <c r="K49" s="25"/>
      <c r="L49" s="25" t="n">
        <v>795</v>
      </c>
      <c r="M49" s="25" t="n">
        <v>12.576</v>
      </c>
      <c r="N49" s="25" t="n">
        <v>188445</v>
      </c>
      <c r="O49" s="25" t="n">
        <v>3976</v>
      </c>
      <c r="P49" s="25" t="n">
        <v>818093</v>
      </c>
      <c r="Q49" s="25"/>
      <c r="R49" s="25"/>
      <c r="S49" s="25"/>
      <c r="T49" s="25"/>
      <c r="U49" s="25" t="n">
        <v>28</v>
      </c>
      <c r="V49" s="25" t="n">
        <v>88.3</v>
      </c>
      <c r="W49" s="25"/>
      <c r="X49" s="25"/>
      <c r="Y49" s="25"/>
      <c r="Z49" s="25"/>
      <c r="AA49" s="25"/>
      <c r="AB49" s="26"/>
      <c r="AC49" s="27" t="n">
        <v>1</v>
      </c>
      <c r="AD49" s="28" t="n">
        <v>155.2</v>
      </c>
      <c r="AE49" s="28" t="n">
        <v>0</v>
      </c>
      <c r="AF49" s="27"/>
      <c r="AG49" s="29" t="n">
        <f aca="false">6753.47943187+0.36116788*I49+0.01252571*N49-22.85359542*V49+0.00407811*AA49-0.00067349*E49</f>
        <v>6799.28559701164</v>
      </c>
      <c r="AH49" s="29" t="n">
        <f aca="false">A49*'Simple Linear Regression'!$B$18+'Simple Linear Regression'!$B$17</f>
        <v>7926.2821269678</v>
      </c>
      <c r="AI49" s="29" t="n">
        <f aca="false">7491.3971+0.0137554*N49-0.00058829*E49-34.3283*V49+0.30565*L49+54.6031*M49</f>
        <v>7722.5890086</v>
      </c>
      <c r="AJ49" s="29" t="n">
        <f aca="false">7491.3971-0.00058829*E49+0.30565*L49+54.6031*M49+0.0137554*N49-34.3283*V49</f>
        <v>7722.5890086</v>
      </c>
      <c r="AL49" s="29" t="n">
        <f aca="false">2192.59+2373.87*I49+0.0316653*N49-15.7623*V49+0.00202406*AA49-0.000740146*E49-0.00963493*(I49*N49)</f>
        <v>7029.34302630595</v>
      </c>
      <c r="AM49" s="30" t="n">
        <f aca="false">5205.907083+122.0638992*I49+13.609808*(N49/1000)-1.245906883*AD49+0.7746840854*AE49-134.2474226*AC49-1547.125689*IF(AND(B49&gt;=DATE(2020,3,20),B49&lt;=DATE(2020,6,26)),1,0)</f>
        <v>7571.528466576</v>
      </c>
      <c r="AN49" s="30" t="n">
        <f aca="false">IF(ISNUMBER(C50),C50,AN50)-0.8328750492*(AD51-AD50)+3.274150872*(AE51-AE50)+0.7954612886*((IF(ISNUMBER(C50),C50,AN50)-IF(ISNUMBER(C49),C49,AN49))-(-0.8328750492*(AD50-AD49)+3.274150872*(AE50-AE49)))-1.394571582*AO50+0.4181414112*AO49</f>
        <v>6857.28425994918</v>
      </c>
      <c r="AP49" s="31" t="n">
        <f aca="false">AQ49+AR48+'ARIMAX(1,1,1) Model'!$C$19*(AR48-AR47)+'ARIMAX(1,1,1) Model'!$C$20*AS48</f>
        <v>6963.82132921311</v>
      </c>
      <c r="AQ49" s="31" t="n">
        <f aca="false">'ARIMAX(1,1,1) Model'!$C$6*I49+'ARIMAX(1,1,1) Model'!$C$7*N49/1000+'ARIMAX(1,1,1) Model'!$C$8*AD49+'ARIMAX(1,1,1) Model'!$C$9*AE49+'ARIMAX(1,1,1) Model'!$C$10*AC49+'ARIMAX(1,1,1) Model'!$C$11*IF(AND(B49&gt;='ARIMAX(1,1,1) Model'!$C$25,B49&lt;='ARIMAX(1,1,1) Model'!$C$26),1,0)+'ARIMAX(1,1,1) Model'!$C$12*E49/1000+'ARIMAX(1,1,1) Model'!$C$13*V49+'ARIMAX(1,1,1) Model'!$C$14*A49+'ARIMAX(1,1,1) Model'!$C$15*SIN(2*PI()*A49/'ARIMAX(1,1,1) Model'!$C$24)+'ARIMAX(1,1,1) Model'!$C$16*COS(2*PI()*A49/'ARIMAX(1,1,1) Model'!$C$24)+'ARIMAX(1,1,1) Model'!$C$17*SIN(4*PI()*A49/'ARIMAX(1,1,1) Model'!$C$24)+'ARIMAX(1,1,1) Model'!$C$18*COS(4*PI()*A49/'ARIMAX(1,1,1) Model'!$C$24)</f>
        <v>804.468696555881</v>
      </c>
      <c r="AR49" s="31" t="n">
        <f aca="false">IF(ISNUMBER(C49),C49,AP49)-AQ49</f>
        <v>5837.53130344412</v>
      </c>
      <c r="AS49" s="31" t="n">
        <f aca="false">IF(ISNUMBER(C49),C49-AP49,0)</f>
        <v>-321.821329213114</v>
      </c>
      <c r="AT49" s="32"/>
      <c r="AU49" s="33"/>
      <c r="AV49" s="33"/>
      <c r="AW49" s="31"/>
      <c r="AX49" s="31"/>
    </row>
    <row r="50" customFormat="false" ht="16.5" hidden="false" customHeight="true" outlineLevel="0" collapsed="false">
      <c r="A50" s="23" t="n">
        <v>49</v>
      </c>
      <c r="B50" s="24" t="n">
        <v>33613</v>
      </c>
      <c r="C50" s="23" t="n">
        <v>6788</v>
      </c>
      <c r="D50" s="25"/>
      <c r="E50" s="25" t="n">
        <v>432000</v>
      </c>
      <c r="F50" s="25"/>
      <c r="G50" s="25" t="n">
        <v>18.412</v>
      </c>
      <c r="H50" s="25" t="n">
        <v>17.772</v>
      </c>
      <c r="I50" s="25" t="n">
        <v>1.042</v>
      </c>
      <c r="J50" s="25" t="n">
        <v>6205.937</v>
      </c>
      <c r="K50" s="25"/>
      <c r="L50" s="25" t="n">
        <v>808</v>
      </c>
      <c r="M50" s="25" t="n">
        <v>12.576</v>
      </c>
      <c r="N50" s="25" t="n">
        <v>188445</v>
      </c>
      <c r="O50" s="25" t="n">
        <v>4003.6</v>
      </c>
      <c r="P50" s="25" t="n">
        <v>818093</v>
      </c>
      <c r="Q50" s="25"/>
      <c r="R50" s="25"/>
      <c r="S50" s="25"/>
      <c r="T50" s="25"/>
      <c r="U50" s="25" t="n">
        <v>28</v>
      </c>
      <c r="V50" s="25" t="n">
        <v>83.4</v>
      </c>
      <c r="W50" s="25"/>
      <c r="X50" s="25"/>
      <c r="Y50" s="25"/>
      <c r="Z50" s="25"/>
      <c r="AA50" s="25"/>
      <c r="AB50" s="26"/>
      <c r="AC50" s="27" t="n">
        <v>0</v>
      </c>
      <c r="AD50" s="28" t="n">
        <v>140.8</v>
      </c>
      <c r="AE50" s="28" t="n">
        <v>0</v>
      </c>
      <c r="AF50" s="27"/>
      <c r="AG50" s="29" t="n">
        <f aca="false">6753.47943187+0.36116788*I50+0.01252571*N50-22.85359542*V50+0.00407811*AA50-0.00067349*E50</f>
        <v>6917.32565172296</v>
      </c>
      <c r="AH50" s="29" t="n">
        <f aca="false">A50*'Simple Linear Regression'!$B$18+'Simple Linear Regression'!$B$17</f>
        <v>7927.1351640517</v>
      </c>
      <c r="AI50" s="29" t="n">
        <f aca="false">7491.3971+0.0137554*N50-0.00058829*E50-34.3283*V50+0.30565*L50+54.6031*M50</f>
        <v>7900.0657386</v>
      </c>
      <c r="AJ50" s="29" t="n">
        <f aca="false">7491.3971-0.00058829*E50+0.30565*L50+54.6031*M50+0.0137554*N50-34.3283*V50</f>
        <v>7900.0657386</v>
      </c>
      <c r="AL50" s="29" t="n">
        <f aca="false">2192.59+2373.87*I50+0.0316653*N50-15.7623*V50+0.00202406*AA50-0.000740146*E50-0.00963493*(I50*N50)</f>
        <v>7107.0992385283</v>
      </c>
      <c r="AM50" s="30" t="n">
        <f aca="false">5205.907083+122.0638992*I50+13.609808*(N50/1000)-1.245906883*AD50+0.7746840854*AE50-134.2474226*AC50-1547.125689*IF(AND(B50&gt;=DATE(2020,3,20),B50&lt;=DATE(2020,6,26)),1,0)</f>
        <v>7722.3742454</v>
      </c>
      <c r="AN50" s="30" t="n">
        <f aca="false">IF(ISNUMBER(C51),C51,AN51)-0.8328750492*(AD52-AD51)+3.274150872*(AE52-AE51)+0.7954612886*((IF(ISNUMBER(C51),C51,AN51)-IF(ISNUMBER(C50),C50,AN50))-(-0.8328750492*(AD51-AD50)+3.274150872*(AE51-AE50)))-1.394571582*AO51+0.4181414112*AO50</f>
        <v>6803.95619549916</v>
      </c>
      <c r="AP50" s="31" t="n">
        <f aca="false">AQ50+AR49+'ARIMAX(1,1,1) Model'!$C$19*(AR49-AR48)+'ARIMAX(1,1,1) Model'!$C$20*AS49</f>
        <v>6887.2393810167</v>
      </c>
      <c r="AQ50" s="31" t="n">
        <f aca="false">'ARIMAX(1,1,1) Model'!$C$6*I50+'ARIMAX(1,1,1) Model'!$C$7*N50/1000+'ARIMAX(1,1,1) Model'!$C$8*AD50+'ARIMAX(1,1,1) Model'!$C$9*AE50+'ARIMAX(1,1,1) Model'!$C$10*AC50+'ARIMAX(1,1,1) Model'!$C$11*IF(AND(B50&gt;='ARIMAX(1,1,1) Model'!$C$25,B50&lt;='ARIMAX(1,1,1) Model'!$C$26),1,0)+'ARIMAX(1,1,1) Model'!$C$12*E50/1000+'ARIMAX(1,1,1) Model'!$C$13*V50+'ARIMAX(1,1,1) Model'!$C$14*A50+'ARIMAX(1,1,1) Model'!$C$15*SIN(2*PI()*A50/'ARIMAX(1,1,1) Model'!$C$24)+'ARIMAX(1,1,1) Model'!$C$16*COS(2*PI()*A50/'ARIMAX(1,1,1) Model'!$C$24)+'ARIMAX(1,1,1) Model'!$C$17*SIN(4*PI()*A50/'ARIMAX(1,1,1) Model'!$C$24)+'ARIMAX(1,1,1) Model'!$C$18*COS(4*PI()*A50/'ARIMAX(1,1,1) Model'!$C$24)</f>
        <v>810.390205526172</v>
      </c>
      <c r="AR50" s="31" t="n">
        <f aca="false">IF(ISNUMBER(C50),C50,AP50)-AQ50</f>
        <v>5977.60979447383</v>
      </c>
      <c r="AS50" s="31" t="n">
        <f aca="false">IF(ISNUMBER(C50),C50-AP50,0)</f>
        <v>-99.2393810167023</v>
      </c>
      <c r="AT50" s="32"/>
      <c r="AU50" s="33"/>
      <c r="AV50" s="33"/>
      <c r="AW50" s="31"/>
      <c r="AX50" s="31"/>
    </row>
    <row r="51" customFormat="false" ht="16.5" hidden="false" customHeight="true" outlineLevel="0" collapsed="false">
      <c r="A51" s="23" t="n">
        <v>50</v>
      </c>
      <c r="B51" s="24" t="n">
        <v>33620</v>
      </c>
      <c r="C51" s="23" t="n">
        <v>6783</v>
      </c>
      <c r="D51" s="25"/>
      <c r="E51" s="25" t="n">
        <v>440000</v>
      </c>
      <c r="F51" s="25"/>
      <c r="G51" s="25" t="n">
        <v>18.81</v>
      </c>
      <c r="H51" s="25" t="n">
        <v>18.37</v>
      </c>
      <c r="I51" s="25" t="n">
        <v>1.026</v>
      </c>
      <c r="J51" s="25" t="n">
        <v>6205.937</v>
      </c>
      <c r="K51" s="25"/>
      <c r="L51" s="25" t="n">
        <v>808</v>
      </c>
      <c r="M51" s="25" t="n">
        <v>12.658</v>
      </c>
      <c r="N51" s="25" t="n">
        <v>169693</v>
      </c>
      <c r="O51" s="25" t="n">
        <v>4003.6</v>
      </c>
      <c r="P51" s="25" t="n">
        <v>818093</v>
      </c>
      <c r="Q51" s="25"/>
      <c r="R51" s="25"/>
      <c r="S51" s="25"/>
      <c r="T51" s="25"/>
      <c r="U51" s="25" t="n">
        <v>28</v>
      </c>
      <c r="V51" s="25" t="n">
        <v>83.4</v>
      </c>
      <c r="W51" s="25"/>
      <c r="X51" s="25"/>
      <c r="Y51" s="25"/>
      <c r="Z51" s="25"/>
      <c r="AA51" s="25"/>
      <c r="AB51" s="26"/>
      <c r="AC51" s="27" t="n">
        <v>0</v>
      </c>
      <c r="AD51" s="28" t="n">
        <v>185.6</v>
      </c>
      <c r="AE51" s="28" t="n">
        <v>0</v>
      </c>
      <c r="AF51" s="27"/>
      <c r="AG51" s="29" t="n">
        <f aca="false">6753.47943187+0.36116788*I51+0.01252571*N51-22.85359542*V51+0.00407811*AA51-0.00067349*E51</f>
        <v>6677.04983911688</v>
      </c>
      <c r="AH51" s="29" t="n">
        <f aca="false">A51*'Simple Linear Regression'!$B$18+'Simple Linear Regression'!$B$17</f>
        <v>7927.98820113561</v>
      </c>
      <c r="AI51" s="29" t="n">
        <f aca="false">7491.3971+0.0137554*N51-0.00058829*E51-34.3283*V51+0.30565*L51+54.6031*M51</f>
        <v>7641.895612</v>
      </c>
      <c r="AJ51" s="29" t="n">
        <f aca="false">7491.3971-0.00058829*E51+0.30565*L51+54.6031*M51+0.0137554*N51-34.3283*V51</f>
        <v>7641.895612</v>
      </c>
      <c r="AL51" s="29" t="n">
        <f aca="false">2192.59+2373.87*I51+0.0316653*N51-15.7623*V51+0.00202406*AA51-0.000740146*E51-0.00963493*(I51*N51)</f>
        <v>6683.83065182126</v>
      </c>
      <c r="AM51" s="30" t="n">
        <f aca="false">5205.907083+122.0638992*I51+13.609808*(N51/1000)-1.245906883*AD51+0.7746840854*AE51-134.2474226*AC51-1547.125689*IF(AND(B51&gt;=DATE(2020,3,20),B51&lt;=DATE(2020,6,26)),1,0)</f>
        <v>7409.3934750384</v>
      </c>
      <c r="AN51" s="30" t="n">
        <f aca="false">IF(ISNUMBER(C52),C52,AN52)-0.8328750492*(AD53-AD52)+3.274150872*(AE53-AE52)+0.7954612886*((IF(ISNUMBER(C52),C52,AN52)-IF(ISNUMBER(C51),C51,AN51))-(-0.8328750492*(AD52-AD51)+3.274150872*(AE52-AE51)))-1.394571582*AO52+0.4181414112*AO51</f>
        <v>7272.14073223755</v>
      </c>
      <c r="AP51" s="31" t="n">
        <f aca="false">AQ51+AR50+'ARIMAX(1,1,1) Model'!$C$19*(AR50-AR49)+'ARIMAX(1,1,1) Model'!$C$20*AS50</f>
        <v>6882.86598529169</v>
      </c>
      <c r="AQ51" s="31" t="n">
        <f aca="false">'ARIMAX(1,1,1) Model'!$C$6*I51+'ARIMAX(1,1,1) Model'!$C$7*N51/1000+'ARIMAX(1,1,1) Model'!$C$8*AD51+'ARIMAX(1,1,1) Model'!$C$9*AE51+'ARIMAX(1,1,1) Model'!$C$10*AC51+'ARIMAX(1,1,1) Model'!$C$11*IF(AND(B51&gt;='ARIMAX(1,1,1) Model'!$C$25,B51&lt;='ARIMAX(1,1,1) Model'!$C$26),1,0)+'ARIMAX(1,1,1) Model'!$C$12*E51/1000+'ARIMAX(1,1,1) Model'!$C$13*V51+'ARIMAX(1,1,1) Model'!$C$14*A51+'ARIMAX(1,1,1) Model'!$C$15*SIN(2*PI()*A51/'ARIMAX(1,1,1) Model'!$C$24)+'ARIMAX(1,1,1) Model'!$C$16*COS(2*PI()*A51/'ARIMAX(1,1,1) Model'!$C$24)+'ARIMAX(1,1,1) Model'!$C$17*SIN(4*PI()*A51/'ARIMAX(1,1,1) Model'!$C$24)+'ARIMAX(1,1,1) Model'!$C$18*COS(4*PI()*A51/'ARIMAX(1,1,1) Model'!$C$24)</f>
        <v>802.270376997492</v>
      </c>
      <c r="AR51" s="31" t="n">
        <f aca="false">IF(ISNUMBER(C51),C51,AP51)-AQ51</f>
        <v>5980.72962300251</v>
      </c>
      <c r="AS51" s="31" t="n">
        <f aca="false">IF(ISNUMBER(C51),C51-AP51,0)</f>
        <v>-99.8659852916917</v>
      </c>
      <c r="AT51" s="32"/>
      <c r="AU51" s="33"/>
      <c r="AV51" s="33"/>
      <c r="AW51" s="31"/>
      <c r="AX51" s="31"/>
    </row>
    <row r="52" customFormat="false" ht="16.5" hidden="false" customHeight="true" outlineLevel="0" collapsed="false">
      <c r="A52" s="23" t="n">
        <v>51</v>
      </c>
      <c r="B52" s="24" t="n">
        <v>33627</v>
      </c>
      <c r="C52" s="23" t="n">
        <v>7037</v>
      </c>
      <c r="D52" s="25"/>
      <c r="E52" s="25" t="n">
        <v>443000</v>
      </c>
      <c r="F52" s="25"/>
      <c r="G52" s="25" t="n">
        <v>18.656</v>
      </c>
      <c r="H52" s="25" t="n">
        <v>18.112</v>
      </c>
      <c r="I52" s="25" t="n">
        <v>1.014</v>
      </c>
      <c r="J52" s="25" t="n">
        <v>6205.937</v>
      </c>
      <c r="K52" s="25"/>
      <c r="L52" s="25" t="n">
        <v>808</v>
      </c>
      <c r="M52" s="25" t="n">
        <v>12.658</v>
      </c>
      <c r="N52" s="25" t="n">
        <v>169693</v>
      </c>
      <c r="O52" s="25" t="n">
        <v>4003.6</v>
      </c>
      <c r="P52" s="25" t="n">
        <v>818093</v>
      </c>
      <c r="Q52" s="25"/>
      <c r="R52" s="25"/>
      <c r="S52" s="25"/>
      <c r="T52" s="25"/>
      <c r="U52" s="25" t="n">
        <v>28</v>
      </c>
      <c r="V52" s="25" t="n">
        <v>83.4</v>
      </c>
      <c r="W52" s="25"/>
      <c r="X52" s="25"/>
      <c r="Y52" s="25"/>
      <c r="Z52" s="25"/>
      <c r="AA52" s="25"/>
      <c r="AB52" s="26"/>
      <c r="AC52" s="27" t="n">
        <v>0</v>
      </c>
      <c r="AD52" s="28" t="n">
        <v>191.3</v>
      </c>
      <c r="AE52" s="28" t="n">
        <v>0</v>
      </c>
      <c r="AF52" s="27"/>
      <c r="AG52" s="29" t="n">
        <f aca="false">6753.47943187+0.36116788*I52+0.01252571*N52-22.85359542*V52+0.00407811*AA52-0.00067349*E52</f>
        <v>6675.02503510232</v>
      </c>
      <c r="AH52" s="29" t="n">
        <f aca="false">A52*'Simple Linear Regression'!$B$18+'Simple Linear Regression'!$B$17</f>
        <v>7928.84123821951</v>
      </c>
      <c r="AI52" s="29" t="n">
        <f aca="false">7491.3971+0.0137554*N52-0.00058829*E52-34.3283*V52+0.30565*L52+54.6031*M52</f>
        <v>7640.130742</v>
      </c>
      <c r="AJ52" s="29" t="n">
        <f aca="false">7491.3971-0.00058829*E52+0.30565*L52+54.6031*M52+0.0137554*N52-34.3283*V52</f>
        <v>7640.130742</v>
      </c>
      <c r="AL52" s="29" t="n">
        <f aca="false">2192.59+2373.87*I52+0.0316653*N52-15.7623*V52+0.00202406*AA52-0.000740146*E52-0.00963493*(I52*N52)</f>
        <v>6672.74353593914</v>
      </c>
      <c r="AM52" s="30" t="n">
        <f aca="false">5205.907083+122.0638992*I52+13.609808*(N52/1000)-1.245906883*AD52+0.7746840854*AE52-134.2474226*AC52-1547.125689*IF(AND(B52&gt;=DATE(2020,3,20),B52&lt;=DATE(2020,6,26)),1,0)</f>
        <v>7400.8270390149</v>
      </c>
      <c r="AN52" s="30" t="n">
        <f aca="false">IF(ISNUMBER(C53),C53,AN53)-0.8328750492*(AD54-AD53)+3.274150872*(AE54-AE53)+0.7954612886*((IF(ISNUMBER(C53),C53,AN53)-IF(ISNUMBER(C52),C52,AN52))-(-0.8328750492*(AD53-AD52)+3.274150872*(AE53-AE52)))-1.394571582*AO53+0.4181414112*AO52</f>
        <v>7148.588760092</v>
      </c>
      <c r="AP52" s="31" t="n">
        <f aca="false">AQ52+AR51+'ARIMAX(1,1,1) Model'!$C$19*(AR51-AR50)+'ARIMAX(1,1,1) Model'!$C$20*AS51</f>
        <v>6864.51041477124</v>
      </c>
      <c r="AQ52" s="31" t="n">
        <f aca="false">'ARIMAX(1,1,1) Model'!$C$6*I52+'ARIMAX(1,1,1) Model'!$C$7*N52/1000+'ARIMAX(1,1,1) Model'!$C$8*AD52+'ARIMAX(1,1,1) Model'!$C$9*AE52+'ARIMAX(1,1,1) Model'!$C$10*AC52+'ARIMAX(1,1,1) Model'!$C$11*IF(AND(B52&gt;='ARIMAX(1,1,1) Model'!$C$25,B52&lt;='ARIMAX(1,1,1) Model'!$C$26),1,0)+'ARIMAX(1,1,1) Model'!$C$12*E52/1000+'ARIMAX(1,1,1) Model'!$C$13*V52+'ARIMAX(1,1,1) Model'!$C$14*A52+'ARIMAX(1,1,1) Model'!$C$15*SIN(2*PI()*A52/'ARIMAX(1,1,1) Model'!$C$24)+'ARIMAX(1,1,1) Model'!$C$16*COS(2*PI()*A52/'ARIMAX(1,1,1) Model'!$C$24)+'ARIMAX(1,1,1) Model'!$C$17*SIN(4*PI()*A52/'ARIMAX(1,1,1) Model'!$C$24)+'ARIMAX(1,1,1) Model'!$C$18*COS(4*PI()*A52/'ARIMAX(1,1,1) Model'!$C$24)</f>
        <v>793.588785316146</v>
      </c>
      <c r="AR52" s="31" t="n">
        <f aca="false">IF(ISNUMBER(C52),C52,AP52)-AQ52</f>
        <v>6243.41121468385</v>
      </c>
      <c r="AS52" s="31" t="n">
        <f aca="false">IF(ISNUMBER(C52),C52-AP52,0)</f>
        <v>172.48958522876</v>
      </c>
      <c r="AT52" s="32"/>
      <c r="AU52" s="33"/>
      <c r="AV52" s="33"/>
      <c r="AW52" s="31"/>
      <c r="AX52" s="31"/>
    </row>
    <row r="53" customFormat="false" ht="16.5" hidden="false" customHeight="true" outlineLevel="0" collapsed="false">
      <c r="A53" s="23" t="n">
        <v>52</v>
      </c>
      <c r="B53" s="24" t="n">
        <v>33634</v>
      </c>
      <c r="C53" s="23" t="n">
        <v>7112</v>
      </c>
      <c r="D53" s="25"/>
      <c r="E53" s="25" t="n">
        <v>441000</v>
      </c>
      <c r="F53" s="25"/>
      <c r="G53" s="25" t="n">
        <v>19.048</v>
      </c>
      <c r="H53" s="25" t="n">
        <v>18.276</v>
      </c>
      <c r="I53" s="25" t="n">
        <v>1.006</v>
      </c>
      <c r="J53" s="25" t="n">
        <v>6205.937</v>
      </c>
      <c r="K53" s="25"/>
      <c r="L53" s="25" t="n">
        <v>808</v>
      </c>
      <c r="M53" s="25" t="n">
        <v>12.658</v>
      </c>
      <c r="N53" s="25" t="n">
        <v>169693</v>
      </c>
      <c r="O53" s="25" t="n">
        <v>4003.6</v>
      </c>
      <c r="P53" s="25" t="n">
        <v>818093</v>
      </c>
      <c r="Q53" s="25"/>
      <c r="R53" s="25"/>
      <c r="S53" s="25"/>
      <c r="T53" s="25"/>
      <c r="U53" s="25" t="n">
        <v>28</v>
      </c>
      <c r="V53" s="25" t="n">
        <v>83.4</v>
      </c>
      <c r="W53" s="25"/>
      <c r="X53" s="25"/>
      <c r="Y53" s="25"/>
      <c r="Z53" s="25"/>
      <c r="AA53" s="25"/>
      <c r="AB53" s="26"/>
      <c r="AC53" s="27" t="n">
        <v>0</v>
      </c>
      <c r="AD53" s="28" t="n">
        <v>156.1</v>
      </c>
      <c r="AE53" s="28" t="n">
        <v>0</v>
      </c>
      <c r="AF53" s="27"/>
      <c r="AG53" s="29" t="n">
        <f aca="false">6753.47943187+0.36116788*I53+0.01252571*N53-22.85359542*V53+0.00407811*AA53-0.00067349*E53</f>
        <v>6676.36912575928</v>
      </c>
      <c r="AH53" s="29" t="n">
        <f aca="false">A53*'Simple Linear Regression'!$B$18+'Simple Linear Regression'!$B$17</f>
        <v>7929.69427530341</v>
      </c>
      <c r="AI53" s="29" t="n">
        <f aca="false">7491.3971+0.0137554*N53-0.00058829*E53-34.3283*V53+0.30565*L53+54.6031*M53</f>
        <v>7641.307322</v>
      </c>
      <c r="AJ53" s="29" t="n">
        <f aca="false">7491.3971-0.00058829*E53+0.30565*L53+54.6031*M53+0.0137554*N53-34.3283*V53</f>
        <v>7641.307322</v>
      </c>
      <c r="AL53" s="29" t="n">
        <f aca="false">2192.59+2373.87*I53+0.0316653*N53-15.7623*V53+0.00202406*AA53-0.000740146*E53-0.00963493*(I53*N53)</f>
        <v>6668.31270935106</v>
      </c>
      <c r="AM53" s="30" t="n">
        <f aca="false">5205.907083+122.0638992*I53+13.609808*(N53/1000)-1.245906883*AD53+0.7746840854*AE53-134.2474226*AC53-1547.125689*IF(AND(B53&gt;=DATE(2020,3,20),B53&lt;=DATE(2020,6,26)),1,0)</f>
        <v>7443.7064501029</v>
      </c>
      <c r="AN53" s="30" t="n">
        <f aca="false">IF(ISNUMBER(C54),C54,AN54)-0.8328750492*(AD55-AD54)+3.274150872*(AE55-AE54)+0.7954612886*((IF(ISNUMBER(C54),C54,AN54)-IF(ISNUMBER(C53),C53,AN53))-(-0.8328750492*(AD54-AD53)+3.274150872*(AE54-AE53)))-1.394571582*AO54+0.4181414112*AO53</f>
        <v>6970.45953220668</v>
      </c>
      <c r="AP53" s="31" t="n">
        <f aca="false">AQ53+AR52+'ARIMAX(1,1,1) Model'!$C$19*(AR52-AR51)+'ARIMAX(1,1,1) Model'!$C$20*AS52</f>
        <v>6882.76633018955</v>
      </c>
      <c r="AQ53" s="31" t="n">
        <f aca="false">'ARIMAX(1,1,1) Model'!$C$6*I53+'ARIMAX(1,1,1) Model'!$C$7*N53/1000+'ARIMAX(1,1,1) Model'!$C$8*AD53+'ARIMAX(1,1,1) Model'!$C$9*AE53+'ARIMAX(1,1,1) Model'!$C$10*AC53+'ARIMAX(1,1,1) Model'!$C$11*IF(AND(B53&gt;='ARIMAX(1,1,1) Model'!$C$25,B53&lt;='ARIMAX(1,1,1) Model'!$C$26),1,0)+'ARIMAX(1,1,1) Model'!$C$12*E53/1000+'ARIMAX(1,1,1) Model'!$C$13*V53+'ARIMAX(1,1,1) Model'!$C$14*A53+'ARIMAX(1,1,1) Model'!$C$15*SIN(2*PI()*A53/'ARIMAX(1,1,1) Model'!$C$24)+'ARIMAX(1,1,1) Model'!$C$16*COS(2*PI()*A53/'ARIMAX(1,1,1) Model'!$C$24)+'ARIMAX(1,1,1) Model'!$C$17*SIN(4*PI()*A53/'ARIMAX(1,1,1) Model'!$C$24)+'ARIMAX(1,1,1) Model'!$C$18*COS(4*PI()*A53/'ARIMAX(1,1,1) Model'!$C$24)</f>
        <v>768.990375632297</v>
      </c>
      <c r="AR53" s="31" t="n">
        <f aca="false">IF(ISNUMBER(C53),C53,AP53)-AQ53</f>
        <v>6343.0096243677</v>
      </c>
      <c r="AS53" s="31" t="n">
        <f aca="false">IF(ISNUMBER(C53),C53-AP53,0)</f>
        <v>229.233669810451</v>
      </c>
      <c r="AT53" s="32"/>
      <c r="AU53" s="33"/>
      <c r="AV53" s="33"/>
      <c r="AW53" s="31"/>
      <c r="AX53" s="31"/>
    </row>
    <row r="54" customFormat="false" ht="16.5" hidden="false" customHeight="true" outlineLevel="0" collapsed="false">
      <c r="A54" s="23" t="n">
        <v>53</v>
      </c>
      <c r="B54" s="24" t="n">
        <v>33641</v>
      </c>
      <c r="C54" s="23" t="n">
        <v>7039</v>
      </c>
      <c r="D54" s="25"/>
      <c r="E54" s="25" t="n">
        <v>440000</v>
      </c>
      <c r="F54" s="25"/>
      <c r="G54" s="25" t="n">
        <v>19.424</v>
      </c>
      <c r="H54" s="25" t="n">
        <v>18.468</v>
      </c>
      <c r="I54" s="25" t="n">
        <v>0.995</v>
      </c>
      <c r="J54" s="25" t="n">
        <v>6264.54</v>
      </c>
      <c r="K54" s="25"/>
      <c r="L54" s="25" t="n">
        <v>796</v>
      </c>
      <c r="M54" s="25" t="n">
        <v>12.658</v>
      </c>
      <c r="N54" s="25" t="n">
        <v>169693</v>
      </c>
      <c r="O54" s="25" t="n">
        <v>4020.5</v>
      </c>
      <c r="P54" s="25" t="n">
        <v>818093</v>
      </c>
      <c r="Q54" s="25"/>
      <c r="R54" s="25"/>
      <c r="S54" s="25"/>
      <c r="T54" s="25"/>
      <c r="U54" s="25" t="n">
        <v>28</v>
      </c>
      <c r="V54" s="25" t="n">
        <v>83.7</v>
      </c>
      <c r="W54" s="25"/>
      <c r="X54" s="25"/>
      <c r="Y54" s="25"/>
      <c r="Z54" s="25"/>
      <c r="AA54" s="25"/>
      <c r="AB54" s="26"/>
      <c r="AC54" s="27" t="n">
        <v>0</v>
      </c>
      <c r="AD54" s="28" t="n">
        <v>155.8</v>
      </c>
      <c r="AE54" s="28" t="n">
        <v>0</v>
      </c>
      <c r="AF54" s="27"/>
      <c r="AG54" s="29" t="n">
        <f aca="false">6753.47943187+0.36116788*I54+0.01252571*N54-22.85359542*V54+0.00407811*AA54-0.00067349*E54</f>
        <v>6670.1825642866</v>
      </c>
      <c r="AH54" s="29" t="n">
        <f aca="false">A54*'Simple Linear Regression'!$B$18+'Simple Linear Regression'!$B$17</f>
        <v>7930.54731238732</v>
      </c>
      <c r="AI54" s="29" t="n">
        <f aca="false">7491.3971+0.0137554*N54-0.00058829*E54-34.3283*V54+0.30565*L54+54.6031*M54</f>
        <v>7627.929322</v>
      </c>
      <c r="AJ54" s="29" t="n">
        <f aca="false">7491.3971-0.00058829*E54+0.30565*L54+54.6031*M54+0.0137554*N54-34.3283*V54</f>
        <v>7627.929322</v>
      </c>
      <c r="AL54" s="29" t="n">
        <f aca="false">2192.59+2373.87*I54+0.0316653*N54-15.7623*V54+0.00202406*AA54-0.000740146*E54-0.00963493*(I54*N54)</f>
        <v>6656.19637729245</v>
      </c>
      <c r="AM54" s="30" t="n">
        <f aca="false">5205.907083+122.0638992*I54+13.609808*(N54/1000)-1.245906883*AD54+0.7746840854*AE54-134.2474226*AC54-1547.125689*IF(AND(B54&gt;=DATE(2020,3,20),B54&lt;=DATE(2020,6,26)),1,0)</f>
        <v>7442.7375192766</v>
      </c>
      <c r="AN54" s="30" t="n">
        <f aca="false">IF(ISNUMBER(C55),C55,AN55)-0.8328750492*(AD56-AD55)+3.274150872*(AE56-AE55)+0.7954612886*((IF(ISNUMBER(C55),C55,AN55)-IF(ISNUMBER(C54),C54,AN54))-(-0.8328750492*(AD55-AD54)+3.274150872*(AE55-AE54)))-1.394571582*AO55+0.4181414112*AO54</f>
        <v>6254.09072213194</v>
      </c>
      <c r="AP54" s="31" t="n">
        <f aca="false">AQ54+AR53+'ARIMAX(1,1,1) Model'!$C$19*(AR53-AR52)+'ARIMAX(1,1,1) Model'!$C$20*AS53</f>
        <v>6926.89321762194</v>
      </c>
      <c r="AQ54" s="31" t="n">
        <f aca="false">'ARIMAX(1,1,1) Model'!$C$6*I54+'ARIMAX(1,1,1) Model'!$C$7*N54/1000+'ARIMAX(1,1,1) Model'!$C$8*AD54+'ARIMAX(1,1,1) Model'!$C$9*AE54+'ARIMAX(1,1,1) Model'!$C$10*AC54+'ARIMAX(1,1,1) Model'!$C$11*IF(AND(B54&gt;='ARIMAX(1,1,1) Model'!$C$25,B54&lt;='ARIMAX(1,1,1) Model'!$C$26),1,0)+'ARIMAX(1,1,1) Model'!$C$12*E54/1000+'ARIMAX(1,1,1) Model'!$C$13*V54+'ARIMAX(1,1,1) Model'!$C$14*A54+'ARIMAX(1,1,1) Model'!$C$15*SIN(2*PI()*A54/'ARIMAX(1,1,1) Model'!$C$24)+'ARIMAX(1,1,1) Model'!$C$16*COS(2*PI()*A54/'ARIMAX(1,1,1) Model'!$C$24)+'ARIMAX(1,1,1) Model'!$C$17*SIN(4*PI()*A54/'ARIMAX(1,1,1) Model'!$C$24)+'ARIMAX(1,1,1) Model'!$C$18*COS(4*PI()*A54/'ARIMAX(1,1,1) Model'!$C$24)</f>
        <v>780.499037863837</v>
      </c>
      <c r="AR54" s="31" t="n">
        <f aca="false">IF(ISNUMBER(C54),C54,AP54)-AQ54</f>
        <v>6258.50096213616</v>
      </c>
      <c r="AS54" s="31" t="n">
        <f aca="false">IF(ISNUMBER(C54),C54-AP54,0)</f>
        <v>112.106782378056</v>
      </c>
      <c r="AT54" s="32"/>
      <c r="AU54" s="33"/>
      <c r="AV54" s="33"/>
      <c r="AW54" s="31"/>
      <c r="AX54" s="31"/>
    </row>
    <row r="55" customFormat="false" ht="16.5" hidden="false" customHeight="true" outlineLevel="0" collapsed="false">
      <c r="A55" s="23" t="n">
        <v>54</v>
      </c>
      <c r="B55" s="24" t="n">
        <v>33648</v>
      </c>
      <c r="C55" s="23" t="n">
        <v>6576</v>
      </c>
      <c r="D55" s="25"/>
      <c r="E55" s="25" t="n">
        <v>445000</v>
      </c>
      <c r="F55" s="25"/>
      <c r="G55" s="25" t="n">
        <v>19.492</v>
      </c>
      <c r="H55" s="25" t="n">
        <v>18.584</v>
      </c>
      <c r="I55" s="25" t="n">
        <v>1.004</v>
      </c>
      <c r="J55" s="25" t="n">
        <v>6264.54</v>
      </c>
      <c r="K55" s="25"/>
      <c r="L55" s="25" t="n">
        <v>796</v>
      </c>
      <c r="M55" s="25" t="n">
        <v>12.658</v>
      </c>
      <c r="N55" s="25" t="n">
        <v>169693</v>
      </c>
      <c r="O55" s="25" t="n">
        <v>4020.5</v>
      </c>
      <c r="P55" s="25" t="n">
        <v>818093</v>
      </c>
      <c r="Q55" s="25"/>
      <c r="R55" s="25"/>
      <c r="S55" s="25"/>
      <c r="T55" s="25"/>
      <c r="U55" s="25" t="n">
        <v>28</v>
      </c>
      <c r="V55" s="25" t="n">
        <v>83.7</v>
      </c>
      <c r="W55" s="25"/>
      <c r="X55" s="25"/>
      <c r="Y55" s="25"/>
      <c r="Z55" s="25"/>
      <c r="AA55" s="25"/>
      <c r="AB55" s="26"/>
      <c r="AC55" s="27" t="n">
        <v>0</v>
      </c>
      <c r="AD55" s="28" t="n">
        <v>170.1</v>
      </c>
      <c r="AE55" s="28" t="n">
        <v>0.5</v>
      </c>
      <c r="AF55" s="27"/>
      <c r="AG55" s="29" t="n">
        <f aca="false">6753.47943187+0.36116788*I55+0.01252571*N55-22.85359542*V55+0.00407811*AA55-0.00067349*E55</f>
        <v>6666.81836479752</v>
      </c>
      <c r="AH55" s="29" t="n">
        <f aca="false">A55*'Simple Linear Regression'!$B$18+'Simple Linear Regression'!$B$17</f>
        <v>7931.40034947122</v>
      </c>
      <c r="AI55" s="29" t="n">
        <f aca="false">7491.3971+0.0137554*N55-0.00058829*E55-34.3283*V55+0.30565*L55+54.6031*M55</f>
        <v>7624.987872</v>
      </c>
      <c r="AJ55" s="29" t="n">
        <f aca="false">7491.3971-0.00058829*E55+0.30565*L55+54.6031*M55+0.0137554*N55-34.3283*V55</f>
        <v>7624.987872</v>
      </c>
      <c r="AL55" s="29" t="n">
        <f aca="false">2192.59+2373.87*I55+0.0316653*N55-15.7623*V55+0.00202406*AA55-0.000740146*E55-0.00963493*(I55*N55)</f>
        <v>6659.14565570404</v>
      </c>
      <c r="AM55" s="30" t="n">
        <f aca="false">5205.907083+122.0638992*I55+13.609808*(N55/1000)-1.245906883*AD55+0.7746840854*AE55-134.2474226*AC55-1547.125689*IF(AND(B55&gt;=DATE(2020,3,20),B55&lt;=DATE(2020,6,26)),1,0)</f>
        <v>7426.4069679852</v>
      </c>
      <c r="AN55" s="30" t="n">
        <f aca="false">IF(ISNUMBER(C56),C56,AN56)-0.8328750492*(AD57-AD56)+3.274150872*(AE57-AE56)+0.7954612886*((IF(ISNUMBER(C56),C56,AN56)-IF(ISNUMBER(C55),C55,AN55))-(-0.8328750492*(AD56-AD55)+3.274150872*(AE56-AE55)))-1.394571582*AO56+0.4181414112*AO55</f>
        <v>7318.00199117886</v>
      </c>
      <c r="AP55" s="31" t="n">
        <f aca="false">AQ55+AR54+'ARIMAX(1,1,1) Model'!$C$19*(AR54-AR53)+'ARIMAX(1,1,1) Model'!$C$20*AS54</f>
        <v>6947.99506970344</v>
      </c>
      <c r="AQ55" s="31" t="n">
        <f aca="false">'ARIMAX(1,1,1) Model'!$C$6*I55+'ARIMAX(1,1,1) Model'!$C$7*N55/1000+'ARIMAX(1,1,1) Model'!$C$8*AD55+'ARIMAX(1,1,1) Model'!$C$9*AE55+'ARIMAX(1,1,1) Model'!$C$10*AC55+'ARIMAX(1,1,1) Model'!$C$11*IF(AND(B55&gt;='ARIMAX(1,1,1) Model'!$C$25,B55&lt;='ARIMAX(1,1,1) Model'!$C$26),1,0)+'ARIMAX(1,1,1) Model'!$C$12*E55/1000+'ARIMAX(1,1,1) Model'!$C$13*V55+'ARIMAX(1,1,1) Model'!$C$14*A55+'ARIMAX(1,1,1) Model'!$C$15*SIN(2*PI()*A55/'ARIMAX(1,1,1) Model'!$C$24)+'ARIMAX(1,1,1) Model'!$C$16*COS(2*PI()*A55/'ARIMAX(1,1,1) Model'!$C$24)+'ARIMAX(1,1,1) Model'!$C$17*SIN(4*PI()*A55/'ARIMAX(1,1,1) Model'!$C$24)+'ARIMAX(1,1,1) Model'!$C$18*COS(4*PI()*A55/'ARIMAX(1,1,1) Model'!$C$24)</f>
        <v>798.641840129928</v>
      </c>
      <c r="AR55" s="31" t="n">
        <f aca="false">IF(ISNUMBER(C55),C55,AP55)-AQ55</f>
        <v>5777.35815987007</v>
      </c>
      <c r="AS55" s="31" t="n">
        <f aca="false">IF(ISNUMBER(C55),C55-AP55,0)</f>
        <v>-371.995069703437</v>
      </c>
      <c r="AT55" s="32"/>
      <c r="AU55" s="33"/>
      <c r="AV55" s="33"/>
      <c r="AW55" s="31"/>
      <c r="AX55" s="31"/>
    </row>
    <row r="56" customFormat="false" ht="16.5" hidden="false" customHeight="true" outlineLevel="0" collapsed="false">
      <c r="A56" s="23" t="n">
        <v>55</v>
      </c>
      <c r="B56" s="24" t="n">
        <v>33655</v>
      </c>
      <c r="C56" s="23" t="n">
        <v>7002</v>
      </c>
      <c r="D56" s="25"/>
      <c r="E56" s="25" t="n">
        <v>446000</v>
      </c>
      <c r="F56" s="25"/>
      <c r="G56" s="25" t="n">
        <v>18.62</v>
      </c>
      <c r="H56" s="25" t="n">
        <v>17.74</v>
      </c>
      <c r="I56" s="25" t="n">
        <v>1.011</v>
      </c>
      <c r="J56" s="25" t="n">
        <v>6264.54</v>
      </c>
      <c r="K56" s="25"/>
      <c r="L56" s="25" t="n">
        <v>796</v>
      </c>
      <c r="M56" s="25" t="n">
        <v>12.591</v>
      </c>
      <c r="N56" s="25" t="n">
        <v>172782</v>
      </c>
      <c r="O56" s="25" t="n">
        <v>4020.5</v>
      </c>
      <c r="P56" s="25" t="n">
        <v>818093</v>
      </c>
      <c r="Q56" s="25"/>
      <c r="R56" s="25"/>
      <c r="S56" s="25"/>
      <c r="T56" s="25"/>
      <c r="U56" s="25" t="n">
        <v>28</v>
      </c>
      <c r="V56" s="25" t="n">
        <v>83.7</v>
      </c>
      <c r="W56" s="25"/>
      <c r="X56" s="25"/>
      <c r="Y56" s="25"/>
      <c r="Z56" s="25"/>
      <c r="AA56" s="25"/>
      <c r="AB56" s="26"/>
      <c r="AC56" s="27" t="n">
        <v>0</v>
      </c>
      <c r="AD56" s="28" t="n">
        <v>125</v>
      </c>
      <c r="AE56" s="28" t="n">
        <v>0.7</v>
      </c>
      <c r="AF56" s="27"/>
      <c r="AG56" s="29" t="n">
        <f aca="false">6753.47943187+0.36116788*I56+0.01252571*N56-22.85359542*V56+0.00407811*AA56-0.00067349*E56</f>
        <v>6704.83932116268</v>
      </c>
      <c r="AH56" s="29" t="n">
        <f aca="false">A56*'Simple Linear Regression'!$B$18+'Simple Linear Regression'!$B$17</f>
        <v>7932.25338655513</v>
      </c>
      <c r="AI56" s="29" t="n">
        <f aca="false">7491.3971+0.0137554*N56-0.00058829*E56-34.3283*V56+0.30565*L56+54.6031*M56</f>
        <v>7663.2316049</v>
      </c>
      <c r="AJ56" s="29" t="n">
        <f aca="false">7491.3971-0.00058829*E56+0.30565*L56+54.6031*M56+0.0137554*N56-34.3283*V56</f>
        <v>7663.2316049</v>
      </c>
      <c r="AL56" s="29" t="n">
        <f aca="false">2192.59+2373.87*I56+0.0316653*N56-15.7623*V56+0.00202406*AA56-0.000740146*E56-0.00963493*(I56*N56)</f>
        <v>6731.30216611214</v>
      </c>
      <c r="AM56" s="30" t="n">
        <f aca="false">5205.907083+122.0638992*I56+13.609808*(N56/1000)-1.245906883*AD56+0.7746840854*AE56-134.2474226*AC56-1547.125689*IF(AND(B56&gt;=DATE(2020,3,20),B56&lt;=DATE(2020,6,26)),1,0)</f>
        <v>7525.64744943198</v>
      </c>
      <c r="AN56" s="30" t="n">
        <f aca="false">IF(ISNUMBER(C57),C57,AN57)-0.8328750492*(AD58-AD57)+3.274150872*(AE58-AE57)+0.7954612886*((IF(ISNUMBER(C57),C57,AN57)-IF(ISNUMBER(C56),C56,AN56))-(-0.8328750492*(AD57-AD56)+3.274150872*(AE57-AE56)))-1.394571582*AO57+0.4181414112*AO56</f>
        <v>6591.7821831343</v>
      </c>
      <c r="AP56" s="31" t="n">
        <f aca="false">AQ56+AR55+'ARIMAX(1,1,1) Model'!$C$19*(AR55-AR54)+'ARIMAX(1,1,1) Model'!$C$20*AS55</f>
        <v>6858.04336394414</v>
      </c>
      <c r="AQ56" s="31" t="n">
        <f aca="false">'ARIMAX(1,1,1) Model'!$C$6*I56+'ARIMAX(1,1,1) Model'!$C$7*N56/1000+'ARIMAX(1,1,1) Model'!$C$8*AD56+'ARIMAX(1,1,1) Model'!$C$9*AE56+'ARIMAX(1,1,1) Model'!$C$10*AC56+'ARIMAX(1,1,1) Model'!$C$11*IF(AND(B56&gt;='ARIMAX(1,1,1) Model'!$C$25,B56&lt;='ARIMAX(1,1,1) Model'!$C$26),1,0)+'ARIMAX(1,1,1) Model'!$C$12*E56/1000+'ARIMAX(1,1,1) Model'!$C$13*V56+'ARIMAX(1,1,1) Model'!$C$14*A56+'ARIMAX(1,1,1) Model'!$C$15*SIN(2*PI()*A56/'ARIMAX(1,1,1) Model'!$C$24)+'ARIMAX(1,1,1) Model'!$C$16*COS(2*PI()*A56/'ARIMAX(1,1,1) Model'!$C$24)+'ARIMAX(1,1,1) Model'!$C$17*SIN(4*PI()*A56/'ARIMAX(1,1,1) Model'!$C$24)+'ARIMAX(1,1,1) Model'!$C$18*COS(4*PI()*A56/'ARIMAX(1,1,1) Model'!$C$24)</f>
        <v>792.785232504623</v>
      </c>
      <c r="AR56" s="31" t="n">
        <f aca="false">IF(ISNUMBER(C56),C56,AP56)-AQ56</f>
        <v>6209.21476749538</v>
      </c>
      <c r="AS56" s="31" t="n">
        <f aca="false">IF(ISNUMBER(C56),C56-AP56,0)</f>
        <v>143.956636055862</v>
      </c>
      <c r="AT56" s="32"/>
      <c r="AU56" s="33"/>
      <c r="AV56" s="33"/>
      <c r="AW56" s="31"/>
      <c r="AX56" s="31"/>
    </row>
    <row r="57" customFormat="false" ht="16.5" hidden="false" customHeight="true" outlineLevel="0" collapsed="false">
      <c r="A57" s="23" t="n">
        <v>56</v>
      </c>
      <c r="B57" s="24" t="n">
        <v>33662</v>
      </c>
      <c r="C57" s="23" t="n">
        <v>6770</v>
      </c>
      <c r="D57" s="25"/>
      <c r="E57" s="25" t="n">
        <v>436000</v>
      </c>
      <c r="F57" s="25"/>
      <c r="G57" s="25" t="n">
        <v>18.514</v>
      </c>
      <c r="H57" s="25" t="n">
        <v>17.422</v>
      </c>
      <c r="I57" s="25" t="n">
        <v>1.014</v>
      </c>
      <c r="J57" s="25" t="n">
        <v>6264.54</v>
      </c>
      <c r="K57" s="25"/>
      <c r="L57" s="25" t="n">
        <v>796</v>
      </c>
      <c r="M57" s="25" t="n">
        <v>12.591</v>
      </c>
      <c r="N57" s="25" t="n">
        <v>172782</v>
      </c>
      <c r="O57" s="25" t="n">
        <v>4020.5</v>
      </c>
      <c r="P57" s="25" t="n">
        <v>818093</v>
      </c>
      <c r="Q57" s="25"/>
      <c r="R57" s="25"/>
      <c r="S57" s="25"/>
      <c r="T57" s="25"/>
      <c r="U57" s="25" t="n">
        <v>28</v>
      </c>
      <c r="V57" s="25" t="n">
        <v>83.7</v>
      </c>
      <c r="W57" s="25"/>
      <c r="X57" s="25"/>
      <c r="Y57" s="25"/>
      <c r="Z57" s="25"/>
      <c r="AA57" s="25"/>
      <c r="AB57" s="26"/>
      <c r="AC57" s="27" t="n">
        <v>0</v>
      </c>
      <c r="AD57" s="28" t="n">
        <v>113.2</v>
      </c>
      <c r="AE57" s="28" t="n">
        <v>0</v>
      </c>
      <c r="AF57" s="27"/>
      <c r="AG57" s="29" t="n">
        <f aca="false">6753.47943187+0.36116788*I57+0.01252571*N57-22.85359542*V57+0.00407811*AA57-0.00067349*E57</f>
        <v>6711.57530466632</v>
      </c>
      <c r="AH57" s="29" t="n">
        <f aca="false">A57*'Simple Linear Regression'!$B$18+'Simple Linear Regression'!$B$17</f>
        <v>7933.10642363903</v>
      </c>
      <c r="AI57" s="29" t="n">
        <f aca="false">7491.3971+0.0137554*N57-0.00058829*E57-34.3283*V57+0.30565*L57+54.6031*M57</f>
        <v>7669.1145049</v>
      </c>
      <c r="AJ57" s="29" t="n">
        <f aca="false">7491.3971-0.00058829*E57+0.30565*L57+54.6031*M57+0.0137554*N57-34.3283*V57</f>
        <v>7669.1145049</v>
      </c>
      <c r="AL57" s="29" t="n">
        <f aca="false">2192.59+2373.87*I57+0.0316653*N57-15.7623*V57+0.00202406*AA57-0.000740146*E57-0.00963493*(I57*N57)</f>
        <v>6740.83100868636</v>
      </c>
      <c r="AM57" s="30" t="n">
        <f aca="false">5205.907083+122.0638992*I57+13.609808*(N57/1000)-1.245906883*AD57+0.7746840854*AE57-134.2474226*AC57-1547.125689*IF(AND(B57&gt;=DATE(2020,3,20),B57&lt;=DATE(2020,6,26)),1,0)</f>
        <v>7540.1730634892</v>
      </c>
      <c r="AN57" s="30" t="n">
        <f aca="false">IF(ISNUMBER(C58),C58,AN58)-0.8328750492*(AD59-AD58)+3.274150872*(AE59-AE58)+0.7954612886*((IF(ISNUMBER(C58),C58,AN58)-IF(ISNUMBER(C57),C57,AN57))-(-0.8328750492*(AD58-AD57)+3.274150872*(AE58-AE57)))-1.394571582*AO58+0.4181414112*AO57</f>
        <v>7162.38977628607</v>
      </c>
      <c r="AP57" s="31" t="n">
        <f aca="false">AQ57+AR56+'ARIMAX(1,1,1) Model'!$C$19*(AR56-AR55)+'ARIMAX(1,1,1) Model'!$C$20*AS56</f>
        <v>6942.7044583658</v>
      </c>
      <c r="AQ57" s="31" t="n">
        <f aca="false">'ARIMAX(1,1,1) Model'!$C$6*I57+'ARIMAX(1,1,1) Model'!$C$7*N57/1000+'ARIMAX(1,1,1) Model'!$C$8*AD57+'ARIMAX(1,1,1) Model'!$C$9*AE57+'ARIMAX(1,1,1) Model'!$C$10*AC57+'ARIMAX(1,1,1) Model'!$C$11*IF(AND(B57&gt;='ARIMAX(1,1,1) Model'!$C$25,B57&lt;='ARIMAX(1,1,1) Model'!$C$26),1,0)+'ARIMAX(1,1,1) Model'!$C$12*E57/1000+'ARIMAX(1,1,1) Model'!$C$13*V57+'ARIMAX(1,1,1) Model'!$C$14*A57+'ARIMAX(1,1,1) Model'!$C$15*SIN(2*PI()*A57/'ARIMAX(1,1,1) Model'!$C$24)+'ARIMAX(1,1,1) Model'!$C$16*COS(2*PI()*A57/'ARIMAX(1,1,1) Model'!$C$24)+'ARIMAX(1,1,1) Model'!$C$17*SIN(4*PI()*A57/'ARIMAX(1,1,1) Model'!$C$24)+'ARIMAX(1,1,1) Model'!$C$18*COS(4*PI()*A57/'ARIMAX(1,1,1) Model'!$C$24)</f>
        <v>820.94299711333</v>
      </c>
      <c r="AR57" s="31" t="n">
        <f aca="false">IF(ISNUMBER(C57),C57,AP57)-AQ57</f>
        <v>5949.05700288667</v>
      </c>
      <c r="AS57" s="31" t="n">
        <f aca="false">IF(ISNUMBER(C57),C57-AP57,0)</f>
        <v>-172.704458365798</v>
      </c>
      <c r="AT57" s="32"/>
      <c r="AU57" s="33"/>
      <c r="AV57" s="33"/>
      <c r="AW57" s="31"/>
      <c r="AX57" s="31"/>
    </row>
    <row r="58" customFormat="false" ht="16.5" hidden="false" customHeight="true" outlineLevel="0" collapsed="false">
      <c r="A58" s="23" t="n">
        <v>57</v>
      </c>
      <c r="B58" s="24" t="n">
        <v>33669</v>
      </c>
      <c r="C58" s="23" t="n">
        <v>7002</v>
      </c>
      <c r="D58" s="25"/>
      <c r="E58" s="25" t="n">
        <v>444000</v>
      </c>
      <c r="F58" s="25"/>
      <c r="G58" s="25" t="n">
        <v>18.552</v>
      </c>
      <c r="H58" s="25" t="n">
        <v>17.282</v>
      </c>
      <c r="I58" s="25" t="n">
        <v>1.012</v>
      </c>
      <c r="J58" s="25" t="n">
        <v>6264.54</v>
      </c>
      <c r="K58" s="25"/>
      <c r="L58" s="25" t="n">
        <v>796</v>
      </c>
      <c r="M58" s="25" t="n">
        <v>12.591</v>
      </c>
      <c r="N58" s="25" t="n">
        <v>172782</v>
      </c>
      <c r="O58" s="25" t="n">
        <v>4020.5</v>
      </c>
      <c r="P58" s="25" t="n">
        <v>818093</v>
      </c>
      <c r="Q58" s="25"/>
      <c r="R58" s="25"/>
      <c r="S58" s="25"/>
      <c r="T58" s="25"/>
      <c r="U58" s="25" t="n">
        <v>28</v>
      </c>
      <c r="V58" s="25" t="n">
        <v>86.6</v>
      </c>
      <c r="W58" s="25"/>
      <c r="X58" s="25"/>
      <c r="Y58" s="25"/>
      <c r="Z58" s="25"/>
      <c r="AA58" s="25" t="n">
        <v>253530</v>
      </c>
      <c r="AB58" s="26"/>
      <c r="AC58" s="27" t="n">
        <v>0</v>
      </c>
      <c r="AD58" s="28" t="n">
        <v>104.3</v>
      </c>
      <c r="AE58" s="28" t="n">
        <v>1.5</v>
      </c>
      <c r="AF58" s="27"/>
      <c r="AG58" s="29" t="n">
        <f aca="false">6753.47943187+0.36116788*I58+0.01252571*N58-22.85359542*V58+0.00407811*AA58-0.00067349*E58</f>
        <v>7673.83446391256</v>
      </c>
      <c r="AH58" s="29" t="n">
        <f aca="false">A58*'Simple Linear Regression'!$B$18+'Simple Linear Regression'!$B$17</f>
        <v>7933.95946072293</v>
      </c>
      <c r="AI58" s="29" t="n">
        <f aca="false">7491.3971+0.0137554*N58-0.00058829*E58-34.3283*V58+0.30565*L58+54.6031*M58</f>
        <v>7564.8561149</v>
      </c>
      <c r="AJ58" s="29" t="n">
        <f aca="false">7491.3971-0.00058829*E58+0.30565*L58+54.6031*M58+0.0137554*N58-34.3283*V58</f>
        <v>7564.8561149</v>
      </c>
      <c r="AL58" s="29" t="n">
        <f aca="false">2192.59+2373.87*I58+0.0316653*N58-15.7623*V58+0.00202406*AA58-0.000740146*E58-0.00963493*(I58*N58)</f>
        <v>7200.94084743688</v>
      </c>
      <c r="AM58" s="30" t="n">
        <f aca="false">5205.907083+122.0638992*I58+13.609808*(N58/1000)-1.245906883*AD58+0.7746840854*AE58-134.2474226*AC58-1547.125689*IF(AND(B58&gt;=DATE(2020,3,20),B58&lt;=DATE(2020,6,26)),1,0)</f>
        <v>7552.1795330776</v>
      </c>
      <c r="AN58" s="30" t="n">
        <f aca="false">IF(ISNUMBER(C59),C59,AN59)-0.8328750492*(AD60-AD59)+3.274150872*(AE60-AE59)+0.7954612886*((IF(ISNUMBER(C59),C59,AN59)-IF(ISNUMBER(C58),C58,AN58))-(-0.8328750492*(AD59-AD58)+3.274150872*(AE59-AE58)))-1.394571582*AO59+0.4181414112*AO58</f>
        <v>6647.70495252143</v>
      </c>
      <c r="AP58" s="31" t="n">
        <f aca="false">AQ58+AR57+'ARIMAX(1,1,1) Model'!$C$19*(AR57-AR56)+'ARIMAX(1,1,1) Model'!$C$20*AS57</f>
        <v>6980.05460508817</v>
      </c>
      <c r="AQ58" s="31" t="n">
        <f aca="false">'ARIMAX(1,1,1) Model'!$C$6*I58+'ARIMAX(1,1,1) Model'!$C$7*N58/1000+'ARIMAX(1,1,1) Model'!$C$8*AD58+'ARIMAX(1,1,1) Model'!$C$9*AE58+'ARIMAX(1,1,1) Model'!$C$10*AC58+'ARIMAX(1,1,1) Model'!$C$11*IF(AND(B58&gt;='ARIMAX(1,1,1) Model'!$C$25,B58&lt;='ARIMAX(1,1,1) Model'!$C$26),1,0)+'ARIMAX(1,1,1) Model'!$C$12*E58/1000+'ARIMAX(1,1,1) Model'!$C$13*V58+'ARIMAX(1,1,1) Model'!$C$14*A58+'ARIMAX(1,1,1) Model'!$C$15*SIN(2*PI()*A58/'ARIMAX(1,1,1) Model'!$C$24)+'ARIMAX(1,1,1) Model'!$C$16*COS(2*PI()*A58/'ARIMAX(1,1,1) Model'!$C$24)+'ARIMAX(1,1,1) Model'!$C$17*SIN(4*PI()*A58/'ARIMAX(1,1,1) Model'!$C$24)+'ARIMAX(1,1,1) Model'!$C$18*COS(4*PI()*A58/'ARIMAX(1,1,1) Model'!$C$24)</f>
        <v>900.92278530822</v>
      </c>
      <c r="AR58" s="31" t="n">
        <f aca="false">IF(ISNUMBER(C58),C58,AP58)-AQ58</f>
        <v>6101.07721469178</v>
      </c>
      <c r="AS58" s="31" t="n">
        <f aca="false">IF(ISNUMBER(C58),C58-AP58,0)</f>
        <v>21.9453949118306</v>
      </c>
      <c r="AT58" s="32"/>
      <c r="AU58" s="33"/>
      <c r="AV58" s="33"/>
      <c r="AW58" s="31"/>
      <c r="AX58" s="31"/>
    </row>
    <row r="59" customFormat="false" ht="16.5" hidden="false" customHeight="true" outlineLevel="0" collapsed="false">
      <c r="A59" s="23" t="n">
        <v>58</v>
      </c>
      <c r="B59" s="24" t="n">
        <v>33676</v>
      </c>
      <c r="C59" s="23" t="n">
        <v>6806</v>
      </c>
      <c r="D59" s="25"/>
      <c r="E59" s="25" t="n">
        <v>421000</v>
      </c>
      <c r="F59" s="25"/>
      <c r="G59" s="25" t="n">
        <v>18.758</v>
      </c>
      <c r="H59" s="25" t="n">
        <v>17.396</v>
      </c>
      <c r="I59" s="25" t="n">
        <v>1.013</v>
      </c>
      <c r="J59" s="25" t="n">
        <v>6264.54</v>
      </c>
      <c r="K59" s="25"/>
      <c r="L59" s="25" t="n">
        <v>710</v>
      </c>
      <c r="M59" s="25" t="n">
        <v>12.591</v>
      </c>
      <c r="N59" s="25" t="n">
        <v>172782</v>
      </c>
      <c r="O59" s="25" t="n">
        <v>4084.7</v>
      </c>
      <c r="P59" s="25" t="n">
        <v>818093</v>
      </c>
      <c r="Q59" s="25"/>
      <c r="R59" s="25"/>
      <c r="S59" s="25"/>
      <c r="T59" s="25"/>
      <c r="U59" s="25" t="n">
        <v>28</v>
      </c>
      <c r="V59" s="25" t="n">
        <v>86.6</v>
      </c>
      <c r="W59" s="25"/>
      <c r="X59" s="25"/>
      <c r="Y59" s="25"/>
      <c r="Z59" s="25"/>
      <c r="AA59" s="25" t="n">
        <v>253530</v>
      </c>
      <c r="AB59" s="26"/>
      <c r="AC59" s="27" t="n">
        <v>0</v>
      </c>
      <c r="AD59" s="28" t="n">
        <v>123.5</v>
      </c>
      <c r="AE59" s="28" t="n">
        <v>2</v>
      </c>
      <c r="AF59" s="27"/>
      <c r="AG59" s="29" t="n">
        <f aca="false">6753.47943187+0.36116788*I59+0.01252571*N59-22.85359542*V59+0.00407811*AA59-0.00067349*E59</f>
        <v>7689.32509508044</v>
      </c>
      <c r="AH59" s="29" t="n">
        <f aca="false">A59*'Simple Linear Regression'!$B$18+'Simple Linear Regression'!$B$17</f>
        <v>7934.81249780684</v>
      </c>
      <c r="AI59" s="29" t="n">
        <f aca="false">7491.3971+0.0137554*N59-0.00058829*E59-34.3283*V59+0.30565*L59+54.6031*M59</f>
        <v>7552.1008849</v>
      </c>
      <c r="AJ59" s="29" t="n">
        <f aca="false">7491.3971-0.00058829*E59+0.30565*L59+54.6031*M59+0.0137554*N59-34.3283*V59</f>
        <v>7552.1008849</v>
      </c>
      <c r="AL59" s="29" t="n">
        <f aca="false">2192.59+2373.87*I59+0.0316653*N59-15.7623*V59+0.00202406*AA59-0.000740146*E59-0.00963493*(I59*N59)</f>
        <v>7218.67333296162</v>
      </c>
      <c r="AM59" s="30" t="n">
        <f aca="false">5205.907083+122.0638992*I59+13.609808*(N59/1000)-1.245906883*AD59+0.7746840854*AE59-134.2474226*AC59-1547.125689*IF(AND(B59&gt;=DATE(2020,3,20),B59&lt;=DATE(2020,6,26)),1,0)</f>
        <v>7528.7675268659</v>
      </c>
      <c r="AN59" s="30" t="n">
        <f aca="false">IF(ISNUMBER(C60),C60,AN60)-0.8328750492*(AD61-AD60)+3.274150872*(AE61-AE60)+0.7954612886*((IF(ISNUMBER(C60),C60,AN60)-IF(ISNUMBER(C59),C59,AN59))-(-0.8328750492*(AD60-AD59)+3.274150872*(AE60-AE59)))-1.394571582*AO60+0.4181414112*AO59</f>
        <v>7562.90295364496</v>
      </c>
      <c r="AP59" s="31" t="n">
        <f aca="false">AQ59+AR58+'ARIMAX(1,1,1) Model'!$C$19*(AR58-AR57)+'ARIMAX(1,1,1) Model'!$C$20*AS58</f>
        <v>7074.12280394833</v>
      </c>
      <c r="AQ59" s="31" t="n">
        <f aca="false">'ARIMAX(1,1,1) Model'!$C$6*I59+'ARIMAX(1,1,1) Model'!$C$7*N59/1000+'ARIMAX(1,1,1) Model'!$C$8*AD59+'ARIMAX(1,1,1) Model'!$C$9*AE59+'ARIMAX(1,1,1) Model'!$C$10*AC59+'ARIMAX(1,1,1) Model'!$C$11*IF(AND(B59&gt;='ARIMAX(1,1,1) Model'!$C$25,B59&lt;='ARIMAX(1,1,1) Model'!$C$26),1,0)+'ARIMAX(1,1,1) Model'!$C$12*E59/1000+'ARIMAX(1,1,1) Model'!$C$13*V59+'ARIMAX(1,1,1) Model'!$C$14*A59+'ARIMAX(1,1,1) Model'!$C$15*SIN(2*PI()*A59/'ARIMAX(1,1,1) Model'!$C$24)+'ARIMAX(1,1,1) Model'!$C$16*COS(2*PI()*A59/'ARIMAX(1,1,1) Model'!$C$24)+'ARIMAX(1,1,1) Model'!$C$17*SIN(4*PI()*A59/'ARIMAX(1,1,1) Model'!$C$24)+'ARIMAX(1,1,1) Model'!$C$18*COS(4*PI()*A59/'ARIMAX(1,1,1) Model'!$C$24)</f>
        <v>977.971495674119</v>
      </c>
      <c r="AR59" s="31" t="n">
        <f aca="false">IF(ISNUMBER(C59),C59,AP59)-AQ59</f>
        <v>5828.02850432588</v>
      </c>
      <c r="AS59" s="31" t="n">
        <f aca="false">IF(ISNUMBER(C59),C59-AP59,0)</f>
        <v>-268.122803948332</v>
      </c>
      <c r="AT59" s="32"/>
      <c r="AU59" s="33"/>
      <c r="AV59" s="33"/>
      <c r="AW59" s="31"/>
      <c r="AX59" s="31"/>
    </row>
    <row r="60" customFormat="false" ht="16.5" hidden="false" customHeight="true" outlineLevel="0" collapsed="false">
      <c r="A60" s="23" t="n">
        <v>59</v>
      </c>
      <c r="B60" s="24" t="n">
        <v>33683</v>
      </c>
      <c r="C60" s="23" t="n">
        <v>7221</v>
      </c>
      <c r="D60" s="25"/>
      <c r="E60" s="25" t="n">
        <v>437000</v>
      </c>
      <c r="F60" s="25"/>
      <c r="G60" s="25" t="n">
        <v>19.104</v>
      </c>
      <c r="H60" s="25" t="n">
        <v>17.732</v>
      </c>
      <c r="I60" s="25" t="n">
        <v>1.01</v>
      </c>
      <c r="J60" s="25" t="n">
        <v>6264.54</v>
      </c>
      <c r="K60" s="25"/>
      <c r="L60" s="25" t="n">
        <v>710</v>
      </c>
      <c r="M60" s="25" t="n">
        <v>12.927</v>
      </c>
      <c r="N60" s="25" t="n">
        <v>167652</v>
      </c>
      <c r="O60" s="25" t="n">
        <v>4084.7</v>
      </c>
      <c r="P60" s="25" t="n">
        <v>815581</v>
      </c>
      <c r="Q60" s="25"/>
      <c r="R60" s="25"/>
      <c r="S60" s="25"/>
      <c r="T60" s="25"/>
      <c r="U60" s="25" t="n">
        <v>28</v>
      </c>
      <c r="V60" s="25" t="n">
        <v>86.6</v>
      </c>
      <c r="W60" s="25"/>
      <c r="X60" s="25"/>
      <c r="Y60" s="25"/>
      <c r="Z60" s="25"/>
      <c r="AA60" s="25" t="n">
        <v>253530</v>
      </c>
      <c r="AB60" s="26"/>
      <c r="AC60" s="27" t="n">
        <v>0</v>
      </c>
      <c r="AD60" s="28" t="n">
        <v>138.5</v>
      </c>
      <c r="AE60" s="28" t="n">
        <v>1.6</v>
      </c>
      <c r="AF60" s="27"/>
      <c r="AG60" s="29" t="n">
        <f aca="false">6753.47943187+0.36116788*I60+0.01252571*N60-22.85359542*V60+0.00407811*AA60-0.00067349*E60</f>
        <v>7614.2912792768</v>
      </c>
      <c r="AH60" s="29" t="n">
        <f aca="false">A60*'Simple Linear Regression'!$B$18+'Simple Linear Regression'!$B$17</f>
        <v>7935.66553489074</v>
      </c>
      <c r="AI60" s="29" t="n">
        <f aca="false">7491.3971+0.0137554*N60-0.00058829*E60-34.3283*V60+0.30565*L60+54.6031*M60</f>
        <v>7490.4696845</v>
      </c>
      <c r="AJ60" s="29" t="n">
        <f aca="false">7491.3971-0.00058829*E60+0.30565*L60+54.6031*M60+0.0137554*N60-34.3283*V60</f>
        <v>7490.4696845</v>
      </c>
      <c r="AL60" s="29" t="n">
        <f aca="false">2192.59+2373.87*I60+0.0316653*N60-15.7623*V60+0.00202406*AA60-0.000740146*E60-0.00963493*(I60*N60)</f>
        <v>7092.1820881964</v>
      </c>
      <c r="AM60" s="30" t="n">
        <f aca="false">5205.907083+122.0638992*I60+13.609808*(N60/1000)-1.245906883*AD60+0.7746840854*AE60-134.2474226*AC60-1547.125689*IF(AND(B60&gt;=DATE(2020,3,20),B60&lt;=DATE(2020,6,26)),1,0)</f>
        <v>7439.58454324914</v>
      </c>
      <c r="AN60" s="30" t="n">
        <f aca="false">IF(ISNUMBER(C61),C61,AN61)-0.8328750492*(AD62-AD61)+3.274150872*(AE62-AE61)+0.7954612886*((IF(ISNUMBER(C61),C61,AN61)-IF(ISNUMBER(C60),C60,AN60))-(-0.8328750492*(AD61-AD60)+3.274150872*(AE61-AE60)))-1.394571582*AO61+0.4181414112*AO60</f>
        <v>7518.19413746102</v>
      </c>
      <c r="AP60" s="31" t="n">
        <f aca="false">AQ60+AR59+'ARIMAX(1,1,1) Model'!$C$19*(AR59-AR58)+'ARIMAX(1,1,1) Model'!$C$20*AS59</f>
        <v>7067.56750739072</v>
      </c>
      <c r="AQ60" s="31" t="n">
        <f aca="false">'ARIMAX(1,1,1) Model'!$C$6*I60+'ARIMAX(1,1,1) Model'!$C$7*N60/1000+'ARIMAX(1,1,1) Model'!$C$8*AD60+'ARIMAX(1,1,1) Model'!$C$9*AE60+'ARIMAX(1,1,1) Model'!$C$10*AC60+'ARIMAX(1,1,1) Model'!$C$11*IF(AND(B60&gt;='ARIMAX(1,1,1) Model'!$C$25,B60&lt;='ARIMAX(1,1,1) Model'!$C$26),1,0)+'ARIMAX(1,1,1) Model'!$C$12*E60/1000+'ARIMAX(1,1,1) Model'!$C$13*V60+'ARIMAX(1,1,1) Model'!$C$14*A60+'ARIMAX(1,1,1) Model'!$C$15*SIN(2*PI()*A60/'ARIMAX(1,1,1) Model'!$C$24)+'ARIMAX(1,1,1) Model'!$C$16*COS(2*PI()*A60/'ARIMAX(1,1,1) Model'!$C$24)+'ARIMAX(1,1,1) Model'!$C$17*SIN(4*PI()*A60/'ARIMAX(1,1,1) Model'!$C$24)+'ARIMAX(1,1,1) Model'!$C$18*COS(4*PI()*A60/'ARIMAX(1,1,1) Model'!$C$24)</f>
        <v>1024.83698392468</v>
      </c>
      <c r="AR60" s="31" t="n">
        <f aca="false">IF(ISNUMBER(C60),C60,AP60)-AQ60</f>
        <v>6196.16301607532</v>
      </c>
      <c r="AS60" s="31" t="n">
        <f aca="false">IF(ISNUMBER(C60),C60-AP60,0)</f>
        <v>153.43249260928</v>
      </c>
      <c r="AT60" s="32"/>
      <c r="AU60" s="33"/>
      <c r="AV60" s="33"/>
      <c r="AW60" s="31"/>
      <c r="AX60" s="31"/>
    </row>
    <row r="61" customFormat="false" ht="16.5" hidden="false" customHeight="true" outlineLevel="0" collapsed="false">
      <c r="A61" s="23" t="n">
        <v>60</v>
      </c>
      <c r="B61" s="24" t="n">
        <v>33690</v>
      </c>
      <c r="C61" s="23" t="n">
        <v>7379</v>
      </c>
      <c r="D61" s="25"/>
      <c r="E61" s="25" t="n">
        <v>440000</v>
      </c>
      <c r="F61" s="25"/>
      <c r="G61" s="25" t="n">
        <v>19.094</v>
      </c>
      <c r="H61" s="25" t="n">
        <v>17.752</v>
      </c>
      <c r="I61" s="25" t="n">
        <v>1.015</v>
      </c>
      <c r="J61" s="25" t="n">
        <v>6264.54</v>
      </c>
      <c r="K61" s="25"/>
      <c r="L61" s="25" t="n">
        <v>710</v>
      </c>
      <c r="M61" s="25" t="n">
        <v>12.927</v>
      </c>
      <c r="N61" s="25" t="n">
        <v>167652</v>
      </c>
      <c r="O61" s="25" t="n">
        <v>4084.7</v>
      </c>
      <c r="P61" s="25" t="n">
        <v>815581</v>
      </c>
      <c r="Q61" s="25"/>
      <c r="R61" s="25"/>
      <c r="S61" s="25"/>
      <c r="T61" s="25"/>
      <c r="U61" s="25" t="n">
        <v>28</v>
      </c>
      <c r="V61" s="25" t="n">
        <v>86.6</v>
      </c>
      <c r="W61" s="25"/>
      <c r="X61" s="25"/>
      <c r="Y61" s="25"/>
      <c r="Z61" s="25"/>
      <c r="AA61" s="25" t="n">
        <v>253530</v>
      </c>
      <c r="AB61" s="26"/>
      <c r="AC61" s="27" t="n">
        <v>0</v>
      </c>
      <c r="AD61" s="28" t="n">
        <v>133.6</v>
      </c>
      <c r="AE61" s="28" t="n">
        <v>0.6</v>
      </c>
      <c r="AF61" s="27"/>
      <c r="AG61" s="29" t="n">
        <f aca="false">6753.47943187+0.36116788*I61+0.01252571*N61-22.85359542*V61+0.00407811*AA61-0.00067349*E61</f>
        <v>7612.2726151162</v>
      </c>
      <c r="AH61" s="29" t="n">
        <f aca="false">A61*'Simple Linear Regression'!$B$18+'Simple Linear Regression'!$B$17</f>
        <v>7936.51857197465</v>
      </c>
      <c r="AI61" s="29" t="n">
        <f aca="false">7491.3971+0.0137554*N61-0.00058829*E61-34.3283*V61+0.30565*L61+54.6031*M61</f>
        <v>7488.7048145</v>
      </c>
      <c r="AJ61" s="29" t="n">
        <f aca="false">7491.3971-0.00058829*E61+0.30565*L61+54.6031*M61+0.0137554*N61-34.3283*V61</f>
        <v>7488.7048145</v>
      </c>
      <c r="AL61" s="29" t="n">
        <f aca="false">2192.59+2373.87*I61+0.0316653*N61-15.7623*V61+0.00202406*AA61-0.000740146*E61-0.00963493*(I61*N61)</f>
        <v>7093.7544237746</v>
      </c>
      <c r="AM61" s="30" t="n">
        <f aca="false">5205.907083+122.0638992*I61+13.609808*(N61/1000)-1.245906883*AD61+0.7746840854*AE61-134.2474226*AC61-1547.125689*IF(AND(B61&gt;=DATE(2020,3,20),B61&lt;=DATE(2020,6,26)),1,0)</f>
        <v>7445.52512238644</v>
      </c>
      <c r="AN61" s="30" t="n">
        <f aca="false">IF(ISNUMBER(C62),C62,AN62)-0.8328750492*(AD63-AD62)+3.274150872*(AE63-AE62)+0.7954612886*((IF(ISNUMBER(C62),C62,AN62)-IF(ISNUMBER(C61),C61,AN61))-(-0.8328750492*(AD62-AD61)+3.274150872*(AE62-AE61)))-1.394571582*AO62+0.4181414112*AO61</f>
        <v>6766.57019584719</v>
      </c>
      <c r="AP61" s="31" t="n">
        <f aca="false">AQ61+AR60+'ARIMAX(1,1,1) Model'!$C$19*(AR60-AR59)+'ARIMAX(1,1,1) Model'!$C$20*AS60</f>
        <v>7166.58325077979</v>
      </c>
      <c r="AQ61" s="31" t="n">
        <f aca="false">'ARIMAX(1,1,1) Model'!$C$6*I61+'ARIMAX(1,1,1) Model'!$C$7*N61/1000+'ARIMAX(1,1,1) Model'!$C$8*AD61+'ARIMAX(1,1,1) Model'!$C$9*AE61+'ARIMAX(1,1,1) Model'!$C$10*AC61+'ARIMAX(1,1,1) Model'!$C$11*IF(AND(B61&gt;='ARIMAX(1,1,1) Model'!$C$25,B61&lt;='ARIMAX(1,1,1) Model'!$C$26),1,0)+'ARIMAX(1,1,1) Model'!$C$12*E61/1000+'ARIMAX(1,1,1) Model'!$C$13*V61+'ARIMAX(1,1,1) Model'!$C$14*A61+'ARIMAX(1,1,1) Model'!$C$15*SIN(2*PI()*A61/'ARIMAX(1,1,1) Model'!$C$24)+'ARIMAX(1,1,1) Model'!$C$16*COS(2*PI()*A61/'ARIMAX(1,1,1) Model'!$C$24)+'ARIMAX(1,1,1) Model'!$C$17*SIN(4*PI()*A61/'ARIMAX(1,1,1) Model'!$C$24)+'ARIMAX(1,1,1) Model'!$C$18*COS(4*PI()*A61/'ARIMAX(1,1,1) Model'!$C$24)</f>
        <v>1072.61752374999</v>
      </c>
      <c r="AR61" s="31" t="n">
        <f aca="false">IF(ISNUMBER(C61),C61,AP61)-AQ61</f>
        <v>6306.38247625001</v>
      </c>
      <c r="AS61" s="31" t="n">
        <f aca="false">IF(ISNUMBER(C61),C61-AP61,0)</f>
        <v>212.41674922021</v>
      </c>
      <c r="AT61" s="32"/>
      <c r="AU61" s="33"/>
      <c r="AV61" s="33"/>
      <c r="AW61" s="31"/>
      <c r="AX61" s="31"/>
    </row>
    <row r="62" customFormat="false" ht="16.5" hidden="false" customHeight="true" outlineLevel="0" collapsed="false">
      <c r="A62" s="23" t="n">
        <v>61</v>
      </c>
      <c r="B62" s="24" t="n">
        <v>33697</v>
      </c>
      <c r="C62" s="23" t="n">
        <v>7027</v>
      </c>
      <c r="D62" s="25"/>
      <c r="E62" s="25" t="n">
        <v>420000</v>
      </c>
      <c r="F62" s="25"/>
      <c r="G62" s="25" t="n">
        <v>19.726</v>
      </c>
      <c r="H62" s="25" t="n">
        <v>18.522</v>
      </c>
      <c r="I62" s="25" t="n">
        <v>1.013</v>
      </c>
      <c r="J62" s="25" t="n">
        <v>6264.54</v>
      </c>
      <c r="K62" s="25"/>
      <c r="L62" s="25" t="n">
        <v>710</v>
      </c>
      <c r="M62" s="25" t="n">
        <v>12.927</v>
      </c>
      <c r="N62" s="25" t="n">
        <v>167652</v>
      </c>
      <c r="O62" s="25" t="n">
        <v>4084.7</v>
      </c>
      <c r="P62" s="25" t="n">
        <v>815581</v>
      </c>
      <c r="Q62" s="25"/>
      <c r="R62" s="25"/>
      <c r="S62" s="25"/>
      <c r="T62" s="25"/>
      <c r="U62" s="25" t="n">
        <v>28</v>
      </c>
      <c r="V62" s="25" t="n">
        <v>86.6</v>
      </c>
      <c r="W62" s="25"/>
      <c r="X62" s="25"/>
      <c r="Y62" s="25"/>
      <c r="Z62" s="25"/>
      <c r="AA62" s="25" t="n">
        <v>253530</v>
      </c>
      <c r="AB62" s="26"/>
      <c r="AC62" s="27" t="n">
        <v>0</v>
      </c>
      <c r="AD62" s="28" t="n">
        <v>117</v>
      </c>
      <c r="AE62" s="28" t="n">
        <v>0.7</v>
      </c>
      <c r="AF62" s="27"/>
      <c r="AG62" s="29" t="n">
        <f aca="false">6753.47943187+0.36116788*I62+0.01252571*N62-22.85359542*V62+0.00407811*AA62-0.00067349*E62</f>
        <v>7625.74169278044</v>
      </c>
      <c r="AH62" s="29" t="n">
        <f aca="false">A62*'Simple Linear Regression'!$B$18+'Simple Linear Regression'!$B$17</f>
        <v>7937.37160905855</v>
      </c>
      <c r="AI62" s="29" t="n">
        <f aca="false">7491.3971+0.0137554*N62-0.00058829*E62-34.3283*V62+0.30565*L62+54.6031*M62</f>
        <v>7500.4706145</v>
      </c>
      <c r="AJ62" s="29" t="n">
        <f aca="false">7491.3971-0.00058829*E62+0.30565*L62+54.6031*M62+0.0137554*N62-34.3283*V62</f>
        <v>7500.4706145</v>
      </c>
      <c r="AL62" s="29" t="n">
        <f aca="false">2192.59+2373.87*I62+0.0316653*N62-15.7623*V62+0.00202406*AA62-0.000740146*E62-0.00963493*(I62*N62)</f>
        <v>7107.04023434332</v>
      </c>
      <c r="AM62" s="30" t="n">
        <f aca="false">5205.907083+122.0638992*I62+13.609808*(N62/1000)-1.245906883*AD62+0.7746840854*AE62-134.2474226*AC62-1547.125689*IF(AND(B62&gt;=DATE(2020,3,20),B62&lt;=DATE(2020,6,26)),1,0)</f>
        <v>7466.04051725438</v>
      </c>
      <c r="AN62" s="30" t="n">
        <f aca="false">IF(ISNUMBER(C63),C63,AN63)-0.8328750492*(AD64-AD63)+3.274150872*(AE64-AE63)+0.7954612886*((IF(ISNUMBER(C63),C63,AN63)-IF(ISNUMBER(C62),C62,AN62))-(-0.8328750492*(AD63-AD62)+3.274150872*(AE63-AE62)))-1.394571582*AO63+0.4181414112*AO62</f>
        <v>8330.05538583864</v>
      </c>
      <c r="AP62" s="31" t="n">
        <f aca="false">AQ62+AR61+'ARIMAX(1,1,1) Model'!$C$19*(AR61-AR60)+'ARIMAX(1,1,1) Model'!$C$20*AS61</f>
        <v>7261.97075876845</v>
      </c>
      <c r="AQ62" s="31" t="n">
        <f aca="false">'ARIMAX(1,1,1) Model'!$C$6*I62+'ARIMAX(1,1,1) Model'!$C$7*N62/1000+'ARIMAX(1,1,1) Model'!$C$8*AD62+'ARIMAX(1,1,1) Model'!$C$9*AE62+'ARIMAX(1,1,1) Model'!$C$10*AC62+'ARIMAX(1,1,1) Model'!$C$11*IF(AND(B62&gt;='ARIMAX(1,1,1) Model'!$C$25,B62&lt;='ARIMAX(1,1,1) Model'!$C$26),1,0)+'ARIMAX(1,1,1) Model'!$C$12*E62/1000+'ARIMAX(1,1,1) Model'!$C$13*V62+'ARIMAX(1,1,1) Model'!$C$14*A62+'ARIMAX(1,1,1) Model'!$C$15*SIN(2*PI()*A62/'ARIMAX(1,1,1) Model'!$C$24)+'ARIMAX(1,1,1) Model'!$C$16*COS(2*PI()*A62/'ARIMAX(1,1,1) Model'!$C$24)+'ARIMAX(1,1,1) Model'!$C$17*SIN(4*PI()*A62/'ARIMAX(1,1,1) Model'!$C$24)+'ARIMAX(1,1,1) Model'!$C$18*COS(4*PI()*A62/'ARIMAX(1,1,1) Model'!$C$24)</f>
        <v>1136.03120605686</v>
      </c>
      <c r="AR62" s="31" t="n">
        <f aca="false">IF(ISNUMBER(C62),C62,AP62)-AQ62</f>
        <v>5890.96879394314</v>
      </c>
      <c r="AS62" s="31" t="n">
        <f aca="false">IF(ISNUMBER(C62),C62-AP62,0)</f>
        <v>-234.97075876845</v>
      </c>
      <c r="AT62" s="32"/>
      <c r="AU62" s="33"/>
      <c r="AV62" s="33"/>
      <c r="AW62" s="31"/>
      <c r="AX62" s="31"/>
    </row>
    <row r="63" customFormat="false" ht="16.5" hidden="false" customHeight="true" outlineLevel="0" collapsed="false">
      <c r="A63" s="23" t="n">
        <v>62</v>
      </c>
      <c r="B63" s="24" t="n">
        <v>33704</v>
      </c>
      <c r="C63" s="23" t="n">
        <v>7744</v>
      </c>
      <c r="D63" s="25"/>
      <c r="E63" s="25" t="n">
        <v>412000</v>
      </c>
      <c r="F63" s="25"/>
      <c r="G63" s="25" t="n">
        <v>20.43</v>
      </c>
      <c r="H63" s="25" t="n">
        <v>19.008</v>
      </c>
      <c r="I63" s="25" t="n">
        <v>1.026</v>
      </c>
      <c r="J63" s="25" t="n">
        <v>6264.54</v>
      </c>
      <c r="K63" s="25"/>
      <c r="L63" s="25" t="n">
        <v>669</v>
      </c>
      <c r="M63" s="25" t="n">
        <v>12.927</v>
      </c>
      <c r="N63" s="25" t="n">
        <v>167652</v>
      </c>
      <c r="O63" s="25" t="n">
        <v>4099.5</v>
      </c>
      <c r="P63" s="25" t="n">
        <v>815581</v>
      </c>
      <c r="Q63" s="25"/>
      <c r="R63" s="25"/>
      <c r="S63" s="25"/>
      <c r="T63" s="25"/>
      <c r="U63" s="25" t="n">
        <v>28</v>
      </c>
      <c r="V63" s="25" t="n">
        <v>83.4</v>
      </c>
      <c r="W63" s="25"/>
      <c r="X63" s="25"/>
      <c r="Y63" s="25"/>
      <c r="Z63" s="25"/>
      <c r="AA63" s="25" t="n">
        <v>253530</v>
      </c>
      <c r="AB63" s="26"/>
      <c r="AC63" s="27" t="n">
        <v>0</v>
      </c>
      <c r="AD63" s="28" t="n">
        <v>84.7</v>
      </c>
      <c r="AE63" s="28" t="n">
        <v>1.9</v>
      </c>
      <c r="AF63" s="27"/>
      <c r="AG63" s="29" t="n">
        <f aca="false">6753.47943187+0.36116788*I63+0.01252571*N63-22.85359542*V63+0.00407811*AA63-0.00067349*E63</f>
        <v>7704.26581330688</v>
      </c>
      <c r="AH63" s="29" t="n">
        <f aca="false">A63*'Simple Linear Regression'!$B$18+'Simple Linear Regression'!$B$17</f>
        <v>7938.22464614246</v>
      </c>
      <c r="AI63" s="29" t="n">
        <f aca="false">7491.3971+0.0137554*N63-0.00058829*E63-34.3283*V63+0.30565*L63+54.6031*M63</f>
        <v>7602.4958445</v>
      </c>
      <c r="AJ63" s="29" t="n">
        <f aca="false">7491.3971-0.00058829*E63+0.30565*L63+54.6031*M63+0.0137554*N63-34.3283*V63</f>
        <v>7602.4958445</v>
      </c>
      <c r="AL63" s="29" t="n">
        <f aca="false">2192.59+2373.87*I63+0.0316653*N63-15.7623*V63+0.00202406*AA63-0.000740146*E63-0.00963493*(I63*N63)</f>
        <v>7173.26197364664</v>
      </c>
      <c r="AM63" s="30" t="n">
        <f aca="false">5205.907083+122.0638992*I63+13.609808*(N63/1000)-1.245906883*AD63+0.7746840854*AE63-134.2474226*AC63-1547.125689*IF(AND(B63&gt;=DATE(2020,3,20),B63&lt;=DATE(2020,6,26)),1,0)</f>
        <v>7508.79976116736</v>
      </c>
      <c r="AN63" s="30" t="n">
        <f aca="false">IF(ISNUMBER(C64),C64,AN64)-0.8328750492*(AD65-AD64)+3.274150872*(AE65-AE64)+0.7954612886*((IF(ISNUMBER(C64),C64,AN64)-IF(ISNUMBER(C63),C63,AN63))-(-0.8328750492*(AD64-AD63)+3.274150872*(AE64-AE63)))-1.394571582*AO64+0.4181414112*AO63</f>
        <v>5451.32170151403</v>
      </c>
      <c r="AP63" s="31" t="n">
        <f aca="false">AQ63+AR62+'ARIMAX(1,1,1) Model'!$C$19*(AR62-AR61)+'ARIMAX(1,1,1) Model'!$C$20*AS62</f>
        <v>7191.64495305282</v>
      </c>
      <c r="AQ63" s="31" t="n">
        <f aca="false">'ARIMAX(1,1,1) Model'!$C$6*I63+'ARIMAX(1,1,1) Model'!$C$7*N63/1000+'ARIMAX(1,1,1) Model'!$C$8*AD63+'ARIMAX(1,1,1) Model'!$C$9*AE63+'ARIMAX(1,1,1) Model'!$C$10*AC63+'ARIMAX(1,1,1) Model'!$C$11*IF(AND(B63&gt;='ARIMAX(1,1,1) Model'!$C$25,B63&lt;='ARIMAX(1,1,1) Model'!$C$26),1,0)+'ARIMAX(1,1,1) Model'!$C$12*E63/1000+'ARIMAX(1,1,1) Model'!$C$13*V63+'ARIMAX(1,1,1) Model'!$C$14*A63+'ARIMAX(1,1,1) Model'!$C$15*SIN(2*PI()*A63/'ARIMAX(1,1,1) Model'!$C$24)+'ARIMAX(1,1,1) Model'!$C$16*COS(2*PI()*A63/'ARIMAX(1,1,1) Model'!$C$24)+'ARIMAX(1,1,1) Model'!$C$17*SIN(4*PI()*A63/'ARIMAX(1,1,1) Model'!$C$24)+'ARIMAX(1,1,1) Model'!$C$18*COS(4*PI()*A63/'ARIMAX(1,1,1) Model'!$C$24)</f>
        <v>1129.69883823152</v>
      </c>
      <c r="AR63" s="31" t="n">
        <f aca="false">IF(ISNUMBER(C63),C63,AP63)-AQ63</f>
        <v>6614.30116176848</v>
      </c>
      <c r="AS63" s="31" t="n">
        <f aca="false">IF(ISNUMBER(C63),C63-AP63,0)</f>
        <v>552.355046947178</v>
      </c>
      <c r="AT63" s="32"/>
      <c r="AU63" s="33"/>
      <c r="AV63" s="33"/>
      <c r="AW63" s="31"/>
      <c r="AX63" s="31"/>
    </row>
    <row r="64" customFormat="false" ht="16.5" hidden="false" customHeight="true" outlineLevel="0" collapsed="false">
      <c r="A64" s="23" t="n">
        <v>63</v>
      </c>
      <c r="B64" s="24" t="n">
        <v>33711</v>
      </c>
      <c r="C64" s="23" t="n">
        <v>6464</v>
      </c>
      <c r="D64" s="25"/>
      <c r="E64" s="25" t="n">
        <v>413000</v>
      </c>
      <c r="F64" s="25"/>
      <c r="G64" s="25" t="n">
        <v>20.0575</v>
      </c>
      <c r="H64" s="25" t="n">
        <v>18.8575</v>
      </c>
      <c r="I64" s="25" t="n">
        <v>1.051</v>
      </c>
      <c r="J64" s="25" t="n">
        <v>6264.54</v>
      </c>
      <c r="K64" s="25"/>
      <c r="L64" s="25" t="n">
        <v>669</v>
      </c>
      <c r="M64" s="25" t="n">
        <v>12.824</v>
      </c>
      <c r="N64" s="25" t="n">
        <v>160204</v>
      </c>
      <c r="O64" s="25" t="n">
        <v>4099.5</v>
      </c>
      <c r="P64" s="25" t="n">
        <v>815581</v>
      </c>
      <c r="Q64" s="25"/>
      <c r="R64" s="25"/>
      <c r="S64" s="25"/>
      <c r="T64" s="25"/>
      <c r="U64" s="25" t="n">
        <v>28</v>
      </c>
      <c r="V64" s="25" t="n">
        <v>83.4</v>
      </c>
      <c r="W64" s="25"/>
      <c r="X64" s="25"/>
      <c r="Y64" s="25"/>
      <c r="Z64" s="25"/>
      <c r="AA64" s="25" t="n">
        <v>253530</v>
      </c>
      <c r="AB64" s="26"/>
      <c r="AC64" s="27" t="n">
        <v>0</v>
      </c>
      <c r="AD64" s="28" t="n">
        <v>70.2</v>
      </c>
      <c r="AE64" s="28" t="n">
        <v>10.5</v>
      </c>
      <c r="AF64" s="27"/>
      <c r="AG64" s="29" t="n">
        <f aca="false">6753.47943187+0.36116788*I64+0.01252571*N64-22.85359542*V64+0.00407811*AA64-0.00067349*E64</f>
        <v>7610.30986442388</v>
      </c>
      <c r="AH64" s="29" t="n">
        <f aca="false">A64*'Simple Linear Regression'!$B$18+'Simple Linear Regression'!$B$17</f>
        <v>7939.07768322636</v>
      </c>
      <c r="AI64" s="29" t="n">
        <f aca="false">7491.3971+0.0137554*N64-0.00058829*E64-34.3283*V64+0.30565*L64+54.6031*M64</f>
        <v>7493.833216</v>
      </c>
      <c r="AJ64" s="29" t="n">
        <f aca="false">7491.3971-0.00058829*E64+0.30565*L64+54.6031*M64+0.0137554*N64-34.3283*V64</f>
        <v>7493.833216</v>
      </c>
      <c r="AL64" s="29" t="n">
        <f aca="false">2192.59+2373.87*I64+0.0316653*N64-15.7623*V64+0.00202406*AA64-0.000740146*E64-0.00963493*(I64*N64)</f>
        <v>7031.06330866828</v>
      </c>
      <c r="AM64" s="30" t="n">
        <f aca="false">5205.907083+122.0638992*I64+13.609808*(N64/1000)-1.245906883*AD64+0.7746840854*AE64-134.2474226*AC64-1547.125689*IF(AND(B64&gt;=DATE(2020,3,20),B64&lt;=DATE(2020,6,26)),1,0)</f>
        <v>7435.2134416013</v>
      </c>
      <c r="AN64" s="30" t="n">
        <f aca="false">IF(ISNUMBER(C65),C65,AN65)-0.8328750492*(AD66-AD65)+3.274150872*(AE66-AE65)+0.7954612886*((IF(ISNUMBER(C65),C65,AN65)-IF(ISNUMBER(C64),C64,AN64))-(-0.8328750492*(AD65-AD64)+3.274150872*(AE65-AE64)))-1.394571582*AO65+0.4181414112*AO64</f>
        <v>8055.31892368734</v>
      </c>
      <c r="AP64" s="31" t="n">
        <f aca="false">AQ64+AR63+'ARIMAX(1,1,1) Model'!$C$19*(AR63-AR62)+'ARIMAX(1,1,1) Model'!$C$20*AS63</f>
        <v>7378.84403840042</v>
      </c>
      <c r="AQ64" s="31" t="n">
        <f aca="false">'ARIMAX(1,1,1) Model'!$C$6*I64+'ARIMAX(1,1,1) Model'!$C$7*N64/1000+'ARIMAX(1,1,1) Model'!$C$8*AD64+'ARIMAX(1,1,1) Model'!$C$9*AE64+'ARIMAX(1,1,1) Model'!$C$10*AC64+'ARIMAX(1,1,1) Model'!$C$11*IF(AND(B64&gt;='ARIMAX(1,1,1) Model'!$C$25,B64&lt;='ARIMAX(1,1,1) Model'!$C$26),1,0)+'ARIMAX(1,1,1) Model'!$C$12*E64/1000+'ARIMAX(1,1,1) Model'!$C$13*V64+'ARIMAX(1,1,1) Model'!$C$14*A64+'ARIMAX(1,1,1) Model'!$C$15*SIN(2*PI()*A64/'ARIMAX(1,1,1) Model'!$C$24)+'ARIMAX(1,1,1) Model'!$C$16*COS(2*PI()*A64/'ARIMAX(1,1,1) Model'!$C$24)+'ARIMAX(1,1,1) Model'!$C$17*SIN(4*PI()*A64/'ARIMAX(1,1,1) Model'!$C$24)+'ARIMAX(1,1,1) Model'!$C$18*COS(4*PI()*A64/'ARIMAX(1,1,1) Model'!$C$24)</f>
        <v>1191.16073922946</v>
      </c>
      <c r="AR64" s="31" t="n">
        <f aca="false">IF(ISNUMBER(C64),C64,AP64)-AQ64</f>
        <v>5272.83926077054</v>
      </c>
      <c r="AS64" s="31" t="n">
        <f aca="false">IF(ISNUMBER(C64),C64-AP64,0)</f>
        <v>-914.844038400419</v>
      </c>
      <c r="AT64" s="32"/>
      <c r="AU64" s="33"/>
      <c r="AV64" s="33"/>
      <c r="AW64" s="31"/>
      <c r="AX64" s="31"/>
    </row>
    <row r="65" customFormat="false" ht="16.5" hidden="false" customHeight="true" outlineLevel="0" collapsed="false">
      <c r="A65" s="23" t="n">
        <v>64</v>
      </c>
      <c r="B65" s="24" t="n">
        <v>33718</v>
      </c>
      <c r="C65" s="23" t="n">
        <v>7376</v>
      </c>
      <c r="D65" s="25"/>
      <c r="E65" s="25" t="n">
        <v>424000</v>
      </c>
      <c r="F65" s="25"/>
      <c r="G65" s="25" t="n">
        <v>20.062</v>
      </c>
      <c r="H65" s="25" t="n">
        <v>18.856</v>
      </c>
      <c r="I65" s="25" t="n">
        <v>1.058</v>
      </c>
      <c r="J65" s="25" t="n">
        <v>6264.54</v>
      </c>
      <c r="K65" s="25"/>
      <c r="L65" s="25" t="n">
        <v>669</v>
      </c>
      <c r="M65" s="25" t="n">
        <v>12.824</v>
      </c>
      <c r="N65" s="25" t="n">
        <v>160204</v>
      </c>
      <c r="O65" s="25" t="n">
        <v>4099.5</v>
      </c>
      <c r="P65" s="25" t="n">
        <v>815581</v>
      </c>
      <c r="Q65" s="25"/>
      <c r="R65" s="25"/>
      <c r="S65" s="25"/>
      <c r="T65" s="25"/>
      <c r="U65" s="25" t="n">
        <v>28</v>
      </c>
      <c r="V65" s="25" t="n">
        <v>83.4</v>
      </c>
      <c r="W65" s="25"/>
      <c r="X65" s="25"/>
      <c r="Y65" s="25"/>
      <c r="Z65" s="25"/>
      <c r="AA65" s="25" t="n">
        <v>253530</v>
      </c>
      <c r="AB65" s="26"/>
      <c r="AC65" s="27" t="n">
        <v>0</v>
      </c>
      <c r="AD65" s="28" t="n">
        <v>39.7</v>
      </c>
      <c r="AE65" s="28" t="n">
        <v>14.2</v>
      </c>
      <c r="AF65" s="27"/>
      <c r="AG65" s="29" t="n">
        <f aca="false">6753.47943187+0.36116788*I65+0.01252571*N65-22.85359542*V65+0.00407811*AA65-0.00067349*E65</f>
        <v>7602.90400259904</v>
      </c>
      <c r="AH65" s="29" t="n">
        <f aca="false">A65*'Simple Linear Regression'!$B$18+'Simple Linear Regression'!$B$17</f>
        <v>7939.93072031026</v>
      </c>
      <c r="AI65" s="29" t="n">
        <f aca="false">7491.3971+0.0137554*N65-0.00058829*E65-34.3283*V65+0.30565*L65+54.6031*M65</f>
        <v>7487.362026</v>
      </c>
      <c r="AJ65" s="29" t="n">
        <f aca="false">7491.3971-0.00058829*E65+0.30565*L65+54.6031*M65+0.0137554*N65-34.3283*V65</f>
        <v>7487.362026</v>
      </c>
      <c r="AL65" s="29" t="n">
        <f aca="false">2192.59+2373.87*I65+0.0316653*N65-15.7623*V65+0.00202406*AA65-0.000740146*E65-0.00963493*(I65*N65)</f>
        <v>7028.73391238824</v>
      </c>
      <c r="AM65" s="30" t="n">
        <f aca="false">5205.907083+122.0638992*I65+13.609808*(N65/1000)-1.245906883*AD65+0.7746840854*AE65-134.2474226*AC65-1547.125689*IF(AND(B65&gt;=DATE(2020,3,20),B65&lt;=DATE(2020,6,26)),1,0)</f>
        <v>7476.93437994318</v>
      </c>
      <c r="AN65" s="30" t="n">
        <f aca="false">IF(ISNUMBER(C66),C66,AN66)-0.8328750492*(AD67-AD66)+3.274150872*(AE67-AE66)+0.7954612886*((IF(ISNUMBER(C66),C66,AN66)-IF(ISNUMBER(C65),C65,AN65))-(-0.8328750492*(AD66-AD65)+3.274150872*(AE66-AE65)))-1.394571582*AO66+0.4181414112*AO65</f>
        <v>8331.31077873717</v>
      </c>
      <c r="AP65" s="31" t="n">
        <f aca="false">AQ65+AR64+'ARIMAX(1,1,1) Model'!$C$19*(AR64-AR63)+'ARIMAX(1,1,1) Model'!$C$20*AS64</f>
        <v>7192.38745581998</v>
      </c>
      <c r="AQ65" s="31" t="n">
        <f aca="false">'ARIMAX(1,1,1) Model'!$C$6*I65+'ARIMAX(1,1,1) Model'!$C$7*N65/1000+'ARIMAX(1,1,1) Model'!$C$8*AD65+'ARIMAX(1,1,1) Model'!$C$9*AE65+'ARIMAX(1,1,1) Model'!$C$10*AC65+'ARIMAX(1,1,1) Model'!$C$11*IF(AND(B65&gt;='ARIMAX(1,1,1) Model'!$C$25,B65&lt;='ARIMAX(1,1,1) Model'!$C$26),1,0)+'ARIMAX(1,1,1) Model'!$C$12*E65/1000+'ARIMAX(1,1,1) Model'!$C$13*V65+'ARIMAX(1,1,1) Model'!$C$14*A65+'ARIMAX(1,1,1) Model'!$C$15*SIN(2*PI()*A65/'ARIMAX(1,1,1) Model'!$C$24)+'ARIMAX(1,1,1) Model'!$C$16*COS(2*PI()*A65/'ARIMAX(1,1,1) Model'!$C$24)+'ARIMAX(1,1,1) Model'!$C$17*SIN(4*PI()*A65/'ARIMAX(1,1,1) Model'!$C$24)+'ARIMAX(1,1,1) Model'!$C$18*COS(4*PI()*A65/'ARIMAX(1,1,1) Model'!$C$24)</f>
        <v>1226.94716604546</v>
      </c>
      <c r="AR65" s="31" t="n">
        <f aca="false">IF(ISNUMBER(C65),C65,AP65)-AQ65</f>
        <v>6149.05283395454</v>
      </c>
      <c r="AS65" s="31" t="n">
        <f aca="false">IF(ISNUMBER(C65),C65-AP65,0)</f>
        <v>183.612544180016</v>
      </c>
      <c r="AT65" s="32"/>
      <c r="AU65" s="33"/>
      <c r="AV65" s="33"/>
      <c r="AW65" s="31"/>
      <c r="AX65" s="31"/>
    </row>
    <row r="66" customFormat="false" ht="16.5" hidden="false" customHeight="true" outlineLevel="0" collapsed="false">
      <c r="A66" s="23" t="n">
        <v>65</v>
      </c>
      <c r="B66" s="24" t="n">
        <v>33725</v>
      </c>
      <c r="C66" s="23" t="n">
        <v>7899</v>
      </c>
      <c r="D66" s="25"/>
      <c r="E66" s="25" t="n">
        <v>424000</v>
      </c>
      <c r="F66" s="25"/>
      <c r="G66" s="25" t="n">
        <v>20.626</v>
      </c>
      <c r="H66" s="25" t="n">
        <v>19.368</v>
      </c>
      <c r="I66" s="25" t="n">
        <v>1.072</v>
      </c>
      <c r="J66" s="25" t="n">
        <v>6264.54</v>
      </c>
      <c r="K66" s="25"/>
      <c r="L66" s="25" t="n">
        <v>669</v>
      </c>
      <c r="M66" s="25" t="n">
        <v>12.824</v>
      </c>
      <c r="N66" s="25" t="n">
        <v>160204</v>
      </c>
      <c r="O66" s="25" t="n">
        <v>4099.5</v>
      </c>
      <c r="P66" s="25" t="n">
        <v>815581</v>
      </c>
      <c r="Q66" s="25"/>
      <c r="R66" s="25"/>
      <c r="S66" s="25"/>
      <c r="T66" s="25"/>
      <c r="U66" s="25" t="n">
        <v>28</v>
      </c>
      <c r="V66" s="25" t="n">
        <v>83.4</v>
      </c>
      <c r="W66" s="25"/>
      <c r="X66" s="25"/>
      <c r="Y66" s="25"/>
      <c r="Z66" s="25"/>
      <c r="AA66" s="25" t="n">
        <v>253530</v>
      </c>
      <c r="AB66" s="26"/>
      <c r="AC66" s="27" t="n">
        <v>0</v>
      </c>
      <c r="AD66" s="28" t="n">
        <v>63.2</v>
      </c>
      <c r="AE66" s="28" t="n">
        <v>15.2</v>
      </c>
      <c r="AF66" s="27"/>
      <c r="AG66" s="29" t="n">
        <f aca="false">6753.47943187+0.36116788*I66+0.01252571*N66-22.85359542*V66+0.00407811*AA66-0.00067349*E66</f>
        <v>7602.90905894936</v>
      </c>
      <c r="AH66" s="29" t="n">
        <f aca="false">A66*'Simple Linear Regression'!$B$18+'Simple Linear Regression'!$B$17</f>
        <v>7940.78375739417</v>
      </c>
      <c r="AI66" s="29" t="n">
        <f aca="false">7491.3971+0.0137554*N66-0.00058829*E66-34.3283*V66+0.30565*L66+54.6031*M66</f>
        <v>7487.362026</v>
      </c>
      <c r="AJ66" s="29" t="n">
        <f aca="false">7491.3971-0.00058829*E66+0.30565*L66+54.6031*M66+0.0137554*N66-34.3283*V66</f>
        <v>7487.362026</v>
      </c>
      <c r="AL66" s="29" t="n">
        <f aca="false">2192.59+2373.87*I66+0.0316653*N66-15.7623*V66+0.00202406*AA66-0.000740146*E66-0.00963493*(I66*N66)</f>
        <v>7040.35833182816</v>
      </c>
      <c r="AM66" s="30" t="n">
        <f aca="false">5205.907083+122.0638992*I66+13.609808*(N66/1000)-1.245906883*AD66+0.7746840854*AE66-134.2474226*AC66-1547.125689*IF(AND(B66&gt;=DATE(2020,3,20),B66&lt;=DATE(2020,6,26)),1,0)</f>
        <v>7450.13914686688</v>
      </c>
      <c r="AN66" s="30" t="n">
        <f aca="false">IF(ISNUMBER(C67),C67,AN67)-0.8328750492*(AD68-AD67)+3.274150872*(AE68-AE67)+0.7954612886*((IF(ISNUMBER(C67),C67,AN67)-IF(ISNUMBER(C66),C66,AN66))-(-0.8328750492*(AD67-AD66)+3.274150872*(AE67-AE66)))-1.394571582*AO67+0.4181414112*AO66</f>
        <v>6902.72142232134</v>
      </c>
      <c r="AP66" s="31" t="n">
        <f aca="false">AQ66+AR65+'ARIMAX(1,1,1) Model'!$C$19*(AR65-AR64)+'ARIMAX(1,1,1) Model'!$C$20*AS65</f>
        <v>7359.1597534963</v>
      </c>
      <c r="AQ66" s="31" t="n">
        <f aca="false">'ARIMAX(1,1,1) Model'!$C$6*I66+'ARIMAX(1,1,1) Model'!$C$7*N66/1000+'ARIMAX(1,1,1) Model'!$C$8*AD66+'ARIMAX(1,1,1) Model'!$C$9*AE66+'ARIMAX(1,1,1) Model'!$C$10*AC66+'ARIMAX(1,1,1) Model'!$C$11*IF(AND(B66&gt;='ARIMAX(1,1,1) Model'!$C$25,B66&lt;='ARIMAX(1,1,1) Model'!$C$26),1,0)+'ARIMAX(1,1,1) Model'!$C$12*E66/1000+'ARIMAX(1,1,1) Model'!$C$13*V66+'ARIMAX(1,1,1) Model'!$C$14*A66+'ARIMAX(1,1,1) Model'!$C$15*SIN(2*PI()*A66/'ARIMAX(1,1,1) Model'!$C$24)+'ARIMAX(1,1,1) Model'!$C$16*COS(2*PI()*A66/'ARIMAX(1,1,1) Model'!$C$24)+'ARIMAX(1,1,1) Model'!$C$17*SIN(4*PI()*A66/'ARIMAX(1,1,1) Model'!$C$24)+'ARIMAX(1,1,1) Model'!$C$18*COS(4*PI()*A66/'ARIMAX(1,1,1) Model'!$C$24)</f>
        <v>1289.91498849243</v>
      </c>
      <c r="AR66" s="31" t="n">
        <f aca="false">IF(ISNUMBER(C66),C66,AP66)-AQ66</f>
        <v>6609.08501150757</v>
      </c>
      <c r="AS66" s="31" t="n">
        <f aca="false">IF(ISNUMBER(C66),C66-AP66,0)</f>
        <v>539.8402465037</v>
      </c>
      <c r="AT66" s="32"/>
      <c r="AU66" s="33"/>
      <c r="AV66" s="33"/>
      <c r="AW66" s="31"/>
      <c r="AX66" s="31"/>
    </row>
    <row r="67" customFormat="false" ht="16.5" hidden="false" customHeight="true" outlineLevel="0" collapsed="false">
      <c r="A67" s="23" t="n">
        <v>66</v>
      </c>
      <c r="B67" s="24" t="n">
        <v>33732</v>
      </c>
      <c r="C67" s="23" t="n">
        <v>7318</v>
      </c>
      <c r="D67" s="25"/>
      <c r="E67" s="25" t="n">
        <v>431000</v>
      </c>
      <c r="F67" s="25"/>
      <c r="G67" s="25" t="n">
        <v>20.856</v>
      </c>
      <c r="H67" s="25" t="n">
        <v>19.764</v>
      </c>
      <c r="I67" s="25" t="n">
        <v>1.089</v>
      </c>
      <c r="J67" s="25" t="n">
        <v>6363.102</v>
      </c>
      <c r="K67" s="25"/>
      <c r="L67" s="25" t="n">
        <v>648</v>
      </c>
      <c r="M67" s="25" t="n">
        <v>12.824</v>
      </c>
      <c r="N67" s="25" t="n">
        <v>160204</v>
      </c>
      <c r="O67" s="25" t="n">
        <v>4117</v>
      </c>
      <c r="P67" s="25" t="n">
        <v>815581</v>
      </c>
      <c r="Q67" s="25"/>
      <c r="R67" s="25"/>
      <c r="S67" s="25"/>
      <c r="T67" s="25"/>
      <c r="U67" s="25" t="n">
        <v>28</v>
      </c>
      <c r="V67" s="25" t="n">
        <v>81.3</v>
      </c>
      <c r="W67" s="25"/>
      <c r="X67" s="25"/>
      <c r="Y67" s="25"/>
      <c r="Z67" s="25"/>
      <c r="AA67" s="25" t="n">
        <v>253530</v>
      </c>
      <c r="AB67" s="26"/>
      <c r="AC67" s="27" t="n">
        <v>0</v>
      </c>
      <c r="AD67" s="28" t="n">
        <v>48.6</v>
      </c>
      <c r="AE67" s="28" t="n">
        <v>12.5</v>
      </c>
      <c r="AF67" s="27"/>
      <c r="AG67" s="29" t="n">
        <f aca="false">6753.47943187+0.36116788*I67+0.01252571*N67-22.85359542*V67+0.00407811*AA67-0.00067349*E67</f>
        <v>7646.19331918532</v>
      </c>
      <c r="AH67" s="29" t="n">
        <f aca="false">A67*'Simple Linear Regression'!$B$18+'Simple Linear Regression'!$B$17</f>
        <v>7941.63679447807</v>
      </c>
      <c r="AI67" s="29" t="n">
        <f aca="false">7491.3971+0.0137554*N67-0.00058829*E67-34.3283*V67+0.30565*L67+54.6031*M67</f>
        <v>7548.914776</v>
      </c>
      <c r="AJ67" s="29" t="n">
        <f aca="false">7491.3971-0.00058829*E67+0.30565*L67+54.6031*M67+0.0137554*N67-34.3283*V67</f>
        <v>7548.914776</v>
      </c>
      <c r="AL67" s="29" t="n">
        <f aca="false">2192.59+2373.87*I67+0.0316653*N67-15.7623*V67+0.00202406*AA67-0.000740146*E67-0.00963493*(I67*N67)</f>
        <v>7082.39350629092</v>
      </c>
      <c r="AM67" s="30" t="n">
        <f aca="false">5205.907083+122.0638992*I67+13.609808*(N67/1000)-1.245906883*AD67+0.7746840854*AE67-134.2474226*AC67-1547.125689*IF(AND(B67&gt;=DATE(2020,3,20),B67&lt;=DATE(2020,6,26)),1,0)</f>
        <v>7468.3128266145</v>
      </c>
      <c r="AN67" s="30" t="n">
        <f aca="false">IF(ISNUMBER(C68),C68,AN68)-0.8328750492*(AD69-AD68)+3.274150872*(AE69-AE68)+0.7954612886*((IF(ISNUMBER(C68),C68,AN68)-IF(ISNUMBER(C67),C67,AN67))-(-0.8328750492*(AD68-AD67)+3.274150872*(AE68-AE67)))-1.394571582*AO68+0.4181414112*AO67</f>
        <v>7056.42696324912</v>
      </c>
      <c r="AP67" s="31" t="n">
        <f aca="false">AQ67+AR66+'ARIMAX(1,1,1) Model'!$C$19*(AR66-AR65)+'ARIMAX(1,1,1) Model'!$C$20*AS66</f>
        <v>7438.91213566111</v>
      </c>
      <c r="AQ67" s="31" t="n">
        <f aca="false">'ARIMAX(1,1,1) Model'!$C$6*I67+'ARIMAX(1,1,1) Model'!$C$7*N67/1000+'ARIMAX(1,1,1) Model'!$C$8*AD67+'ARIMAX(1,1,1) Model'!$C$9*AE67+'ARIMAX(1,1,1) Model'!$C$10*AC67+'ARIMAX(1,1,1) Model'!$C$11*IF(AND(B67&gt;='ARIMAX(1,1,1) Model'!$C$25,B67&lt;='ARIMAX(1,1,1) Model'!$C$26),1,0)+'ARIMAX(1,1,1) Model'!$C$12*E67/1000+'ARIMAX(1,1,1) Model'!$C$13*V67+'ARIMAX(1,1,1) Model'!$C$14*A67+'ARIMAX(1,1,1) Model'!$C$15*SIN(2*PI()*A67/'ARIMAX(1,1,1) Model'!$C$24)+'ARIMAX(1,1,1) Model'!$C$16*COS(2*PI()*A67/'ARIMAX(1,1,1) Model'!$C$24)+'ARIMAX(1,1,1) Model'!$C$17*SIN(4*PI()*A67/'ARIMAX(1,1,1) Model'!$C$24)+'ARIMAX(1,1,1) Model'!$C$18*COS(4*PI()*A67/'ARIMAX(1,1,1) Model'!$C$24)</f>
        <v>1270.86072196048</v>
      </c>
      <c r="AR67" s="31" t="n">
        <f aca="false">IF(ISNUMBER(C67),C67,AP67)-AQ67</f>
        <v>6047.13927803952</v>
      </c>
      <c r="AS67" s="31" t="n">
        <f aca="false">IF(ISNUMBER(C67),C67-AP67,0)</f>
        <v>-120.912135661108</v>
      </c>
      <c r="AT67" s="32"/>
      <c r="AU67" s="33"/>
      <c r="AV67" s="33"/>
      <c r="AW67" s="31"/>
      <c r="AX67" s="31"/>
    </row>
    <row r="68" customFormat="false" ht="16.5" hidden="false" customHeight="true" outlineLevel="0" collapsed="false">
      <c r="A68" s="23" t="n">
        <v>67</v>
      </c>
      <c r="B68" s="24" t="n">
        <v>33739</v>
      </c>
      <c r="C68" s="23" t="n">
        <v>7174</v>
      </c>
      <c r="D68" s="25"/>
      <c r="E68" s="25" t="n">
        <v>417000</v>
      </c>
      <c r="F68" s="25"/>
      <c r="G68" s="25" t="n">
        <v>20.802</v>
      </c>
      <c r="H68" s="25" t="n">
        <v>19.786</v>
      </c>
      <c r="I68" s="25" t="n">
        <v>1.102</v>
      </c>
      <c r="J68" s="25" t="n">
        <v>6363.102</v>
      </c>
      <c r="K68" s="25"/>
      <c r="L68" s="25" t="n">
        <v>648</v>
      </c>
      <c r="M68" s="25" t="n">
        <v>12.824</v>
      </c>
      <c r="N68" s="25" t="n">
        <v>160204</v>
      </c>
      <c r="O68" s="25" t="n">
        <v>4117</v>
      </c>
      <c r="P68" s="25" t="n">
        <v>815581</v>
      </c>
      <c r="Q68" s="25"/>
      <c r="R68" s="25"/>
      <c r="S68" s="25"/>
      <c r="T68" s="25"/>
      <c r="U68" s="25" t="n">
        <v>28</v>
      </c>
      <c r="V68" s="25" t="n">
        <v>81.3</v>
      </c>
      <c r="W68" s="25"/>
      <c r="X68" s="25"/>
      <c r="Y68" s="25"/>
      <c r="Z68" s="25"/>
      <c r="AA68" s="25" t="n">
        <v>253530</v>
      </c>
      <c r="AB68" s="26"/>
      <c r="AC68" s="27" t="n">
        <v>0</v>
      </c>
      <c r="AD68" s="28" t="n">
        <v>19.8</v>
      </c>
      <c r="AE68" s="28" t="n">
        <v>20.3</v>
      </c>
      <c r="AF68" s="27"/>
      <c r="AG68" s="29" t="n">
        <f aca="false">6753.47943187+0.36116788*I68+0.01252571*N68-22.85359542*V68+0.00407811*AA68-0.00067349*E68</f>
        <v>7655.62687436776</v>
      </c>
      <c r="AH68" s="29" t="n">
        <f aca="false">A68*'Simple Linear Regression'!$B$18+'Simple Linear Regression'!$B$17</f>
        <v>7942.48983156198</v>
      </c>
      <c r="AI68" s="29" t="n">
        <f aca="false">7491.3971+0.0137554*N68-0.00058829*E68-34.3283*V68+0.30565*L68+54.6031*M68</f>
        <v>7557.150836</v>
      </c>
      <c r="AJ68" s="29" t="n">
        <f aca="false">7491.3971-0.00058829*E68+0.30565*L68+54.6031*M68+0.0137554*N68-34.3283*V68</f>
        <v>7557.150836</v>
      </c>
      <c r="AL68" s="29" t="n">
        <f aca="false">2192.59+2373.87*I68+0.0316653*N68-15.7623*V68+0.00202406*AA68-0.000740146*E68-0.00963493*(I68*N68)</f>
        <v>7103.54965405656</v>
      </c>
      <c r="AM68" s="30" t="n">
        <f aca="false">5205.907083+122.0638992*I68+13.609808*(N68/1000)-1.245906883*AD68+0.7746840854*AE68-134.2474226*AC68-1547.125689*IF(AND(B68&gt;=DATE(2020,3,20),B68&lt;=DATE(2020,6,26)),1,0)</f>
        <v>7511.82431140062</v>
      </c>
      <c r="AN68" s="30" t="n">
        <f aca="false">IF(ISNUMBER(C69),C69,AN69)-0.8328750492*(AD70-AD69)+3.274150872*(AE70-AE69)+0.7954612886*((IF(ISNUMBER(C69),C69,AN69)-IF(ISNUMBER(C68),C68,AN68))-(-0.8328750492*(AD69-AD68)+3.274150872*(AE69-AE68)))-1.394571582*AO69+0.4181414112*AO68</f>
        <v>6945.21248032091</v>
      </c>
      <c r="AP68" s="31" t="n">
        <f aca="false">AQ68+AR67+'ARIMAX(1,1,1) Model'!$C$19*(AR67-AR66)+'ARIMAX(1,1,1) Model'!$C$20*AS67</f>
        <v>7416.29917514927</v>
      </c>
      <c r="AQ68" s="31" t="n">
        <f aca="false">'ARIMAX(1,1,1) Model'!$C$6*I68+'ARIMAX(1,1,1) Model'!$C$7*N68/1000+'ARIMAX(1,1,1) Model'!$C$8*AD68+'ARIMAX(1,1,1) Model'!$C$9*AE68+'ARIMAX(1,1,1) Model'!$C$10*AC68+'ARIMAX(1,1,1) Model'!$C$11*IF(AND(B68&gt;='ARIMAX(1,1,1) Model'!$C$25,B68&lt;='ARIMAX(1,1,1) Model'!$C$26),1,0)+'ARIMAX(1,1,1) Model'!$C$12*E68/1000+'ARIMAX(1,1,1) Model'!$C$13*V68+'ARIMAX(1,1,1) Model'!$C$14*A68+'ARIMAX(1,1,1) Model'!$C$15*SIN(2*PI()*A68/'ARIMAX(1,1,1) Model'!$C$24)+'ARIMAX(1,1,1) Model'!$C$16*COS(2*PI()*A68/'ARIMAX(1,1,1) Model'!$C$24)+'ARIMAX(1,1,1) Model'!$C$17*SIN(4*PI()*A68/'ARIMAX(1,1,1) Model'!$C$24)+'ARIMAX(1,1,1) Model'!$C$18*COS(4*PI()*A68/'ARIMAX(1,1,1) Model'!$C$24)</f>
        <v>1315.13637150327</v>
      </c>
      <c r="AR68" s="31" t="n">
        <f aca="false">IF(ISNUMBER(C68),C68,AP68)-AQ68</f>
        <v>5858.86362849673</v>
      </c>
      <c r="AS68" s="31" t="n">
        <f aca="false">IF(ISNUMBER(C68),C68-AP68,0)</f>
        <v>-242.299175149272</v>
      </c>
      <c r="AT68" s="32"/>
      <c r="AU68" s="33"/>
      <c r="AV68" s="33"/>
      <c r="AW68" s="31"/>
      <c r="AX68" s="31"/>
    </row>
    <row r="69" customFormat="false" ht="16.5" hidden="false" customHeight="true" outlineLevel="0" collapsed="false">
      <c r="A69" s="23" t="n">
        <v>68</v>
      </c>
      <c r="B69" s="24" t="n">
        <v>33746</v>
      </c>
      <c r="C69" s="23" t="n">
        <v>7086</v>
      </c>
      <c r="D69" s="25"/>
      <c r="E69" s="25" t="n">
        <v>414000</v>
      </c>
      <c r="F69" s="25"/>
      <c r="G69" s="25" t="n">
        <v>20.488</v>
      </c>
      <c r="H69" s="25" t="n">
        <v>19.492</v>
      </c>
      <c r="I69" s="25" t="n">
        <v>1.118</v>
      </c>
      <c r="J69" s="25" t="n">
        <v>6363.102</v>
      </c>
      <c r="K69" s="25"/>
      <c r="L69" s="25" t="n">
        <v>648</v>
      </c>
      <c r="M69" s="25" t="n">
        <v>12.55</v>
      </c>
      <c r="N69" s="25" t="n">
        <v>183778</v>
      </c>
      <c r="O69" s="25" t="n">
        <v>4117</v>
      </c>
      <c r="P69" s="25" t="n">
        <v>815581</v>
      </c>
      <c r="Q69" s="25"/>
      <c r="R69" s="25"/>
      <c r="S69" s="25"/>
      <c r="T69" s="25"/>
      <c r="U69" s="25" t="n">
        <v>28</v>
      </c>
      <c r="V69" s="25" t="n">
        <v>81.3</v>
      </c>
      <c r="W69" s="25"/>
      <c r="X69" s="25"/>
      <c r="Y69" s="25"/>
      <c r="Z69" s="25"/>
      <c r="AA69" s="25" t="n">
        <v>253530</v>
      </c>
      <c r="AB69" s="26"/>
      <c r="AC69" s="27" t="n">
        <v>0</v>
      </c>
      <c r="AD69" s="28" t="n">
        <v>12.3</v>
      </c>
      <c r="AE69" s="28" t="n">
        <v>29.5</v>
      </c>
      <c r="AF69" s="27"/>
      <c r="AG69" s="29" t="n">
        <f aca="false">6753.47943187+0.36116788*I69+0.01252571*N69-22.85359542*V69+0.00407811*AA69-0.00067349*E69</f>
        <v>7952.93421059384</v>
      </c>
      <c r="AH69" s="29" t="n">
        <f aca="false">A69*'Simple Linear Regression'!$B$18+'Simple Linear Regression'!$B$17</f>
        <v>7943.34286864588</v>
      </c>
      <c r="AI69" s="29" t="n">
        <f aca="false">7491.3971+0.0137554*N69-0.00058829*E69-34.3283*V69+0.30565*L69+54.6031*M69</f>
        <v>7868.2242562</v>
      </c>
      <c r="AJ69" s="29" t="n">
        <f aca="false">7491.3971-0.00058829*E69+0.30565*L69+54.6031*M69+0.0137554*N69-34.3283*V69</f>
        <v>7868.2242562</v>
      </c>
      <c r="AL69" s="29" t="n">
        <f aca="false">2192.59+2373.87*I69+0.0316653*N69-15.7623*V69+0.00202406*AA69-0.000740146*E69-0.00963493*(I69*N69)</f>
        <v>7611.59729212628</v>
      </c>
      <c r="AM69" s="30" t="n">
        <f aca="false">5205.907083+122.0638992*I69+13.609808*(N69/1000)-1.245906883*AD69+0.7746840854*AE69-134.2474226*AC69-1547.125689*IF(AND(B69&gt;=DATE(2020,3,20),B69&lt;=DATE(2020,6,26)),1,0)</f>
        <v>7851.086342788</v>
      </c>
      <c r="AN69" s="30" t="n">
        <f aca="false">IF(ISNUMBER(C70),C70,AN70)-0.8328750492*(AD71-AD70)+3.274150872*(AE71-AE70)+0.7954612886*((IF(ISNUMBER(C70),C70,AN70)-IF(ISNUMBER(C69),C69,AN69))-(-0.8328750492*(AD70-AD69)+3.274150872*(AE70-AE69)))-1.394571582*AO70+0.4181414112*AO69</f>
        <v>8377.87354411089</v>
      </c>
      <c r="AP69" s="31" t="n">
        <f aca="false">AQ69+AR68+'ARIMAX(1,1,1) Model'!$C$19*(AR68-AR67)+'ARIMAX(1,1,1) Model'!$C$20*AS68</f>
        <v>7437.86808249603</v>
      </c>
      <c r="AQ69" s="31" t="n">
        <f aca="false">'ARIMAX(1,1,1) Model'!$C$6*I69+'ARIMAX(1,1,1) Model'!$C$7*N69/1000+'ARIMAX(1,1,1) Model'!$C$8*AD69+'ARIMAX(1,1,1) Model'!$C$9*AE69+'ARIMAX(1,1,1) Model'!$C$10*AC69+'ARIMAX(1,1,1) Model'!$C$11*IF(AND(B69&gt;='ARIMAX(1,1,1) Model'!$C$25,B69&lt;='ARIMAX(1,1,1) Model'!$C$26),1,0)+'ARIMAX(1,1,1) Model'!$C$12*E69/1000+'ARIMAX(1,1,1) Model'!$C$13*V69+'ARIMAX(1,1,1) Model'!$C$14*A69+'ARIMAX(1,1,1) Model'!$C$15*SIN(2*PI()*A69/'ARIMAX(1,1,1) Model'!$C$24)+'ARIMAX(1,1,1) Model'!$C$16*COS(2*PI()*A69/'ARIMAX(1,1,1) Model'!$C$24)+'ARIMAX(1,1,1) Model'!$C$17*SIN(4*PI()*A69/'ARIMAX(1,1,1) Model'!$C$24)+'ARIMAX(1,1,1) Model'!$C$18*COS(4*PI()*A69/'ARIMAX(1,1,1) Model'!$C$24)</f>
        <v>1379.27780076144</v>
      </c>
      <c r="AR69" s="31" t="n">
        <f aca="false">IF(ISNUMBER(C69),C69,AP69)-AQ69</f>
        <v>5706.72219923856</v>
      </c>
      <c r="AS69" s="31" t="n">
        <f aca="false">IF(ISNUMBER(C69),C69-AP69,0)</f>
        <v>-351.868082496027</v>
      </c>
      <c r="AT69" s="32"/>
      <c r="AU69" s="33"/>
      <c r="AV69" s="33"/>
      <c r="AW69" s="31"/>
      <c r="AX69" s="31"/>
    </row>
    <row r="70" customFormat="false" ht="16.5" hidden="false" customHeight="true" outlineLevel="0" collapsed="false">
      <c r="A70" s="23" t="n">
        <v>69</v>
      </c>
      <c r="B70" s="24" t="n">
        <v>33753</v>
      </c>
      <c r="C70" s="23" t="n">
        <v>7774</v>
      </c>
      <c r="D70" s="25"/>
      <c r="E70" s="25" t="n">
        <v>414000</v>
      </c>
      <c r="F70" s="25"/>
      <c r="G70" s="25" t="n">
        <v>21.975</v>
      </c>
      <c r="H70" s="25" t="n">
        <v>20.6825</v>
      </c>
      <c r="I70" s="25" t="n">
        <v>1.12</v>
      </c>
      <c r="J70" s="25" t="n">
        <v>6363.102</v>
      </c>
      <c r="K70" s="25"/>
      <c r="L70" s="25" t="n">
        <v>648</v>
      </c>
      <c r="M70" s="25" t="n">
        <v>12.55</v>
      </c>
      <c r="N70" s="25" t="n">
        <v>183778</v>
      </c>
      <c r="O70" s="25" t="n">
        <v>4117</v>
      </c>
      <c r="P70" s="25" t="n">
        <v>815581</v>
      </c>
      <c r="Q70" s="25"/>
      <c r="R70" s="25"/>
      <c r="S70" s="25"/>
      <c r="T70" s="25"/>
      <c r="U70" s="25" t="n">
        <v>28</v>
      </c>
      <c r="V70" s="25" t="n">
        <v>81.3</v>
      </c>
      <c r="W70" s="25"/>
      <c r="X70" s="25"/>
      <c r="Y70" s="25"/>
      <c r="Z70" s="25"/>
      <c r="AA70" s="25" t="n">
        <v>253530</v>
      </c>
      <c r="AB70" s="26"/>
      <c r="AC70" s="27" t="n">
        <v>1</v>
      </c>
      <c r="AD70" s="28" t="n">
        <v>31.5</v>
      </c>
      <c r="AE70" s="28" t="n">
        <v>21.6</v>
      </c>
      <c r="AF70" s="27"/>
      <c r="AG70" s="29" t="n">
        <f aca="false">6753.47943187+0.36116788*I70+0.01252571*N70-22.85359542*V70+0.00407811*AA70-0.00067349*E70</f>
        <v>7952.9349329296</v>
      </c>
      <c r="AH70" s="29" t="n">
        <f aca="false">A70*'Simple Linear Regression'!$B$18+'Simple Linear Regression'!$B$17</f>
        <v>7944.19590572978</v>
      </c>
      <c r="AI70" s="29" t="n">
        <f aca="false">7491.3971+0.0137554*N70-0.00058829*E70-34.3283*V70+0.30565*L70+54.6031*M70</f>
        <v>7868.2242562</v>
      </c>
      <c r="AJ70" s="29" t="n">
        <f aca="false">7491.3971-0.00058829*E70+0.30565*L70+54.6031*M70+0.0137554*N70-34.3283*V70</f>
        <v>7868.2242562</v>
      </c>
      <c r="AL70" s="29" t="n">
        <f aca="false">2192.59+2373.87*I70+0.0316653*N70-15.7623*V70+0.00202406*AA70-0.000740146*E70-0.00963493*(I70*N70)</f>
        <v>7612.8036557952</v>
      </c>
      <c r="AM70" s="30" t="n">
        <f aca="false">5205.907083+122.0638992*I70+13.609808*(N70/1000)-1.245906883*AD70+0.7746840854*AE70-134.2474226*AC70-1547.125689*IF(AND(B70&gt;=DATE(2020,3,20),B70&lt;=DATE(2020,6,26)),1,0)</f>
        <v>7687.04163155814</v>
      </c>
      <c r="AN70" s="30" t="n">
        <f aca="false">IF(ISNUMBER(C71),C71,AN71)-0.8328750492*(AD72-AD71)+3.274150872*(AE72-AE71)+0.7954612886*((IF(ISNUMBER(C71),C71,AN71)-IF(ISNUMBER(C70),C70,AN70))-(-0.8328750492*(AD71-AD70)+3.274150872*(AE71-AE70)))-1.394571582*AO71+0.4181414112*AO70</f>
        <v>6620.33551700244</v>
      </c>
      <c r="AP70" s="31" t="n">
        <f aca="false">AQ70+AR69+'ARIMAX(1,1,1) Model'!$C$19*(AR69-AR68)+'ARIMAX(1,1,1) Model'!$C$20*AS69</f>
        <v>7280.4917882369</v>
      </c>
      <c r="AQ70" s="31" t="n">
        <f aca="false">'ARIMAX(1,1,1) Model'!$C$6*I70+'ARIMAX(1,1,1) Model'!$C$7*N70/1000+'ARIMAX(1,1,1) Model'!$C$8*AD70+'ARIMAX(1,1,1) Model'!$C$9*AE70+'ARIMAX(1,1,1) Model'!$C$10*AC70+'ARIMAX(1,1,1) Model'!$C$11*IF(AND(B70&gt;='ARIMAX(1,1,1) Model'!$C$25,B70&lt;='ARIMAX(1,1,1) Model'!$C$26),1,0)+'ARIMAX(1,1,1) Model'!$C$12*E70/1000+'ARIMAX(1,1,1) Model'!$C$13*V70+'ARIMAX(1,1,1) Model'!$C$14*A70+'ARIMAX(1,1,1) Model'!$C$15*SIN(2*PI()*A70/'ARIMAX(1,1,1) Model'!$C$24)+'ARIMAX(1,1,1) Model'!$C$16*COS(2*PI()*A70/'ARIMAX(1,1,1) Model'!$C$24)+'ARIMAX(1,1,1) Model'!$C$17*SIN(4*PI()*A70/'ARIMAX(1,1,1) Model'!$C$24)+'ARIMAX(1,1,1) Model'!$C$18*COS(4*PI()*A70/'ARIMAX(1,1,1) Model'!$C$24)</f>
        <v>1271.89754146624</v>
      </c>
      <c r="AR70" s="31" t="n">
        <f aca="false">IF(ISNUMBER(C70),C70,AP70)-AQ70</f>
        <v>6502.10245853376</v>
      </c>
      <c r="AS70" s="31" t="n">
        <f aca="false">IF(ISNUMBER(C70),C70-AP70,0)</f>
        <v>493.508211763096</v>
      </c>
      <c r="AT70" s="32"/>
      <c r="AU70" s="33"/>
      <c r="AV70" s="33"/>
      <c r="AW70" s="31"/>
      <c r="AX70" s="31"/>
    </row>
    <row r="71" customFormat="false" ht="16.5" hidden="false" customHeight="true" outlineLevel="0" collapsed="false">
      <c r="A71" s="23" t="n">
        <v>70</v>
      </c>
      <c r="B71" s="24" t="n">
        <v>33760</v>
      </c>
      <c r="C71" s="23" t="n">
        <v>7104</v>
      </c>
      <c r="D71" s="25"/>
      <c r="E71" s="25" t="n">
        <v>411000</v>
      </c>
      <c r="F71" s="25"/>
      <c r="G71" s="25" t="n">
        <v>22.38</v>
      </c>
      <c r="H71" s="25" t="n">
        <v>21.082</v>
      </c>
      <c r="I71" s="25" t="n">
        <v>1.128</v>
      </c>
      <c r="J71" s="25" t="n">
        <v>6363.102</v>
      </c>
      <c r="K71" s="25"/>
      <c r="L71" s="25" t="n">
        <v>642</v>
      </c>
      <c r="M71" s="25" t="n">
        <v>12.55</v>
      </c>
      <c r="N71" s="25" t="n">
        <v>183778</v>
      </c>
      <c r="O71" s="25" t="n">
        <v>4131.5</v>
      </c>
      <c r="P71" s="25" t="n">
        <v>815581</v>
      </c>
      <c r="Q71" s="25"/>
      <c r="R71" s="25"/>
      <c r="S71" s="25"/>
      <c r="T71" s="25"/>
      <c r="U71" s="25" t="n">
        <v>28</v>
      </c>
      <c r="V71" s="25" t="n">
        <v>85.1</v>
      </c>
      <c r="W71" s="25"/>
      <c r="X71" s="25"/>
      <c r="Y71" s="25"/>
      <c r="Z71" s="25"/>
      <c r="AA71" s="25" t="n">
        <v>253530</v>
      </c>
      <c r="AB71" s="26"/>
      <c r="AC71" s="27" t="n">
        <v>0</v>
      </c>
      <c r="AD71" s="28" t="n">
        <v>10.6</v>
      </c>
      <c r="AE71" s="28" t="n">
        <v>23.4</v>
      </c>
      <c r="AF71" s="27"/>
      <c r="AG71" s="29" t="n">
        <f aca="false">6753.47943187+0.36116788*I71+0.01252571*N71-22.85359542*V71+0.00407811*AA71-0.00067349*E71</f>
        <v>7868.11462967664</v>
      </c>
      <c r="AH71" s="29" t="n">
        <f aca="false">A71*'Simple Linear Regression'!$B$18+'Simple Linear Regression'!$B$17</f>
        <v>7945.04894281369</v>
      </c>
      <c r="AI71" s="29" t="n">
        <f aca="false">7491.3971+0.0137554*N71-0.00058829*E71-34.3283*V71+0.30565*L71+54.6031*M71</f>
        <v>7737.7076862</v>
      </c>
      <c r="AJ71" s="29" t="n">
        <f aca="false">7491.3971-0.00058829*E71+0.30565*L71+54.6031*M71+0.0137554*N71-34.3283*V71</f>
        <v>7737.7076862</v>
      </c>
      <c r="AL71" s="29" t="n">
        <f aca="false">2192.59+2373.87*I71+0.0316653*N71-15.7623*V71+0.00202406*AA71-0.000740146*E71-0.00963493*(I71*N71)</f>
        <v>7559.95280847088</v>
      </c>
      <c r="AM71" s="30" t="n">
        <f aca="false">5205.907083+122.0638992*I71+13.609808*(N71/1000)-1.245906883*AD71+0.7746840854*AE71-134.2474226*AC71-1547.125689*IF(AND(B71&gt;=DATE(2020,3,20),B71&lt;=DATE(2020,6,26)),1,0)</f>
        <v>7849.69945056016</v>
      </c>
      <c r="AN71" s="30" t="n">
        <f aca="false">IF(ISNUMBER(C72),C72,AN72)-0.8328750492*(AD73-AD72)+3.274150872*(AE73-AE72)+0.7954612886*((IF(ISNUMBER(C72),C72,AN72)-IF(ISNUMBER(C71),C71,AN71))-(-0.8328750492*(AD72-AD71)+3.274150872*(AE72-AE71)))-1.394571582*AO72+0.4181414112*AO71</f>
        <v>7143.06098839222</v>
      </c>
      <c r="AP71" s="31" t="n">
        <f aca="false">AQ71+AR70+'ARIMAX(1,1,1) Model'!$C$19*(AR70-AR69)+'ARIMAX(1,1,1) Model'!$C$20*AS70</f>
        <v>7574.92249902802</v>
      </c>
      <c r="AQ71" s="31" t="n">
        <f aca="false">'ARIMAX(1,1,1) Model'!$C$6*I71+'ARIMAX(1,1,1) Model'!$C$7*N71/1000+'ARIMAX(1,1,1) Model'!$C$8*AD71+'ARIMAX(1,1,1) Model'!$C$9*AE71+'ARIMAX(1,1,1) Model'!$C$10*AC71+'ARIMAX(1,1,1) Model'!$C$11*IF(AND(B71&gt;='ARIMAX(1,1,1) Model'!$C$25,B71&lt;='ARIMAX(1,1,1) Model'!$C$26),1,0)+'ARIMAX(1,1,1) Model'!$C$12*E71/1000+'ARIMAX(1,1,1) Model'!$C$13*V71+'ARIMAX(1,1,1) Model'!$C$14*A71+'ARIMAX(1,1,1) Model'!$C$15*SIN(2*PI()*A71/'ARIMAX(1,1,1) Model'!$C$24)+'ARIMAX(1,1,1) Model'!$C$16*COS(2*PI()*A71/'ARIMAX(1,1,1) Model'!$C$24)+'ARIMAX(1,1,1) Model'!$C$17*SIN(4*PI()*A71/'ARIMAX(1,1,1) Model'!$C$24)+'ARIMAX(1,1,1) Model'!$C$18*COS(4*PI()*A71/'ARIMAX(1,1,1) Model'!$C$24)</f>
        <v>1439.44388906841</v>
      </c>
      <c r="AR71" s="31" t="n">
        <f aca="false">IF(ISNUMBER(C71),C71,AP71)-AQ71</f>
        <v>5664.55611093159</v>
      </c>
      <c r="AS71" s="31" t="n">
        <f aca="false">IF(ISNUMBER(C71),C71-AP71,0)</f>
        <v>-470.922499028018</v>
      </c>
      <c r="AT71" s="32"/>
      <c r="AU71" s="33"/>
      <c r="AV71" s="33"/>
      <c r="AW71" s="31"/>
      <c r="AX71" s="31"/>
    </row>
    <row r="72" customFormat="false" ht="16.5" hidden="false" customHeight="true" outlineLevel="0" collapsed="false">
      <c r="A72" s="23" t="n">
        <v>71</v>
      </c>
      <c r="B72" s="24" t="n">
        <v>33767</v>
      </c>
      <c r="C72" s="23" t="n">
        <v>7129</v>
      </c>
      <c r="D72" s="25"/>
      <c r="E72" s="25" t="n">
        <v>416000</v>
      </c>
      <c r="F72" s="25"/>
      <c r="G72" s="25" t="n">
        <v>22.352</v>
      </c>
      <c r="H72" s="25" t="n">
        <v>21.208</v>
      </c>
      <c r="I72" s="25" t="n">
        <v>1.143</v>
      </c>
      <c r="J72" s="25" t="n">
        <v>6363.102</v>
      </c>
      <c r="K72" s="25"/>
      <c r="L72" s="25" t="n">
        <v>642</v>
      </c>
      <c r="M72" s="25" t="n">
        <v>12.55</v>
      </c>
      <c r="N72" s="25" t="n">
        <v>183778</v>
      </c>
      <c r="O72" s="25" t="n">
        <v>4131.5</v>
      </c>
      <c r="P72" s="25" t="n">
        <v>815581</v>
      </c>
      <c r="Q72" s="25"/>
      <c r="R72" s="25"/>
      <c r="S72" s="25"/>
      <c r="T72" s="25"/>
      <c r="U72" s="25" t="n">
        <v>28</v>
      </c>
      <c r="V72" s="25" t="n">
        <v>85.1</v>
      </c>
      <c r="W72" s="25"/>
      <c r="X72" s="25"/>
      <c r="Y72" s="25"/>
      <c r="Z72" s="25"/>
      <c r="AA72" s="25" t="n">
        <v>253530</v>
      </c>
      <c r="AB72" s="26"/>
      <c r="AC72" s="27" t="n">
        <v>0</v>
      </c>
      <c r="AD72" s="28" t="n">
        <v>1.1</v>
      </c>
      <c r="AE72" s="28" t="n">
        <v>41.7</v>
      </c>
      <c r="AF72" s="27"/>
      <c r="AG72" s="29" t="n">
        <f aca="false">6753.47943187+0.36116788*I72+0.01252571*N72-22.85359542*V72+0.00407811*AA72-0.00067349*E72</f>
        <v>7864.75259719484</v>
      </c>
      <c r="AH72" s="29" t="n">
        <f aca="false">A72*'Simple Linear Regression'!$B$18+'Simple Linear Regression'!$B$17</f>
        <v>7945.90197989759</v>
      </c>
      <c r="AI72" s="29" t="n">
        <f aca="false">7491.3971+0.0137554*N72-0.00058829*E72-34.3283*V72+0.30565*L72+54.6031*M72</f>
        <v>7734.7662362</v>
      </c>
      <c r="AJ72" s="29" t="n">
        <f aca="false">7491.3971-0.00058829*E72+0.30565*L72+54.6031*M72+0.0137554*N72-34.3283*V72</f>
        <v>7734.7662362</v>
      </c>
      <c r="AL72" s="29" t="n">
        <f aca="false">2192.59+2373.87*I72+0.0316653*N72-15.7623*V72+0.00202406*AA72-0.000740146*E72-0.00963493*(I72*N72)</f>
        <v>7565.29980598778</v>
      </c>
      <c r="AM72" s="30" t="n">
        <f aca="false">5205.907083+122.0638992*I72+13.609808*(N72/1000)-1.245906883*AD72+0.7746840854*AE72-134.2474226*AC72-1547.125689*IF(AND(B72&gt;=DATE(2020,3,20),B72&lt;=DATE(2020,6,26)),1,0)</f>
        <v>7877.54324319948</v>
      </c>
      <c r="AN72" s="30" t="n">
        <f aca="false">IF(ISNUMBER(C73),C73,AN73)-0.8328750492*(AD74-AD73)+3.274150872*(AE74-AE73)+0.7954612886*((IF(ISNUMBER(C73),C73,AN73)-IF(ISNUMBER(C72),C72,AN72))-(-0.8328750492*(AD73-AD72)+3.274150872*(AE73-AE72)))-1.394571582*AO73+0.4181414112*AO72</f>
        <v>7564.77113945492</v>
      </c>
      <c r="AP72" s="31" t="n">
        <f aca="false">AQ72+AR71+'ARIMAX(1,1,1) Model'!$C$19*(AR71-AR70)+'ARIMAX(1,1,1) Model'!$C$20*AS71</f>
        <v>7484.15643283243</v>
      </c>
      <c r="AQ72" s="31" t="n">
        <f aca="false">'ARIMAX(1,1,1) Model'!$C$6*I72+'ARIMAX(1,1,1) Model'!$C$7*N72/1000+'ARIMAX(1,1,1) Model'!$C$8*AD72+'ARIMAX(1,1,1) Model'!$C$9*AE72+'ARIMAX(1,1,1) Model'!$C$10*AC72+'ARIMAX(1,1,1) Model'!$C$11*IF(AND(B72&gt;='ARIMAX(1,1,1) Model'!$C$25,B72&lt;='ARIMAX(1,1,1) Model'!$C$26),1,0)+'ARIMAX(1,1,1) Model'!$C$12*E72/1000+'ARIMAX(1,1,1) Model'!$C$13*V72+'ARIMAX(1,1,1) Model'!$C$14*A72+'ARIMAX(1,1,1) Model'!$C$15*SIN(2*PI()*A72/'ARIMAX(1,1,1) Model'!$C$24)+'ARIMAX(1,1,1) Model'!$C$16*COS(2*PI()*A72/'ARIMAX(1,1,1) Model'!$C$24)+'ARIMAX(1,1,1) Model'!$C$17*SIN(4*PI()*A72/'ARIMAX(1,1,1) Model'!$C$24)+'ARIMAX(1,1,1) Model'!$C$18*COS(4*PI()*A72/'ARIMAX(1,1,1) Model'!$C$24)</f>
        <v>1477.41802835926</v>
      </c>
      <c r="AR72" s="31" t="n">
        <f aca="false">IF(ISNUMBER(C72),C72,AP72)-AQ72</f>
        <v>5651.58197164074</v>
      </c>
      <c r="AS72" s="31" t="n">
        <f aca="false">IF(ISNUMBER(C72),C72-AP72,0)</f>
        <v>-355.15643283243</v>
      </c>
      <c r="AT72" s="32"/>
      <c r="AU72" s="33"/>
      <c r="AV72" s="33"/>
      <c r="AW72" s="31"/>
      <c r="AX72" s="31"/>
    </row>
    <row r="73" customFormat="false" ht="16.5" hidden="false" customHeight="true" outlineLevel="0" collapsed="false">
      <c r="A73" s="23" t="n">
        <v>72</v>
      </c>
      <c r="B73" s="24" t="n">
        <v>33774</v>
      </c>
      <c r="C73" s="23" t="n">
        <v>7407</v>
      </c>
      <c r="D73" s="25"/>
      <c r="E73" s="25" t="n">
        <v>420000</v>
      </c>
      <c r="F73" s="25"/>
      <c r="G73" s="25" t="n">
        <v>22.26</v>
      </c>
      <c r="H73" s="25" t="n">
        <v>21.164</v>
      </c>
      <c r="I73" s="25" t="n">
        <v>1.151</v>
      </c>
      <c r="J73" s="25" t="n">
        <v>6363.102</v>
      </c>
      <c r="K73" s="25"/>
      <c r="L73" s="25" t="n">
        <v>642</v>
      </c>
      <c r="M73" s="25" t="n">
        <v>13.098</v>
      </c>
      <c r="N73" s="25" t="n">
        <v>186069</v>
      </c>
      <c r="O73" s="25" t="n">
        <v>4131.5</v>
      </c>
      <c r="P73" s="25" t="n">
        <v>817269</v>
      </c>
      <c r="Q73" s="25"/>
      <c r="R73" s="25"/>
      <c r="S73" s="25"/>
      <c r="T73" s="25"/>
      <c r="U73" s="25" t="n">
        <v>28</v>
      </c>
      <c r="V73" s="25" t="n">
        <v>85.1</v>
      </c>
      <c r="W73" s="25"/>
      <c r="X73" s="25"/>
      <c r="Y73" s="25"/>
      <c r="Z73" s="25"/>
      <c r="AA73" s="25" t="n">
        <v>253530</v>
      </c>
      <c r="AB73" s="26"/>
      <c r="AC73" s="27" t="n">
        <v>0</v>
      </c>
      <c r="AD73" s="28" t="n">
        <v>1.1</v>
      </c>
      <c r="AE73" s="28" t="n">
        <v>56.4</v>
      </c>
      <c r="AF73" s="27"/>
      <c r="AG73" s="29" t="n">
        <f aca="false">6753.47943187+0.36116788*I73+0.01252571*N73-22.85359542*V73+0.00407811*AA73-0.00067349*E73</f>
        <v>7890.75792814788</v>
      </c>
      <c r="AH73" s="29" t="n">
        <f aca="false">A73*'Simple Linear Regression'!$B$18+'Simple Linear Regression'!$B$17</f>
        <v>7946.7550169815</v>
      </c>
      <c r="AI73" s="29" t="n">
        <f aca="false">7491.3971+0.0137554*N73-0.00058829*E73-34.3283*V73+0.30565*L73+54.6031*M73</f>
        <v>7793.8491964</v>
      </c>
      <c r="AJ73" s="29" t="n">
        <f aca="false">7491.3971-0.00058829*E73+0.30565*L73+54.6031*M73+0.0137554*N73-34.3283*V73</f>
        <v>7793.8491964</v>
      </c>
      <c r="AL73" s="29" t="n">
        <f aca="false">2192.59+2373.87*I73+0.0316653*N73-15.7623*V73+0.00202406*AA73-0.000740146*E73-0.00963493*(I73*N73)</f>
        <v>7614.30313701433</v>
      </c>
      <c r="AM73" s="30" t="n">
        <f aca="false">5205.907083+122.0638992*I73+13.609808*(N73/1000)-1.245906883*AD73+0.7746840854*AE73-134.2474226*AC73-1547.125689*IF(AND(B73&gt;=DATE(2020,3,20),B73&lt;=DATE(2020,6,26)),1,0)</f>
        <v>7921.08768057646</v>
      </c>
      <c r="AN73" s="30" t="n">
        <f aca="false">IF(ISNUMBER(C74),C74,AN74)-0.8328750492*(AD75-AD74)+3.274150872*(AE75-AE74)+0.7954612886*((IF(ISNUMBER(C74),C74,AN74)-IF(ISNUMBER(C73),C73,AN73))-(-0.8328750492*(AD74-AD73)+3.274150872*(AE74-AE73)))-1.394571582*AO74+0.4181414112*AO73</f>
        <v>8011.99095349481</v>
      </c>
      <c r="AP73" s="31" t="n">
        <f aca="false">AQ73+AR72+'ARIMAX(1,1,1) Model'!$C$19*(AR72-AR71)+'ARIMAX(1,1,1) Model'!$C$20*AS72</f>
        <v>7476.92275036367</v>
      </c>
      <c r="AQ73" s="31" t="n">
        <f aca="false">'ARIMAX(1,1,1) Model'!$C$6*I73+'ARIMAX(1,1,1) Model'!$C$7*N73/1000+'ARIMAX(1,1,1) Model'!$C$8*AD73+'ARIMAX(1,1,1) Model'!$C$9*AE73+'ARIMAX(1,1,1) Model'!$C$10*AC73+'ARIMAX(1,1,1) Model'!$C$11*IF(AND(B73&gt;='ARIMAX(1,1,1) Model'!$C$25,B73&lt;='ARIMAX(1,1,1) Model'!$C$26),1,0)+'ARIMAX(1,1,1) Model'!$C$12*E73/1000+'ARIMAX(1,1,1) Model'!$C$13*V73+'ARIMAX(1,1,1) Model'!$C$14*A73+'ARIMAX(1,1,1) Model'!$C$15*SIN(2*PI()*A73/'ARIMAX(1,1,1) Model'!$C$24)+'ARIMAX(1,1,1) Model'!$C$16*COS(2*PI()*A73/'ARIMAX(1,1,1) Model'!$C$24)+'ARIMAX(1,1,1) Model'!$C$17*SIN(4*PI()*A73/'ARIMAX(1,1,1) Model'!$C$24)+'ARIMAX(1,1,1) Model'!$C$18*COS(4*PI()*A73/'ARIMAX(1,1,1) Model'!$C$24)</f>
        <v>1506.93572675018</v>
      </c>
      <c r="AR73" s="31" t="n">
        <f aca="false">IF(ISNUMBER(C73),C73,AP73)-AQ73</f>
        <v>5900.06427324982</v>
      </c>
      <c r="AS73" s="31" t="n">
        <f aca="false">IF(ISNUMBER(C73),C73-AP73,0)</f>
        <v>-69.9227503636694</v>
      </c>
      <c r="AT73" s="32"/>
      <c r="AU73" s="33"/>
      <c r="AV73" s="33"/>
      <c r="AW73" s="31"/>
      <c r="AX73" s="31"/>
    </row>
    <row r="74" customFormat="false" ht="16.5" hidden="false" customHeight="true" outlineLevel="0" collapsed="false">
      <c r="A74" s="23" t="n">
        <v>73</v>
      </c>
      <c r="B74" s="24" t="n">
        <v>33781</v>
      </c>
      <c r="C74" s="23" t="n">
        <v>7701</v>
      </c>
      <c r="D74" s="25"/>
      <c r="E74" s="25" t="n">
        <v>419000</v>
      </c>
      <c r="F74" s="25"/>
      <c r="G74" s="25" t="n">
        <v>22.678</v>
      </c>
      <c r="H74" s="25" t="n">
        <v>21.306</v>
      </c>
      <c r="I74" s="25" t="n">
        <v>1.153</v>
      </c>
      <c r="J74" s="25" t="n">
        <v>6363.102</v>
      </c>
      <c r="K74" s="25"/>
      <c r="L74" s="25" t="n">
        <v>642</v>
      </c>
      <c r="M74" s="25" t="n">
        <v>13.098</v>
      </c>
      <c r="N74" s="25" t="n">
        <v>186069</v>
      </c>
      <c r="O74" s="25" t="n">
        <v>4131.5</v>
      </c>
      <c r="P74" s="25" t="n">
        <v>817269</v>
      </c>
      <c r="Q74" s="25"/>
      <c r="R74" s="25"/>
      <c r="S74" s="25"/>
      <c r="T74" s="25"/>
      <c r="U74" s="25" t="n">
        <v>28</v>
      </c>
      <c r="V74" s="25" t="n">
        <v>85.1</v>
      </c>
      <c r="W74" s="25"/>
      <c r="X74" s="25"/>
      <c r="Y74" s="25"/>
      <c r="Z74" s="25"/>
      <c r="AA74" s="25" t="n">
        <v>253530</v>
      </c>
      <c r="AB74" s="26"/>
      <c r="AC74" s="27" t="n">
        <v>0</v>
      </c>
      <c r="AD74" s="28" t="n">
        <v>9.2</v>
      </c>
      <c r="AE74" s="28" t="n">
        <v>50.8</v>
      </c>
      <c r="AF74" s="27"/>
      <c r="AG74" s="29" t="n">
        <f aca="false">6753.47943187+0.36116788*I74+0.01252571*N74-22.85359542*V74+0.00407811*AA74-0.00067349*E74</f>
        <v>7891.43214048364</v>
      </c>
      <c r="AH74" s="29" t="n">
        <f aca="false">A74*'Simple Linear Regression'!$B$18+'Simple Linear Regression'!$B$17</f>
        <v>7947.6080540654</v>
      </c>
      <c r="AI74" s="29" t="n">
        <f aca="false">7491.3971+0.0137554*N74-0.00058829*E74-34.3283*V74+0.30565*L74+54.6031*M74</f>
        <v>7794.4374864</v>
      </c>
      <c r="AJ74" s="29" t="n">
        <f aca="false">7491.3971-0.00058829*E74+0.30565*L74+54.6031*M74+0.0137554*N74-34.3283*V74</f>
        <v>7794.4374864</v>
      </c>
      <c r="AL74" s="29" t="n">
        <f aca="false">2192.59+2373.87*I74+0.0316653*N74-15.7623*V74+0.00202406*AA74-0.000740146*E74-0.00963493*(I74*N74)</f>
        <v>7616.20549943399</v>
      </c>
      <c r="AM74" s="30" t="n">
        <f aca="false">5205.907083+122.0638992*I74+13.609808*(N74/1000)-1.245906883*AD74+0.7746840854*AE74-134.2474226*AC74-1547.125689*IF(AND(B74&gt;=DATE(2020,3,20),B74&lt;=DATE(2020,6,26)),1,0)</f>
        <v>7906.90173174432</v>
      </c>
      <c r="AN74" s="30" t="n">
        <f aca="false">IF(ISNUMBER(C75),C75,AN75)-0.8328750492*(AD76-AD75)+3.274150872*(AE76-AE75)+0.7954612886*((IF(ISNUMBER(C75),C75,AN75)-IF(ISNUMBER(C74),C74,AN74))-(-0.8328750492*(AD75-AD74)+3.274150872*(AE75-AE74)))-1.394571582*AO75+0.4181414112*AO74</f>
        <v>7479.49457998847</v>
      </c>
      <c r="AP74" s="31" t="n">
        <f aca="false">AQ74+AR73+'ARIMAX(1,1,1) Model'!$C$19*(AR73-AR72)+'ARIMAX(1,1,1) Model'!$C$20*AS73</f>
        <v>7464.10055566605</v>
      </c>
      <c r="AQ74" s="31" t="n">
        <f aca="false">'ARIMAX(1,1,1) Model'!$C$6*I74+'ARIMAX(1,1,1) Model'!$C$7*N74/1000+'ARIMAX(1,1,1) Model'!$C$8*AD74+'ARIMAX(1,1,1) Model'!$C$9*AE74+'ARIMAX(1,1,1) Model'!$C$10*AC74+'ARIMAX(1,1,1) Model'!$C$11*IF(AND(B74&gt;='ARIMAX(1,1,1) Model'!$C$25,B74&lt;='ARIMAX(1,1,1) Model'!$C$26),1,0)+'ARIMAX(1,1,1) Model'!$C$12*E74/1000+'ARIMAX(1,1,1) Model'!$C$13*V74+'ARIMAX(1,1,1) Model'!$C$14*A74+'ARIMAX(1,1,1) Model'!$C$15*SIN(2*PI()*A74/'ARIMAX(1,1,1) Model'!$C$24)+'ARIMAX(1,1,1) Model'!$C$16*COS(2*PI()*A74/'ARIMAX(1,1,1) Model'!$C$24)+'ARIMAX(1,1,1) Model'!$C$17*SIN(4*PI()*A74/'ARIMAX(1,1,1) Model'!$C$24)+'ARIMAX(1,1,1) Model'!$C$18*COS(4*PI()*A74/'ARIMAX(1,1,1) Model'!$C$24)</f>
        <v>1476.86508191759</v>
      </c>
      <c r="AR74" s="31" t="n">
        <f aca="false">IF(ISNUMBER(C74),C74,AP74)-AQ74</f>
        <v>6224.13491808241</v>
      </c>
      <c r="AS74" s="31" t="n">
        <f aca="false">IF(ISNUMBER(C74),C74-AP74,0)</f>
        <v>236.89944433395</v>
      </c>
      <c r="AT74" s="32"/>
      <c r="AU74" s="33"/>
      <c r="AV74" s="33"/>
      <c r="AW74" s="31"/>
      <c r="AX74" s="31"/>
    </row>
    <row r="75" customFormat="false" ht="16.5" hidden="false" customHeight="true" outlineLevel="0" collapsed="false">
      <c r="A75" s="23" t="n">
        <v>74</v>
      </c>
      <c r="B75" s="24" t="n">
        <v>33788</v>
      </c>
      <c r="C75" s="23" t="n">
        <v>7572</v>
      </c>
      <c r="D75" s="25"/>
      <c r="E75" s="25" t="n">
        <v>420000</v>
      </c>
      <c r="F75" s="25"/>
      <c r="G75" s="25" t="n">
        <v>22.034</v>
      </c>
      <c r="H75" s="25" t="n">
        <v>20.622</v>
      </c>
      <c r="I75" s="25" t="n">
        <v>1.149</v>
      </c>
      <c r="J75" s="25" t="n">
        <v>6363.102</v>
      </c>
      <c r="K75" s="25"/>
      <c r="L75" s="25" t="n">
        <v>642</v>
      </c>
      <c r="M75" s="25" t="n">
        <v>13.098</v>
      </c>
      <c r="N75" s="25" t="n">
        <v>186069</v>
      </c>
      <c r="O75" s="25" t="n">
        <v>4131.5</v>
      </c>
      <c r="P75" s="25" t="n">
        <v>817269</v>
      </c>
      <c r="Q75" s="25"/>
      <c r="R75" s="25"/>
      <c r="S75" s="25"/>
      <c r="T75" s="25"/>
      <c r="U75" s="25" t="n">
        <v>28</v>
      </c>
      <c r="V75" s="25" t="n">
        <v>85.1</v>
      </c>
      <c r="W75" s="25"/>
      <c r="X75" s="25"/>
      <c r="Y75" s="25"/>
      <c r="Z75" s="25"/>
      <c r="AA75" s="25" t="n">
        <v>253530</v>
      </c>
      <c r="AB75" s="26"/>
      <c r="AC75" s="27" t="n">
        <v>1</v>
      </c>
      <c r="AD75" s="28" t="n">
        <v>0.7</v>
      </c>
      <c r="AE75" s="28" t="n">
        <v>66.1</v>
      </c>
      <c r="AF75" s="27"/>
      <c r="AG75" s="29" t="n">
        <f aca="false">6753.47943187+0.36116788*I75+0.01252571*N75-22.85359542*V75+0.00407811*AA75-0.00067349*E75</f>
        <v>7890.75720581212</v>
      </c>
      <c r="AH75" s="29" t="n">
        <f aca="false">A75*'Simple Linear Regression'!$B$18+'Simple Linear Regression'!$B$17</f>
        <v>7948.46109114931</v>
      </c>
      <c r="AI75" s="29" t="n">
        <f aca="false">7491.3971+0.0137554*N75-0.00058829*E75-34.3283*V75+0.30565*L75+54.6031*M75</f>
        <v>7793.8491964</v>
      </c>
      <c r="AJ75" s="29" t="n">
        <f aca="false">7491.3971-0.00058829*E75+0.30565*L75+54.6031*M75+0.0137554*N75-34.3283*V75</f>
        <v>7793.8491964</v>
      </c>
      <c r="AL75" s="29" t="n">
        <f aca="false">2192.59+2373.87*I75+0.0316653*N75-15.7623*V75+0.00202406*AA75-0.000740146*E75-0.00963493*(I75*N75)</f>
        <v>7613.14092059467</v>
      </c>
      <c r="AM75" s="30" t="n">
        <f aca="false">5205.907083+122.0638992*I75+13.609808*(N75/1000)-1.245906883*AD75+0.7746840854*AE75-134.2474226*AC75-1547.125689*IF(AND(B75&gt;=DATE(2020,3,20),B75&lt;=DATE(2020,6,26)),1,0)</f>
        <v>7794.60892855964</v>
      </c>
      <c r="AN75" s="30" t="n">
        <f aca="false">IF(ISNUMBER(C76),C76,AN76)-0.8328750492*(AD77-AD76)+3.274150872*(AE77-AE76)+0.7954612886*((IF(ISNUMBER(C76),C76,AN76)-IF(ISNUMBER(C75),C75,AN75))-(-0.8328750492*(AD76-AD75)+3.274150872*(AE76-AE75)))-1.394571582*AO76+0.4181414112*AO75</f>
        <v>7969.32768144032</v>
      </c>
      <c r="AP75" s="31" t="n">
        <f aca="false">AQ75+AR74+'ARIMAX(1,1,1) Model'!$C$19*(AR74-AR73)+'ARIMAX(1,1,1) Model'!$C$20*AS74</f>
        <v>7426.29379416195</v>
      </c>
      <c r="AQ75" s="31" t="n">
        <f aca="false">'ARIMAX(1,1,1) Model'!$C$6*I75+'ARIMAX(1,1,1) Model'!$C$7*N75/1000+'ARIMAX(1,1,1) Model'!$C$8*AD75+'ARIMAX(1,1,1) Model'!$C$9*AE75+'ARIMAX(1,1,1) Model'!$C$10*AC75+'ARIMAX(1,1,1) Model'!$C$11*IF(AND(B75&gt;='ARIMAX(1,1,1) Model'!$C$25,B75&lt;='ARIMAX(1,1,1) Model'!$C$26),1,0)+'ARIMAX(1,1,1) Model'!$C$12*E75/1000+'ARIMAX(1,1,1) Model'!$C$13*V75+'ARIMAX(1,1,1) Model'!$C$14*A75+'ARIMAX(1,1,1) Model'!$C$15*SIN(2*PI()*A75/'ARIMAX(1,1,1) Model'!$C$24)+'ARIMAX(1,1,1) Model'!$C$16*COS(2*PI()*A75/'ARIMAX(1,1,1) Model'!$C$24)+'ARIMAX(1,1,1) Model'!$C$17*SIN(4*PI()*A75/'ARIMAX(1,1,1) Model'!$C$24)+'ARIMAX(1,1,1) Model'!$C$18*COS(4*PI()*A75/'ARIMAX(1,1,1) Model'!$C$24)</f>
        <v>1383.78101161359</v>
      </c>
      <c r="AR75" s="31" t="n">
        <f aca="false">IF(ISNUMBER(C75),C75,AP75)-AQ75</f>
        <v>6188.21898838641</v>
      </c>
      <c r="AS75" s="31" t="n">
        <f aca="false">IF(ISNUMBER(C75),C75-AP75,0)</f>
        <v>145.706205838048</v>
      </c>
      <c r="AT75" s="32"/>
      <c r="AU75" s="33"/>
      <c r="AV75" s="33"/>
      <c r="AW75" s="31"/>
      <c r="AX75" s="31"/>
    </row>
    <row r="76" customFormat="false" ht="16.5" hidden="false" customHeight="true" outlineLevel="0" collapsed="false">
      <c r="A76" s="23" t="n">
        <v>75</v>
      </c>
      <c r="B76" s="24" t="n">
        <v>33795</v>
      </c>
      <c r="C76" s="23" t="n">
        <v>7813</v>
      </c>
      <c r="D76" s="25"/>
      <c r="E76" s="25" t="n">
        <v>407000</v>
      </c>
      <c r="F76" s="25"/>
      <c r="G76" s="25" t="n">
        <v>21.478</v>
      </c>
      <c r="H76" s="25" t="n">
        <v>19.946</v>
      </c>
      <c r="I76" s="25" t="n">
        <v>1.147</v>
      </c>
      <c r="J76" s="25" t="n">
        <v>6363.102</v>
      </c>
      <c r="K76" s="25"/>
      <c r="L76" s="25" t="n">
        <v>638</v>
      </c>
      <c r="M76" s="25" t="n">
        <v>13.098</v>
      </c>
      <c r="N76" s="25" t="n">
        <v>186069</v>
      </c>
      <c r="O76" s="25" t="n">
        <v>4158.4</v>
      </c>
      <c r="P76" s="25" t="n">
        <v>817269</v>
      </c>
      <c r="Q76" s="25"/>
      <c r="R76" s="25"/>
      <c r="S76" s="25"/>
      <c r="T76" s="25"/>
      <c r="U76" s="25" t="n">
        <v>28</v>
      </c>
      <c r="V76" s="25" t="n">
        <v>85.5</v>
      </c>
      <c r="W76" s="25"/>
      <c r="X76" s="25"/>
      <c r="Y76" s="25"/>
      <c r="Z76" s="25"/>
      <c r="AA76" s="25" t="n">
        <v>253530</v>
      </c>
      <c r="AB76" s="26"/>
      <c r="AC76" s="27" t="n">
        <v>1</v>
      </c>
      <c r="AD76" s="28" t="n">
        <v>0</v>
      </c>
      <c r="AE76" s="28" t="n">
        <v>82.9</v>
      </c>
      <c r="AF76" s="27"/>
      <c r="AG76" s="29" t="n">
        <f aca="false">6753.47943187+0.36116788*I76+0.01252571*N76-22.85359542*V76+0.00407811*AA76-0.00067349*E76</f>
        <v>7890.37041530836</v>
      </c>
      <c r="AH76" s="29" t="n">
        <f aca="false">A76*'Simple Linear Regression'!$B$18+'Simple Linear Regression'!$B$17</f>
        <v>7949.31412823321</v>
      </c>
      <c r="AI76" s="29" t="n">
        <f aca="false">7491.3971+0.0137554*N76-0.00058829*E76-34.3283*V76+0.30565*L76+54.6031*M76</f>
        <v>7786.5430464</v>
      </c>
      <c r="AJ76" s="29" t="n">
        <f aca="false">7491.3971-0.00058829*E76+0.30565*L76+54.6031*M76+0.0137554*N76-34.3283*V76</f>
        <v>7786.5430464</v>
      </c>
      <c r="AL76" s="29" t="n">
        <f aca="false">2192.59+2373.87*I76+0.0316653*N76-15.7623*V76+0.00202406*AA76-0.000740146*E76-0.00963493*(I76*N76)</f>
        <v>7615.29568217501</v>
      </c>
      <c r="AM76" s="30" t="n">
        <f aca="false">5205.907083+122.0638992*I76+13.609808*(N76/1000)-1.245906883*AD76+0.7746840854*AE76-134.2474226*AC76-1547.125689*IF(AND(B76&gt;=DATE(2020,3,20),B76&lt;=DATE(2020,6,26)),1,0)</f>
        <v>7808.25162821406</v>
      </c>
      <c r="AN76" s="30" t="n">
        <f aca="false">IF(ISNUMBER(C77),C77,AN77)-0.8328750492*(AD78-AD77)+3.274150872*(AE78-AE77)+0.7954612886*((IF(ISNUMBER(C77),C77,AN77)-IF(ISNUMBER(C76),C76,AN76))-(-0.8328750492*(AD77-AD76)+3.274150872*(AE77-AE76)))-1.394571582*AO77+0.4181414112*AO76</f>
        <v>7050.81806179246</v>
      </c>
      <c r="AP76" s="31" t="n">
        <f aca="false">AQ76+AR75+'ARIMAX(1,1,1) Model'!$C$19*(AR75-AR74)+'ARIMAX(1,1,1) Model'!$C$20*AS75</f>
        <v>7475.45917016181</v>
      </c>
      <c r="AQ76" s="31" t="n">
        <f aca="false">'ARIMAX(1,1,1) Model'!$C$6*I76+'ARIMAX(1,1,1) Model'!$C$7*N76/1000+'ARIMAX(1,1,1) Model'!$C$8*AD76+'ARIMAX(1,1,1) Model'!$C$9*AE76+'ARIMAX(1,1,1) Model'!$C$10*AC76+'ARIMAX(1,1,1) Model'!$C$11*IF(AND(B76&gt;='ARIMAX(1,1,1) Model'!$C$25,B76&lt;='ARIMAX(1,1,1) Model'!$C$26),1,0)+'ARIMAX(1,1,1) Model'!$C$12*E76/1000+'ARIMAX(1,1,1) Model'!$C$13*V76+'ARIMAX(1,1,1) Model'!$C$14*A76+'ARIMAX(1,1,1) Model'!$C$15*SIN(2*PI()*A76/'ARIMAX(1,1,1) Model'!$C$24)+'ARIMAX(1,1,1) Model'!$C$16*COS(2*PI()*A76/'ARIMAX(1,1,1) Model'!$C$24)+'ARIMAX(1,1,1) Model'!$C$17*SIN(4*PI()*A76/'ARIMAX(1,1,1) Model'!$C$24)+'ARIMAX(1,1,1) Model'!$C$18*COS(4*PI()*A76/'ARIMAX(1,1,1) Model'!$C$24)</f>
        <v>1421.89087152896</v>
      </c>
      <c r="AR76" s="31" t="n">
        <f aca="false">IF(ISNUMBER(C76),C76,AP76)-AQ76</f>
        <v>6391.10912847104</v>
      </c>
      <c r="AS76" s="31" t="n">
        <f aca="false">IF(ISNUMBER(C76),C76-AP76,0)</f>
        <v>337.54082983819</v>
      </c>
      <c r="AT76" s="32"/>
      <c r="AU76" s="33"/>
      <c r="AV76" s="33"/>
      <c r="AW76" s="31"/>
      <c r="AX76" s="31"/>
    </row>
    <row r="77" customFormat="false" ht="16.5" hidden="false" customHeight="true" outlineLevel="0" collapsed="false">
      <c r="A77" s="23" t="n">
        <v>76</v>
      </c>
      <c r="B77" s="24" t="n">
        <v>33802</v>
      </c>
      <c r="C77" s="23" t="n">
        <v>7422</v>
      </c>
      <c r="D77" s="25"/>
      <c r="E77" s="25" t="n">
        <v>408000</v>
      </c>
      <c r="F77" s="25"/>
      <c r="G77" s="25" t="n">
        <v>21.578</v>
      </c>
      <c r="H77" s="25" t="n">
        <v>20.018</v>
      </c>
      <c r="I77" s="25" t="n">
        <v>1.139</v>
      </c>
      <c r="J77" s="25" t="n">
        <v>6363.102</v>
      </c>
      <c r="K77" s="25"/>
      <c r="L77" s="25" t="n">
        <v>638</v>
      </c>
      <c r="M77" s="25" t="n">
        <v>13.543</v>
      </c>
      <c r="N77" s="25" t="n">
        <v>196725</v>
      </c>
      <c r="O77" s="25" t="n">
        <v>4158.4</v>
      </c>
      <c r="P77" s="25" t="n">
        <v>817269</v>
      </c>
      <c r="Q77" s="25"/>
      <c r="R77" s="25"/>
      <c r="S77" s="25"/>
      <c r="T77" s="25"/>
      <c r="U77" s="25" t="n">
        <v>28</v>
      </c>
      <c r="V77" s="25" t="n">
        <v>85.5</v>
      </c>
      <c r="W77" s="25"/>
      <c r="X77" s="25"/>
      <c r="Y77" s="25"/>
      <c r="Z77" s="25"/>
      <c r="AA77" s="25" t="n">
        <v>253530</v>
      </c>
      <c r="AB77" s="26"/>
      <c r="AC77" s="27" t="n">
        <v>0</v>
      </c>
      <c r="AD77" s="28" t="n">
        <v>0</v>
      </c>
      <c r="AE77" s="28" t="n">
        <v>85.6</v>
      </c>
      <c r="AF77" s="27"/>
      <c r="AG77" s="29" t="n">
        <f aca="false">6753.47943187+0.36116788*I77+0.01252571*N77-22.85359542*V77+0.00407811*AA77-0.00067349*E77</f>
        <v>8023.16800172532</v>
      </c>
      <c r="AH77" s="29" t="n">
        <f aca="false">A77*'Simple Linear Regression'!$B$18+'Simple Linear Regression'!$B$17</f>
        <v>7950.16716531711</v>
      </c>
      <c r="AI77" s="29" t="n">
        <f aca="false">7491.3971+0.0137554*N77-0.00058829*E77-34.3283*V77+0.30565*L77+54.6031*M77</f>
        <v>7956.8306783</v>
      </c>
      <c r="AJ77" s="29" t="n">
        <f aca="false">7491.3971-0.00058829*E77+0.30565*L77+54.6031*M77+0.0137554*N77-34.3283*V77</f>
        <v>7956.8306783</v>
      </c>
      <c r="AL77" s="29" t="n">
        <f aca="false">2192.59+2373.87*I77+0.0316653*N77-15.7623*V77+0.00202406*AA77-0.000740146*E77-0.00963493*(I77*N77)</f>
        <v>7830.39118905925</v>
      </c>
      <c r="AM77" s="30" t="n">
        <f aca="false">5205.907083+122.0638992*I77+13.609808*(N77/1000)-1.245906883*AD77+0.7746840854*AE77-134.2474226*AC77-1547.125689*IF(AND(B77&gt;=DATE(2020,3,20),B77&lt;=DATE(2020,6,26)),1,0)</f>
        <v>8088.64030069904</v>
      </c>
      <c r="AN77" s="30" t="n">
        <f aca="false">IF(ISNUMBER(C78),C78,AN78)-0.8328750492*(AD79-AD78)+3.274150872*(AE79-AE78)+0.7954612886*((IF(ISNUMBER(C78),C78,AN78)-IF(ISNUMBER(C77),C77,AN77))-(-0.8328750492*(AD78-AD77)+3.274150872*(AE78-AE77)))-1.394571582*AO78+0.4181414112*AO77</f>
        <v>8143.31286409372</v>
      </c>
      <c r="AP77" s="31" t="n">
        <f aca="false">AQ77+AR76+'ARIMAX(1,1,1) Model'!$C$19*(AR76-AR75)+'ARIMAX(1,1,1) Model'!$C$20*AS76</f>
        <v>7626.60594097444</v>
      </c>
      <c r="AQ77" s="31" t="n">
        <f aca="false">'ARIMAX(1,1,1) Model'!$C$6*I77+'ARIMAX(1,1,1) Model'!$C$7*N77/1000+'ARIMAX(1,1,1) Model'!$C$8*AD77+'ARIMAX(1,1,1) Model'!$C$9*AE77+'ARIMAX(1,1,1) Model'!$C$10*AC77+'ARIMAX(1,1,1) Model'!$C$11*IF(AND(B77&gt;='ARIMAX(1,1,1) Model'!$C$25,B77&lt;='ARIMAX(1,1,1) Model'!$C$26),1,0)+'ARIMAX(1,1,1) Model'!$C$12*E77/1000+'ARIMAX(1,1,1) Model'!$C$13*V77+'ARIMAX(1,1,1) Model'!$C$14*A77+'ARIMAX(1,1,1) Model'!$C$15*SIN(2*PI()*A77/'ARIMAX(1,1,1) Model'!$C$24)+'ARIMAX(1,1,1) Model'!$C$16*COS(2*PI()*A77/'ARIMAX(1,1,1) Model'!$C$24)+'ARIMAX(1,1,1) Model'!$C$17*SIN(4*PI()*A77/'ARIMAX(1,1,1) Model'!$C$24)+'ARIMAX(1,1,1) Model'!$C$18*COS(4*PI()*A77/'ARIMAX(1,1,1) Model'!$C$24)</f>
        <v>1519.52353127563</v>
      </c>
      <c r="AR77" s="31" t="n">
        <f aca="false">IF(ISNUMBER(C77),C77,AP77)-AQ77</f>
        <v>5902.47646872437</v>
      </c>
      <c r="AS77" s="31" t="n">
        <f aca="false">IF(ISNUMBER(C77),C77-AP77,0)</f>
        <v>-204.605940974435</v>
      </c>
      <c r="AT77" s="32"/>
      <c r="AU77" s="33"/>
      <c r="AV77" s="33"/>
      <c r="AW77" s="31"/>
      <c r="AX77" s="31"/>
    </row>
    <row r="78" customFormat="false" ht="16.5" hidden="false" customHeight="true" outlineLevel="0" collapsed="false">
      <c r="A78" s="23" t="n">
        <v>77</v>
      </c>
      <c r="B78" s="24" t="n">
        <v>33809</v>
      </c>
      <c r="C78" s="23" t="n">
        <v>7792</v>
      </c>
      <c r="D78" s="25"/>
      <c r="E78" s="25" t="n">
        <v>392000</v>
      </c>
      <c r="F78" s="25"/>
      <c r="G78" s="25" t="n">
        <v>21.948</v>
      </c>
      <c r="H78" s="25" t="n">
        <v>20.258</v>
      </c>
      <c r="I78" s="25" t="n">
        <v>1.132</v>
      </c>
      <c r="J78" s="25" t="n">
        <v>6363.102</v>
      </c>
      <c r="K78" s="25"/>
      <c r="L78" s="25" t="n">
        <v>638</v>
      </c>
      <c r="M78" s="25" t="n">
        <v>13.543</v>
      </c>
      <c r="N78" s="25" t="n">
        <v>196725</v>
      </c>
      <c r="O78" s="25" t="n">
        <v>4158.4</v>
      </c>
      <c r="P78" s="25" t="n">
        <v>817269</v>
      </c>
      <c r="Q78" s="25"/>
      <c r="R78" s="25"/>
      <c r="S78" s="25"/>
      <c r="T78" s="25"/>
      <c r="U78" s="25" t="n">
        <v>28</v>
      </c>
      <c r="V78" s="25" t="n">
        <v>85.5</v>
      </c>
      <c r="W78" s="25"/>
      <c r="X78" s="25"/>
      <c r="Y78" s="25"/>
      <c r="Z78" s="25"/>
      <c r="AA78" s="25" t="n">
        <v>253530</v>
      </c>
      <c r="AB78" s="26"/>
      <c r="AC78" s="27" t="n">
        <v>0</v>
      </c>
      <c r="AD78" s="28" t="n">
        <v>0.1</v>
      </c>
      <c r="AE78" s="28" t="n">
        <v>69.4</v>
      </c>
      <c r="AF78" s="27"/>
      <c r="AG78" s="29" t="n">
        <f aca="false">6753.47943187+0.36116788*I78+0.01252571*N78-22.85359542*V78+0.00407811*AA78-0.00067349*E78</f>
        <v>8033.94131355016</v>
      </c>
      <c r="AH78" s="29" t="n">
        <f aca="false">A78*'Simple Linear Regression'!$B$18+'Simple Linear Regression'!$B$17</f>
        <v>7951.02020240102</v>
      </c>
      <c r="AI78" s="29" t="n">
        <f aca="false">7491.3971+0.0137554*N78-0.00058829*E78-34.3283*V78+0.30565*L78+54.6031*M78</f>
        <v>7966.2433183</v>
      </c>
      <c r="AJ78" s="29" t="n">
        <f aca="false">7491.3971-0.00058829*E78+0.30565*L78+54.6031*M78+0.0137554*N78-34.3283*V78</f>
        <v>7966.2433183</v>
      </c>
      <c r="AL78" s="29" t="n">
        <f aca="false">2192.59+2373.87*I78+0.0316653*N78-15.7623*V78+0.00202406*AA78-0.000740146*E78-0.00963493*(I78*N78)</f>
        <v>7838.884456289</v>
      </c>
      <c r="AM78" s="30" t="n">
        <f aca="false">5205.907083+122.0638992*I78+13.609808*(N78/1000)-1.245906883*AD78+0.7746840854*AE78-134.2474226*AC78-1547.125689*IF(AND(B78&gt;=DATE(2020,3,20),B78&lt;=DATE(2020,6,26)),1,0)</f>
        <v>8075.11138053286</v>
      </c>
      <c r="AN78" s="30" t="n">
        <f aca="false">IF(ISNUMBER(C79),C79,AN79)-0.8328750492*(AD80-AD79)+3.274150872*(AE80-AE79)+0.7954612886*((IF(ISNUMBER(C79),C79,AN79)-IF(ISNUMBER(C78),C78,AN78))-(-0.8328750492*(AD79-AD78)+3.274150872*(AE79-AE78)))-1.394571582*AO79+0.4181414112*AO78</f>
        <v>7121.3030623331</v>
      </c>
      <c r="AP78" s="31" t="n">
        <f aca="false">AQ78+AR77+'ARIMAX(1,1,1) Model'!$C$19*(AR77-AR76)+'ARIMAX(1,1,1) Model'!$C$20*AS77</f>
        <v>7491.96285489054</v>
      </c>
      <c r="AQ78" s="31" t="n">
        <f aca="false">'ARIMAX(1,1,1) Model'!$C$6*I78+'ARIMAX(1,1,1) Model'!$C$7*N78/1000+'ARIMAX(1,1,1) Model'!$C$8*AD78+'ARIMAX(1,1,1) Model'!$C$9*AE78+'ARIMAX(1,1,1) Model'!$C$10*AC78+'ARIMAX(1,1,1) Model'!$C$11*IF(AND(B78&gt;='ARIMAX(1,1,1) Model'!$C$25,B78&lt;='ARIMAX(1,1,1) Model'!$C$26),1,0)+'ARIMAX(1,1,1) Model'!$C$12*E78/1000+'ARIMAX(1,1,1) Model'!$C$13*V78+'ARIMAX(1,1,1) Model'!$C$14*A78+'ARIMAX(1,1,1) Model'!$C$15*SIN(2*PI()*A78/'ARIMAX(1,1,1) Model'!$C$24)+'ARIMAX(1,1,1) Model'!$C$16*COS(2*PI()*A78/'ARIMAX(1,1,1) Model'!$C$24)+'ARIMAX(1,1,1) Model'!$C$17*SIN(4*PI()*A78/'ARIMAX(1,1,1) Model'!$C$24)+'ARIMAX(1,1,1) Model'!$C$18*COS(4*PI()*A78/'ARIMAX(1,1,1) Model'!$C$24)</f>
        <v>1452.98110367291</v>
      </c>
      <c r="AR78" s="31" t="n">
        <f aca="false">IF(ISNUMBER(C78),C78,AP78)-AQ78</f>
        <v>6339.01889632709</v>
      </c>
      <c r="AS78" s="31" t="n">
        <f aca="false">IF(ISNUMBER(C78),C78-AP78,0)</f>
        <v>300.037145109456</v>
      </c>
      <c r="AT78" s="32"/>
      <c r="AU78" s="33"/>
      <c r="AV78" s="33"/>
      <c r="AW78" s="31"/>
      <c r="AX78" s="31"/>
    </row>
    <row r="79" customFormat="false" ht="16.5" hidden="false" customHeight="true" outlineLevel="0" collapsed="false">
      <c r="A79" s="23" t="n">
        <v>78</v>
      </c>
      <c r="B79" s="24" t="n">
        <v>33816</v>
      </c>
      <c r="C79" s="23" t="n">
        <v>7433</v>
      </c>
      <c r="D79" s="25"/>
      <c r="E79" s="25" t="n">
        <v>564000</v>
      </c>
      <c r="F79" s="25"/>
      <c r="G79" s="25" t="n">
        <v>21.95</v>
      </c>
      <c r="H79" s="25" t="n">
        <v>20.58</v>
      </c>
      <c r="I79" s="25" t="n">
        <v>1.128</v>
      </c>
      <c r="J79" s="25" t="n">
        <v>6363.102</v>
      </c>
      <c r="K79" s="25"/>
      <c r="L79" s="25" t="n">
        <v>638</v>
      </c>
      <c r="M79" s="25" t="n">
        <v>13.543</v>
      </c>
      <c r="N79" s="25" t="n">
        <v>196725</v>
      </c>
      <c r="O79" s="25" t="n">
        <v>4158.4</v>
      </c>
      <c r="P79" s="25" t="n">
        <v>817269</v>
      </c>
      <c r="Q79" s="25"/>
      <c r="R79" s="25"/>
      <c r="S79" s="25"/>
      <c r="T79" s="25"/>
      <c r="U79" s="25" t="n">
        <v>28</v>
      </c>
      <c r="V79" s="25" t="n">
        <v>85.5</v>
      </c>
      <c r="W79" s="25"/>
      <c r="X79" s="25"/>
      <c r="Y79" s="25"/>
      <c r="Z79" s="25"/>
      <c r="AA79" s="25" t="n">
        <v>253530</v>
      </c>
      <c r="AB79" s="26"/>
      <c r="AC79" s="27" t="n">
        <v>0</v>
      </c>
      <c r="AD79" s="28" t="n">
        <v>0.1</v>
      </c>
      <c r="AE79" s="28" t="n">
        <v>73.9</v>
      </c>
      <c r="AF79" s="27"/>
      <c r="AG79" s="29" t="n">
        <f aca="false">6753.47943187+0.36116788*I79+0.01252571*N79-22.85359542*V79+0.00407811*AA79-0.00067349*E79</f>
        <v>7918.09958887864</v>
      </c>
      <c r="AH79" s="29" t="n">
        <f aca="false">A79*'Simple Linear Regression'!$B$18+'Simple Linear Regression'!$B$17</f>
        <v>7951.87323948492</v>
      </c>
      <c r="AI79" s="29" t="n">
        <f aca="false">7491.3971+0.0137554*N79-0.00058829*E79-34.3283*V79+0.30565*L79+54.6031*M79</f>
        <v>7865.0574383</v>
      </c>
      <c r="AJ79" s="29" t="n">
        <f aca="false">7491.3971-0.00058829*E79+0.30565*L79+54.6031*M79+0.0137554*N79-34.3283*V79</f>
        <v>7865.0574383</v>
      </c>
      <c r="AL79" s="29" t="n">
        <f aca="false">2192.59+2373.87*I79+0.0316653*N79-15.7623*V79+0.00202406*AA79-0.000740146*E79-0.00963493*(I79*N79)</f>
        <v>7709.665590706</v>
      </c>
      <c r="AM79" s="30" t="n">
        <f aca="false">5205.907083+122.0638992*I79+13.609808*(N79/1000)-1.245906883*AD79+0.7746840854*AE79-134.2474226*AC79-1547.125689*IF(AND(B79&gt;=DATE(2020,3,20),B79&lt;=DATE(2020,6,26)),1,0)</f>
        <v>8078.10920332036</v>
      </c>
      <c r="AN79" s="30" t="n">
        <f aca="false">IF(ISNUMBER(C80),C80,AN80)-0.8328750492*(AD81-AD80)+3.274150872*(AE81-AE80)+0.7954612886*((IF(ISNUMBER(C80),C80,AN80)-IF(ISNUMBER(C79),C79,AN79))-(-0.8328750492*(AD80-AD79)+3.274150872*(AE80-AE79)))-1.394571582*AO80+0.4181414112*AO79</f>
        <v>8131.40059243261</v>
      </c>
      <c r="AP79" s="31" t="n">
        <f aca="false">AQ79+AR78+'ARIMAX(1,1,1) Model'!$C$19*(AR78-AR77)+'ARIMAX(1,1,1) Model'!$C$20*AS78</f>
        <v>7428.65054896054</v>
      </c>
      <c r="AQ79" s="31" t="n">
        <f aca="false">'ARIMAX(1,1,1) Model'!$C$6*I79+'ARIMAX(1,1,1) Model'!$C$7*N79/1000+'ARIMAX(1,1,1) Model'!$C$8*AD79+'ARIMAX(1,1,1) Model'!$C$9*AE79+'ARIMAX(1,1,1) Model'!$C$10*AC79+'ARIMAX(1,1,1) Model'!$C$11*IF(AND(B79&gt;='ARIMAX(1,1,1) Model'!$C$25,B79&lt;='ARIMAX(1,1,1) Model'!$C$26),1,0)+'ARIMAX(1,1,1) Model'!$C$12*E79/1000+'ARIMAX(1,1,1) Model'!$C$13*V79+'ARIMAX(1,1,1) Model'!$C$14*A79+'ARIMAX(1,1,1) Model'!$C$15*SIN(2*PI()*A79/'ARIMAX(1,1,1) Model'!$C$24)+'ARIMAX(1,1,1) Model'!$C$16*COS(2*PI()*A79/'ARIMAX(1,1,1) Model'!$C$24)+'ARIMAX(1,1,1) Model'!$C$17*SIN(4*PI()*A79/'ARIMAX(1,1,1) Model'!$C$24)+'ARIMAX(1,1,1) Model'!$C$18*COS(4*PI()*A79/'ARIMAX(1,1,1) Model'!$C$24)</f>
        <v>1317.11343226167</v>
      </c>
      <c r="AR79" s="31" t="n">
        <f aca="false">IF(ISNUMBER(C79),C79,AP79)-AQ79</f>
        <v>6115.88656773833</v>
      </c>
      <c r="AS79" s="31" t="n">
        <f aca="false">IF(ISNUMBER(C79),C79-AP79,0)</f>
        <v>4.34945103945938</v>
      </c>
      <c r="AT79" s="32"/>
      <c r="AU79" s="33"/>
      <c r="AV79" s="33"/>
      <c r="AW79" s="31"/>
      <c r="AX79" s="31"/>
    </row>
    <row r="80" customFormat="false" ht="16.5" hidden="false" customHeight="true" outlineLevel="0" collapsed="false">
      <c r="A80" s="23" t="n">
        <v>79</v>
      </c>
      <c r="B80" s="24" t="n">
        <v>33823</v>
      </c>
      <c r="C80" s="23" t="n">
        <v>7796</v>
      </c>
      <c r="D80" s="25"/>
      <c r="E80" s="25" t="n">
        <v>423000</v>
      </c>
      <c r="F80" s="25"/>
      <c r="G80" s="25" t="n">
        <v>21.338</v>
      </c>
      <c r="H80" s="25" t="n">
        <v>19.878</v>
      </c>
      <c r="I80" s="25" t="n">
        <v>1.126</v>
      </c>
      <c r="J80" s="25" t="n">
        <v>6470.763</v>
      </c>
      <c r="K80" s="25"/>
      <c r="L80" s="25" t="n">
        <v>621</v>
      </c>
      <c r="M80" s="25" t="n">
        <v>13.543</v>
      </c>
      <c r="N80" s="25" t="n">
        <v>196725</v>
      </c>
      <c r="O80" s="25" t="n">
        <v>4177.1</v>
      </c>
      <c r="P80" s="25" t="n">
        <v>817269</v>
      </c>
      <c r="Q80" s="25"/>
      <c r="R80" s="25"/>
      <c r="S80" s="25"/>
      <c r="T80" s="25"/>
      <c r="U80" s="25" t="n">
        <v>28</v>
      </c>
      <c r="V80" s="25" t="n">
        <v>89.4</v>
      </c>
      <c r="W80" s="25"/>
      <c r="X80" s="25"/>
      <c r="Y80" s="25"/>
      <c r="Z80" s="25"/>
      <c r="AA80" s="25" t="n">
        <v>253530</v>
      </c>
      <c r="AB80" s="26"/>
      <c r="AC80" s="27" t="n">
        <v>0</v>
      </c>
      <c r="AD80" s="28" t="n">
        <v>0.1</v>
      </c>
      <c r="AE80" s="28" t="n">
        <v>69.5</v>
      </c>
      <c r="AF80" s="27"/>
      <c r="AG80" s="29" t="n">
        <f aca="false">6753.47943187+0.36116788*I80+0.01252571*N80-22.85359542*V80+0.00407811*AA80-0.00067349*E80</f>
        <v>7923.93193440488</v>
      </c>
      <c r="AH80" s="29" t="n">
        <f aca="false">A80*'Simple Linear Regression'!$B$18+'Simple Linear Regression'!$B$17</f>
        <v>7952.72627656883</v>
      </c>
      <c r="AI80" s="29" t="n">
        <f aca="false">7491.3971+0.0137554*N80-0.00058829*E80-34.3283*V80+0.30565*L80+54.6031*M80</f>
        <v>7808.9299083</v>
      </c>
      <c r="AJ80" s="29" t="n">
        <f aca="false">7491.3971-0.00058829*E80+0.30565*L80+54.6031*M80+0.0137554*N80-34.3283*V80</f>
        <v>7808.9299083</v>
      </c>
      <c r="AL80" s="29" t="n">
        <f aca="false">2192.59+2373.87*I80+0.0316653*N80-15.7623*V80+0.00202406*AA80-0.000740146*E80-0.00963493*(I80*N80)</f>
        <v>7751.5963299145</v>
      </c>
      <c r="AM80" s="30" t="n">
        <f aca="false">5205.907083+122.0638992*I80+13.609808*(N80/1000)-1.245906883*AD80+0.7746840854*AE80-134.2474226*AC80-1547.125689*IF(AND(B80&gt;=DATE(2020,3,20),B80&lt;=DATE(2020,6,26)),1,0)</f>
        <v>8074.4564655462</v>
      </c>
      <c r="AN80" s="30" t="n">
        <f aca="false">IF(ISNUMBER(C81),C81,AN81)-0.8328750492*(AD82-AD81)+3.274150872*(AE82-AE81)+0.7954612886*((IF(ISNUMBER(C81),C81,AN81)-IF(ISNUMBER(C80),C80,AN80))-(-0.8328750492*(AD81-AD80)+3.274150872*(AE81-AE80)))-1.394571582*AO81+0.4181414112*AO80</f>
        <v>7523.03601446271</v>
      </c>
      <c r="AP80" s="31" t="n">
        <f aca="false">AQ80+AR79+'ARIMAX(1,1,1) Model'!$C$19*(AR79-AR78)+'ARIMAX(1,1,1) Model'!$C$20*AS79</f>
        <v>7527.92783695061</v>
      </c>
      <c r="AQ80" s="31" t="n">
        <f aca="false">'ARIMAX(1,1,1) Model'!$C$6*I80+'ARIMAX(1,1,1) Model'!$C$7*N80/1000+'ARIMAX(1,1,1) Model'!$C$8*AD80+'ARIMAX(1,1,1) Model'!$C$9*AE80+'ARIMAX(1,1,1) Model'!$C$10*AC80+'ARIMAX(1,1,1) Model'!$C$11*IF(AND(B80&gt;='ARIMAX(1,1,1) Model'!$C$25,B80&lt;='ARIMAX(1,1,1) Model'!$C$26),1,0)+'ARIMAX(1,1,1) Model'!$C$12*E80/1000+'ARIMAX(1,1,1) Model'!$C$13*V80+'ARIMAX(1,1,1) Model'!$C$14*A80+'ARIMAX(1,1,1) Model'!$C$15*SIN(2*PI()*A80/'ARIMAX(1,1,1) Model'!$C$24)+'ARIMAX(1,1,1) Model'!$C$16*COS(2*PI()*A80/'ARIMAX(1,1,1) Model'!$C$24)+'ARIMAX(1,1,1) Model'!$C$17*SIN(4*PI()*A80/'ARIMAX(1,1,1) Model'!$C$24)+'ARIMAX(1,1,1) Model'!$C$18*COS(4*PI()*A80/'ARIMAX(1,1,1) Model'!$C$24)</f>
        <v>1437.71860114067</v>
      </c>
      <c r="AR80" s="31" t="n">
        <f aca="false">IF(ISNUMBER(C80),C80,AP80)-AQ80</f>
        <v>6358.28139885933</v>
      </c>
      <c r="AS80" s="31" t="n">
        <f aca="false">IF(ISNUMBER(C80),C80-AP80,0)</f>
        <v>268.072163049387</v>
      </c>
      <c r="AT80" s="32"/>
      <c r="AU80" s="33"/>
      <c r="AV80" s="33"/>
      <c r="AW80" s="31"/>
      <c r="AX80" s="31"/>
    </row>
    <row r="81" customFormat="false" ht="16.5" hidden="false" customHeight="true" outlineLevel="0" collapsed="false">
      <c r="A81" s="23" t="n">
        <v>80</v>
      </c>
      <c r="B81" s="24" t="n">
        <v>33830</v>
      </c>
      <c r="C81" s="23" t="n">
        <v>7700</v>
      </c>
      <c r="D81" s="25"/>
      <c r="E81" s="25" t="n">
        <v>406000</v>
      </c>
      <c r="F81" s="25"/>
      <c r="G81" s="25" t="n">
        <v>21.182</v>
      </c>
      <c r="H81" s="25" t="n">
        <v>19.678</v>
      </c>
      <c r="I81" s="25" t="n">
        <v>1.123</v>
      </c>
      <c r="J81" s="25" t="n">
        <v>6470.763</v>
      </c>
      <c r="K81" s="25"/>
      <c r="L81" s="25" t="n">
        <v>621</v>
      </c>
      <c r="M81" s="25" t="n">
        <v>13.543</v>
      </c>
      <c r="N81" s="25" t="n">
        <v>196725</v>
      </c>
      <c r="O81" s="25" t="n">
        <v>4177.1</v>
      </c>
      <c r="P81" s="25" t="n">
        <v>817269</v>
      </c>
      <c r="Q81" s="25"/>
      <c r="R81" s="25"/>
      <c r="S81" s="25"/>
      <c r="T81" s="25"/>
      <c r="U81" s="25" t="n">
        <v>28</v>
      </c>
      <c r="V81" s="25" t="n">
        <v>89.4</v>
      </c>
      <c r="W81" s="25"/>
      <c r="X81" s="25"/>
      <c r="Y81" s="25"/>
      <c r="Z81" s="25"/>
      <c r="AA81" s="25" t="n">
        <v>253530</v>
      </c>
      <c r="AB81" s="26"/>
      <c r="AC81" s="27" t="n">
        <v>0</v>
      </c>
      <c r="AD81" s="28" t="n">
        <v>0.7</v>
      </c>
      <c r="AE81" s="28" t="n">
        <v>80.4</v>
      </c>
      <c r="AF81" s="27"/>
      <c r="AG81" s="29" t="n">
        <f aca="false">6753.47943187+0.36116788*I81+0.01252571*N81-22.85359542*V81+0.00407811*AA81-0.00067349*E81</f>
        <v>7935.38018090124</v>
      </c>
      <c r="AH81" s="29" t="n">
        <f aca="false">A81*'Simple Linear Regression'!$B$18+'Simple Linear Regression'!$B$17</f>
        <v>7953.57931365273</v>
      </c>
      <c r="AI81" s="29" t="n">
        <f aca="false">7491.3971+0.0137554*N81-0.00058829*E81-34.3283*V81+0.30565*L81+54.6031*M81</f>
        <v>7818.9308383</v>
      </c>
      <c r="AJ81" s="29" t="n">
        <f aca="false">7491.3971-0.00058829*E81+0.30565*L81+54.6031*M81+0.0137554*N81-34.3283*V81</f>
        <v>7818.9308383</v>
      </c>
      <c r="AL81" s="29" t="n">
        <f aca="false">2192.59+2373.87*I81+0.0316653*N81-15.7623*V81+0.00202406*AA81-0.000740146*E81-0.00963493*(I81*N81)</f>
        <v>7762.74349672725</v>
      </c>
      <c r="AM81" s="30" t="n">
        <f aca="false">5205.907083+122.0638992*I81+13.609808*(N81/1000)-1.245906883*AD81+0.7746840854*AE81-134.2474226*AC81-1547.125689*IF(AND(B81&gt;=DATE(2020,3,20),B81&lt;=DATE(2020,6,26)),1,0)</f>
        <v>8081.78678624966</v>
      </c>
      <c r="AN81" s="30" t="n">
        <f aca="false">IF(ISNUMBER(C82),C82,AN82)-0.8328750492*(AD83-AD82)+3.274150872*(AE83-AE82)+0.7954612886*((IF(ISNUMBER(C82),C82,AN82)-IF(ISNUMBER(C81),C81,AN81))-(-0.8328750492*(AD82-AD81)+3.274150872*(AE82-AE81)))-1.394571582*AO82+0.4181414112*AO81</f>
        <v>7198.84749255028</v>
      </c>
      <c r="AP81" s="31" t="n">
        <f aca="false">AQ81+AR80+'ARIMAX(1,1,1) Model'!$C$19*(AR80-AR79)+'ARIMAX(1,1,1) Model'!$C$20*AS80</f>
        <v>7599.50165402225</v>
      </c>
      <c r="AQ81" s="31" t="n">
        <f aca="false">'ARIMAX(1,1,1) Model'!$C$6*I81+'ARIMAX(1,1,1) Model'!$C$7*N81/1000+'ARIMAX(1,1,1) Model'!$C$8*AD81+'ARIMAX(1,1,1) Model'!$C$9*AE81+'ARIMAX(1,1,1) Model'!$C$10*AC81+'ARIMAX(1,1,1) Model'!$C$11*IF(AND(B81&gt;='ARIMAX(1,1,1) Model'!$C$25,B81&lt;='ARIMAX(1,1,1) Model'!$C$26),1,0)+'ARIMAX(1,1,1) Model'!$C$12*E81/1000+'ARIMAX(1,1,1) Model'!$C$13*V81+'ARIMAX(1,1,1) Model'!$C$14*A81+'ARIMAX(1,1,1) Model'!$C$15*SIN(2*PI()*A81/'ARIMAX(1,1,1) Model'!$C$24)+'ARIMAX(1,1,1) Model'!$C$16*COS(2*PI()*A81/'ARIMAX(1,1,1) Model'!$C$24)+'ARIMAX(1,1,1) Model'!$C$17*SIN(4*PI()*A81/'ARIMAX(1,1,1) Model'!$C$24)+'ARIMAX(1,1,1) Model'!$C$18*COS(4*PI()*A81/'ARIMAX(1,1,1) Model'!$C$24)</f>
        <v>1458.86641650737</v>
      </c>
      <c r="AR81" s="31" t="n">
        <f aca="false">IF(ISNUMBER(C81),C81,AP81)-AQ81</f>
        <v>6241.13358349263</v>
      </c>
      <c r="AS81" s="31" t="n">
        <f aca="false">IF(ISNUMBER(C81),C81-AP81,0)</f>
        <v>100.49834597775</v>
      </c>
      <c r="AT81" s="32"/>
      <c r="AU81" s="33"/>
      <c r="AV81" s="33"/>
      <c r="AW81" s="31"/>
      <c r="AX81" s="31"/>
    </row>
    <row r="82" customFormat="false" ht="16.5" hidden="false" customHeight="true" outlineLevel="0" collapsed="false">
      <c r="A82" s="23" t="n">
        <v>81</v>
      </c>
      <c r="B82" s="24" t="n">
        <v>33837</v>
      </c>
      <c r="C82" s="23" t="n">
        <v>7365</v>
      </c>
      <c r="D82" s="25"/>
      <c r="E82" s="25" t="n">
        <v>401000</v>
      </c>
      <c r="F82" s="25"/>
      <c r="G82" s="25" t="n">
        <v>21.386</v>
      </c>
      <c r="H82" s="25" t="n">
        <v>19.792</v>
      </c>
      <c r="I82" s="25" t="n">
        <v>1.116</v>
      </c>
      <c r="J82" s="25" t="n">
        <v>6470.763</v>
      </c>
      <c r="K82" s="25"/>
      <c r="L82" s="25" t="n">
        <v>621</v>
      </c>
      <c r="M82" s="25" t="n">
        <v>12.853</v>
      </c>
      <c r="N82" s="25" t="n">
        <v>197232</v>
      </c>
      <c r="O82" s="25" t="n">
        <v>4177.1</v>
      </c>
      <c r="P82" s="25" t="n">
        <v>817269</v>
      </c>
      <c r="Q82" s="25"/>
      <c r="R82" s="25"/>
      <c r="S82" s="25"/>
      <c r="T82" s="25"/>
      <c r="U82" s="25" t="n">
        <v>28</v>
      </c>
      <c r="V82" s="25" t="n">
        <v>89.4</v>
      </c>
      <c r="W82" s="25"/>
      <c r="X82" s="25"/>
      <c r="Y82" s="25"/>
      <c r="Z82" s="25"/>
      <c r="AA82" s="25" t="n">
        <v>253530</v>
      </c>
      <c r="AB82" s="26"/>
      <c r="AC82" s="27" t="n">
        <v>0</v>
      </c>
      <c r="AD82" s="28" t="n">
        <v>1</v>
      </c>
      <c r="AE82" s="28" t="n">
        <v>58.3</v>
      </c>
      <c r="AF82" s="27"/>
      <c r="AG82" s="29" t="n">
        <f aca="false">6753.47943187+0.36116788*I82+0.01252571*N82-22.85359542*V82+0.00407811*AA82-0.00067349*E82</f>
        <v>7945.09563769608</v>
      </c>
      <c r="AH82" s="29" t="n">
        <f aca="false">A82*'Simple Linear Regression'!$B$18+'Simple Linear Regression'!$B$17</f>
        <v>7954.43235073663</v>
      </c>
      <c r="AI82" s="29" t="n">
        <f aca="false">7491.3971+0.0137554*N82-0.00058829*E82-34.3283*V82+0.30565*L82+54.6031*M82</f>
        <v>7791.1701371</v>
      </c>
      <c r="AJ82" s="29" t="n">
        <f aca="false">7491.3971-0.00058829*E82+0.30565*L82+54.6031*M82+0.0137554*N82-34.3283*V82</f>
        <v>7791.1701371</v>
      </c>
      <c r="AL82" s="29" t="n">
        <f aca="false">2192.59+2373.87*I82+0.0316653*N82-15.7623*V82+0.00202406*AA82-0.000740146*E82-0.00963493*(I82*N82)</f>
        <v>7773.69790604384</v>
      </c>
      <c r="AM82" s="30" t="n">
        <f aca="false">5205.907083+122.0638992*I82+13.609808*(N82/1000)-1.245906883*AD82+0.7746840854*AE82-134.2474226*AC82-1547.125689*IF(AND(B82&gt;=DATE(2020,3,20),B82&lt;=DATE(2020,6,26)),1,0)</f>
        <v>8070.33822125902</v>
      </c>
      <c r="AN82" s="30" t="n">
        <f aca="false">IF(ISNUMBER(C83),C83,AN83)-0.8328750492*(AD84-AD83)+3.274150872*(AE84-AE83)+0.7954612886*((IF(ISNUMBER(C83),C83,AN83)-IF(ISNUMBER(C82),C82,AN82))-(-0.8328750492*(AD83-AD82)+3.274150872*(AE83-AE82)))-1.394571582*AO83+0.4181414112*AO82</f>
        <v>8062.82124319308</v>
      </c>
      <c r="AP82" s="31" t="n">
        <f aca="false">AQ82+AR81+'ARIMAX(1,1,1) Model'!$C$19*(AR81-AR80)+'ARIMAX(1,1,1) Model'!$C$20*AS81</f>
        <v>7516.61647083568</v>
      </c>
      <c r="AQ82" s="31" t="n">
        <f aca="false">'ARIMAX(1,1,1) Model'!$C$6*I82+'ARIMAX(1,1,1) Model'!$C$7*N82/1000+'ARIMAX(1,1,1) Model'!$C$8*AD82+'ARIMAX(1,1,1) Model'!$C$9*AE82+'ARIMAX(1,1,1) Model'!$C$10*AC82+'ARIMAX(1,1,1) Model'!$C$11*IF(AND(B82&gt;='ARIMAX(1,1,1) Model'!$C$25,B82&lt;='ARIMAX(1,1,1) Model'!$C$26),1,0)+'ARIMAX(1,1,1) Model'!$C$12*E82/1000+'ARIMAX(1,1,1) Model'!$C$13*V82+'ARIMAX(1,1,1) Model'!$C$14*A82+'ARIMAX(1,1,1) Model'!$C$15*SIN(2*PI()*A82/'ARIMAX(1,1,1) Model'!$C$24)+'ARIMAX(1,1,1) Model'!$C$16*COS(2*PI()*A82/'ARIMAX(1,1,1) Model'!$C$24)+'ARIMAX(1,1,1) Model'!$C$17*SIN(4*PI()*A82/'ARIMAX(1,1,1) Model'!$C$24)+'ARIMAX(1,1,1) Model'!$C$18*COS(4*PI()*A82/'ARIMAX(1,1,1) Model'!$C$24)</f>
        <v>1377.36540823965</v>
      </c>
      <c r="AR82" s="31" t="n">
        <f aca="false">IF(ISNUMBER(C82),C82,AP82)-AQ82</f>
        <v>5987.63459176035</v>
      </c>
      <c r="AS82" s="31" t="n">
        <f aca="false">IF(ISNUMBER(C82),C82-AP82,0)</f>
        <v>-151.616470835684</v>
      </c>
      <c r="AT82" s="32"/>
      <c r="AU82" s="33"/>
      <c r="AV82" s="33"/>
      <c r="AW82" s="31"/>
      <c r="AX82" s="31"/>
    </row>
    <row r="83" customFormat="false" ht="16.5" hidden="false" customHeight="true" outlineLevel="0" collapsed="false">
      <c r="A83" s="23" t="n">
        <v>82</v>
      </c>
      <c r="B83" s="24" t="n">
        <v>33844</v>
      </c>
      <c r="C83" s="23" t="n">
        <v>7814</v>
      </c>
      <c r="D83" s="25"/>
      <c r="E83" s="25" t="n">
        <v>398000</v>
      </c>
      <c r="F83" s="25"/>
      <c r="G83" s="25" t="n">
        <v>21.426</v>
      </c>
      <c r="H83" s="25" t="n">
        <v>19.622</v>
      </c>
      <c r="I83" s="25" t="n">
        <v>1.123</v>
      </c>
      <c r="J83" s="25" t="n">
        <v>6470.763</v>
      </c>
      <c r="K83" s="25"/>
      <c r="L83" s="25" t="n">
        <v>621</v>
      </c>
      <c r="M83" s="25" t="n">
        <v>12.853</v>
      </c>
      <c r="N83" s="25" t="n">
        <v>197232</v>
      </c>
      <c r="O83" s="25" t="n">
        <v>4177.1</v>
      </c>
      <c r="P83" s="25" t="n">
        <v>817269</v>
      </c>
      <c r="Q83" s="25"/>
      <c r="R83" s="25"/>
      <c r="S83" s="25"/>
      <c r="T83" s="25"/>
      <c r="U83" s="25" t="n">
        <v>28</v>
      </c>
      <c r="V83" s="25" t="n">
        <v>89.4</v>
      </c>
      <c r="W83" s="25"/>
      <c r="X83" s="25"/>
      <c r="Y83" s="25"/>
      <c r="Z83" s="25"/>
      <c r="AA83" s="25" t="n">
        <v>253530</v>
      </c>
      <c r="AB83" s="26"/>
      <c r="AC83" s="27" t="n">
        <v>0</v>
      </c>
      <c r="AD83" s="28" t="n">
        <v>0.6</v>
      </c>
      <c r="AE83" s="28" t="n">
        <v>71.2</v>
      </c>
      <c r="AF83" s="27"/>
      <c r="AG83" s="29" t="n">
        <f aca="false">6753.47943187+0.36116788*I83+0.01252571*N83-22.85359542*V83+0.00407811*AA83-0.00067349*E83</f>
        <v>7947.11863587124</v>
      </c>
      <c r="AH83" s="29" t="n">
        <f aca="false">A83*'Simple Linear Regression'!$B$18+'Simple Linear Regression'!$B$17</f>
        <v>7955.28538782054</v>
      </c>
      <c r="AI83" s="29" t="n">
        <f aca="false">7491.3971+0.0137554*N83-0.00058829*E83-34.3283*V83+0.30565*L83+54.6031*M83</f>
        <v>7792.9350071</v>
      </c>
      <c r="AJ83" s="29" t="n">
        <f aca="false">7491.3971-0.00058829*E83+0.30565*L83+54.6031*M83+0.0137554*N83-34.3283*V83</f>
        <v>7792.9350071</v>
      </c>
      <c r="AL83" s="29" t="n">
        <f aca="false">2192.59+2373.87*I83+0.0316653*N83-15.7623*V83+0.00202406*AA83-0.000740146*E83-0.00963493*(I83*N83)</f>
        <v>7779.23321844752</v>
      </c>
      <c r="AM83" s="30" t="n">
        <f aca="false">5205.907083+122.0638992*I83+13.609808*(N83/1000)-1.245906883*AD83+0.7746840854*AE83-134.2474226*AC83-1547.125689*IF(AND(B83&gt;=DATE(2020,3,20),B83&lt;=DATE(2020,6,26)),1,0)</f>
        <v>8081.68445600828</v>
      </c>
      <c r="AN83" s="30" t="n">
        <f aca="false">IF(ISNUMBER(C84),C84,AN84)-0.8328750492*(AD85-AD84)+3.274150872*(AE85-AE84)+0.7954612886*((IF(ISNUMBER(C84),C84,AN84)-IF(ISNUMBER(C83),C83,AN83))-(-0.8328750492*(AD84-AD83)+3.274150872*(AE84-AE83)))-1.394571582*AO84+0.4181414112*AO83</f>
        <v>7018.89583800952</v>
      </c>
      <c r="AP83" s="31" t="n">
        <f aca="false">AQ83+AR82+'ARIMAX(1,1,1) Model'!$C$19*(AR82-AR81)+'ARIMAX(1,1,1) Model'!$C$20*AS82</f>
        <v>7499.13946368255</v>
      </c>
      <c r="AQ83" s="31" t="n">
        <f aca="false">'ARIMAX(1,1,1) Model'!$C$6*I83+'ARIMAX(1,1,1) Model'!$C$7*N83/1000+'ARIMAX(1,1,1) Model'!$C$8*AD83+'ARIMAX(1,1,1) Model'!$C$9*AE83+'ARIMAX(1,1,1) Model'!$C$10*AC83+'ARIMAX(1,1,1) Model'!$C$11*IF(AND(B83&gt;='ARIMAX(1,1,1) Model'!$C$25,B83&lt;='ARIMAX(1,1,1) Model'!$C$26),1,0)+'ARIMAX(1,1,1) Model'!$C$12*E83/1000+'ARIMAX(1,1,1) Model'!$C$13*V83+'ARIMAX(1,1,1) Model'!$C$14*A83+'ARIMAX(1,1,1) Model'!$C$15*SIN(2*PI()*A83/'ARIMAX(1,1,1) Model'!$C$24)+'ARIMAX(1,1,1) Model'!$C$16*COS(2*PI()*A83/'ARIMAX(1,1,1) Model'!$C$24)+'ARIMAX(1,1,1) Model'!$C$17*SIN(4*PI()*A83/'ARIMAX(1,1,1) Model'!$C$24)+'ARIMAX(1,1,1) Model'!$C$18*COS(4*PI()*A83/'ARIMAX(1,1,1) Model'!$C$24)</f>
        <v>1399.76156334889</v>
      </c>
      <c r="AR83" s="31" t="n">
        <f aca="false">IF(ISNUMBER(C83),C83,AP83)-AQ83</f>
        <v>6414.23843665111</v>
      </c>
      <c r="AS83" s="31" t="n">
        <f aca="false">IF(ISNUMBER(C83),C83-AP83,0)</f>
        <v>314.860536317449</v>
      </c>
      <c r="AT83" s="32"/>
      <c r="AU83" s="33"/>
      <c r="AV83" s="33"/>
      <c r="AW83" s="31"/>
      <c r="AX83" s="31"/>
    </row>
    <row r="84" customFormat="false" ht="16.5" hidden="false" customHeight="true" outlineLevel="0" collapsed="false">
      <c r="A84" s="23" t="n">
        <v>83</v>
      </c>
      <c r="B84" s="24" t="n">
        <v>33851</v>
      </c>
      <c r="C84" s="23" t="n">
        <v>7326</v>
      </c>
      <c r="D84" s="25"/>
      <c r="E84" s="25" t="n">
        <v>408000</v>
      </c>
      <c r="F84" s="25"/>
      <c r="G84" s="25" t="n">
        <v>21.658</v>
      </c>
      <c r="H84" s="25" t="n">
        <v>19.902</v>
      </c>
      <c r="I84" s="25" t="n">
        <v>1.121</v>
      </c>
      <c r="J84" s="25" t="n">
        <v>6470.763</v>
      </c>
      <c r="K84" s="25"/>
      <c r="L84" s="25" t="n">
        <v>621</v>
      </c>
      <c r="M84" s="25" t="n">
        <v>12.853</v>
      </c>
      <c r="N84" s="25" t="n">
        <v>197232</v>
      </c>
      <c r="O84" s="25" t="n">
        <v>4177.1</v>
      </c>
      <c r="P84" s="25" t="n">
        <v>817269</v>
      </c>
      <c r="Q84" s="25"/>
      <c r="R84" s="25"/>
      <c r="S84" s="25"/>
      <c r="T84" s="25"/>
      <c r="U84" s="25" t="n">
        <v>28</v>
      </c>
      <c r="V84" s="25" t="n">
        <v>92.4</v>
      </c>
      <c r="W84" s="25"/>
      <c r="X84" s="25"/>
      <c r="Y84" s="25"/>
      <c r="Z84" s="25"/>
      <c r="AA84" s="25" t="n">
        <v>253530</v>
      </c>
      <c r="AB84" s="26"/>
      <c r="AC84" s="27" t="n">
        <v>0</v>
      </c>
      <c r="AD84" s="28" t="n">
        <v>0</v>
      </c>
      <c r="AE84" s="28" t="n">
        <v>48.3</v>
      </c>
      <c r="AF84" s="27"/>
      <c r="AG84" s="29" t="n">
        <f aca="false">6753.47943187+0.36116788*I84+0.01252571*N84-22.85359542*V84+0.00407811*AA84-0.00067349*E84</f>
        <v>7871.82222727548</v>
      </c>
      <c r="AH84" s="29" t="n">
        <f aca="false">A84*'Simple Linear Regression'!$B$18+'Simple Linear Regression'!$B$17</f>
        <v>7956.13842490444</v>
      </c>
      <c r="AI84" s="29" t="n">
        <f aca="false">7491.3971+0.0137554*N84-0.00058829*E84-34.3283*V84+0.30565*L84+54.6031*M84</f>
        <v>7684.0672071</v>
      </c>
      <c r="AJ84" s="29" t="n">
        <f aca="false">7491.3971-0.00058829*E84+0.30565*L84+54.6031*M84+0.0137554*N84-34.3283*V84</f>
        <v>7684.0672071</v>
      </c>
      <c r="AL84" s="29" t="n">
        <f aca="false">2192.59+2373.87*I84+0.0316653*N84-15.7623*V84+0.00202406*AA84-0.000740146*E84-0.00963493*(I84*N84)</f>
        <v>7723.59775147504</v>
      </c>
      <c r="AM84" s="30" t="n">
        <f aca="false">5205.907083+122.0638992*I84+13.609808*(N84/1000)-1.245906883*AD84+0.7746840854*AE84-134.2474226*AC84-1547.125689*IF(AND(B84&gt;=DATE(2020,3,20),B84&lt;=DATE(2020,6,26)),1,0)</f>
        <v>8064.44760678402</v>
      </c>
      <c r="AN84" s="30" t="n">
        <f aca="false">IF(ISNUMBER(C85),C85,AN85)-0.8328750492*(AD86-AD85)+3.274150872*(AE86-AE85)+0.7954612886*((IF(ISNUMBER(C85),C85,AN85)-IF(ISNUMBER(C84),C84,AN84))-(-0.8328750492*(AD85-AD84)+3.274150872*(AE85-AE84)))-1.394571582*AO85+0.4181414112*AO84</f>
        <v>7564.77671888722</v>
      </c>
      <c r="AP84" s="31" t="n">
        <f aca="false">AQ84+AR83+'ARIMAX(1,1,1) Model'!$C$19*(AR83-AR82)+'ARIMAX(1,1,1) Model'!$C$20*AS83</f>
        <v>7531.95839334087</v>
      </c>
      <c r="AQ84" s="31" t="n">
        <f aca="false">'ARIMAX(1,1,1) Model'!$C$6*I84+'ARIMAX(1,1,1) Model'!$C$7*N84/1000+'ARIMAX(1,1,1) Model'!$C$8*AD84+'ARIMAX(1,1,1) Model'!$C$9*AE84+'ARIMAX(1,1,1) Model'!$C$10*AC84+'ARIMAX(1,1,1) Model'!$C$11*IF(AND(B84&gt;='ARIMAX(1,1,1) Model'!$C$25,B84&lt;='ARIMAX(1,1,1) Model'!$C$26),1,0)+'ARIMAX(1,1,1) Model'!$C$12*E84/1000+'ARIMAX(1,1,1) Model'!$C$13*V84+'ARIMAX(1,1,1) Model'!$C$14*A84+'ARIMAX(1,1,1) Model'!$C$15*SIN(2*PI()*A84/'ARIMAX(1,1,1) Model'!$C$24)+'ARIMAX(1,1,1) Model'!$C$16*COS(2*PI()*A84/'ARIMAX(1,1,1) Model'!$C$24)+'ARIMAX(1,1,1) Model'!$C$17*SIN(4*PI()*A84/'ARIMAX(1,1,1) Model'!$C$24)+'ARIMAX(1,1,1) Model'!$C$18*COS(4*PI()*A84/'ARIMAX(1,1,1) Model'!$C$24)</f>
        <v>1359.51335230337</v>
      </c>
      <c r="AR84" s="31" t="n">
        <f aca="false">IF(ISNUMBER(C84),C84,AP84)-AQ84</f>
        <v>5966.48664769663</v>
      </c>
      <c r="AS84" s="31" t="n">
        <f aca="false">IF(ISNUMBER(C84),C84-AP84,0)</f>
        <v>-205.958393340869</v>
      </c>
      <c r="AT84" s="32"/>
      <c r="AU84" s="33"/>
      <c r="AV84" s="33"/>
      <c r="AW84" s="31"/>
      <c r="AX84" s="31"/>
    </row>
    <row r="85" customFormat="false" ht="16.5" hidden="false" customHeight="true" outlineLevel="0" collapsed="false">
      <c r="A85" s="23" t="n">
        <v>84</v>
      </c>
      <c r="B85" s="24" t="n">
        <v>33858</v>
      </c>
      <c r="C85" s="23" t="n">
        <v>7473</v>
      </c>
      <c r="D85" s="25"/>
      <c r="E85" s="25" t="n">
        <v>416000</v>
      </c>
      <c r="F85" s="25"/>
      <c r="G85" s="25" t="n">
        <v>21.936</v>
      </c>
      <c r="H85" s="25" t="n">
        <v>20.282</v>
      </c>
      <c r="I85" s="25" t="n">
        <v>1.121</v>
      </c>
      <c r="J85" s="25" t="n">
        <v>6470.763</v>
      </c>
      <c r="K85" s="25"/>
      <c r="L85" s="25" t="n">
        <v>676</v>
      </c>
      <c r="M85" s="25" t="n">
        <v>12.853</v>
      </c>
      <c r="N85" s="25" t="n">
        <v>197232</v>
      </c>
      <c r="O85" s="25" t="n">
        <v>4204.8</v>
      </c>
      <c r="P85" s="25" t="n">
        <v>817269</v>
      </c>
      <c r="Q85" s="25"/>
      <c r="R85" s="25"/>
      <c r="S85" s="25"/>
      <c r="T85" s="25"/>
      <c r="U85" s="25" t="n">
        <v>28</v>
      </c>
      <c r="V85" s="25" t="n">
        <v>92.4</v>
      </c>
      <c r="W85" s="25"/>
      <c r="X85" s="25"/>
      <c r="Y85" s="25"/>
      <c r="Z85" s="25"/>
      <c r="AA85" s="25" t="n">
        <v>253530</v>
      </c>
      <c r="AB85" s="26"/>
      <c r="AC85" s="27" t="n">
        <v>1</v>
      </c>
      <c r="AD85" s="28" t="n">
        <v>1.3</v>
      </c>
      <c r="AE85" s="28" t="n">
        <v>55.3</v>
      </c>
      <c r="AF85" s="27"/>
      <c r="AG85" s="29" t="n">
        <f aca="false">6753.47943187+0.36116788*I85+0.01252571*N85-22.85359542*V85+0.00407811*AA85-0.00067349*E85</f>
        <v>7866.43430727548</v>
      </c>
      <c r="AH85" s="29" t="n">
        <f aca="false">A85*'Simple Linear Regression'!$B$18+'Simple Linear Regression'!$B$17</f>
        <v>7956.99146198835</v>
      </c>
      <c r="AI85" s="29" t="n">
        <f aca="false">7491.3971+0.0137554*N85-0.00058829*E85-34.3283*V85+0.30565*L85+54.6031*M85</f>
        <v>7696.1716371</v>
      </c>
      <c r="AJ85" s="29" t="n">
        <f aca="false">7491.3971-0.00058829*E85+0.30565*L85+54.6031*M85+0.0137554*N85-34.3283*V85</f>
        <v>7696.1716371</v>
      </c>
      <c r="AL85" s="29" t="n">
        <f aca="false">2192.59+2373.87*I85+0.0316653*N85-15.7623*V85+0.00202406*AA85-0.000740146*E85-0.00963493*(I85*N85)</f>
        <v>7717.67658347504</v>
      </c>
      <c r="AM85" s="30" t="n">
        <f aca="false">5205.907083+122.0638992*I85+13.609808*(N85/1000)-1.245906883*AD85+0.7746840854*AE85-134.2474226*AC85-1547.125689*IF(AND(B85&gt;=DATE(2020,3,20),B85&lt;=DATE(2020,6,26)),1,0)</f>
        <v>7934.00329383392</v>
      </c>
      <c r="AN85" s="30" t="n">
        <f aca="false">IF(ISNUMBER(C86),C86,AN86)-0.8328750492*(AD87-AD86)+3.274150872*(AE87-AE86)+0.7954612886*((IF(ISNUMBER(C86),C86,AN86)-IF(ISNUMBER(C85),C85,AN85))-(-0.8328750492*(AD86-AD85)+3.274150872*(AE86-AE85)))-1.394571582*AO86+0.4181414112*AO85</f>
        <v>6930.5727286438</v>
      </c>
      <c r="AP85" s="31" t="n">
        <f aca="false">AQ85+AR84+'ARIMAX(1,1,1) Model'!$C$19*(AR84-AR83)+'ARIMAX(1,1,1) Model'!$C$20*AS84</f>
        <v>7365.64552759921</v>
      </c>
      <c r="AQ85" s="31" t="n">
        <f aca="false">'ARIMAX(1,1,1) Model'!$C$6*I85+'ARIMAX(1,1,1) Model'!$C$7*N85/1000+'ARIMAX(1,1,1) Model'!$C$8*AD85+'ARIMAX(1,1,1) Model'!$C$9*AE85+'ARIMAX(1,1,1) Model'!$C$10*AC85+'ARIMAX(1,1,1) Model'!$C$11*IF(AND(B85&gt;='ARIMAX(1,1,1) Model'!$C$25,B85&lt;='ARIMAX(1,1,1) Model'!$C$26),1,0)+'ARIMAX(1,1,1) Model'!$C$12*E85/1000+'ARIMAX(1,1,1) Model'!$C$13*V85+'ARIMAX(1,1,1) Model'!$C$14*A85+'ARIMAX(1,1,1) Model'!$C$15*SIN(2*PI()*A85/'ARIMAX(1,1,1) Model'!$C$24)+'ARIMAX(1,1,1) Model'!$C$16*COS(2*PI()*A85/'ARIMAX(1,1,1) Model'!$C$24)+'ARIMAX(1,1,1) Model'!$C$17*SIN(4*PI()*A85/'ARIMAX(1,1,1) Model'!$C$24)+'ARIMAX(1,1,1) Model'!$C$18*COS(4*PI()*A85/'ARIMAX(1,1,1) Model'!$C$24)</f>
        <v>1257.44909882374</v>
      </c>
      <c r="AR85" s="31" t="n">
        <f aca="false">IF(ISNUMBER(C85),C85,AP85)-AQ85</f>
        <v>6215.55090117626</v>
      </c>
      <c r="AS85" s="31" t="n">
        <f aca="false">IF(ISNUMBER(C85),C85-AP85,0)</f>
        <v>107.354472400791</v>
      </c>
      <c r="AT85" s="32"/>
      <c r="AU85" s="33"/>
      <c r="AV85" s="33"/>
      <c r="AW85" s="31"/>
      <c r="AX85" s="31"/>
    </row>
    <row r="86" customFormat="false" ht="16.5" hidden="false" customHeight="true" outlineLevel="0" collapsed="false">
      <c r="A86" s="23" t="n">
        <v>85</v>
      </c>
      <c r="B86" s="24" t="n">
        <v>33865</v>
      </c>
      <c r="C86" s="23" t="n">
        <v>7181</v>
      </c>
      <c r="D86" s="25"/>
      <c r="E86" s="25" t="n">
        <v>416000</v>
      </c>
      <c r="F86" s="25"/>
      <c r="G86" s="25" t="n">
        <v>22.212</v>
      </c>
      <c r="H86" s="25" t="n">
        <v>20.452</v>
      </c>
      <c r="I86" s="25" t="n">
        <v>1.124</v>
      </c>
      <c r="J86" s="25" t="n">
        <v>6470.763</v>
      </c>
      <c r="K86" s="25"/>
      <c r="L86" s="25" t="n">
        <v>676</v>
      </c>
      <c r="M86" s="25" t="n">
        <v>12.873</v>
      </c>
      <c r="N86" s="25" t="n">
        <v>206616</v>
      </c>
      <c r="O86" s="25" t="n">
        <v>4204.8</v>
      </c>
      <c r="P86" s="25" t="n">
        <v>815377</v>
      </c>
      <c r="Q86" s="25"/>
      <c r="R86" s="25"/>
      <c r="S86" s="25"/>
      <c r="T86" s="25"/>
      <c r="U86" s="25" t="n">
        <v>28</v>
      </c>
      <c r="V86" s="25" t="n">
        <v>92.4</v>
      </c>
      <c r="W86" s="25"/>
      <c r="X86" s="25"/>
      <c r="Y86" s="25"/>
      <c r="Z86" s="25"/>
      <c r="AA86" s="25" t="n">
        <v>253530</v>
      </c>
      <c r="AB86" s="26"/>
      <c r="AC86" s="27" t="n">
        <v>0</v>
      </c>
      <c r="AD86" s="28" t="n">
        <v>2</v>
      </c>
      <c r="AE86" s="28" t="n">
        <v>53.1</v>
      </c>
      <c r="AF86" s="27"/>
      <c r="AG86" s="29" t="n">
        <f aca="false">6753.47943187+0.36116788*I86+0.01252571*N86-22.85359542*V86+0.00407811*AA86-0.00067349*E86</f>
        <v>7983.97665341912</v>
      </c>
      <c r="AH86" s="29" t="n">
        <f aca="false">A86*'Simple Linear Regression'!$B$18+'Simple Linear Regression'!$B$17</f>
        <v>7957.84449907225</v>
      </c>
      <c r="AI86" s="29" t="n">
        <f aca="false">7491.3971+0.0137554*N86-0.00058829*E86-34.3283*V86+0.30565*L86+54.6031*M86</f>
        <v>7826.3443727</v>
      </c>
      <c r="AJ86" s="29" t="n">
        <f aca="false">7491.3971-0.00058829*E86+0.30565*L86+54.6031*M86+0.0137554*N86-34.3283*V86</f>
        <v>7826.3443727</v>
      </c>
      <c r="AL86" s="29" t="n">
        <f aca="false">2192.59+2373.87*I86+0.0316653*N86-15.7623*V86+0.00202406*AA86-0.000740146*E86-0.00963493*(I86*N86)</f>
        <v>7914.61887730688</v>
      </c>
      <c r="AM86" s="30" t="n">
        <f aca="false">5205.907083+122.0638992*I86+13.609808*(N86/1000)-1.245906883*AD86+0.7746840854*AE86-134.2474226*AC86-1547.125689*IF(AND(B86&gt;=DATE(2020,3,20),B86&lt;=DATE(2020,6,26)),1,0)</f>
        <v>8193.75490659754</v>
      </c>
      <c r="AN86" s="30" t="n">
        <f aca="false">IF(ISNUMBER(C87),C87,AN87)-0.8328750492*(AD88-AD87)+3.274150872*(AE88-AE87)+0.7954612886*((IF(ISNUMBER(C87),C87,AN87)-IF(ISNUMBER(C86),C86,AN86))-(-0.8328750492*(AD87-AD86)+3.274150872*(AE87-AE86)))-1.394571582*AO87+0.4181414112*AO86</f>
        <v>7321.73261746184</v>
      </c>
      <c r="AP86" s="31" t="n">
        <f aca="false">AQ86+AR85+'ARIMAX(1,1,1) Model'!$C$19*(AR85-AR84)+'ARIMAX(1,1,1) Model'!$C$20*AS85</f>
        <v>7505.83438588816</v>
      </c>
      <c r="AQ86" s="31" t="n">
        <f aca="false">'ARIMAX(1,1,1) Model'!$C$6*I86+'ARIMAX(1,1,1) Model'!$C$7*N86/1000+'ARIMAX(1,1,1) Model'!$C$8*AD86+'ARIMAX(1,1,1) Model'!$C$9*AE86+'ARIMAX(1,1,1) Model'!$C$10*AC86+'ARIMAX(1,1,1) Model'!$C$11*IF(AND(B86&gt;='ARIMAX(1,1,1) Model'!$C$25,B86&lt;='ARIMAX(1,1,1) Model'!$C$26),1,0)+'ARIMAX(1,1,1) Model'!$C$12*E86/1000+'ARIMAX(1,1,1) Model'!$C$13*V86+'ARIMAX(1,1,1) Model'!$C$14*A86+'ARIMAX(1,1,1) Model'!$C$15*SIN(2*PI()*A86/'ARIMAX(1,1,1) Model'!$C$24)+'ARIMAX(1,1,1) Model'!$C$16*COS(2*PI()*A86/'ARIMAX(1,1,1) Model'!$C$24)+'ARIMAX(1,1,1) Model'!$C$17*SIN(4*PI()*A86/'ARIMAX(1,1,1) Model'!$C$24)+'ARIMAX(1,1,1) Model'!$C$18*COS(4*PI()*A86/'ARIMAX(1,1,1) Model'!$C$24)</f>
        <v>1362.61982662876</v>
      </c>
      <c r="AR86" s="31" t="n">
        <f aca="false">IF(ISNUMBER(C86),C86,AP86)-AQ86</f>
        <v>5818.38017337124</v>
      </c>
      <c r="AS86" s="31" t="n">
        <f aca="false">IF(ISNUMBER(C86),C86-AP86,0)</f>
        <v>-324.834385888156</v>
      </c>
      <c r="AT86" s="32"/>
      <c r="AU86" s="33"/>
      <c r="AV86" s="33"/>
      <c r="AW86" s="31"/>
      <c r="AX86" s="31"/>
    </row>
    <row r="87" customFormat="false" ht="16.5" hidden="false" customHeight="true" outlineLevel="0" collapsed="false">
      <c r="A87" s="23" t="n">
        <v>86</v>
      </c>
      <c r="B87" s="24" t="n">
        <v>33872</v>
      </c>
      <c r="C87" s="23" t="n">
        <v>7286</v>
      </c>
      <c r="D87" s="25"/>
      <c r="E87" s="25" t="n">
        <v>427000</v>
      </c>
      <c r="F87" s="25"/>
      <c r="G87" s="25" t="n">
        <v>21.71</v>
      </c>
      <c r="H87" s="25" t="n">
        <v>20.354</v>
      </c>
      <c r="I87" s="25" t="n">
        <v>1.123</v>
      </c>
      <c r="J87" s="25" t="n">
        <v>6470.763</v>
      </c>
      <c r="K87" s="25"/>
      <c r="L87" s="25" t="n">
        <v>676</v>
      </c>
      <c r="M87" s="25" t="n">
        <v>12.873</v>
      </c>
      <c r="N87" s="25" t="n">
        <v>206616</v>
      </c>
      <c r="O87" s="25" t="n">
        <v>4204.8</v>
      </c>
      <c r="P87" s="25" t="n">
        <v>815377</v>
      </c>
      <c r="Q87" s="25"/>
      <c r="R87" s="25"/>
      <c r="S87" s="25"/>
      <c r="T87" s="25"/>
      <c r="U87" s="25" t="n">
        <v>28</v>
      </c>
      <c r="V87" s="25" t="n">
        <v>92.4</v>
      </c>
      <c r="W87" s="25"/>
      <c r="X87" s="25"/>
      <c r="Y87" s="25"/>
      <c r="Z87" s="25"/>
      <c r="AA87" s="25" t="n">
        <v>253530</v>
      </c>
      <c r="AB87" s="26"/>
      <c r="AC87" s="27" t="n">
        <v>0</v>
      </c>
      <c r="AD87" s="28" t="n">
        <v>15.9</v>
      </c>
      <c r="AE87" s="28" t="n">
        <v>49.2</v>
      </c>
      <c r="AF87" s="27"/>
      <c r="AG87" s="29" t="n">
        <f aca="false">6753.47943187+0.36116788*I87+0.01252571*N87-22.85359542*V87+0.00407811*AA87-0.00067349*E87</f>
        <v>7976.56790225124</v>
      </c>
      <c r="AH87" s="29" t="n">
        <f aca="false">A87*'Simple Linear Regression'!$B$18+'Simple Linear Regression'!$B$17</f>
        <v>7958.69753615615</v>
      </c>
      <c r="AI87" s="29" t="n">
        <f aca="false">7491.3971+0.0137554*N87-0.00058829*E87-34.3283*V87+0.30565*L87+54.6031*M87</f>
        <v>7819.8731827</v>
      </c>
      <c r="AJ87" s="29" t="n">
        <f aca="false">7491.3971-0.00058829*E87+0.30565*L87+54.6031*M87+0.0137554*N87-34.3283*V87</f>
        <v>7819.8731827</v>
      </c>
      <c r="AL87" s="29" t="n">
        <f aca="false">2192.59+2373.87*I87+0.0316653*N87-15.7623*V87+0.00202406*AA87-0.000740146*E87-0.00963493*(I87*N87)</f>
        <v>7906.09413200376</v>
      </c>
      <c r="AM87" s="30" t="n">
        <f aca="false">5205.907083+122.0638992*I87+13.609808*(N87/1000)-1.245906883*AD87+0.7746840854*AE87-134.2474226*AC87-1547.125689*IF(AND(B87&gt;=DATE(2020,3,20),B87&lt;=DATE(2020,6,26)),1,0)</f>
        <v>8173.29346909158</v>
      </c>
      <c r="AN87" s="30" t="n">
        <f aca="false">IF(ISNUMBER(C88),C88,AN88)-0.8328750492*(AD89-AD88)+3.274150872*(AE89-AE88)+0.7954612886*((IF(ISNUMBER(C88),C88,AN88)-IF(ISNUMBER(C87),C87,AN87))-(-0.8328750492*(AD88-AD87)+3.274150872*(AE88-AE87)))-1.394571582*AO88+0.4181414112*AO87</f>
        <v>7306.14836416642</v>
      </c>
      <c r="AP87" s="31" t="n">
        <f aca="false">AQ87+AR86+'ARIMAX(1,1,1) Model'!$C$19*(AR86-AR85)+'ARIMAX(1,1,1) Model'!$C$20*AS86</f>
        <v>7421.32494453397</v>
      </c>
      <c r="AQ87" s="31" t="n">
        <f aca="false">'ARIMAX(1,1,1) Model'!$C$6*I87+'ARIMAX(1,1,1) Model'!$C$7*N87/1000+'ARIMAX(1,1,1) Model'!$C$8*AD87+'ARIMAX(1,1,1) Model'!$C$9*AE87+'ARIMAX(1,1,1) Model'!$C$10*AC87+'ARIMAX(1,1,1) Model'!$C$11*IF(AND(B87&gt;='ARIMAX(1,1,1) Model'!$C$25,B87&lt;='ARIMAX(1,1,1) Model'!$C$26),1,0)+'ARIMAX(1,1,1) Model'!$C$12*E87/1000+'ARIMAX(1,1,1) Model'!$C$13*V87+'ARIMAX(1,1,1) Model'!$C$14*A87+'ARIMAX(1,1,1) Model'!$C$15*SIN(2*PI()*A87/'ARIMAX(1,1,1) Model'!$C$24)+'ARIMAX(1,1,1) Model'!$C$16*COS(2*PI()*A87/'ARIMAX(1,1,1) Model'!$C$24)+'ARIMAX(1,1,1) Model'!$C$17*SIN(4*PI()*A87/'ARIMAX(1,1,1) Model'!$C$24)+'ARIMAX(1,1,1) Model'!$C$18*COS(4*PI()*A87/'ARIMAX(1,1,1) Model'!$C$24)</f>
        <v>1349.30341793061</v>
      </c>
      <c r="AR87" s="31" t="n">
        <f aca="false">IF(ISNUMBER(C87),C87,AP87)-AQ87</f>
        <v>5936.69658206939</v>
      </c>
      <c r="AS87" s="31" t="n">
        <f aca="false">IF(ISNUMBER(C87),C87-AP87,0)</f>
        <v>-135.32494453397</v>
      </c>
      <c r="AT87" s="32"/>
      <c r="AU87" s="33"/>
      <c r="AV87" s="33"/>
      <c r="AW87" s="31"/>
      <c r="AX87" s="31"/>
    </row>
    <row r="88" customFormat="false" ht="16.5" hidden="false" customHeight="true" outlineLevel="0" collapsed="false">
      <c r="A88" s="23" t="n">
        <v>87</v>
      </c>
      <c r="B88" s="24" t="n">
        <v>33879</v>
      </c>
      <c r="C88" s="23" t="n">
        <v>7293</v>
      </c>
      <c r="D88" s="25"/>
      <c r="E88" s="25" t="n">
        <v>409000</v>
      </c>
      <c r="F88" s="25"/>
      <c r="G88" s="25" t="n">
        <v>21.806</v>
      </c>
      <c r="H88" s="25" t="n">
        <v>20.264</v>
      </c>
      <c r="I88" s="25" t="n">
        <v>1.118</v>
      </c>
      <c r="J88" s="25" t="n">
        <v>6470.763</v>
      </c>
      <c r="K88" s="25"/>
      <c r="L88" s="25" t="n">
        <v>676</v>
      </c>
      <c r="M88" s="25" t="n">
        <v>12.873</v>
      </c>
      <c r="N88" s="25" t="n">
        <v>206616</v>
      </c>
      <c r="O88" s="25" t="n">
        <v>4204.8</v>
      </c>
      <c r="P88" s="25" t="n">
        <v>815377</v>
      </c>
      <c r="Q88" s="25"/>
      <c r="R88" s="25"/>
      <c r="S88" s="25"/>
      <c r="T88" s="25"/>
      <c r="U88" s="25" t="n">
        <v>28</v>
      </c>
      <c r="V88" s="25" t="n">
        <v>92.4</v>
      </c>
      <c r="W88" s="25"/>
      <c r="X88" s="25"/>
      <c r="Y88" s="25"/>
      <c r="Z88" s="25"/>
      <c r="AA88" s="25" t="n">
        <v>253530</v>
      </c>
      <c r="AB88" s="26"/>
      <c r="AC88" s="27" t="n">
        <v>0</v>
      </c>
      <c r="AD88" s="28" t="n">
        <v>24.2</v>
      </c>
      <c r="AE88" s="28" t="n">
        <v>30.8</v>
      </c>
      <c r="AF88" s="27"/>
      <c r="AG88" s="29" t="n">
        <f aca="false">6753.47943187+0.36116788*I88+0.01252571*N88-22.85359542*V88+0.00407811*AA88-0.00067349*E88</f>
        <v>7988.68891641184</v>
      </c>
      <c r="AH88" s="29" t="n">
        <f aca="false">A88*'Simple Linear Regression'!$B$18+'Simple Linear Regression'!$B$17</f>
        <v>7959.55057324006</v>
      </c>
      <c r="AI88" s="29" t="n">
        <f aca="false">7491.3971+0.0137554*N88-0.00058829*E88-34.3283*V88+0.30565*L88+54.6031*M88</f>
        <v>7830.4624027</v>
      </c>
      <c r="AJ88" s="29" t="n">
        <f aca="false">7491.3971-0.00058829*E88+0.30565*L88+54.6031*M88+0.0137554*N88-34.3283*V88</f>
        <v>7830.4624027</v>
      </c>
      <c r="AL88" s="29" t="n">
        <f aca="false">2192.59+2373.87*I88+0.0316653*N88-15.7623*V88+0.00202406*AA88-0.000740146*E88-0.00963493*(I88*N88)</f>
        <v>7917.50106348816</v>
      </c>
      <c r="AM88" s="30" t="n">
        <f aca="false">5205.907083+122.0638992*I88+13.609808*(N88/1000)-1.245906883*AD88+0.7746840854*AE88-134.2474226*AC88-1547.125689*IF(AND(B88&gt;=DATE(2020,3,20),B88&lt;=DATE(2020,6,26)),1,0)</f>
        <v>8148.08793529532</v>
      </c>
      <c r="AN88" s="30" t="n">
        <f aca="false">IF(ISNUMBER(C89),C89,AN89)-0.8328750492*(AD90-AD89)+3.274150872*(AE90-AE89)+0.7954612886*((IF(ISNUMBER(C89),C89,AN89)-IF(ISNUMBER(C88),C88,AN88))-(-0.8328750492*(AD89-AD88)+3.274150872*(AE89-AE88)))-1.394571582*AO89+0.4181414112*AO88</f>
        <v>7724.08462035741</v>
      </c>
      <c r="AP88" s="31" t="n">
        <f aca="false">AQ88+AR87+'ARIMAX(1,1,1) Model'!$C$19*(AR87-AR86)+'ARIMAX(1,1,1) Model'!$C$20*AS87</f>
        <v>7381.3188239791</v>
      </c>
      <c r="AQ88" s="31" t="n">
        <f aca="false">'ARIMAX(1,1,1) Model'!$C$6*I88+'ARIMAX(1,1,1) Model'!$C$7*N88/1000+'ARIMAX(1,1,1) Model'!$C$8*AD88+'ARIMAX(1,1,1) Model'!$C$9*AE88+'ARIMAX(1,1,1) Model'!$C$10*AC88+'ARIMAX(1,1,1) Model'!$C$11*IF(AND(B88&gt;='ARIMAX(1,1,1) Model'!$C$25,B88&lt;='ARIMAX(1,1,1) Model'!$C$26),1,0)+'ARIMAX(1,1,1) Model'!$C$12*E88/1000+'ARIMAX(1,1,1) Model'!$C$13*V88+'ARIMAX(1,1,1) Model'!$C$14*A88+'ARIMAX(1,1,1) Model'!$C$15*SIN(2*PI()*A88/'ARIMAX(1,1,1) Model'!$C$24)+'ARIMAX(1,1,1) Model'!$C$16*COS(2*PI()*A88/'ARIMAX(1,1,1) Model'!$C$24)+'ARIMAX(1,1,1) Model'!$C$17*SIN(4*PI()*A88/'ARIMAX(1,1,1) Model'!$C$24)+'ARIMAX(1,1,1) Model'!$C$18*COS(4*PI()*A88/'ARIMAX(1,1,1) Model'!$C$24)</f>
        <v>1311.27889985511</v>
      </c>
      <c r="AR88" s="31" t="n">
        <f aca="false">IF(ISNUMBER(C88),C88,AP88)-AQ88</f>
        <v>5981.72110014489</v>
      </c>
      <c r="AS88" s="31" t="n">
        <f aca="false">IF(ISNUMBER(C88),C88-AP88,0)</f>
        <v>-88.3188239791007</v>
      </c>
      <c r="AT88" s="32"/>
      <c r="AU88" s="33"/>
      <c r="AV88" s="33"/>
      <c r="AW88" s="31"/>
      <c r="AX88" s="31"/>
    </row>
    <row r="89" customFormat="false" ht="16.5" hidden="false" customHeight="true" outlineLevel="0" collapsed="false">
      <c r="A89" s="23" t="n">
        <v>88</v>
      </c>
      <c r="B89" s="24" t="n">
        <v>33886</v>
      </c>
      <c r="C89" s="23" t="n">
        <v>7514</v>
      </c>
      <c r="D89" s="25"/>
      <c r="E89" s="25" t="n">
        <v>398000</v>
      </c>
      <c r="F89" s="25"/>
      <c r="G89" s="25" t="n">
        <v>21.896</v>
      </c>
      <c r="H89" s="25" t="n">
        <v>20.334</v>
      </c>
      <c r="I89" s="25" t="n">
        <v>1.115</v>
      </c>
      <c r="J89" s="25" t="n">
        <v>6470.763</v>
      </c>
      <c r="K89" s="25"/>
      <c r="L89" s="25" t="n">
        <v>686</v>
      </c>
      <c r="M89" s="25" t="n">
        <v>12.873</v>
      </c>
      <c r="N89" s="25" t="n">
        <v>206616</v>
      </c>
      <c r="O89" s="25" t="n">
        <v>4220.9</v>
      </c>
      <c r="P89" s="25" t="n">
        <v>815377</v>
      </c>
      <c r="Q89" s="25"/>
      <c r="R89" s="25"/>
      <c r="S89" s="25"/>
      <c r="T89" s="25"/>
      <c r="U89" s="25" t="n">
        <v>28</v>
      </c>
      <c r="V89" s="25" t="n">
        <v>91.9</v>
      </c>
      <c r="W89" s="25"/>
      <c r="X89" s="25"/>
      <c r="Y89" s="25"/>
      <c r="Z89" s="25"/>
      <c r="AA89" s="25" t="n">
        <v>253530</v>
      </c>
      <c r="AB89" s="26"/>
      <c r="AC89" s="27" t="n">
        <v>0</v>
      </c>
      <c r="AD89" s="28" t="n">
        <v>30.1</v>
      </c>
      <c r="AE89" s="28" t="n">
        <v>18.3</v>
      </c>
      <c r="AF89" s="27"/>
      <c r="AG89" s="29" t="n">
        <f aca="false">6753.47943187+0.36116788*I89+0.01252571*N89-22.85359542*V89+0.00407811*AA89-0.00067349*E89</f>
        <v>8007.5230206182</v>
      </c>
      <c r="AH89" s="29" t="n">
        <f aca="false">A89*'Simple Linear Regression'!$B$18+'Simple Linear Regression'!$B$17</f>
        <v>7960.40361032396</v>
      </c>
      <c r="AI89" s="29" t="n">
        <f aca="false">7491.3971+0.0137554*N89-0.00058829*E89-34.3283*V89+0.30565*L89+54.6031*M89</f>
        <v>7857.1542427</v>
      </c>
      <c r="AJ89" s="29" t="n">
        <f aca="false">7491.3971-0.00058829*E89+0.30565*L89+54.6031*M89+0.0137554*N89-34.3283*V89</f>
        <v>7857.1542427</v>
      </c>
      <c r="AL89" s="29" t="n">
        <f aca="false">2192.59+2373.87*I89+0.0316653*N89-15.7623*V89+0.00202406*AA89-0.000740146*E89-0.00963493*(I89*N89)</f>
        <v>7932.3744015788</v>
      </c>
      <c r="AM89" s="30" t="n">
        <f aca="false">5205.907083+122.0638992*I89+13.609808*(N89/1000)-1.245906883*AD89+0.7746840854*AE89-134.2474226*AC89-1547.125689*IF(AND(B89&gt;=DATE(2020,3,20),B89&lt;=DATE(2020,6,26)),1,0)</f>
        <v>8130.68734192052</v>
      </c>
      <c r="AN89" s="30" t="n">
        <f aca="false">IF(ISNUMBER(C90),C90,AN90)-0.8328750492*(AD91-AD90)+3.274150872*(AE91-AE90)+0.7954612886*((IF(ISNUMBER(C90),C90,AN90)-IF(ISNUMBER(C89),C89,AN89))-(-0.8328750492*(AD90-AD89)+3.274150872*(AE90-AE89)))-1.394571582*AO90+0.4181414112*AO89</f>
        <v>6902.21511619405</v>
      </c>
      <c r="AP89" s="31" t="n">
        <f aca="false">AQ89+AR88+'ARIMAX(1,1,1) Model'!$C$19*(AR88-AR87)+'ARIMAX(1,1,1) Model'!$C$20*AS88</f>
        <v>7341.8080069674</v>
      </c>
      <c r="AQ89" s="31" t="n">
        <f aca="false">'ARIMAX(1,1,1) Model'!$C$6*I89+'ARIMAX(1,1,1) Model'!$C$7*N89/1000+'ARIMAX(1,1,1) Model'!$C$8*AD89+'ARIMAX(1,1,1) Model'!$C$9*AE89+'ARIMAX(1,1,1) Model'!$C$10*AC89+'ARIMAX(1,1,1) Model'!$C$11*IF(AND(B89&gt;='ARIMAX(1,1,1) Model'!$C$25,B89&lt;='ARIMAX(1,1,1) Model'!$C$26),1,0)+'ARIMAX(1,1,1) Model'!$C$12*E89/1000+'ARIMAX(1,1,1) Model'!$C$13*V89+'ARIMAX(1,1,1) Model'!$C$14*A89+'ARIMAX(1,1,1) Model'!$C$15*SIN(2*PI()*A89/'ARIMAX(1,1,1) Model'!$C$24)+'ARIMAX(1,1,1) Model'!$C$16*COS(2*PI()*A89/'ARIMAX(1,1,1) Model'!$C$24)+'ARIMAX(1,1,1) Model'!$C$17*SIN(4*PI()*A89/'ARIMAX(1,1,1) Model'!$C$24)+'ARIMAX(1,1,1) Model'!$C$18*COS(4*PI()*A89/'ARIMAX(1,1,1) Model'!$C$24)</f>
        <v>1276.20127634141</v>
      </c>
      <c r="AR89" s="31" t="n">
        <f aca="false">IF(ISNUMBER(C89),C89,AP89)-AQ89</f>
        <v>6237.79872365859</v>
      </c>
      <c r="AS89" s="31" t="n">
        <f aca="false">IF(ISNUMBER(C89),C89-AP89,0)</f>
        <v>172.191993032605</v>
      </c>
      <c r="AT89" s="32"/>
      <c r="AU89" s="33"/>
      <c r="AV89" s="33"/>
      <c r="AW89" s="31"/>
      <c r="AX89" s="31"/>
    </row>
    <row r="90" customFormat="false" ht="16.5" hidden="false" customHeight="true" outlineLevel="0" collapsed="false">
      <c r="A90" s="23" t="n">
        <v>89</v>
      </c>
      <c r="B90" s="24" t="n">
        <v>33893</v>
      </c>
      <c r="C90" s="23" t="n">
        <v>7204</v>
      </c>
      <c r="D90" s="25"/>
      <c r="E90" s="25" t="n">
        <v>374000</v>
      </c>
      <c r="F90" s="25"/>
      <c r="G90" s="25" t="n">
        <v>22.248</v>
      </c>
      <c r="H90" s="25" t="n">
        <v>20.764</v>
      </c>
      <c r="I90" s="25" t="n">
        <v>1.115</v>
      </c>
      <c r="J90" s="25" t="n">
        <v>6470.763</v>
      </c>
      <c r="K90" s="25"/>
      <c r="L90" s="25" t="n">
        <v>686</v>
      </c>
      <c r="M90" s="25" t="n">
        <v>13.378</v>
      </c>
      <c r="N90" s="25" t="n">
        <v>204753</v>
      </c>
      <c r="O90" s="25" t="n">
        <v>4220.9</v>
      </c>
      <c r="P90" s="25" t="n">
        <v>815377</v>
      </c>
      <c r="Q90" s="25"/>
      <c r="R90" s="25"/>
      <c r="S90" s="25"/>
      <c r="T90" s="25"/>
      <c r="U90" s="25" t="n">
        <v>28</v>
      </c>
      <c r="V90" s="25" t="n">
        <v>91.9</v>
      </c>
      <c r="W90" s="25"/>
      <c r="X90" s="25"/>
      <c r="Y90" s="25"/>
      <c r="Z90" s="25"/>
      <c r="AA90" s="25" t="n">
        <v>253530</v>
      </c>
      <c r="AB90" s="26"/>
      <c r="AC90" s="27" t="n">
        <v>0</v>
      </c>
      <c r="AD90" s="28" t="n">
        <v>33.5</v>
      </c>
      <c r="AE90" s="28" t="n">
        <v>18.5</v>
      </c>
      <c r="AF90" s="27"/>
      <c r="AG90" s="29" t="n">
        <f aca="false">6753.47943187+0.36116788*I90+0.01252571*N90-22.85359542*V90+0.00407811*AA90-0.00067349*E90</f>
        <v>8000.3513828882</v>
      </c>
      <c r="AH90" s="29" t="n">
        <f aca="false">A90*'Simple Linear Regression'!$B$18+'Simple Linear Regression'!$B$17</f>
        <v>7961.25664740787</v>
      </c>
      <c r="AI90" s="29" t="n">
        <f aca="false">7491.3971+0.0137554*N90-0.00058829*E90-34.3283*V90+0.30565*L90+54.6031*M90</f>
        <v>7873.221458</v>
      </c>
      <c r="AJ90" s="29" t="n">
        <f aca="false">7491.3971-0.00058829*E90+0.30565*L90+54.6031*M90+0.0137554*N90-34.3283*V90</f>
        <v>7873.221458</v>
      </c>
      <c r="AL90" s="29" t="n">
        <f aca="false">2192.59+2373.87*I90+0.0316653*N90-15.7623*V90+0.00202406*AA90-0.000740146*E90-0.00963493*(I90*N90)</f>
        <v>7911.15956184665</v>
      </c>
      <c r="AM90" s="30" t="n">
        <f aca="false">5205.907083+122.0638992*I90+13.609808*(N90/1000)-1.245906883*AD90+0.7746840854*AE90-134.2474226*AC90-1547.125689*IF(AND(B90&gt;=DATE(2020,3,20),B90&lt;=DATE(2020,6,26)),1,0)</f>
        <v>8101.2511230314</v>
      </c>
      <c r="AN90" s="30" t="n">
        <f aca="false">IF(ISNUMBER(C91),C91,AN91)-0.8328750492*(AD92-AD91)+3.274150872*(AE92-AE91)+0.7954612886*((IF(ISNUMBER(C91),C91,AN91)-IF(ISNUMBER(C90),C90,AN90))-(-0.8328750492*(AD91-AD90)+3.274150872*(AE91-AE90)))-1.394571582*AO91+0.4181414112*AO90</f>
        <v>7402.46621027937</v>
      </c>
      <c r="AP90" s="31" t="n">
        <f aca="false">AQ90+AR89+'ARIMAX(1,1,1) Model'!$C$19*(AR89-AR88)+'ARIMAX(1,1,1) Model'!$C$20*AS89</f>
        <v>7399.31345500208</v>
      </c>
      <c r="AQ90" s="31" t="n">
        <f aca="false">'ARIMAX(1,1,1) Model'!$C$6*I90+'ARIMAX(1,1,1) Model'!$C$7*N90/1000+'ARIMAX(1,1,1) Model'!$C$8*AD90+'ARIMAX(1,1,1) Model'!$C$9*AE90+'ARIMAX(1,1,1) Model'!$C$10*AC90+'ARIMAX(1,1,1) Model'!$C$11*IF(AND(B90&gt;='ARIMAX(1,1,1) Model'!$C$25,B90&lt;='ARIMAX(1,1,1) Model'!$C$26),1,0)+'ARIMAX(1,1,1) Model'!$C$12*E90/1000+'ARIMAX(1,1,1) Model'!$C$13*V90+'ARIMAX(1,1,1) Model'!$C$14*A90+'ARIMAX(1,1,1) Model'!$C$15*SIN(2*PI()*A90/'ARIMAX(1,1,1) Model'!$C$24)+'ARIMAX(1,1,1) Model'!$C$16*COS(2*PI()*A90/'ARIMAX(1,1,1) Model'!$C$24)+'ARIMAX(1,1,1) Model'!$C$17*SIN(4*PI()*A90/'ARIMAX(1,1,1) Model'!$C$24)+'ARIMAX(1,1,1) Model'!$C$18*COS(4*PI()*A90/'ARIMAX(1,1,1) Model'!$C$24)</f>
        <v>1291.52622952104</v>
      </c>
      <c r="AR90" s="31" t="n">
        <f aca="false">IF(ISNUMBER(C90),C90,AP90)-AQ90</f>
        <v>5912.47377047896</v>
      </c>
      <c r="AS90" s="31" t="n">
        <f aca="false">IF(ISNUMBER(C90),C90-AP90,0)</f>
        <v>-195.313455002082</v>
      </c>
      <c r="AT90" s="32"/>
      <c r="AU90" s="33"/>
      <c r="AV90" s="33"/>
      <c r="AW90" s="31"/>
      <c r="AX90" s="31"/>
    </row>
    <row r="91" customFormat="false" ht="16.5" hidden="false" customHeight="true" outlineLevel="0" collapsed="false">
      <c r="A91" s="23" t="n">
        <v>90</v>
      </c>
      <c r="B91" s="24" t="n">
        <v>33900</v>
      </c>
      <c r="C91" s="23" t="n">
        <v>7276</v>
      </c>
      <c r="D91" s="25"/>
      <c r="E91" s="25" t="n">
        <v>385000</v>
      </c>
      <c r="F91" s="25"/>
      <c r="G91" s="25" t="n">
        <v>21.576</v>
      </c>
      <c r="H91" s="25" t="n">
        <v>20.37</v>
      </c>
      <c r="I91" s="25" t="n">
        <v>1.113</v>
      </c>
      <c r="J91" s="25" t="n">
        <v>6470.763</v>
      </c>
      <c r="K91" s="25"/>
      <c r="L91" s="25" t="n">
        <v>686</v>
      </c>
      <c r="M91" s="25" t="n">
        <v>13.378</v>
      </c>
      <c r="N91" s="25" t="n">
        <v>204753</v>
      </c>
      <c r="O91" s="25" t="n">
        <v>4220.9</v>
      </c>
      <c r="P91" s="25" t="n">
        <v>815377</v>
      </c>
      <c r="Q91" s="25"/>
      <c r="R91" s="25"/>
      <c r="S91" s="25"/>
      <c r="T91" s="25"/>
      <c r="U91" s="25" t="n">
        <v>28</v>
      </c>
      <c r="V91" s="25" t="n">
        <v>91.9</v>
      </c>
      <c r="W91" s="25"/>
      <c r="X91" s="25"/>
      <c r="Y91" s="25"/>
      <c r="Z91" s="25"/>
      <c r="AA91" s="25" t="n">
        <v>253530</v>
      </c>
      <c r="AB91" s="26"/>
      <c r="AC91" s="27" t="n">
        <v>0</v>
      </c>
      <c r="AD91" s="28" t="n">
        <v>64.5</v>
      </c>
      <c r="AE91" s="28" t="n">
        <v>9</v>
      </c>
      <c r="AF91" s="27"/>
      <c r="AG91" s="29" t="n">
        <f aca="false">6753.47943187+0.36116788*I91+0.01252571*N91-22.85359542*V91+0.00407811*AA91-0.00067349*E91</f>
        <v>7992.94227055244</v>
      </c>
      <c r="AH91" s="29" t="n">
        <f aca="false">A91*'Simple Linear Regression'!$B$18+'Simple Linear Regression'!$B$17</f>
        <v>7962.10968449177</v>
      </c>
      <c r="AI91" s="29" t="n">
        <f aca="false">7491.3971+0.0137554*N91-0.00058829*E91-34.3283*V91+0.30565*L91+54.6031*M91</f>
        <v>7866.750268</v>
      </c>
      <c r="AJ91" s="29" t="n">
        <f aca="false">7491.3971-0.00058829*E91+0.30565*L91+54.6031*M91+0.0137554*N91-34.3283*V91</f>
        <v>7866.750268</v>
      </c>
      <c r="AL91" s="29" t="n">
        <f aca="false">2192.59+2373.87*I91+0.0316653*N91-15.7623*V91+0.00202406*AA91-0.000740146*E91-0.00963493*(I91*N91)</f>
        <v>7902.21577749123</v>
      </c>
      <c r="AM91" s="30" t="n">
        <f aca="false">5205.907083+122.0638992*I91+13.609808*(N91/1000)-1.245906883*AD91+0.7746840854*AE91-134.2474226*AC91-1547.125689*IF(AND(B91&gt;=DATE(2020,3,20),B91&lt;=DATE(2020,6,26)),1,0)</f>
        <v>8055.0243830487</v>
      </c>
      <c r="AN91" s="30" t="n">
        <f aca="false">IF(ISNUMBER(C92),C92,AN92)-0.8328750492*(AD93-AD92)+3.274150872*(AE93-AE92)+0.7954612886*((IF(ISNUMBER(C92),C92,AN92)-IF(ISNUMBER(C91),C91,AN91))-(-0.8328750492*(AD92-AD91)+3.274150872*(AE92-AE91)))-1.394571582*AO92+0.4181414112*AO91</f>
        <v>7625.235753789</v>
      </c>
      <c r="AP91" s="31" t="n">
        <f aca="false">AQ91+AR90+'ARIMAX(1,1,1) Model'!$C$19*(AR90-AR89)+'ARIMAX(1,1,1) Model'!$C$20*AS90</f>
        <v>7327.39446821242</v>
      </c>
      <c r="AQ91" s="31" t="n">
        <f aca="false">'ARIMAX(1,1,1) Model'!$C$6*I91+'ARIMAX(1,1,1) Model'!$C$7*N91/1000+'ARIMAX(1,1,1) Model'!$C$8*AD91+'ARIMAX(1,1,1) Model'!$C$9*AE91+'ARIMAX(1,1,1) Model'!$C$10*AC91+'ARIMAX(1,1,1) Model'!$C$11*IF(AND(B91&gt;='ARIMAX(1,1,1) Model'!$C$25,B91&lt;='ARIMAX(1,1,1) Model'!$C$26),1,0)+'ARIMAX(1,1,1) Model'!$C$12*E91/1000+'ARIMAX(1,1,1) Model'!$C$13*V91+'ARIMAX(1,1,1) Model'!$C$14*A91+'ARIMAX(1,1,1) Model'!$C$15*SIN(2*PI()*A91/'ARIMAX(1,1,1) Model'!$C$24)+'ARIMAX(1,1,1) Model'!$C$16*COS(2*PI()*A91/'ARIMAX(1,1,1) Model'!$C$24)+'ARIMAX(1,1,1) Model'!$C$17*SIN(4*PI()*A91/'ARIMAX(1,1,1) Model'!$C$24)+'ARIMAX(1,1,1) Model'!$C$18*COS(4*PI()*A91/'ARIMAX(1,1,1) Model'!$C$24)</f>
        <v>1270.85175931485</v>
      </c>
      <c r="AR91" s="31" t="n">
        <f aca="false">IF(ISNUMBER(C91),C91,AP91)-AQ91</f>
        <v>6005.14824068515</v>
      </c>
      <c r="AS91" s="31" t="n">
        <f aca="false">IF(ISNUMBER(C91),C91-AP91,0)</f>
        <v>-51.3944682124165</v>
      </c>
      <c r="AT91" s="32"/>
      <c r="AU91" s="33"/>
      <c r="AV91" s="33"/>
      <c r="AW91" s="31"/>
      <c r="AX91" s="31"/>
    </row>
    <row r="92" customFormat="false" ht="16.5" hidden="false" customHeight="true" outlineLevel="0" collapsed="false">
      <c r="A92" s="23" t="n">
        <v>91</v>
      </c>
      <c r="B92" s="24" t="n">
        <v>33907</v>
      </c>
      <c r="C92" s="23" t="n">
        <v>7509</v>
      </c>
      <c r="D92" s="25"/>
      <c r="E92" s="25" t="n">
        <v>367000</v>
      </c>
      <c r="F92" s="25"/>
      <c r="G92" s="25" t="n">
        <v>20.946</v>
      </c>
      <c r="H92" s="25" t="n">
        <v>19.548</v>
      </c>
      <c r="I92" s="25" t="n">
        <v>1.113</v>
      </c>
      <c r="J92" s="25" t="n">
        <v>6470.763</v>
      </c>
      <c r="K92" s="25"/>
      <c r="L92" s="25" t="n">
        <v>686</v>
      </c>
      <c r="M92" s="25" t="n">
        <v>13.378</v>
      </c>
      <c r="N92" s="25" t="n">
        <v>204753</v>
      </c>
      <c r="O92" s="25" t="n">
        <v>4220.9</v>
      </c>
      <c r="P92" s="25" t="n">
        <v>815377</v>
      </c>
      <c r="Q92" s="25"/>
      <c r="R92" s="25"/>
      <c r="S92" s="25"/>
      <c r="T92" s="25"/>
      <c r="U92" s="25" t="n">
        <v>28</v>
      </c>
      <c r="V92" s="25" t="n">
        <v>91.9</v>
      </c>
      <c r="W92" s="25"/>
      <c r="X92" s="25"/>
      <c r="Y92" s="25"/>
      <c r="Z92" s="25"/>
      <c r="AA92" s="25" t="n">
        <v>253530</v>
      </c>
      <c r="AB92" s="26"/>
      <c r="AC92" s="27" t="n">
        <v>0</v>
      </c>
      <c r="AD92" s="28" t="n">
        <v>52.3</v>
      </c>
      <c r="AE92" s="28" t="n">
        <v>13.2</v>
      </c>
      <c r="AF92" s="27"/>
      <c r="AG92" s="29" t="n">
        <f aca="false">6753.47943187+0.36116788*I92+0.01252571*N92-22.85359542*V92+0.00407811*AA92-0.00067349*E92</f>
        <v>8005.06509055244</v>
      </c>
      <c r="AH92" s="29" t="n">
        <f aca="false">A92*'Simple Linear Regression'!$B$18+'Simple Linear Regression'!$B$17</f>
        <v>7962.96272157568</v>
      </c>
      <c r="AI92" s="29" t="n">
        <f aca="false">7491.3971+0.0137554*N92-0.00058829*E92-34.3283*V92+0.30565*L92+54.6031*M92</f>
        <v>7877.339488</v>
      </c>
      <c r="AJ92" s="29" t="n">
        <f aca="false">7491.3971-0.00058829*E92+0.30565*L92+54.6031*M92+0.0137554*N92-34.3283*V92</f>
        <v>7877.339488</v>
      </c>
      <c r="AL92" s="29" t="n">
        <f aca="false">2192.59+2373.87*I92+0.0316653*N92-15.7623*V92+0.00202406*AA92-0.000740146*E92-0.00963493*(I92*N92)</f>
        <v>7915.53840549123</v>
      </c>
      <c r="AM92" s="30" t="n">
        <f aca="false">5205.907083+122.0638992*I92+13.609808*(N92/1000)-1.245906883*AD92+0.7746840854*AE92-134.2474226*AC92-1547.125689*IF(AND(B92&gt;=DATE(2020,3,20),B92&lt;=DATE(2020,6,26)),1,0)</f>
        <v>8073.47812017998</v>
      </c>
      <c r="AN92" s="30" t="n">
        <f aca="false">IF(ISNUMBER(C93),C93,AN93)-0.8328750492*(AD94-AD93)+3.274150872*(AE94-AE93)+0.7954612886*((IF(ISNUMBER(C93),C93,AN93)-IF(ISNUMBER(C92),C92,AN92))-(-0.8328750492*(AD93-AD92)+3.274150872*(AE93-AE92)))-1.394571582*AO93+0.4181414112*AO92</f>
        <v>6472.09034275239</v>
      </c>
      <c r="AP92" s="31" t="n">
        <f aca="false">AQ92+AR91+'ARIMAX(1,1,1) Model'!$C$19*(AR91-AR90)+'ARIMAX(1,1,1) Model'!$C$20*AS91</f>
        <v>7340.7198252252</v>
      </c>
      <c r="AQ92" s="31" t="n">
        <f aca="false">'ARIMAX(1,1,1) Model'!$C$6*I92+'ARIMAX(1,1,1) Model'!$C$7*N92/1000+'ARIMAX(1,1,1) Model'!$C$8*AD92+'ARIMAX(1,1,1) Model'!$C$9*AE92+'ARIMAX(1,1,1) Model'!$C$10*AC92+'ARIMAX(1,1,1) Model'!$C$11*IF(AND(B92&gt;='ARIMAX(1,1,1) Model'!$C$25,B92&lt;='ARIMAX(1,1,1) Model'!$C$26),1,0)+'ARIMAX(1,1,1) Model'!$C$12*E92/1000+'ARIMAX(1,1,1) Model'!$C$13*V92+'ARIMAX(1,1,1) Model'!$C$14*A92+'ARIMAX(1,1,1) Model'!$C$15*SIN(2*PI()*A92/'ARIMAX(1,1,1) Model'!$C$24)+'ARIMAX(1,1,1) Model'!$C$16*COS(2*PI()*A92/'ARIMAX(1,1,1) Model'!$C$24)+'ARIMAX(1,1,1) Model'!$C$17*SIN(4*PI()*A92/'ARIMAX(1,1,1) Model'!$C$24)+'ARIMAX(1,1,1) Model'!$C$18*COS(4*PI()*A92/'ARIMAX(1,1,1) Model'!$C$24)</f>
        <v>1280.27357884318</v>
      </c>
      <c r="AR92" s="31" t="n">
        <f aca="false">IF(ISNUMBER(C92),C92,AP92)-AQ92</f>
        <v>6228.72642115682</v>
      </c>
      <c r="AS92" s="31" t="n">
        <f aca="false">IF(ISNUMBER(C92),C92-AP92,0)</f>
        <v>168.280174774804</v>
      </c>
      <c r="AT92" s="32"/>
      <c r="AU92" s="33"/>
      <c r="AV92" s="33"/>
      <c r="AW92" s="31"/>
      <c r="AX92" s="31"/>
    </row>
    <row r="93" customFormat="false" ht="16.5" hidden="false" customHeight="true" outlineLevel="0" collapsed="false">
      <c r="A93" s="23" t="n">
        <v>92</v>
      </c>
      <c r="B93" s="24" t="n">
        <v>33914</v>
      </c>
      <c r="C93" s="23" t="n">
        <v>6923</v>
      </c>
      <c r="D93" s="25"/>
      <c r="E93" s="25" t="n">
        <v>365000</v>
      </c>
      <c r="F93" s="25"/>
      <c r="G93" s="25" t="n">
        <v>20.516</v>
      </c>
      <c r="H93" s="25" t="n">
        <v>19.192</v>
      </c>
      <c r="I93" s="25" t="n">
        <v>1.12</v>
      </c>
      <c r="J93" s="25" t="n">
        <v>6566.641</v>
      </c>
      <c r="K93" s="25"/>
      <c r="L93" s="25" t="n">
        <v>717</v>
      </c>
      <c r="M93" s="25" t="n">
        <v>13.378</v>
      </c>
      <c r="N93" s="25" t="n">
        <v>204753</v>
      </c>
      <c r="O93" s="25" t="n">
        <v>4255.3</v>
      </c>
      <c r="P93" s="25" t="n">
        <v>815377</v>
      </c>
      <c r="Q93" s="25"/>
      <c r="R93" s="25"/>
      <c r="S93" s="25"/>
      <c r="T93" s="25"/>
      <c r="U93" s="25" t="n">
        <v>28</v>
      </c>
      <c r="V93" s="25" t="n">
        <v>89.1</v>
      </c>
      <c r="W93" s="25"/>
      <c r="X93" s="25"/>
      <c r="Y93" s="25"/>
      <c r="Z93" s="25"/>
      <c r="AA93" s="25" t="n">
        <v>253530</v>
      </c>
      <c r="AB93" s="26"/>
      <c r="AC93" s="27" t="n">
        <v>0</v>
      </c>
      <c r="AD93" s="28" t="n">
        <v>80.2</v>
      </c>
      <c r="AE93" s="28" t="n">
        <v>5</v>
      </c>
      <c r="AF93" s="27"/>
      <c r="AG93" s="29" t="n">
        <f aca="false">6753.47943187+0.36116788*I93+0.01252571*N93-22.85359542*V93+0.00407811*AA93-0.00067349*E93</f>
        <v>8070.4046659036</v>
      </c>
      <c r="AH93" s="29" t="n">
        <f aca="false">A93*'Simple Linear Regression'!$B$18+'Simple Linear Regression'!$B$17</f>
        <v>7963.81575865958</v>
      </c>
      <c r="AI93" s="29" t="n">
        <f aca="false">7491.3971+0.0137554*N93-0.00058829*E93-34.3283*V93+0.30565*L93+54.6031*M93</f>
        <v>7984.110458</v>
      </c>
      <c r="AJ93" s="29" t="n">
        <f aca="false">7491.3971-0.00058829*E93+0.30565*L93+54.6031*M93+0.0137554*N93-34.3283*V93</f>
        <v>7984.110458</v>
      </c>
      <c r="AL93" s="29" t="n">
        <f aca="false">2192.59+2373.87*I93+0.0316653*N93-15.7623*V93+0.00202406*AA93-0.000740146*E93-0.00963493*(I93*N93)</f>
        <v>7963.9607617352</v>
      </c>
      <c r="AM93" s="30" t="n">
        <f aca="false">5205.907083+122.0638992*I93+13.609808*(N93/1000)-1.245906883*AD93+0.7746840854*AE93-134.2474226*AC93-1547.125689*IF(AND(B93&gt;=DATE(2020,3,20),B93&lt;=DATE(2020,6,26)),1,0)</f>
        <v>8033.2193559384</v>
      </c>
      <c r="AN93" s="30" t="n">
        <f aca="false">IF(ISNUMBER(C94),C94,AN94)-0.8328750492*(AD95-AD94)+3.274150872*(AE95-AE94)+0.7954612886*((IF(ISNUMBER(C94),C94,AN94)-IF(ISNUMBER(C93),C93,AN93))-(-0.8328750492*(AD94-AD93)+3.274150872*(AE94-AE93)))-1.394571582*AO94+0.4181414112*AO93</f>
        <v>7161.65936659921</v>
      </c>
      <c r="AP93" s="31" t="n">
        <f aca="false">AQ93+AR92+'ARIMAX(1,1,1) Model'!$C$19*(AR92-AR91)+'ARIMAX(1,1,1) Model'!$C$20*AS92</f>
        <v>7316.0099190696</v>
      </c>
      <c r="AQ93" s="31" t="n">
        <f aca="false">'ARIMAX(1,1,1) Model'!$C$6*I93+'ARIMAX(1,1,1) Model'!$C$7*N93/1000+'ARIMAX(1,1,1) Model'!$C$8*AD93+'ARIMAX(1,1,1) Model'!$C$9*AE93+'ARIMAX(1,1,1) Model'!$C$10*AC93+'ARIMAX(1,1,1) Model'!$C$11*IF(AND(B93&gt;='ARIMAX(1,1,1) Model'!$C$25,B93&lt;='ARIMAX(1,1,1) Model'!$C$26),1,0)+'ARIMAX(1,1,1) Model'!$C$12*E93/1000+'ARIMAX(1,1,1) Model'!$C$13*V93+'ARIMAX(1,1,1) Model'!$C$14*A93+'ARIMAX(1,1,1) Model'!$C$15*SIN(2*PI()*A93/'ARIMAX(1,1,1) Model'!$C$24)+'ARIMAX(1,1,1) Model'!$C$16*COS(2*PI()*A93/'ARIMAX(1,1,1) Model'!$C$24)+'ARIMAX(1,1,1) Model'!$C$17*SIN(4*PI()*A93/'ARIMAX(1,1,1) Model'!$C$24)+'ARIMAX(1,1,1) Model'!$C$18*COS(4*PI()*A93/'ARIMAX(1,1,1) Model'!$C$24)</f>
        <v>1216.94375717832</v>
      </c>
      <c r="AR93" s="31" t="n">
        <f aca="false">IF(ISNUMBER(C93),C93,AP93)-AQ93</f>
        <v>5706.05624282168</v>
      </c>
      <c r="AS93" s="31" t="n">
        <f aca="false">IF(ISNUMBER(C93),C93-AP93,0)</f>
        <v>-393.0099190696</v>
      </c>
      <c r="AT93" s="32"/>
      <c r="AU93" s="33"/>
      <c r="AV93" s="33"/>
      <c r="AW93" s="31"/>
      <c r="AX93" s="31"/>
    </row>
    <row r="94" customFormat="false" ht="16.5" hidden="false" customHeight="true" outlineLevel="0" collapsed="false">
      <c r="A94" s="23" t="n">
        <v>93</v>
      </c>
      <c r="B94" s="24" t="n">
        <v>33921</v>
      </c>
      <c r="C94" s="23" t="n">
        <v>7056</v>
      </c>
      <c r="D94" s="25"/>
      <c r="E94" s="25" t="n">
        <v>374000</v>
      </c>
      <c r="F94" s="25"/>
      <c r="G94" s="25" t="n">
        <v>20.372</v>
      </c>
      <c r="H94" s="25" t="n">
        <v>19.252</v>
      </c>
      <c r="I94" s="25" t="n">
        <v>1.12</v>
      </c>
      <c r="J94" s="25" t="n">
        <v>6566.641</v>
      </c>
      <c r="K94" s="25"/>
      <c r="L94" s="25" t="n">
        <v>717</v>
      </c>
      <c r="M94" s="25" t="n">
        <v>13.378</v>
      </c>
      <c r="N94" s="25" t="n">
        <v>204753</v>
      </c>
      <c r="O94" s="25" t="n">
        <v>4255.3</v>
      </c>
      <c r="P94" s="25" t="n">
        <v>815377</v>
      </c>
      <c r="Q94" s="25"/>
      <c r="R94" s="25"/>
      <c r="S94" s="25"/>
      <c r="T94" s="25"/>
      <c r="U94" s="25" t="n">
        <v>28</v>
      </c>
      <c r="V94" s="25" t="n">
        <v>89.1</v>
      </c>
      <c r="W94" s="25"/>
      <c r="X94" s="25"/>
      <c r="Y94" s="25"/>
      <c r="Z94" s="25"/>
      <c r="AA94" s="25" t="n">
        <v>253530</v>
      </c>
      <c r="AB94" s="26"/>
      <c r="AC94" s="27" t="n">
        <v>0</v>
      </c>
      <c r="AD94" s="28" t="n">
        <v>101.1</v>
      </c>
      <c r="AE94" s="28" t="n">
        <v>2.8</v>
      </c>
      <c r="AF94" s="27"/>
      <c r="AG94" s="29" t="n">
        <f aca="false">6753.47943187+0.36116788*I94+0.01252571*N94-22.85359542*V94+0.00407811*AA94-0.00067349*E94</f>
        <v>8064.3432559036</v>
      </c>
      <c r="AH94" s="29" t="n">
        <f aca="false">A94*'Simple Linear Regression'!$B$18+'Simple Linear Regression'!$B$17</f>
        <v>7964.66879574348</v>
      </c>
      <c r="AI94" s="29" t="n">
        <f aca="false">7491.3971+0.0137554*N94-0.00058829*E94-34.3283*V94+0.30565*L94+54.6031*M94</f>
        <v>7978.815848</v>
      </c>
      <c r="AJ94" s="29" t="n">
        <f aca="false">7491.3971-0.00058829*E94+0.30565*L94+54.6031*M94+0.0137554*N94-34.3283*V94</f>
        <v>7978.815848</v>
      </c>
      <c r="AL94" s="29" t="n">
        <f aca="false">2192.59+2373.87*I94+0.0316653*N94-15.7623*V94+0.00202406*AA94-0.000740146*E94-0.00963493*(I94*N94)</f>
        <v>7957.2994477352</v>
      </c>
      <c r="AM94" s="30" t="n">
        <f aca="false">5205.907083+122.0638992*I94+13.609808*(N94/1000)-1.245906883*AD94+0.7746840854*AE94-134.2474226*AC94-1547.125689*IF(AND(B94&gt;=DATE(2020,3,20),B94&lt;=DATE(2020,6,26)),1,0)</f>
        <v>8005.47559709582</v>
      </c>
      <c r="AN94" s="30" t="n">
        <f aca="false">IF(ISNUMBER(C95),C95,AN95)-0.8328750492*(AD96-AD95)+3.274150872*(AE96-AE95)+0.7954612886*((IF(ISNUMBER(C95),C95,AN95)-IF(ISNUMBER(C94),C94,AN94))-(-0.8328750492*(AD95-AD94)+3.274150872*(AE95-AE94)))-1.394571582*AO95+0.4181414112*AO94</f>
        <v>7413.50817591506</v>
      </c>
      <c r="AP94" s="31" t="n">
        <f aca="false">AQ94+AR93+'ARIMAX(1,1,1) Model'!$C$19*(AR93-AR92)+'ARIMAX(1,1,1) Model'!$C$20*AS93</f>
        <v>7210.47305406954</v>
      </c>
      <c r="AQ94" s="31" t="n">
        <f aca="false">'ARIMAX(1,1,1) Model'!$C$6*I94+'ARIMAX(1,1,1) Model'!$C$7*N94/1000+'ARIMAX(1,1,1) Model'!$C$8*AD94+'ARIMAX(1,1,1) Model'!$C$9*AE94+'ARIMAX(1,1,1) Model'!$C$10*AC94+'ARIMAX(1,1,1) Model'!$C$11*IF(AND(B94&gt;='ARIMAX(1,1,1) Model'!$C$25,B94&lt;='ARIMAX(1,1,1) Model'!$C$26),1,0)+'ARIMAX(1,1,1) Model'!$C$12*E94/1000+'ARIMAX(1,1,1) Model'!$C$13*V94+'ARIMAX(1,1,1) Model'!$C$14*A94+'ARIMAX(1,1,1) Model'!$C$15*SIN(2*PI()*A94/'ARIMAX(1,1,1) Model'!$C$24)+'ARIMAX(1,1,1) Model'!$C$16*COS(2*PI()*A94/'ARIMAX(1,1,1) Model'!$C$24)+'ARIMAX(1,1,1) Model'!$C$17*SIN(4*PI()*A94/'ARIMAX(1,1,1) Model'!$C$24)+'ARIMAX(1,1,1) Model'!$C$18*COS(4*PI()*A94/'ARIMAX(1,1,1) Model'!$C$24)</f>
        <v>1201.65195400962</v>
      </c>
      <c r="AR94" s="31" t="n">
        <f aca="false">IF(ISNUMBER(C94),C94,AP94)-AQ94</f>
        <v>5854.34804599038</v>
      </c>
      <c r="AS94" s="31" t="n">
        <f aca="false">IF(ISNUMBER(C94),C94-AP94,0)</f>
        <v>-154.473054069541</v>
      </c>
      <c r="AT94" s="32"/>
      <c r="AU94" s="33"/>
      <c r="AV94" s="33"/>
      <c r="AW94" s="31"/>
      <c r="AX94" s="31"/>
    </row>
    <row r="95" customFormat="false" ht="16.5" hidden="false" customHeight="true" outlineLevel="0" collapsed="false">
      <c r="A95" s="23" t="n">
        <v>94</v>
      </c>
      <c r="B95" s="24" t="n">
        <v>33928</v>
      </c>
      <c r="C95" s="23" t="n">
        <v>7240</v>
      </c>
      <c r="D95" s="25"/>
      <c r="E95" s="25" t="n">
        <v>377000</v>
      </c>
      <c r="F95" s="25"/>
      <c r="G95" s="25" t="n">
        <v>20.354</v>
      </c>
      <c r="H95" s="25" t="n">
        <v>19.282</v>
      </c>
      <c r="I95" s="25" t="n">
        <v>1.112</v>
      </c>
      <c r="J95" s="25" t="n">
        <v>6566.641</v>
      </c>
      <c r="K95" s="25"/>
      <c r="L95" s="25" t="n">
        <v>717</v>
      </c>
      <c r="M95" s="25" t="n">
        <v>13.655</v>
      </c>
      <c r="N95" s="25" t="n">
        <v>190908</v>
      </c>
      <c r="O95" s="25" t="n">
        <v>4255.3</v>
      </c>
      <c r="P95" s="25" t="n">
        <v>815377</v>
      </c>
      <c r="Q95" s="25"/>
      <c r="R95" s="25"/>
      <c r="S95" s="25"/>
      <c r="T95" s="25"/>
      <c r="U95" s="25" t="n">
        <v>28</v>
      </c>
      <c r="V95" s="25" t="n">
        <v>89.1</v>
      </c>
      <c r="W95" s="25"/>
      <c r="X95" s="25"/>
      <c r="Y95" s="25"/>
      <c r="Z95" s="25"/>
      <c r="AA95" s="25" t="n">
        <v>253530</v>
      </c>
      <c r="AB95" s="26"/>
      <c r="AC95" s="27" t="n">
        <v>0</v>
      </c>
      <c r="AD95" s="28" t="n">
        <v>117.3</v>
      </c>
      <c r="AE95" s="28" t="n">
        <v>0.9</v>
      </c>
      <c r="AF95" s="27"/>
      <c r="AG95" s="29" t="n">
        <f aca="false">6753.47943187+0.36116788*I95+0.01252571*N95-22.85359542*V95+0.00407811*AA95-0.00067349*E95</f>
        <v>7888.90144161056</v>
      </c>
      <c r="AH95" s="29" t="n">
        <f aca="false">A95*'Simple Linear Regression'!$B$18+'Simple Linear Regression'!$B$17</f>
        <v>7965.52183282739</v>
      </c>
      <c r="AI95" s="29" t="n">
        <f aca="false">7491.3971+0.0137554*N95-0.00058829*E95-34.3283*V95+0.30565*L95+54.6031*M95</f>
        <v>7801.7325237</v>
      </c>
      <c r="AJ95" s="29" t="n">
        <f aca="false">7491.3971-0.00058829*E95+0.30565*L95+54.6031*M95+0.0137554*N95-34.3283*V95</f>
        <v>7801.7325237</v>
      </c>
      <c r="AL95" s="29" t="n">
        <f aca="false">2192.59+2373.87*I95+0.0316653*N95-15.7623*V95+0.00202406*AA95-0.000740146*E95-0.00963493*(I95*N95)</f>
        <v>7661.80013151872</v>
      </c>
      <c r="AM95" s="30" t="n">
        <f aca="false">5205.907083+122.0638992*I95+13.609808*(N95/1000)-1.245906883*AD95+0.7746840854*AE95-134.2474226*AC95-1547.125689*IF(AND(B95&gt;=DATE(2020,3,20),B95&lt;=DATE(2020,6,26)),1,0)</f>
        <v>7794.41570287536</v>
      </c>
      <c r="AN95" s="30" t="n">
        <f aca="false">IF(ISNUMBER(C96),C96,AN96)-0.8328750492*(AD97-AD96)+3.274150872*(AE97-AE96)+0.7954612886*((IF(ISNUMBER(C96),C96,AN96)-IF(ISNUMBER(C95),C95,AN95))-(-0.8328750492*(AD96-AD95)+3.274150872*(AE96-AE95)))-1.394571582*AO96+0.4181414112*AO95</f>
        <v>7009.74906219047</v>
      </c>
      <c r="AP95" s="31" t="n">
        <f aca="false">AQ95+AR94+'ARIMAX(1,1,1) Model'!$C$19*(AR94-AR93)+'ARIMAX(1,1,1) Model'!$C$20*AS94</f>
        <v>7182.50761327843</v>
      </c>
      <c r="AQ95" s="31" t="n">
        <f aca="false">'ARIMAX(1,1,1) Model'!$C$6*I95+'ARIMAX(1,1,1) Model'!$C$7*N95/1000+'ARIMAX(1,1,1) Model'!$C$8*AD95+'ARIMAX(1,1,1) Model'!$C$9*AE95+'ARIMAX(1,1,1) Model'!$C$10*AC95+'ARIMAX(1,1,1) Model'!$C$11*IF(AND(B95&gt;='ARIMAX(1,1,1) Model'!$C$25,B95&lt;='ARIMAX(1,1,1) Model'!$C$26),1,0)+'ARIMAX(1,1,1) Model'!$C$12*E95/1000+'ARIMAX(1,1,1) Model'!$C$13*V95+'ARIMAX(1,1,1) Model'!$C$14*A95+'ARIMAX(1,1,1) Model'!$C$15*SIN(2*PI()*A95/'ARIMAX(1,1,1) Model'!$C$24)+'ARIMAX(1,1,1) Model'!$C$16*COS(2*PI()*A95/'ARIMAX(1,1,1) Model'!$C$24)+'ARIMAX(1,1,1) Model'!$C$17*SIN(4*PI()*A95/'ARIMAX(1,1,1) Model'!$C$24)+'ARIMAX(1,1,1) Model'!$C$18*COS(4*PI()*A95/'ARIMAX(1,1,1) Model'!$C$24)</f>
        <v>1174.65777849434</v>
      </c>
      <c r="AR95" s="31" t="n">
        <f aca="false">IF(ISNUMBER(C95),C95,AP95)-AQ95</f>
        <v>6065.34222150566</v>
      </c>
      <c r="AS95" s="31" t="n">
        <f aca="false">IF(ISNUMBER(C95),C95-AP95,0)</f>
        <v>57.4923867215712</v>
      </c>
      <c r="AT95" s="32"/>
      <c r="AU95" s="33"/>
      <c r="AV95" s="33"/>
      <c r="AW95" s="31"/>
      <c r="AX95" s="31"/>
    </row>
    <row r="96" customFormat="false" ht="16.5" hidden="false" customHeight="true" outlineLevel="0" collapsed="false">
      <c r="A96" s="23" t="n">
        <v>95</v>
      </c>
      <c r="B96" s="24" t="n">
        <v>33935</v>
      </c>
      <c r="C96" s="23" t="n">
        <v>7138</v>
      </c>
      <c r="D96" s="25"/>
      <c r="E96" s="25" t="n">
        <v>357000</v>
      </c>
      <c r="F96" s="25"/>
      <c r="G96" s="25" t="n">
        <v>20.1625</v>
      </c>
      <c r="H96" s="25" t="n">
        <v>19.124</v>
      </c>
      <c r="I96" s="25" t="n">
        <v>1.106</v>
      </c>
      <c r="J96" s="25" t="n">
        <v>6566.641</v>
      </c>
      <c r="K96" s="25"/>
      <c r="L96" s="25" t="n">
        <v>717</v>
      </c>
      <c r="M96" s="25" t="n">
        <v>13.655</v>
      </c>
      <c r="N96" s="25" t="n">
        <v>190908</v>
      </c>
      <c r="O96" s="25" t="n">
        <v>4255.3</v>
      </c>
      <c r="P96" s="25" t="n">
        <v>815377</v>
      </c>
      <c r="Q96" s="25"/>
      <c r="R96" s="25"/>
      <c r="S96" s="25"/>
      <c r="T96" s="25"/>
      <c r="U96" s="25" t="n">
        <v>28</v>
      </c>
      <c r="V96" s="25" t="n">
        <v>89.1</v>
      </c>
      <c r="W96" s="25"/>
      <c r="X96" s="25"/>
      <c r="Y96" s="25"/>
      <c r="Z96" s="25"/>
      <c r="AA96" s="25" t="n">
        <v>253530</v>
      </c>
      <c r="AB96" s="26"/>
      <c r="AC96" s="27" t="n">
        <v>1</v>
      </c>
      <c r="AD96" s="28" t="n">
        <v>100</v>
      </c>
      <c r="AE96" s="28" t="n">
        <v>0</v>
      </c>
      <c r="AF96" s="27"/>
      <c r="AG96" s="29" t="n">
        <f aca="false">6753.47943187+0.36116788*I96+0.01252571*N96-22.85359542*V96+0.00407811*AA96-0.00067349*E96</f>
        <v>7902.36907460328</v>
      </c>
      <c r="AH96" s="29" t="n">
        <f aca="false">A96*'Simple Linear Regression'!$B$18+'Simple Linear Regression'!$B$17</f>
        <v>7966.37486991129</v>
      </c>
      <c r="AI96" s="29" t="n">
        <f aca="false">7491.3971+0.0137554*N96-0.00058829*E96-34.3283*V96+0.30565*L96+54.6031*M96</f>
        <v>7813.4983237</v>
      </c>
      <c r="AJ96" s="29" t="n">
        <f aca="false">7491.3971-0.00058829*E96+0.30565*L96+54.6031*M96+0.0137554*N96-34.3283*V96</f>
        <v>7813.4983237</v>
      </c>
      <c r="AL96" s="29" t="n">
        <f aca="false">2192.59+2373.87*I96+0.0316653*N96-15.7623*V96+0.00202406*AA96-0.000740146*E96-0.00963493*(I96*N96)</f>
        <v>7673.39614281736</v>
      </c>
      <c r="AM96" s="30" t="n">
        <f aca="false">5205.907083+122.0638992*I96+13.609808*(N96/1000)-1.245906883*AD96+0.7746840854*AE96-134.2474226*AC96-1547.125689*IF(AND(B96&gt;=DATE(2020,3,20),B96&lt;=DATE(2020,6,26)),1,0)</f>
        <v>7680.2928702792</v>
      </c>
      <c r="AN96" s="30" t="n">
        <f aca="false">IF(ISNUMBER(C97),C97,AN97)-0.8328750492*(AD98-AD97)+3.274150872*(AE98-AE97)+0.7954612886*((IF(ISNUMBER(C97),C97,AN97)-IF(ISNUMBER(C96),C96,AN96))-(-0.8328750492*(AD97-AD96)+3.274150872*(AE97-AE96)))-1.394571582*AO97+0.4181414112*AO96</f>
        <v>7674.61923873732</v>
      </c>
      <c r="AP96" s="31" t="n">
        <f aca="false">AQ96+AR95+'ARIMAX(1,1,1) Model'!$C$19*(AR95-AR94)+'ARIMAX(1,1,1) Model'!$C$20*AS95</f>
        <v>7076.50853644235</v>
      </c>
      <c r="AQ96" s="31" t="n">
        <f aca="false">'ARIMAX(1,1,1) Model'!$C$6*I96+'ARIMAX(1,1,1) Model'!$C$7*N96/1000+'ARIMAX(1,1,1) Model'!$C$8*AD96+'ARIMAX(1,1,1) Model'!$C$9*AE96+'ARIMAX(1,1,1) Model'!$C$10*AC96+'ARIMAX(1,1,1) Model'!$C$11*IF(AND(B96&gt;='ARIMAX(1,1,1) Model'!$C$25,B96&lt;='ARIMAX(1,1,1) Model'!$C$26),1,0)+'ARIMAX(1,1,1) Model'!$C$12*E96/1000+'ARIMAX(1,1,1) Model'!$C$13*V96+'ARIMAX(1,1,1) Model'!$C$14*A96+'ARIMAX(1,1,1) Model'!$C$15*SIN(2*PI()*A96/'ARIMAX(1,1,1) Model'!$C$24)+'ARIMAX(1,1,1) Model'!$C$16*COS(2*PI()*A96/'ARIMAX(1,1,1) Model'!$C$24)+'ARIMAX(1,1,1) Model'!$C$17*SIN(4*PI()*A96/'ARIMAX(1,1,1) Model'!$C$24)+'ARIMAX(1,1,1) Model'!$C$18*COS(4*PI()*A96/'ARIMAX(1,1,1) Model'!$C$24)</f>
        <v>1042.33565411554</v>
      </c>
      <c r="AR96" s="31" t="n">
        <f aca="false">IF(ISNUMBER(C96),C96,AP96)-AQ96</f>
        <v>6095.66434588446</v>
      </c>
      <c r="AS96" s="31" t="n">
        <f aca="false">IF(ISNUMBER(C96),C96-AP96,0)</f>
        <v>61.4914635576488</v>
      </c>
      <c r="AT96" s="32"/>
      <c r="AU96" s="33"/>
      <c r="AV96" s="33"/>
      <c r="AW96" s="31"/>
      <c r="AX96" s="31"/>
    </row>
    <row r="97" customFormat="false" ht="16.5" hidden="false" customHeight="true" outlineLevel="0" collapsed="false">
      <c r="A97" s="23" t="n">
        <v>96</v>
      </c>
      <c r="B97" s="24" t="n">
        <v>33942</v>
      </c>
      <c r="C97" s="23" t="n">
        <v>7432</v>
      </c>
      <c r="D97" s="25"/>
      <c r="E97" s="25" t="n">
        <v>341000</v>
      </c>
      <c r="F97" s="25"/>
      <c r="G97" s="25" t="n">
        <v>19.376</v>
      </c>
      <c r="H97" s="25" t="n">
        <v>18.566</v>
      </c>
      <c r="I97" s="25" t="n">
        <v>1.098</v>
      </c>
      <c r="J97" s="25" t="n">
        <v>6566.641</v>
      </c>
      <c r="K97" s="25"/>
      <c r="L97" s="25" t="n">
        <v>717</v>
      </c>
      <c r="M97" s="25" t="n">
        <v>13.655</v>
      </c>
      <c r="N97" s="25" t="n">
        <v>190908</v>
      </c>
      <c r="O97" s="25" t="n">
        <v>4255.3</v>
      </c>
      <c r="P97" s="25" t="n">
        <v>815377</v>
      </c>
      <c r="Q97" s="25"/>
      <c r="R97" s="25"/>
      <c r="S97" s="25"/>
      <c r="T97" s="25"/>
      <c r="U97" s="25" t="n">
        <v>28</v>
      </c>
      <c r="V97" s="25" t="n">
        <v>89.1</v>
      </c>
      <c r="W97" s="25"/>
      <c r="X97" s="25"/>
      <c r="Y97" s="25"/>
      <c r="Z97" s="25"/>
      <c r="AA97" s="25" t="n">
        <v>253530</v>
      </c>
      <c r="AB97" s="26"/>
      <c r="AC97" s="27" t="n">
        <v>0</v>
      </c>
      <c r="AD97" s="28" t="n">
        <v>146.8</v>
      </c>
      <c r="AE97" s="28" t="n">
        <v>0.3</v>
      </c>
      <c r="AF97" s="27"/>
      <c r="AG97" s="29" t="n">
        <f aca="false">6753.47943187+0.36116788*I97+0.01252571*N97-22.85359542*V97+0.00407811*AA97-0.00067349*E97</f>
        <v>7913.14202526024</v>
      </c>
      <c r="AH97" s="29" t="n">
        <f aca="false">A97*'Simple Linear Regression'!$B$18+'Simple Linear Regression'!$B$17</f>
        <v>7967.2279069952</v>
      </c>
      <c r="AI97" s="29" t="n">
        <f aca="false">7491.3971+0.0137554*N97-0.00058829*E97-34.3283*V97+0.30565*L97+54.6031*M97</f>
        <v>7822.9109637</v>
      </c>
      <c r="AJ97" s="29" t="n">
        <f aca="false">7491.3971-0.00058829*E97+0.30565*L97+54.6031*M97+0.0137554*N97-34.3283*V97</f>
        <v>7822.9109637</v>
      </c>
      <c r="AL97" s="29" t="n">
        <f aca="false">2192.59+2373.87*I97+0.0316653*N97-15.7623*V97+0.00202406*AA97-0.000740146*E97-0.00963493*(I97*N97)</f>
        <v>7680.96260054888</v>
      </c>
      <c r="AM97" s="30" t="n">
        <f aca="false">5205.907083+122.0638992*I97+13.609808*(N97/1000)-1.245906883*AD97+0.7746840854*AE97-134.2474226*AC97-1547.125689*IF(AND(B97&gt;=DATE(2020,3,20),B97&lt;=DATE(2020,6,26)),1,0)</f>
        <v>7755.48774478682</v>
      </c>
      <c r="AN97" s="30" t="n">
        <f aca="false">IF(ISNUMBER(C98),C98,AN98)-0.8328750492*(AD99-AD98)+3.274150872*(AE99-AE98)+0.7954612886*((IF(ISNUMBER(C98),C98,AN98)-IF(ISNUMBER(C97),C97,AN97))-(-0.8328750492*(AD98-AD97)+3.274150872*(AE98-AE97)))-1.394571582*AO98+0.4181414112*AO97</f>
        <v>7328.16079759295</v>
      </c>
      <c r="AP97" s="31" t="n">
        <f aca="false">AQ97+AR96+'ARIMAX(1,1,1) Model'!$C$19*(AR96-AR95)+'ARIMAX(1,1,1) Model'!$C$20*AS96</f>
        <v>7212.01427433648</v>
      </c>
      <c r="AQ97" s="31" t="n">
        <f aca="false">'ARIMAX(1,1,1) Model'!$C$6*I97+'ARIMAX(1,1,1) Model'!$C$7*N97/1000+'ARIMAX(1,1,1) Model'!$C$8*AD97+'ARIMAX(1,1,1) Model'!$C$9*AE97+'ARIMAX(1,1,1) Model'!$C$10*AC97+'ARIMAX(1,1,1) Model'!$C$11*IF(AND(B97&gt;='ARIMAX(1,1,1) Model'!$C$25,B97&lt;='ARIMAX(1,1,1) Model'!$C$26),1,0)+'ARIMAX(1,1,1) Model'!$C$12*E97/1000+'ARIMAX(1,1,1) Model'!$C$13*V97+'ARIMAX(1,1,1) Model'!$C$14*A97+'ARIMAX(1,1,1) Model'!$C$15*SIN(2*PI()*A97/'ARIMAX(1,1,1) Model'!$C$24)+'ARIMAX(1,1,1) Model'!$C$16*COS(2*PI()*A97/'ARIMAX(1,1,1) Model'!$C$24)+'ARIMAX(1,1,1) Model'!$C$17*SIN(4*PI()*A97/'ARIMAX(1,1,1) Model'!$C$24)+'ARIMAX(1,1,1) Model'!$C$18*COS(4*PI()*A97/'ARIMAX(1,1,1) Model'!$C$24)</f>
        <v>1168.74001285435</v>
      </c>
      <c r="AR97" s="31" t="n">
        <f aca="false">IF(ISNUMBER(C97),C97,AP97)-AQ97</f>
        <v>6263.25998714565</v>
      </c>
      <c r="AS97" s="31" t="n">
        <f aca="false">IF(ISNUMBER(C97),C97-AP97,0)</f>
        <v>219.985725663521</v>
      </c>
      <c r="AT97" s="32"/>
      <c r="AU97" s="33"/>
      <c r="AV97" s="33"/>
      <c r="AW97" s="31"/>
      <c r="AX97" s="31"/>
    </row>
    <row r="98" customFormat="false" ht="16.5" hidden="false" customHeight="true" outlineLevel="0" collapsed="false">
      <c r="A98" s="23" t="n">
        <v>97</v>
      </c>
      <c r="B98" s="24" t="n">
        <v>33949</v>
      </c>
      <c r="C98" s="23" t="n">
        <v>7354</v>
      </c>
      <c r="D98" s="25"/>
      <c r="E98" s="25" t="n">
        <v>350000</v>
      </c>
      <c r="F98" s="25"/>
      <c r="G98" s="25" t="n">
        <v>19.014</v>
      </c>
      <c r="H98" s="25" t="n">
        <v>18.122</v>
      </c>
      <c r="I98" s="25" t="n">
        <v>1.089</v>
      </c>
      <c r="J98" s="25" t="n">
        <v>6566.641</v>
      </c>
      <c r="K98" s="25"/>
      <c r="L98" s="25" t="n">
        <v>803</v>
      </c>
      <c r="M98" s="25" t="n">
        <v>13.655</v>
      </c>
      <c r="N98" s="25" t="n">
        <v>190908</v>
      </c>
      <c r="O98" s="25" t="n">
        <v>4284.7</v>
      </c>
      <c r="P98" s="25" t="n">
        <v>815377</v>
      </c>
      <c r="Q98" s="25"/>
      <c r="R98" s="25"/>
      <c r="S98" s="25"/>
      <c r="T98" s="25"/>
      <c r="U98" s="25" t="n">
        <v>28</v>
      </c>
      <c r="V98" s="25" t="n">
        <v>90.7</v>
      </c>
      <c r="W98" s="25"/>
      <c r="X98" s="25"/>
      <c r="Y98" s="25"/>
      <c r="Z98" s="25"/>
      <c r="AA98" s="25" t="n">
        <v>253530</v>
      </c>
      <c r="AB98" s="26"/>
      <c r="AC98" s="27" t="n">
        <v>0</v>
      </c>
      <c r="AD98" s="28" t="n">
        <v>171.4</v>
      </c>
      <c r="AE98" s="28" t="n">
        <v>0</v>
      </c>
      <c r="AF98" s="27"/>
      <c r="AG98" s="29" t="n">
        <f aca="false">6753.47943187+0.36116788*I98+0.01252571*N98-22.85359542*V98+0.00407811*AA98-0.00067349*E98</f>
        <v>7870.51161207732</v>
      </c>
      <c r="AH98" s="29" t="n">
        <f aca="false">A98*'Simple Linear Regression'!$B$18+'Simple Linear Regression'!$B$17</f>
        <v>7968.0809440791</v>
      </c>
      <c r="AI98" s="29" t="n">
        <f aca="false">7491.3971+0.0137554*N98-0.00058829*E98-34.3283*V98+0.30565*L98+54.6031*M98</f>
        <v>7788.9769737</v>
      </c>
      <c r="AJ98" s="29" t="n">
        <f aca="false">7491.3971-0.00058829*E98+0.30565*L98+54.6031*M98+0.0137554*N98-34.3283*V98</f>
        <v>7788.9769737</v>
      </c>
      <c r="AL98" s="29" t="n">
        <f aca="false">2192.59+2373.87*I98+0.0316653*N98-15.7623*V98+0.00202406*AA98-0.000740146*E98-0.00963493*(I98*N98)</f>
        <v>7644.27124349684</v>
      </c>
      <c r="AM98" s="30" t="n">
        <f aca="false">5205.907083+122.0638992*I98+13.609808*(N98/1000)-1.245906883*AD98+0.7746840854*AE98-134.2474226*AC98-1547.125689*IF(AND(B98&gt;=DATE(2020,3,20),B98&lt;=DATE(2020,6,26)),1,0)</f>
        <v>7723.5074551466</v>
      </c>
      <c r="AN98" s="30" t="n">
        <f aca="false">IF(ISNUMBER(C99),C99,AN99)-0.8328750492*(AD100-AD99)+3.274150872*(AE100-AE99)+0.7954612886*((IF(ISNUMBER(C99),C99,AN99)-IF(ISNUMBER(C98),C98,AN98))-(-0.8328750492*(AD99-AD98)+3.274150872*(AE99-AE98)))-1.394571582*AO99+0.4181414112*AO98</f>
        <v>7423.32909274052</v>
      </c>
      <c r="AP98" s="31" t="n">
        <f aca="false">AQ98+AR97+'ARIMAX(1,1,1) Model'!$C$19*(AR97-AR96)+'ARIMAX(1,1,1) Model'!$C$20*AS97</f>
        <v>7256.74290069264</v>
      </c>
      <c r="AQ98" s="31" t="n">
        <f aca="false">'ARIMAX(1,1,1) Model'!$C$6*I98+'ARIMAX(1,1,1) Model'!$C$7*N98/1000+'ARIMAX(1,1,1) Model'!$C$8*AD98+'ARIMAX(1,1,1) Model'!$C$9*AE98+'ARIMAX(1,1,1) Model'!$C$10*AC98+'ARIMAX(1,1,1) Model'!$C$11*IF(AND(B98&gt;='ARIMAX(1,1,1) Model'!$C$25,B98&lt;='ARIMAX(1,1,1) Model'!$C$26),1,0)+'ARIMAX(1,1,1) Model'!$C$12*E98/1000+'ARIMAX(1,1,1) Model'!$C$13*V98+'ARIMAX(1,1,1) Model'!$C$14*A98+'ARIMAX(1,1,1) Model'!$C$15*SIN(2*PI()*A98/'ARIMAX(1,1,1) Model'!$C$24)+'ARIMAX(1,1,1) Model'!$C$16*COS(2*PI()*A98/'ARIMAX(1,1,1) Model'!$C$24)+'ARIMAX(1,1,1) Model'!$C$17*SIN(4*PI()*A98/'ARIMAX(1,1,1) Model'!$C$24)+'ARIMAX(1,1,1) Model'!$C$18*COS(4*PI()*A98/'ARIMAX(1,1,1) Model'!$C$24)</f>
        <v>1175.14255453415</v>
      </c>
      <c r="AR98" s="31" t="n">
        <f aca="false">IF(ISNUMBER(C98),C98,AP98)-AQ98</f>
        <v>6178.85744546585</v>
      </c>
      <c r="AS98" s="31" t="n">
        <f aca="false">IF(ISNUMBER(C98),C98-AP98,0)</f>
        <v>97.2570993073578</v>
      </c>
      <c r="AT98" s="32"/>
      <c r="AU98" s="33"/>
      <c r="AV98" s="33"/>
      <c r="AW98" s="31"/>
      <c r="AX98" s="31"/>
    </row>
    <row r="99" customFormat="false" ht="16.5" hidden="false" customHeight="true" outlineLevel="0" collapsed="false">
      <c r="A99" s="23" t="n">
        <v>98</v>
      </c>
      <c r="B99" s="24" t="n">
        <v>33956</v>
      </c>
      <c r="C99" s="23" t="n">
        <v>7400</v>
      </c>
      <c r="D99" s="25"/>
      <c r="E99" s="25" t="n">
        <v>359000</v>
      </c>
      <c r="F99" s="25"/>
      <c r="G99" s="25" t="n">
        <v>19.382</v>
      </c>
      <c r="H99" s="25" t="n">
        <v>18.042</v>
      </c>
      <c r="I99" s="25" t="n">
        <v>1.078</v>
      </c>
      <c r="J99" s="25" t="n">
        <v>6566.641</v>
      </c>
      <c r="K99" s="25"/>
      <c r="L99" s="25" t="n">
        <v>803</v>
      </c>
      <c r="M99" s="25" t="n">
        <v>13.218</v>
      </c>
      <c r="N99" s="25" t="n">
        <v>194836</v>
      </c>
      <c r="O99" s="25" t="n">
        <v>4284.7</v>
      </c>
      <c r="P99" s="25" t="n">
        <v>818575</v>
      </c>
      <c r="Q99" s="25"/>
      <c r="R99" s="25"/>
      <c r="S99" s="25"/>
      <c r="T99" s="25"/>
      <c r="U99" s="25" t="n">
        <v>28</v>
      </c>
      <c r="V99" s="25" t="n">
        <v>90.7</v>
      </c>
      <c r="W99" s="25"/>
      <c r="X99" s="25"/>
      <c r="Y99" s="25"/>
      <c r="Z99" s="25"/>
      <c r="AA99" s="25" t="n">
        <v>253530</v>
      </c>
      <c r="AB99" s="26"/>
      <c r="AC99" s="27" t="n">
        <v>0</v>
      </c>
      <c r="AD99" s="28" t="n">
        <v>150.4</v>
      </c>
      <c r="AE99" s="28" t="n">
        <v>0.5</v>
      </c>
      <c r="AF99" s="27"/>
      <c r="AG99" s="29" t="n">
        <f aca="false">6753.47943187+0.36116788*I99+0.01252571*N99-22.85359542*V99+0.00407811*AA99-0.00067349*E99</f>
        <v>7913.64721811064</v>
      </c>
      <c r="AH99" s="29" t="n">
        <f aca="false">A99*'Simple Linear Regression'!$B$18+'Simple Linear Regression'!$B$17</f>
        <v>7968.93398116301</v>
      </c>
      <c r="AI99" s="29" t="n">
        <f aca="false">7491.3971+0.0137554*N99-0.00058829*E99-34.3283*V99+0.30565*L99+54.6031*M99</f>
        <v>7813.8520202</v>
      </c>
      <c r="AJ99" s="29" t="n">
        <f aca="false">7491.3971-0.00058829*E99+0.30565*L99+54.6031*M99+0.0137554*N99-34.3283*V99</f>
        <v>7813.8520202</v>
      </c>
      <c r="AL99" s="29" t="n">
        <f aca="false">2192.59+2373.87*I99+0.0316653*N99-15.7623*V99+0.00202406*AA99-0.000740146*E99-0.00963493*(I99*N99)</f>
        <v>7715.31390184456</v>
      </c>
      <c r="AM99" s="30" t="n">
        <f aca="false">5205.907083+122.0638992*I99+13.609808*(N99/1000)-1.245906883*AD99+0.7746840854*AE99-134.2474226*AC99-1547.125689*IF(AND(B99&gt;=DATE(2020,3,20),B99&lt;=DATE(2020,6,26)),1,0)</f>
        <v>7802.1754646651</v>
      </c>
      <c r="AN99" s="30" t="n">
        <f aca="false">IF(ISNUMBER(C100),C100,AN100)-0.8328750492*(AD101-AD100)+3.274150872*(AE101-AE100)+0.7954612886*((IF(ISNUMBER(C100),C100,AN100)-IF(ISNUMBER(C99),C99,AN99))-(-0.8328750492*(AD100-AD99)+3.274150872*(AE100-AE99)))-1.394571582*AO100+0.4181414112*AO99</f>
        <v>7758.63973126829</v>
      </c>
      <c r="AP99" s="31" t="n">
        <f aca="false">AQ99+AR98+'ARIMAX(1,1,1) Model'!$C$19*(AR98-AR97)+'ARIMAX(1,1,1) Model'!$C$20*AS98</f>
        <v>7214.47485742761</v>
      </c>
      <c r="AQ99" s="31" t="n">
        <f aca="false">'ARIMAX(1,1,1) Model'!$C$6*I99+'ARIMAX(1,1,1) Model'!$C$7*N99/1000+'ARIMAX(1,1,1) Model'!$C$8*AD99+'ARIMAX(1,1,1) Model'!$C$9*AE99+'ARIMAX(1,1,1) Model'!$C$10*AC99+'ARIMAX(1,1,1) Model'!$C$11*IF(AND(B99&gt;='ARIMAX(1,1,1) Model'!$C$25,B99&lt;='ARIMAX(1,1,1) Model'!$C$26),1,0)+'ARIMAX(1,1,1) Model'!$C$12*E99/1000+'ARIMAX(1,1,1) Model'!$C$13*V99+'ARIMAX(1,1,1) Model'!$C$14*A99+'ARIMAX(1,1,1) Model'!$C$15*SIN(2*PI()*A99/'ARIMAX(1,1,1) Model'!$C$24)+'ARIMAX(1,1,1) Model'!$C$16*COS(2*PI()*A99/'ARIMAX(1,1,1) Model'!$C$24)+'ARIMAX(1,1,1) Model'!$C$17*SIN(4*PI()*A99/'ARIMAX(1,1,1) Model'!$C$24)+'ARIMAX(1,1,1) Model'!$C$18*COS(4*PI()*A99/'ARIMAX(1,1,1) Model'!$C$24)</f>
        <v>1131.38883986772</v>
      </c>
      <c r="AR99" s="31" t="n">
        <f aca="false">IF(ISNUMBER(C99),C99,AP99)-AQ99</f>
        <v>6268.61116013228</v>
      </c>
      <c r="AS99" s="31" t="n">
        <f aca="false">IF(ISNUMBER(C99),C99-AP99,0)</f>
        <v>185.525142572389</v>
      </c>
      <c r="AT99" s="32"/>
      <c r="AU99" s="33"/>
      <c r="AV99" s="33"/>
      <c r="AW99" s="31"/>
      <c r="AX99" s="31"/>
    </row>
    <row r="100" customFormat="false" ht="16.5" hidden="false" customHeight="true" outlineLevel="0" collapsed="false">
      <c r="A100" s="23" t="n">
        <v>99</v>
      </c>
      <c r="B100" s="24" t="n">
        <v>33963</v>
      </c>
      <c r="C100" s="23" t="n">
        <v>7596</v>
      </c>
      <c r="D100" s="25"/>
      <c r="E100" s="25" t="n">
        <v>334000</v>
      </c>
      <c r="F100" s="25"/>
      <c r="G100" s="25" t="n">
        <v>19.9125</v>
      </c>
      <c r="H100" s="25" t="n">
        <v>18.23</v>
      </c>
      <c r="I100" s="25" t="n">
        <v>1.074</v>
      </c>
      <c r="J100" s="25" t="n">
        <v>6566.641</v>
      </c>
      <c r="K100" s="25"/>
      <c r="L100" s="25" t="n">
        <v>803</v>
      </c>
      <c r="M100" s="25" t="n">
        <v>13.218</v>
      </c>
      <c r="N100" s="25" t="n">
        <v>194836</v>
      </c>
      <c r="O100" s="25" t="n">
        <v>4284.7</v>
      </c>
      <c r="P100" s="25" t="n">
        <v>818575</v>
      </c>
      <c r="Q100" s="25"/>
      <c r="R100" s="25"/>
      <c r="S100" s="25"/>
      <c r="T100" s="25"/>
      <c r="U100" s="25" t="n">
        <v>28</v>
      </c>
      <c r="V100" s="25" t="n">
        <v>90.7</v>
      </c>
      <c r="W100" s="25"/>
      <c r="X100" s="25"/>
      <c r="Y100" s="25"/>
      <c r="Z100" s="25"/>
      <c r="AA100" s="25" t="n">
        <v>253530</v>
      </c>
      <c r="AB100" s="26"/>
      <c r="AC100" s="27" t="n">
        <v>1</v>
      </c>
      <c r="AD100" s="28" t="n">
        <v>151.2</v>
      </c>
      <c r="AE100" s="28" t="n">
        <v>1.3</v>
      </c>
      <c r="AF100" s="27"/>
      <c r="AG100" s="29" t="n">
        <f aca="false">6753.47943187+0.36116788*I100+0.01252571*N100-22.85359542*V100+0.00407811*AA100-0.00067349*E100</f>
        <v>7930.48302343912</v>
      </c>
      <c r="AH100" s="29" t="n">
        <f aca="false">A100*'Simple Linear Regression'!$B$18+'Simple Linear Regression'!$B$17</f>
        <v>7969.78701824691</v>
      </c>
      <c r="AI100" s="29" t="n">
        <f aca="false">7491.3971+0.0137554*N100-0.00058829*E100-34.3283*V100+0.30565*L100+54.6031*M100</f>
        <v>7828.5592702</v>
      </c>
      <c r="AJ100" s="29" t="n">
        <f aca="false">7491.3971-0.00058829*E100+0.30565*L100+54.6031*M100+0.0137554*N100-34.3283*V100</f>
        <v>7828.5592702</v>
      </c>
      <c r="AL100" s="29" t="n">
        <f aca="false">2192.59+2373.87*I100+0.0316653*N100-15.7623*V100+0.00202406*AA100-0.000740146*E100-0.00963493*(I100*N100)</f>
        <v>7731.83099673048</v>
      </c>
      <c r="AM100" s="30" t="n">
        <f aca="false">5205.907083+122.0638992*I100+13.609808*(N100/1000)-1.245906883*AD100+0.7746840854*AE100-134.2474226*AC100-1547.125689*IF(AND(B100&gt;=DATE(2020,3,20),B100&lt;=DATE(2020,6,26)),1,0)</f>
        <v>7667.06280823022</v>
      </c>
      <c r="AN100" s="30" t="n">
        <f aca="false">IF(ISNUMBER(C101),C101,AN101)-0.8328750492*(AD102-AD101)+3.274150872*(AE102-AE101)+0.7954612886*((IF(ISNUMBER(C101),C101,AN101)-IF(ISNUMBER(C100),C100,AN100))-(-0.8328750492*(AD101-AD100)+3.274150872*(AE101-AE100)))-1.394571582*AO101+0.4181414112*AO100</f>
        <v>7157.78050107253</v>
      </c>
      <c r="AP100" s="31" t="n">
        <f aca="false">AQ100+AR99+'ARIMAX(1,1,1) Model'!$C$19*(AR99-AR98)+'ARIMAX(1,1,1) Model'!$C$20*AS99</f>
        <v>7122.42408227217</v>
      </c>
      <c r="AQ100" s="31" t="n">
        <f aca="false">'ARIMAX(1,1,1) Model'!$C$6*I100+'ARIMAX(1,1,1) Model'!$C$7*N100/1000+'ARIMAX(1,1,1) Model'!$C$8*AD100+'ARIMAX(1,1,1) Model'!$C$9*AE100+'ARIMAX(1,1,1) Model'!$C$10*AC100+'ARIMAX(1,1,1) Model'!$C$11*IF(AND(B100&gt;='ARIMAX(1,1,1) Model'!$C$25,B100&lt;='ARIMAX(1,1,1) Model'!$C$26),1,0)+'ARIMAX(1,1,1) Model'!$C$12*E100/1000+'ARIMAX(1,1,1) Model'!$C$13*V100+'ARIMAX(1,1,1) Model'!$C$14*A100+'ARIMAX(1,1,1) Model'!$C$15*SIN(2*PI()*A100/'ARIMAX(1,1,1) Model'!$C$24)+'ARIMAX(1,1,1) Model'!$C$16*COS(2*PI()*A100/'ARIMAX(1,1,1) Model'!$C$24)+'ARIMAX(1,1,1) Model'!$C$17*SIN(4*PI()*A100/'ARIMAX(1,1,1) Model'!$C$24)+'ARIMAX(1,1,1) Model'!$C$18*COS(4*PI()*A100/'ARIMAX(1,1,1) Model'!$C$24)</f>
        <v>1012.04721235666</v>
      </c>
      <c r="AR100" s="31" t="n">
        <f aca="false">IF(ISNUMBER(C100),C100,AP100)-AQ100</f>
        <v>6583.95278764334</v>
      </c>
      <c r="AS100" s="31" t="n">
        <f aca="false">IF(ISNUMBER(C100),C100-AP100,0)</f>
        <v>473.575917727832</v>
      </c>
      <c r="AT100" s="32"/>
      <c r="AU100" s="33"/>
      <c r="AV100" s="33"/>
      <c r="AW100" s="31"/>
      <c r="AX100" s="31"/>
    </row>
    <row r="101" customFormat="false" ht="16.5" hidden="false" customHeight="true" outlineLevel="0" collapsed="false">
      <c r="A101" s="23" t="n">
        <v>100</v>
      </c>
      <c r="B101" s="24" t="n">
        <v>33970</v>
      </c>
      <c r="C101" s="23" t="n">
        <v>7358</v>
      </c>
      <c r="D101" s="25"/>
      <c r="E101" s="25" t="n">
        <v>313000</v>
      </c>
      <c r="F101" s="25"/>
      <c r="G101" s="25" t="n">
        <v>19.6275</v>
      </c>
      <c r="H101" s="25" t="n">
        <v>17.87</v>
      </c>
      <c r="I101" s="25" t="n">
        <v>1.069</v>
      </c>
      <c r="J101" s="25" t="n">
        <v>6566.641</v>
      </c>
      <c r="K101" s="25"/>
      <c r="L101" s="25" t="n">
        <v>803</v>
      </c>
      <c r="M101" s="25" t="n">
        <v>13.218</v>
      </c>
      <c r="N101" s="25" t="n">
        <v>194836</v>
      </c>
      <c r="O101" s="25" t="n">
        <v>4284.7</v>
      </c>
      <c r="P101" s="25" t="n">
        <v>818575</v>
      </c>
      <c r="Q101" s="25"/>
      <c r="R101" s="25"/>
      <c r="S101" s="25"/>
      <c r="T101" s="25"/>
      <c r="U101" s="25" t="n">
        <v>28</v>
      </c>
      <c r="V101" s="25" t="n">
        <v>90.7</v>
      </c>
      <c r="W101" s="25"/>
      <c r="X101" s="25"/>
      <c r="Y101" s="25"/>
      <c r="Z101" s="25"/>
      <c r="AA101" s="25" t="n">
        <v>253530</v>
      </c>
      <c r="AB101" s="26"/>
      <c r="AC101" s="27" t="n">
        <v>1</v>
      </c>
      <c r="AD101" s="28" t="n">
        <v>144.4</v>
      </c>
      <c r="AE101" s="28" t="n">
        <v>2.1</v>
      </c>
      <c r="AF101" s="27"/>
      <c r="AG101" s="29" t="n">
        <f aca="false">6753.47943187+0.36116788*I101+0.01252571*N101-22.85359542*V101+0.00407811*AA101-0.00067349*E101</f>
        <v>7944.62450759972</v>
      </c>
      <c r="AH101" s="29" t="n">
        <f aca="false">A101*'Simple Linear Regression'!$B$18+'Simple Linear Regression'!$B$17</f>
        <v>7970.64005533081</v>
      </c>
      <c r="AI101" s="29" t="n">
        <f aca="false">7491.3971+0.0137554*N101-0.00058829*E101-34.3283*V101+0.30565*L101+54.6031*M101</f>
        <v>7840.9133602</v>
      </c>
      <c r="AJ101" s="29" t="n">
        <f aca="false">7491.3971-0.00058829*E101+0.30565*L101+54.6031*M101+0.0137554*N101-34.3283*V101</f>
        <v>7840.9133602</v>
      </c>
      <c r="AL101" s="29" t="n">
        <f aca="false">2192.59+2373.87*I101+0.0316653*N101-15.7623*V101+0.00202406*AA101-0.000740146*E101-0.00963493*(I101*N101)</f>
        <v>7744.89086883788</v>
      </c>
      <c r="AM101" s="30" t="n">
        <f aca="false">5205.907083+122.0638992*I101+13.609808*(N101/1000)-1.245906883*AD101+0.7746840854*AE101-134.2474226*AC101-1547.125689*IF(AND(B101&gt;=DATE(2020,3,20),B101&lt;=DATE(2020,6,26)),1,0)</f>
        <v>7675.54440280694</v>
      </c>
      <c r="AN101" s="30" t="n">
        <f aca="false">IF(ISNUMBER(C102),C102,AN102)-0.8328750492*(AD103-AD102)+3.274150872*(AE103-AE102)+0.7954612886*((IF(ISNUMBER(C102),C102,AN102)-IF(ISNUMBER(C101),C101,AN101))-(-0.8328750492*(AD102-AD101)+3.274150872*(AE102-AE101)))-1.394571582*AO102+0.4181414112*AO101</f>
        <v>6428.70636958943</v>
      </c>
      <c r="AP101" s="31" t="n">
        <f aca="false">AQ101+AR100+'ARIMAX(1,1,1) Model'!$C$19*(AR100-AR99)+'ARIMAX(1,1,1) Model'!$C$20*AS100</f>
        <v>7185.19182595387</v>
      </c>
      <c r="AQ101" s="31" t="n">
        <f aca="false">'ARIMAX(1,1,1) Model'!$C$6*I101+'ARIMAX(1,1,1) Model'!$C$7*N101/1000+'ARIMAX(1,1,1) Model'!$C$8*AD101+'ARIMAX(1,1,1) Model'!$C$9*AE101+'ARIMAX(1,1,1) Model'!$C$10*AC101+'ARIMAX(1,1,1) Model'!$C$11*IF(AND(B101&gt;='ARIMAX(1,1,1) Model'!$C$25,B101&lt;='ARIMAX(1,1,1) Model'!$C$26),1,0)+'ARIMAX(1,1,1) Model'!$C$12*E101/1000+'ARIMAX(1,1,1) Model'!$C$13*V101+'ARIMAX(1,1,1) Model'!$C$14*A101+'ARIMAX(1,1,1) Model'!$C$15*SIN(2*PI()*A101/'ARIMAX(1,1,1) Model'!$C$24)+'ARIMAX(1,1,1) Model'!$C$16*COS(2*PI()*A101/'ARIMAX(1,1,1) Model'!$C$24)+'ARIMAX(1,1,1) Model'!$C$17*SIN(4*PI()*A101/'ARIMAX(1,1,1) Model'!$C$24)+'ARIMAX(1,1,1) Model'!$C$18*COS(4*PI()*A101/'ARIMAX(1,1,1) Model'!$C$24)</f>
        <v>996.741115128188</v>
      </c>
      <c r="AR101" s="31" t="n">
        <f aca="false">IF(ISNUMBER(C101),C101,AP101)-AQ101</f>
        <v>6361.25888487181</v>
      </c>
      <c r="AS101" s="31" t="n">
        <f aca="false">IF(ISNUMBER(C101),C101-AP101,0)</f>
        <v>172.808174046131</v>
      </c>
      <c r="AT101" s="32"/>
      <c r="AU101" s="33"/>
      <c r="AV101" s="33"/>
      <c r="AW101" s="31"/>
      <c r="AX101" s="31"/>
    </row>
    <row r="102" customFormat="false" ht="16.5" hidden="false" customHeight="true" outlineLevel="0" collapsed="false">
      <c r="A102" s="23" t="n">
        <v>101</v>
      </c>
      <c r="B102" s="24" t="n">
        <v>33977</v>
      </c>
      <c r="C102" s="23" t="n">
        <v>6852</v>
      </c>
      <c r="D102" s="25"/>
      <c r="E102" s="25" t="n">
        <v>341000</v>
      </c>
      <c r="F102" s="25"/>
      <c r="G102" s="25" t="n">
        <v>19.002</v>
      </c>
      <c r="H102" s="25" t="n">
        <v>17.51</v>
      </c>
      <c r="I102" s="25" t="n">
        <v>1.065</v>
      </c>
      <c r="J102" s="25" t="n">
        <v>6566.641</v>
      </c>
      <c r="K102" s="25"/>
      <c r="L102" s="25" t="n">
        <v>882</v>
      </c>
      <c r="M102" s="25" t="n">
        <v>13.218</v>
      </c>
      <c r="N102" s="25" t="n">
        <v>194836</v>
      </c>
      <c r="O102" s="25" t="n">
        <v>4300.5</v>
      </c>
      <c r="P102" s="25" t="n">
        <v>818575</v>
      </c>
      <c r="Q102" s="25"/>
      <c r="R102" s="25"/>
      <c r="S102" s="25"/>
      <c r="T102" s="25"/>
      <c r="U102" s="25" t="n">
        <v>28</v>
      </c>
      <c r="V102" s="25" t="n">
        <v>89.3</v>
      </c>
      <c r="W102" s="25"/>
      <c r="X102" s="25"/>
      <c r="Y102" s="25"/>
      <c r="Z102" s="25"/>
      <c r="AA102" s="25" t="n">
        <v>253530</v>
      </c>
      <c r="AB102" s="26"/>
      <c r="AC102" s="27" t="n">
        <v>0</v>
      </c>
      <c r="AD102" s="28" t="n">
        <v>142.5</v>
      </c>
      <c r="AE102" s="28" t="n">
        <v>0.3</v>
      </c>
      <c r="AF102" s="27"/>
      <c r="AG102" s="29" t="n">
        <f aca="false">6753.47943187+0.36116788*I102+0.01252571*N102-22.85359542*V102+0.00407811*AA102-0.00067349*E102</f>
        <v>7957.7603765162</v>
      </c>
      <c r="AH102" s="29" t="n">
        <f aca="false">A102*'Simple Linear Regression'!$B$18+'Simple Linear Regression'!$B$17</f>
        <v>7971.49309241472</v>
      </c>
      <c r="AI102" s="29" t="n">
        <f aca="false">7491.3971+0.0137554*N102-0.00058829*E102-34.3283*V102+0.30565*L102+54.6031*M102</f>
        <v>7896.6472102</v>
      </c>
      <c r="AJ102" s="29" t="n">
        <f aca="false">7491.3971-0.00058829*E102+0.30565*L102+54.6031*M102+0.0137554*N102-34.3283*V102</f>
        <v>7896.6472102</v>
      </c>
      <c r="AL102" s="29" t="n">
        <f aca="false">2192.59+2373.87*I102+0.0316653*N102-15.7623*V102+0.00202406*AA102-0.000740146*E102-0.00963493*(I102*N102)</f>
        <v>7744.2474457238</v>
      </c>
      <c r="AM102" s="30" t="n">
        <f aca="false">5205.907083+122.0638992*I102+13.609808*(N102/1000)-1.245906883*AD102+0.7746840854*AE102-134.2474226*AC102-1547.125689*IF(AND(B102&gt;=DATE(2020,3,20),B102&lt;=DATE(2020,6,26)),1,0)</f>
        <v>7810.27636153412</v>
      </c>
      <c r="AN102" s="30" t="n">
        <f aca="false">IF(ISNUMBER(C103),C103,AN103)-0.8328750492*(AD104-AD103)+3.274150872*(AE104-AE103)+0.7954612886*((IF(ISNUMBER(C103),C103,AN103)-IF(ISNUMBER(C102),C102,AN102))-(-0.8328750492*(AD103-AD102)+3.274150872*(AE103-AE102)))-1.394571582*AO103+0.4181414112*AO102</f>
        <v>6654.35425049463</v>
      </c>
      <c r="AP102" s="31" t="n">
        <f aca="false">AQ102+AR101+'ARIMAX(1,1,1) Model'!$C$19*(AR101-AR100)+'ARIMAX(1,1,1) Model'!$C$20*AS101</f>
        <v>7216.98554598214</v>
      </c>
      <c r="AQ102" s="31" t="n">
        <f aca="false">'ARIMAX(1,1,1) Model'!$C$6*I102+'ARIMAX(1,1,1) Model'!$C$7*N102/1000+'ARIMAX(1,1,1) Model'!$C$8*AD102+'ARIMAX(1,1,1) Model'!$C$9*AE102+'ARIMAX(1,1,1) Model'!$C$10*AC102+'ARIMAX(1,1,1) Model'!$C$11*IF(AND(B102&gt;='ARIMAX(1,1,1) Model'!$C$25,B102&lt;='ARIMAX(1,1,1) Model'!$C$26),1,0)+'ARIMAX(1,1,1) Model'!$C$12*E102/1000+'ARIMAX(1,1,1) Model'!$C$13*V102+'ARIMAX(1,1,1) Model'!$C$14*A102+'ARIMAX(1,1,1) Model'!$C$15*SIN(2*PI()*A102/'ARIMAX(1,1,1) Model'!$C$24)+'ARIMAX(1,1,1) Model'!$C$16*COS(2*PI()*A102/'ARIMAX(1,1,1) Model'!$C$24)+'ARIMAX(1,1,1) Model'!$C$17*SIN(4*PI()*A102/'ARIMAX(1,1,1) Model'!$C$24)+'ARIMAX(1,1,1) Model'!$C$18*COS(4*PI()*A102/'ARIMAX(1,1,1) Model'!$C$24)</f>
        <v>1032.9881477588</v>
      </c>
      <c r="AR102" s="31" t="n">
        <f aca="false">IF(ISNUMBER(C102),C102,AP102)-AQ102</f>
        <v>5819.0118522412</v>
      </c>
      <c r="AS102" s="31" t="n">
        <f aca="false">IF(ISNUMBER(C102),C102-AP102,0)</f>
        <v>-364.985545982136</v>
      </c>
      <c r="AT102" s="32"/>
      <c r="AU102" s="33"/>
      <c r="AV102" s="33"/>
      <c r="AW102" s="31"/>
      <c r="AX102" s="31"/>
    </row>
    <row r="103" customFormat="false" ht="16.5" hidden="false" customHeight="true" outlineLevel="0" collapsed="false">
      <c r="A103" s="23" t="n">
        <v>102</v>
      </c>
      <c r="B103" s="24" t="n">
        <v>33984</v>
      </c>
      <c r="C103" s="23" t="n">
        <v>6726</v>
      </c>
      <c r="D103" s="25"/>
      <c r="E103" s="25" t="n">
        <v>354000</v>
      </c>
      <c r="F103" s="25"/>
      <c r="G103" s="25" t="n">
        <v>18.62</v>
      </c>
      <c r="H103" s="25" t="n">
        <v>17.052</v>
      </c>
      <c r="I103" s="25" t="n">
        <v>1.066</v>
      </c>
      <c r="J103" s="25" t="n">
        <v>6566.641</v>
      </c>
      <c r="K103" s="25"/>
      <c r="L103" s="25" t="n">
        <v>882</v>
      </c>
      <c r="M103" s="25" t="n">
        <v>13.218</v>
      </c>
      <c r="N103" s="25" t="n">
        <v>177380</v>
      </c>
      <c r="O103" s="25" t="n">
        <v>4300.5</v>
      </c>
      <c r="P103" s="25" t="n">
        <v>818575</v>
      </c>
      <c r="Q103" s="25"/>
      <c r="R103" s="25"/>
      <c r="S103" s="25"/>
      <c r="T103" s="25"/>
      <c r="U103" s="25" t="n">
        <v>28</v>
      </c>
      <c r="V103" s="25" t="n">
        <v>89.3</v>
      </c>
      <c r="W103" s="25"/>
      <c r="X103" s="25"/>
      <c r="Y103" s="25"/>
      <c r="Z103" s="25"/>
      <c r="AA103" s="25" t="n">
        <v>253530</v>
      </c>
      <c r="AB103" s="26"/>
      <c r="AC103" s="27" t="n">
        <v>0</v>
      </c>
      <c r="AD103" s="28" t="n">
        <v>170.4</v>
      </c>
      <c r="AE103" s="28" t="n">
        <v>0</v>
      </c>
      <c r="AF103" s="27"/>
      <c r="AG103" s="29" t="n">
        <f aca="false">6753.47943187+0.36116788*I103+0.01252571*N103-22.85359542*V103+0.00407811*AA103-0.00067349*E103</f>
        <v>7730.35657392408</v>
      </c>
      <c r="AH103" s="29" t="n">
        <f aca="false">A103*'Simple Linear Regression'!$B$18+'Simple Linear Regression'!$B$17</f>
        <v>7972.34612949862</v>
      </c>
      <c r="AI103" s="29" t="n">
        <f aca="false">7491.3971+0.0137554*N103-0.00058829*E103-34.3283*V103+0.30565*L103+54.6031*M103</f>
        <v>7648.8851778</v>
      </c>
      <c r="AJ103" s="29" t="n">
        <f aca="false">7491.3971-0.00058829*E103+0.30565*L103+54.6031*M103+0.0137554*N103-34.3283*V103</f>
        <v>7648.8851778</v>
      </c>
      <c r="AL103" s="29" t="n">
        <f aca="false">2192.59+2373.87*I103+0.0316653*N103-15.7623*V103+0.00202406*AA103-0.000740146*E103-0.00963493*(I103*N103)</f>
        <v>7361.6604120956</v>
      </c>
      <c r="AM103" s="30" t="n">
        <f aca="false">5205.907083+122.0638992*I103+13.609808*(N103/1000)-1.245906883*AD103+0.7746840854*AE103-134.2474226*AC103-1547.125689*IF(AND(B103&gt;=DATE(2020,3,20),B103&lt;=DATE(2020,6,26)),1,0)</f>
        <v>7537.832409724</v>
      </c>
      <c r="AN103" s="30" t="n">
        <f aca="false">IF(ISNUMBER(C104),C104,AN104)-0.8328750492*(AD105-AD104)+3.274150872*(AE105-AE104)+0.7954612886*((IF(ISNUMBER(C104),C104,AN104)-IF(ISNUMBER(C103),C103,AN103))-(-0.8328750492*(AD104-AD103)+3.274150872*(AE104-AE103)))-1.394571582*AO104+0.4181414112*AO103</f>
        <v>7443.76329303279</v>
      </c>
      <c r="AP103" s="31" t="n">
        <f aca="false">AQ103+AR102+'ARIMAX(1,1,1) Model'!$C$19*(AR102-AR101)+'ARIMAX(1,1,1) Model'!$C$20*AS102</f>
        <v>7100.29786089409</v>
      </c>
      <c r="AQ103" s="31" t="n">
        <f aca="false">'ARIMAX(1,1,1) Model'!$C$6*I103+'ARIMAX(1,1,1) Model'!$C$7*N103/1000+'ARIMAX(1,1,1) Model'!$C$8*AD103+'ARIMAX(1,1,1) Model'!$C$9*AE103+'ARIMAX(1,1,1) Model'!$C$10*AC103+'ARIMAX(1,1,1) Model'!$C$11*IF(AND(B103&gt;='ARIMAX(1,1,1) Model'!$C$25,B103&lt;='ARIMAX(1,1,1) Model'!$C$26),1,0)+'ARIMAX(1,1,1) Model'!$C$12*E103/1000+'ARIMAX(1,1,1) Model'!$C$13*V103+'ARIMAX(1,1,1) Model'!$C$14*A103+'ARIMAX(1,1,1) Model'!$C$15*SIN(2*PI()*A103/'ARIMAX(1,1,1) Model'!$C$24)+'ARIMAX(1,1,1) Model'!$C$16*COS(2*PI()*A103/'ARIMAX(1,1,1) Model'!$C$24)+'ARIMAX(1,1,1) Model'!$C$17*SIN(4*PI()*A103/'ARIMAX(1,1,1) Model'!$C$24)+'ARIMAX(1,1,1) Model'!$C$18*COS(4*PI()*A103/'ARIMAX(1,1,1) Model'!$C$24)</f>
        <v>1005.65478969876</v>
      </c>
      <c r="AR103" s="31" t="n">
        <f aca="false">IF(ISNUMBER(C103),C103,AP103)-AQ103</f>
        <v>5720.34521030124</v>
      </c>
      <c r="AS103" s="31" t="n">
        <f aca="false">IF(ISNUMBER(C103),C103-AP103,0)</f>
        <v>-374.297860894094</v>
      </c>
      <c r="AT103" s="32"/>
      <c r="AU103" s="33"/>
      <c r="AV103" s="33"/>
      <c r="AW103" s="31"/>
      <c r="AX103" s="31"/>
    </row>
    <row r="104" customFormat="false" ht="16.5" hidden="false" customHeight="true" outlineLevel="0" collapsed="false">
      <c r="A104" s="23" t="n">
        <v>103</v>
      </c>
      <c r="B104" s="24" t="n">
        <v>33991</v>
      </c>
      <c r="C104" s="23" t="n">
        <v>7131</v>
      </c>
      <c r="D104" s="25"/>
      <c r="E104" s="25" t="n">
        <v>352000</v>
      </c>
      <c r="F104" s="25"/>
      <c r="G104" s="25" t="n">
        <v>18.608</v>
      </c>
      <c r="H104" s="25" t="n">
        <v>16.978</v>
      </c>
      <c r="I104" s="25" t="n">
        <v>1.061</v>
      </c>
      <c r="J104" s="25" t="n">
        <v>6566.641</v>
      </c>
      <c r="K104" s="25"/>
      <c r="L104" s="25" t="n">
        <v>882</v>
      </c>
      <c r="M104" s="25" t="n">
        <v>13.784</v>
      </c>
      <c r="N104" s="25" t="n">
        <v>177380</v>
      </c>
      <c r="O104" s="25" t="n">
        <v>4300.5</v>
      </c>
      <c r="P104" s="25" t="n">
        <v>818575</v>
      </c>
      <c r="Q104" s="25"/>
      <c r="R104" s="25"/>
      <c r="S104" s="25"/>
      <c r="T104" s="25"/>
      <c r="U104" s="25" t="n">
        <v>28</v>
      </c>
      <c r="V104" s="25" t="n">
        <v>89.3</v>
      </c>
      <c r="W104" s="25"/>
      <c r="X104" s="25"/>
      <c r="Y104" s="25"/>
      <c r="Z104" s="25"/>
      <c r="AA104" s="25" t="n">
        <v>253530</v>
      </c>
      <c r="AB104" s="26"/>
      <c r="AC104" s="27" t="n">
        <v>0</v>
      </c>
      <c r="AD104" s="28" t="n">
        <v>160</v>
      </c>
      <c r="AE104" s="28" t="n">
        <v>0.2</v>
      </c>
      <c r="AF104" s="27"/>
      <c r="AG104" s="29" t="n">
        <f aca="false">6753.47943187+0.36116788*I104+0.01252571*N104-22.85359542*V104+0.00407811*AA104-0.00067349*E104</f>
        <v>7731.70174808468</v>
      </c>
      <c r="AH104" s="29" t="n">
        <f aca="false">A104*'Simple Linear Regression'!$B$18+'Simple Linear Regression'!$B$17</f>
        <v>7973.19916658253</v>
      </c>
      <c r="AI104" s="29" t="n">
        <f aca="false">7491.3971+0.0137554*N104-0.00058829*E104-34.3283*V104+0.30565*L104+54.6031*M104</f>
        <v>7680.9671124</v>
      </c>
      <c r="AJ104" s="29" t="n">
        <f aca="false">7491.3971-0.00058829*E104+0.30565*L104+54.6031*M104+0.0137554*N104-34.3283*V104</f>
        <v>7680.9671124</v>
      </c>
      <c r="AL104" s="29" t="n">
        <f aca="false">2192.59+2373.87*I104+0.0316653*N104-15.7623*V104+0.00202406*AA104-0.000740146*E104-0.00963493*(I104*N104)</f>
        <v>7359.8165735126</v>
      </c>
      <c r="AM104" s="30" t="n">
        <f aca="false">5205.907083+122.0638992*I104+13.609808*(N104/1000)-1.245906883*AD104+0.7746840854*AE104-134.2474226*AC104-1547.125689*IF(AND(B104&gt;=DATE(2020,3,20),B104&lt;=DATE(2020,6,26)),1,0)</f>
        <v>7550.33445862828</v>
      </c>
      <c r="AN104" s="30" t="n">
        <f aca="false">IF(ISNUMBER(C105),C105,AN105)-0.8328750492*(AD106-AD105)+3.274150872*(AE106-AE105)+0.7954612886*((IF(ISNUMBER(C105),C105,AN105)-IF(ISNUMBER(C104),C104,AN104))-(-0.8328750492*(AD105-AD104)+3.274150872*(AE105-AE104)))-1.394571582*AO105+0.4181414112*AO104</f>
        <v>6181.74558828207</v>
      </c>
      <c r="AP104" s="31" t="n">
        <f aca="false">AQ104+AR103+'ARIMAX(1,1,1) Model'!$C$19*(AR103-AR102)+'ARIMAX(1,1,1) Model'!$C$20*AS103</f>
        <v>7035.40710257464</v>
      </c>
      <c r="AQ104" s="31" t="n">
        <f aca="false">'ARIMAX(1,1,1) Model'!$C$6*I104+'ARIMAX(1,1,1) Model'!$C$7*N104/1000+'ARIMAX(1,1,1) Model'!$C$8*AD104+'ARIMAX(1,1,1) Model'!$C$9*AE104+'ARIMAX(1,1,1) Model'!$C$10*AC104+'ARIMAX(1,1,1) Model'!$C$11*IF(AND(B104&gt;='ARIMAX(1,1,1) Model'!$C$25,B104&lt;='ARIMAX(1,1,1) Model'!$C$26),1,0)+'ARIMAX(1,1,1) Model'!$C$12*E104/1000+'ARIMAX(1,1,1) Model'!$C$13*V104+'ARIMAX(1,1,1) Model'!$C$14*A104+'ARIMAX(1,1,1) Model'!$C$15*SIN(2*PI()*A104/'ARIMAX(1,1,1) Model'!$C$24)+'ARIMAX(1,1,1) Model'!$C$16*COS(2*PI()*A104/'ARIMAX(1,1,1) Model'!$C$24)+'ARIMAX(1,1,1) Model'!$C$17*SIN(4*PI()*A104/'ARIMAX(1,1,1) Model'!$C$24)+'ARIMAX(1,1,1) Model'!$C$18*COS(4*PI()*A104/'ARIMAX(1,1,1) Model'!$C$24)</f>
        <v>987.785687623421</v>
      </c>
      <c r="AR104" s="31" t="n">
        <f aca="false">IF(ISNUMBER(C104),C104,AP104)-AQ104</f>
        <v>6143.21431237658</v>
      </c>
      <c r="AS104" s="31" t="n">
        <f aca="false">IF(ISNUMBER(C104),C104-AP104,0)</f>
        <v>95.5928974253611</v>
      </c>
      <c r="AT104" s="32"/>
      <c r="AU104" s="33"/>
      <c r="AV104" s="33"/>
      <c r="AW104" s="31"/>
      <c r="AX104" s="31"/>
    </row>
    <row r="105" customFormat="false" ht="16.5" hidden="false" customHeight="true" outlineLevel="0" collapsed="false">
      <c r="A105" s="23" t="n">
        <v>104</v>
      </c>
      <c r="B105" s="24" t="n">
        <v>33998</v>
      </c>
      <c r="C105" s="23" t="n">
        <v>6603</v>
      </c>
      <c r="D105" s="25"/>
      <c r="E105" s="25" t="n">
        <v>341000</v>
      </c>
      <c r="F105" s="25"/>
      <c r="G105" s="25" t="n">
        <v>19.898</v>
      </c>
      <c r="H105" s="25" t="n">
        <v>18.004</v>
      </c>
      <c r="I105" s="25" t="n">
        <v>1.055</v>
      </c>
      <c r="J105" s="25" t="n">
        <v>6566.641</v>
      </c>
      <c r="K105" s="25"/>
      <c r="L105" s="25" t="n">
        <v>882</v>
      </c>
      <c r="M105" s="25" t="n">
        <v>13.784</v>
      </c>
      <c r="N105" s="25" t="n">
        <v>177380</v>
      </c>
      <c r="O105" s="25" t="n">
        <v>4300.5</v>
      </c>
      <c r="P105" s="25" t="n">
        <v>818575</v>
      </c>
      <c r="Q105" s="25"/>
      <c r="R105" s="25"/>
      <c r="S105" s="25"/>
      <c r="T105" s="25"/>
      <c r="U105" s="25" t="n">
        <v>28</v>
      </c>
      <c r="V105" s="25" t="n">
        <v>89.3</v>
      </c>
      <c r="W105" s="25"/>
      <c r="X105" s="25"/>
      <c r="Y105" s="25"/>
      <c r="Z105" s="25"/>
      <c r="AA105" s="25" t="n">
        <v>253530</v>
      </c>
      <c r="AB105" s="26"/>
      <c r="AC105" s="27" t="n">
        <v>0</v>
      </c>
      <c r="AD105" s="28" t="n">
        <v>161.6</v>
      </c>
      <c r="AE105" s="28" t="n">
        <v>0</v>
      </c>
      <c r="AF105" s="27"/>
      <c r="AG105" s="29" t="n">
        <f aca="false">6753.47943187+0.36116788*I105+0.01252571*N105-22.85359542*V105+0.00407811*AA105-0.00067349*E105</f>
        <v>7739.1079710774</v>
      </c>
      <c r="AH105" s="29" t="n">
        <f aca="false">A105*'Simple Linear Regression'!$B$18+'Simple Linear Regression'!$B$17</f>
        <v>7974.05220366643</v>
      </c>
      <c r="AI105" s="29" t="n">
        <f aca="false">7491.3971+0.0137554*N105-0.00058829*E105-34.3283*V105+0.30565*L105+54.6031*M105</f>
        <v>7687.4383024</v>
      </c>
      <c r="AJ105" s="29" t="n">
        <f aca="false">7491.3971-0.00058829*E105+0.30565*L105+54.6031*M105+0.0137554*N105-34.3283*V105</f>
        <v>7687.4383024</v>
      </c>
      <c r="AL105" s="29" t="n">
        <f aca="false">2192.59+2373.87*I105+0.0316653*N105-15.7623*V105+0.00202406*AA105-0.000740146*E105-0.00963493*(I105*N105)</f>
        <v>7363.969222813</v>
      </c>
      <c r="AM105" s="30" t="n">
        <f aca="false">5205.907083+122.0638992*I105+13.609808*(N105/1000)-1.245906883*AD105+0.7746840854*AE105-134.2474226*AC105-1547.125689*IF(AND(B105&gt;=DATE(2020,3,20),B105&lt;=DATE(2020,6,26)),1,0)</f>
        <v>7547.4536874032</v>
      </c>
      <c r="AN105" s="30" t="n">
        <f aca="false">IF(ISNUMBER(C106),C106,AN106)-0.8328750492*(AD107-AD106)+3.274150872*(AE107-AE106)+0.7954612886*((IF(ISNUMBER(C106),C106,AN106)-IF(ISNUMBER(C105),C105,AN105))-(-0.8328750492*(AD106-AD105)+3.274150872*(AE106-AE105)))-1.394571582*AO106+0.4181414112*AO105</f>
        <v>7901.76949685663</v>
      </c>
      <c r="AP105" s="31" t="n">
        <f aca="false">AQ105+AR104+'ARIMAX(1,1,1) Model'!$C$19*(AR104-AR103)+'ARIMAX(1,1,1) Model'!$C$20*AS104</f>
        <v>7089.11689232685</v>
      </c>
      <c r="AQ105" s="31" t="n">
        <f aca="false">'ARIMAX(1,1,1) Model'!$C$6*I105+'ARIMAX(1,1,1) Model'!$C$7*N105/1000+'ARIMAX(1,1,1) Model'!$C$8*AD105+'ARIMAX(1,1,1) Model'!$C$9*AE105+'ARIMAX(1,1,1) Model'!$C$10*AC105+'ARIMAX(1,1,1) Model'!$C$11*IF(AND(B105&gt;='ARIMAX(1,1,1) Model'!$C$25,B105&lt;='ARIMAX(1,1,1) Model'!$C$26),1,0)+'ARIMAX(1,1,1) Model'!$C$12*E105/1000+'ARIMAX(1,1,1) Model'!$C$13*V105+'ARIMAX(1,1,1) Model'!$C$14*A105+'ARIMAX(1,1,1) Model'!$C$15*SIN(2*PI()*A105/'ARIMAX(1,1,1) Model'!$C$24)+'ARIMAX(1,1,1) Model'!$C$16*COS(2*PI()*A105/'ARIMAX(1,1,1) Model'!$C$24)+'ARIMAX(1,1,1) Model'!$C$17*SIN(4*PI()*A105/'ARIMAX(1,1,1) Model'!$C$24)+'ARIMAX(1,1,1) Model'!$C$18*COS(4*PI()*A105/'ARIMAX(1,1,1) Model'!$C$24)</f>
        <v>990.701049791397</v>
      </c>
      <c r="AR105" s="31" t="n">
        <f aca="false">IF(ISNUMBER(C105),C105,AP105)-AQ105</f>
        <v>5612.2989502086</v>
      </c>
      <c r="AS105" s="31" t="n">
        <f aca="false">IF(ISNUMBER(C105),C105-AP105,0)</f>
        <v>-486.116892326852</v>
      </c>
      <c r="AT105" s="32"/>
      <c r="AU105" s="33"/>
      <c r="AV105" s="33"/>
      <c r="AW105" s="31"/>
      <c r="AX105" s="31"/>
    </row>
    <row r="106" customFormat="false" ht="16.5" hidden="false" customHeight="true" outlineLevel="0" collapsed="false">
      <c r="A106" s="23" t="n">
        <v>105</v>
      </c>
      <c r="B106" s="24" t="n">
        <v>34005</v>
      </c>
      <c r="C106" s="23" t="n">
        <v>7322</v>
      </c>
      <c r="D106" s="25"/>
      <c r="E106" s="25" t="n">
        <v>340000</v>
      </c>
      <c r="F106" s="25"/>
      <c r="G106" s="25" t="n">
        <v>20.22</v>
      </c>
      <c r="H106" s="25" t="n">
        <v>18.575</v>
      </c>
      <c r="I106" s="25" t="n">
        <v>1.055</v>
      </c>
      <c r="J106" s="25" t="n">
        <v>6680.803</v>
      </c>
      <c r="K106" s="25"/>
      <c r="L106" s="25" t="n">
        <v>926</v>
      </c>
      <c r="M106" s="25" t="n">
        <v>13.784</v>
      </c>
      <c r="N106" s="25" t="n">
        <v>177380</v>
      </c>
      <c r="O106" s="25" t="n">
        <v>4336.4</v>
      </c>
      <c r="P106" s="25" t="n">
        <v>818575</v>
      </c>
      <c r="Q106" s="25"/>
      <c r="R106" s="25"/>
      <c r="S106" s="25"/>
      <c r="T106" s="25"/>
      <c r="U106" s="25" t="n">
        <v>28</v>
      </c>
      <c r="V106" s="25" t="n">
        <v>90.1</v>
      </c>
      <c r="W106" s="25"/>
      <c r="X106" s="25"/>
      <c r="Y106" s="25"/>
      <c r="Z106" s="25"/>
      <c r="AA106" s="25" t="n">
        <v>253530</v>
      </c>
      <c r="AB106" s="26"/>
      <c r="AC106" s="27" t="n">
        <v>0</v>
      </c>
      <c r="AD106" s="28" t="n">
        <v>165</v>
      </c>
      <c r="AE106" s="28" t="n">
        <v>0</v>
      </c>
      <c r="AF106" s="27"/>
      <c r="AG106" s="29" t="n">
        <f aca="false">6753.47943187+0.36116788*I106+0.01252571*N106-22.85359542*V106+0.00407811*AA106-0.00067349*E106</f>
        <v>7721.4985847414</v>
      </c>
      <c r="AH106" s="29" t="n">
        <f aca="false">A106*'Simple Linear Regression'!$B$18+'Simple Linear Regression'!$B$17</f>
        <v>7974.90524075033</v>
      </c>
      <c r="AI106" s="29" t="n">
        <f aca="false">7491.3971+0.0137554*N106-0.00058829*E106-34.3283*V106+0.30565*L106+54.6031*M106</f>
        <v>7674.0125524</v>
      </c>
      <c r="AJ106" s="29" t="n">
        <f aca="false">7491.3971-0.00058829*E106+0.30565*L106+54.6031*M106+0.0137554*N106-34.3283*V106</f>
        <v>7674.0125524</v>
      </c>
      <c r="AL106" s="29" t="n">
        <f aca="false">2192.59+2373.87*I106+0.0316653*N106-15.7623*V106+0.00202406*AA106-0.000740146*E106-0.00963493*(I106*N106)</f>
        <v>7352.099528813</v>
      </c>
      <c r="AM106" s="30" t="n">
        <f aca="false">5205.907083+122.0638992*I106+13.609808*(N106/1000)-1.245906883*AD106+0.7746840854*AE106-134.2474226*AC106-1547.125689*IF(AND(B106&gt;=DATE(2020,3,20),B106&lt;=DATE(2020,6,26)),1,0)</f>
        <v>7543.217604001</v>
      </c>
      <c r="AN106" s="30" t="n">
        <f aca="false">IF(ISNUMBER(C107),C107,AN107)-0.8328750492*(AD108-AD107)+3.274150872*(AE108-AE107)+0.7954612886*((IF(ISNUMBER(C107),C107,AN107)-IF(ISNUMBER(C106),C106,AN106))-(-0.8328750492*(AD107-AD106)+3.274150872*(AE107-AE106)))-1.394571582*AO107+0.4181414112*AO106</f>
        <v>6324.52930893145</v>
      </c>
      <c r="AP106" s="31" t="n">
        <f aca="false">AQ106+AR105+'ARIMAX(1,1,1) Model'!$C$19*(AR105-AR104)+'ARIMAX(1,1,1) Model'!$C$20*AS105</f>
        <v>7006.50946819719</v>
      </c>
      <c r="AQ106" s="31" t="n">
        <f aca="false">'ARIMAX(1,1,1) Model'!$C$6*I106+'ARIMAX(1,1,1) Model'!$C$7*N106/1000+'ARIMAX(1,1,1) Model'!$C$8*AD106+'ARIMAX(1,1,1) Model'!$C$9*AE106+'ARIMAX(1,1,1) Model'!$C$10*AC106+'ARIMAX(1,1,1) Model'!$C$11*IF(AND(B106&gt;='ARIMAX(1,1,1) Model'!$C$25,B106&lt;='ARIMAX(1,1,1) Model'!$C$26),1,0)+'ARIMAX(1,1,1) Model'!$C$12*E106/1000+'ARIMAX(1,1,1) Model'!$C$13*V106+'ARIMAX(1,1,1) Model'!$C$14*A106+'ARIMAX(1,1,1) Model'!$C$15*SIN(2*PI()*A106/'ARIMAX(1,1,1) Model'!$C$24)+'ARIMAX(1,1,1) Model'!$C$16*COS(2*PI()*A106/'ARIMAX(1,1,1) Model'!$C$24)+'ARIMAX(1,1,1) Model'!$C$17*SIN(4*PI()*A106/'ARIMAX(1,1,1) Model'!$C$24)+'ARIMAX(1,1,1) Model'!$C$18*COS(4*PI()*A106/'ARIMAX(1,1,1) Model'!$C$24)</f>
        <v>1008.44577777111</v>
      </c>
      <c r="AR106" s="31" t="n">
        <f aca="false">IF(ISNUMBER(C106),C106,AP106)-AQ106</f>
        <v>6313.55422222889</v>
      </c>
      <c r="AS106" s="31" t="n">
        <f aca="false">IF(ISNUMBER(C106),C106-AP106,0)</f>
        <v>315.490531802813</v>
      </c>
      <c r="AT106" s="32"/>
      <c r="AU106" s="33"/>
      <c r="AV106" s="33"/>
      <c r="AW106" s="31"/>
      <c r="AX106" s="31"/>
    </row>
    <row r="107" customFormat="false" ht="16.5" hidden="false" customHeight="true" outlineLevel="0" collapsed="false">
      <c r="A107" s="23" t="n">
        <v>106</v>
      </c>
      <c r="B107" s="24" t="n">
        <v>34012</v>
      </c>
      <c r="C107" s="23" t="n">
        <v>6779</v>
      </c>
      <c r="D107" s="25"/>
      <c r="E107" s="25" t="n">
        <v>319000</v>
      </c>
      <c r="F107" s="25"/>
      <c r="G107" s="25" t="n">
        <v>20.128</v>
      </c>
      <c r="H107" s="25" t="n">
        <v>18.454</v>
      </c>
      <c r="I107" s="25" t="n">
        <v>1.062</v>
      </c>
      <c r="J107" s="25" t="n">
        <v>6680.803</v>
      </c>
      <c r="K107" s="25"/>
      <c r="L107" s="25" t="n">
        <v>926</v>
      </c>
      <c r="M107" s="25" t="n">
        <v>13.784</v>
      </c>
      <c r="N107" s="25" t="n">
        <v>177380</v>
      </c>
      <c r="O107" s="25" t="n">
        <v>4336.4</v>
      </c>
      <c r="P107" s="25" t="n">
        <v>818575</v>
      </c>
      <c r="Q107" s="25"/>
      <c r="R107" s="25"/>
      <c r="S107" s="25"/>
      <c r="T107" s="25"/>
      <c r="U107" s="25" t="n">
        <v>28</v>
      </c>
      <c r="V107" s="25" t="n">
        <v>90.1</v>
      </c>
      <c r="W107" s="25"/>
      <c r="X107" s="25"/>
      <c r="Y107" s="25"/>
      <c r="Z107" s="25"/>
      <c r="AA107" s="25" t="n">
        <v>253530</v>
      </c>
      <c r="AB107" s="26"/>
      <c r="AC107" s="27" t="n">
        <v>0</v>
      </c>
      <c r="AD107" s="28" t="n">
        <v>158.3</v>
      </c>
      <c r="AE107" s="28" t="n">
        <v>0</v>
      </c>
      <c r="AF107" s="27"/>
      <c r="AG107" s="29" t="n">
        <f aca="false">6753.47943187+0.36116788*I107+0.01252571*N107-22.85359542*V107+0.00407811*AA107-0.00067349*E107</f>
        <v>7735.64440291656</v>
      </c>
      <c r="AH107" s="29" t="n">
        <f aca="false">A107*'Simple Linear Regression'!$B$18+'Simple Linear Regression'!$B$17</f>
        <v>7975.75827783424</v>
      </c>
      <c r="AI107" s="29" t="n">
        <f aca="false">7491.3971+0.0137554*N107-0.00058829*E107-34.3283*V107+0.30565*L107+54.6031*M107</f>
        <v>7686.3666424</v>
      </c>
      <c r="AJ107" s="29" t="n">
        <f aca="false">7491.3971-0.00058829*E107+0.30565*L107+54.6031*M107+0.0137554*N107-34.3283*V107</f>
        <v>7686.3666424</v>
      </c>
      <c r="AL107" s="29" t="n">
        <f aca="false">2192.59+2373.87*I107+0.0316653*N107-15.7623*V107+0.00202406*AA107-0.000740146*E107-0.00963493*(I107*N107)</f>
        <v>7372.2963776292</v>
      </c>
      <c r="AM107" s="30" t="n">
        <f aca="false">5205.907083+122.0638992*I107+13.609808*(N107/1000)-1.245906883*AD107+0.7746840854*AE107-134.2474226*AC107-1547.125689*IF(AND(B107&gt;=DATE(2020,3,20),B107&lt;=DATE(2020,6,26)),1,0)</f>
        <v>7552.4196274115</v>
      </c>
      <c r="AN107" s="30" t="n">
        <f aca="false">IF(ISNUMBER(C108),C108,AN108)-0.8328750492*(AD109-AD108)+3.274150872*(AE109-AE108)+0.7954612886*((IF(ISNUMBER(C108),C108,AN108)-IF(ISNUMBER(C107),C107,AN107))-(-0.8328750492*(AD108-AD107)+3.274150872*(AE108-AE107)))-1.394571582*AO108+0.4181414112*AO107</f>
        <v>7770.85060743995</v>
      </c>
      <c r="AP107" s="31" t="n">
        <f aca="false">AQ107+AR106+'ARIMAX(1,1,1) Model'!$C$19*(AR106-AR105)+'ARIMAX(1,1,1) Model'!$C$20*AS106</f>
        <v>7126.50719463132</v>
      </c>
      <c r="AQ107" s="31" t="n">
        <f aca="false">'ARIMAX(1,1,1) Model'!$C$6*I107+'ARIMAX(1,1,1) Model'!$C$7*N107/1000+'ARIMAX(1,1,1) Model'!$C$8*AD107+'ARIMAX(1,1,1) Model'!$C$9*AE107+'ARIMAX(1,1,1) Model'!$C$10*AC107+'ARIMAX(1,1,1) Model'!$C$11*IF(AND(B107&gt;='ARIMAX(1,1,1) Model'!$C$25,B107&lt;='ARIMAX(1,1,1) Model'!$C$26),1,0)+'ARIMAX(1,1,1) Model'!$C$12*E107/1000+'ARIMAX(1,1,1) Model'!$C$13*V107+'ARIMAX(1,1,1) Model'!$C$14*A107+'ARIMAX(1,1,1) Model'!$C$15*SIN(2*PI()*A107/'ARIMAX(1,1,1) Model'!$C$24)+'ARIMAX(1,1,1) Model'!$C$16*COS(2*PI()*A107/'ARIMAX(1,1,1) Model'!$C$24)+'ARIMAX(1,1,1) Model'!$C$17*SIN(4*PI()*A107/'ARIMAX(1,1,1) Model'!$C$24)+'ARIMAX(1,1,1) Model'!$C$18*COS(4*PI()*A107/'ARIMAX(1,1,1) Model'!$C$24)</f>
        <v>1028.52621130361</v>
      </c>
      <c r="AR107" s="31" t="n">
        <f aca="false">IF(ISNUMBER(C107),C107,AP107)-AQ107</f>
        <v>5750.4737886964</v>
      </c>
      <c r="AS107" s="31" t="n">
        <f aca="false">IF(ISNUMBER(C107),C107-AP107,0)</f>
        <v>-347.507194631322</v>
      </c>
      <c r="AT107" s="32"/>
      <c r="AU107" s="33"/>
      <c r="AV107" s="33"/>
      <c r="AW107" s="31"/>
      <c r="AX107" s="31"/>
    </row>
    <row r="108" customFormat="false" ht="16.5" hidden="false" customHeight="true" outlineLevel="0" collapsed="false">
      <c r="A108" s="23" t="n">
        <v>107</v>
      </c>
      <c r="B108" s="24" t="n">
        <v>34019</v>
      </c>
      <c r="C108" s="23" t="n">
        <v>7325</v>
      </c>
      <c r="D108" s="25"/>
      <c r="E108" s="25" t="n">
        <v>321000</v>
      </c>
      <c r="F108" s="25"/>
      <c r="G108" s="25" t="n">
        <v>19.505</v>
      </c>
      <c r="H108" s="25" t="n">
        <v>18.048</v>
      </c>
      <c r="I108" s="25" t="n">
        <v>1.053</v>
      </c>
      <c r="J108" s="25" t="n">
        <v>6680.803</v>
      </c>
      <c r="K108" s="25"/>
      <c r="L108" s="25" t="n">
        <v>926</v>
      </c>
      <c r="M108" s="25" t="n">
        <v>13.457</v>
      </c>
      <c r="N108" s="25" t="n">
        <v>180999</v>
      </c>
      <c r="O108" s="25" t="n">
        <v>4336.4</v>
      </c>
      <c r="P108" s="25" t="n">
        <v>818575</v>
      </c>
      <c r="Q108" s="25"/>
      <c r="R108" s="25"/>
      <c r="S108" s="25"/>
      <c r="T108" s="25"/>
      <c r="U108" s="25" t="n">
        <v>28</v>
      </c>
      <c r="V108" s="25" t="n">
        <v>90.1</v>
      </c>
      <c r="W108" s="25"/>
      <c r="X108" s="25"/>
      <c r="Y108" s="25"/>
      <c r="Z108" s="25"/>
      <c r="AA108" s="25" t="n">
        <v>253530</v>
      </c>
      <c r="AB108" s="26"/>
      <c r="AC108" s="27" t="n">
        <v>0</v>
      </c>
      <c r="AD108" s="28" t="n">
        <v>181.6</v>
      </c>
      <c r="AE108" s="28" t="n">
        <v>0.4</v>
      </c>
      <c r="AF108" s="27"/>
      <c r="AG108" s="29" t="n">
        <f aca="false">6753.47943187+0.36116788*I108+0.01252571*N108-22.85359542*V108+0.00407811*AA108-0.00067349*E108</f>
        <v>7779.62471689564</v>
      </c>
      <c r="AH108" s="29" t="n">
        <f aca="false">A108*'Simple Linear Regression'!$B$18+'Simple Linear Regression'!$B$17</f>
        <v>7976.61131491814</v>
      </c>
      <c r="AI108" s="29" t="n">
        <f aca="false">7491.3971+0.0137554*N108-0.00058829*E108-34.3283*V108+0.30565*L108+54.6031*M108</f>
        <v>7717.1156413</v>
      </c>
      <c r="AJ108" s="29" t="n">
        <f aca="false">7491.3971-0.00058829*E108+0.30565*L108+54.6031*M108+0.0137554*N108-34.3283*V108</f>
        <v>7717.1156413</v>
      </c>
      <c r="AL108" s="29" t="n">
        <f aca="false">2192.59+2373.87*I108+0.0316653*N108-15.7623*V108+0.00202406*AA108-0.000740146*E108-0.00963493*(I108*N108)</f>
        <v>7442.71251259129</v>
      </c>
      <c r="AM108" s="30" t="n">
        <f aca="false">5205.907083+122.0638992*I108+13.609808*(N108/1000)-1.245906883*AD108+0.7746840854*AE108-134.2474226*AC108-1547.125689*IF(AND(B108&gt;=DATE(2020,3,20),B108&lt;=DATE(2020,6,26)),1,0)</f>
        <v>7571.85519073096</v>
      </c>
      <c r="AN108" s="30" t="n">
        <f aca="false">IF(ISNUMBER(C109),C109,AN109)-0.8328750492*(AD110-AD109)+3.274150872*(AE110-AE109)+0.7954612886*((IF(ISNUMBER(C109),C109,AN109)-IF(ISNUMBER(C108),C108,AN108))-(-0.8328750492*(AD109-AD108)+3.274150872*(AE109-AE108)))-1.394571582*AO109+0.4181414112*AO108</f>
        <v>6688.28140515475</v>
      </c>
      <c r="AP108" s="31" t="n">
        <f aca="false">AQ108+AR107+'ARIMAX(1,1,1) Model'!$C$19*(AR107-AR106)+'ARIMAX(1,1,1) Model'!$C$20*AS107</f>
        <v>7077.51666461648</v>
      </c>
      <c r="AQ108" s="31" t="n">
        <f aca="false">'ARIMAX(1,1,1) Model'!$C$6*I108+'ARIMAX(1,1,1) Model'!$C$7*N108/1000+'ARIMAX(1,1,1) Model'!$C$8*AD108+'ARIMAX(1,1,1) Model'!$C$9*AE108+'ARIMAX(1,1,1) Model'!$C$10*AC108+'ARIMAX(1,1,1) Model'!$C$11*IF(AND(B108&gt;='ARIMAX(1,1,1) Model'!$C$25,B108&lt;='ARIMAX(1,1,1) Model'!$C$26),1,0)+'ARIMAX(1,1,1) Model'!$C$12*E108/1000+'ARIMAX(1,1,1) Model'!$C$13*V108+'ARIMAX(1,1,1) Model'!$C$14*A108+'ARIMAX(1,1,1) Model'!$C$15*SIN(2*PI()*A108/'ARIMAX(1,1,1) Model'!$C$24)+'ARIMAX(1,1,1) Model'!$C$16*COS(2*PI()*A108/'ARIMAX(1,1,1) Model'!$C$24)+'ARIMAX(1,1,1) Model'!$C$17*SIN(4*PI()*A108/'ARIMAX(1,1,1) Model'!$C$24)+'ARIMAX(1,1,1) Model'!$C$18*COS(4*PI()*A108/'ARIMAX(1,1,1) Model'!$C$24)</f>
        <v>1069.17554826953</v>
      </c>
      <c r="AR108" s="31" t="n">
        <f aca="false">IF(ISNUMBER(C108),C108,AP108)-AQ108</f>
        <v>6255.82445173047</v>
      </c>
      <c r="AS108" s="31" t="n">
        <f aca="false">IF(ISNUMBER(C108),C108-AP108,0)</f>
        <v>247.483335383521</v>
      </c>
      <c r="AT108" s="32"/>
      <c r="AU108" s="33"/>
      <c r="AV108" s="33"/>
      <c r="AW108" s="31"/>
      <c r="AX108" s="31"/>
    </row>
    <row r="109" customFormat="false" ht="16.5" hidden="false" customHeight="true" outlineLevel="0" collapsed="false">
      <c r="A109" s="23" t="n">
        <v>108</v>
      </c>
      <c r="B109" s="24" t="n">
        <v>34026</v>
      </c>
      <c r="C109" s="23" t="n">
        <v>6961</v>
      </c>
      <c r="D109" s="25"/>
      <c r="E109" s="25" t="n">
        <v>351000</v>
      </c>
      <c r="F109" s="25"/>
      <c r="G109" s="25" t="n">
        <v>20.402</v>
      </c>
      <c r="H109" s="25" t="n">
        <v>18.81</v>
      </c>
      <c r="I109" s="25" t="n">
        <v>1.047</v>
      </c>
      <c r="J109" s="25" t="n">
        <v>6680.803</v>
      </c>
      <c r="K109" s="25"/>
      <c r="L109" s="25" t="n">
        <v>926</v>
      </c>
      <c r="M109" s="25" t="n">
        <v>13.457</v>
      </c>
      <c r="N109" s="25" t="n">
        <v>180999</v>
      </c>
      <c r="O109" s="25" t="n">
        <v>4336.4</v>
      </c>
      <c r="P109" s="25" t="n">
        <v>818575</v>
      </c>
      <c r="Q109" s="25"/>
      <c r="R109" s="25"/>
      <c r="S109" s="25"/>
      <c r="T109" s="25"/>
      <c r="U109" s="25" t="n">
        <v>28</v>
      </c>
      <c r="V109" s="25" t="n">
        <v>90.1</v>
      </c>
      <c r="W109" s="25"/>
      <c r="X109" s="25"/>
      <c r="Y109" s="25"/>
      <c r="Z109" s="25"/>
      <c r="AA109" s="25" t="n">
        <v>253530</v>
      </c>
      <c r="AB109" s="26"/>
      <c r="AC109" s="27" t="n">
        <v>0</v>
      </c>
      <c r="AD109" s="28" t="n">
        <v>187.4</v>
      </c>
      <c r="AE109" s="28" t="n">
        <v>1</v>
      </c>
      <c r="AF109" s="27"/>
      <c r="AG109" s="29" t="n">
        <f aca="false">6753.47943187+0.36116788*I109+0.01252571*N109-22.85359542*V109+0.00407811*AA109-0.00067349*E109</f>
        <v>7759.41784988836</v>
      </c>
      <c r="AH109" s="29" t="n">
        <f aca="false">A109*'Simple Linear Regression'!$B$18+'Simple Linear Regression'!$B$17</f>
        <v>7977.46435200205</v>
      </c>
      <c r="AI109" s="29" t="n">
        <f aca="false">7491.3971+0.0137554*N109-0.00058829*E109-34.3283*V109+0.30565*L109+54.6031*M109</f>
        <v>7699.4669413</v>
      </c>
      <c r="AJ109" s="29" t="n">
        <f aca="false">7491.3971-0.00058829*E109+0.30565*L109+54.6031*M109+0.0137554*N109-34.3283*V109</f>
        <v>7699.4669413</v>
      </c>
      <c r="AL109" s="29" t="n">
        <f aca="false">2192.59+2373.87*I109+0.0316653*N109-15.7623*V109+0.00202406*AA109-0.000740146*E109-0.00963493*(I109*N109)</f>
        <v>7416.72838876171</v>
      </c>
      <c r="AM109" s="30" t="n">
        <f aca="false">5205.907083+122.0638992*I109+13.609808*(N109/1000)-1.245906883*AD109+0.7746840854*AE109-134.2474226*AC109-1547.125689*IF(AND(B109&gt;=DATE(2020,3,20),B109&lt;=DATE(2020,6,26)),1,0)</f>
        <v>7564.3613578656</v>
      </c>
      <c r="AN109" s="30" t="n">
        <f aca="false">IF(ISNUMBER(C110),C110,AN110)-0.8328750492*(AD111-AD110)+3.274150872*(AE111-AE110)+0.7954612886*((IF(ISNUMBER(C110),C110,AN110)-IF(ISNUMBER(C109),C109,AN109))-(-0.8328750492*(AD110-AD109)+3.274150872*(AE110-AE109)))-1.394571582*AO110+0.4181414112*AO109</f>
        <v>7384.54720711357</v>
      </c>
      <c r="AP109" s="31" t="n">
        <f aca="false">AQ109+AR108+'ARIMAX(1,1,1) Model'!$C$19*(AR108-AR107)+'ARIMAX(1,1,1) Model'!$C$20*AS108</f>
        <v>7167.4395497205</v>
      </c>
      <c r="AQ109" s="31" t="n">
        <f aca="false">'ARIMAX(1,1,1) Model'!$C$6*I109+'ARIMAX(1,1,1) Model'!$C$7*N109/1000+'ARIMAX(1,1,1) Model'!$C$8*AD109+'ARIMAX(1,1,1) Model'!$C$9*AE109+'ARIMAX(1,1,1) Model'!$C$10*AC109+'ARIMAX(1,1,1) Model'!$C$11*IF(AND(B109&gt;='ARIMAX(1,1,1) Model'!$C$25,B109&lt;='ARIMAX(1,1,1) Model'!$C$26),1,0)+'ARIMAX(1,1,1) Model'!$C$12*E109/1000+'ARIMAX(1,1,1) Model'!$C$13*V109+'ARIMAX(1,1,1) Model'!$C$14*A109+'ARIMAX(1,1,1) Model'!$C$15*SIN(2*PI()*A109/'ARIMAX(1,1,1) Model'!$C$24)+'ARIMAX(1,1,1) Model'!$C$16*COS(2*PI()*A109/'ARIMAX(1,1,1) Model'!$C$24)+'ARIMAX(1,1,1) Model'!$C$17*SIN(4*PI()*A109/'ARIMAX(1,1,1) Model'!$C$24)+'ARIMAX(1,1,1) Model'!$C$18*COS(4*PI()*A109/'ARIMAX(1,1,1) Model'!$C$24)</f>
        <v>1085.08308088373</v>
      </c>
      <c r="AR109" s="31" t="n">
        <f aca="false">IF(ISNUMBER(C109),C109,AP109)-AQ109</f>
        <v>5875.91691911627</v>
      </c>
      <c r="AS109" s="31" t="n">
        <f aca="false">IF(ISNUMBER(C109),C109-AP109,0)</f>
        <v>-206.439549720504</v>
      </c>
      <c r="AT109" s="32"/>
      <c r="AU109" s="33"/>
      <c r="AV109" s="33"/>
      <c r="AW109" s="31"/>
      <c r="AX109" s="31"/>
    </row>
    <row r="110" customFormat="false" ht="16.5" hidden="false" customHeight="true" outlineLevel="0" collapsed="false">
      <c r="A110" s="23" t="n">
        <v>109</v>
      </c>
      <c r="B110" s="24" t="n">
        <v>34033</v>
      </c>
      <c r="C110" s="23" t="n">
        <v>7188</v>
      </c>
      <c r="D110" s="25"/>
      <c r="E110" s="25" t="n">
        <v>362000</v>
      </c>
      <c r="F110" s="25"/>
      <c r="G110" s="25" t="n">
        <v>20.692</v>
      </c>
      <c r="H110" s="25" t="n">
        <v>19.148</v>
      </c>
      <c r="I110" s="25" t="n">
        <v>1.042</v>
      </c>
      <c r="J110" s="25" t="n">
        <v>6680.803</v>
      </c>
      <c r="K110" s="25"/>
      <c r="L110" s="25" t="n">
        <v>926</v>
      </c>
      <c r="M110" s="25" t="n">
        <v>13.457</v>
      </c>
      <c r="N110" s="25" t="n">
        <v>180999</v>
      </c>
      <c r="O110" s="25" t="n">
        <v>4336.4</v>
      </c>
      <c r="P110" s="25" t="n">
        <v>818575</v>
      </c>
      <c r="Q110" s="25"/>
      <c r="R110" s="25"/>
      <c r="S110" s="25"/>
      <c r="T110" s="25"/>
      <c r="U110" s="25" t="n">
        <v>28</v>
      </c>
      <c r="V110" s="25" t="n">
        <v>90.1</v>
      </c>
      <c r="W110" s="25"/>
      <c r="X110" s="25"/>
      <c r="Y110" s="25"/>
      <c r="Z110" s="25"/>
      <c r="AA110" s="25" t="n">
        <v>256922</v>
      </c>
      <c r="AB110" s="26"/>
      <c r="AC110" s="27" t="n">
        <v>0</v>
      </c>
      <c r="AD110" s="28" t="n">
        <v>166</v>
      </c>
      <c r="AE110" s="28" t="n">
        <v>0</v>
      </c>
      <c r="AF110" s="27"/>
      <c r="AG110" s="29" t="n">
        <f aca="false">6753.47943187+0.36116788*I110+0.01252571*N110-22.85359542*V110+0.00407811*AA110-0.00067349*E110</f>
        <v>7765.84060316896</v>
      </c>
      <c r="AH110" s="29" t="n">
        <f aca="false">A110*'Simple Linear Regression'!$B$18+'Simple Linear Regression'!$B$17</f>
        <v>7978.31738908595</v>
      </c>
      <c r="AI110" s="29" t="n">
        <f aca="false">7491.3971+0.0137554*N110-0.00058829*E110-34.3283*V110+0.30565*L110+54.6031*M110</f>
        <v>7692.9957513</v>
      </c>
      <c r="AJ110" s="29" t="n">
        <f aca="false">7491.3971-0.00058829*E110+0.30565*L110+54.6031*M110+0.0137554*N110-34.3283*V110</f>
        <v>7692.9957513</v>
      </c>
      <c r="AL110" s="29" t="n">
        <f aca="false">2192.59+2373.87*I110+0.0316653*N110-15.7623*V110+0.00202406*AA110-0.000740146*E110-0.00963493*(I110*N110)</f>
        <v>7412.30260775706</v>
      </c>
      <c r="AM110" s="30" t="n">
        <f aca="false">5205.907083+122.0638992*I110+13.609808*(N110/1000)-1.245906883*AD110+0.7746840854*AE110-134.2474226*AC110-1547.125689*IF(AND(B110&gt;=DATE(2020,3,20),B110&lt;=DATE(2020,6,26)),1,0)</f>
        <v>7589.6387615804</v>
      </c>
      <c r="AN110" s="30" t="n">
        <f aca="false">IF(ISNUMBER(C111),C111,AN111)-0.8328750492*(AD112-AD111)+3.274150872*(AE112-AE111)+0.7954612886*((IF(ISNUMBER(C111),C111,AN111)-IF(ISNUMBER(C110),C110,AN110))-(-0.8328750492*(AD111-AD110)+3.274150872*(AE111-AE110)))-1.394571582*AO111+0.4181414112*AO110</f>
        <v>6966.87357485357</v>
      </c>
      <c r="AP110" s="31" t="n">
        <f aca="false">AQ110+AR109+'ARIMAX(1,1,1) Model'!$C$19*(AR109-AR108)+'ARIMAX(1,1,1) Model'!$C$20*AS109</f>
        <v>7124.9496548511</v>
      </c>
      <c r="AQ110" s="31" t="n">
        <f aca="false">'ARIMAX(1,1,1) Model'!$C$6*I110+'ARIMAX(1,1,1) Model'!$C$7*N110/1000+'ARIMAX(1,1,1) Model'!$C$8*AD110+'ARIMAX(1,1,1) Model'!$C$9*AE110+'ARIMAX(1,1,1) Model'!$C$10*AC110+'ARIMAX(1,1,1) Model'!$C$11*IF(AND(B110&gt;='ARIMAX(1,1,1) Model'!$C$25,B110&lt;='ARIMAX(1,1,1) Model'!$C$26),1,0)+'ARIMAX(1,1,1) Model'!$C$12*E110/1000+'ARIMAX(1,1,1) Model'!$C$13*V110+'ARIMAX(1,1,1) Model'!$C$14*A110+'ARIMAX(1,1,1) Model'!$C$15*SIN(2*PI()*A110/'ARIMAX(1,1,1) Model'!$C$24)+'ARIMAX(1,1,1) Model'!$C$16*COS(2*PI()*A110/'ARIMAX(1,1,1) Model'!$C$24)+'ARIMAX(1,1,1) Model'!$C$17*SIN(4*PI()*A110/'ARIMAX(1,1,1) Model'!$C$24)+'ARIMAX(1,1,1) Model'!$C$18*COS(4*PI()*A110/'ARIMAX(1,1,1) Model'!$C$24)</f>
        <v>1100.27291187847</v>
      </c>
      <c r="AR110" s="31" t="n">
        <f aca="false">IF(ISNUMBER(C110),C110,AP110)-AQ110</f>
        <v>6087.72708812153</v>
      </c>
      <c r="AS110" s="31" t="n">
        <f aca="false">IF(ISNUMBER(C110),C110-AP110,0)</f>
        <v>63.0503451489021</v>
      </c>
      <c r="AT110" s="32"/>
      <c r="AU110" s="33"/>
      <c r="AV110" s="33"/>
      <c r="AW110" s="31"/>
      <c r="AX110" s="31"/>
    </row>
    <row r="111" customFormat="false" ht="16.5" hidden="false" customHeight="true" outlineLevel="0" collapsed="false">
      <c r="A111" s="23" t="n">
        <v>110</v>
      </c>
      <c r="B111" s="24" t="n">
        <v>34040</v>
      </c>
      <c r="C111" s="23" t="n">
        <v>7100</v>
      </c>
      <c r="D111" s="25"/>
      <c r="E111" s="25" t="n">
        <v>354000</v>
      </c>
      <c r="F111" s="25"/>
      <c r="G111" s="25" t="n">
        <v>20.452</v>
      </c>
      <c r="H111" s="25" t="n">
        <v>19.024</v>
      </c>
      <c r="I111" s="25" t="n">
        <v>1.048</v>
      </c>
      <c r="J111" s="25" t="n">
        <v>6680.803</v>
      </c>
      <c r="K111" s="25"/>
      <c r="L111" s="25" t="n">
        <v>824</v>
      </c>
      <c r="M111" s="25" t="n">
        <v>13.457</v>
      </c>
      <c r="N111" s="25" t="n">
        <v>180999</v>
      </c>
      <c r="O111" s="25" t="n">
        <v>4340.7</v>
      </c>
      <c r="P111" s="25" t="n">
        <v>818575</v>
      </c>
      <c r="Q111" s="25"/>
      <c r="R111" s="25"/>
      <c r="S111" s="25"/>
      <c r="T111" s="25"/>
      <c r="U111" s="25" t="n">
        <v>28</v>
      </c>
      <c r="V111" s="25" t="n">
        <v>87.5</v>
      </c>
      <c r="W111" s="25"/>
      <c r="X111" s="25"/>
      <c r="Y111" s="25"/>
      <c r="Z111" s="25"/>
      <c r="AA111" s="25" t="n">
        <v>256922</v>
      </c>
      <c r="AB111" s="26"/>
      <c r="AC111" s="27" t="n">
        <v>0</v>
      </c>
      <c r="AD111" s="28" t="n">
        <v>134.1</v>
      </c>
      <c r="AE111" s="28" t="n">
        <v>0.3</v>
      </c>
      <c r="AF111" s="27"/>
      <c r="AG111" s="29" t="n">
        <f aca="false">6753.47943187+0.36116788*I111+0.01252571*N111-22.85359542*V111+0.00407811*AA111-0.00067349*E111</f>
        <v>7830.65003826824</v>
      </c>
      <c r="AH111" s="29" t="n">
        <f aca="false">A111*'Simple Linear Regression'!$B$18+'Simple Linear Regression'!$B$17</f>
        <v>7979.17042616986</v>
      </c>
      <c r="AI111" s="29" t="n">
        <f aca="false">7491.3971+0.0137554*N111-0.00058829*E111-34.3283*V111+0.30565*L111+54.6031*M111</f>
        <v>7755.7793513</v>
      </c>
      <c r="AJ111" s="29" t="n">
        <f aca="false">7491.3971-0.00058829*E111+0.30565*L111+54.6031*M111+0.0137554*N111-34.3283*V111</f>
        <v>7755.7793513</v>
      </c>
      <c r="AL111" s="29" t="n">
        <f aca="false">2192.59+2373.87*I111+0.0316653*N111-15.7623*V111+0.00202406*AA111-0.000740146*E111-0.00963493*(I111*N111)</f>
        <v>7462.98549958664</v>
      </c>
      <c r="AM111" s="30" t="n">
        <f aca="false">5205.907083+122.0638992*I111+13.609808*(N111/1000)-1.245906883*AD111+0.7746840854*AE111-134.2474226*AC111-1547.125689*IF(AND(B111&gt;=DATE(2020,3,20),B111&lt;=DATE(2020,6,26)),1,0)</f>
        <v>7630.34797976892</v>
      </c>
      <c r="AN111" s="30" t="n">
        <f aca="false">IF(ISNUMBER(C112),C112,AN112)-0.8328750492*(AD113-AD112)+3.274150872*(AE113-AE112)+0.7954612886*((IF(ISNUMBER(C112),C112,AN112)-IF(ISNUMBER(C111),C111,AN111))-(-0.8328750492*(AD112-AD111)+3.274150872*(AE112-AE111)))-1.394571582*AO112+0.4181414112*AO111</f>
        <v>7444.60907558189</v>
      </c>
      <c r="AP111" s="31" t="n">
        <f aca="false">AQ111+AR110+'ARIMAX(1,1,1) Model'!$C$19*(AR110-AR109)+'ARIMAX(1,1,1) Model'!$C$20*AS110</f>
        <v>7140.94227171189</v>
      </c>
      <c r="AQ111" s="31" t="n">
        <f aca="false">'ARIMAX(1,1,1) Model'!$C$6*I111+'ARIMAX(1,1,1) Model'!$C$7*N111/1000+'ARIMAX(1,1,1) Model'!$C$8*AD111+'ARIMAX(1,1,1) Model'!$C$9*AE111+'ARIMAX(1,1,1) Model'!$C$10*AC111+'ARIMAX(1,1,1) Model'!$C$11*IF(AND(B111&gt;='ARIMAX(1,1,1) Model'!$C$25,B111&lt;='ARIMAX(1,1,1) Model'!$C$26),1,0)+'ARIMAX(1,1,1) Model'!$C$12*E111/1000+'ARIMAX(1,1,1) Model'!$C$13*V111+'ARIMAX(1,1,1) Model'!$C$14*A111+'ARIMAX(1,1,1) Model'!$C$15*SIN(2*PI()*A111/'ARIMAX(1,1,1) Model'!$C$24)+'ARIMAX(1,1,1) Model'!$C$16*COS(2*PI()*A111/'ARIMAX(1,1,1) Model'!$C$24)+'ARIMAX(1,1,1) Model'!$C$17*SIN(4*PI()*A111/'ARIMAX(1,1,1) Model'!$C$24)+'ARIMAX(1,1,1) Model'!$C$18*COS(4*PI()*A111/'ARIMAX(1,1,1) Model'!$C$24)</f>
        <v>1089.30756419403</v>
      </c>
      <c r="AR111" s="31" t="n">
        <f aca="false">IF(ISNUMBER(C111),C111,AP111)-AQ111</f>
        <v>6010.69243580597</v>
      </c>
      <c r="AS111" s="31" t="n">
        <f aca="false">IF(ISNUMBER(C111),C111-AP111,0)</f>
        <v>-40.9422717118887</v>
      </c>
      <c r="AT111" s="32"/>
      <c r="AU111" s="33"/>
      <c r="AV111" s="33"/>
      <c r="AW111" s="31"/>
      <c r="AX111" s="31"/>
    </row>
    <row r="112" customFormat="false" ht="16.5" hidden="false" customHeight="true" outlineLevel="0" collapsed="false">
      <c r="A112" s="23" t="n">
        <v>111</v>
      </c>
      <c r="B112" s="24" t="n">
        <v>34047</v>
      </c>
      <c r="C112" s="23" t="n">
        <v>7239</v>
      </c>
      <c r="D112" s="25"/>
      <c r="E112" s="25" t="n">
        <v>346000</v>
      </c>
      <c r="F112" s="25"/>
      <c r="G112" s="25" t="n">
        <v>20.14</v>
      </c>
      <c r="H112" s="25" t="n">
        <v>18.662</v>
      </c>
      <c r="I112" s="25" t="n">
        <v>1.058</v>
      </c>
      <c r="J112" s="25" t="n">
        <v>6680.803</v>
      </c>
      <c r="K112" s="25"/>
      <c r="L112" s="25" t="n">
        <v>824</v>
      </c>
      <c r="M112" s="25" t="n">
        <v>12.969</v>
      </c>
      <c r="N112" s="25" t="n">
        <v>171680</v>
      </c>
      <c r="O112" s="25" t="n">
        <v>4340.7</v>
      </c>
      <c r="P112" s="25" t="n">
        <v>824769</v>
      </c>
      <c r="Q112" s="25"/>
      <c r="R112" s="25"/>
      <c r="S112" s="25"/>
      <c r="T112" s="25"/>
      <c r="U112" s="25" t="n">
        <v>28</v>
      </c>
      <c r="V112" s="25" t="n">
        <v>87.5</v>
      </c>
      <c r="W112" s="25"/>
      <c r="X112" s="25"/>
      <c r="Y112" s="25"/>
      <c r="Z112" s="25"/>
      <c r="AA112" s="25" t="n">
        <v>256922</v>
      </c>
      <c r="AB112" s="26"/>
      <c r="AC112" s="27" t="n">
        <v>0</v>
      </c>
      <c r="AD112" s="28" t="n">
        <v>182.4</v>
      </c>
      <c r="AE112" s="28" t="n">
        <v>0</v>
      </c>
      <c r="AF112" s="27"/>
      <c r="AG112" s="29" t="n">
        <f aca="false">6753.47943187+0.36116788*I112+0.01252571*N112-22.85359542*V112+0.00407811*AA112-0.00067349*E112</f>
        <v>7719.31447845704</v>
      </c>
      <c r="AH112" s="29" t="n">
        <f aca="false">A112*'Simple Linear Regression'!$B$18+'Simple Linear Regression'!$B$17</f>
        <v>7980.02346325376</v>
      </c>
      <c r="AI112" s="29" t="n">
        <f aca="false">7491.3971+0.0137554*N112-0.00058829*E112-34.3283*V112+0.30565*L112+54.6031*M112</f>
        <v>7605.6527859</v>
      </c>
      <c r="AJ112" s="29" t="n">
        <f aca="false">7491.3971-0.00058829*E112+0.30565*L112+54.6031*M112+0.0137554*N112-34.3283*V112</f>
        <v>7605.6527859</v>
      </c>
      <c r="AL112" s="29" t="n">
        <f aca="false">2192.59+2373.87*I112+0.0316653*N112-15.7623*V112+0.00202406*AA112-0.000740146*E112-0.00963493*(I112*N112)</f>
        <v>7275.1129215408</v>
      </c>
      <c r="AM112" s="30" t="n">
        <f aca="false">5205.907083+122.0638992*I112+13.609808*(N112/1000)-1.245906883*AD112+0.7746840854*AE112-134.2474226*AC112-1547.125689*IF(AND(B112&gt;=DATE(2020,3,20),B112&lt;=DATE(2020,6,26)),1,0)</f>
        <v>7444.3291103344</v>
      </c>
      <c r="AN112" s="30" t="n">
        <f aca="false">IF(ISNUMBER(C113),C113,AN113)-0.8328750492*(AD114-AD113)+3.274150872*(AE114-AE113)+0.7954612886*((IF(ISNUMBER(C113),C113,AN113)-IF(ISNUMBER(C112),C112,AN112))-(-0.8328750492*(AD113-AD112)+3.274150872*(AE113-AE112)))-1.394571582*AO113+0.4181414112*AO112</f>
        <v>7117.9562760702</v>
      </c>
      <c r="AP112" s="31" t="n">
        <f aca="false">AQ112+AR111+'ARIMAX(1,1,1) Model'!$C$19*(AR111-AR110)+'ARIMAX(1,1,1) Model'!$C$20*AS111</f>
        <v>7207.45142281828</v>
      </c>
      <c r="AQ112" s="31" t="n">
        <f aca="false">'ARIMAX(1,1,1) Model'!$C$6*I112+'ARIMAX(1,1,1) Model'!$C$7*N112/1000+'ARIMAX(1,1,1) Model'!$C$8*AD112+'ARIMAX(1,1,1) Model'!$C$9*AE112+'ARIMAX(1,1,1) Model'!$C$10*AC112+'ARIMAX(1,1,1) Model'!$C$11*IF(AND(B112&gt;='ARIMAX(1,1,1) Model'!$C$25,B112&lt;='ARIMAX(1,1,1) Model'!$C$26),1,0)+'ARIMAX(1,1,1) Model'!$C$12*E112/1000+'ARIMAX(1,1,1) Model'!$C$13*V112+'ARIMAX(1,1,1) Model'!$C$14*A112+'ARIMAX(1,1,1) Model'!$C$15*SIN(2*PI()*A112/'ARIMAX(1,1,1) Model'!$C$24)+'ARIMAX(1,1,1) Model'!$C$16*COS(2*PI()*A112/'ARIMAX(1,1,1) Model'!$C$24)+'ARIMAX(1,1,1) Model'!$C$17*SIN(4*PI()*A112/'ARIMAX(1,1,1) Model'!$C$24)+'ARIMAX(1,1,1) Model'!$C$18*COS(4*PI()*A112/'ARIMAX(1,1,1) Model'!$C$24)</f>
        <v>1167.42084054758</v>
      </c>
      <c r="AR112" s="31" t="n">
        <f aca="false">IF(ISNUMBER(C112),C112,AP112)-AQ112</f>
        <v>6071.57915945242</v>
      </c>
      <c r="AS112" s="31" t="n">
        <f aca="false">IF(ISNUMBER(C112),C112-AP112,0)</f>
        <v>31.5485771817193</v>
      </c>
      <c r="AT112" s="32"/>
      <c r="AU112" s="33"/>
      <c r="AV112" s="33"/>
      <c r="AW112" s="31"/>
      <c r="AX112" s="31"/>
    </row>
    <row r="113" customFormat="false" ht="16.5" hidden="false" customHeight="true" outlineLevel="0" collapsed="false">
      <c r="A113" s="23" t="n">
        <v>112</v>
      </c>
      <c r="B113" s="24" t="n">
        <v>34054</v>
      </c>
      <c r="C113" s="23" t="n">
        <v>7194</v>
      </c>
      <c r="D113" s="25"/>
      <c r="E113" s="25" t="n">
        <v>338000</v>
      </c>
      <c r="F113" s="25"/>
      <c r="G113" s="25" t="n">
        <v>20.002</v>
      </c>
      <c r="H113" s="25" t="n">
        <v>18.418</v>
      </c>
      <c r="I113" s="25" t="n">
        <v>1.056</v>
      </c>
      <c r="J113" s="25" t="n">
        <v>6680.803</v>
      </c>
      <c r="K113" s="25"/>
      <c r="L113" s="25" t="n">
        <v>824</v>
      </c>
      <c r="M113" s="25" t="n">
        <v>12.969</v>
      </c>
      <c r="N113" s="25" t="n">
        <v>171680</v>
      </c>
      <c r="O113" s="25" t="n">
        <v>4340.7</v>
      </c>
      <c r="P113" s="25" t="n">
        <v>824769</v>
      </c>
      <c r="Q113" s="25"/>
      <c r="R113" s="25"/>
      <c r="S113" s="25"/>
      <c r="T113" s="25"/>
      <c r="U113" s="25" t="n">
        <v>28</v>
      </c>
      <c r="V113" s="25" t="n">
        <v>87.5</v>
      </c>
      <c r="W113" s="25"/>
      <c r="X113" s="25"/>
      <c r="Y113" s="25"/>
      <c r="Z113" s="25"/>
      <c r="AA113" s="25" t="n">
        <v>256922</v>
      </c>
      <c r="AB113" s="26"/>
      <c r="AC113" s="27" t="n">
        <v>0</v>
      </c>
      <c r="AD113" s="28" t="n">
        <v>110.4</v>
      </c>
      <c r="AE113" s="28" t="n">
        <v>0.7</v>
      </c>
      <c r="AF113" s="27"/>
      <c r="AG113" s="29" t="n">
        <f aca="false">6753.47943187+0.36116788*I113+0.01252571*N113-22.85359542*V113+0.00407811*AA113-0.00067349*E113</f>
        <v>7724.70167612128</v>
      </c>
      <c r="AH113" s="29" t="n">
        <f aca="false">A113*'Simple Linear Regression'!$B$18+'Simple Linear Regression'!$B$17</f>
        <v>7980.87650033766</v>
      </c>
      <c r="AI113" s="29" t="n">
        <f aca="false">7491.3971+0.0137554*N113-0.00058829*E113-34.3283*V113+0.30565*L113+54.6031*M113</f>
        <v>7610.3591059</v>
      </c>
      <c r="AJ113" s="29" t="n">
        <f aca="false">7491.3971-0.00058829*E113+0.30565*L113+54.6031*M113+0.0137554*N113-34.3283*V113</f>
        <v>7610.3591059</v>
      </c>
      <c r="AL113" s="29" t="n">
        <f aca="false">2192.59+2373.87*I113+0.0316653*N113-15.7623*V113+0.00202406*AA113-0.000740146*E113-0.00963493*(I113*N113)</f>
        <v>7279.5945991056</v>
      </c>
      <c r="AM113" s="30" t="n">
        <f aca="false">5205.907083+122.0638992*I113+13.609808*(N113/1000)-1.245906883*AD113+0.7746840854*AE113-134.2474226*AC113-1547.125689*IF(AND(B113&gt;=DATE(2020,3,20),B113&lt;=DATE(2020,6,26)),1,0)</f>
        <v>7534.33255697178</v>
      </c>
      <c r="AN113" s="30" t="n">
        <f aca="false">IF(ISNUMBER(C114),C114,AN114)-0.8328750492*(AD115-AD114)+3.274150872*(AE115-AE114)+0.7954612886*((IF(ISNUMBER(C114),C114,AN114)-IF(ISNUMBER(C113),C113,AN113))-(-0.8328750492*(AD114-AD113)+3.274150872*(AE114-AE113)))-1.394571582*AO114+0.4181414112*AO113</f>
        <v>6769.2532371639</v>
      </c>
      <c r="AP113" s="31" t="n">
        <f aca="false">AQ113+AR112+'ARIMAX(1,1,1) Model'!$C$19*(AR112-AR111)+'ARIMAX(1,1,1) Model'!$C$20*AS112</f>
        <v>7234.85555066418</v>
      </c>
      <c r="AQ113" s="31" t="n">
        <f aca="false">'ARIMAX(1,1,1) Model'!$C$6*I113+'ARIMAX(1,1,1) Model'!$C$7*N113/1000+'ARIMAX(1,1,1) Model'!$C$8*AD113+'ARIMAX(1,1,1) Model'!$C$9*AE113+'ARIMAX(1,1,1) Model'!$C$10*AC113+'ARIMAX(1,1,1) Model'!$C$11*IF(AND(B113&gt;='ARIMAX(1,1,1) Model'!$C$25,B113&lt;='ARIMAX(1,1,1) Model'!$C$26),1,0)+'ARIMAX(1,1,1) Model'!$C$12*E113/1000+'ARIMAX(1,1,1) Model'!$C$13*V113+'ARIMAX(1,1,1) Model'!$C$14*A113+'ARIMAX(1,1,1) Model'!$C$15*SIN(2*PI()*A113/'ARIMAX(1,1,1) Model'!$C$24)+'ARIMAX(1,1,1) Model'!$C$16*COS(2*PI()*A113/'ARIMAX(1,1,1) Model'!$C$24)+'ARIMAX(1,1,1) Model'!$C$17*SIN(4*PI()*A113/'ARIMAX(1,1,1) Model'!$C$24)+'ARIMAX(1,1,1) Model'!$C$18*COS(4*PI()*A113/'ARIMAX(1,1,1) Model'!$C$24)</f>
        <v>1185.73436236387</v>
      </c>
      <c r="AR113" s="31" t="n">
        <f aca="false">IF(ISNUMBER(C113),C113,AP113)-AQ113</f>
        <v>6008.26563763613</v>
      </c>
      <c r="AS113" s="31" t="n">
        <f aca="false">IF(ISNUMBER(C113),C113-AP113,0)</f>
        <v>-40.8555506641751</v>
      </c>
      <c r="AT113" s="32"/>
      <c r="AU113" s="33"/>
      <c r="AV113" s="33"/>
      <c r="AW113" s="31"/>
      <c r="AX113" s="31"/>
    </row>
    <row r="114" customFormat="false" ht="16.5" hidden="false" customHeight="true" outlineLevel="0" collapsed="false">
      <c r="A114" s="23" t="n">
        <v>113</v>
      </c>
      <c r="B114" s="24" t="n">
        <v>34061</v>
      </c>
      <c r="C114" s="23" t="n">
        <v>6964</v>
      </c>
      <c r="D114" s="25"/>
      <c r="E114" s="25" t="n">
        <v>366000</v>
      </c>
      <c r="F114" s="25"/>
      <c r="G114" s="25" t="n">
        <v>20.438</v>
      </c>
      <c r="H114" s="25" t="n">
        <v>18.732</v>
      </c>
      <c r="I114" s="25" t="n">
        <v>1.057</v>
      </c>
      <c r="J114" s="25" t="n">
        <v>6680.803</v>
      </c>
      <c r="K114" s="25"/>
      <c r="L114" s="25" t="n">
        <v>824</v>
      </c>
      <c r="M114" s="25" t="n">
        <v>12.969</v>
      </c>
      <c r="N114" s="25" t="n">
        <v>171680</v>
      </c>
      <c r="O114" s="25" t="n">
        <v>4340.7</v>
      </c>
      <c r="P114" s="25" t="n">
        <v>824769</v>
      </c>
      <c r="Q114" s="25"/>
      <c r="R114" s="25"/>
      <c r="S114" s="25"/>
      <c r="T114" s="25"/>
      <c r="U114" s="25" t="n">
        <v>28</v>
      </c>
      <c r="V114" s="25" t="n">
        <v>87.5</v>
      </c>
      <c r="W114" s="25"/>
      <c r="X114" s="25"/>
      <c r="Y114" s="25"/>
      <c r="Z114" s="25"/>
      <c r="AA114" s="25" t="n">
        <v>256922</v>
      </c>
      <c r="AB114" s="26"/>
      <c r="AC114" s="27" t="n">
        <v>0</v>
      </c>
      <c r="AD114" s="28" t="n">
        <v>102.8</v>
      </c>
      <c r="AE114" s="28" t="n">
        <v>1.6</v>
      </c>
      <c r="AF114" s="27"/>
      <c r="AG114" s="29" t="n">
        <f aca="false">6753.47943187+0.36116788*I114+0.01252571*N114-22.85359542*V114+0.00407811*AA114-0.00067349*E114</f>
        <v>7705.84431728916</v>
      </c>
      <c r="AH114" s="29" t="n">
        <f aca="false">A114*'Simple Linear Regression'!$B$18+'Simple Linear Regression'!$B$17</f>
        <v>7981.72953742157</v>
      </c>
      <c r="AI114" s="29" t="n">
        <f aca="false">7491.3971+0.0137554*N114-0.00058829*E114-34.3283*V114+0.30565*L114+54.6031*M114</f>
        <v>7593.8869859</v>
      </c>
      <c r="AJ114" s="29" t="n">
        <f aca="false">7491.3971-0.00058829*E114+0.30565*L114+54.6031*M114+0.0137554*N114-34.3283*V114</f>
        <v>7593.8869859</v>
      </c>
      <c r="AL114" s="29" t="n">
        <f aca="false">2192.59+2373.87*I114+0.0316653*N114-15.7623*V114+0.00202406*AA114-0.000740146*E114-0.00963493*(I114*N114)</f>
        <v>7259.5902563232</v>
      </c>
      <c r="AM114" s="30" t="n">
        <f aca="false">5205.907083+122.0638992*I114+13.609808*(N114/1000)-1.245906883*AD114+0.7746840854*AE114-134.2474226*AC114-1547.125689*IF(AND(B114&gt;=DATE(2020,3,20),B114&lt;=DATE(2020,6,26)),1,0)</f>
        <v>7544.62072885864</v>
      </c>
      <c r="AN114" s="30" t="n">
        <f aca="false">IF(ISNUMBER(C115),C115,AN115)-0.8328750492*(AD116-AD115)+3.274150872*(AE116-AE115)+0.7954612886*((IF(ISNUMBER(C115),C115,AN115)-IF(ISNUMBER(C114),C114,AN114))-(-0.8328750492*(AD115-AD114)+3.274150872*(AE115-AE114)))-1.394571582*AO115+0.4181414112*AO114</f>
        <v>6703.13641249432</v>
      </c>
      <c r="AP114" s="31" t="n">
        <f aca="false">AQ114+AR113+'ARIMAX(1,1,1) Model'!$C$19*(AR113-AR112)+'ARIMAX(1,1,1) Model'!$C$20*AS113</f>
        <v>7261.68340146903</v>
      </c>
      <c r="AQ114" s="31" t="n">
        <f aca="false">'ARIMAX(1,1,1) Model'!$C$6*I114+'ARIMAX(1,1,1) Model'!$C$7*N114/1000+'ARIMAX(1,1,1) Model'!$C$8*AD114+'ARIMAX(1,1,1) Model'!$C$9*AE114+'ARIMAX(1,1,1) Model'!$C$10*AC114+'ARIMAX(1,1,1) Model'!$C$11*IF(AND(B114&gt;='ARIMAX(1,1,1) Model'!$C$25,B114&lt;='ARIMAX(1,1,1) Model'!$C$26),1,0)+'ARIMAX(1,1,1) Model'!$C$12*E114/1000+'ARIMAX(1,1,1) Model'!$C$13*V114+'ARIMAX(1,1,1) Model'!$C$14*A114+'ARIMAX(1,1,1) Model'!$C$15*SIN(2*PI()*A114/'ARIMAX(1,1,1) Model'!$C$24)+'ARIMAX(1,1,1) Model'!$C$16*COS(2*PI()*A114/'ARIMAX(1,1,1) Model'!$C$24)+'ARIMAX(1,1,1) Model'!$C$17*SIN(4*PI()*A114/'ARIMAX(1,1,1) Model'!$C$24)+'ARIMAX(1,1,1) Model'!$C$18*COS(4*PI()*A114/'ARIMAX(1,1,1) Model'!$C$24)</f>
        <v>1222.81942913462</v>
      </c>
      <c r="AR114" s="31" t="n">
        <f aca="false">IF(ISNUMBER(C114),C114,AP114)-AQ114</f>
        <v>5741.18057086538</v>
      </c>
      <c r="AS114" s="31" t="n">
        <f aca="false">IF(ISNUMBER(C114),C114-AP114,0)</f>
        <v>-297.683401469025</v>
      </c>
      <c r="AT114" s="32"/>
      <c r="AU114" s="33"/>
      <c r="AV114" s="33"/>
      <c r="AW114" s="31"/>
      <c r="AX114" s="31"/>
    </row>
    <row r="115" customFormat="false" ht="16.5" hidden="false" customHeight="true" outlineLevel="0" collapsed="false">
      <c r="A115" s="23" t="n">
        <v>114</v>
      </c>
      <c r="B115" s="24" t="n">
        <v>34068</v>
      </c>
      <c r="C115" s="23" t="n">
        <v>6797</v>
      </c>
      <c r="D115" s="25"/>
      <c r="E115" s="25" t="n">
        <v>365000</v>
      </c>
      <c r="F115" s="25"/>
      <c r="G115" s="25" t="n">
        <v>20.3725</v>
      </c>
      <c r="H115" s="25" t="n">
        <v>18.7075</v>
      </c>
      <c r="I115" s="25" t="n">
        <v>1.068</v>
      </c>
      <c r="J115" s="25" t="n">
        <v>6680.803</v>
      </c>
      <c r="K115" s="25"/>
      <c r="L115" s="25" t="n">
        <v>684</v>
      </c>
      <c r="M115" s="25" t="n">
        <v>12.969</v>
      </c>
      <c r="N115" s="25" t="n">
        <v>171680</v>
      </c>
      <c r="O115" s="25" t="n">
        <v>4355.3</v>
      </c>
      <c r="P115" s="25" t="n">
        <v>824769</v>
      </c>
      <c r="Q115" s="25"/>
      <c r="R115" s="25"/>
      <c r="S115" s="25"/>
      <c r="T115" s="25"/>
      <c r="U115" s="25" t="n">
        <v>28</v>
      </c>
      <c r="V115" s="25" t="n">
        <v>86.8</v>
      </c>
      <c r="W115" s="25"/>
      <c r="X115" s="25"/>
      <c r="Y115" s="25"/>
      <c r="Z115" s="25"/>
      <c r="AA115" s="25" t="n">
        <v>256922</v>
      </c>
      <c r="AB115" s="26"/>
      <c r="AC115" s="27" t="n">
        <v>0</v>
      </c>
      <c r="AD115" s="28" t="n">
        <v>102.2</v>
      </c>
      <c r="AE115" s="28" t="n">
        <v>0.1</v>
      </c>
      <c r="AF115" s="27"/>
      <c r="AG115" s="29" t="n">
        <f aca="false">6753.47943187+0.36116788*I115+0.01252571*N115-22.85359542*V115+0.00407811*AA115-0.00067349*E115</f>
        <v>7722.51929692984</v>
      </c>
      <c r="AH115" s="29" t="n">
        <f aca="false">A115*'Simple Linear Regression'!$B$18+'Simple Linear Regression'!$B$17</f>
        <v>7982.58257450547</v>
      </c>
      <c r="AI115" s="29" t="n">
        <f aca="false">7491.3971+0.0137554*N115-0.00058829*E115-34.3283*V115+0.30565*L115+54.6031*M115</f>
        <v>7575.7140859</v>
      </c>
      <c r="AJ115" s="29" t="n">
        <f aca="false">7491.3971-0.00058829*E115+0.30565*L115+54.6031*M115+0.0137554*N115-34.3283*V115</f>
        <v>7575.7140859</v>
      </c>
      <c r="AL115" s="29" t="n">
        <f aca="false">2192.59+2373.87*I115+0.0316653*N115-15.7623*V115+0.00202406*AA115-0.000740146*E115-0.00963493*(I115*N115)</f>
        <v>7279.2812097168</v>
      </c>
      <c r="AM115" s="30" t="n">
        <f aca="false">5205.907083+122.0638992*I115+13.609808*(N115/1000)-1.245906883*AD115+0.7746840854*AE115-134.2474226*AC115-1547.125689*IF(AND(B115&gt;=DATE(2020,3,20),B115&lt;=DATE(2020,6,26)),1,0)</f>
        <v>7545.54894975154</v>
      </c>
      <c r="AN115" s="30" t="n">
        <f aca="false">IF(ISNUMBER(C116),C116,AN116)-0.8328750492*(AD117-AD116)+3.274150872*(AE117-AE116)+0.7954612886*((IF(ISNUMBER(C116),C116,AN116)-IF(ISNUMBER(C115),C115,AN115))-(-0.8328750492*(AD116-AD115)+3.274150872*(AE116-AE115)))-1.394571582*AO116+0.4181414112*AO115</f>
        <v>8147.37350749132</v>
      </c>
      <c r="AP115" s="31" t="n">
        <f aca="false">AQ115+AR114+'ARIMAX(1,1,1) Model'!$C$19*(AR114-AR113)+'ARIMAX(1,1,1) Model'!$C$20*AS114</f>
        <v>7247.5674576288</v>
      </c>
      <c r="AQ115" s="31" t="n">
        <f aca="false">'ARIMAX(1,1,1) Model'!$C$6*I115+'ARIMAX(1,1,1) Model'!$C$7*N115/1000+'ARIMAX(1,1,1) Model'!$C$8*AD115+'ARIMAX(1,1,1) Model'!$C$9*AE115+'ARIMAX(1,1,1) Model'!$C$10*AC115+'ARIMAX(1,1,1) Model'!$C$11*IF(AND(B115&gt;='ARIMAX(1,1,1) Model'!$C$25,B115&lt;='ARIMAX(1,1,1) Model'!$C$26),1,0)+'ARIMAX(1,1,1) Model'!$C$12*E115/1000+'ARIMAX(1,1,1) Model'!$C$13*V115+'ARIMAX(1,1,1) Model'!$C$14*A115+'ARIMAX(1,1,1) Model'!$C$15*SIN(2*PI()*A115/'ARIMAX(1,1,1) Model'!$C$24)+'ARIMAX(1,1,1) Model'!$C$16*COS(2*PI()*A115/'ARIMAX(1,1,1) Model'!$C$24)+'ARIMAX(1,1,1) Model'!$C$17*SIN(4*PI()*A115/'ARIMAX(1,1,1) Model'!$C$24)+'ARIMAX(1,1,1) Model'!$C$18*COS(4*PI()*A115/'ARIMAX(1,1,1) Model'!$C$24)</f>
        <v>1264.49621791313</v>
      </c>
      <c r="AR115" s="31" t="n">
        <f aca="false">IF(ISNUMBER(C115),C115,AP115)-AQ115</f>
        <v>5532.50378208687</v>
      </c>
      <c r="AS115" s="31" t="n">
        <f aca="false">IF(ISNUMBER(C115),C115-AP115,0)</f>
        <v>-450.567457628798</v>
      </c>
      <c r="AT115" s="32"/>
      <c r="AU115" s="33"/>
      <c r="AV115" s="33"/>
      <c r="AW115" s="31"/>
      <c r="AX115" s="31"/>
    </row>
    <row r="116" customFormat="false" ht="16.5" hidden="false" customHeight="true" outlineLevel="0" collapsed="false">
      <c r="A116" s="23" t="n">
        <v>115</v>
      </c>
      <c r="B116" s="24" t="n">
        <v>34075</v>
      </c>
      <c r="C116" s="23" t="n">
        <v>7561</v>
      </c>
      <c r="D116" s="25"/>
      <c r="E116" s="25" t="n">
        <v>353000</v>
      </c>
      <c r="F116" s="25"/>
      <c r="G116" s="25" t="n">
        <v>20.278</v>
      </c>
      <c r="H116" s="25" t="n">
        <v>18.665</v>
      </c>
      <c r="I116" s="25" t="n">
        <v>1.079</v>
      </c>
      <c r="J116" s="25" t="n">
        <v>6680.803</v>
      </c>
      <c r="K116" s="25"/>
      <c r="L116" s="25" t="n">
        <v>684</v>
      </c>
      <c r="M116" s="25" t="n">
        <v>13.326</v>
      </c>
      <c r="N116" s="25" t="n">
        <v>162844</v>
      </c>
      <c r="O116" s="25" t="n">
        <v>4355.3</v>
      </c>
      <c r="P116" s="25" t="n">
        <v>824769</v>
      </c>
      <c r="Q116" s="25"/>
      <c r="R116" s="25"/>
      <c r="S116" s="25"/>
      <c r="T116" s="25"/>
      <c r="U116" s="25" t="n">
        <v>28</v>
      </c>
      <c r="V116" s="25" t="n">
        <v>86.8</v>
      </c>
      <c r="W116" s="25"/>
      <c r="X116" s="25"/>
      <c r="Y116" s="25"/>
      <c r="Z116" s="25"/>
      <c r="AA116" s="25" t="n">
        <v>256922</v>
      </c>
      <c r="AB116" s="26"/>
      <c r="AC116" s="27" t="n">
        <v>0</v>
      </c>
      <c r="AD116" s="28" t="n">
        <v>71.8</v>
      </c>
      <c r="AE116" s="28" t="n">
        <v>3.2</v>
      </c>
      <c r="AF116" s="27"/>
      <c r="AG116" s="29" t="n">
        <f aca="false">6753.47943187+0.36116788*I116+0.01252571*N116-22.85359542*V116+0.00407811*AA116-0.00067349*E116</f>
        <v>7619.92797621652</v>
      </c>
      <c r="AH116" s="29" t="n">
        <f aca="false">A116*'Simple Linear Regression'!$B$18+'Simple Linear Regression'!$B$17</f>
        <v>7983.43561158938</v>
      </c>
      <c r="AI116" s="29" t="n">
        <f aca="false">7491.3971+0.0137554*N116-0.00058829*E116-34.3283*V116+0.30565*L116+54.6031*M116</f>
        <v>7480.7241582</v>
      </c>
      <c r="AJ116" s="29" t="n">
        <f aca="false">7491.3971-0.00058829*E116+0.30565*L116+54.6031*M116+0.0137554*N116-34.3283*V116</f>
        <v>7480.7241582</v>
      </c>
      <c r="AL116" s="29" t="n">
        <f aca="false">2192.59+2373.87*I116+0.0316653*N116-15.7623*V116+0.00202406*AA116-0.000740146*E116-0.00963493*(I116*N116)</f>
        <v>7108.14541486732</v>
      </c>
      <c r="AM116" s="30" t="n">
        <f aca="false">5205.907083+122.0638992*I116+13.609808*(N116/1000)-1.245906883*AD116+0.7746840854*AE116-134.2474226*AC116-1547.125689*IF(AND(B116&gt;=DATE(2020,3,20),B116&lt;=DATE(2020,6,26)),1,0)</f>
        <v>7466.91247906268</v>
      </c>
      <c r="AN116" s="30" t="n">
        <f aca="false">IF(ISNUMBER(C117),C117,AN117)-0.8328750492*(AD118-AD117)+3.274150872*(AE118-AE117)+0.7954612886*((IF(ISNUMBER(C117),C117,AN117)-IF(ISNUMBER(C116),C116,AN116))-(-0.8328750492*(AD117-AD116)+3.274150872*(AE117-AE116)))-1.394571582*AO117+0.4181414112*AO116</f>
        <v>7295.45270968197</v>
      </c>
      <c r="AP116" s="31" t="n">
        <f aca="false">AQ116+AR115+'ARIMAX(1,1,1) Model'!$C$19*(AR115-AR114)+'ARIMAX(1,1,1) Model'!$C$20*AS115</f>
        <v>7228.543078225</v>
      </c>
      <c r="AQ116" s="31" t="n">
        <f aca="false">'ARIMAX(1,1,1) Model'!$C$6*I116+'ARIMAX(1,1,1) Model'!$C$7*N116/1000+'ARIMAX(1,1,1) Model'!$C$8*AD116+'ARIMAX(1,1,1) Model'!$C$9*AE116+'ARIMAX(1,1,1) Model'!$C$10*AC116+'ARIMAX(1,1,1) Model'!$C$11*IF(AND(B116&gt;='ARIMAX(1,1,1) Model'!$C$25,B116&lt;='ARIMAX(1,1,1) Model'!$C$26),1,0)+'ARIMAX(1,1,1) Model'!$C$12*E116/1000+'ARIMAX(1,1,1) Model'!$C$13*V116+'ARIMAX(1,1,1) Model'!$C$14*A116+'ARIMAX(1,1,1) Model'!$C$15*SIN(2*PI()*A116/'ARIMAX(1,1,1) Model'!$C$24)+'ARIMAX(1,1,1) Model'!$C$16*COS(2*PI()*A116/'ARIMAX(1,1,1) Model'!$C$24)+'ARIMAX(1,1,1) Model'!$C$17*SIN(4*PI()*A116/'ARIMAX(1,1,1) Model'!$C$24)+'ARIMAX(1,1,1) Model'!$C$18*COS(4*PI()*A116/'ARIMAX(1,1,1) Model'!$C$24)</f>
        <v>1310.84355726576</v>
      </c>
      <c r="AR116" s="31" t="n">
        <f aca="false">IF(ISNUMBER(C116),C116,AP116)-AQ116</f>
        <v>6250.15644273425</v>
      </c>
      <c r="AS116" s="31" t="n">
        <f aca="false">IF(ISNUMBER(C116),C116-AP116,0)</f>
        <v>332.456921774996</v>
      </c>
      <c r="AT116" s="32"/>
      <c r="AU116" s="33"/>
      <c r="AV116" s="33"/>
      <c r="AW116" s="31"/>
      <c r="AX116" s="31"/>
    </row>
    <row r="117" customFormat="false" ht="16.5" hidden="false" customHeight="true" outlineLevel="0" collapsed="false">
      <c r="A117" s="23" t="n">
        <v>116</v>
      </c>
      <c r="B117" s="24" t="n">
        <v>34082</v>
      </c>
      <c r="C117" s="23" t="n">
        <v>7392</v>
      </c>
      <c r="D117" s="25"/>
      <c r="E117" s="25" t="n">
        <v>351000</v>
      </c>
      <c r="F117" s="25"/>
      <c r="G117" s="25" t="n">
        <v>19.95</v>
      </c>
      <c r="H117" s="25" t="n">
        <v>18.56</v>
      </c>
      <c r="I117" s="25" t="n">
        <v>1.079</v>
      </c>
      <c r="J117" s="25" t="n">
        <v>6680.803</v>
      </c>
      <c r="K117" s="25"/>
      <c r="L117" s="25" t="n">
        <v>684</v>
      </c>
      <c r="M117" s="25" t="n">
        <v>13.326</v>
      </c>
      <c r="N117" s="25" t="n">
        <v>162844</v>
      </c>
      <c r="O117" s="25" t="n">
        <v>4355.3</v>
      </c>
      <c r="P117" s="25" t="n">
        <v>824769</v>
      </c>
      <c r="Q117" s="25"/>
      <c r="R117" s="25"/>
      <c r="S117" s="25"/>
      <c r="T117" s="25"/>
      <c r="U117" s="25" t="n">
        <v>28</v>
      </c>
      <c r="V117" s="25" t="n">
        <v>86.8</v>
      </c>
      <c r="W117" s="25"/>
      <c r="X117" s="25"/>
      <c r="Y117" s="25"/>
      <c r="Z117" s="25"/>
      <c r="AA117" s="25" t="n">
        <v>256922</v>
      </c>
      <c r="AB117" s="26"/>
      <c r="AC117" s="27" t="n">
        <v>0</v>
      </c>
      <c r="AD117" s="28" t="n">
        <v>67.5</v>
      </c>
      <c r="AE117" s="28" t="n">
        <v>4.2</v>
      </c>
      <c r="AF117" s="27"/>
      <c r="AG117" s="29" t="n">
        <f aca="false">6753.47943187+0.36116788*I117+0.01252571*N117-22.85359542*V117+0.00407811*AA117-0.00067349*E117</f>
        <v>7621.27495621652</v>
      </c>
      <c r="AH117" s="29" t="n">
        <f aca="false">A117*'Simple Linear Regression'!$B$18+'Simple Linear Regression'!$B$17</f>
        <v>7984.28864867328</v>
      </c>
      <c r="AI117" s="29" t="n">
        <f aca="false">7491.3971+0.0137554*N117-0.00058829*E117-34.3283*V117+0.30565*L117+54.6031*M117</f>
        <v>7481.9007382</v>
      </c>
      <c r="AJ117" s="29" t="n">
        <f aca="false">7491.3971-0.00058829*E117+0.30565*L117+54.6031*M117+0.0137554*N117-34.3283*V117</f>
        <v>7481.9007382</v>
      </c>
      <c r="AL117" s="29" t="n">
        <f aca="false">2192.59+2373.87*I117+0.0316653*N117-15.7623*V117+0.00202406*AA117-0.000740146*E117-0.00963493*(I117*N117)</f>
        <v>7109.62570686732</v>
      </c>
      <c r="AM117" s="30" t="n">
        <f aca="false">5205.907083+122.0638992*I117+13.609808*(N117/1000)-1.245906883*AD117+0.7746840854*AE117-134.2474226*AC117-1547.125689*IF(AND(B117&gt;=DATE(2020,3,20),B117&lt;=DATE(2020,6,26)),1,0)</f>
        <v>7473.04456274498</v>
      </c>
      <c r="AN117" s="30" t="n">
        <f aca="false">IF(ISNUMBER(C118),C118,AN118)-0.8328750492*(AD119-AD118)+3.274150872*(AE119-AE118)+0.7954612886*((IF(ISNUMBER(C118),C118,AN118)-IF(ISNUMBER(C117),C117,AN117))-(-0.8328750492*(AD118-AD117)+3.274150872*(AE118-AE117)))-1.394571582*AO118+0.4181414112*AO117</f>
        <v>7523.19838836031</v>
      </c>
      <c r="AP117" s="31" t="n">
        <f aca="false">AQ117+AR116+'ARIMAX(1,1,1) Model'!$C$19*(AR116-AR115)+'ARIMAX(1,1,1) Model'!$C$20*AS116</f>
        <v>7387.87590110059</v>
      </c>
      <c r="AQ117" s="31" t="n">
        <f aca="false">'ARIMAX(1,1,1) Model'!$C$6*I117+'ARIMAX(1,1,1) Model'!$C$7*N117/1000+'ARIMAX(1,1,1) Model'!$C$8*AD117+'ARIMAX(1,1,1) Model'!$C$9*AE117+'ARIMAX(1,1,1) Model'!$C$10*AC117+'ARIMAX(1,1,1) Model'!$C$11*IF(AND(B117&gt;='ARIMAX(1,1,1) Model'!$C$25,B117&lt;='ARIMAX(1,1,1) Model'!$C$26),1,0)+'ARIMAX(1,1,1) Model'!$C$12*E117/1000+'ARIMAX(1,1,1) Model'!$C$13*V117+'ARIMAX(1,1,1) Model'!$C$14*A117+'ARIMAX(1,1,1) Model'!$C$15*SIN(2*PI()*A117/'ARIMAX(1,1,1) Model'!$C$24)+'ARIMAX(1,1,1) Model'!$C$16*COS(2*PI()*A117/'ARIMAX(1,1,1) Model'!$C$24)+'ARIMAX(1,1,1) Model'!$C$17*SIN(4*PI()*A117/'ARIMAX(1,1,1) Model'!$C$24)+'ARIMAX(1,1,1) Model'!$C$18*COS(4*PI()*A117/'ARIMAX(1,1,1) Model'!$C$24)</f>
        <v>1366.96460047283</v>
      </c>
      <c r="AR117" s="31" t="n">
        <f aca="false">IF(ISNUMBER(C117),C117,AP117)-AQ117</f>
        <v>6025.03539952717</v>
      </c>
      <c r="AS117" s="31" t="n">
        <f aca="false">IF(ISNUMBER(C117),C117-AP117,0)</f>
        <v>4.12409889940591</v>
      </c>
      <c r="AT117" s="32"/>
      <c r="AU117" s="33"/>
      <c r="AV117" s="33"/>
      <c r="AW117" s="31"/>
      <c r="AX117" s="31"/>
    </row>
    <row r="118" customFormat="false" ht="16.5" hidden="false" customHeight="true" outlineLevel="0" collapsed="false">
      <c r="A118" s="23" t="n">
        <v>117</v>
      </c>
      <c r="B118" s="24" t="n">
        <v>34089</v>
      </c>
      <c r="C118" s="23" t="n">
        <v>7470</v>
      </c>
      <c r="D118" s="25"/>
      <c r="E118" s="25" t="n">
        <v>350000</v>
      </c>
      <c r="F118" s="25"/>
      <c r="G118" s="25" t="n">
        <v>20.3025</v>
      </c>
      <c r="H118" s="25" t="n">
        <v>18.668</v>
      </c>
      <c r="I118" s="25" t="n">
        <v>1.086</v>
      </c>
      <c r="J118" s="25" t="n">
        <v>6680.803</v>
      </c>
      <c r="K118" s="25"/>
      <c r="L118" s="25" t="n">
        <v>684</v>
      </c>
      <c r="M118" s="25" t="n">
        <v>13.326</v>
      </c>
      <c r="N118" s="25" t="n">
        <v>162844</v>
      </c>
      <c r="O118" s="25" t="n">
        <v>4355.3</v>
      </c>
      <c r="P118" s="25" t="n">
        <v>824769</v>
      </c>
      <c r="Q118" s="25"/>
      <c r="R118" s="25"/>
      <c r="S118" s="25"/>
      <c r="T118" s="25"/>
      <c r="U118" s="25" t="n">
        <v>28</v>
      </c>
      <c r="V118" s="25" t="n">
        <v>86.8</v>
      </c>
      <c r="W118" s="25"/>
      <c r="X118" s="25"/>
      <c r="Y118" s="25"/>
      <c r="Z118" s="25"/>
      <c r="AA118" s="25" t="n">
        <v>256922</v>
      </c>
      <c r="AB118" s="26"/>
      <c r="AC118" s="27" t="n">
        <v>0</v>
      </c>
      <c r="AD118" s="28" t="n">
        <v>47.7</v>
      </c>
      <c r="AE118" s="28" t="n">
        <v>12.4</v>
      </c>
      <c r="AF118" s="27"/>
      <c r="AG118" s="29" t="n">
        <f aca="false">6753.47943187+0.36116788*I118+0.01252571*N118-22.85359542*V118+0.00407811*AA118-0.00067349*E118</f>
        <v>7621.95097439168</v>
      </c>
      <c r="AH118" s="29" t="n">
        <f aca="false">A118*'Simple Linear Regression'!$B$18+'Simple Linear Regression'!$B$17</f>
        <v>7985.14168575718</v>
      </c>
      <c r="AI118" s="29" t="n">
        <f aca="false">7491.3971+0.0137554*N118-0.00058829*E118-34.3283*V118+0.30565*L118+54.6031*M118</f>
        <v>7482.4890282</v>
      </c>
      <c r="AJ118" s="29" t="n">
        <f aca="false">7491.3971-0.00058829*E118+0.30565*L118+54.6031*M118+0.0137554*N118-34.3283*V118</f>
        <v>7482.4890282</v>
      </c>
      <c r="AL118" s="29" t="n">
        <f aca="false">2192.59+2373.87*I118+0.0316653*N118-15.7623*V118+0.00202406*AA118-0.000740146*E118-0.00963493*(I118*N118)</f>
        <v>7116.00000908088</v>
      </c>
      <c r="AM118" s="30" t="n">
        <f aca="false">5205.907083+122.0638992*I118+13.609808*(N118/1000)-1.245906883*AD118+0.7746840854*AE118-134.2474226*AC118-1547.125689*IF(AND(B118&gt;=DATE(2020,3,20),B118&lt;=DATE(2020,6,26)),1,0)</f>
        <v>7504.92037582306</v>
      </c>
      <c r="AN118" s="30" t="n">
        <f aca="false">IF(ISNUMBER(C119),C119,AN119)-0.8328750492*(AD120-AD119)+3.274150872*(AE120-AE119)+0.7954612886*((IF(ISNUMBER(C119),C119,AN119)-IF(ISNUMBER(C118),C118,AN118))-(-0.8328750492*(AD119-AD118)+3.274150872*(AE119-AE118)))-1.394571582*AO119+0.4181414112*AO118</f>
        <v>7823.48959714396</v>
      </c>
      <c r="AP118" s="31" t="n">
        <f aca="false">AQ118+AR117+'ARIMAX(1,1,1) Model'!$C$19*(AR117-AR116)+'ARIMAX(1,1,1) Model'!$C$20*AS117</f>
        <v>7426.43360692027</v>
      </c>
      <c r="AQ118" s="31" t="n">
        <f aca="false">'ARIMAX(1,1,1) Model'!$C$6*I118+'ARIMAX(1,1,1) Model'!$C$7*N118/1000+'ARIMAX(1,1,1) Model'!$C$8*AD118+'ARIMAX(1,1,1) Model'!$C$9*AE118+'ARIMAX(1,1,1) Model'!$C$10*AC118+'ARIMAX(1,1,1) Model'!$C$11*IF(AND(B118&gt;='ARIMAX(1,1,1) Model'!$C$25,B118&lt;='ARIMAX(1,1,1) Model'!$C$26),1,0)+'ARIMAX(1,1,1) Model'!$C$12*E118/1000+'ARIMAX(1,1,1) Model'!$C$13*V118+'ARIMAX(1,1,1) Model'!$C$14*A118+'ARIMAX(1,1,1) Model'!$C$15*SIN(2*PI()*A118/'ARIMAX(1,1,1) Model'!$C$24)+'ARIMAX(1,1,1) Model'!$C$16*COS(2*PI()*A118/'ARIMAX(1,1,1) Model'!$C$24)+'ARIMAX(1,1,1) Model'!$C$17*SIN(4*PI()*A118/'ARIMAX(1,1,1) Model'!$C$24)+'ARIMAX(1,1,1) Model'!$C$18*COS(4*PI()*A118/'ARIMAX(1,1,1) Model'!$C$24)</f>
        <v>1427.06666618747</v>
      </c>
      <c r="AR118" s="31" t="n">
        <f aca="false">IF(ISNUMBER(C118),C118,AP118)-AQ118</f>
        <v>6042.93333381253</v>
      </c>
      <c r="AS118" s="31" t="n">
        <f aca="false">IF(ISNUMBER(C118),C118-AP118,0)</f>
        <v>43.5663930797291</v>
      </c>
      <c r="AT118" s="32"/>
      <c r="AU118" s="33"/>
      <c r="AV118" s="33"/>
      <c r="AW118" s="31"/>
      <c r="AX118" s="31"/>
    </row>
    <row r="119" customFormat="false" ht="16.5" hidden="false" customHeight="true" outlineLevel="0" collapsed="false">
      <c r="A119" s="23" t="n">
        <v>118</v>
      </c>
      <c r="B119" s="24" t="n">
        <v>34096</v>
      </c>
      <c r="C119" s="23" t="n">
        <v>7657</v>
      </c>
      <c r="D119" s="25"/>
      <c r="E119" s="25" t="n">
        <v>343000</v>
      </c>
      <c r="F119" s="25"/>
      <c r="G119" s="25" t="n">
        <v>20.472</v>
      </c>
      <c r="H119" s="25" t="n">
        <v>18.965</v>
      </c>
      <c r="I119" s="25" t="n">
        <v>1.086</v>
      </c>
      <c r="J119" s="25" t="n">
        <v>6729.459</v>
      </c>
      <c r="K119" s="25"/>
      <c r="L119" s="25" t="n">
        <v>611</v>
      </c>
      <c r="M119" s="25" t="n">
        <v>13.326</v>
      </c>
      <c r="N119" s="25" t="n">
        <v>162844</v>
      </c>
      <c r="O119" s="25" t="n">
        <v>4352.5</v>
      </c>
      <c r="P119" s="25" t="n">
        <v>824769</v>
      </c>
      <c r="Q119" s="25"/>
      <c r="R119" s="25"/>
      <c r="S119" s="25"/>
      <c r="T119" s="25"/>
      <c r="U119" s="25" t="n">
        <v>28</v>
      </c>
      <c r="V119" s="25" t="n">
        <v>86.6</v>
      </c>
      <c r="W119" s="25"/>
      <c r="X119" s="25"/>
      <c r="Y119" s="25"/>
      <c r="Z119" s="25"/>
      <c r="AA119" s="25" t="n">
        <v>256922</v>
      </c>
      <c r="AB119" s="26"/>
      <c r="AC119" s="27" t="n">
        <v>0</v>
      </c>
      <c r="AD119" s="28" t="n">
        <v>24.4</v>
      </c>
      <c r="AE119" s="28" t="n">
        <v>14.3</v>
      </c>
      <c r="AF119" s="27"/>
      <c r="AG119" s="29" t="n">
        <f aca="false">6753.47943187+0.36116788*I119+0.01252571*N119-22.85359542*V119+0.00407811*AA119-0.00067349*E119</f>
        <v>7631.23612347568</v>
      </c>
      <c r="AH119" s="29" t="n">
        <f aca="false">A119*'Simple Linear Regression'!$B$18+'Simple Linear Regression'!$B$17</f>
        <v>7985.99472284109</v>
      </c>
      <c r="AI119" s="29" t="n">
        <f aca="false">7491.3971+0.0137554*N119-0.00058829*E119-34.3283*V119+0.30565*L119+54.6031*M119</f>
        <v>7471.1602682</v>
      </c>
      <c r="AJ119" s="29" t="n">
        <f aca="false">7491.3971-0.00058829*E119+0.30565*L119+54.6031*M119+0.0137554*N119-34.3283*V119</f>
        <v>7471.1602682</v>
      </c>
      <c r="AL119" s="29" t="n">
        <f aca="false">2192.59+2373.87*I119+0.0316653*N119-15.7623*V119+0.00202406*AA119-0.000740146*E119-0.00963493*(I119*N119)</f>
        <v>7124.33349108088</v>
      </c>
      <c r="AM119" s="30" t="n">
        <f aca="false">5205.907083+122.0638992*I119+13.609808*(N119/1000)-1.245906883*AD119+0.7746840854*AE119-134.2474226*AC119-1547.125689*IF(AND(B119&gt;=DATE(2020,3,20),B119&lt;=DATE(2020,6,26)),1,0)</f>
        <v>7535.42190595922</v>
      </c>
      <c r="AN119" s="30" t="n">
        <f aca="false">IF(ISNUMBER(C120),C120,AN120)-0.8328750492*(AD121-AD120)+3.274150872*(AE121-AE120)+0.7954612886*((IF(ISNUMBER(C120),C120,AN120)-IF(ISNUMBER(C119),C119,AN119))-(-0.8328750492*(AD120-AD119)+3.274150872*(AE120-AE119)))-1.394571582*AO120+0.4181414112*AO119</f>
        <v>7590.60663146267</v>
      </c>
      <c r="AP119" s="31" t="n">
        <f aca="false">AQ119+AR118+'ARIMAX(1,1,1) Model'!$C$19*(AR118-AR117)+'ARIMAX(1,1,1) Model'!$C$20*AS118</f>
        <v>7467.16195089612</v>
      </c>
      <c r="AQ119" s="31" t="n">
        <f aca="false">'ARIMAX(1,1,1) Model'!$C$6*I119+'ARIMAX(1,1,1) Model'!$C$7*N119/1000+'ARIMAX(1,1,1) Model'!$C$8*AD119+'ARIMAX(1,1,1) Model'!$C$9*AE119+'ARIMAX(1,1,1) Model'!$C$10*AC119+'ARIMAX(1,1,1) Model'!$C$11*IF(AND(B119&gt;='ARIMAX(1,1,1) Model'!$C$25,B119&lt;='ARIMAX(1,1,1) Model'!$C$26),1,0)+'ARIMAX(1,1,1) Model'!$C$12*E119/1000+'ARIMAX(1,1,1) Model'!$C$13*V119+'ARIMAX(1,1,1) Model'!$C$14*A119+'ARIMAX(1,1,1) Model'!$C$15*SIN(2*PI()*A119/'ARIMAX(1,1,1) Model'!$C$24)+'ARIMAX(1,1,1) Model'!$C$16*COS(2*PI()*A119/'ARIMAX(1,1,1) Model'!$C$24)+'ARIMAX(1,1,1) Model'!$C$17*SIN(4*PI()*A119/'ARIMAX(1,1,1) Model'!$C$24)+'ARIMAX(1,1,1) Model'!$C$18*COS(4*PI()*A119/'ARIMAX(1,1,1) Model'!$C$24)</f>
        <v>1461.69639320105</v>
      </c>
      <c r="AR119" s="31" t="n">
        <f aca="false">IF(ISNUMBER(C119),C119,AP119)-AQ119</f>
        <v>6195.30360679895</v>
      </c>
      <c r="AS119" s="31" t="n">
        <f aca="false">IF(ISNUMBER(C119),C119-AP119,0)</f>
        <v>189.838049103881</v>
      </c>
      <c r="AT119" s="32"/>
      <c r="AU119" s="33"/>
      <c r="AV119" s="33"/>
      <c r="AW119" s="31"/>
      <c r="AX119" s="31"/>
    </row>
    <row r="120" customFormat="false" ht="16.5" hidden="false" customHeight="true" outlineLevel="0" collapsed="false">
      <c r="A120" s="23" t="n">
        <v>119</v>
      </c>
      <c r="B120" s="24" t="n">
        <v>34103</v>
      </c>
      <c r="C120" s="23" t="n">
        <v>7649</v>
      </c>
      <c r="D120" s="25"/>
      <c r="E120" s="25" t="n">
        <v>339000</v>
      </c>
      <c r="F120" s="25"/>
      <c r="G120" s="25" t="n">
        <v>20.06</v>
      </c>
      <c r="H120" s="25" t="n">
        <v>18.762</v>
      </c>
      <c r="I120" s="25" t="n">
        <v>1.097</v>
      </c>
      <c r="J120" s="25" t="n">
        <v>6729.459</v>
      </c>
      <c r="K120" s="25"/>
      <c r="L120" s="25" t="n">
        <v>611</v>
      </c>
      <c r="M120" s="25" t="n">
        <v>13.326</v>
      </c>
      <c r="N120" s="25" t="n">
        <v>162844</v>
      </c>
      <c r="O120" s="25" t="n">
        <v>4352.5</v>
      </c>
      <c r="P120" s="25" t="n">
        <v>824769</v>
      </c>
      <c r="Q120" s="25"/>
      <c r="R120" s="25"/>
      <c r="S120" s="25"/>
      <c r="T120" s="25"/>
      <c r="U120" s="25" t="n">
        <v>28</v>
      </c>
      <c r="V120" s="25" t="n">
        <v>86.6</v>
      </c>
      <c r="W120" s="25"/>
      <c r="X120" s="25"/>
      <c r="Y120" s="25"/>
      <c r="Z120" s="25"/>
      <c r="AA120" s="25" t="n">
        <v>256922</v>
      </c>
      <c r="AB120" s="26"/>
      <c r="AC120" s="27" t="n">
        <v>0</v>
      </c>
      <c r="AD120" s="28" t="n">
        <v>14.4</v>
      </c>
      <c r="AE120" s="28" t="n">
        <v>23.4</v>
      </c>
      <c r="AF120" s="27"/>
      <c r="AG120" s="29" t="n">
        <f aca="false">6753.47943187+0.36116788*I120+0.01252571*N120-22.85359542*V120+0.00407811*AA120-0.00067349*E120</f>
        <v>7633.93405632236</v>
      </c>
      <c r="AH120" s="29" t="n">
        <f aca="false">A120*'Simple Linear Regression'!$B$18+'Simple Linear Regression'!$B$17</f>
        <v>7986.84775992499</v>
      </c>
      <c r="AI120" s="29" t="n">
        <f aca="false">7491.3971+0.0137554*N120-0.00058829*E120-34.3283*V120+0.30565*L120+54.6031*M120</f>
        <v>7473.5134282</v>
      </c>
      <c r="AJ120" s="29" t="n">
        <f aca="false">7491.3971-0.00058829*E120+0.30565*L120+54.6031*M120+0.0137554*N120-34.3283*V120</f>
        <v>7473.5134282</v>
      </c>
      <c r="AL120" s="29" t="n">
        <f aca="false">2192.59+2373.87*I120+0.0316653*N120-15.7623*V120+0.00202406*AA120-0.000740146*E120-0.00963493*(I120*N120)</f>
        <v>7136.14774913076</v>
      </c>
      <c r="AM120" s="30" t="n">
        <f aca="false">5205.907083+122.0638992*I120+13.609808*(N120/1000)-1.245906883*AD120+0.7746840854*AE120-134.2474226*AC120-1547.125689*IF(AND(B120&gt;=DATE(2020,3,20),B120&lt;=DATE(2020,6,26)),1,0)</f>
        <v>7556.27330285756</v>
      </c>
      <c r="AN120" s="30" t="n">
        <f aca="false">IF(ISNUMBER(C121),C121,AN121)-0.8328750492*(AD122-AD121)+3.274150872*(AE122-AE121)+0.7954612886*((IF(ISNUMBER(C121),C121,AN121)-IF(ISNUMBER(C120),C120,AN120))-(-0.8328750492*(AD121-AD120)+3.274150872*(AE121-AE120)))-1.394571582*AO121+0.4181414112*AO120</f>
        <v>7041.96673661963</v>
      </c>
      <c r="AP120" s="31" t="n">
        <f aca="false">AQ120+AR119+'ARIMAX(1,1,1) Model'!$C$19*(AR119-AR118)+'ARIMAX(1,1,1) Model'!$C$20*AS119</f>
        <v>7556.30413862429</v>
      </c>
      <c r="AQ120" s="31" t="n">
        <f aca="false">'ARIMAX(1,1,1) Model'!$C$6*I120+'ARIMAX(1,1,1) Model'!$C$7*N120/1000+'ARIMAX(1,1,1) Model'!$C$8*AD120+'ARIMAX(1,1,1) Model'!$C$9*AE120+'ARIMAX(1,1,1) Model'!$C$10*AC120+'ARIMAX(1,1,1) Model'!$C$11*IF(AND(B120&gt;='ARIMAX(1,1,1) Model'!$C$25,B120&lt;='ARIMAX(1,1,1) Model'!$C$26),1,0)+'ARIMAX(1,1,1) Model'!$C$12*E120/1000+'ARIMAX(1,1,1) Model'!$C$13*V120+'ARIMAX(1,1,1) Model'!$C$14*A120+'ARIMAX(1,1,1) Model'!$C$15*SIN(2*PI()*A120/'ARIMAX(1,1,1) Model'!$C$24)+'ARIMAX(1,1,1) Model'!$C$16*COS(2*PI()*A120/'ARIMAX(1,1,1) Model'!$C$24)+'ARIMAX(1,1,1) Model'!$C$17*SIN(4*PI()*A120/'ARIMAX(1,1,1) Model'!$C$24)+'ARIMAX(1,1,1) Model'!$C$18*COS(4*PI()*A120/'ARIMAX(1,1,1) Model'!$C$24)</f>
        <v>1517.0097021177</v>
      </c>
      <c r="AR120" s="31" t="n">
        <f aca="false">IF(ISNUMBER(C120),C120,AP120)-AQ120</f>
        <v>6131.9902978823</v>
      </c>
      <c r="AS120" s="31" t="n">
        <f aca="false">IF(ISNUMBER(C120),C120-AP120,0)</f>
        <v>92.6958613757106</v>
      </c>
      <c r="AT120" s="32"/>
      <c r="AU120" s="33"/>
      <c r="AV120" s="33"/>
      <c r="AW120" s="31"/>
      <c r="AX120" s="31"/>
    </row>
    <row r="121" customFormat="false" ht="16.5" hidden="false" customHeight="true" outlineLevel="0" collapsed="false">
      <c r="A121" s="23" t="n">
        <v>120</v>
      </c>
      <c r="B121" s="24" t="n">
        <v>34110</v>
      </c>
      <c r="C121" s="23" t="n">
        <v>7295</v>
      </c>
      <c r="D121" s="25"/>
      <c r="E121" s="25" t="n">
        <v>345000</v>
      </c>
      <c r="F121" s="25"/>
      <c r="G121" s="25" t="n">
        <v>19.428</v>
      </c>
      <c r="H121" s="25" t="n">
        <v>18.148</v>
      </c>
      <c r="I121" s="25" t="n">
        <v>1.106</v>
      </c>
      <c r="J121" s="25" t="n">
        <v>6729.459</v>
      </c>
      <c r="K121" s="25"/>
      <c r="L121" s="25" t="n">
        <v>611</v>
      </c>
      <c r="M121" s="25" t="n">
        <v>14.527</v>
      </c>
      <c r="N121" s="25" t="n">
        <v>187869</v>
      </c>
      <c r="O121" s="25" t="n">
        <v>4352.5</v>
      </c>
      <c r="P121" s="25" t="n">
        <v>824769</v>
      </c>
      <c r="Q121" s="25"/>
      <c r="R121" s="25"/>
      <c r="S121" s="25"/>
      <c r="T121" s="25"/>
      <c r="U121" s="25" t="n">
        <v>28</v>
      </c>
      <c r="V121" s="25" t="n">
        <v>86.6</v>
      </c>
      <c r="W121" s="25"/>
      <c r="X121" s="25"/>
      <c r="Y121" s="25"/>
      <c r="Z121" s="25"/>
      <c r="AA121" s="25" t="n">
        <v>256922</v>
      </c>
      <c r="AB121" s="26"/>
      <c r="AC121" s="27" t="n">
        <v>0</v>
      </c>
      <c r="AD121" s="28" t="n">
        <v>26.7</v>
      </c>
      <c r="AE121" s="28" t="n">
        <v>19.9</v>
      </c>
      <c r="AF121" s="27"/>
      <c r="AG121" s="29" t="n">
        <f aca="false">6753.47943187+0.36116788*I121+0.01252571*N121-22.85359542*V121+0.00407811*AA121-0.00067349*E121</f>
        <v>7943.35225958328</v>
      </c>
      <c r="AH121" s="29" t="n">
        <f aca="false">A121*'Simple Linear Regression'!$B$18+'Simple Linear Regression'!$B$17</f>
        <v>7987.7007970089</v>
      </c>
      <c r="AI121" s="29" t="n">
        <f aca="false">7491.3971+0.0137554*N121-0.00058829*E121-34.3283*V121+0.30565*L121+54.6031*M121</f>
        <v>7879.7908963</v>
      </c>
      <c r="AJ121" s="29" t="n">
        <f aca="false">7491.3971-0.00058829*E121+0.30565*L121+54.6031*M121+0.0137554*N121-34.3283*V121</f>
        <v>7879.7908963</v>
      </c>
      <c r="AL121" s="29" t="n">
        <f aca="false">2192.59+2373.87*I121+0.0316653*N121-15.7623*V121+0.00202406*AA121-0.000740146*E121-0.00963493*(I121*N121)</f>
        <v>7664.70270044798</v>
      </c>
      <c r="AM121" s="30" t="n">
        <f aca="false">5205.907083+122.0638992*I121+13.609808*(N121/1000)-1.245906883*AD121+0.7746840854*AE121-134.2474226*AC121-1547.125689*IF(AND(B121&gt;=DATE(2020,3,20),B121&lt;=DATE(2020,6,26)),1,0)</f>
        <v>7879.92127419056</v>
      </c>
      <c r="AN121" s="30" t="n">
        <f aca="false">IF(ISNUMBER(C122),C122,AN122)-0.8328750492*(AD123-AD122)+3.274150872*(AE123-AE122)+0.7954612886*((IF(ISNUMBER(C122),C122,AN122)-IF(ISNUMBER(C121),C121,AN121))-(-0.8328750492*(AD122-AD121)+3.274150872*(AE122-AE121)))-1.394571582*AO122+0.4181414112*AO121</f>
        <v>7438.5105601406</v>
      </c>
      <c r="AP121" s="31" t="n">
        <f aca="false">AQ121+AR120+'ARIMAX(1,1,1) Model'!$C$19*(AR120-AR119)+'ARIMAX(1,1,1) Model'!$C$20*AS120</f>
        <v>7596.27520317307</v>
      </c>
      <c r="AQ121" s="31" t="n">
        <f aca="false">'ARIMAX(1,1,1) Model'!$C$6*I121+'ARIMAX(1,1,1) Model'!$C$7*N121/1000+'ARIMAX(1,1,1) Model'!$C$8*AD121+'ARIMAX(1,1,1) Model'!$C$9*AE121+'ARIMAX(1,1,1) Model'!$C$10*AC121+'ARIMAX(1,1,1) Model'!$C$11*IF(AND(B121&gt;='ARIMAX(1,1,1) Model'!$C$25,B121&lt;='ARIMAX(1,1,1) Model'!$C$26),1,0)+'ARIMAX(1,1,1) Model'!$C$12*E121/1000+'ARIMAX(1,1,1) Model'!$C$13*V121+'ARIMAX(1,1,1) Model'!$C$14*A121+'ARIMAX(1,1,1) Model'!$C$15*SIN(2*PI()*A121/'ARIMAX(1,1,1) Model'!$C$24)+'ARIMAX(1,1,1) Model'!$C$16*COS(2*PI()*A121/'ARIMAX(1,1,1) Model'!$C$24)+'ARIMAX(1,1,1) Model'!$C$17*SIN(4*PI()*A121/'ARIMAX(1,1,1) Model'!$C$24)+'ARIMAX(1,1,1) Model'!$C$18*COS(4*PI()*A121/'ARIMAX(1,1,1) Model'!$C$24)</f>
        <v>1553.89397070175</v>
      </c>
      <c r="AR121" s="31" t="n">
        <f aca="false">IF(ISNUMBER(C121),C121,AP121)-AQ121</f>
        <v>5741.10602929825</v>
      </c>
      <c r="AS121" s="31" t="n">
        <f aca="false">IF(ISNUMBER(C121),C121-AP121,0)</f>
        <v>-301.275203173069</v>
      </c>
      <c r="AT121" s="32"/>
      <c r="AU121" s="33"/>
      <c r="AV121" s="33"/>
      <c r="AW121" s="31"/>
      <c r="AX121" s="31"/>
    </row>
    <row r="122" customFormat="false" ht="16.5" hidden="false" customHeight="true" outlineLevel="0" collapsed="false">
      <c r="A122" s="23" t="n">
        <v>121</v>
      </c>
      <c r="B122" s="24" t="n">
        <v>34117</v>
      </c>
      <c r="C122" s="23" t="n">
        <v>7364</v>
      </c>
      <c r="D122" s="25"/>
      <c r="E122" s="25" t="n">
        <v>342000</v>
      </c>
      <c r="F122" s="25"/>
      <c r="G122" s="25" t="n">
        <v>19.838</v>
      </c>
      <c r="H122" s="25" t="n">
        <v>18.248</v>
      </c>
      <c r="I122" s="25" t="n">
        <v>1.106</v>
      </c>
      <c r="J122" s="25" t="n">
        <v>6729.459</v>
      </c>
      <c r="K122" s="25"/>
      <c r="L122" s="25" t="n">
        <v>611</v>
      </c>
      <c r="M122" s="25" t="n">
        <v>14.527</v>
      </c>
      <c r="N122" s="25" t="n">
        <v>187869</v>
      </c>
      <c r="O122" s="25" t="n">
        <v>4352.5</v>
      </c>
      <c r="P122" s="25" t="n">
        <v>824769</v>
      </c>
      <c r="Q122" s="25"/>
      <c r="R122" s="25"/>
      <c r="S122" s="25"/>
      <c r="T122" s="25"/>
      <c r="U122" s="25" t="n">
        <v>28</v>
      </c>
      <c r="V122" s="25" t="n">
        <v>86.6</v>
      </c>
      <c r="W122" s="25"/>
      <c r="X122" s="25"/>
      <c r="Y122" s="25"/>
      <c r="Z122" s="25"/>
      <c r="AA122" s="25" t="n">
        <v>256922</v>
      </c>
      <c r="AB122" s="26"/>
      <c r="AC122" s="27" t="n">
        <v>0</v>
      </c>
      <c r="AD122" s="28" t="n">
        <v>9.6</v>
      </c>
      <c r="AE122" s="28" t="n">
        <v>19</v>
      </c>
      <c r="AF122" s="27"/>
      <c r="AG122" s="29" t="n">
        <f aca="false">6753.47943187+0.36116788*I122+0.01252571*N122-22.85359542*V122+0.00407811*AA122-0.00067349*E122</f>
        <v>7945.37272958328</v>
      </c>
      <c r="AH122" s="29" t="n">
        <f aca="false">A122*'Simple Linear Regression'!$B$18+'Simple Linear Regression'!$B$17</f>
        <v>7988.5538340928</v>
      </c>
      <c r="AI122" s="29" t="n">
        <f aca="false">7491.3971+0.0137554*N122-0.00058829*E122-34.3283*V122+0.30565*L122+54.6031*M122</f>
        <v>7881.5557663</v>
      </c>
      <c r="AJ122" s="29" t="n">
        <f aca="false">7491.3971-0.00058829*E122+0.30565*L122+54.6031*M122+0.0137554*N122-34.3283*V122</f>
        <v>7881.5557663</v>
      </c>
      <c r="AL122" s="29" t="n">
        <f aca="false">2192.59+2373.87*I122+0.0316653*N122-15.7623*V122+0.00202406*AA122-0.000740146*E122-0.00963493*(I122*N122)</f>
        <v>7666.92313844798</v>
      </c>
      <c r="AM122" s="30" t="n">
        <f aca="false">5205.907083+122.0638992*I122+13.609808*(N122/1000)-1.245906883*AD122+0.7746840854*AE122-134.2474226*AC122-1547.125689*IF(AND(B122&gt;=DATE(2020,3,20),B122&lt;=DATE(2020,6,26)),1,0)</f>
        <v>7900.529066213</v>
      </c>
      <c r="AN122" s="30" t="n">
        <f aca="false">IF(ISNUMBER(C123),C123,AN123)-0.8328750492*(AD124-AD123)+3.274150872*(AE124-AE123)+0.7954612886*((IF(ISNUMBER(C123),C123,AN123)-IF(ISNUMBER(C122),C122,AN122))-(-0.8328750492*(AD123-AD122)+3.274150872*(AE123-AE122)))-1.394571582*AO123+0.4181414112*AO122</f>
        <v>6819.94635325976</v>
      </c>
      <c r="AP122" s="31" t="n">
        <f aca="false">AQ122+AR121+'ARIMAX(1,1,1) Model'!$C$19*(AR121-AR120)+'ARIMAX(1,1,1) Model'!$C$20*AS121</f>
        <v>7532.25453612982</v>
      </c>
      <c r="AQ122" s="31" t="n">
        <f aca="false">'ARIMAX(1,1,1) Model'!$C$6*I122+'ARIMAX(1,1,1) Model'!$C$7*N122/1000+'ARIMAX(1,1,1) Model'!$C$8*AD122+'ARIMAX(1,1,1) Model'!$C$9*AE122+'ARIMAX(1,1,1) Model'!$C$10*AC122+'ARIMAX(1,1,1) Model'!$C$11*IF(AND(B122&gt;='ARIMAX(1,1,1) Model'!$C$25,B122&lt;='ARIMAX(1,1,1) Model'!$C$26),1,0)+'ARIMAX(1,1,1) Model'!$C$12*E122/1000+'ARIMAX(1,1,1) Model'!$C$13*V122+'ARIMAX(1,1,1) Model'!$C$14*A122+'ARIMAX(1,1,1) Model'!$C$15*SIN(2*PI()*A122/'ARIMAX(1,1,1) Model'!$C$24)+'ARIMAX(1,1,1) Model'!$C$16*COS(2*PI()*A122/'ARIMAX(1,1,1) Model'!$C$24)+'ARIMAX(1,1,1) Model'!$C$17*SIN(4*PI()*A122/'ARIMAX(1,1,1) Model'!$C$24)+'ARIMAX(1,1,1) Model'!$C$18*COS(4*PI()*A122/'ARIMAX(1,1,1) Model'!$C$24)</f>
        <v>1558.09925626578</v>
      </c>
      <c r="AR122" s="31" t="n">
        <f aca="false">IF(ISNUMBER(C122),C122,AP122)-AQ122</f>
        <v>5805.90074373422</v>
      </c>
      <c r="AS122" s="31" t="n">
        <f aca="false">IF(ISNUMBER(C122),C122-AP122,0)</f>
        <v>-168.254536129816</v>
      </c>
      <c r="AT122" s="32"/>
      <c r="AU122" s="33"/>
      <c r="AV122" s="33"/>
      <c r="AW122" s="31"/>
      <c r="AX122" s="31"/>
    </row>
    <row r="123" customFormat="false" ht="16.5" hidden="false" customHeight="true" outlineLevel="0" collapsed="false">
      <c r="A123" s="23" t="n">
        <v>122</v>
      </c>
      <c r="B123" s="24" t="n">
        <v>34124</v>
      </c>
      <c r="C123" s="23" t="n">
        <v>7018</v>
      </c>
      <c r="D123" s="25"/>
      <c r="E123" s="25" t="n">
        <v>349000</v>
      </c>
      <c r="F123" s="25"/>
      <c r="G123" s="25" t="n">
        <v>19.9525</v>
      </c>
      <c r="H123" s="25" t="n">
        <v>18.34</v>
      </c>
      <c r="I123" s="25" t="n">
        <v>1.107</v>
      </c>
      <c r="J123" s="25" t="n">
        <v>6729.459</v>
      </c>
      <c r="K123" s="25"/>
      <c r="L123" s="25" t="n">
        <v>611</v>
      </c>
      <c r="M123" s="25" t="n">
        <v>14.527</v>
      </c>
      <c r="N123" s="25" t="n">
        <v>187869</v>
      </c>
      <c r="O123" s="25" t="n">
        <v>4352.5</v>
      </c>
      <c r="P123" s="25" t="n">
        <v>824769</v>
      </c>
      <c r="Q123" s="25"/>
      <c r="R123" s="25"/>
      <c r="S123" s="25"/>
      <c r="T123" s="25"/>
      <c r="U123" s="25" t="n">
        <v>28</v>
      </c>
      <c r="V123" s="25" t="n">
        <v>86.6</v>
      </c>
      <c r="W123" s="25"/>
      <c r="X123" s="25"/>
      <c r="Y123" s="25"/>
      <c r="Z123" s="25"/>
      <c r="AA123" s="25" t="n">
        <v>256922</v>
      </c>
      <c r="AB123" s="26"/>
      <c r="AC123" s="27" t="n">
        <v>1</v>
      </c>
      <c r="AD123" s="28" t="n">
        <v>18.1</v>
      </c>
      <c r="AE123" s="28" t="n">
        <v>29.9</v>
      </c>
      <c r="AF123" s="27"/>
      <c r="AG123" s="29" t="n">
        <f aca="false">6753.47943187+0.36116788*I123+0.01252571*N123-22.85359542*V123+0.00407811*AA123-0.00067349*E123</f>
        <v>7940.65866075116</v>
      </c>
      <c r="AH123" s="29" t="n">
        <f aca="false">A123*'Simple Linear Regression'!$B$18+'Simple Linear Regression'!$B$17</f>
        <v>7989.40687117671</v>
      </c>
      <c r="AI123" s="29" t="n">
        <f aca="false">7491.3971+0.0137554*N123-0.00058829*E123-34.3283*V123+0.30565*L123+54.6031*M123</f>
        <v>7877.4377363</v>
      </c>
      <c r="AJ123" s="29" t="n">
        <f aca="false">7491.3971-0.00058829*E123+0.30565*L123+54.6031*M123+0.0137554*N123-34.3283*V123</f>
        <v>7877.4377363</v>
      </c>
      <c r="AL123" s="29" t="n">
        <f aca="false">2192.59+2373.87*I123+0.0316653*N123-15.7623*V123+0.00202406*AA123-0.000740146*E123-0.00963493*(I123*N123)</f>
        <v>7662.30588178381</v>
      </c>
      <c r="AM123" s="30" t="n">
        <f aca="false">5205.907083+122.0638992*I123+13.609808*(N123/1000)-1.245906883*AD123+0.7746840854*AE123-134.2474226*AC123-1547.125689*IF(AND(B123&gt;=DATE(2020,3,20),B123&lt;=DATE(2020,6,26)),1,0)</f>
        <v>7764.25755553756</v>
      </c>
      <c r="AN123" s="30" t="n">
        <f aca="false">IF(ISNUMBER(C124),C124,AN124)-0.8328750492*(AD125-AD124)+3.274150872*(AE125-AE124)+0.7954612886*((IF(ISNUMBER(C124),C124,AN124)-IF(ISNUMBER(C123),C123,AN123))-(-0.8328750492*(AD124-AD123)+3.274150872*(AE124-AE123)))-1.394571582*AO124+0.4181414112*AO123</f>
        <v>8265.13879662686</v>
      </c>
      <c r="AP123" s="31" t="n">
        <f aca="false">AQ123+AR122+'ARIMAX(1,1,1) Model'!$C$19*(AR122-AR121)+'ARIMAX(1,1,1) Model'!$C$20*AS122</f>
        <v>7451.64659202651</v>
      </c>
      <c r="AQ123" s="31" t="n">
        <f aca="false">'ARIMAX(1,1,1) Model'!$C$6*I123+'ARIMAX(1,1,1) Model'!$C$7*N123/1000+'ARIMAX(1,1,1) Model'!$C$8*AD123+'ARIMAX(1,1,1) Model'!$C$9*AE123+'ARIMAX(1,1,1) Model'!$C$10*AC123+'ARIMAX(1,1,1) Model'!$C$11*IF(AND(B123&gt;='ARIMAX(1,1,1) Model'!$C$25,B123&lt;='ARIMAX(1,1,1) Model'!$C$26),1,0)+'ARIMAX(1,1,1) Model'!$C$12*E123/1000+'ARIMAX(1,1,1) Model'!$C$13*V123+'ARIMAX(1,1,1) Model'!$C$14*A123+'ARIMAX(1,1,1) Model'!$C$15*SIN(2*PI()*A123/'ARIMAX(1,1,1) Model'!$C$24)+'ARIMAX(1,1,1) Model'!$C$16*COS(2*PI()*A123/'ARIMAX(1,1,1) Model'!$C$24)+'ARIMAX(1,1,1) Model'!$C$17*SIN(4*PI()*A123/'ARIMAX(1,1,1) Model'!$C$24)+'ARIMAX(1,1,1) Model'!$C$18*COS(4*PI()*A123/'ARIMAX(1,1,1) Model'!$C$24)</f>
        <v>1487.98318338892</v>
      </c>
      <c r="AR123" s="31" t="n">
        <f aca="false">IF(ISNUMBER(C123),C123,AP123)-AQ123</f>
        <v>5530.01681661108</v>
      </c>
      <c r="AS123" s="31" t="n">
        <f aca="false">IF(ISNUMBER(C123),C123-AP123,0)</f>
        <v>-433.646592026511</v>
      </c>
      <c r="AT123" s="32"/>
      <c r="AU123" s="33"/>
      <c r="AV123" s="33"/>
      <c r="AW123" s="31"/>
      <c r="AX123" s="31"/>
    </row>
    <row r="124" customFormat="false" ht="16.5" hidden="false" customHeight="true" outlineLevel="0" collapsed="false">
      <c r="A124" s="23" t="n">
        <v>123</v>
      </c>
      <c r="B124" s="24" t="n">
        <v>34131</v>
      </c>
      <c r="C124" s="23" t="n">
        <v>7740</v>
      </c>
      <c r="D124" s="25"/>
      <c r="E124" s="25" t="n">
        <v>343000</v>
      </c>
      <c r="F124" s="25"/>
      <c r="G124" s="25" t="n">
        <v>19.434</v>
      </c>
      <c r="H124" s="25" t="n">
        <v>18.058</v>
      </c>
      <c r="I124" s="25" t="n">
        <v>1.104</v>
      </c>
      <c r="J124" s="25" t="n">
        <v>6729.459</v>
      </c>
      <c r="K124" s="25"/>
      <c r="L124" s="25" t="n">
        <v>612</v>
      </c>
      <c r="M124" s="25" t="n">
        <v>14.527</v>
      </c>
      <c r="N124" s="25" t="n">
        <v>187869</v>
      </c>
      <c r="O124" s="25" t="n">
        <v>4393.4</v>
      </c>
      <c r="P124" s="25" t="n">
        <v>824769</v>
      </c>
      <c r="Q124" s="25"/>
      <c r="R124" s="25"/>
      <c r="S124" s="25"/>
      <c r="T124" s="25"/>
      <c r="U124" s="25" t="n">
        <v>28</v>
      </c>
      <c r="V124" s="25" t="n">
        <v>89.3</v>
      </c>
      <c r="W124" s="25"/>
      <c r="X124" s="25"/>
      <c r="Y124" s="25"/>
      <c r="Z124" s="25"/>
      <c r="AA124" s="25" t="n">
        <v>256922</v>
      </c>
      <c r="AB124" s="26"/>
      <c r="AC124" s="27" t="n">
        <v>0</v>
      </c>
      <c r="AD124" s="28" t="n">
        <v>7.4</v>
      </c>
      <c r="AE124" s="28" t="n">
        <v>57.7</v>
      </c>
      <c r="AF124" s="27"/>
      <c r="AG124" s="29" t="n">
        <f aca="false">6753.47943187+0.36116788*I124+0.01252571*N124-22.85359542*V124+0.00407811*AA124-0.00067349*E124</f>
        <v>7882.99380961352</v>
      </c>
      <c r="AH124" s="29" t="n">
        <f aca="false">A124*'Simple Linear Regression'!$B$18+'Simple Linear Regression'!$B$17</f>
        <v>7990.25990826061</v>
      </c>
      <c r="AI124" s="29" t="n">
        <f aca="false">7491.3971+0.0137554*N124-0.00058829*E124-34.3283*V124+0.30565*L124+54.6031*M124</f>
        <v>7788.5867163</v>
      </c>
      <c r="AJ124" s="29" t="n">
        <f aca="false">7491.3971-0.00058829*E124+0.30565*L124+54.6031*M124+0.0137554*N124-34.3283*V124</f>
        <v>7788.5867163</v>
      </c>
      <c r="AL124" s="29" t="n">
        <f aca="false">2192.59+2373.87*I124+0.0316653*N124-15.7623*V124+0.00202406*AA124-0.000740146*E124-0.00963493*(I124*N124)</f>
        <v>7622.49725177632</v>
      </c>
      <c r="AM124" s="30" t="n">
        <f aca="false">5205.907083+122.0638992*I124+13.609808*(N124/1000)-1.245906883*AD124+0.7746840854*AE124-134.2474226*AC124-1547.125689*IF(AND(B124&gt;=DATE(2020,3,20),B124&lt;=DATE(2020,6,26)),1,0)</f>
        <v>7933.00620766218</v>
      </c>
      <c r="AN124" s="30" t="n">
        <f aca="false">IF(ISNUMBER(C125),C125,AN125)-0.8328750492*(AD126-AD125)+3.274150872*(AE126-AE125)+0.7954612886*((IF(ISNUMBER(C125),C125,AN125)-IF(ISNUMBER(C124),C124,AN124))-(-0.8328750492*(AD125-AD124)+3.274150872*(AE125-AE124)))-1.394571582*AO125+0.4181414112*AO124</f>
        <v>7114.72724436273</v>
      </c>
      <c r="AP124" s="31" t="n">
        <f aca="false">AQ124+AR123+'ARIMAX(1,1,1) Model'!$C$19*(AR123-AR122)+'ARIMAX(1,1,1) Model'!$C$20*AS123</f>
        <v>7613.44938032172</v>
      </c>
      <c r="AQ124" s="31" t="n">
        <f aca="false">'ARIMAX(1,1,1) Model'!$C$6*I124+'ARIMAX(1,1,1) Model'!$C$7*N124/1000+'ARIMAX(1,1,1) Model'!$C$8*AD124+'ARIMAX(1,1,1) Model'!$C$9*AE124+'ARIMAX(1,1,1) Model'!$C$10*AC124+'ARIMAX(1,1,1) Model'!$C$11*IF(AND(B124&gt;='ARIMAX(1,1,1) Model'!$C$25,B124&lt;='ARIMAX(1,1,1) Model'!$C$26),1,0)+'ARIMAX(1,1,1) Model'!$C$12*E124/1000+'ARIMAX(1,1,1) Model'!$C$13*V124+'ARIMAX(1,1,1) Model'!$C$14*A124+'ARIMAX(1,1,1) Model'!$C$15*SIN(2*PI()*A124/'ARIMAX(1,1,1) Model'!$C$24)+'ARIMAX(1,1,1) Model'!$C$16*COS(2*PI()*A124/'ARIMAX(1,1,1) Model'!$C$24)+'ARIMAX(1,1,1) Model'!$C$17*SIN(4*PI()*A124/'ARIMAX(1,1,1) Model'!$C$24)+'ARIMAX(1,1,1) Model'!$C$18*COS(4*PI()*A124/'ARIMAX(1,1,1) Model'!$C$24)</f>
        <v>1720.02183928099</v>
      </c>
      <c r="AR124" s="31" t="n">
        <f aca="false">IF(ISNUMBER(C124),C124,AP124)-AQ124</f>
        <v>6019.97816071901</v>
      </c>
      <c r="AS124" s="31" t="n">
        <f aca="false">IF(ISNUMBER(C124),C124-AP124,0)</f>
        <v>126.550619678284</v>
      </c>
      <c r="AT124" s="32"/>
      <c r="AU124" s="33"/>
      <c r="AV124" s="33"/>
      <c r="AW124" s="31"/>
      <c r="AX124" s="31"/>
    </row>
    <row r="125" customFormat="false" ht="16.5" hidden="false" customHeight="true" outlineLevel="0" collapsed="false">
      <c r="A125" s="23" t="n">
        <v>124</v>
      </c>
      <c r="B125" s="24" t="n">
        <v>34138</v>
      </c>
      <c r="C125" s="23" t="n">
        <v>7392</v>
      </c>
      <c r="D125" s="25"/>
      <c r="E125" s="25" t="n">
        <v>343000</v>
      </c>
      <c r="F125" s="25"/>
      <c r="G125" s="25" t="n">
        <v>18.756</v>
      </c>
      <c r="H125" s="25" t="n">
        <v>17.314</v>
      </c>
      <c r="I125" s="25" t="n">
        <v>1.101</v>
      </c>
      <c r="J125" s="25" t="n">
        <v>6729.459</v>
      </c>
      <c r="K125" s="25"/>
      <c r="L125" s="25" t="n">
        <v>612</v>
      </c>
      <c r="M125" s="25" t="n">
        <v>14.519</v>
      </c>
      <c r="N125" s="25" t="n">
        <v>188737</v>
      </c>
      <c r="O125" s="25" t="n">
        <v>4393.4</v>
      </c>
      <c r="P125" s="25" t="n">
        <v>832774</v>
      </c>
      <c r="Q125" s="25"/>
      <c r="R125" s="25"/>
      <c r="S125" s="25"/>
      <c r="T125" s="25"/>
      <c r="U125" s="25" t="n">
        <v>28</v>
      </c>
      <c r="V125" s="25" t="n">
        <v>89.3</v>
      </c>
      <c r="W125" s="25"/>
      <c r="X125" s="25"/>
      <c r="Y125" s="25"/>
      <c r="Z125" s="25"/>
      <c r="AA125" s="25" t="n">
        <v>256922</v>
      </c>
      <c r="AB125" s="26"/>
      <c r="AC125" s="27" t="n">
        <v>0</v>
      </c>
      <c r="AD125" s="28" t="n">
        <v>0.1</v>
      </c>
      <c r="AE125" s="28" t="n">
        <v>65.1</v>
      </c>
      <c r="AF125" s="27"/>
      <c r="AG125" s="29" t="n">
        <f aca="false">6753.47943187+0.36116788*I125+0.01252571*N125-22.85359542*V125+0.00407811*AA125-0.00067349*E125</f>
        <v>7893.86504238988</v>
      </c>
      <c r="AH125" s="29" t="n">
        <f aca="false">A125*'Simple Linear Regression'!$B$18+'Simple Linear Regression'!$B$17</f>
        <v>7991.11294534451</v>
      </c>
      <c r="AI125" s="29" t="n">
        <f aca="false">7491.3971+0.0137554*N125-0.00058829*E125-34.3283*V125+0.30565*L125+54.6031*M125</f>
        <v>7800.0895787</v>
      </c>
      <c r="AJ125" s="29" t="n">
        <f aca="false">7491.3971-0.00058829*E125+0.30565*L125+54.6031*M125+0.0137554*N125-34.3283*V125</f>
        <v>7800.0895787</v>
      </c>
      <c r="AL125" s="29" t="n">
        <f aca="false">2192.59+2373.87*I125+0.0316653*N125-15.7623*V125+0.00202406*AA125-0.000740146*E125-0.00963493*(I125*N125)</f>
        <v>7639.08364188559</v>
      </c>
      <c r="AM125" s="30" t="n">
        <f aca="false">5205.907083+122.0638992*I125+13.609808*(N125/1000)-1.245906883*AD125+0.7746840854*AE125-134.2474226*AC125-1547.125689*IF(AND(B125&gt;=DATE(2020,3,20),B125&lt;=DATE(2020,6,26)),1,0)</f>
        <v>7959.28111178644</v>
      </c>
      <c r="AN125" s="30" t="n">
        <f aca="false">IF(ISNUMBER(C126),C126,AN126)-0.8328750492*(AD127-AD126)+3.274150872*(AE127-AE126)+0.7954612886*((IF(ISNUMBER(C126),C126,AN126)-IF(ISNUMBER(C125),C125,AN125))-(-0.8328750492*(AD126-AD125)+3.274150872*(AE126-AE125)))-1.394571582*AO126+0.4181414112*AO125</f>
        <v>8119.45998670489</v>
      </c>
      <c r="AP125" s="31" t="n">
        <f aca="false">AQ125+AR124+'ARIMAX(1,1,1) Model'!$C$19*(AR124-AR123)+'ARIMAX(1,1,1) Model'!$C$20*AS124</f>
        <v>7682.24592068079</v>
      </c>
      <c r="AQ125" s="31" t="n">
        <f aca="false">'ARIMAX(1,1,1) Model'!$C$6*I125+'ARIMAX(1,1,1) Model'!$C$7*N125/1000+'ARIMAX(1,1,1) Model'!$C$8*AD125+'ARIMAX(1,1,1) Model'!$C$9*AE125+'ARIMAX(1,1,1) Model'!$C$10*AC125+'ARIMAX(1,1,1) Model'!$C$11*IF(AND(B125&gt;='ARIMAX(1,1,1) Model'!$C$25,B125&lt;='ARIMAX(1,1,1) Model'!$C$26),1,0)+'ARIMAX(1,1,1) Model'!$C$12*E125/1000+'ARIMAX(1,1,1) Model'!$C$13*V125+'ARIMAX(1,1,1) Model'!$C$14*A125+'ARIMAX(1,1,1) Model'!$C$15*SIN(2*PI()*A125/'ARIMAX(1,1,1) Model'!$C$24)+'ARIMAX(1,1,1) Model'!$C$16*COS(2*PI()*A125/'ARIMAX(1,1,1) Model'!$C$24)+'ARIMAX(1,1,1) Model'!$C$17*SIN(4*PI()*A125/'ARIMAX(1,1,1) Model'!$C$24)+'ARIMAX(1,1,1) Model'!$C$18*COS(4*PI()*A125/'ARIMAX(1,1,1) Model'!$C$24)</f>
        <v>1728.38714777858</v>
      </c>
      <c r="AR125" s="31" t="n">
        <f aca="false">IF(ISNUMBER(C125),C125,AP125)-AQ125</f>
        <v>5663.61285222142</v>
      </c>
      <c r="AS125" s="31" t="n">
        <f aca="false">IF(ISNUMBER(C125),C125-AP125,0)</f>
        <v>-290.245920680787</v>
      </c>
      <c r="AT125" s="32"/>
      <c r="AU125" s="33"/>
      <c r="AV125" s="33"/>
      <c r="AW125" s="31"/>
      <c r="AX125" s="31"/>
    </row>
    <row r="126" customFormat="false" ht="16.5" hidden="false" customHeight="true" outlineLevel="0" collapsed="false">
      <c r="A126" s="23" t="n">
        <v>125</v>
      </c>
      <c r="B126" s="24" t="n">
        <v>34145</v>
      </c>
      <c r="C126" s="23" t="n">
        <v>7804</v>
      </c>
      <c r="D126" s="25"/>
      <c r="E126" s="25" t="n">
        <v>345000</v>
      </c>
      <c r="F126" s="25"/>
      <c r="G126" s="25" t="n">
        <v>18.522</v>
      </c>
      <c r="H126" s="25" t="n">
        <v>17.2</v>
      </c>
      <c r="I126" s="25" t="n">
        <v>1.095</v>
      </c>
      <c r="J126" s="25" t="n">
        <v>6729.459</v>
      </c>
      <c r="K126" s="25"/>
      <c r="L126" s="25" t="n">
        <v>612</v>
      </c>
      <c r="M126" s="25" t="n">
        <v>14.519</v>
      </c>
      <c r="N126" s="25" t="n">
        <v>188737</v>
      </c>
      <c r="O126" s="25" t="n">
        <v>4393.4</v>
      </c>
      <c r="P126" s="25" t="n">
        <v>832774</v>
      </c>
      <c r="Q126" s="25"/>
      <c r="R126" s="25"/>
      <c r="S126" s="25"/>
      <c r="T126" s="25"/>
      <c r="U126" s="25" t="n">
        <v>28</v>
      </c>
      <c r="V126" s="25" t="n">
        <v>89.3</v>
      </c>
      <c r="W126" s="25"/>
      <c r="X126" s="25"/>
      <c r="Y126" s="25"/>
      <c r="Z126" s="25"/>
      <c r="AA126" s="25" t="n">
        <v>256922</v>
      </c>
      <c r="AB126" s="26"/>
      <c r="AC126" s="27" t="n">
        <v>0</v>
      </c>
      <c r="AD126" s="28" t="n">
        <v>0</v>
      </c>
      <c r="AE126" s="28" t="n">
        <v>72.3</v>
      </c>
      <c r="AF126" s="27"/>
      <c r="AG126" s="29" t="n">
        <f aca="false">6753.47943187+0.36116788*I126+0.01252571*N126-22.85359542*V126+0.00407811*AA126-0.00067349*E126</f>
        <v>7892.5158953826</v>
      </c>
      <c r="AH126" s="29" t="n">
        <f aca="false">A126*'Simple Linear Regression'!$B$18+'Simple Linear Regression'!$B$17</f>
        <v>7991.96598242842</v>
      </c>
      <c r="AI126" s="29" t="n">
        <f aca="false">7491.3971+0.0137554*N126-0.00058829*E126-34.3283*V126+0.30565*L126+54.6031*M126</f>
        <v>7798.9129987</v>
      </c>
      <c r="AJ126" s="29" t="n">
        <f aca="false">7491.3971-0.00058829*E126+0.30565*L126+54.6031*M126+0.0137554*N126-34.3283*V126</f>
        <v>7798.9129987</v>
      </c>
      <c r="AL126" s="29" t="n">
        <f aca="false">2192.59+2373.87*I126+0.0316653*N126-15.7623*V126+0.00202406*AA126-0.000740146*E126-0.00963493*(I126*N126)</f>
        <v>7634.27093658605</v>
      </c>
      <c r="AM126" s="30" t="n">
        <f aca="false">5205.907083+122.0638992*I126+13.609808*(N126/1000)-1.245906883*AD126+0.7746840854*AE126-134.2474226*AC126-1547.125689*IF(AND(B126&gt;=DATE(2020,3,20),B126&lt;=DATE(2020,6,26)),1,0)</f>
        <v>7964.25104449442</v>
      </c>
      <c r="AN126" s="30" t="n">
        <f aca="false">IF(ISNUMBER(C127),C127,AN127)-0.8328750492*(AD128-AD127)+3.274150872*(AE128-AE127)+0.7954612886*((IF(ISNUMBER(C127),C127,AN127)-IF(ISNUMBER(C126),C126,AN126))-(-0.8328750492*(AD127-AD126)+3.274150872*(AE127-AE126)))-1.394571582*AO127+0.4181414112*AO126</f>
        <v>7989.33348707018</v>
      </c>
      <c r="AP126" s="31" t="n">
        <f aca="false">AQ126+AR125+'ARIMAX(1,1,1) Model'!$C$19*(AR125-AR124)+'ARIMAX(1,1,1) Model'!$C$20*AS125</f>
        <v>7622.46057791834</v>
      </c>
      <c r="AQ126" s="31" t="n">
        <f aca="false">'ARIMAX(1,1,1) Model'!$C$6*I126+'ARIMAX(1,1,1) Model'!$C$7*N126/1000+'ARIMAX(1,1,1) Model'!$C$8*AD126+'ARIMAX(1,1,1) Model'!$C$9*AE126+'ARIMAX(1,1,1) Model'!$C$10*AC126+'ARIMAX(1,1,1) Model'!$C$11*IF(AND(B126&gt;='ARIMAX(1,1,1) Model'!$C$25,B126&lt;='ARIMAX(1,1,1) Model'!$C$26),1,0)+'ARIMAX(1,1,1) Model'!$C$12*E126/1000+'ARIMAX(1,1,1) Model'!$C$13*V126+'ARIMAX(1,1,1) Model'!$C$14*A126+'ARIMAX(1,1,1) Model'!$C$15*SIN(2*PI()*A126/'ARIMAX(1,1,1) Model'!$C$24)+'ARIMAX(1,1,1) Model'!$C$16*COS(2*PI()*A126/'ARIMAX(1,1,1) Model'!$C$24)+'ARIMAX(1,1,1) Model'!$C$17*SIN(4*PI()*A126/'ARIMAX(1,1,1) Model'!$C$24)+'ARIMAX(1,1,1) Model'!$C$18*COS(4*PI()*A126/'ARIMAX(1,1,1) Model'!$C$24)</f>
        <v>1732.35905926457</v>
      </c>
      <c r="AR126" s="31" t="n">
        <f aca="false">IF(ISNUMBER(C126),C126,AP126)-AQ126</f>
        <v>6071.64094073543</v>
      </c>
      <c r="AS126" s="31" t="n">
        <f aca="false">IF(ISNUMBER(C126),C126-AP126,0)</f>
        <v>181.539422081658</v>
      </c>
      <c r="AT126" s="32"/>
      <c r="AU126" s="33"/>
      <c r="AV126" s="33"/>
      <c r="AW126" s="31"/>
      <c r="AX126" s="31"/>
    </row>
    <row r="127" customFormat="false" ht="16.5" hidden="false" customHeight="true" outlineLevel="0" collapsed="false">
      <c r="A127" s="23" t="n">
        <v>126</v>
      </c>
      <c r="B127" s="24" t="n">
        <v>34152</v>
      </c>
      <c r="C127" s="23" t="n">
        <v>7868</v>
      </c>
      <c r="D127" s="25"/>
      <c r="E127" s="25" t="n">
        <v>340000</v>
      </c>
      <c r="F127" s="25"/>
      <c r="G127" s="25" t="n">
        <v>18.614</v>
      </c>
      <c r="H127" s="25" t="n">
        <v>17.15</v>
      </c>
      <c r="I127" s="25" t="n">
        <v>1.089</v>
      </c>
      <c r="J127" s="25" t="n">
        <v>6729.459</v>
      </c>
      <c r="K127" s="25"/>
      <c r="L127" s="25" t="n">
        <v>612</v>
      </c>
      <c r="M127" s="25" t="n">
        <v>14.519</v>
      </c>
      <c r="N127" s="25" t="n">
        <v>188737</v>
      </c>
      <c r="O127" s="25" t="n">
        <v>4393.4</v>
      </c>
      <c r="P127" s="25" t="n">
        <v>832774</v>
      </c>
      <c r="Q127" s="25"/>
      <c r="R127" s="25"/>
      <c r="S127" s="25"/>
      <c r="T127" s="25"/>
      <c r="U127" s="25" t="n">
        <v>28</v>
      </c>
      <c r="V127" s="25" t="n">
        <v>89.3</v>
      </c>
      <c r="W127" s="25"/>
      <c r="X127" s="25"/>
      <c r="Y127" s="25"/>
      <c r="Z127" s="25"/>
      <c r="AA127" s="25" t="n">
        <v>256922</v>
      </c>
      <c r="AB127" s="26"/>
      <c r="AC127" s="27" t="n">
        <v>0</v>
      </c>
      <c r="AD127" s="28" t="n">
        <v>0</v>
      </c>
      <c r="AE127" s="28" t="n">
        <v>74.3</v>
      </c>
      <c r="AF127" s="27"/>
      <c r="AG127" s="29" t="n">
        <f aca="false">6753.47943187+0.36116788*I127+0.01252571*N127-22.85359542*V127+0.00407811*AA127-0.00067349*E127</f>
        <v>7895.88117837532</v>
      </c>
      <c r="AH127" s="29" t="n">
        <f aca="false">A127*'Simple Linear Regression'!$B$18+'Simple Linear Regression'!$B$17</f>
        <v>7992.81901951232</v>
      </c>
      <c r="AI127" s="29" t="n">
        <f aca="false">7491.3971+0.0137554*N127-0.00058829*E127-34.3283*V127+0.30565*L127+54.6031*M127</f>
        <v>7801.8544487</v>
      </c>
      <c r="AJ127" s="29" t="n">
        <f aca="false">7491.3971-0.00058829*E127+0.30565*L127+54.6031*M127+0.0137554*N127-34.3283*V127</f>
        <v>7801.8544487</v>
      </c>
      <c r="AL127" s="29" t="n">
        <f aca="false">2192.59+2373.87*I127+0.0316653*N127-15.7623*V127+0.00202406*AA127-0.000740146*E127-0.00963493*(I127*N127)</f>
        <v>7634.63925328651</v>
      </c>
      <c r="AM127" s="30" t="n">
        <f aca="false">5205.907083+122.0638992*I127+13.609808*(N127/1000)-1.245906883*AD127+0.7746840854*AE127-134.2474226*AC127-1547.125689*IF(AND(B127&gt;=DATE(2020,3,20),B127&lt;=DATE(2020,6,26)),1,0)</f>
        <v>7965.06802927002</v>
      </c>
      <c r="AN127" s="30" t="n">
        <f aca="false">IF(ISNUMBER(C128),C128,AN128)-0.8328750492*(AD129-AD128)+3.274150872*(AE129-AE128)+0.7954612886*((IF(ISNUMBER(C128),C128,AN128)-IF(ISNUMBER(C127),C127,AN127))-(-0.8328750492*(AD128-AD127)+3.274150872*(AE128-AE127)))-1.394571582*AO128+0.4181414112*AO127</f>
        <v>7274.05659054145</v>
      </c>
      <c r="AP127" s="31" t="n">
        <f aca="false">AQ127+AR126+'ARIMAX(1,1,1) Model'!$C$19*(AR126-AR125)+'ARIMAX(1,1,1) Model'!$C$20*AS126</f>
        <v>7668.05336842973</v>
      </c>
      <c r="AQ127" s="31" t="n">
        <f aca="false">'ARIMAX(1,1,1) Model'!$C$6*I127+'ARIMAX(1,1,1) Model'!$C$7*N127/1000+'ARIMAX(1,1,1) Model'!$C$8*AD127+'ARIMAX(1,1,1) Model'!$C$9*AE127+'ARIMAX(1,1,1) Model'!$C$10*AC127+'ARIMAX(1,1,1) Model'!$C$11*IF(AND(B127&gt;='ARIMAX(1,1,1) Model'!$C$25,B127&lt;='ARIMAX(1,1,1) Model'!$C$26),1,0)+'ARIMAX(1,1,1) Model'!$C$12*E127/1000+'ARIMAX(1,1,1) Model'!$C$13*V127+'ARIMAX(1,1,1) Model'!$C$14*A127+'ARIMAX(1,1,1) Model'!$C$15*SIN(2*PI()*A127/'ARIMAX(1,1,1) Model'!$C$24)+'ARIMAX(1,1,1) Model'!$C$16*COS(2*PI()*A127/'ARIMAX(1,1,1) Model'!$C$24)+'ARIMAX(1,1,1) Model'!$C$17*SIN(4*PI()*A127/'ARIMAX(1,1,1) Model'!$C$24)+'ARIMAX(1,1,1) Model'!$C$18*COS(4*PI()*A127/'ARIMAX(1,1,1) Model'!$C$24)</f>
        <v>1720.01741374529</v>
      </c>
      <c r="AR127" s="31" t="n">
        <f aca="false">IF(ISNUMBER(C127),C127,AP127)-AQ127</f>
        <v>6147.98258625471</v>
      </c>
      <c r="AS127" s="31" t="n">
        <f aca="false">IF(ISNUMBER(C127),C127-AP127,0)</f>
        <v>199.94663157027</v>
      </c>
      <c r="AT127" s="32"/>
      <c r="AU127" s="33"/>
      <c r="AV127" s="33"/>
      <c r="AW127" s="31"/>
      <c r="AX127" s="31"/>
    </row>
    <row r="128" customFormat="false" ht="16.5" hidden="false" customHeight="true" outlineLevel="0" collapsed="false">
      <c r="A128" s="23" t="n">
        <v>127</v>
      </c>
      <c r="B128" s="24" t="n">
        <v>34159</v>
      </c>
      <c r="C128" s="23" t="n">
        <v>7578</v>
      </c>
      <c r="D128" s="25"/>
      <c r="E128" s="25" t="n">
        <v>334000</v>
      </c>
      <c r="F128" s="25"/>
      <c r="G128" s="25" t="n">
        <v>18.015</v>
      </c>
      <c r="H128" s="25" t="n">
        <v>16.798</v>
      </c>
      <c r="I128" s="25" t="n">
        <v>1.086</v>
      </c>
      <c r="J128" s="25" t="n">
        <v>6729.459</v>
      </c>
      <c r="K128" s="25"/>
      <c r="L128" s="25" t="n">
        <v>637</v>
      </c>
      <c r="M128" s="25" t="n">
        <v>14.519</v>
      </c>
      <c r="N128" s="25" t="n">
        <v>188737</v>
      </c>
      <c r="O128" s="25" t="n">
        <v>4422.4</v>
      </c>
      <c r="P128" s="25" t="n">
        <v>832774</v>
      </c>
      <c r="Q128" s="25"/>
      <c r="R128" s="25"/>
      <c r="S128" s="25"/>
      <c r="T128" s="25"/>
      <c r="U128" s="25" t="n">
        <v>28</v>
      </c>
      <c r="V128" s="25" t="n">
        <v>91.3</v>
      </c>
      <c r="W128" s="25"/>
      <c r="X128" s="25"/>
      <c r="Y128" s="25"/>
      <c r="Z128" s="25"/>
      <c r="AA128" s="25" t="n">
        <v>256922</v>
      </c>
      <c r="AB128" s="26"/>
      <c r="AC128" s="27" t="n">
        <v>1</v>
      </c>
      <c r="AD128" s="28" t="n">
        <v>0</v>
      </c>
      <c r="AE128" s="28" t="n">
        <v>97.4</v>
      </c>
      <c r="AF128" s="27"/>
      <c r="AG128" s="29" t="n">
        <f aca="false">6753.47943187+0.36116788*I128+0.01252571*N128-22.85359542*V128+0.00407811*AA128-0.00067349*E128</f>
        <v>7854.21384403168</v>
      </c>
      <c r="AH128" s="29" t="n">
        <f aca="false">A128*'Simple Linear Regression'!$B$18+'Simple Linear Regression'!$B$17</f>
        <v>7993.67205659623</v>
      </c>
      <c r="AI128" s="29" t="n">
        <f aca="false">7491.3971+0.0137554*N128-0.00058829*E128-34.3283*V128+0.30565*L128+54.6031*M128</f>
        <v>7744.3688387</v>
      </c>
      <c r="AJ128" s="29" t="n">
        <f aca="false">7491.3971-0.00058829*E128+0.30565*L128+54.6031*M128+0.0137554*N128-34.3283*V128</f>
        <v>7744.3688387</v>
      </c>
      <c r="AL128" s="29" t="n">
        <f aca="false">2192.59+2373.87*I128+0.0316653*N128-15.7623*V128+0.00202406*AA128-0.000740146*E128-0.00963493*(I128*N128)</f>
        <v>7605.88932263674</v>
      </c>
      <c r="AM128" s="30" t="n">
        <f aca="false">5205.907083+122.0638992*I128+13.609808*(N128/1000)-1.245906883*AD128+0.7746840854*AE128-134.2474226*AC128-1547.125689*IF(AND(B128&gt;=DATE(2020,3,20),B128&lt;=DATE(2020,6,26)),1,0)</f>
        <v>7848.34961734516</v>
      </c>
      <c r="AN128" s="30" t="n">
        <f aca="false">IF(ISNUMBER(C129),C129,AN129)-0.8328750492*(AD130-AD129)+3.274150872*(AE130-AE129)+0.7954612886*((IF(ISNUMBER(C129),C129,AN129)-IF(ISNUMBER(C128),C128,AN128))-(-0.8328750492*(AD129-AD128)+3.274150872*(AE129-AE128)))-1.394571582*AO129+0.4181414112*AO128</f>
        <v>8518.54002737825</v>
      </c>
      <c r="AP128" s="31" t="n">
        <f aca="false">AQ128+AR127+'ARIMAX(1,1,1) Model'!$C$19*(AR127-AR126)+'ARIMAX(1,1,1) Model'!$C$20*AS127</f>
        <v>7664.72061770414</v>
      </c>
      <c r="AQ128" s="31" t="n">
        <f aca="false">'ARIMAX(1,1,1) Model'!$C$6*I128+'ARIMAX(1,1,1) Model'!$C$7*N128/1000+'ARIMAX(1,1,1) Model'!$C$8*AD128+'ARIMAX(1,1,1) Model'!$C$9*AE128+'ARIMAX(1,1,1) Model'!$C$10*AC128+'ARIMAX(1,1,1) Model'!$C$11*IF(AND(B128&gt;='ARIMAX(1,1,1) Model'!$C$25,B128&lt;='ARIMAX(1,1,1) Model'!$C$26),1,0)+'ARIMAX(1,1,1) Model'!$C$12*E128/1000+'ARIMAX(1,1,1) Model'!$C$13*V128+'ARIMAX(1,1,1) Model'!$C$14*A128+'ARIMAX(1,1,1) Model'!$C$15*SIN(2*PI()*A128/'ARIMAX(1,1,1) Model'!$C$24)+'ARIMAX(1,1,1) Model'!$C$16*COS(2*PI()*A128/'ARIMAX(1,1,1) Model'!$C$24)+'ARIMAX(1,1,1) Model'!$C$17*SIN(4*PI()*A128/'ARIMAX(1,1,1) Model'!$C$24)+'ARIMAX(1,1,1) Model'!$C$18*COS(4*PI()*A128/'ARIMAX(1,1,1) Model'!$C$24)</f>
        <v>1689.26096695102</v>
      </c>
      <c r="AR128" s="31" t="n">
        <f aca="false">IF(ISNUMBER(C128),C128,AP128)-AQ128</f>
        <v>5888.73903304898</v>
      </c>
      <c r="AS128" s="31" t="n">
        <f aca="false">IF(ISNUMBER(C128),C128-AP128,0)</f>
        <v>-86.7206177041389</v>
      </c>
      <c r="AT128" s="32"/>
      <c r="AU128" s="33"/>
      <c r="AV128" s="33"/>
      <c r="AW128" s="31"/>
      <c r="AX128" s="31"/>
    </row>
    <row r="129" customFormat="false" ht="16.5" hidden="false" customHeight="true" outlineLevel="0" collapsed="false">
      <c r="A129" s="23" t="n">
        <v>128</v>
      </c>
      <c r="B129" s="24" t="n">
        <v>34166</v>
      </c>
      <c r="C129" s="23" t="n">
        <v>8113</v>
      </c>
      <c r="D129" s="25"/>
      <c r="E129" s="25" t="n">
        <v>314000</v>
      </c>
      <c r="F129" s="25"/>
      <c r="G129" s="25" t="n">
        <v>17.724</v>
      </c>
      <c r="H129" s="25" t="n">
        <v>16.662</v>
      </c>
      <c r="I129" s="25" t="n">
        <v>1.081</v>
      </c>
      <c r="J129" s="25" t="n">
        <v>6729.459</v>
      </c>
      <c r="K129" s="25"/>
      <c r="L129" s="25" t="n">
        <v>637</v>
      </c>
      <c r="M129" s="25" t="n">
        <v>14.49</v>
      </c>
      <c r="N129" s="25" t="n">
        <v>205981</v>
      </c>
      <c r="O129" s="25" t="n">
        <v>4422.4</v>
      </c>
      <c r="P129" s="25" t="n">
        <v>832774</v>
      </c>
      <c r="Q129" s="25"/>
      <c r="R129" s="25"/>
      <c r="S129" s="25"/>
      <c r="T129" s="25"/>
      <c r="U129" s="25" t="n">
        <v>28</v>
      </c>
      <c r="V129" s="25" t="n">
        <v>91.3</v>
      </c>
      <c r="W129" s="25"/>
      <c r="X129" s="25"/>
      <c r="Y129" s="25"/>
      <c r="Z129" s="25"/>
      <c r="AA129" s="25" t="n">
        <v>256922</v>
      </c>
      <c r="AB129" s="26"/>
      <c r="AC129" s="27" t="n">
        <v>0</v>
      </c>
      <c r="AD129" s="28" t="n">
        <v>0</v>
      </c>
      <c r="AE129" s="28" t="n">
        <v>93.4</v>
      </c>
      <c r="AF129" s="27"/>
      <c r="AG129" s="29" t="n">
        <f aca="false">6753.47943187+0.36116788*I129+0.01252571*N129-22.85359542*V129+0.00407811*AA129-0.00067349*E129</f>
        <v>8083.67518143228</v>
      </c>
      <c r="AH129" s="29" t="n">
        <f aca="false">A129*'Simple Linear Regression'!$B$18+'Simple Linear Regression'!$B$17</f>
        <v>7994.52509368013</v>
      </c>
      <c r="AI129" s="29" t="n">
        <f aca="false">7491.3971+0.0137554*N129-0.00058829*E129-34.3283*V129+0.30565*L129+54.6031*M129</f>
        <v>7991.7492664</v>
      </c>
      <c r="AJ129" s="29" t="n">
        <f aca="false">7491.3971-0.00058829*E129+0.30565*L129+54.6031*M129+0.0137554*N129-34.3283*V129</f>
        <v>7991.7492664</v>
      </c>
      <c r="AL129" s="29" t="n">
        <f aca="false">2192.59+2373.87*I129+0.0316653*N129-15.7623*V129+0.00202406*AA129-0.000740146*E129-0.00963493*(I129*N129)</f>
        <v>7984.34920846727</v>
      </c>
      <c r="AM129" s="30" t="n">
        <f aca="false">5205.907083+122.0638992*I129+13.609808*(N129/1000)-1.245906883*AD129+0.7746840854*AE129-134.2474226*AC129-1547.125689*IF(AND(B129&gt;=DATE(2020,3,20),B129&lt;=DATE(2020,6,26)),1,0)</f>
        <v>8213.57551325956</v>
      </c>
      <c r="AN129" s="30" t="n">
        <f aca="false">IF(ISNUMBER(C130),C130,AN130)-0.8328750492*(AD131-AD130)+3.274150872*(AE131-AE130)+0.7954612886*((IF(ISNUMBER(C130),C130,AN130)-IF(ISNUMBER(C129),C129,AN129))-(-0.8328750492*(AD130-AD129)+3.274150872*(AE130-AE129)))-1.394571582*AO130+0.4181414112*AO129</f>
        <v>7810.69105891032</v>
      </c>
      <c r="AP129" s="31" t="n">
        <f aca="false">AQ129+AR128+'ARIMAX(1,1,1) Model'!$C$19*(AR128-AR127)+'ARIMAX(1,1,1) Model'!$C$20*AS128</f>
        <v>7727.95593790258</v>
      </c>
      <c r="AQ129" s="31" t="n">
        <f aca="false">'ARIMAX(1,1,1) Model'!$C$6*I129+'ARIMAX(1,1,1) Model'!$C$7*N129/1000+'ARIMAX(1,1,1) Model'!$C$8*AD129+'ARIMAX(1,1,1) Model'!$C$9*AE129+'ARIMAX(1,1,1) Model'!$C$10*AC129+'ARIMAX(1,1,1) Model'!$C$11*IF(AND(B129&gt;='ARIMAX(1,1,1) Model'!$C$25,B129&lt;='ARIMAX(1,1,1) Model'!$C$26),1,0)+'ARIMAX(1,1,1) Model'!$C$12*E129/1000+'ARIMAX(1,1,1) Model'!$C$13*V129+'ARIMAX(1,1,1) Model'!$C$14*A129+'ARIMAX(1,1,1) Model'!$C$15*SIN(2*PI()*A129/'ARIMAX(1,1,1) Model'!$C$24)+'ARIMAX(1,1,1) Model'!$C$16*COS(2*PI()*A129/'ARIMAX(1,1,1) Model'!$C$24)+'ARIMAX(1,1,1) Model'!$C$17*SIN(4*PI()*A129/'ARIMAX(1,1,1) Model'!$C$24)+'ARIMAX(1,1,1) Model'!$C$18*COS(4*PI()*A129/'ARIMAX(1,1,1) Model'!$C$24)</f>
        <v>1786.44555869628</v>
      </c>
      <c r="AR129" s="31" t="n">
        <f aca="false">IF(ISNUMBER(C129),C129,AP129)-AQ129</f>
        <v>6326.55444130372</v>
      </c>
      <c r="AS129" s="31" t="n">
        <f aca="false">IF(ISNUMBER(C129),C129-AP129,0)</f>
        <v>385.044062097423</v>
      </c>
      <c r="AT129" s="32"/>
      <c r="AU129" s="33"/>
      <c r="AV129" s="33"/>
      <c r="AW129" s="31"/>
      <c r="AX129" s="31"/>
    </row>
    <row r="130" customFormat="false" ht="16.5" hidden="false" customHeight="true" outlineLevel="0" collapsed="false">
      <c r="A130" s="23" t="n">
        <v>129</v>
      </c>
      <c r="B130" s="24" t="n">
        <v>34173</v>
      </c>
      <c r="C130" s="23" t="n">
        <v>7916</v>
      </c>
      <c r="D130" s="25"/>
      <c r="E130" s="25" t="n">
        <v>335000</v>
      </c>
      <c r="F130" s="25"/>
      <c r="G130" s="25" t="n">
        <v>17.544</v>
      </c>
      <c r="H130" s="25" t="n">
        <v>16.678</v>
      </c>
      <c r="I130" s="25" t="n">
        <v>1.075</v>
      </c>
      <c r="J130" s="25" t="n">
        <v>6729.459</v>
      </c>
      <c r="K130" s="25"/>
      <c r="L130" s="25" t="n">
        <v>637</v>
      </c>
      <c r="M130" s="25" t="n">
        <v>14.49</v>
      </c>
      <c r="N130" s="25" t="n">
        <v>205981</v>
      </c>
      <c r="O130" s="25" t="n">
        <v>4422.4</v>
      </c>
      <c r="P130" s="25" t="n">
        <v>832774</v>
      </c>
      <c r="Q130" s="25"/>
      <c r="R130" s="25"/>
      <c r="S130" s="25"/>
      <c r="T130" s="25"/>
      <c r="U130" s="25" t="n">
        <v>28</v>
      </c>
      <c r="V130" s="25" t="n">
        <v>91.3</v>
      </c>
      <c r="W130" s="25"/>
      <c r="X130" s="25"/>
      <c r="Y130" s="25"/>
      <c r="Z130" s="25"/>
      <c r="AA130" s="25" t="n">
        <v>256922</v>
      </c>
      <c r="AB130" s="26"/>
      <c r="AC130" s="27" t="n">
        <v>0</v>
      </c>
      <c r="AD130" s="28" t="n">
        <v>0</v>
      </c>
      <c r="AE130" s="28" t="n">
        <v>84.1</v>
      </c>
      <c r="AF130" s="27"/>
      <c r="AG130" s="29" t="n">
        <f aca="false">6753.47943187+0.36116788*I130+0.01252571*N130-22.85359542*V130+0.00407811*AA130-0.00067349*E130</f>
        <v>8069.529724425</v>
      </c>
      <c r="AH130" s="29" t="n">
        <f aca="false">A130*'Simple Linear Regression'!$B$18+'Simple Linear Regression'!$B$17</f>
        <v>7995.37813076404</v>
      </c>
      <c r="AI130" s="29" t="n">
        <f aca="false">7491.3971+0.0137554*N130-0.00058829*E130-34.3283*V130+0.30565*L130+54.6031*M130</f>
        <v>7979.3951764</v>
      </c>
      <c r="AJ130" s="29" t="n">
        <f aca="false">7491.3971-0.00058829*E130+0.30565*L130+54.6031*M130+0.0137554*N130-34.3283*V130</f>
        <v>7979.3951764</v>
      </c>
      <c r="AL130" s="29" t="n">
        <f aca="false">2192.59+2373.87*I130+0.0316653*N130-15.7623*V130+0.00202406*AA130-0.000740146*E130-0.00963493*(I130*N130)</f>
        <v>7966.47059756525</v>
      </c>
      <c r="AM130" s="30" t="n">
        <f aca="false">5205.907083+122.0638992*I130+13.609808*(N130/1000)-1.245906883*AD130+0.7746840854*AE130-134.2474226*AC130-1547.125689*IF(AND(B130&gt;=DATE(2020,3,20),B130&lt;=DATE(2020,6,26)),1,0)</f>
        <v>8205.63856787014</v>
      </c>
      <c r="AN130" s="30" t="n">
        <f aca="false">IF(ISNUMBER(C131),C131,AN131)-0.8328750492*(AD132-AD131)+3.274150872*(AE132-AE131)+0.7954612886*((IF(ISNUMBER(C131),C131,AN131)-IF(ISNUMBER(C130),C130,AN130))-(-0.8328750492*(AD131-AD130)+3.274150872*(AE131-AE130)))-1.394571582*AO131+0.4181414112*AO130</f>
        <v>6844.50264008959</v>
      </c>
      <c r="AP130" s="31" t="n">
        <f aca="false">AQ130+AR129+'ARIMAX(1,1,1) Model'!$C$19*(AR129-AR128)+'ARIMAX(1,1,1) Model'!$C$20*AS129</f>
        <v>7737.12100892114</v>
      </c>
      <c r="AQ130" s="31" t="n">
        <f aca="false">'ARIMAX(1,1,1) Model'!$C$6*I130+'ARIMAX(1,1,1) Model'!$C$7*N130/1000+'ARIMAX(1,1,1) Model'!$C$8*AD130+'ARIMAX(1,1,1) Model'!$C$9*AE130+'ARIMAX(1,1,1) Model'!$C$10*AC130+'ARIMAX(1,1,1) Model'!$C$11*IF(AND(B130&gt;='ARIMAX(1,1,1) Model'!$C$25,B130&lt;='ARIMAX(1,1,1) Model'!$C$26),1,0)+'ARIMAX(1,1,1) Model'!$C$12*E130/1000+'ARIMAX(1,1,1) Model'!$C$13*V130+'ARIMAX(1,1,1) Model'!$C$14*A130+'ARIMAX(1,1,1) Model'!$C$15*SIN(2*PI()*A130/'ARIMAX(1,1,1) Model'!$C$24)+'ARIMAX(1,1,1) Model'!$C$16*COS(2*PI()*A130/'ARIMAX(1,1,1) Model'!$C$24)+'ARIMAX(1,1,1) Model'!$C$17*SIN(4*PI()*A130/'ARIMAX(1,1,1) Model'!$C$24)+'ARIMAX(1,1,1) Model'!$C$18*COS(4*PI()*A130/'ARIMAX(1,1,1) Model'!$C$24)</f>
        <v>1714.43751375845</v>
      </c>
      <c r="AR130" s="31" t="n">
        <f aca="false">IF(ISNUMBER(C130),C130,AP130)-AQ130</f>
        <v>6201.56248624155</v>
      </c>
      <c r="AS130" s="31" t="n">
        <f aca="false">IF(ISNUMBER(C130),C130-AP130,0)</f>
        <v>178.87899107886</v>
      </c>
      <c r="AT130" s="32"/>
      <c r="AU130" s="33"/>
      <c r="AV130" s="33"/>
      <c r="AW130" s="31"/>
      <c r="AX130" s="31"/>
    </row>
    <row r="131" customFormat="false" ht="16.5" hidden="false" customHeight="true" outlineLevel="0" collapsed="false">
      <c r="A131" s="23" t="n">
        <v>130</v>
      </c>
      <c r="B131" s="24" t="n">
        <v>34180</v>
      </c>
      <c r="C131" s="23" t="n">
        <v>7336</v>
      </c>
      <c r="D131" s="25"/>
      <c r="E131" s="25" t="n">
        <v>415000</v>
      </c>
      <c r="F131" s="25"/>
      <c r="G131" s="25" t="n">
        <v>18.184</v>
      </c>
      <c r="H131" s="25" t="n">
        <v>16.952</v>
      </c>
      <c r="I131" s="25" t="n">
        <v>1.069</v>
      </c>
      <c r="J131" s="25" t="n">
        <v>6729.459</v>
      </c>
      <c r="K131" s="25"/>
      <c r="L131" s="25" t="n">
        <v>637</v>
      </c>
      <c r="M131" s="25" t="n">
        <v>14.49</v>
      </c>
      <c r="N131" s="25" t="n">
        <v>205981</v>
      </c>
      <c r="O131" s="25" t="n">
        <v>4422.4</v>
      </c>
      <c r="P131" s="25" t="n">
        <v>832774</v>
      </c>
      <c r="Q131" s="25"/>
      <c r="R131" s="25"/>
      <c r="S131" s="25"/>
      <c r="T131" s="25"/>
      <c r="U131" s="25" t="n">
        <v>28</v>
      </c>
      <c r="V131" s="25" t="n">
        <v>91.3</v>
      </c>
      <c r="W131" s="25"/>
      <c r="X131" s="25"/>
      <c r="Y131" s="25"/>
      <c r="Z131" s="25"/>
      <c r="AA131" s="25" t="n">
        <v>256922</v>
      </c>
      <c r="AB131" s="26"/>
      <c r="AC131" s="27" t="n">
        <v>0</v>
      </c>
      <c r="AD131" s="28" t="n">
        <v>0</v>
      </c>
      <c r="AE131" s="28" t="n">
        <v>92.4</v>
      </c>
      <c r="AF131" s="27"/>
      <c r="AG131" s="29" t="n">
        <f aca="false">6753.47943187+0.36116788*I131+0.01252571*N131-22.85359542*V131+0.00407811*AA131-0.00067349*E131</f>
        <v>8015.64835741772</v>
      </c>
      <c r="AH131" s="29" t="n">
        <f aca="false">A131*'Simple Linear Regression'!$B$18+'Simple Linear Regression'!$B$17</f>
        <v>7996.23116784794</v>
      </c>
      <c r="AI131" s="29" t="n">
        <f aca="false">7491.3971+0.0137554*N131-0.00058829*E131-34.3283*V131+0.30565*L131+54.6031*M131</f>
        <v>7932.3319764</v>
      </c>
      <c r="AJ131" s="29" t="n">
        <f aca="false">7491.3971-0.00058829*E131+0.30565*L131+54.6031*M131+0.0137554*N131-34.3283*V131</f>
        <v>7932.3319764</v>
      </c>
      <c r="AL131" s="29" t="n">
        <f aca="false">2192.59+2373.87*I131+0.0316653*N131-15.7623*V131+0.00202406*AA131-0.000740146*E131-0.00963493*(I131*N131)</f>
        <v>7904.92337266323</v>
      </c>
      <c r="AM131" s="30" t="n">
        <f aca="false">5205.907083+122.0638992*I131+13.609808*(N131/1000)-1.245906883*AD131+0.7746840854*AE131-134.2474226*AC131-1547.125689*IF(AND(B131&gt;=DATE(2020,3,20),B131&lt;=DATE(2020,6,26)),1,0)</f>
        <v>8211.33606238376</v>
      </c>
      <c r="AN131" s="30" t="n">
        <f aca="false">IF(ISNUMBER(C132),C132,AN132)-0.8328750492*(AD133-AD132)+3.274150872*(AE133-AE132)+0.7954612886*((IF(ISNUMBER(C132),C132,AN132)-IF(ISNUMBER(C131),C131,AN131))-(-0.8328750492*(AD132-AD131)+3.274150872*(AE132-AE131)))-1.394571582*AO132+0.4181414112*AO131</f>
        <v>8538.22013494945</v>
      </c>
      <c r="AP131" s="31" t="n">
        <f aca="false">AQ131+AR130+'ARIMAX(1,1,1) Model'!$C$19*(AR130-AR129)+'ARIMAX(1,1,1) Model'!$C$20*AS130</f>
        <v>7682.99868655814</v>
      </c>
      <c r="AQ131" s="31" t="n">
        <f aca="false">'ARIMAX(1,1,1) Model'!$C$6*I131+'ARIMAX(1,1,1) Model'!$C$7*N131/1000+'ARIMAX(1,1,1) Model'!$C$8*AD131+'ARIMAX(1,1,1) Model'!$C$9*AE131+'ARIMAX(1,1,1) Model'!$C$10*AC131+'ARIMAX(1,1,1) Model'!$C$11*IF(AND(B131&gt;='ARIMAX(1,1,1) Model'!$C$25,B131&lt;='ARIMAX(1,1,1) Model'!$C$26),1,0)+'ARIMAX(1,1,1) Model'!$C$12*E131/1000+'ARIMAX(1,1,1) Model'!$C$13*V131+'ARIMAX(1,1,1) Model'!$C$14*A131+'ARIMAX(1,1,1) Model'!$C$15*SIN(2*PI()*A131/'ARIMAX(1,1,1) Model'!$C$24)+'ARIMAX(1,1,1) Model'!$C$16*COS(2*PI()*A131/'ARIMAX(1,1,1) Model'!$C$24)+'ARIMAX(1,1,1) Model'!$C$17*SIN(4*PI()*A131/'ARIMAX(1,1,1) Model'!$C$24)+'ARIMAX(1,1,1) Model'!$C$18*COS(4*PI()*A131/'ARIMAX(1,1,1) Model'!$C$24)</f>
        <v>1654.63289754589</v>
      </c>
      <c r="AR131" s="31" t="n">
        <f aca="false">IF(ISNUMBER(C131),C131,AP131)-AQ131</f>
        <v>5681.36710245411</v>
      </c>
      <c r="AS131" s="31" t="n">
        <f aca="false">IF(ISNUMBER(C131),C131-AP131,0)</f>
        <v>-346.998686558139</v>
      </c>
      <c r="AT131" s="32"/>
      <c r="AU131" s="33"/>
      <c r="AV131" s="33"/>
      <c r="AW131" s="31"/>
      <c r="AX131" s="31"/>
    </row>
    <row r="132" customFormat="false" ht="16.5" hidden="false" customHeight="true" outlineLevel="0" collapsed="false">
      <c r="A132" s="23" t="n">
        <v>131</v>
      </c>
      <c r="B132" s="24" t="n">
        <v>34187</v>
      </c>
      <c r="C132" s="23" t="n">
        <v>8033</v>
      </c>
      <c r="D132" s="25"/>
      <c r="E132" s="25" t="n">
        <v>356000</v>
      </c>
      <c r="F132" s="25"/>
      <c r="G132" s="25" t="n">
        <v>17.674</v>
      </c>
      <c r="H132" s="25" t="n">
        <v>16.598</v>
      </c>
      <c r="I132" s="25" t="n">
        <v>1.062</v>
      </c>
      <c r="J132" s="25" t="n">
        <v>6808.939</v>
      </c>
      <c r="K132" s="25"/>
      <c r="L132" s="25" t="n">
        <v>695</v>
      </c>
      <c r="M132" s="25" t="n">
        <v>14.49</v>
      </c>
      <c r="N132" s="25" t="n">
        <v>205981</v>
      </c>
      <c r="O132" s="25" t="n">
        <v>4440</v>
      </c>
      <c r="P132" s="25" t="n">
        <v>832774</v>
      </c>
      <c r="Q132" s="25"/>
      <c r="R132" s="25"/>
      <c r="S132" s="25"/>
      <c r="T132" s="25"/>
      <c r="U132" s="25" t="n">
        <v>28</v>
      </c>
      <c r="V132" s="25" t="n">
        <v>92.8</v>
      </c>
      <c r="W132" s="25"/>
      <c r="X132" s="25"/>
      <c r="Y132" s="25"/>
      <c r="Z132" s="25"/>
      <c r="AA132" s="25" t="n">
        <v>256922</v>
      </c>
      <c r="AB132" s="26"/>
      <c r="AC132" s="27" t="n">
        <v>0</v>
      </c>
      <c r="AD132" s="28" t="n">
        <v>0</v>
      </c>
      <c r="AE132" s="28" t="n">
        <v>89.8</v>
      </c>
      <c r="AF132" s="27"/>
      <c r="AG132" s="29" t="n">
        <f aca="false">6753.47943187+0.36116788*I132+0.01252571*N132-22.85359542*V132+0.00407811*AA132-0.00067349*E132</f>
        <v>8021.10134611256</v>
      </c>
      <c r="AH132" s="29" t="n">
        <f aca="false">A132*'Simple Linear Regression'!$B$18+'Simple Linear Regression'!$B$17</f>
        <v>7997.08420493184</v>
      </c>
      <c r="AI132" s="29" t="n">
        <f aca="false">7491.3971+0.0137554*N132-0.00058829*E132-34.3283*V132+0.30565*L132+54.6031*M132</f>
        <v>7933.2763364</v>
      </c>
      <c r="AJ132" s="29" t="n">
        <f aca="false">7491.3971-0.00058829*E132+0.30565*L132+54.6031*M132+0.0137554*N132-34.3283*V132</f>
        <v>7933.2763364</v>
      </c>
      <c r="AL132" s="29" t="n">
        <f aca="false">2192.59+2373.87*I132+0.0316653*N132-15.7623*V132+0.00202406*AA132-0.000740146*E132-0.00963493*(I132*N132)</f>
        <v>7922.22373427754</v>
      </c>
      <c r="AM132" s="30" t="n">
        <f aca="false">5205.907083+122.0638992*I132+13.609808*(N132/1000)-1.245906883*AD132+0.7746840854*AE132-134.2474226*AC132-1547.125689*IF(AND(B132&gt;=DATE(2020,3,20),B132&lt;=DATE(2020,6,26)),1,0)</f>
        <v>8208.46743646732</v>
      </c>
      <c r="AN132" s="30" t="n">
        <f aca="false">IF(ISNUMBER(C133),C133,AN133)-0.8328750492*(AD134-AD133)+3.274150872*(AE134-AE133)+0.7954612886*((IF(ISNUMBER(C133),C133,AN133)-IF(ISNUMBER(C132),C132,AN132))-(-0.8328750492*(AD133-AD132)+3.274150872*(AE133-AE132)))-1.394571582*AO133+0.4181414112*AO132</f>
        <v>7311.82588040707</v>
      </c>
      <c r="AP132" s="31" t="n">
        <f aca="false">AQ132+AR131+'ARIMAX(1,1,1) Model'!$C$19*(AR131-AR130)+'ARIMAX(1,1,1) Model'!$C$20*AS131</f>
        <v>7628.49822745024</v>
      </c>
      <c r="AQ132" s="31" t="n">
        <f aca="false">'ARIMAX(1,1,1) Model'!$C$6*I132+'ARIMAX(1,1,1) Model'!$C$7*N132/1000+'ARIMAX(1,1,1) Model'!$C$8*AD132+'ARIMAX(1,1,1) Model'!$C$9*AE132+'ARIMAX(1,1,1) Model'!$C$10*AC132+'ARIMAX(1,1,1) Model'!$C$11*IF(AND(B132&gt;='ARIMAX(1,1,1) Model'!$C$25,B132&lt;='ARIMAX(1,1,1) Model'!$C$26),1,0)+'ARIMAX(1,1,1) Model'!$C$12*E132/1000+'ARIMAX(1,1,1) Model'!$C$13*V132+'ARIMAX(1,1,1) Model'!$C$14*A132+'ARIMAX(1,1,1) Model'!$C$15*SIN(2*PI()*A132/'ARIMAX(1,1,1) Model'!$C$24)+'ARIMAX(1,1,1) Model'!$C$16*COS(2*PI()*A132/'ARIMAX(1,1,1) Model'!$C$24)+'ARIMAX(1,1,1) Model'!$C$17*SIN(4*PI()*A132/'ARIMAX(1,1,1) Model'!$C$24)+'ARIMAX(1,1,1) Model'!$C$18*COS(4*PI()*A132/'ARIMAX(1,1,1) Model'!$C$24)</f>
        <v>1685.5388476565</v>
      </c>
      <c r="AR132" s="31" t="n">
        <f aca="false">IF(ISNUMBER(C132),C132,AP132)-AQ132</f>
        <v>6347.4611523435</v>
      </c>
      <c r="AS132" s="31" t="n">
        <f aca="false">IF(ISNUMBER(C132),C132-AP132,0)</f>
        <v>404.501772549757</v>
      </c>
      <c r="AT132" s="32"/>
      <c r="AU132" s="33"/>
      <c r="AV132" s="33"/>
      <c r="AW132" s="31"/>
      <c r="AX132" s="31"/>
    </row>
    <row r="133" customFormat="false" ht="16.5" hidden="false" customHeight="true" outlineLevel="0" collapsed="false">
      <c r="A133" s="23" t="n">
        <v>132</v>
      </c>
      <c r="B133" s="24" t="n">
        <v>34194</v>
      </c>
      <c r="C133" s="23" t="n">
        <v>7581</v>
      </c>
      <c r="D133" s="25"/>
      <c r="E133" s="25" t="n">
        <v>346000</v>
      </c>
      <c r="F133" s="25"/>
      <c r="G133" s="25" t="n">
        <v>17.866</v>
      </c>
      <c r="H133" s="25" t="n">
        <v>16.608</v>
      </c>
      <c r="I133" s="25" t="n">
        <v>1.06</v>
      </c>
      <c r="J133" s="25" t="n">
        <v>6808.939</v>
      </c>
      <c r="K133" s="25"/>
      <c r="L133" s="25" t="n">
        <v>695</v>
      </c>
      <c r="M133" s="25" t="n">
        <v>14.49</v>
      </c>
      <c r="N133" s="25" t="n">
        <v>205981</v>
      </c>
      <c r="O133" s="25" t="n">
        <v>4440</v>
      </c>
      <c r="P133" s="25" t="n">
        <v>832774</v>
      </c>
      <c r="Q133" s="25"/>
      <c r="R133" s="25"/>
      <c r="S133" s="25"/>
      <c r="T133" s="25"/>
      <c r="U133" s="25" t="n">
        <v>28</v>
      </c>
      <c r="V133" s="25" t="n">
        <v>92.8</v>
      </c>
      <c r="W133" s="25"/>
      <c r="X133" s="25"/>
      <c r="Y133" s="25"/>
      <c r="Z133" s="25"/>
      <c r="AA133" s="25" t="n">
        <v>256922</v>
      </c>
      <c r="AB133" s="26"/>
      <c r="AC133" s="27" t="n">
        <v>0</v>
      </c>
      <c r="AD133" s="28" t="n">
        <v>0</v>
      </c>
      <c r="AE133" s="28" t="n">
        <v>72.7</v>
      </c>
      <c r="AF133" s="27"/>
      <c r="AG133" s="29" t="n">
        <f aca="false">6753.47943187+0.36116788*I133+0.01252571*N133-22.85359542*V133+0.00407811*AA133-0.00067349*E133</f>
        <v>8027.8355237768</v>
      </c>
      <c r="AH133" s="29" t="n">
        <f aca="false">A133*'Simple Linear Regression'!$B$18+'Simple Linear Regression'!$B$17</f>
        <v>7997.93724201575</v>
      </c>
      <c r="AI133" s="29" t="n">
        <f aca="false">7491.3971+0.0137554*N133-0.00058829*E133-34.3283*V133+0.30565*L133+54.6031*M133</f>
        <v>7939.1592364</v>
      </c>
      <c r="AJ133" s="29" t="n">
        <f aca="false">7491.3971-0.00058829*E133+0.30565*L133+54.6031*M133+0.0137554*N133-34.3283*V133</f>
        <v>7939.1592364</v>
      </c>
      <c r="AL133" s="29" t="n">
        <f aca="false">2192.59+2373.87*I133+0.0316653*N133-15.7623*V133+0.00202406*AA133-0.000740146*E133-0.00963493*(I133*N133)</f>
        <v>7928.8466793102</v>
      </c>
      <c r="AM133" s="30" t="n">
        <f aca="false">5205.907083+122.0638992*I133+13.609808*(N133/1000)-1.245906883*AD133+0.7746840854*AE133-134.2474226*AC133-1547.125689*IF(AND(B133&gt;=DATE(2020,3,20),B133&lt;=DATE(2020,6,26)),1,0)</f>
        <v>8194.97621080858</v>
      </c>
      <c r="AN133" s="30" t="n">
        <f aca="false">IF(ISNUMBER(C134),C134,AN134)-0.8328750492*(AD135-AD134)+3.274150872*(AE135-AE134)+0.7954612886*((IF(ISNUMBER(C134),C134,AN134)-IF(ISNUMBER(C133),C133,AN133))-(-0.8328750492*(AD134-AD133)+3.274150872*(AE134-AE133)))-1.394571582*AO134+0.4181414112*AO133</f>
        <v>8658.78030406363</v>
      </c>
      <c r="AP133" s="31" t="n">
        <f aca="false">AQ133+AR132+'ARIMAX(1,1,1) Model'!$C$19*(AR132-AR131)+'ARIMAX(1,1,1) Model'!$C$20*AS132</f>
        <v>7664.71203505418</v>
      </c>
      <c r="AQ133" s="31" t="n">
        <f aca="false">'ARIMAX(1,1,1) Model'!$C$6*I133+'ARIMAX(1,1,1) Model'!$C$7*N133/1000+'ARIMAX(1,1,1) Model'!$C$8*AD133+'ARIMAX(1,1,1) Model'!$C$9*AE133+'ARIMAX(1,1,1) Model'!$C$10*AC133+'ARIMAX(1,1,1) Model'!$C$11*IF(AND(B133&gt;='ARIMAX(1,1,1) Model'!$C$25,B133&lt;='ARIMAX(1,1,1) Model'!$C$26),1,0)+'ARIMAX(1,1,1) Model'!$C$12*E133/1000+'ARIMAX(1,1,1) Model'!$C$13*V133+'ARIMAX(1,1,1) Model'!$C$14*A133+'ARIMAX(1,1,1) Model'!$C$15*SIN(2*PI()*A133/'ARIMAX(1,1,1) Model'!$C$24)+'ARIMAX(1,1,1) Model'!$C$16*COS(2*PI()*A133/'ARIMAX(1,1,1) Model'!$C$24)+'ARIMAX(1,1,1) Model'!$C$17*SIN(4*PI()*A133/'ARIMAX(1,1,1) Model'!$C$24)+'ARIMAX(1,1,1) Model'!$C$18*COS(4*PI()*A133/'ARIMAX(1,1,1) Model'!$C$24)</f>
        <v>1616.37100152313</v>
      </c>
      <c r="AR133" s="31" t="n">
        <f aca="false">IF(ISNUMBER(C133),C133,AP133)-AQ133</f>
        <v>5964.62899847688</v>
      </c>
      <c r="AS133" s="31" t="n">
        <f aca="false">IF(ISNUMBER(C133),C133-AP133,0)</f>
        <v>-83.7120350541782</v>
      </c>
      <c r="AT133" s="32"/>
      <c r="AU133" s="33"/>
      <c r="AV133" s="33"/>
      <c r="AW133" s="31"/>
      <c r="AX133" s="31"/>
    </row>
    <row r="134" customFormat="false" ht="16.5" hidden="false" customHeight="true" outlineLevel="0" collapsed="false">
      <c r="A134" s="23" t="n">
        <v>133</v>
      </c>
      <c r="B134" s="24" t="n">
        <v>34201</v>
      </c>
      <c r="C134" s="23" t="n">
        <v>8187</v>
      </c>
      <c r="D134" s="25"/>
      <c r="E134" s="25" t="n">
        <v>339000</v>
      </c>
      <c r="F134" s="25"/>
      <c r="G134" s="25" t="n">
        <v>17.84</v>
      </c>
      <c r="H134" s="25" t="n">
        <v>16.724</v>
      </c>
      <c r="I134" s="25" t="n">
        <v>1.059</v>
      </c>
      <c r="J134" s="25" t="n">
        <v>6808.939</v>
      </c>
      <c r="K134" s="25"/>
      <c r="L134" s="25" t="n">
        <v>695</v>
      </c>
      <c r="M134" s="25" t="n">
        <v>14.451</v>
      </c>
      <c r="N134" s="25" t="n">
        <v>199414</v>
      </c>
      <c r="O134" s="25" t="n">
        <v>4440</v>
      </c>
      <c r="P134" s="25" t="n">
        <v>832774</v>
      </c>
      <c r="Q134" s="25"/>
      <c r="R134" s="25"/>
      <c r="S134" s="25"/>
      <c r="T134" s="25"/>
      <c r="U134" s="25" t="n">
        <v>28</v>
      </c>
      <c r="V134" s="25" t="n">
        <v>92.8</v>
      </c>
      <c r="W134" s="25"/>
      <c r="X134" s="25"/>
      <c r="Y134" s="25"/>
      <c r="Z134" s="25"/>
      <c r="AA134" s="25" t="n">
        <v>256922</v>
      </c>
      <c r="AB134" s="26"/>
      <c r="AC134" s="27" t="n">
        <v>0</v>
      </c>
      <c r="AD134" s="28" t="n">
        <v>0</v>
      </c>
      <c r="AE134" s="28" t="n">
        <v>86.7</v>
      </c>
      <c r="AF134" s="27"/>
      <c r="AG134" s="29" t="n">
        <f aca="false">6753.47943187+0.36116788*I134+0.01252571*N134-22.85359542*V134+0.00407811*AA134-0.00067349*E134</f>
        <v>7950.29325503892</v>
      </c>
      <c r="AH134" s="29" t="n">
        <f aca="false">A134*'Simple Linear Regression'!$B$18+'Simple Linear Regression'!$B$17</f>
        <v>7998.79027909965</v>
      </c>
      <c r="AI134" s="29" t="n">
        <f aca="false">7491.3971+0.0137554*N134-0.00058829*E134-34.3283*V134+0.30565*L134+54.6031*M134</f>
        <v>7850.8160337</v>
      </c>
      <c r="AJ134" s="29" t="n">
        <f aca="false">7491.3971-0.00058829*E134+0.30565*L134+54.6031*M134+0.0137554*N134-34.3283*V134</f>
        <v>7850.8160337</v>
      </c>
      <c r="AL134" s="29" t="n">
        <f aca="false">2192.59+2373.87*I134+0.0316653*N134-15.7623*V134+0.00202406*AA134-0.000740146*E134-0.00963493*(I134*N134)</f>
        <v>7792.69808656982</v>
      </c>
      <c r="AM134" s="30" t="n">
        <f aca="false">5205.907083+122.0638992*I134+13.609808*(N134/1000)-1.245906883*AD134+0.7746840854*AE134-134.2474226*AC134-1547.125689*IF(AND(B134&gt;=DATE(2020,3,20),B134&lt;=DATE(2020,6,26)),1,0)</f>
        <v>8116.32411496898</v>
      </c>
      <c r="AN134" s="30" t="n">
        <f aca="false">IF(ISNUMBER(C135),C135,AN135)-0.8328750492*(AD136-AD135)+3.274150872*(AE136-AE135)+0.7954612886*((IF(ISNUMBER(C135),C135,AN135)-IF(ISNUMBER(C134),C134,AN134))-(-0.8328750492*(AD135-AD134)+3.274150872*(AE135-AE134)))-1.394571582*AO135+0.4181414112*AO134</f>
        <v>7141.0504475963</v>
      </c>
      <c r="AP134" s="31" t="n">
        <f aca="false">AQ134+AR133+'ARIMAX(1,1,1) Model'!$C$19*(AR133-AR132)+'ARIMAX(1,1,1) Model'!$C$20*AS133</f>
        <v>7639.3432408275</v>
      </c>
      <c r="AQ134" s="31" t="n">
        <f aca="false">'ARIMAX(1,1,1) Model'!$C$6*I134+'ARIMAX(1,1,1) Model'!$C$7*N134/1000+'ARIMAX(1,1,1) Model'!$C$8*AD134+'ARIMAX(1,1,1) Model'!$C$9*AE134+'ARIMAX(1,1,1) Model'!$C$10*AC134+'ARIMAX(1,1,1) Model'!$C$11*IF(AND(B134&gt;='ARIMAX(1,1,1) Model'!$C$25,B134&lt;='ARIMAX(1,1,1) Model'!$C$26),1,0)+'ARIMAX(1,1,1) Model'!$C$12*E134/1000+'ARIMAX(1,1,1) Model'!$C$13*V134+'ARIMAX(1,1,1) Model'!$C$14*A134+'ARIMAX(1,1,1) Model'!$C$15*SIN(2*PI()*A134/'ARIMAX(1,1,1) Model'!$C$24)+'ARIMAX(1,1,1) Model'!$C$16*COS(2*PI()*A134/'ARIMAX(1,1,1) Model'!$C$24)+'ARIMAX(1,1,1) Model'!$C$17*SIN(4*PI()*A134/'ARIMAX(1,1,1) Model'!$C$24)+'ARIMAX(1,1,1) Model'!$C$18*COS(4*PI()*A134/'ARIMAX(1,1,1) Model'!$C$24)</f>
        <v>1636.70467117749</v>
      </c>
      <c r="AR134" s="31" t="n">
        <f aca="false">IF(ISNUMBER(C134),C134,AP134)-AQ134</f>
        <v>6550.29532882251</v>
      </c>
      <c r="AS134" s="31" t="n">
        <f aca="false">IF(ISNUMBER(C134),C134-AP134,0)</f>
        <v>547.656759172501</v>
      </c>
      <c r="AT134" s="32"/>
      <c r="AU134" s="33"/>
      <c r="AV134" s="33"/>
      <c r="AW134" s="31"/>
      <c r="AX134" s="31"/>
    </row>
    <row r="135" customFormat="false" ht="16.5" hidden="false" customHeight="true" outlineLevel="0" collapsed="false">
      <c r="A135" s="23" t="n">
        <v>134</v>
      </c>
      <c r="B135" s="24" t="n">
        <v>34208</v>
      </c>
      <c r="C135" s="23" t="n">
        <v>7629</v>
      </c>
      <c r="D135" s="25"/>
      <c r="E135" s="25" t="n">
        <v>342000</v>
      </c>
      <c r="F135" s="25"/>
      <c r="G135" s="25" t="n">
        <v>18.494</v>
      </c>
      <c r="H135" s="25" t="n">
        <v>16.848</v>
      </c>
      <c r="I135" s="25" t="n">
        <v>1.065</v>
      </c>
      <c r="J135" s="25" t="n">
        <v>6808.939</v>
      </c>
      <c r="K135" s="25"/>
      <c r="L135" s="25" t="n">
        <v>695</v>
      </c>
      <c r="M135" s="25" t="n">
        <v>14.451</v>
      </c>
      <c r="N135" s="25" t="n">
        <v>199414</v>
      </c>
      <c r="O135" s="25" t="n">
        <v>4440</v>
      </c>
      <c r="P135" s="25" t="n">
        <v>832774</v>
      </c>
      <c r="Q135" s="25"/>
      <c r="R135" s="25"/>
      <c r="S135" s="25"/>
      <c r="T135" s="25"/>
      <c r="U135" s="25" t="n">
        <v>28</v>
      </c>
      <c r="V135" s="25" t="n">
        <v>92.8</v>
      </c>
      <c r="W135" s="25"/>
      <c r="X135" s="25"/>
      <c r="Y135" s="25"/>
      <c r="Z135" s="25"/>
      <c r="AA135" s="25" t="n">
        <v>256922</v>
      </c>
      <c r="AB135" s="26"/>
      <c r="AC135" s="27" t="n">
        <v>0</v>
      </c>
      <c r="AD135" s="28" t="n">
        <v>0</v>
      </c>
      <c r="AE135" s="28" t="n">
        <v>94.7</v>
      </c>
      <c r="AF135" s="27"/>
      <c r="AG135" s="29" t="n">
        <f aca="false">6753.47943187+0.36116788*I135+0.01252571*N135-22.85359542*V135+0.00407811*AA135-0.00067349*E135</f>
        <v>7948.2749520462</v>
      </c>
      <c r="AH135" s="29" t="n">
        <f aca="false">A135*'Simple Linear Regression'!$B$18+'Simple Linear Regression'!$B$17</f>
        <v>7999.64331618356</v>
      </c>
      <c r="AI135" s="29" t="n">
        <f aca="false">7491.3971+0.0137554*N135-0.00058829*E135-34.3283*V135+0.30565*L135+54.6031*M135</f>
        <v>7849.0511637</v>
      </c>
      <c r="AJ135" s="29" t="n">
        <f aca="false">7491.3971-0.00058829*E135+0.30565*L135+54.6031*M135+0.0137554*N135-34.3283*V135</f>
        <v>7849.0511637</v>
      </c>
      <c r="AL135" s="29" t="n">
        <f aca="false">2192.59+2373.87*I135+0.0316653*N135-15.7623*V135+0.00202406*AA135-0.000740146*E135-0.00963493*(I135*N135)</f>
        <v>7793.1928289837</v>
      </c>
      <c r="AM135" s="30" t="n">
        <f aca="false">5205.907083+122.0638992*I135+13.609808*(N135/1000)-1.245906883*AD135+0.7746840854*AE135-134.2474226*AC135-1547.125689*IF(AND(B135&gt;=DATE(2020,3,20),B135&lt;=DATE(2020,6,26)),1,0)</f>
        <v>8123.25397104738</v>
      </c>
      <c r="AN135" s="30" t="n">
        <f aca="false">IF(ISNUMBER(C136),C136,AN136)-0.8328750492*(AD137-AD136)+3.274150872*(AE137-AE136)+0.7954612886*((IF(ISNUMBER(C136),C136,AN136)-IF(ISNUMBER(C135),C135,AN135))-(-0.8328750492*(AD136-AD135)+3.274150872*(AE136-AE135)))-1.394571582*AO136+0.4181414112*AO135</f>
        <v>7146.83743790088</v>
      </c>
      <c r="AP135" s="31" t="n">
        <f aca="false">AQ135+AR134+'ARIMAX(1,1,1) Model'!$C$19*(AR134-AR133)+'ARIMAX(1,1,1) Model'!$C$20*AS134</f>
        <v>7754.38576285153</v>
      </c>
      <c r="AQ135" s="31" t="n">
        <f aca="false">'ARIMAX(1,1,1) Model'!$C$6*I135+'ARIMAX(1,1,1) Model'!$C$7*N135/1000+'ARIMAX(1,1,1) Model'!$C$8*AD135+'ARIMAX(1,1,1) Model'!$C$9*AE135+'ARIMAX(1,1,1) Model'!$C$10*AC135+'ARIMAX(1,1,1) Model'!$C$11*IF(AND(B135&gt;='ARIMAX(1,1,1) Model'!$C$25,B135&lt;='ARIMAX(1,1,1) Model'!$C$26),1,0)+'ARIMAX(1,1,1) Model'!$C$12*E135/1000+'ARIMAX(1,1,1) Model'!$C$13*V135+'ARIMAX(1,1,1) Model'!$C$14*A135+'ARIMAX(1,1,1) Model'!$C$15*SIN(2*PI()*A135/'ARIMAX(1,1,1) Model'!$C$24)+'ARIMAX(1,1,1) Model'!$C$16*COS(2*PI()*A135/'ARIMAX(1,1,1) Model'!$C$24)+'ARIMAX(1,1,1) Model'!$C$17*SIN(4*PI()*A135/'ARIMAX(1,1,1) Model'!$C$24)+'ARIMAX(1,1,1) Model'!$C$18*COS(4*PI()*A135/'ARIMAX(1,1,1) Model'!$C$24)</f>
        <v>1639.9062403496</v>
      </c>
      <c r="AR135" s="31" t="n">
        <f aca="false">IF(ISNUMBER(C135),C135,AP135)-AQ135</f>
        <v>5989.0937596504</v>
      </c>
      <c r="AS135" s="31" t="n">
        <f aca="false">IF(ISNUMBER(C135),C135-AP135,0)</f>
        <v>-125.385762851533</v>
      </c>
      <c r="AT135" s="32"/>
      <c r="AU135" s="33"/>
      <c r="AV135" s="33"/>
      <c r="AW135" s="31"/>
      <c r="AX135" s="31"/>
    </row>
    <row r="136" customFormat="false" ht="16.5" hidden="false" customHeight="true" outlineLevel="0" collapsed="false">
      <c r="A136" s="23" t="n">
        <v>135</v>
      </c>
      <c r="B136" s="24" t="n">
        <v>34215</v>
      </c>
      <c r="C136" s="23" t="n">
        <v>7386</v>
      </c>
      <c r="D136" s="25"/>
      <c r="E136" s="25" t="n">
        <v>337000</v>
      </c>
      <c r="F136" s="25"/>
      <c r="G136" s="25" t="n">
        <v>18.096</v>
      </c>
      <c r="H136" s="25" t="n">
        <v>16.5275</v>
      </c>
      <c r="I136" s="25" t="n">
        <v>1.062</v>
      </c>
      <c r="J136" s="25" t="n">
        <v>6808.939</v>
      </c>
      <c r="K136" s="25"/>
      <c r="L136" s="25" t="n">
        <v>695</v>
      </c>
      <c r="M136" s="25" t="n">
        <v>14.451</v>
      </c>
      <c r="N136" s="25" t="n">
        <v>199414</v>
      </c>
      <c r="O136" s="25" t="n">
        <v>4440</v>
      </c>
      <c r="P136" s="25" t="n">
        <v>832774</v>
      </c>
      <c r="Q136" s="25"/>
      <c r="R136" s="25"/>
      <c r="S136" s="25"/>
      <c r="T136" s="25"/>
      <c r="U136" s="25" t="n">
        <v>28</v>
      </c>
      <c r="V136" s="25" t="n">
        <v>92.8</v>
      </c>
      <c r="W136" s="25"/>
      <c r="X136" s="25"/>
      <c r="Y136" s="25"/>
      <c r="Z136" s="25"/>
      <c r="AA136" s="25" t="n">
        <v>256922</v>
      </c>
      <c r="AB136" s="26"/>
      <c r="AC136" s="27" t="n">
        <v>0</v>
      </c>
      <c r="AD136" s="28" t="n">
        <v>0</v>
      </c>
      <c r="AE136" s="28" t="n">
        <v>87.6</v>
      </c>
      <c r="AF136" s="27"/>
      <c r="AG136" s="29" t="n">
        <f aca="false">6753.47943187+0.36116788*I136+0.01252571*N136-22.85359542*V136+0.00407811*AA136-0.00067349*E136</f>
        <v>7951.64131854256</v>
      </c>
      <c r="AH136" s="29" t="n">
        <f aca="false">A136*'Simple Linear Regression'!$B$18+'Simple Linear Regression'!$B$17</f>
        <v>8000.49635326746</v>
      </c>
      <c r="AI136" s="29" t="n">
        <f aca="false">7491.3971+0.0137554*N136-0.00058829*E136-34.3283*V136+0.30565*L136+54.6031*M136</f>
        <v>7851.9926137</v>
      </c>
      <c r="AJ136" s="29" t="n">
        <f aca="false">7491.3971-0.00058829*E136+0.30565*L136+54.6031*M136+0.0137554*N136-34.3283*V136</f>
        <v>7851.9926137</v>
      </c>
      <c r="AL136" s="29" t="n">
        <f aca="false">2192.59+2373.87*I136+0.0316653*N136-15.7623*V136+0.00202406*AA136-0.000740146*E136-0.00963493*(I136*N136)</f>
        <v>7795.53596877676</v>
      </c>
      <c r="AM136" s="30" t="n">
        <f aca="false">5205.907083+122.0638992*I136+13.609808*(N136/1000)-1.245906883*AD136+0.7746840854*AE136-134.2474226*AC136-1547.125689*IF(AND(B136&gt;=DATE(2020,3,20),B136&lt;=DATE(2020,6,26)),1,0)</f>
        <v>8117.38752234344</v>
      </c>
      <c r="AN136" s="30" t="n">
        <f aca="false">IF(ISNUMBER(C137),C137,AN137)-0.8328750492*(AD138-AD137)+3.274150872*(AE138-AE137)+0.7954612886*((IF(ISNUMBER(C137),C137,AN137)-IF(ISNUMBER(C136),C136,AN136))-(-0.8328750492*(AD137-AD136)+3.274150872*(AE137-AE136)))-1.394571582*AO137+0.4181414112*AO136</f>
        <v>8256.39488303831</v>
      </c>
      <c r="AP136" s="31" t="n">
        <f aca="false">AQ136+AR135+'ARIMAX(1,1,1) Model'!$C$19*(AR135-AR134)+'ARIMAX(1,1,1) Model'!$C$20*AS135</f>
        <v>7656.80000410876</v>
      </c>
      <c r="AQ136" s="31" t="n">
        <f aca="false">'ARIMAX(1,1,1) Model'!$C$6*I136+'ARIMAX(1,1,1) Model'!$C$7*N136/1000+'ARIMAX(1,1,1) Model'!$C$8*AD136+'ARIMAX(1,1,1) Model'!$C$9*AE136+'ARIMAX(1,1,1) Model'!$C$10*AC136+'ARIMAX(1,1,1) Model'!$C$11*IF(AND(B136&gt;='ARIMAX(1,1,1) Model'!$C$25,B136&lt;='ARIMAX(1,1,1) Model'!$C$26),1,0)+'ARIMAX(1,1,1) Model'!$C$12*E136/1000+'ARIMAX(1,1,1) Model'!$C$13*V136+'ARIMAX(1,1,1) Model'!$C$14*A136+'ARIMAX(1,1,1) Model'!$C$15*SIN(2*PI()*A136/'ARIMAX(1,1,1) Model'!$C$24)+'ARIMAX(1,1,1) Model'!$C$16*COS(2*PI()*A136/'ARIMAX(1,1,1) Model'!$C$24)+'ARIMAX(1,1,1) Model'!$C$17*SIN(4*PI()*A136/'ARIMAX(1,1,1) Model'!$C$24)+'ARIMAX(1,1,1) Model'!$C$18*COS(4*PI()*A136/'ARIMAX(1,1,1) Model'!$C$24)</f>
        <v>1609.58350131577</v>
      </c>
      <c r="AR136" s="31" t="n">
        <f aca="false">IF(ISNUMBER(C136),C136,AP136)-AQ136</f>
        <v>5776.41649868423</v>
      </c>
      <c r="AS136" s="31" t="n">
        <f aca="false">IF(ISNUMBER(C136),C136-AP136,0)</f>
        <v>-270.800004108758</v>
      </c>
      <c r="AT136" s="32"/>
      <c r="AU136" s="33"/>
      <c r="AV136" s="33"/>
      <c r="AW136" s="31"/>
      <c r="AX136" s="31"/>
    </row>
    <row r="137" customFormat="false" ht="16.5" hidden="false" customHeight="true" outlineLevel="0" collapsed="false">
      <c r="A137" s="23" t="n">
        <v>136</v>
      </c>
      <c r="B137" s="24" t="n">
        <v>34222</v>
      </c>
      <c r="C137" s="23" t="n">
        <v>7889</v>
      </c>
      <c r="D137" s="25"/>
      <c r="E137" s="25" t="n">
        <v>334000</v>
      </c>
      <c r="F137" s="25"/>
      <c r="G137" s="25" t="n">
        <v>16.9625</v>
      </c>
      <c r="H137" s="25" t="n">
        <v>15.778</v>
      </c>
      <c r="I137" s="25" t="n">
        <v>1.055</v>
      </c>
      <c r="J137" s="25" t="n">
        <v>6808.939</v>
      </c>
      <c r="K137" s="25"/>
      <c r="L137" s="25" t="n">
        <v>741</v>
      </c>
      <c r="M137" s="25" t="n">
        <v>14.451</v>
      </c>
      <c r="N137" s="25" t="n">
        <v>199414</v>
      </c>
      <c r="O137" s="25" t="n">
        <v>4468.9</v>
      </c>
      <c r="P137" s="25" t="n">
        <v>832774</v>
      </c>
      <c r="Q137" s="25"/>
      <c r="R137" s="25"/>
      <c r="S137" s="25"/>
      <c r="T137" s="25"/>
      <c r="U137" s="25" t="n">
        <v>28</v>
      </c>
      <c r="V137" s="25" t="n">
        <v>95.1</v>
      </c>
      <c r="W137" s="25"/>
      <c r="X137" s="25"/>
      <c r="Y137" s="25"/>
      <c r="Z137" s="25"/>
      <c r="AA137" s="25" t="n">
        <v>256922</v>
      </c>
      <c r="AB137" s="26"/>
      <c r="AC137" s="27" t="n">
        <v>1</v>
      </c>
      <c r="AD137" s="28" t="n">
        <v>1.4</v>
      </c>
      <c r="AE137" s="28" t="n">
        <v>68.3</v>
      </c>
      <c r="AF137" s="27"/>
      <c r="AG137" s="29" t="n">
        <f aca="false">6753.47943187+0.36116788*I137+0.01252571*N137-22.85359542*V137+0.00407811*AA137-0.00067349*E137</f>
        <v>7901.0959909014</v>
      </c>
      <c r="AH137" s="29" t="n">
        <f aca="false">A137*'Simple Linear Regression'!$B$18+'Simple Linear Regression'!$B$17</f>
        <v>8001.34939035136</v>
      </c>
      <c r="AI137" s="29" t="n">
        <f aca="false">7491.3971+0.0137554*N137-0.00058829*E137-34.3283*V137+0.30565*L137+54.6031*M137</f>
        <v>7788.8622937</v>
      </c>
      <c r="AJ137" s="29" t="n">
        <f aca="false">7491.3971-0.00058829*E137+0.30565*L137+54.6031*M137+0.0137554*N137-34.3283*V137</f>
        <v>7788.8622937</v>
      </c>
      <c r="AL137" s="29" t="n">
        <f aca="false">2192.59+2373.87*I137+0.0316653*N137-15.7623*V137+0.00202406*AA137-0.000740146*E137-0.00963493*(I137*N137)</f>
        <v>7758.3354062939</v>
      </c>
      <c r="AM137" s="30" t="n">
        <f aca="false">5205.907083+122.0638992*I137+13.609808*(N137/1000)-1.245906883*AD137+0.7746840854*AE137-134.2474226*AC137-1547.125689*IF(AND(B137&gt;=DATE(2020,3,20),B137&lt;=DATE(2020,6,26)),1,0)</f>
        <v>7965.58997996462</v>
      </c>
      <c r="AN137" s="30" t="n">
        <f aca="false">IF(ISNUMBER(C138),C138,AN138)-0.8328750492*(AD139-AD138)+3.274150872*(AE139-AE138)+0.7954612886*((IF(ISNUMBER(C138),C138,AN138)-IF(ISNUMBER(C137),C137,AN137))-(-0.8328750492*(AD138-AD137)+3.274150872*(AE138-AE137)))-1.394571582*AO138+0.4181414112*AO137</f>
        <v>7199.19189400118</v>
      </c>
      <c r="AP137" s="31" t="n">
        <f aca="false">AQ137+AR136+'ARIMAX(1,1,1) Model'!$C$19*(AR136-AR135)+'ARIMAX(1,1,1) Model'!$C$20*AS136</f>
        <v>7473.38689784258</v>
      </c>
      <c r="AQ137" s="31" t="n">
        <f aca="false">'ARIMAX(1,1,1) Model'!$C$6*I137+'ARIMAX(1,1,1) Model'!$C$7*N137/1000+'ARIMAX(1,1,1) Model'!$C$8*AD137+'ARIMAX(1,1,1) Model'!$C$9*AE137+'ARIMAX(1,1,1) Model'!$C$10*AC137+'ARIMAX(1,1,1) Model'!$C$11*IF(AND(B137&gt;='ARIMAX(1,1,1) Model'!$C$25,B137&lt;='ARIMAX(1,1,1) Model'!$C$26),1,0)+'ARIMAX(1,1,1) Model'!$C$12*E137/1000+'ARIMAX(1,1,1) Model'!$C$13*V137+'ARIMAX(1,1,1) Model'!$C$14*A137+'ARIMAX(1,1,1) Model'!$C$15*SIN(2*PI()*A137/'ARIMAX(1,1,1) Model'!$C$24)+'ARIMAX(1,1,1) Model'!$C$16*COS(2*PI()*A137/'ARIMAX(1,1,1) Model'!$C$24)+'ARIMAX(1,1,1) Model'!$C$17*SIN(4*PI()*A137/'ARIMAX(1,1,1) Model'!$C$24)+'ARIMAX(1,1,1) Model'!$C$18*COS(4*PI()*A137/'ARIMAX(1,1,1) Model'!$C$24)</f>
        <v>1473.97054964013</v>
      </c>
      <c r="AR137" s="31" t="n">
        <f aca="false">IF(ISNUMBER(C137),C137,AP137)-AQ137</f>
        <v>6415.02945035987</v>
      </c>
      <c r="AS137" s="31" t="n">
        <f aca="false">IF(ISNUMBER(C137),C137-AP137,0)</f>
        <v>415.613102157419</v>
      </c>
      <c r="AT137" s="32"/>
      <c r="AU137" s="33"/>
      <c r="AV137" s="33"/>
      <c r="AW137" s="31"/>
      <c r="AX137" s="31"/>
    </row>
    <row r="138" customFormat="false" ht="16.5" hidden="false" customHeight="true" outlineLevel="0" collapsed="false">
      <c r="A138" s="23" t="n">
        <v>137</v>
      </c>
      <c r="B138" s="24" t="n">
        <v>34229</v>
      </c>
      <c r="C138" s="23" t="n">
        <v>7478</v>
      </c>
      <c r="D138" s="25"/>
      <c r="E138" s="25" t="n">
        <v>333000</v>
      </c>
      <c r="F138" s="25"/>
      <c r="G138" s="25" t="n">
        <v>16.944</v>
      </c>
      <c r="H138" s="25" t="n">
        <v>15.468</v>
      </c>
      <c r="I138" s="25" t="n">
        <v>1.051</v>
      </c>
      <c r="J138" s="25" t="n">
        <v>6808.939</v>
      </c>
      <c r="K138" s="25"/>
      <c r="L138" s="25" t="n">
        <v>741</v>
      </c>
      <c r="M138" s="25" t="n">
        <v>13.584</v>
      </c>
      <c r="N138" s="25" t="n">
        <v>209838</v>
      </c>
      <c r="O138" s="25" t="n">
        <v>4468.9</v>
      </c>
      <c r="P138" s="25" t="n">
        <v>843397</v>
      </c>
      <c r="Q138" s="25"/>
      <c r="R138" s="25"/>
      <c r="S138" s="25"/>
      <c r="T138" s="25"/>
      <c r="U138" s="25" t="n">
        <v>28</v>
      </c>
      <c r="V138" s="25" t="n">
        <v>95.1</v>
      </c>
      <c r="W138" s="25"/>
      <c r="X138" s="25"/>
      <c r="Y138" s="25"/>
      <c r="Z138" s="25"/>
      <c r="AA138" s="25" t="n">
        <v>256922</v>
      </c>
      <c r="AB138" s="26"/>
      <c r="AC138" s="27" t="n">
        <v>0</v>
      </c>
      <c r="AD138" s="28" t="n">
        <v>8.2</v>
      </c>
      <c r="AE138" s="28" t="n">
        <v>44.4</v>
      </c>
      <c r="AF138" s="27"/>
      <c r="AG138" s="29" t="n">
        <f aca="false">6753.47943187+0.36116788*I138+0.01252571*N138-22.85359542*V138+0.00407811*AA138-0.00067349*E138</f>
        <v>8032.33603726988</v>
      </c>
      <c r="AH138" s="29" t="n">
        <f aca="false">A138*'Simple Linear Regression'!$B$18+'Simple Linear Regression'!$B$17</f>
        <v>8002.20242743527</v>
      </c>
      <c r="AI138" s="29" t="n">
        <f aca="false">7491.3971+0.0137554*N138-0.00058829*E138-34.3283*V138+0.30565*L138+54.6031*M138</f>
        <v>7885.4959856</v>
      </c>
      <c r="AJ138" s="29" t="n">
        <f aca="false">7491.3971-0.00058829*E138+0.30565*L138+54.6031*M138+0.0137554*N138-34.3283*V138</f>
        <v>7885.4959856</v>
      </c>
      <c r="AL138" s="29" t="n">
        <f aca="false">2192.59+2373.87*I138+0.0316653*N138-15.7623*V138+0.00202406*AA138-0.000740146*E138-0.00963493*(I138*N138)</f>
        <v>7981.78784887166</v>
      </c>
      <c r="AM138" s="30" t="n">
        <f aca="false">5205.907083+122.0638992*I138+13.609808*(N138/1000)-1.245906883*AD138+0.7746840854*AE138-134.2474226*AC138-1547.125689*IF(AND(B138&gt;=DATE(2020,3,20),B138&lt;=DATE(2020,6,26)),1,0)</f>
        <v>8214.23066911436</v>
      </c>
      <c r="AN138" s="30" t="n">
        <f aca="false">IF(ISNUMBER(C139),C139,AN139)-0.8328750492*(AD140-AD139)+3.274150872*(AE140-AE139)+0.7954612886*((IF(ISNUMBER(C139),C139,AN139)-IF(ISNUMBER(C138),C138,AN138))-(-0.8328750492*(AD139-AD138)+3.274150872*(AE139-AE138)))-1.394571582*AO139+0.4181414112*AO138</f>
        <v>7496.1419813213</v>
      </c>
      <c r="AP138" s="31" t="n">
        <f aca="false">AQ138+AR137+'ARIMAX(1,1,1) Model'!$C$19*(AR137-AR136)+'ARIMAX(1,1,1) Model'!$C$20*AS137</f>
        <v>7623.72515127424</v>
      </c>
      <c r="AQ138" s="31" t="n">
        <f aca="false">'ARIMAX(1,1,1) Model'!$C$6*I138+'ARIMAX(1,1,1) Model'!$C$7*N138/1000+'ARIMAX(1,1,1) Model'!$C$8*AD138+'ARIMAX(1,1,1) Model'!$C$9*AE138+'ARIMAX(1,1,1) Model'!$C$10*AC138+'ARIMAX(1,1,1) Model'!$C$11*IF(AND(B138&gt;='ARIMAX(1,1,1) Model'!$C$25,B138&lt;='ARIMAX(1,1,1) Model'!$C$26),1,0)+'ARIMAX(1,1,1) Model'!$C$12*E138/1000+'ARIMAX(1,1,1) Model'!$C$13*V138+'ARIMAX(1,1,1) Model'!$C$14*A138+'ARIMAX(1,1,1) Model'!$C$15*SIN(2*PI()*A138/'ARIMAX(1,1,1) Model'!$C$24)+'ARIMAX(1,1,1) Model'!$C$16*COS(2*PI()*A138/'ARIMAX(1,1,1) Model'!$C$24)+'ARIMAX(1,1,1) Model'!$C$17*SIN(4*PI()*A138/'ARIMAX(1,1,1) Model'!$C$24)+'ARIMAX(1,1,1) Model'!$C$18*COS(4*PI()*A138/'ARIMAX(1,1,1) Model'!$C$24)</f>
        <v>1520.49722073542</v>
      </c>
      <c r="AR138" s="31" t="n">
        <f aca="false">IF(ISNUMBER(C138),C138,AP138)-AQ138</f>
        <v>5957.50277926458</v>
      </c>
      <c r="AS138" s="31" t="n">
        <f aca="false">IF(ISNUMBER(C138),C138-AP138,0)</f>
        <v>-145.72515127424</v>
      </c>
      <c r="AT138" s="32"/>
      <c r="AU138" s="33"/>
      <c r="AV138" s="33"/>
      <c r="AW138" s="31"/>
      <c r="AX138" s="31"/>
    </row>
    <row r="139" customFormat="false" ht="16.5" hidden="false" customHeight="true" outlineLevel="0" collapsed="false">
      <c r="A139" s="23" t="n">
        <v>138</v>
      </c>
      <c r="B139" s="24" t="n">
        <v>34236</v>
      </c>
      <c r="C139" s="23" t="n">
        <v>7485</v>
      </c>
      <c r="D139" s="25"/>
      <c r="E139" s="25" t="n">
        <v>346000</v>
      </c>
      <c r="F139" s="25"/>
      <c r="G139" s="25" t="n">
        <v>17.674</v>
      </c>
      <c r="H139" s="25" t="n">
        <v>16.028</v>
      </c>
      <c r="I139" s="25" t="n">
        <v>1.045</v>
      </c>
      <c r="J139" s="25" t="n">
        <v>6808.939</v>
      </c>
      <c r="K139" s="25"/>
      <c r="L139" s="25" t="n">
        <v>741</v>
      </c>
      <c r="M139" s="25" t="n">
        <v>13.584</v>
      </c>
      <c r="N139" s="25" t="n">
        <v>209838</v>
      </c>
      <c r="O139" s="25" t="n">
        <v>4468.9</v>
      </c>
      <c r="P139" s="25" t="n">
        <v>843397</v>
      </c>
      <c r="Q139" s="25"/>
      <c r="R139" s="25"/>
      <c r="S139" s="25"/>
      <c r="T139" s="25"/>
      <c r="U139" s="25" t="n">
        <v>28</v>
      </c>
      <c r="V139" s="25" t="n">
        <v>95.1</v>
      </c>
      <c r="W139" s="25"/>
      <c r="X139" s="25"/>
      <c r="Y139" s="25"/>
      <c r="Z139" s="25"/>
      <c r="AA139" s="25" t="n">
        <v>256922</v>
      </c>
      <c r="AB139" s="26"/>
      <c r="AC139" s="27" t="n">
        <v>0</v>
      </c>
      <c r="AD139" s="28" t="n">
        <v>11.3</v>
      </c>
      <c r="AE139" s="28" t="n">
        <v>39.5</v>
      </c>
      <c r="AF139" s="27"/>
      <c r="AG139" s="29" t="n">
        <f aca="false">6753.47943187+0.36116788*I139+0.01252571*N139-22.85359542*V139+0.00407811*AA139-0.00067349*E139</f>
        <v>8023.5785002626</v>
      </c>
      <c r="AH139" s="29" t="n">
        <f aca="false">A139*'Simple Linear Regression'!$B$18+'Simple Linear Regression'!$B$17</f>
        <v>8003.05546451917</v>
      </c>
      <c r="AI139" s="29" t="n">
        <f aca="false">7491.3971+0.0137554*N139-0.00058829*E139-34.3283*V139+0.30565*L139+54.6031*M139</f>
        <v>7877.8482156</v>
      </c>
      <c r="AJ139" s="29" t="n">
        <f aca="false">7491.3971-0.00058829*E139+0.30565*L139+54.6031*M139+0.0137554*N139-34.3283*V139</f>
        <v>7877.8482156</v>
      </c>
      <c r="AL139" s="29" t="n">
        <f aca="false">2192.59+2373.87*I139+0.0316653*N139-15.7623*V139+0.00202406*AA139-0.000740146*E139-0.00963493*(I139*N139)</f>
        <v>7970.0533775197</v>
      </c>
      <c r="AM139" s="30" t="n">
        <f aca="false">5205.907083+122.0638992*I139+13.609808*(N139/1000)-1.245906883*AD139+0.7746840854*AE139-134.2474226*AC139-1547.125689*IF(AND(B139&gt;=DATE(2020,3,20),B139&lt;=DATE(2020,6,26)),1,0)</f>
        <v>8205.8400223634</v>
      </c>
      <c r="AN139" s="30" t="n">
        <f aca="false">IF(ISNUMBER(C140),C140,AN140)-0.8328750492*(AD141-AD140)+3.274150872*(AE141-AE140)+0.7954612886*((IF(ISNUMBER(C140),C140,AN140)-IF(ISNUMBER(C139),C139,AN139))-(-0.8328750492*(AD140-AD139)+3.274150872*(AE140-AE139)))-1.394571582*AO140+0.4181414112*AO139</f>
        <v>7276.12705976748</v>
      </c>
      <c r="AP139" s="31" t="n">
        <f aca="false">AQ139+AR138+'ARIMAX(1,1,1) Model'!$C$19*(AR138-AR137)+'ARIMAX(1,1,1) Model'!$C$20*AS138</f>
        <v>7540.66170041148</v>
      </c>
      <c r="AQ139" s="31" t="n">
        <f aca="false">'ARIMAX(1,1,1) Model'!$C$6*I139+'ARIMAX(1,1,1) Model'!$C$7*N139/1000+'ARIMAX(1,1,1) Model'!$C$8*AD139+'ARIMAX(1,1,1) Model'!$C$9*AE139+'ARIMAX(1,1,1) Model'!$C$10*AC139+'ARIMAX(1,1,1) Model'!$C$11*IF(AND(B139&gt;='ARIMAX(1,1,1) Model'!$C$25,B139&lt;='ARIMAX(1,1,1) Model'!$C$26),1,0)+'ARIMAX(1,1,1) Model'!$C$12*E139/1000+'ARIMAX(1,1,1) Model'!$C$13*V139+'ARIMAX(1,1,1) Model'!$C$14*A139+'ARIMAX(1,1,1) Model'!$C$15*SIN(2*PI()*A139/'ARIMAX(1,1,1) Model'!$C$24)+'ARIMAX(1,1,1) Model'!$C$16*COS(2*PI()*A139/'ARIMAX(1,1,1) Model'!$C$24)+'ARIMAX(1,1,1) Model'!$C$17*SIN(4*PI()*A139/'ARIMAX(1,1,1) Model'!$C$24)+'ARIMAX(1,1,1) Model'!$C$18*COS(4*PI()*A139/'ARIMAX(1,1,1) Model'!$C$24)</f>
        <v>1496.61744705115</v>
      </c>
      <c r="AR139" s="31" t="n">
        <f aca="false">IF(ISNUMBER(C139),C139,AP139)-AQ139</f>
        <v>5988.38255294885</v>
      </c>
      <c r="AS139" s="31" t="n">
        <f aca="false">IF(ISNUMBER(C139),C139-AP139,0)</f>
        <v>-55.6617004114787</v>
      </c>
      <c r="AT139" s="32"/>
      <c r="AU139" s="33"/>
      <c r="AV139" s="33"/>
      <c r="AW139" s="31"/>
      <c r="AX139" s="31"/>
    </row>
    <row r="140" customFormat="false" ht="16.5" hidden="false" customHeight="true" outlineLevel="0" collapsed="false">
      <c r="A140" s="23" t="n">
        <v>139</v>
      </c>
      <c r="B140" s="24" t="n">
        <v>34243</v>
      </c>
      <c r="C140" s="23" t="n">
        <v>7387</v>
      </c>
      <c r="D140" s="25"/>
      <c r="E140" s="25" t="n">
        <v>343000</v>
      </c>
      <c r="F140" s="25"/>
      <c r="G140" s="25" t="n">
        <v>18.334</v>
      </c>
      <c r="H140" s="25" t="n">
        <v>16.718</v>
      </c>
      <c r="I140" s="25" t="n">
        <v>1.047</v>
      </c>
      <c r="J140" s="25" t="n">
        <v>6808.939</v>
      </c>
      <c r="K140" s="25"/>
      <c r="L140" s="25" t="n">
        <v>741</v>
      </c>
      <c r="M140" s="25" t="n">
        <v>13.584</v>
      </c>
      <c r="N140" s="25" t="n">
        <v>209838</v>
      </c>
      <c r="O140" s="25" t="n">
        <v>4468.9</v>
      </c>
      <c r="P140" s="25" t="n">
        <v>843397</v>
      </c>
      <c r="Q140" s="25"/>
      <c r="R140" s="25"/>
      <c r="S140" s="25"/>
      <c r="T140" s="25"/>
      <c r="U140" s="25" t="n">
        <v>28</v>
      </c>
      <c r="V140" s="25" t="n">
        <v>95.1</v>
      </c>
      <c r="W140" s="25"/>
      <c r="X140" s="25"/>
      <c r="Y140" s="25"/>
      <c r="Z140" s="25"/>
      <c r="AA140" s="25" t="n">
        <v>256922</v>
      </c>
      <c r="AB140" s="26"/>
      <c r="AC140" s="27" t="n">
        <v>0</v>
      </c>
      <c r="AD140" s="28" t="n">
        <v>27.9</v>
      </c>
      <c r="AE140" s="28" t="n">
        <v>40.9</v>
      </c>
      <c r="AF140" s="27"/>
      <c r="AG140" s="29" t="n">
        <f aca="false">6753.47943187+0.36116788*I140+0.01252571*N140-22.85359542*V140+0.00407811*AA140-0.00067349*E140</f>
        <v>8025.59969259836</v>
      </c>
      <c r="AH140" s="29" t="n">
        <f aca="false">A140*'Simple Linear Regression'!$B$18+'Simple Linear Regression'!$B$17</f>
        <v>8003.90850160308</v>
      </c>
      <c r="AI140" s="29" t="n">
        <f aca="false">7491.3971+0.0137554*N140-0.00058829*E140-34.3283*V140+0.30565*L140+54.6031*M140</f>
        <v>7879.6130856</v>
      </c>
      <c r="AJ140" s="29" t="n">
        <f aca="false">7491.3971-0.00058829*E140+0.30565*L140+54.6031*M140+0.0137554*N140-34.3283*V140</f>
        <v>7879.6130856</v>
      </c>
      <c r="AL140" s="29" t="n">
        <f aca="false">2192.59+2373.87*I140+0.0316653*N140-15.7623*V140+0.00202406*AA140-0.000740146*E140-0.00963493*(I140*N140)</f>
        <v>7972.97800663702</v>
      </c>
      <c r="AM140" s="30" t="n">
        <f aca="false">5205.907083+122.0638992*I140+13.609808*(N140/1000)-1.245906883*AD140+0.7746840854*AE140-134.2474226*AC140-1547.125689*IF(AND(B140&gt;=DATE(2020,3,20),B140&lt;=DATE(2020,6,26)),1,0)</f>
        <v>8186.48665362356</v>
      </c>
      <c r="AN140" s="30" t="n">
        <f aca="false">IF(ISNUMBER(C141),C141,AN141)-0.8328750492*(AD142-AD141)+3.274150872*(AE142-AE141)+0.7954612886*((IF(ISNUMBER(C141),C141,AN141)-IF(ISNUMBER(C140),C140,AN140))-(-0.8328750492*(AD141-AD140)+3.274150872*(AE141-AE140)))-1.394571582*AO141+0.4181414112*AO140</f>
        <v>7150.42276281126</v>
      </c>
      <c r="AP140" s="31" t="n">
        <f aca="false">AQ140+AR139+'ARIMAX(1,1,1) Model'!$C$19*(AR139-AR138)+'ARIMAX(1,1,1) Model'!$C$20*AS139</f>
        <v>7552.70951862833</v>
      </c>
      <c r="AQ140" s="31" t="n">
        <f aca="false">'ARIMAX(1,1,1) Model'!$C$6*I140+'ARIMAX(1,1,1) Model'!$C$7*N140/1000+'ARIMAX(1,1,1) Model'!$C$8*AD140+'ARIMAX(1,1,1) Model'!$C$9*AE140+'ARIMAX(1,1,1) Model'!$C$10*AC140+'ARIMAX(1,1,1) Model'!$C$11*IF(AND(B140&gt;='ARIMAX(1,1,1) Model'!$C$25,B140&lt;='ARIMAX(1,1,1) Model'!$C$26),1,0)+'ARIMAX(1,1,1) Model'!$C$12*E140/1000+'ARIMAX(1,1,1) Model'!$C$13*V140+'ARIMAX(1,1,1) Model'!$C$14*A140+'ARIMAX(1,1,1) Model'!$C$15*SIN(2*PI()*A140/'ARIMAX(1,1,1) Model'!$C$24)+'ARIMAX(1,1,1) Model'!$C$16*COS(2*PI()*A140/'ARIMAX(1,1,1) Model'!$C$24)+'ARIMAX(1,1,1) Model'!$C$17*SIN(4*PI()*A140/'ARIMAX(1,1,1) Model'!$C$24)+'ARIMAX(1,1,1) Model'!$C$18*COS(4*PI()*A140/'ARIMAX(1,1,1) Model'!$C$24)</f>
        <v>1511.2150330871</v>
      </c>
      <c r="AR140" s="31" t="n">
        <f aca="false">IF(ISNUMBER(C140),C140,AP140)-AQ140</f>
        <v>5875.7849669129</v>
      </c>
      <c r="AS140" s="31" t="n">
        <f aca="false">IF(ISNUMBER(C140),C140-AP140,0)</f>
        <v>-165.709518628333</v>
      </c>
      <c r="AT140" s="32"/>
      <c r="AU140" s="33"/>
      <c r="AV140" s="33"/>
      <c r="AW140" s="31"/>
      <c r="AX140" s="31"/>
    </row>
    <row r="141" customFormat="false" ht="16.5" hidden="false" customHeight="true" outlineLevel="0" collapsed="false">
      <c r="A141" s="23" t="n">
        <v>140</v>
      </c>
      <c r="B141" s="24" t="n">
        <v>34250</v>
      </c>
      <c r="C141" s="23" t="n">
        <v>7276</v>
      </c>
      <c r="D141" s="25"/>
      <c r="E141" s="25" t="n">
        <v>333000</v>
      </c>
      <c r="F141" s="25"/>
      <c r="G141" s="25" t="n">
        <v>18.456</v>
      </c>
      <c r="H141" s="25" t="n">
        <v>16.904</v>
      </c>
      <c r="I141" s="25" t="n">
        <v>1.092</v>
      </c>
      <c r="J141" s="25" t="n">
        <v>6808.939</v>
      </c>
      <c r="K141" s="25"/>
      <c r="L141" s="25" t="n">
        <v>797</v>
      </c>
      <c r="M141" s="25" t="n">
        <v>13.584</v>
      </c>
      <c r="N141" s="25" t="n">
        <v>209838</v>
      </c>
      <c r="O141" s="25" t="n">
        <v>4481.1</v>
      </c>
      <c r="P141" s="25" t="n">
        <v>843397</v>
      </c>
      <c r="Q141" s="25"/>
      <c r="R141" s="25"/>
      <c r="S141" s="25"/>
      <c r="T141" s="25"/>
      <c r="U141" s="25" t="n">
        <v>28</v>
      </c>
      <c r="V141" s="25" t="n">
        <v>95.1</v>
      </c>
      <c r="W141" s="25"/>
      <c r="X141" s="25"/>
      <c r="Y141" s="25"/>
      <c r="Z141" s="25"/>
      <c r="AA141" s="25" t="n">
        <v>256922</v>
      </c>
      <c r="AB141" s="26"/>
      <c r="AC141" s="27" t="n">
        <v>0</v>
      </c>
      <c r="AD141" s="28" t="n">
        <v>22</v>
      </c>
      <c r="AE141" s="28" t="n">
        <v>27.1</v>
      </c>
      <c r="AF141" s="27"/>
      <c r="AG141" s="29" t="n">
        <f aca="false">6753.47943187+0.36116788*I141+0.01252571*N141-22.85359542*V141+0.00407811*AA141-0.00067349*E141</f>
        <v>8032.35084515296</v>
      </c>
      <c r="AH141" s="29" t="n">
        <f aca="false">A141*'Simple Linear Regression'!$B$18+'Simple Linear Regression'!$B$17</f>
        <v>8004.76153868698</v>
      </c>
      <c r="AI141" s="29" t="n">
        <f aca="false">7491.3971+0.0137554*N141-0.00058829*E141-34.3283*V141+0.30565*L141+54.6031*M141</f>
        <v>7902.6123856</v>
      </c>
      <c r="AJ141" s="29" t="n">
        <f aca="false">7491.3971-0.00058829*E141+0.30565*L141+54.6031*M141+0.0137554*N141-34.3283*V141</f>
        <v>7902.6123856</v>
      </c>
      <c r="AL141" s="29" t="n">
        <f aca="false">2192.59+2373.87*I141+0.0316653*N141-15.7623*V141+0.00202406*AA141-0.000740146*E141-0.00963493*(I141*N141)</f>
        <v>7996.22376677672</v>
      </c>
      <c r="AM141" s="30" t="n">
        <f aca="false">5205.907083+122.0638992*I141+13.609808*(N141/1000)-1.245906883*AD141+0.7746840854*AE141-134.2474226*AC141-1547.125689*IF(AND(B141&gt;=DATE(2020,3,20),B141&lt;=DATE(2020,6,26)),1,0)</f>
        <v>8188.63973931874</v>
      </c>
      <c r="AN141" s="30" t="n">
        <f aca="false">IF(ISNUMBER(C142),C142,AN142)-0.8328750492*(AD143-AD142)+3.274150872*(AE143-AE142)+0.7954612886*((IF(ISNUMBER(C142),C142,AN142)-IF(ISNUMBER(C141),C141,AN141))-(-0.8328750492*(AD142-AD141)+3.274150872*(AE142-AE141)))-1.394571582*AO142+0.4181414112*AO141</f>
        <v>7969.07724799405</v>
      </c>
      <c r="AP141" s="31" t="n">
        <f aca="false">AQ141+AR140+'ARIMAX(1,1,1) Model'!$C$19*(AR140-AR139)+'ARIMAX(1,1,1) Model'!$C$20*AS140</f>
        <v>7474.85784895113</v>
      </c>
      <c r="AQ141" s="31" t="n">
        <f aca="false">'ARIMAX(1,1,1) Model'!$C$6*I141+'ARIMAX(1,1,1) Model'!$C$7*N141/1000+'ARIMAX(1,1,1) Model'!$C$8*AD141+'ARIMAX(1,1,1) Model'!$C$9*AE141+'ARIMAX(1,1,1) Model'!$C$10*AC141+'ARIMAX(1,1,1) Model'!$C$11*IF(AND(B141&gt;='ARIMAX(1,1,1) Model'!$C$25,B141&lt;='ARIMAX(1,1,1) Model'!$C$26),1,0)+'ARIMAX(1,1,1) Model'!$C$12*E141/1000+'ARIMAX(1,1,1) Model'!$C$13*V141+'ARIMAX(1,1,1) Model'!$C$14*A141+'ARIMAX(1,1,1) Model'!$C$15*SIN(2*PI()*A141/'ARIMAX(1,1,1) Model'!$C$24)+'ARIMAX(1,1,1) Model'!$C$16*COS(2*PI()*A141/'ARIMAX(1,1,1) Model'!$C$24)+'ARIMAX(1,1,1) Model'!$C$17*SIN(4*PI()*A141/'ARIMAX(1,1,1) Model'!$C$24)+'ARIMAX(1,1,1) Model'!$C$18*COS(4*PI()*A141/'ARIMAX(1,1,1) Model'!$C$24)</f>
        <v>1460.90230808504</v>
      </c>
      <c r="AR141" s="31" t="n">
        <f aca="false">IF(ISNUMBER(C141),C141,AP141)-AQ141</f>
        <v>5815.09769191496</v>
      </c>
      <c r="AS141" s="31" t="n">
        <f aca="false">IF(ISNUMBER(C141),C141-AP141,0)</f>
        <v>-198.857848951134</v>
      </c>
      <c r="AT141" s="32"/>
      <c r="AU141" s="33"/>
      <c r="AV141" s="33"/>
      <c r="AW141" s="31"/>
      <c r="AX141" s="31"/>
    </row>
    <row r="142" customFormat="false" ht="16.5" hidden="false" customHeight="true" outlineLevel="0" collapsed="false">
      <c r="A142" s="23" t="n">
        <v>141</v>
      </c>
      <c r="B142" s="24" t="n">
        <v>34257</v>
      </c>
      <c r="C142" s="23" t="n">
        <v>7613</v>
      </c>
      <c r="D142" s="25"/>
      <c r="E142" s="25" t="n">
        <v>355000</v>
      </c>
      <c r="F142" s="25"/>
      <c r="G142" s="25" t="n">
        <v>18.57</v>
      </c>
      <c r="H142" s="25" t="n">
        <v>16.956</v>
      </c>
      <c r="I142" s="25" t="n">
        <v>1.09</v>
      </c>
      <c r="J142" s="25" t="n">
        <v>6808.939</v>
      </c>
      <c r="K142" s="25"/>
      <c r="L142" s="25" t="n">
        <v>797</v>
      </c>
      <c r="M142" s="25" t="n">
        <v>13.584</v>
      </c>
      <c r="N142" s="25" t="n">
        <v>209838</v>
      </c>
      <c r="O142" s="25" t="n">
        <v>4481.1</v>
      </c>
      <c r="P142" s="25" t="n">
        <v>843397</v>
      </c>
      <c r="Q142" s="25"/>
      <c r="R142" s="25"/>
      <c r="S142" s="25"/>
      <c r="T142" s="25"/>
      <c r="U142" s="25" t="n">
        <v>28</v>
      </c>
      <c r="V142" s="25" t="n">
        <v>95.1</v>
      </c>
      <c r="W142" s="25"/>
      <c r="X142" s="25"/>
      <c r="Y142" s="25"/>
      <c r="Z142" s="25"/>
      <c r="AA142" s="25" t="n">
        <v>256922</v>
      </c>
      <c r="AB142" s="26"/>
      <c r="AC142" s="27" t="n">
        <v>0</v>
      </c>
      <c r="AD142" s="28" t="n">
        <v>49.4</v>
      </c>
      <c r="AE142" s="28" t="n">
        <v>12.9</v>
      </c>
      <c r="AF142" s="27"/>
      <c r="AG142" s="29" t="n">
        <f aca="false">6753.47943187+0.36116788*I142+0.01252571*N142-22.85359542*V142+0.00407811*AA142-0.00067349*E142</f>
        <v>8017.5333428172</v>
      </c>
      <c r="AH142" s="29" t="n">
        <f aca="false">A142*'Simple Linear Regression'!$B$18+'Simple Linear Regression'!$B$17</f>
        <v>8005.61457577089</v>
      </c>
      <c r="AI142" s="29" t="n">
        <f aca="false">7491.3971+0.0137554*N142-0.00058829*E142-34.3283*V142+0.30565*L142+54.6031*M142</f>
        <v>7889.6700056</v>
      </c>
      <c r="AJ142" s="29" t="n">
        <f aca="false">7491.3971-0.00058829*E142+0.30565*L142+54.6031*M142+0.0137554*N142-34.3283*V142</f>
        <v>7889.6700056</v>
      </c>
      <c r="AL142" s="29" t="n">
        <f aca="false">2192.59+2373.87*I142+0.0316653*N142-15.7623*V142+0.00202406*AA142-0.000740146*E142-0.00963493*(I142*N142)</f>
        <v>7979.2363636594</v>
      </c>
      <c r="AM142" s="30" t="n">
        <f aca="false">5205.907083+122.0638992*I142+13.609808*(N142/1000)-1.245906883*AD142+0.7746840854*AE142-134.2474226*AC142-1547.125689*IF(AND(B142&gt;=DATE(2020,3,20),B142&lt;=DATE(2020,6,26)),1,0)</f>
        <v>8143.25724891346</v>
      </c>
      <c r="AN142" s="30" t="n">
        <f aca="false">IF(ISNUMBER(C143),C143,AN143)-0.8328750492*(AD144-AD143)+3.274150872*(AE144-AE143)+0.7954612886*((IF(ISNUMBER(C143),C143,AN143)-IF(ISNUMBER(C142),C142,AN142))-(-0.8328750492*(AD143-AD142)+3.274150872*(AE143-AE142)))-1.394571582*AO143+0.4181414112*AO142</f>
        <v>7690.76277584335</v>
      </c>
      <c r="AP142" s="31" t="n">
        <f aca="false">AQ142+AR141+'ARIMAX(1,1,1) Model'!$C$19*(AR141-AR140)+'ARIMAX(1,1,1) Model'!$C$20*AS141</f>
        <v>7406.63572500649</v>
      </c>
      <c r="AQ142" s="31" t="n">
        <f aca="false">'ARIMAX(1,1,1) Model'!$C$6*I142+'ARIMAX(1,1,1) Model'!$C$7*N142/1000+'ARIMAX(1,1,1) Model'!$C$8*AD142+'ARIMAX(1,1,1) Model'!$C$9*AE142+'ARIMAX(1,1,1) Model'!$C$10*AC142+'ARIMAX(1,1,1) Model'!$C$11*IF(AND(B142&gt;='ARIMAX(1,1,1) Model'!$C$25,B142&lt;='ARIMAX(1,1,1) Model'!$C$26),1,0)+'ARIMAX(1,1,1) Model'!$C$12*E142/1000+'ARIMAX(1,1,1) Model'!$C$13*V142+'ARIMAX(1,1,1) Model'!$C$14*A142+'ARIMAX(1,1,1) Model'!$C$15*SIN(2*PI()*A142/'ARIMAX(1,1,1) Model'!$C$24)+'ARIMAX(1,1,1) Model'!$C$16*COS(2*PI()*A142/'ARIMAX(1,1,1) Model'!$C$24)+'ARIMAX(1,1,1) Model'!$C$17*SIN(4*PI()*A142/'ARIMAX(1,1,1) Model'!$C$24)+'ARIMAX(1,1,1) Model'!$C$18*COS(4*PI()*A142/'ARIMAX(1,1,1) Model'!$C$24)</f>
        <v>1418.46829635369</v>
      </c>
      <c r="AR142" s="31" t="n">
        <f aca="false">IF(ISNUMBER(C142),C142,AP142)-AQ142</f>
        <v>6194.53170364631</v>
      </c>
      <c r="AS142" s="31" t="n">
        <f aca="false">IF(ISNUMBER(C142),C142-AP142,0)</f>
        <v>206.364274993512</v>
      </c>
      <c r="AT142" s="32"/>
      <c r="AU142" s="33"/>
      <c r="AV142" s="33"/>
      <c r="AW142" s="31"/>
      <c r="AX142" s="31"/>
    </row>
    <row r="143" customFormat="false" ht="16.5" hidden="false" customHeight="true" outlineLevel="0" collapsed="false">
      <c r="A143" s="23" t="n">
        <v>142</v>
      </c>
      <c r="B143" s="24" t="n">
        <v>34264</v>
      </c>
      <c r="C143" s="23" t="n">
        <v>7704</v>
      </c>
      <c r="D143" s="25"/>
      <c r="E143" s="25" t="n">
        <v>359000</v>
      </c>
      <c r="F143" s="25"/>
      <c r="G143" s="25" t="n">
        <v>18.124</v>
      </c>
      <c r="H143" s="25" t="n">
        <v>16.614</v>
      </c>
      <c r="I143" s="25" t="n">
        <v>1.093</v>
      </c>
      <c r="J143" s="25" t="n">
        <v>6808.939</v>
      </c>
      <c r="K143" s="25"/>
      <c r="L143" s="25" t="n">
        <v>797</v>
      </c>
      <c r="M143" s="25" t="n">
        <v>13.99</v>
      </c>
      <c r="N143" s="25" t="n">
        <v>209634</v>
      </c>
      <c r="O143" s="25" t="n">
        <v>4481.1</v>
      </c>
      <c r="P143" s="25" t="n">
        <v>843397</v>
      </c>
      <c r="Q143" s="25"/>
      <c r="R143" s="25"/>
      <c r="S143" s="25"/>
      <c r="T143" s="25"/>
      <c r="U143" s="25" t="n">
        <v>28</v>
      </c>
      <c r="V143" s="25" t="n">
        <v>95.1</v>
      </c>
      <c r="W143" s="25"/>
      <c r="X143" s="25"/>
      <c r="Y143" s="25"/>
      <c r="Z143" s="25"/>
      <c r="AA143" s="25" t="n">
        <v>256922</v>
      </c>
      <c r="AB143" s="26"/>
      <c r="AC143" s="27" t="n">
        <v>0</v>
      </c>
      <c r="AD143" s="28" t="n">
        <v>34.7</v>
      </c>
      <c r="AE143" s="28" t="n">
        <v>19.2</v>
      </c>
      <c r="AF143" s="27"/>
      <c r="AG143" s="29" t="n">
        <f aca="false">6753.47943187+0.36116788*I143+0.01252571*N143-22.85359542*V143+0.00407811*AA143-0.00067349*E143</f>
        <v>8012.28522148084</v>
      </c>
      <c r="AH143" s="29" t="n">
        <f aca="false">A143*'Simple Linear Regression'!$B$18+'Simple Linear Regression'!$B$17</f>
        <v>8006.46761285479</v>
      </c>
      <c r="AI143" s="29" t="n">
        <f aca="false">7491.3971+0.0137554*N143-0.00058829*E143-34.3283*V143+0.30565*L143+54.6031*M143</f>
        <v>7906.6796026</v>
      </c>
      <c r="AJ143" s="29" t="n">
        <f aca="false">7491.3971-0.00058829*E143+0.30565*L143+54.6031*M143+0.0137554*N143-34.3283*V143</f>
        <v>7906.6796026</v>
      </c>
      <c r="AL143" s="29" t="n">
        <f aca="false">2192.59+2373.87*I143+0.0316653*N143-15.7623*V143+0.00202406*AA143-0.000740146*E143-0.00963493*(I143*N143)</f>
        <v>7973.02066474734</v>
      </c>
      <c r="AM143" s="30" t="n">
        <f aca="false">5205.907083+122.0638992*I143+13.609808*(N143/1000)-1.245906883*AD143+0.7746840854*AE143-134.2474226*AC143-1547.125689*IF(AND(B143&gt;=DATE(2020,3,20),B143&lt;=DATE(2020,6,26)),1,0)</f>
        <v>8164.04238069718</v>
      </c>
      <c r="AN143" s="30" t="n">
        <f aca="false">IF(ISNUMBER(C144),C144,AN144)-0.8328750492*(AD145-AD144)+3.274150872*(AE145-AE144)+0.7954612886*((IF(ISNUMBER(C144),C144,AN144)-IF(ISNUMBER(C143),C143,AN143))-(-0.8328750492*(AD144-AD143)+3.274150872*(AE144-AE143)))-1.394571582*AO144+0.4181414112*AO143</f>
        <v>7856.09513438823</v>
      </c>
      <c r="AP143" s="31" t="n">
        <f aca="false">AQ143+AR142+'ARIMAX(1,1,1) Model'!$C$19*(AR142-AR141)+'ARIMAX(1,1,1) Model'!$C$20*AS142</f>
        <v>7465.62673994115</v>
      </c>
      <c r="AQ143" s="31" t="n">
        <f aca="false">'ARIMAX(1,1,1) Model'!$C$6*I143+'ARIMAX(1,1,1) Model'!$C$7*N143/1000+'ARIMAX(1,1,1) Model'!$C$8*AD143+'ARIMAX(1,1,1) Model'!$C$9*AE143+'ARIMAX(1,1,1) Model'!$C$10*AC143+'ARIMAX(1,1,1) Model'!$C$11*IF(AND(B143&gt;='ARIMAX(1,1,1) Model'!$C$25,B143&lt;='ARIMAX(1,1,1) Model'!$C$26),1,0)+'ARIMAX(1,1,1) Model'!$C$12*E143/1000+'ARIMAX(1,1,1) Model'!$C$13*V143+'ARIMAX(1,1,1) Model'!$C$14*A143+'ARIMAX(1,1,1) Model'!$C$15*SIN(2*PI()*A143/'ARIMAX(1,1,1) Model'!$C$24)+'ARIMAX(1,1,1) Model'!$C$16*COS(2*PI()*A143/'ARIMAX(1,1,1) Model'!$C$24)+'ARIMAX(1,1,1) Model'!$C$17*SIN(4*PI()*A143/'ARIMAX(1,1,1) Model'!$C$24)+'ARIMAX(1,1,1) Model'!$C$18*COS(4*PI()*A143/'ARIMAX(1,1,1) Model'!$C$24)</f>
        <v>1419.83328988253</v>
      </c>
      <c r="AR143" s="31" t="n">
        <f aca="false">IF(ISNUMBER(C143),C143,AP143)-AQ143</f>
        <v>6284.16671011747</v>
      </c>
      <c r="AS143" s="31" t="n">
        <f aca="false">IF(ISNUMBER(C143),C143-AP143,0)</f>
        <v>238.373260058854</v>
      </c>
      <c r="AT143" s="32"/>
      <c r="AU143" s="33"/>
      <c r="AV143" s="33"/>
      <c r="AW143" s="31"/>
      <c r="AX143" s="31"/>
    </row>
    <row r="144" customFormat="false" ht="16.5" hidden="false" customHeight="true" outlineLevel="0" collapsed="false">
      <c r="A144" s="23" t="n">
        <v>143</v>
      </c>
      <c r="B144" s="24" t="n">
        <v>34271</v>
      </c>
      <c r="C144" s="23" t="n">
        <v>7788</v>
      </c>
      <c r="D144" s="25"/>
      <c r="E144" s="25" t="n">
        <v>354000</v>
      </c>
      <c r="F144" s="25"/>
      <c r="G144" s="25" t="n">
        <v>17.368</v>
      </c>
      <c r="H144" s="25" t="n">
        <v>15.858</v>
      </c>
      <c r="I144" s="25" t="n">
        <v>1.092</v>
      </c>
      <c r="J144" s="25" t="n">
        <v>6808.939</v>
      </c>
      <c r="K144" s="25"/>
      <c r="L144" s="25" t="n">
        <v>797</v>
      </c>
      <c r="M144" s="25" t="n">
        <v>13.99</v>
      </c>
      <c r="N144" s="25" t="n">
        <v>209634</v>
      </c>
      <c r="O144" s="25" t="n">
        <v>4481.1</v>
      </c>
      <c r="P144" s="25" t="n">
        <v>843397</v>
      </c>
      <c r="Q144" s="25"/>
      <c r="R144" s="25"/>
      <c r="S144" s="25"/>
      <c r="T144" s="25"/>
      <c r="U144" s="25" t="n">
        <v>28</v>
      </c>
      <c r="V144" s="25" t="n">
        <v>95.1</v>
      </c>
      <c r="W144" s="25"/>
      <c r="X144" s="25"/>
      <c r="Y144" s="25"/>
      <c r="Z144" s="25"/>
      <c r="AA144" s="25" t="n">
        <v>256922</v>
      </c>
      <c r="AB144" s="26"/>
      <c r="AC144" s="27" t="n">
        <v>0</v>
      </c>
      <c r="AD144" s="28" t="n">
        <v>55.4</v>
      </c>
      <c r="AE144" s="28" t="n">
        <v>6.3</v>
      </c>
      <c r="AF144" s="27"/>
      <c r="AG144" s="29" t="n">
        <f aca="false">6753.47943187+0.36116788*I144+0.01252571*N144-22.85359542*V144+0.00407811*AA144-0.00067349*E144</f>
        <v>8015.65231031296</v>
      </c>
      <c r="AH144" s="29" t="n">
        <f aca="false">A144*'Simple Linear Regression'!$B$18+'Simple Linear Regression'!$B$17</f>
        <v>8007.32064993869</v>
      </c>
      <c r="AI144" s="29" t="n">
        <f aca="false">7491.3971+0.0137554*N144-0.00058829*E144-34.3283*V144+0.30565*L144+54.6031*M144</f>
        <v>7909.6210526</v>
      </c>
      <c r="AJ144" s="29" t="n">
        <f aca="false">7491.3971-0.00058829*E144+0.30565*L144+54.6031*M144+0.0137554*N144-34.3283*V144</f>
        <v>7909.6210526</v>
      </c>
      <c r="AL144" s="29" t="n">
        <f aca="false">2192.59+2373.87*I144+0.0316653*N144-15.7623*V144+0.00202406*AA144-0.000740146*E144-0.00963493*(I144*N144)</f>
        <v>7976.36733366296</v>
      </c>
      <c r="AM144" s="30" t="n">
        <f aca="false">5205.907083+122.0638992*I144+13.609808*(N144/1000)-1.245906883*AD144+0.7746840854*AE144-134.2474226*AC144-1547.125689*IF(AND(B144&gt;=DATE(2020,3,20),B144&lt;=DATE(2020,6,26)),1,0)</f>
        <v>8128.13661961822</v>
      </c>
      <c r="AN144" s="30" t="n">
        <f aca="false">IF(ISNUMBER(C145),C145,AN145)-0.8328750492*(AD146-AD145)+3.274150872*(AE146-AE145)+0.7954612886*((IF(ISNUMBER(C145),C145,AN145)-IF(ISNUMBER(C144),C144,AN144))-(-0.8328750492*(AD145-AD144)+3.274150872*(AE145-AE144)))-1.394571582*AO145+0.4181414112*AO144</f>
        <v>7540.90367367631</v>
      </c>
      <c r="AP144" s="31" t="n">
        <f aca="false">AQ144+AR143+'ARIMAX(1,1,1) Model'!$C$19*(AR143-AR142)+'ARIMAX(1,1,1) Model'!$C$20*AS143</f>
        <v>7469.15994646177</v>
      </c>
      <c r="AQ144" s="31" t="n">
        <f aca="false">'ARIMAX(1,1,1) Model'!$C$6*I144+'ARIMAX(1,1,1) Model'!$C$7*N144/1000+'ARIMAX(1,1,1) Model'!$C$8*AD144+'ARIMAX(1,1,1) Model'!$C$9*AE144+'ARIMAX(1,1,1) Model'!$C$10*AC144+'ARIMAX(1,1,1) Model'!$C$11*IF(AND(B144&gt;='ARIMAX(1,1,1) Model'!$C$25,B144&lt;='ARIMAX(1,1,1) Model'!$C$26),1,0)+'ARIMAX(1,1,1) Model'!$C$12*E144/1000+'ARIMAX(1,1,1) Model'!$C$13*V144+'ARIMAX(1,1,1) Model'!$C$14*A144+'ARIMAX(1,1,1) Model'!$C$15*SIN(2*PI()*A144/'ARIMAX(1,1,1) Model'!$C$24)+'ARIMAX(1,1,1) Model'!$C$16*COS(2*PI()*A144/'ARIMAX(1,1,1) Model'!$C$24)+'ARIMAX(1,1,1) Model'!$C$17*SIN(4*PI()*A144/'ARIMAX(1,1,1) Model'!$C$24)+'ARIMAX(1,1,1) Model'!$C$18*COS(4*PI()*A144/'ARIMAX(1,1,1) Model'!$C$24)</f>
        <v>1390.80682232656</v>
      </c>
      <c r="AR144" s="31" t="n">
        <f aca="false">IF(ISNUMBER(C144),C144,AP144)-AQ144</f>
        <v>6397.19317767344</v>
      </c>
      <c r="AS144" s="31" t="n">
        <f aca="false">IF(ISNUMBER(C144),C144-AP144,0)</f>
        <v>318.840053538235</v>
      </c>
      <c r="AT144" s="32"/>
      <c r="AU144" s="33"/>
      <c r="AV144" s="33"/>
      <c r="AW144" s="31"/>
      <c r="AX144" s="31"/>
    </row>
    <row r="145" customFormat="false" ht="16.5" hidden="false" customHeight="true" outlineLevel="0" collapsed="false">
      <c r="A145" s="23" t="n">
        <v>144</v>
      </c>
      <c r="B145" s="24" t="n">
        <v>34278</v>
      </c>
      <c r="C145" s="23" t="n">
        <v>7640</v>
      </c>
      <c r="D145" s="25"/>
      <c r="E145" s="25" t="n">
        <v>348000</v>
      </c>
      <c r="F145" s="25"/>
      <c r="G145" s="25" t="n">
        <v>17.294</v>
      </c>
      <c r="H145" s="25" t="n">
        <v>15.76</v>
      </c>
      <c r="I145" s="25" t="n">
        <v>1.084</v>
      </c>
      <c r="J145" s="25" t="n">
        <v>6882.098</v>
      </c>
      <c r="K145" s="25"/>
      <c r="L145" s="25" t="n">
        <v>848</v>
      </c>
      <c r="M145" s="25" t="n">
        <v>13.99</v>
      </c>
      <c r="N145" s="25" t="n">
        <v>209634</v>
      </c>
      <c r="O145" s="25" t="n">
        <v>4511.5</v>
      </c>
      <c r="P145" s="25" t="n">
        <v>843397</v>
      </c>
      <c r="Q145" s="25"/>
      <c r="R145" s="25"/>
      <c r="S145" s="25"/>
      <c r="T145" s="25"/>
      <c r="U145" s="25" t="n">
        <v>28</v>
      </c>
      <c r="V145" s="25" t="n">
        <v>92.7</v>
      </c>
      <c r="W145" s="25"/>
      <c r="X145" s="25"/>
      <c r="Y145" s="25"/>
      <c r="Z145" s="25"/>
      <c r="AA145" s="25" t="n">
        <v>256922</v>
      </c>
      <c r="AB145" s="26"/>
      <c r="AC145" s="27" t="n">
        <v>0</v>
      </c>
      <c r="AD145" s="28" t="n">
        <v>97.7</v>
      </c>
      <c r="AE145" s="28" t="n">
        <v>3</v>
      </c>
      <c r="AF145" s="27"/>
      <c r="AG145" s="29" t="n">
        <f aca="false">6753.47943187+0.36116788*I145+0.01252571*N145-22.85359542*V145+0.00407811*AA145-0.00067349*E145</f>
        <v>8074.53898997792</v>
      </c>
      <c r="AH145" s="29" t="n">
        <f aca="false">A145*'Simple Linear Regression'!$B$18+'Simple Linear Regression'!$B$17</f>
        <v>8008.1736870226</v>
      </c>
      <c r="AI145" s="29" t="n">
        <f aca="false">7491.3971+0.0137554*N145-0.00058829*E145-34.3283*V145+0.30565*L145+54.6031*M145</f>
        <v>8011.1268626</v>
      </c>
      <c r="AJ145" s="29" t="n">
        <f aca="false">7491.3971-0.00058829*E145+0.30565*L145+54.6031*M145+0.0137554*N145-34.3283*V145</f>
        <v>8011.1268626</v>
      </c>
      <c r="AL145" s="29" t="n">
        <f aca="false">2192.59+2373.87*I145+0.0316653*N145-15.7623*V145+0.00202406*AA145-0.000740146*E145-0.00963493*(I145*N145)</f>
        <v>8015.80524098792</v>
      </c>
      <c r="AM145" s="30" t="n">
        <f aca="false">5205.907083+122.0638992*I145+13.609808*(N145/1000)-1.245906883*AD145+0.7746840854*AE145-134.2474226*AC145-1547.125689*IF(AND(B145&gt;=DATE(2020,3,20),B145&lt;=DATE(2020,6,26)),1,0)</f>
        <v>8071.9017897919</v>
      </c>
      <c r="AN145" s="30" t="n">
        <f aca="false">IF(ISNUMBER(C146),C146,AN146)-0.8328750492*(AD147-AD146)+3.274150872*(AE147-AE146)+0.7954612886*((IF(ISNUMBER(C146),C146,AN146)-IF(ISNUMBER(C145),C145,AN145))-(-0.8328750492*(AD146-AD145)+3.274150872*(AE146-AE145)))-1.394571582*AO146+0.4181414112*AO145</f>
        <v>7538.77307842303</v>
      </c>
      <c r="AP145" s="31" t="n">
        <f aca="false">AQ145+AR144+'ARIMAX(1,1,1) Model'!$C$19*(AR144-AR143)+'ARIMAX(1,1,1) Model'!$C$20*AS144</f>
        <v>7486.09981258829</v>
      </c>
      <c r="AQ145" s="31" t="n">
        <f aca="false">'ARIMAX(1,1,1) Model'!$C$6*I145+'ARIMAX(1,1,1) Model'!$C$7*N145/1000+'ARIMAX(1,1,1) Model'!$C$8*AD145+'ARIMAX(1,1,1) Model'!$C$9*AE145+'ARIMAX(1,1,1) Model'!$C$10*AC145+'ARIMAX(1,1,1) Model'!$C$11*IF(AND(B145&gt;='ARIMAX(1,1,1) Model'!$C$25,B145&lt;='ARIMAX(1,1,1) Model'!$C$26),1,0)+'ARIMAX(1,1,1) Model'!$C$12*E145/1000+'ARIMAX(1,1,1) Model'!$C$13*V145+'ARIMAX(1,1,1) Model'!$C$14*A145+'ARIMAX(1,1,1) Model'!$C$15*SIN(2*PI()*A145/'ARIMAX(1,1,1) Model'!$C$24)+'ARIMAX(1,1,1) Model'!$C$16*COS(2*PI()*A145/'ARIMAX(1,1,1) Model'!$C$24)+'ARIMAX(1,1,1) Model'!$C$17*SIN(4*PI()*A145/'ARIMAX(1,1,1) Model'!$C$24)+'ARIMAX(1,1,1) Model'!$C$18*COS(4*PI()*A145/'ARIMAX(1,1,1) Model'!$C$24)</f>
        <v>1364.8656454411</v>
      </c>
      <c r="AR145" s="31" t="n">
        <f aca="false">IF(ISNUMBER(C145),C145,AP145)-AQ145</f>
        <v>6275.1343545589</v>
      </c>
      <c r="AS145" s="31" t="n">
        <f aca="false">IF(ISNUMBER(C145),C145-AP145,0)</f>
        <v>153.900187411707</v>
      </c>
      <c r="AT145" s="32"/>
      <c r="AU145" s="33"/>
      <c r="AV145" s="33"/>
      <c r="AW145" s="31"/>
      <c r="AX145" s="31"/>
    </row>
    <row r="146" customFormat="false" ht="16.5" hidden="false" customHeight="true" outlineLevel="0" collapsed="false">
      <c r="A146" s="23" t="n">
        <v>145</v>
      </c>
      <c r="B146" s="24" t="n">
        <v>34285</v>
      </c>
      <c r="C146" s="23" t="n">
        <v>7552</v>
      </c>
      <c r="D146" s="25"/>
      <c r="E146" s="25" t="n">
        <v>350000</v>
      </c>
      <c r="F146" s="25"/>
      <c r="G146" s="25" t="n">
        <v>16.714</v>
      </c>
      <c r="H146" s="25" t="n">
        <v>15.22</v>
      </c>
      <c r="I146" s="25" t="n">
        <v>1.075</v>
      </c>
      <c r="J146" s="25" t="n">
        <v>6882.098</v>
      </c>
      <c r="K146" s="25"/>
      <c r="L146" s="25" t="n">
        <v>848</v>
      </c>
      <c r="M146" s="25" t="n">
        <v>13.99</v>
      </c>
      <c r="N146" s="25" t="n">
        <v>209634</v>
      </c>
      <c r="O146" s="25" t="n">
        <v>4511.5</v>
      </c>
      <c r="P146" s="25" t="n">
        <v>843397</v>
      </c>
      <c r="Q146" s="25"/>
      <c r="R146" s="25"/>
      <c r="S146" s="25"/>
      <c r="T146" s="25"/>
      <c r="U146" s="25" t="n">
        <v>28</v>
      </c>
      <c r="V146" s="25" t="n">
        <v>92.7</v>
      </c>
      <c r="W146" s="25"/>
      <c r="X146" s="25"/>
      <c r="Y146" s="25"/>
      <c r="Z146" s="25"/>
      <c r="AA146" s="25" t="n">
        <v>256922</v>
      </c>
      <c r="AB146" s="26"/>
      <c r="AC146" s="27" t="n">
        <v>0</v>
      </c>
      <c r="AD146" s="28" t="n">
        <v>113.4</v>
      </c>
      <c r="AE146" s="28" t="n">
        <v>1.5</v>
      </c>
      <c r="AF146" s="27"/>
      <c r="AG146" s="29" t="n">
        <f aca="false">6753.47943187+0.36116788*I146+0.01252571*N146-22.85359542*V146+0.00407811*AA146-0.00067349*E146</f>
        <v>8073.188759467</v>
      </c>
      <c r="AH146" s="29" t="n">
        <f aca="false">A146*'Simple Linear Regression'!$B$18+'Simple Linear Regression'!$B$17</f>
        <v>8009.0267241065</v>
      </c>
      <c r="AI146" s="29" t="n">
        <f aca="false">7491.3971+0.0137554*N146-0.00058829*E146-34.3283*V146+0.30565*L146+54.6031*M146</f>
        <v>8009.9502826</v>
      </c>
      <c r="AJ146" s="29" t="n">
        <f aca="false">7491.3971-0.00058829*E146+0.30565*L146+54.6031*M146+0.0137554*N146-34.3283*V146</f>
        <v>8009.9502826</v>
      </c>
      <c r="AL146" s="29" t="n">
        <f aca="false">2192.59+2373.87*I146+0.0316653*N146-15.7623*V146+0.00202406*AA146-0.000740146*E146-0.00963493*(I146*N146)</f>
        <v>8011.1383992285</v>
      </c>
      <c r="AM146" s="30" t="n">
        <f aca="false">5205.907083+122.0638992*I146+13.609808*(N146/1000)-1.245906883*AD146+0.7746840854*AE146-134.2474226*AC146-1547.125689*IF(AND(B146&gt;=DATE(2020,3,20),B146&lt;=DATE(2020,6,26)),1,0)</f>
        <v>8050.0804505079</v>
      </c>
      <c r="AN146" s="30" t="n">
        <f aca="false">IF(ISNUMBER(C147),C147,AN147)-0.8328750492*(AD148-AD147)+3.274150872*(AE148-AE147)+0.7954612886*((IF(ISNUMBER(C147),C147,AN147)-IF(ISNUMBER(C146),C146,AN146))-(-0.8328750492*(AD147-AD146)+3.274150872*(AE147-AE146)))-1.394571582*AO147+0.4181414112*AO146</f>
        <v>8252.01824813669</v>
      </c>
      <c r="AP146" s="31" t="n">
        <f aca="false">AQ146+AR145+'ARIMAX(1,1,1) Model'!$C$19*(AR145-AR144)+'ARIMAX(1,1,1) Model'!$C$20*AS145</f>
        <v>7480.76301852593</v>
      </c>
      <c r="AQ146" s="31" t="n">
        <f aca="false">'ARIMAX(1,1,1) Model'!$C$6*I146+'ARIMAX(1,1,1) Model'!$C$7*N146/1000+'ARIMAX(1,1,1) Model'!$C$8*AD146+'ARIMAX(1,1,1) Model'!$C$9*AE146+'ARIMAX(1,1,1) Model'!$C$10*AC146+'ARIMAX(1,1,1) Model'!$C$11*IF(AND(B146&gt;='ARIMAX(1,1,1) Model'!$C$25,B146&lt;='ARIMAX(1,1,1) Model'!$C$26),1,0)+'ARIMAX(1,1,1) Model'!$C$12*E146/1000+'ARIMAX(1,1,1) Model'!$C$13*V146+'ARIMAX(1,1,1) Model'!$C$14*A146+'ARIMAX(1,1,1) Model'!$C$15*SIN(2*PI()*A146/'ARIMAX(1,1,1) Model'!$C$24)+'ARIMAX(1,1,1) Model'!$C$16*COS(2*PI()*A146/'ARIMAX(1,1,1) Model'!$C$24)+'ARIMAX(1,1,1) Model'!$C$17*SIN(4*PI()*A146/'ARIMAX(1,1,1) Model'!$C$24)+'ARIMAX(1,1,1) Model'!$C$18*COS(4*PI()*A146/'ARIMAX(1,1,1) Model'!$C$24)</f>
        <v>1356.05627926603</v>
      </c>
      <c r="AR146" s="31" t="n">
        <f aca="false">IF(ISNUMBER(C146),C146,AP146)-AQ146</f>
        <v>6195.94372073397</v>
      </c>
      <c r="AS146" s="31" t="n">
        <f aca="false">IF(ISNUMBER(C146),C146-AP146,0)</f>
        <v>71.2369814740659</v>
      </c>
      <c r="AT146" s="32"/>
      <c r="AU146" s="33"/>
      <c r="AV146" s="33"/>
      <c r="AW146" s="31"/>
      <c r="AX146" s="31"/>
    </row>
    <row r="147" customFormat="false" ht="16.5" hidden="false" customHeight="true" outlineLevel="0" collapsed="false">
      <c r="A147" s="23" t="n">
        <v>146</v>
      </c>
      <c r="B147" s="24" t="n">
        <v>34292</v>
      </c>
      <c r="C147" s="23" t="n">
        <v>7992</v>
      </c>
      <c r="D147" s="25"/>
      <c r="E147" s="25" t="n">
        <v>341000</v>
      </c>
      <c r="F147" s="25"/>
      <c r="G147" s="25" t="n">
        <v>16.754</v>
      </c>
      <c r="H147" s="25" t="n">
        <v>15.356</v>
      </c>
      <c r="I147" s="25" t="n">
        <v>1.064</v>
      </c>
      <c r="J147" s="25" t="n">
        <v>6882.098</v>
      </c>
      <c r="K147" s="25"/>
      <c r="L147" s="25" t="n">
        <v>848</v>
      </c>
      <c r="M147" s="25" t="n">
        <v>14.911</v>
      </c>
      <c r="N147" s="25" t="n">
        <v>193765</v>
      </c>
      <c r="O147" s="25" t="n">
        <v>4511.5</v>
      </c>
      <c r="P147" s="25" t="n">
        <v>843397</v>
      </c>
      <c r="Q147" s="25"/>
      <c r="R147" s="25"/>
      <c r="S147" s="25"/>
      <c r="T147" s="25"/>
      <c r="U147" s="25" t="n">
        <v>28</v>
      </c>
      <c r="V147" s="25" t="n">
        <v>92.7</v>
      </c>
      <c r="W147" s="25"/>
      <c r="X147" s="25"/>
      <c r="Y147" s="25"/>
      <c r="Z147" s="25"/>
      <c r="AA147" s="25" t="n">
        <v>256922</v>
      </c>
      <c r="AB147" s="26"/>
      <c r="AC147" s="27" t="n">
        <v>0</v>
      </c>
      <c r="AD147" s="28" t="n">
        <v>74.6</v>
      </c>
      <c r="AE147" s="28" t="n">
        <v>4.6</v>
      </c>
      <c r="AF147" s="27"/>
      <c r="AG147" s="29" t="n">
        <f aca="false">6753.47943187+0.36116788*I147+0.01252571*N147-22.85359542*V147+0.00407811*AA147-0.00067349*E147</f>
        <v>7880.47570463032</v>
      </c>
      <c r="AH147" s="29" t="n">
        <f aca="false">A147*'Simple Linear Regression'!$B$18+'Simple Linear Regression'!$B$17</f>
        <v>8009.87976119041</v>
      </c>
      <c r="AI147" s="29" t="n">
        <f aca="false">7491.3971+0.0137554*N147-0.00058829*E147-34.3283*V147+0.30565*L147+54.6031*M147</f>
        <v>7847.2499051</v>
      </c>
      <c r="AJ147" s="29" t="n">
        <f aca="false">7491.3971-0.00058829*E147+0.30565*L147+54.6031*M147+0.0137554*N147-34.3283*V147</f>
        <v>7847.2499051</v>
      </c>
      <c r="AL147" s="29" t="n">
        <f aca="false">2192.59+2373.87*I147+0.0316653*N147-15.7623*V147+0.00202406*AA147-0.000740146*E147-0.00963493*(I147*N147)</f>
        <v>7674.0904888372</v>
      </c>
      <c r="AM147" s="30" t="n">
        <f aca="false">5205.907083+122.0638992*I147+13.609808*(N147/1000)-1.245906883*AD147+0.7746840854*AE147-134.2474226*AC147-1547.125689*IF(AND(B147&gt;=DATE(2020,3,20),B147&lt;=DATE(2020,6,26)),1,0)</f>
        <v>7883.50641218984</v>
      </c>
      <c r="AN147" s="30" t="n">
        <f aca="false">IF(ISNUMBER(C148),C148,AN148)-0.8328750492*(AD149-AD148)+3.274150872*(AE149-AE148)+0.7954612886*((IF(ISNUMBER(C148),C148,AN148)-IF(ISNUMBER(C147),C147,AN147))-(-0.8328750492*(AD148-AD147)+3.274150872*(AE148-AE147)))-1.394571582*AO148+0.4181414112*AO147</f>
        <v>5979.08987608716</v>
      </c>
      <c r="AP147" s="31" t="n">
        <f aca="false">AQ147+AR146+'ARIMAX(1,1,1) Model'!$C$19*(AR146-AR145)+'ARIMAX(1,1,1) Model'!$C$20*AS146</f>
        <v>7440.87823511001</v>
      </c>
      <c r="AQ147" s="31" t="n">
        <f aca="false">'ARIMAX(1,1,1) Model'!$C$6*I147+'ARIMAX(1,1,1) Model'!$C$7*N147/1000+'ARIMAX(1,1,1) Model'!$C$8*AD147+'ARIMAX(1,1,1) Model'!$C$9*AE147+'ARIMAX(1,1,1) Model'!$C$10*AC147+'ARIMAX(1,1,1) Model'!$C$11*IF(AND(B147&gt;='ARIMAX(1,1,1) Model'!$C$25,B147&lt;='ARIMAX(1,1,1) Model'!$C$26),1,0)+'ARIMAX(1,1,1) Model'!$C$12*E147/1000+'ARIMAX(1,1,1) Model'!$C$13*V147+'ARIMAX(1,1,1) Model'!$C$14*A147+'ARIMAX(1,1,1) Model'!$C$15*SIN(2*PI()*A147/'ARIMAX(1,1,1) Model'!$C$24)+'ARIMAX(1,1,1) Model'!$C$16*COS(2*PI()*A147/'ARIMAX(1,1,1) Model'!$C$24)+'ARIMAX(1,1,1) Model'!$C$17*SIN(4*PI()*A147/'ARIMAX(1,1,1) Model'!$C$24)+'ARIMAX(1,1,1) Model'!$C$18*COS(4*PI()*A147/'ARIMAX(1,1,1) Model'!$C$24)</f>
        <v>1316.77733790337</v>
      </c>
      <c r="AR147" s="31" t="n">
        <f aca="false">IF(ISNUMBER(C147),C147,AP147)-AQ147</f>
        <v>6675.22266209663</v>
      </c>
      <c r="AS147" s="31" t="n">
        <f aca="false">IF(ISNUMBER(C147),C147-AP147,0)</f>
        <v>551.121764889995</v>
      </c>
      <c r="AT147" s="32"/>
      <c r="AU147" s="33"/>
      <c r="AV147" s="33"/>
      <c r="AW147" s="31"/>
      <c r="AX147" s="31"/>
    </row>
    <row r="148" customFormat="false" ht="16.5" hidden="false" customHeight="true" outlineLevel="0" collapsed="false">
      <c r="A148" s="23" t="n">
        <v>147</v>
      </c>
      <c r="B148" s="24" t="n">
        <v>34299</v>
      </c>
      <c r="C148" s="23" t="n">
        <v>6845</v>
      </c>
      <c r="D148" s="25"/>
      <c r="E148" s="25" t="n">
        <v>336000</v>
      </c>
      <c r="F148" s="25"/>
      <c r="G148" s="25" t="n">
        <v>16.08</v>
      </c>
      <c r="H148" s="25" t="n">
        <v>14.872</v>
      </c>
      <c r="I148" s="25" t="n">
        <v>1.058</v>
      </c>
      <c r="J148" s="25" t="n">
        <v>6882.098</v>
      </c>
      <c r="K148" s="25"/>
      <c r="L148" s="25" t="n">
        <v>848</v>
      </c>
      <c r="M148" s="25" t="n">
        <v>14.911</v>
      </c>
      <c r="N148" s="25" t="n">
        <v>193765</v>
      </c>
      <c r="O148" s="25" t="n">
        <v>4511.5</v>
      </c>
      <c r="P148" s="25" t="n">
        <v>843397</v>
      </c>
      <c r="Q148" s="25"/>
      <c r="R148" s="25"/>
      <c r="S148" s="25"/>
      <c r="T148" s="25"/>
      <c r="U148" s="25" t="n">
        <v>28</v>
      </c>
      <c r="V148" s="25" t="n">
        <v>92.7</v>
      </c>
      <c r="W148" s="25"/>
      <c r="X148" s="25"/>
      <c r="Y148" s="25"/>
      <c r="Z148" s="25"/>
      <c r="AA148" s="25" t="n">
        <v>256922</v>
      </c>
      <c r="AB148" s="26"/>
      <c r="AC148" s="27" t="n">
        <v>1</v>
      </c>
      <c r="AD148" s="28" t="n">
        <v>124</v>
      </c>
      <c r="AE148" s="28" t="n">
        <v>0</v>
      </c>
      <c r="AF148" s="27"/>
      <c r="AG148" s="29" t="n">
        <f aca="false">6753.47943187+0.36116788*I148+0.01252571*N148-22.85359542*V148+0.00407811*AA148-0.00067349*E148</f>
        <v>7883.84098762304</v>
      </c>
      <c r="AH148" s="29" t="n">
        <f aca="false">A148*'Simple Linear Regression'!$B$18+'Simple Linear Regression'!$B$17</f>
        <v>8010.73279827431</v>
      </c>
      <c r="AI148" s="29" t="n">
        <f aca="false">7491.3971+0.0137554*N148-0.00058829*E148-34.3283*V148+0.30565*L148+54.6031*M148</f>
        <v>7850.1913551</v>
      </c>
      <c r="AJ148" s="29" t="n">
        <f aca="false">7491.3971-0.00058829*E148+0.30565*L148+54.6031*M148+0.0137554*N148-34.3283*V148</f>
        <v>7850.1913551</v>
      </c>
      <c r="AL148" s="29" t="n">
        <f aca="false">2192.59+2373.87*I148+0.0316653*N148-15.7623*V148+0.00202406*AA148-0.000740146*E148-0.00963493*(I148*N148)</f>
        <v>7674.7494721059</v>
      </c>
      <c r="AM148" s="30" t="n">
        <f aca="false">5205.907083+122.0638992*I148+13.609808*(N148/1000)-1.245906883*AD148+0.7746840854*AE148-134.2474226*AC148-1547.125689*IF(AND(B148&gt;=DATE(2020,3,20),B148&lt;=DATE(2020,6,26)),1,0)</f>
        <v>7683.4152593816</v>
      </c>
      <c r="AN148" s="30" t="n">
        <f aca="false">IF(ISNUMBER(C149),C149,AN149)-0.8328750492*(AD150-AD149)+3.274150872*(AE150-AE149)+0.7954612886*((IF(ISNUMBER(C149),C149,AN149)-IF(ISNUMBER(C148),C148,AN148))-(-0.8328750492*(AD149-AD148)+3.274150872*(AE149-AE148)))-1.394571582*AO149+0.4181414112*AO148</f>
        <v>7905.80289798327</v>
      </c>
      <c r="AP148" s="31" t="n">
        <f aca="false">AQ148+AR147+'ARIMAX(1,1,1) Model'!$C$19*(AR147-AR146)+'ARIMAX(1,1,1) Model'!$C$20*AS147</f>
        <v>7432.46032323315</v>
      </c>
      <c r="AQ148" s="31" t="n">
        <f aca="false">'ARIMAX(1,1,1) Model'!$C$6*I148+'ARIMAX(1,1,1) Model'!$C$7*N148/1000+'ARIMAX(1,1,1) Model'!$C$8*AD148+'ARIMAX(1,1,1) Model'!$C$9*AE148+'ARIMAX(1,1,1) Model'!$C$10*AC148+'ARIMAX(1,1,1) Model'!$C$11*IF(AND(B148&gt;='ARIMAX(1,1,1) Model'!$C$25,B148&lt;='ARIMAX(1,1,1) Model'!$C$26),1,0)+'ARIMAX(1,1,1) Model'!$C$12*E148/1000+'ARIMAX(1,1,1) Model'!$C$13*V148+'ARIMAX(1,1,1) Model'!$C$14*A148+'ARIMAX(1,1,1) Model'!$C$15*SIN(2*PI()*A148/'ARIMAX(1,1,1) Model'!$C$24)+'ARIMAX(1,1,1) Model'!$C$16*COS(2*PI()*A148/'ARIMAX(1,1,1) Model'!$C$24)+'ARIMAX(1,1,1) Model'!$C$17*SIN(4*PI()*A148/'ARIMAX(1,1,1) Model'!$C$24)+'ARIMAX(1,1,1) Model'!$C$18*COS(4*PI()*A148/'ARIMAX(1,1,1) Model'!$C$24)</f>
        <v>1206.5483988525</v>
      </c>
      <c r="AR148" s="31" t="n">
        <f aca="false">IF(ISNUMBER(C148),C148,AP148)-AQ148</f>
        <v>5638.4516011475</v>
      </c>
      <c r="AS148" s="31" t="n">
        <f aca="false">IF(ISNUMBER(C148),C148-AP148,0)</f>
        <v>-587.460323233147</v>
      </c>
      <c r="AT148" s="32"/>
      <c r="AU148" s="33"/>
      <c r="AV148" s="33"/>
      <c r="AW148" s="31"/>
      <c r="AX148" s="31"/>
    </row>
    <row r="149" customFormat="false" ht="16.5" hidden="false" customHeight="true" outlineLevel="0" collapsed="false">
      <c r="A149" s="23" t="n">
        <v>148</v>
      </c>
      <c r="B149" s="24" t="n">
        <v>34306</v>
      </c>
      <c r="C149" s="23" t="n">
        <v>7430</v>
      </c>
      <c r="D149" s="25"/>
      <c r="E149" s="25" t="n">
        <v>337000</v>
      </c>
      <c r="F149" s="25"/>
      <c r="G149" s="25" t="n">
        <v>15.214</v>
      </c>
      <c r="H149" s="25" t="n">
        <v>14.162</v>
      </c>
      <c r="I149" s="25" t="n">
        <v>1.051</v>
      </c>
      <c r="J149" s="25" t="n">
        <v>6882.098</v>
      </c>
      <c r="K149" s="25"/>
      <c r="L149" s="25" t="n">
        <v>848</v>
      </c>
      <c r="M149" s="25" t="n">
        <v>14.911</v>
      </c>
      <c r="N149" s="25" t="n">
        <v>193765</v>
      </c>
      <c r="O149" s="25" t="n">
        <v>4511.5</v>
      </c>
      <c r="P149" s="25" t="n">
        <v>843397</v>
      </c>
      <c r="Q149" s="25"/>
      <c r="R149" s="25"/>
      <c r="S149" s="25"/>
      <c r="T149" s="25"/>
      <c r="U149" s="25" t="n">
        <v>28</v>
      </c>
      <c r="V149" s="25" t="n">
        <v>92.7</v>
      </c>
      <c r="W149" s="25"/>
      <c r="X149" s="25"/>
      <c r="Y149" s="25"/>
      <c r="Z149" s="25"/>
      <c r="AA149" s="25" t="n">
        <v>256922</v>
      </c>
      <c r="AB149" s="26"/>
      <c r="AC149" s="27" t="n">
        <v>0</v>
      </c>
      <c r="AD149" s="28" t="n">
        <v>125.8</v>
      </c>
      <c r="AE149" s="28" t="n">
        <v>1</v>
      </c>
      <c r="AF149" s="27"/>
      <c r="AG149" s="29" t="n">
        <f aca="false">6753.47943187+0.36116788*I149+0.01252571*N149-22.85359542*V149+0.00407811*AA149-0.00067349*E149</f>
        <v>7883.16496944788</v>
      </c>
      <c r="AH149" s="29" t="n">
        <f aca="false">A149*'Simple Linear Regression'!$B$18+'Simple Linear Regression'!$B$17</f>
        <v>8011.58583535821</v>
      </c>
      <c r="AI149" s="29" t="n">
        <f aca="false">7491.3971+0.0137554*N149-0.00058829*E149-34.3283*V149+0.30565*L149+54.6031*M149</f>
        <v>7849.6030651</v>
      </c>
      <c r="AJ149" s="29" t="n">
        <f aca="false">7491.3971-0.00058829*E149+0.30565*L149+54.6031*M149+0.0137554*N149-34.3283*V149</f>
        <v>7849.6030651</v>
      </c>
      <c r="AL149" s="29" t="n">
        <f aca="false">2192.59+2373.87*I149+0.0316653*N149-15.7623*V149+0.00202406*AA149-0.000740146*E149-0.00963493*(I149*N149)</f>
        <v>7670.46062158605</v>
      </c>
      <c r="AM149" s="30" t="n">
        <f aca="false">5205.907083+122.0638992*I149+13.609808*(N149/1000)-1.245906883*AD149+0.7746840854*AE149-134.2474226*AC149-1547.125689*IF(AND(B149&gt;=DATE(2020,3,20),B149&lt;=DATE(2020,6,26)),1,0)</f>
        <v>7815.3402863832</v>
      </c>
      <c r="AN149" s="30" t="n">
        <f aca="false">IF(ISNUMBER(C150),C150,AN150)-0.8328750492*(AD151-AD150)+3.274150872*(AE151-AE150)+0.7954612886*((IF(ISNUMBER(C150),C150,AN150)-IF(ISNUMBER(C149),C149,AN149))-(-0.8328750492*(AD150-AD149)+3.274150872*(AE150-AE149)))-1.394571582*AO150+0.4181414112*AO149</f>
        <v>8543.11200120175</v>
      </c>
      <c r="AP149" s="31" t="n">
        <f aca="false">AQ149+AR148+'ARIMAX(1,1,1) Model'!$C$19*(AR148-AR147)+'ARIMAX(1,1,1) Model'!$C$20*AS148</f>
        <v>7360.51559832572</v>
      </c>
      <c r="AQ149" s="31" t="n">
        <f aca="false">'ARIMAX(1,1,1) Model'!$C$6*I149+'ARIMAX(1,1,1) Model'!$C$7*N149/1000+'ARIMAX(1,1,1) Model'!$C$8*AD149+'ARIMAX(1,1,1) Model'!$C$9*AE149+'ARIMAX(1,1,1) Model'!$C$10*AC149+'ARIMAX(1,1,1) Model'!$C$11*IF(AND(B149&gt;='ARIMAX(1,1,1) Model'!$C$25,B149&lt;='ARIMAX(1,1,1) Model'!$C$26),1,0)+'ARIMAX(1,1,1) Model'!$C$12*E149/1000+'ARIMAX(1,1,1) Model'!$C$13*V149+'ARIMAX(1,1,1) Model'!$C$14*A149+'ARIMAX(1,1,1) Model'!$C$15*SIN(2*PI()*A149/'ARIMAX(1,1,1) Model'!$C$24)+'ARIMAX(1,1,1) Model'!$C$16*COS(2*PI()*A149/'ARIMAX(1,1,1) Model'!$C$24)+'ARIMAX(1,1,1) Model'!$C$17*SIN(4*PI()*A149/'ARIMAX(1,1,1) Model'!$C$24)+'ARIMAX(1,1,1) Model'!$C$18*COS(4*PI()*A149/'ARIMAX(1,1,1) Model'!$C$24)</f>
        <v>1294.41864609836</v>
      </c>
      <c r="AR149" s="31" t="n">
        <f aca="false">IF(ISNUMBER(C149),C149,AP149)-AQ149</f>
        <v>6135.58135390164</v>
      </c>
      <c r="AS149" s="31" t="n">
        <f aca="false">IF(ISNUMBER(C149),C149-AP149,0)</f>
        <v>69.4844016742845</v>
      </c>
      <c r="AT149" s="32"/>
      <c r="AU149" s="33"/>
      <c r="AV149" s="33"/>
      <c r="AW149" s="31"/>
      <c r="AX149" s="31"/>
    </row>
    <row r="150" customFormat="false" ht="16.5" hidden="false" customHeight="true" outlineLevel="0" collapsed="false">
      <c r="A150" s="23" t="n">
        <v>149</v>
      </c>
      <c r="B150" s="24" t="n">
        <v>34313</v>
      </c>
      <c r="C150" s="23" t="n">
        <v>8074</v>
      </c>
      <c r="D150" s="25"/>
      <c r="E150" s="25" t="n">
        <v>337000</v>
      </c>
      <c r="F150" s="25"/>
      <c r="G150" s="25" t="n">
        <v>14.68</v>
      </c>
      <c r="H150" s="25" t="n">
        <v>13.726</v>
      </c>
      <c r="I150" s="25" t="n">
        <v>1.036</v>
      </c>
      <c r="J150" s="25" t="n">
        <v>6882.098</v>
      </c>
      <c r="K150" s="25"/>
      <c r="L150" s="25" t="n">
        <v>860</v>
      </c>
      <c r="M150" s="25" t="n">
        <v>14.911</v>
      </c>
      <c r="N150" s="25" t="n">
        <v>193765</v>
      </c>
      <c r="O150" s="25" t="n">
        <v>4532.8</v>
      </c>
      <c r="P150" s="25" t="n">
        <v>843397</v>
      </c>
      <c r="Q150" s="25"/>
      <c r="R150" s="25"/>
      <c r="S150" s="25"/>
      <c r="T150" s="25"/>
      <c r="U150" s="25" t="n">
        <v>28</v>
      </c>
      <c r="V150" s="25" t="n">
        <v>92.8</v>
      </c>
      <c r="W150" s="25"/>
      <c r="X150" s="25"/>
      <c r="Y150" s="25"/>
      <c r="Z150" s="25"/>
      <c r="AA150" s="25" t="n">
        <v>256922</v>
      </c>
      <c r="AB150" s="26"/>
      <c r="AC150" s="27" t="n">
        <v>0</v>
      </c>
      <c r="AD150" s="28" t="n">
        <v>114.3</v>
      </c>
      <c r="AE150" s="28" t="n">
        <v>1.7</v>
      </c>
      <c r="AF150" s="27"/>
      <c r="AG150" s="29" t="n">
        <f aca="false">6753.47943187+0.36116788*I150+0.01252571*N150-22.85359542*V150+0.00407811*AA150-0.00067349*E150</f>
        <v>7880.87419238768</v>
      </c>
      <c r="AH150" s="29" t="n">
        <f aca="false">A150*'Simple Linear Regression'!$B$18+'Simple Linear Regression'!$B$17</f>
        <v>8012.43887244212</v>
      </c>
      <c r="AI150" s="29" t="n">
        <f aca="false">7491.3971+0.0137554*N150-0.00058829*E150-34.3283*V150+0.30565*L150+54.6031*M150</f>
        <v>7849.8380351</v>
      </c>
      <c r="AJ150" s="29" t="n">
        <f aca="false">7491.3971-0.00058829*E150+0.30565*L150+54.6031*M150+0.0137554*N150-34.3283*V150</f>
        <v>7849.8380351</v>
      </c>
      <c r="AL150" s="29" t="n">
        <f aca="false">2192.59+2373.87*I150+0.0316653*N150-15.7623*V150+0.00202406*AA150-0.000740146*E150-0.00963493*(I150*N150)</f>
        <v>7661.2800247578</v>
      </c>
      <c r="AM150" s="30" t="n">
        <f aca="false">5205.907083+122.0638992*I150+13.609808*(N150/1000)-1.245906883*AD150+0.7746840854*AE150-134.2474226*AC150-1547.125689*IF(AND(B150&gt;=DATE(2020,3,20),B150&lt;=DATE(2020,6,26)),1,0)</f>
        <v>7828.37953590948</v>
      </c>
      <c r="AN150" s="30" t="n">
        <f aca="false">IF(ISNUMBER(C151),C151,AN151)-0.8328750492*(AD152-AD151)+3.274150872*(AE152-AE151)+0.7954612886*((IF(ISNUMBER(C151),C151,AN151)-IF(ISNUMBER(C150),C150,AN150))-(-0.8328750492*(AD151-AD150)+3.274150872*(AE151-AE150)))-1.394571582*AO151+0.4181414112*AO150</f>
        <v>7376.94749662382</v>
      </c>
      <c r="AP150" s="31" t="n">
        <f aca="false">AQ150+AR149+'ARIMAX(1,1,1) Model'!$C$19*(AR149-AR148)+'ARIMAX(1,1,1) Model'!$C$20*AS149</f>
        <v>7386.10654046096</v>
      </c>
      <c r="AQ150" s="31" t="n">
        <f aca="false">'ARIMAX(1,1,1) Model'!$C$6*I150+'ARIMAX(1,1,1) Model'!$C$7*N150/1000+'ARIMAX(1,1,1) Model'!$C$8*AD150+'ARIMAX(1,1,1) Model'!$C$9*AE150+'ARIMAX(1,1,1) Model'!$C$10*AC150+'ARIMAX(1,1,1) Model'!$C$11*IF(AND(B150&gt;='ARIMAX(1,1,1) Model'!$C$25,B150&lt;='ARIMAX(1,1,1) Model'!$C$26),1,0)+'ARIMAX(1,1,1) Model'!$C$12*E150/1000+'ARIMAX(1,1,1) Model'!$C$13*V150+'ARIMAX(1,1,1) Model'!$C$14*A150+'ARIMAX(1,1,1) Model'!$C$15*SIN(2*PI()*A150/'ARIMAX(1,1,1) Model'!$C$24)+'ARIMAX(1,1,1) Model'!$C$16*COS(2*PI()*A150/'ARIMAX(1,1,1) Model'!$C$24)+'ARIMAX(1,1,1) Model'!$C$17*SIN(4*PI()*A150/'ARIMAX(1,1,1) Model'!$C$24)+'ARIMAX(1,1,1) Model'!$C$18*COS(4*PI()*A150/'ARIMAX(1,1,1) Model'!$C$24)</f>
        <v>1264.58106710548</v>
      </c>
      <c r="AR150" s="31" t="n">
        <f aca="false">IF(ISNUMBER(C150),C150,AP150)-AQ150</f>
        <v>6809.41893289452</v>
      </c>
      <c r="AS150" s="31" t="n">
        <f aca="false">IF(ISNUMBER(C150),C150-AP150,0)</f>
        <v>687.89345953904</v>
      </c>
      <c r="AT150" s="32"/>
      <c r="AU150" s="33"/>
      <c r="AV150" s="33"/>
      <c r="AW150" s="31"/>
      <c r="AX150" s="31"/>
    </row>
    <row r="151" customFormat="false" ht="16.5" hidden="false" customHeight="true" outlineLevel="0" collapsed="false">
      <c r="A151" s="23" t="n">
        <v>150</v>
      </c>
      <c r="B151" s="24" t="n">
        <v>34320</v>
      </c>
      <c r="C151" s="23" t="n">
        <v>7684</v>
      </c>
      <c r="D151" s="25"/>
      <c r="E151" s="25" t="n">
        <v>334000</v>
      </c>
      <c r="F151" s="25"/>
      <c r="G151" s="25" t="n">
        <v>14.31</v>
      </c>
      <c r="H151" s="25" t="n">
        <v>13.992</v>
      </c>
      <c r="I151" s="25" t="n">
        <v>1.018</v>
      </c>
      <c r="J151" s="25" t="n">
        <v>6882.098</v>
      </c>
      <c r="K151" s="25"/>
      <c r="L151" s="25" t="n">
        <v>860</v>
      </c>
      <c r="M151" s="25" t="n">
        <v>14.882</v>
      </c>
      <c r="N151" s="25" t="n">
        <v>197793</v>
      </c>
      <c r="O151" s="25" t="n">
        <v>4532.8</v>
      </c>
      <c r="P151" s="25" t="n">
        <v>860654</v>
      </c>
      <c r="Q151" s="25"/>
      <c r="R151" s="25"/>
      <c r="S151" s="25"/>
      <c r="T151" s="25"/>
      <c r="U151" s="25" t="n">
        <v>28</v>
      </c>
      <c r="V151" s="25" t="n">
        <v>92.8</v>
      </c>
      <c r="W151" s="25"/>
      <c r="X151" s="25"/>
      <c r="Y151" s="25"/>
      <c r="Z151" s="25"/>
      <c r="AA151" s="25" t="n">
        <v>256922</v>
      </c>
      <c r="AB151" s="26"/>
      <c r="AC151" s="27" t="n">
        <v>0</v>
      </c>
      <c r="AD151" s="28" t="n">
        <v>148.5</v>
      </c>
      <c r="AE151" s="28" t="n">
        <v>0.1</v>
      </c>
      <c r="AF151" s="27"/>
      <c r="AG151" s="29" t="n">
        <f aca="false">6753.47943187+0.36116788*I151+0.01252571*N151-22.85359542*V151+0.00407811*AA151-0.00067349*E151</f>
        <v>7933.34172124584</v>
      </c>
      <c r="AH151" s="29" t="n">
        <f aca="false">A151*'Simple Linear Regression'!$B$18+'Simple Linear Regression'!$B$17</f>
        <v>8013.29190952602</v>
      </c>
      <c r="AI151" s="29" t="n">
        <f aca="false">7491.3971+0.0137554*N151-0.00058829*E151-34.3283*V151+0.30565*L151+54.6031*M151</f>
        <v>7905.4261664</v>
      </c>
      <c r="AJ151" s="29" t="n">
        <f aca="false">7491.3971-0.00058829*E151+0.30565*L151+54.6031*M151+0.0137554*N151-34.3283*V151</f>
        <v>7905.4261664</v>
      </c>
      <c r="AL151" s="29" t="n">
        <f aca="false">2192.59+2373.87*I151+0.0316653*N151-15.7623*V151+0.00202406*AA151-0.000740146*E151-0.00963493*(I151*N151)</f>
        <v>7742.41498195918</v>
      </c>
      <c r="AM151" s="30" t="n">
        <f aca="false">5205.907083+122.0638992*I151+13.609808*(N151/1000)-1.245906883*AD151+0.7746840854*AE151-134.2474226*AC151-1547.125689*IF(AND(B151&gt;=DATE(2020,3,20),B151&lt;=DATE(2020,6,26)),1,0)</f>
        <v>7837.15318241264</v>
      </c>
      <c r="AN151" s="30" t="n">
        <f aca="false">IF(ISNUMBER(C152),C152,AN152)-0.8328750492*(AD153-AD152)+3.274150872*(AE153-AE152)+0.7954612886*((IF(ISNUMBER(C152),C152,AN152)-IF(ISNUMBER(C151),C151,AN151))-(-0.8328750492*(AD152-AD151)+3.274150872*(AE152-AE151)))-1.394571582*AO152+0.4181414112*AO151</f>
        <v>7190.41230650235</v>
      </c>
      <c r="AP151" s="31" t="n">
        <f aca="false">AQ151+AR150+'ARIMAX(1,1,1) Model'!$C$19*(AR150-AR149)+'ARIMAX(1,1,1) Model'!$C$20*AS150</f>
        <v>7516.33744755007</v>
      </c>
      <c r="AQ151" s="31" t="n">
        <f aca="false">'ARIMAX(1,1,1) Model'!$C$6*I151+'ARIMAX(1,1,1) Model'!$C$7*N151/1000+'ARIMAX(1,1,1) Model'!$C$8*AD151+'ARIMAX(1,1,1) Model'!$C$9*AE151+'ARIMAX(1,1,1) Model'!$C$10*AC151+'ARIMAX(1,1,1) Model'!$C$11*IF(AND(B151&gt;='ARIMAX(1,1,1) Model'!$C$25,B151&lt;='ARIMAX(1,1,1) Model'!$C$26),1,0)+'ARIMAX(1,1,1) Model'!$C$12*E151/1000+'ARIMAX(1,1,1) Model'!$C$13*V151+'ARIMAX(1,1,1) Model'!$C$14*A151+'ARIMAX(1,1,1) Model'!$C$15*SIN(2*PI()*A151/'ARIMAX(1,1,1) Model'!$C$24)+'ARIMAX(1,1,1) Model'!$C$16*COS(2*PI()*A151/'ARIMAX(1,1,1) Model'!$C$24)+'ARIMAX(1,1,1) Model'!$C$17*SIN(4*PI()*A151/'ARIMAX(1,1,1) Model'!$C$24)+'ARIMAX(1,1,1) Model'!$C$18*COS(4*PI()*A151/'ARIMAX(1,1,1) Model'!$C$24)</f>
        <v>1260.35957264572</v>
      </c>
      <c r="AR151" s="31" t="n">
        <f aca="false">IF(ISNUMBER(C151),C151,AP151)-AQ151</f>
        <v>6423.64042735429</v>
      </c>
      <c r="AS151" s="31" t="n">
        <f aca="false">IF(ISNUMBER(C151),C151-AP151,0)</f>
        <v>167.66255244993</v>
      </c>
      <c r="AT151" s="32"/>
      <c r="AU151" s="33"/>
      <c r="AV151" s="33"/>
      <c r="AW151" s="31"/>
      <c r="AX151" s="31"/>
    </row>
    <row r="152" customFormat="false" ht="16.5" hidden="false" customHeight="true" outlineLevel="0" collapsed="false">
      <c r="A152" s="23" t="n">
        <v>151</v>
      </c>
      <c r="B152" s="24" t="n">
        <v>34327</v>
      </c>
      <c r="C152" s="23" t="n">
        <v>7411</v>
      </c>
      <c r="D152" s="25"/>
      <c r="E152" s="25" t="n">
        <v>331000</v>
      </c>
      <c r="F152" s="25"/>
      <c r="G152" s="25" t="n">
        <v>14.4025</v>
      </c>
      <c r="H152" s="25" t="n">
        <v>13.522</v>
      </c>
      <c r="I152" s="25" t="n">
        <v>1.003</v>
      </c>
      <c r="J152" s="25" t="n">
        <v>6882.098</v>
      </c>
      <c r="K152" s="25"/>
      <c r="L152" s="25" t="n">
        <v>860</v>
      </c>
      <c r="M152" s="25" t="n">
        <v>14.882</v>
      </c>
      <c r="N152" s="25" t="n">
        <v>197793</v>
      </c>
      <c r="O152" s="25" t="n">
        <v>4532.8</v>
      </c>
      <c r="P152" s="25" t="n">
        <v>860654</v>
      </c>
      <c r="Q152" s="25"/>
      <c r="R152" s="25"/>
      <c r="S152" s="25"/>
      <c r="T152" s="25"/>
      <c r="U152" s="25" t="n">
        <v>28</v>
      </c>
      <c r="V152" s="25" t="n">
        <v>92.8</v>
      </c>
      <c r="W152" s="25"/>
      <c r="X152" s="25"/>
      <c r="Y152" s="25"/>
      <c r="Z152" s="25"/>
      <c r="AA152" s="25" t="n">
        <v>256922</v>
      </c>
      <c r="AB152" s="26"/>
      <c r="AC152" s="27" t="n">
        <v>1</v>
      </c>
      <c r="AD152" s="28" t="n">
        <v>176.5</v>
      </c>
      <c r="AE152" s="28" t="n">
        <v>0</v>
      </c>
      <c r="AF152" s="27"/>
      <c r="AG152" s="29" t="n">
        <f aca="false">6753.47943187+0.36116788*I152+0.01252571*N152-22.85359542*V152+0.00407811*AA152-0.00067349*E152</f>
        <v>7935.35677372764</v>
      </c>
      <c r="AH152" s="29" t="n">
        <f aca="false">A152*'Simple Linear Regression'!$B$18+'Simple Linear Regression'!$B$17</f>
        <v>8014.14494660993</v>
      </c>
      <c r="AI152" s="29" t="n">
        <f aca="false">7491.3971+0.0137554*N152-0.00058829*E152-34.3283*V152+0.30565*L152+54.6031*M152</f>
        <v>7907.1910364</v>
      </c>
      <c r="AJ152" s="29" t="n">
        <f aca="false">7491.3971-0.00058829*E152+0.30565*L152+54.6031*M152+0.0137554*N152-34.3283*V152</f>
        <v>7907.1910364</v>
      </c>
      <c r="AL152" s="29" t="n">
        <f aca="false">2192.59+2373.87*I152+0.0316653*N152-15.7623*V152+0.00202406*AA152-0.000740146*E152-0.00963493*(I152*N152)</f>
        <v>7737.61319560153</v>
      </c>
      <c r="AM152" s="30" t="n">
        <f aca="false">5205.907083+122.0638992*I152+13.609808*(N152/1000)-1.245906883*AD152+0.7746840854*AE152-134.2474226*AC152-1547.125689*IF(AND(B152&gt;=DATE(2020,3,20),B152&lt;=DATE(2020,6,26)),1,0)</f>
        <v>7666.1119401921</v>
      </c>
      <c r="AN152" s="30" t="n">
        <f aca="false">IF(ISNUMBER(C153),C153,AN153)-0.8328750492*(AD154-AD153)+3.274150872*(AE154-AE153)+0.7954612886*((IF(ISNUMBER(C153),C153,AN153)-IF(ISNUMBER(C152),C152,AN152))-(-0.8328750492*(AD153-AD152)+3.274150872*(AE153-AE152)))-1.394571582*AO153+0.4181414112*AO152</f>
        <v>7737.83137570002</v>
      </c>
      <c r="AP152" s="31" t="n">
        <f aca="false">AQ152+AR151+'ARIMAX(1,1,1) Model'!$C$19*(AR151-AR150)+'ARIMAX(1,1,1) Model'!$C$20*AS151</f>
        <v>7377.95393154884</v>
      </c>
      <c r="AQ152" s="31" t="n">
        <f aca="false">'ARIMAX(1,1,1) Model'!$C$6*I152+'ARIMAX(1,1,1) Model'!$C$7*N152/1000+'ARIMAX(1,1,1) Model'!$C$8*AD152+'ARIMAX(1,1,1) Model'!$C$9*AE152+'ARIMAX(1,1,1) Model'!$C$10*AC152+'ARIMAX(1,1,1) Model'!$C$11*IF(AND(B152&gt;='ARIMAX(1,1,1) Model'!$C$25,B152&lt;='ARIMAX(1,1,1) Model'!$C$26),1,0)+'ARIMAX(1,1,1) Model'!$C$12*E152/1000+'ARIMAX(1,1,1) Model'!$C$13*V152+'ARIMAX(1,1,1) Model'!$C$14*A152+'ARIMAX(1,1,1) Model'!$C$15*SIN(2*PI()*A152/'ARIMAX(1,1,1) Model'!$C$24)+'ARIMAX(1,1,1) Model'!$C$16*COS(2*PI()*A152/'ARIMAX(1,1,1) Model'!$C$24)+'ARIMAX(1,1,1) Model'!$C$17*SIN(4*PI()*A152/'ARIMAX(1,1,1) Model'!$C$24)+'ARIMAX(1,1,1) Model'!$C$18*COS(4*PI()*A152/'ARIMAX(1,1,1) Model'!$C$24)</f>
        <v>1142.8494112431</v>
      </c>
      <c r="AR152" s="31" t="n">
        <f aca="false">IF(ISNUMBER(C152),C152,AP152)-AQ152</f>
        <v>6268.1505887569</v>
      </c>
      <c r="AS152" s="31" t="n">
        <f aca="false">IF(ISNUMBER(C152),C152-AP152,0)</f>
        <v>33.0460684511618</v>
      </c>
      <c r="AT152" s="32"/>
      <c r="AU152" s="33"/>
      <c r="AV152" s="33"/>
      <c r="AW152" s="31"/>
      <c r="AX152" s="31"/>
    </row>
    <row r="153" customFormat="false" ht="16.5" hidden="false" customHeight="true" outlineLevel="0" collapsed="false">
      <c r="A153" s="23" t="n">
        <v>152</v>
      </c>
      <c r="B153" s="24" t="n">
        <v>34334</v>
      </c>
      <c r="C153" s="23" t="n">
        <v>7567</v>
      </c>
      <c r="D153" s="25"/>
      <c r="E153" s="25" t="n">
        <v>290000</v>
      </c>
      <c r="F153" s="25"/>
      <c r="G153" s="25" t="n">
        <v>14.21</v>
      </c>
      <c r="H153" s="25" t="n">
        <v>13.17</v>
      </c>
      <c r="I153" s="25" t="n">
        <v>0.999</v>
      </c>
      <c r="J153" s="25" t="n">
        <v>6882.098</v>
      </c>
      <c r="K153" s="25"/>
      <c r="L153" s="25" t="n">
        <v>860</v>
      </c>
      <c r="M153" s="25" t="n">
        <v>14.882</v>
      </c>
      <c r="N153" s="25" t="n">
        <v>197793</v>
      </c>
      <c r="O153" s="25" t="n">
        <v>4532.8</v>
      </c>
      <c r="P153" s="25" t="n">
        <v>860654</v>
      </c>
      <c r="Q153" s="25"/>
      <c r="R153" s="25"/>
      <c r="S153" s="25"/>
      <c r="T153" s="25"/>
      <c r="U153" s="25" t="n">
        <v>28</v>
      </c>
      <c r="V153" s="25" t="n">
        <v>92.8</v>
      </c>
      <c r="W153" s="25"/>
      <c r="X153" s="25"/>
      <c r="Y153" s="25"/>
      <c r="Z153" s="25"/>
      <c r="AA153" s="25" t="n">
        <v>256922</v>
      </c>
      <c r="AB153" s="26"/>
      <c r="AC153" s="27" t="n">
        <v>1</v>
      </c>
      <c r="AD153" s="28" t="n">
        <v>203.2</v>
      </c>
      <c r="AE153" s="28" t="n">
        <v>0</v>
      </c>
      <c r="AF153" s="27"/>
      <c r="AG153" s="29" t="n">
        <f aca="false">6753.47943187+0.36116788*I153+0.01252571*N153-22.85359542*V153+0.00407811*AA153-0.00067349*E153</f>
        <v>7962.96841905612</v>
      </c>
      <c r="AH153" s="29" t="n">
        <f aca="false">A153*'Simple Linear Regression'!$B$18+'Simple Linear Regression'!$B$17</f>
        <v>8014.99798369383</v>
      </c>
      <c r="AI153" s="29" t="n">
        <f aca="false">7491.3971+0.0137554*N153-0.00058829*E153-34.3283*V153+0.30565*L153+54.6031*M153</f>
        <v>7931.3109264</v>
      </c>
      <c r="AJ153" s="29" t="n">
        <f aca="false">7491.3971-0.00058829*E153+0.30565*L153+54.6031*M153+0.0137554*N153-34.3283*V153</f>
        <v>7931.3109264</v>
      </c>
      <c r="AL153" s="29" t="n">
        <f aca="false">2192.59+2373.87*I153+0.0316653*N153-15.7623*V153+0.00202406*AA153-0.000740146*E153-0.00963493*(I153*N153)</f>
        <v>7766.08658843949</v>
      </c>
      <c r="AM153" s="30" t="n">
        <f aca="false">5205.907083+122.0638992*I153+13.609808*(N153/1000)-1.245906883*AD153+0.7746840854*AE153-134.2474226*AC153-1547.125689*IF(AND(B153&gt;=DATE(2020,3,20),B153&lt;=DATE(2020,6,26)),1,0)</f>
        <v>7632.3579708192</v>
      </c>
      <c r="AN153" s="30" t="n">
        <f aca="false">IF(ISNUMBER(C154),C154,AN154)-0.8328750492*(AD155-AD154)+3.274150872*(AE155-AE154)+0.7954612886*((IF(ISNUMBER(C154),C154,AN154)-IF(ISNUMBER(C153),C153,AN153))-(-0.8328750492*(AD154-AD153)+3.274150872*(AE154-AE153)))-1.394571582*AO154+0.4181414112*AO153</f>
        <v>6725.44895772535</v>
      </c>
      <c r="AP153" s="31" t="n">
        <f aca="false">AQ153+AR152+'ARIMAX(1,1,1) Model'!$C$19*(AR152-AR151)+'ARIMAX(1,1,1) Model'!$C$20*AS152</f>
        <v>7383.34187595538</v>
      </c>
      <c r="AQ153" s="31" t="n">
        <f aca="false">'ARIMAX(1,1,1) Model'!$C$6*I153+'ARIMAX(1,1,1) Model'!$C$7*N153/1000+'ARIMAX(1,1,1) Model'!$C$8*AD153+'ARIMAX(1,1,1) Model'!$C$9*AE153+'ARIMAX(1,1,1) Model'!$C$10*AC153+'ARIMAX(1,1,1) Model'!$C$11*IF(AND(B153&gt;='ARIMAX(1,1,1) Model'!$C$25,B153&lt;='ARIMAX(1,1,1) Model'!$C$26),1,0)+'ARIMAX(1,1,1) Model'!$C$12*E153/1000+'ARIMAX(1,1,1) Model'!$C$13*V153+'ARIMAX(1,1,1) Model'!$C$14*A153+'ARIMAX(1,1,1) Model'!$C$15*SIN(2*PI()*A153/'ARIMAX(1,1,1) Model'!$C$24)+'ARIMAX(1,1,1) Model'!$C$16*COS(2*PI()*A153/'ARIMAX(1,1,1) Model'!$C$24)+'ARIMAX(1,1,1) Model'!$C$17*SIN(4*PI()*A153/'ARIMAX(1,1,1) Model'!$C$24)+'ARIMAX(1,1,1) Model'!$C$18*COS(4*PI()*A153/'ARIMAX(1,1,1) Model'!$C$24)</f>
        <v>1160.10068738057</v>
      </c>
      <c r="AR153" s="31" t="n">
        <f aca="false">IF(ISNUMBER(C153),C153,AP153)-AQ153</f>
        <v>6406.89931261943</v>
      </c>
      <c r="AS153" s="31" t="n">
        <f aca="false">IF(ISNUMBER(C153),C153-AP153,0)</f>
        <v>183.658124044619</v>
      </c>
      <c r="AT153" s="32"/>
      <c r="AU153" s="33"/>
      <c r="AV153" s="33"/>
      <c r="AW153" s="31"/>
      <c r="AX153" s="31"/>
    </row>
    <row r="154" customFormat="false" ht="16.5" hidden="false" customHeight="true" outlineLevel="0" collapsed="false">
      <c r="A154" s="23" t="n">
        <v>153</v>
      </c>
      <c r="B154" s="24" t="n">
        <v>34341</v>
      </c>
      <c r="C154" s="23" t="n">
        <v>7124</v>
      </c>
      <c r="D154" s="25"/>
      <c r="E154" s="25" t="n">
        <v>341000</v>
      </c>
      <c r="F154" s="25"/>
      <c r="G154" s="25" t="n">
        <v>15.034</v>
      </c>
      <c r="H154" s="25" t="n">
        <v>14.1775</v>
      </c>
      <c r="I154" s="25" t="n">
        <v>0.992</v>
      </c>
      <c r="J154" s="25" t="n">
        <v>6882.098</v>
      </c>
      <c r="K154" s="25"/>
      <c r="L154" s="25" t="n">
        <v>868</v>
      </c>
      <c r="M154" s="25" t="n">
        <v>14.882</v>
      </c>
      <c r="N154" s="25" t="n">
        <v>197793</v>
      </c>
      <c r="O154" s="25" t="n">
        <v>4554.1</v>
      </c>
      <c r="P154" s="25" t="n">
        <v>860654</v>
      </c>
      <c r="Q154" s="25"/>
      <c r="R154" s="25"/>
      <c r="S154" s="25"/>
      <c r="T154" s="25"/>
      <c r="U154" s="25" t="n">
        <v>28</v>
      </c>
      <c r="V154" s="25" t="n">
        <v>91.8</v>
      </c>
      <c r="W154" s="25"/>
      <c r="X154" s="25"/>
      <c r="Y154" s="25"/>
      <c r="Z154" s="25"/>
      <c r="AA154" s="25" t="n">
        <v>256922</v>
      </c>
      <c r="AB154" s="26"/>
      <c r="AC154" s="27" t="n">
        <v>1</v>
      </c>
      <c r="AD154" s="28" t="n">
        <v>169.5</v>
      </c>
      <c r="AE154" s="28" t="n">
        <v>0.3</v>
      </c>
      <c r="AF154" s="27"/>
      <c r="AG154" s="29" t="n">
        <f aca="false">6753.47943187+0.36116788*I154+0.01252571*N154-22.85359542*V154+0.00407811*AA154-0.00067349*E154</f>
        <v>7951.47149630096</v>
      </c>
      <c r="AH154" s="29" t="n">
        <f aca="false">A154*'Simple Linear Regression'!$B$18+'Simple Linear Regression'!$B$17</f>
        <v>8015.85102077773</v>
      </c>
      <c r="AI154" s="29" t="n">
        <f aca="false">7491.3971+0.0137554*N154-0.00058829*E154-34.3283*V154+0.30565*L154+54.6031*M154</f>
        <v>7938.0816364</v>
      </c>
      <c r="AJ154" s="29" t="n">
        <f aca="false">7491.3971-0.00058829*E154+0.30565*L154+54.6031*M154+0.0137554*N154-34.3283*V154</f>
        <v>7938.0816364</v>
      </c>
      <c r="AL154" s="29" t="n">
        <f aca="false">2192.59+2373.87*I154+0.0316653*N154-15.7623*V154+0.00202406*AA154-0.000740146*E154-0.00963493*(I154*N154)</f>
        <v>7740.82440440592</v>
      </c>
      <c r="AM154" s="30" t="n">
        <f aca="false">5205.907083+122.0638992*I154+13.609808*(N154/1000)-1.245906883*AD154+0.7746840854*AE154-134.2474226*AC154-1547.125689*IF(AND(B154&gt;=DATE(2020,3,20),B154&lt;=DATE(2020,6,26)),1,0)</f>
        <v>7673.72299070752</v>
      </c>
      <c r="AN154" s="30" t="n">
        <f aca="false">IF(ISNUMBER(C155),C155,AN155)-0.8328750492*(AD156-AD155)+3.274150872*(AE156-AE155)+0.7954612886*((IF(ISNUMBER(C155),C155,AN155)-IF(ISNUMBER(C154),C154,AN154))-(-0.8328750492*(AD155-AD154)+3.274150872*(AE155-AE154)))-1.394571582*AO155+0.4181414112*AO154</f>
        <v>7080.87193573736</v>
      </c>
      <c r="AP154" s="31" t="n">
        <f aca="false">AQ154+AR153+'ARIMAX(1,1,1) Model'!$C$19*(AR153-AR152)+'ARIMAX(1,1,1) Model'!$C$20*AS153</f>
        <v>7317.7855039669</v>
      </c>
      <c r="AQ154" s="31" t="n">
        <f aca="false">'ARIMAX(1,1,1) Model'!$C$6*I154+'ARIMAX(1,1,1) Model'!$C$7*N154/1000+'ARIMAX(1,1,1) Model'!$C$8*AD154+'ARIMAX(1,1,1) Model'!$C$9*AE154+'ARIMAX(1,1,1) Model'!$C$10*AC154+'ARIMAX(1,1,1) Model'!$C$11*IF(AND(B154&gt;='ARIMAX(1,1,1) Model'!$C$25,B154&lt;='ARIMAX(1,1,1) Model'!$C$26),1,0)+'ARIMAX(1,1,1) Model'!$C$12*E154/1000+'ARIMAX(1,1,1) Model'!$C$13*V154+'ARIMAX(1,1,1) Model'!$C$14*A154+'ARIMAX(1,1,1) Model'!$C$15*SIN(2*PI()*A154/'ARIMAX(1,1,1) Model'!$C$24)+'ARIMAX(1,1,1) Model'!$C$16*COS(2*PI()*A154/'ARIMAX(1,1,1) Model'!$C$24)+'ARIMAX(1,1,1) Model'!$C$17*SIN(4*PI()*A154/'ARIMAX(1,1,1) Model'!$C$24)+'ARIMAX(1,1,1) Model'!$C$18*COS(4*PI()*A154/'ARIMAX(1,1,1) Model'!$C$24)</f>
        <v>1062.66144521387</v>
      </c>
      <c r="AR154" s="31" t="n">
        <f aca="false">IF(ISNUMBER(C154),C154,AP154)-AQ154</f>
        <v>6061.33855478613</v>
      </c>
      <c r="AS154" s="31" t="n">
        <f aca="false">IF(ISNUMBER(C154),C154-AP154,0)</f>
        <v>-193.785503966901</v>
      </c>
      <c r="AT154" s="32"/>
      <c r="AU154" s="33"/>
      <c r="AV154" s="33"/>
      <c r="AW154" s="31"/>
      <c r="AX154" s="31"/>
    </row>
    <row r="155" customFormat="false" ht="16.5" hidden="false" customHeight="true" outlineLevel="0" collapsed="false">
      <c r="A155" s="23" t="n">
        <v>154</v>
      </c>
      <c r="B155" s="24" t="n">
        <v>34348</v>
      </c>
      <c r="C155" s="23" t="n">
        <v>7124</v>
      </c>
      <c r="D155" s="25"/>
      <c r="E155" s="25" t="n">
        <v>343000</v>
      </c>
      <c r="F155" s="25"/>
      <c r="G155" s="25" t="n">
        <v>14.666</v>
      </c>
      <c r="H155" s="25" t="n">
        <v>14</v>
      </c>
      <c r="I155" s="25" t="n">
        <v>0.995</v>
      </c>
      <c r="J155" s="25" t="n">
        <v>6882.098</v>
      </c>
      <c r="K155" s="25"/>
      <c r="L155" s="25" t="n">
        <v>868</v>
      </c>
      <c r="M155" s="25" t="n">
        <v>14.882</v>
      </c>
      <c r="N155" s="25" t="n">
        <v>197793</v>
      </c>
      <c r="O155" s="25" t="n">
        <v>4554.1</v>
      </c>
      <c r="P155" s="25" t="n">
        <v>860654</v>
      </c>
      <c r="Q155" s="25"/>
      <c r="R155" s="25"/>
      <c r="S155" s="25"/>
      <c r="T155" s="25"/>
      <c r="U155" s="25" t="n">
        <v>28</v>
      </c>
      <c r="V155" s="25" t="n">
        <v>91.8</v>
      </c>
      <c r="W155" s="25"/>
      <c r="X155" s="25"/>
      <c r="Y155" s="25"/>
      <c r="Z155" s="25"/>
      <c r="AA155" s="25" t="n">
        <v>256922</v>
      </c>
      <c r="AB155" s="26"/>
      <c r="AC155" s="27" t="n">
        <v>0</v>
      </c>
      <c r="AD155" s="28" t="n">
        <v>196</v>
      </c>
      <c r="AE155" s="28" t="n">
        <v>0</v>
      </c>
      <c r="AF155" s="27"/>
      <c r="AG155" s="29" t="n">
        <f aca="false">6753.47943187+0.36116788*I155+0.01252571*N155-22.85359542*V155+0.00407811*AA155-0.00067349*E155</f>
        <v>7950.1255998046</v>
      </c>
      <c r="AH155" s="29" t="n">
        <f aca="false">A155*'Simple Linear Regression'!$B$18+'Simple Linear Regression'!$B$17</f>
        <v>8016.70405786164</v>
      </c>
      <c r="AI155" s="29" t="n">
        <f aca="false">7491.3971+0.0137554*N155-0.00058829*E155-34.3283*V155+0.30565*L155+54.6031*M155</f>
        <v>7936.9050564</v>
      </c>
      <c r="AJ155" s="29" t="n">
        <f aca="false">7491.3971-0.00058829*E155+0.30565*L155+54.6031*M155+0.0137554*N155-34.3283*V155</f>
        <v>7936.9050564</v>
      </c>
      <c r="AL155" s="29" t="n">
        <f aca="false">2192.59+2373.87*I155+0.0316653*N155-15.7623*V155+0.00202406*AA155-0.000740146*E155-0.00963493*(I155*N155)</f>
        <v>7740.74855727745</v>
      </c>
      <c r="AM155" s="30" t="n">
        <f aca="false">5205.907083+122.0638992*I155+13.609808*(N155/1000)-1.245906883*AD155+0.7746840854*AE155-134.2474226*AC155-1547.125689*IF(AND(B155&gt;=DATE(2020,3,20),B155&lt;=DATE(2020,6,26)),1,0)</f>
        <v>7775.08766738</v>
      </c>
      <c r="AN155" s="30" t="n">
        <f aca="false">IF(ISNUMBER(C156),C156,AN156)-0.8328750492*(AD157-AD156)+3.274150872*(AE157-AE156)+0.7954612886*((IF(ISNUMBER(C156),C156,AN156)-IF(ISNUMBER(C155),C155,AN155))-(-0.8328750492*(AD156-AD155)+3.274150872*(AE156-AE155)))-1.394571582*AO156+0.4181414112*AO155</f>
        <v>7320.79376653038</v>
      </c>
      <c r="AP155" s="31" t="n">
        <f aca="false">AQ155+AR154+'ARIMAX(1,1,1) Model'!$C$19*(AR154-AR153)+'ARIMAX(1,1,1) Model'!$C$20*AS154</f>
        <v>7366.78833148235</v>
      </c>
      <c r="AQ155" s="31" t="n">
        <f aca="false">'ARIMAX(1,1,1) Model'!$C$6*I155+'ARIMAX(1,1,1) Model'!$C$7*N155/1000+'ARIMAX(1,1,1) Model'!$C$8*AD155+'ARIMAX(1,1,1) Model'!$C$9*AE155+'ARIMAX(1,1,1) Model'!$C$10*AC155+'ARIMAX(1,1,1) Model'!$C$11*IF(AND(B155&gt;='ARIMAX(1,1,1) Model'!$C$25,B155&lt;='ARIMAX(1,1,1) Model'!$C$26),1,0)+'ARIMAX(1,1,1) Model'!$C$12*E155/1000+'ARIMAX(1,1,1) Model'!$C$13*V155+'ARIMAX(1,1,1) Model'!$C$14*A155+'ARIMAX(1,1,1) Model'!$C$15*SIN(2*PI()*A155/'ARIMAX(1,1,1) Model'!$C$24)+'ARIMAX(1,1,1) Model'!$C$16*COS(2*PI()*A155/'ARIMAX(1,1,1) Model'!$C$24)+'ARIMAX(1,1,1) Model'!$C$17*SIN(4*PI()*A155/'ARIMAX(1,1,1) Model'!$C$24)+'ARIMAX(1,1,1) Model'!$C$18*COS(4*PI()*A155/'ARIMAX(1,1,1) Model'!$C$24)</f>
        <v>1164.72975307385</v>
      </c>
      <c r="AR155" s="31" t="n">
        <f aca="false">IF(ISNUMBER(C155),C155,AP155)-AQ155</f>
        <v>5959.27024692615</v>
      </c>
      <c r="AS155" s="31" t="n">
        <f aca="false">IF(ISNUMBER(C155),C155-AP155,0)</f>
        <v>-242.788331482347</v>
      </c>
      <c r="AT155" s="32"/>
      <c r="AU155" s="33"/>
      <c r="AV155" s="33"/>
      <c r="AW155" s="31"/>
      <c r="AX155" s="31"/>
    </row>
    <row r="156" customFormat="false" ht="16.5" hidden="false" customHeight="true" outlineLevel="0" collapsed="false">
      <c r="A156" s="23" t="n">
        <v>155</v>
      </c>
      <c r="B156" s="24" t="n">
        <v>34355</v>
      </c>
      <c r="C156" s="23" t="n">
        <v>7157</v>
      </c>
      <c r="D156" s="25"/>
      <c r="E156" s="25" t="n">
        <v>355000</v>
      </c>
      <c r="F156" s="25"/>
      <c r="G156" s="25" t="n">
        <v>15.024</v>
      </c>
      <c r="H156" s="25" t="n">
        <v>14.216</v>
      </c>
      <c r="I156" s="25" t="n">
        <v>1.001</v>
      </c>
      <c r="J156" s="25" t="n">
        <v>6882.098</v>
      </c>
      <c r="K156" s="25"/>
      <c r="L156" s="25" t="n">
        <v>868</v>
      </c>
      <c r="M156" s="25" t="n">
        <v>15.004</v>
      </c>
      <c r="N156" s="25" t="n">
        <v>182322</v>
      </c>
      <c r="O156" s="25" t="n">
        <v>4554.1</v>
      </c>
      <c r="P156" s="25" t="n">
        <v>860654</v>
      </c>
      <c r="Q156" s="25"/>
      <c r="R156" s="25"/>
      <c r="S156" s="25"/>
      <c r="T156" s="25"/>
      <c r="U156" s="25" t="n">
        <v>28</v>
      </c>
      <c r="V156" s="25" t="n">
        <v>91.8</v>
      </c>
      <c r="W156" s="25"/>
      <c r="X156" s="25"/>
      <c r="Y156" s="25"/>
      <c r="Z156" s="25"/>
      <c r="AA156" s="25" t="n">
        <v>256922</v>
      </c>
      <c r="AB156" s="26"/>
      <c r="AC156" s="27" t="n">
        <v>0</v>
      </c>
      <c r="AD156" s="28" t="n">
        <v>269.8</v>
      </c>
      <c r="AE156" s="28" t="n">
        <v>0</v>
      </c>
      <c r="AF156" s="27"/>
      <c r="AG156" s="29" t="n">
        <f aca="false">6753.47943187+0.36116788*I156+0.01252571*N156-22.85359542*V156+0.00407811*AA156-0.00067349*E156</f>
        <v>7748.26062740188</v>
      </c>
      <c r="AH156" s="29" t="n">
        <f aca="false">A156*'Simple Linear Regression'!$B$18+'Simple Linear Regression'!$B$17</f>
        <v>8017.55709494554</v>
      </c>
      <c r="AI156" s="29" t="n">
        <f aca="false">7491.3971+0.0137554*N156-0.00058829*E156-34.3283*V156+0.30565*L156+54.6031*M156</f>
        <v>7723.6973612</v>
      </c>
      <c r="AJ156" s="29" t="n">
        <f aca="false">7491.3971-0.00058829*E156+0.30565*L156+54.6031*M156+0.0137554*N156-34.3283*V156</f>
        <v>7723.6973612</v>
      </c>
      <c r="AL156" s="29" t="n">
        <f aca="false">2192.59+2373.87*I156+0.0316653*N156-15.7623*V156+0.00202406*AA156-0.000740146*E156-0.00963493*(I156*N156)</f>
        <v>7393.99290275254</v>
      </c>
      <c r="AM156" s="30" t="n">
        <f aca="false">5205.907083+122.0638992*I156+13.609808*(N156/1000)-1.245906883*AD156+0.7746840854*AE156-134.2474226*AC156-1547.125689*IF(AND(B156&gt;=DATE(2020,3,20),B156&lt;=DATE(2020,6,26)),1,0)</f>
        <v>7473.3147832418</v>
      </c>
      <c r="AN156" s="30" t="n">
        <f aca="false">IF(ISNUMBER(C157),C157,AN157)-0.8328750492*(AD158-AD157)+3.274150872*(AE158-AE157)+0.7954612886*((IF(ISNUMBER(C157),C157,AN157)-IF(ISNUMBER(C156),C156,AN156))-(-0.8328750492*(AD157-AD156)+3.274150872*(AE157-AE156)))-1.394571582*AO157+0.4181414112*AO156</f>
        <v>5532.30795365271</v>
      </c>
      <c r="AP156" s="31" t="n">
        <f aca="false">AQ156+AR155+'ARIMAX(1,1,1) Model'!$C$19*(AR155-AR154)+'ARIMAX(1,1,1) Model'!$C$20*AS155</f>
        <v>7342.1613226738</v>
      </c>
      <c r="AQ156" s="31" t="n">
        <f aca="false">'ARIMAX(1,1,1) Model'!$C$6*I156+'ARIMAX(1,1,1) Model'!$C$7*N156/1000+'ARIMAX(1,1,1) Model'!$C$8*AD156+'ARIMAX(1,1,1) Model'!$C$9*AE156+'ARIMAX(1,1,1) Model'!$C$10*AC156+'ARIMAX(1,1,1) Model'!$C$11*IF(AND(B156&gt;='ARIMAX(1,1,1) Model'!$C$25,B156&lt;='ARIMAX(1,1,1) Model'!$C$26),1,0)+'ARIMAX(1,1,1) Model'!$C$12*E156/1000+'ARIMAX(1,1,1) Model'!$C$13*V156+'ARIMAX(1,1,1) Model'!$C$14*A156+'ARIMAX(1,1,1) Model'!$C$15*SIN(2*PI()*A156/'ARIMAX(1,1,1) Model'!$C$24)+'ARIMAX(1,1,1) Model'!$C$16*COS(2*PI()*A156/'ARIMAX(1,1,1) Model'!$C$24)+'ARIMAX(1,1,1) Model'!$C$17*SIN(4*PI()*A156/'ARIMAX(1,1,1) Model'!$C$24)+'ARIMAX(1,1,1) Model'!$C$18*COS(4*PI()*A156/'ARIMAX(1,1,1) Model'!$C$24)</f>
        <v>1174.31619720177</v>
      </c>
      <c r="AR156" s="31" t="n">
        <f aca="false">IF(ISNUMBER(C156),C156,AP156)-AQ156</f>
        <v>5982.68380279823</v>
      </c>
      <c r="AS156" s="31" t="n">
        <f aca="false">IF(ISNUMBER(C156),C156-AP156,0)</f>
        <v>-185.1613226738</v>
      </c>
      <c r="AT156" s="32"/>
      <c r="AU156" s="33"/>
      <c r="AV156" s="33"/>
      <c r="AW156" s="31"/>
      <c r="AX156" s="31"/>
    </row>
    <row r="157" customFormat="false" ht="16.5" hidden="false" customHeight="true" outlineLevel="0" collapsed="false">
      <c r="A157" s="23" t="n">
        <v>156</v>
      </c>
      <c r="B157" s="24" t="n">
        <v>34362</v>
      </c>
      <c r="C157" s="23" t="n">
        <v>6321</v>
      </c>
      <c r="D157" s="25"/>
      <c r="E157" s="25" t="n">
        <v>351000</v>
      </c>
      <c r="F157" s="25"/>
      <c r="G157" s="25" t="n">
        <v>15.34</v>
      </c>
      <c r="H157" s="25" t="n">
        <v>14.642</v>
      </c>
      <c r="I157" s="25" t="n">
        <v>0.999</v>
      </c>
      <c r="J157" s="25" t="n">
        <v>6882.098</v>
      </c>
      <c r="K157" s="25"/>
      <c r="L157" s="25" t="n">
        <v>868</v>
      </c>
      <c r="M157" s="25" t="n">
        <v>15.004</v>
      </c>
      <c r="N157" s="25" t="n">
        <v>182322</v>
      </c>
      <c r="O157" s="25" t="n">
        <v>4554.1</v>
      </c>
      <c r="P157" s="25" t="n">
        <v>860654</v>
      </c>
      <c r="Q157" s="25"/>
      <c r="R157" s="25"/>
      <c r="S157" s="25"/>
      <c r="T157" s="25"/>
      <c r="U157" s="25" t="n">
        <v>28</v>
      </c>
      <c r="V157" s="25" t="n">
        <v>91.8</v>
      </c>
      <c r="W157" s="25"/>
      <c r="X157" s="25"/>
      <c r="Y157" s="25"/>
      <c r="Z157" s="25"/>
      <c r="AA157" s="25" t="n">
        <v>256922</v>
      </c>
      <c r="AB157" s="26"/>
      <c r="AC157" s="27" t="n">
        <v>0</v>
      </c>
      <c r="AD157" s="28" t="n">
        <v>166.9</v>
      </c>
      <c r="AE157" s="28" t="n">
        <v>0.9</v>
      </c>
      <c r="AF157" s="27"/>
      <c r="AG157" s="29" t="n">
        <f aca="false">6753.47943187+0.36116788*I157+0.01252571*N157-22.85359542*V157+0.00407811*AA157-0.00067349*E157</f>
        <v>7750.95386506612</v>
      </c>
      <c r="AH157" s="29" t="n">
        <f aca="false">A157*'Simple Linear Regression'!$B$18+'Simple Linear Regression'!$B$17</f>
        <v>8018.41013202945</v>
      </c>
      <c r="AI157" s="29" t="n">
        <f aca="false">7491.3971+0.0137554*N157-0.00058829*E157-34.3283*V157+0.30565*L157+54.6031*M157</f>
        <v>7726.0505212</v>
      </c>
      <c r="AJ157" s="29" t="n">
        <f aca="false">7491.3971-0.00058829*E157+0.30565*L157+54.6031*M157+0.0137554*N157-34.3283*V157</f>
        <v>7726.0505212</v>
      </c>
      <c r="AL157" s="29" t="n">
        <f aca="false">2192.59+2373.87*I157+0.0316653*N157-15.7623*V157+0.00202406*AA157-0.000740146*E157-0.00963493*(I157*N157)</f>
        <v>7395.71906616746</v>
      </c>
      <c r="AM157" s="30" t="n">
        <f aca="false">5205.907083+122.0638992*I157+13.609808*(N157/1000)-1.245906883*AD157+0.7746840854*AE157-134.2474226*AC157-1547.125689*IF(AND(B157&gt;=DATE(2020,3,20),B157&lt;=DATE(2020,6,26)),1,0)</f>
        <v>7601.97168938096</v>
      </c>
      <c r="AN157" s="30" t="n">
        <f aca="false">IF(ISNUMBER(C158),C158,AN158)-0.8328750492*(AD159-AD158)+3.274150872*(AE159-AE158)+0.7954612886*((IF(ISNUMBER(C158),C158,AN158)-IF(ISNUMBER(C157),C157,AN157))-(-0.8328750492*(AD158-AD157)+3.274150872*(AE158-AE157)))-1.394571582*AO158+0.4181414112*AO157</f>
        <v>7532.22524956791</v>
      </c>
      <c r="AP157" s="31" t="n">
        <f aca="false">AQ157+AR156+'ARIMAX(1,1,1) Model'!$C$19*(AR156-AR155)+'ARIMAX(1,1,1) Model'!$C$20*AS156</f>
        <v>7257.45028775414</v>
      </c>
      <c r="AQ157" s="31" t="n">
        <f aca="false">'ARIMAX(1,1,1) Model'!$C$6*I157+'ARIMAX(1,1,1) Model'!$C$7*N157/1000+'ARIMAX(1,1,1) Model'!$C$8*AD157+'ARIMAX(1,1,1) Model'!$C$9*AE157+'ARIMAX(1,1,1) Model'!$C$10*AC157+'ARIMAX(1,1,1) Model'!$C$11*IF(AND(B157&gt;='ARIMAX(1,1,1) Model'!$C$25,B157&lt;='ARIMAX(1,1,1) Model'!$C$26),1,0)+'ARIMAX(1,1,1) Model'!$C$12*E157/1000+'ARIMAX(1,1,1) Model'!$C$13*V157+'ARIMAX(1,1,1) Model'!$C$14*A157+'ARIMAX(1,1,1) Model'!$C$15*SIN(2*PI()*A157/'ARIMAX(1,1,1) Model'!$C$24)+'ARIMAX(1,1,1) Model'!$C$16*COS(2*PI()*A157/'ARIMAX(1,1,1) Model'!$C$24)+'ARIMAX(1,1,1) Model'!$C$17*SIN(4*PI()*A157/'ARIMAX(1,1,1) Model'!$C$24)+'ARIMAX(1,1,1) Model'!$C$18*COS(4*PI()*A157/'ARIMAX(1,1,1) Model'!$C$24)</f>
        <v>1105.82227306697</v>
      </c>
      <c r="AR157" s="31" t="n">
        <f aca="false">IF(ISNUMBER(C157),C157,AP157)-AQ157</f>
        <v>5215.17772693303</v>
      </c>
      <c r="AS157" s="31" t="n">
        <f aca="false">IF(ISNUMBER(C157),C157-AP157,0)</f>
        <v>-936.450287754142</v>
      </c>
      <c r="AT157" s="32"/>
      <c r="AU157" s="33"/>
      <c r="AV157" s="33"/>
      <c r="AW157" s="31"/>
      <c r="AX157" s="31"/>
    </row>
    <row r="158" customFormat="false" ht="16.5" hidden="false" customHeight="true" outlineLevel="0" collapsed="false">
      <c r="A158" s="23" t="n">
        <v>157</v>
      </c>
      <c r="B158" s="24" t="n">
        <v>34369</v>
      </c>
      <c r="C158" s="23" t="n">
        <v>6953</v>
      </c>
      <c r="D158" s="25"/>
      <c r="E158" s="25" t="n">
        <v>406000</v>
      </c>
      <c r="F158" s="25"/>
      <c r="G158" s="25" t="n">
        <v>15.762</v>
      </c>
      <c r="H158" s="25" t="n">
        <v>15.134</v>
      </c>
      <c r="I158" s="25" t="n">
        <v>1.005</v>
      </c>
      <c r="J158" s="25" t="n">
        <v>6882.098</v>
      </c>
      <c r="K158" s="25"/>
      <c r="L158" s="25" t="n">
        <v>868</v>
      </c>
      <c r="M158" s="25" t="n">
        <v>15.004</v>
      </c>
      <c r="N158" s="25" t="n">
        <v>182322</v>
      </c>
      <c r="O158" s="25" t="n">
        <v>4554.1</v>
      </c>
      <c r="P158" s="25" t="n">
        <v>860654</v>
      </c>
      <c r="Q158" s="25"/>
      <c r="R158" s="25"/>
      <c r="S158" s="25"/>
      <c r="T158" s="25"/>
      <c r="U158" s="25" t="n">
        <v>28</v>
      </c>
      <c r="V158" s="25" t="n">
        <v>91.9</v>
      </c>
      <c r="W158" s="25"/>
      <c r="X158" s="25"/>
      <c r="Y158" s="25"/>
      <c r="Z158" s="25"/>
      <c r="AA158" s="25" t="n">
        <v>256922</v>
      </c>
      <c r="AB158" s="26"/>
      <c r="AC158" s="27" t="n">
        <v>0</v>
      </c>
      <c r="AD158" s="28" t="n">
        <v>227.2</v>
      </c>
      <c r="AE158" s="28" t="n">
        <v>0</v>
      </c>
      <c r="AF158" s="27"/>
      <c r="AG158" s="29" t="n">
        <f aca="false">6753.47943187+0.36116788*I158+0.01252571*N158-22.85359542*V158+0.00407811*AA158-0.00067349*E158</f>
        <v>7711.6287225314</v>
      </c>
      <c r="AH158" s="29" t="n">
        <f aca="false">A158*'Simple Linear Regression'!$B$18+'Simple Linear Regression'!$B$17</f>
        <v>8019.26316911335</v>
      </c>
      <c r="AI158" s="29" t="n">
        <f aca="false">7491.3971+0.0137554*N158-0.00058829*E158-34.3283*V158+0.30565*L158+54.6031*M158</f>
        <v>7690.2617412</v>
      </c>
      <c r="AJ158" s="29" t="n">
        <f aca="false">7491.3971-0.00058829*E158+0.30565*L158+54.6031*M158+0.0137554*N158-34.3283*V158</f>
        <v>7690.2617412</v>
      </c>
      <c r="AL158" s="29" t="n">
        <f aca="false">2192.59+2373.87*I158+0.0316653*N158-15.7623*V158+0.00202406*AA158-0.000740146*E158-0.00963493*(I158*N158)</f>
        <v>7357.1380679227</v>
      </c>
      <c r="AM158" s="30" t="n">
        <f aca="false">5205.907083+122.0638992*I158+13.609808*(N158/1000)-1.245906883*AD158+0.7746840854*AE158-134.2474226*AC158-1547.125689*IF(AND(B158&gt;=DATE(2020,3,20),B158&lt;=DATE(2020,6,26)),1,0)</f>
        <v>7526.8786720544</v>
      </c>
      <c r="AN158" s="30" t="n">
        <f aca="false">IF(ISNUMBER(C159),C159,AN159)-0.8328750492*(AD160-AD159)+3.274150872*(AE160-AE159)+0.7954612886*((IF(ISNUMBER(C159),C159,AN159)-IF(ISNUMBER(C158),C158,AN158))-(-0.8328750492*(AD159-AD158)+3.274150872*(AE159-AE158)))-1.394571582*AO159+0.4181414112*AO158</f>
        <v>7895.5971100151</v>
      </c>
      <c r="AP158" s="31" t="n">
        <f aca="false">AQ158+AR157+'ARIMAX(1,1,1) Model'!$C$19*(AR157-AR156)+'ARIMAX(1,1,1) Model'!$C$20*AS157</f>
        <v>7087.40267934095</v>
      </c>
      <c r="AQ158" s="31" t="n">
        <f aca="false">'ARIMAX(1,1,1) Model'!$C$6*I158+'ARIMAX(1,1,1) Model'!$C$7*N158/1000+'ARIMAX(1,1,1) Model'!$C$8*AD158+'ARIMAX(1,1,1) Model'!$C$9*AE158+'ARIMAX(1,1,1) Model'!$C$10*AC158+'ARIMAX(1,1,1) Model'!$C$11*IF(AND(B158&gt;='ARIMAX(1,1,1) Model'!$C$25,B158&lt;='ARIMAX(1,1,1) Model'!$C$26),1,0)+'ARIMAX(1,1,1) Model'!$C$12*E158/1000+'ARIMAX(1,1,1) Model'!$C$13*V158+'ARIMAX(1,1,1) Model'!$C$14*A158+'ARIMAX(1,1,1) Model'!$C$15*SIN(2*PI()*A158/'ARIMAX(1,1,1) Model'!$C$24)+'ARIMAX(1,1,1) Model'!$C$16*COS(2*PI()*A158/'ARIMAX(1,1,1) Model'!$C$24)+'ARIMAX(1,1,1) Model'!$C$17*SIN(4*PI()*A158/'ARIMAX(1,1,1) Model'!$C$24)+'ARIMAX(1,1,1) Model'!$C$18*COS(4*PI()*A158/'ARIMAX(1,1,1) Model'!$C$24)</f>
        <v>1104.19763983204</v>
      </c>
      <c r="AR158" s="31" t="n">
        <f aca="false">IF(ISNUMBER(C158),C158,AP158)-AQ158</f>
        <v>5848.80236016796</v>
      </c>
      <c r="AS158" s="31" t="n">
        <f aca="false">IF(ISNUMBER(C158),C158-AP158,0)</f>
        <v>-134.402679340948</v>
      </c>
      <c r="AT158" s="32"/>
      <c r="AU158" s="33"/>
      <c r="AV158" s="33"/>
      <c r="AW158" s="31"/>
      <c r="AX158" s="31"/>
    </row>
    <row r="159" customFormat="false" ht="16.5" hidden="false" customHeight="true" outlineLevel="0" collapsed="false">
      <c r="A159" s="23" t="n">
        <v>158</v>
      </c>
      <c r="B159" s="24" t="n">
        <v>34376</v>
      </c>
      <c r="C159" s="23" t="n">
        <v>7487</v>
      </c>
      <c r="D159" s="25"/>
      <c r="E159" s="25" t="n">
        <v>361000</v>
      </c>
      <c r="F159" s="25"/>
      <c r="G159" s="25" t="n">
        <v>14.874</v>
      </c>
      <c r="H159" s="25" t="n">
        <v>13.908</v>
      </c>
      <c r="I159" s="25" t="n">
        <v>1.007</v>
      </c>
      <c r="J159" s="25" t="n">
        <v>7013.738</v>
      </c>
      <c r="K159" s="25"/>
      <c r="L159" s="25" t="n">
        <v>857</v>
      </c>
      <c r="M159" s="25" t="n">
        <v>15.004</v>
      </c>
      <c r="N159" s="25" t="n">
        <v>182322</v>
      </c>
      <c r="O159" s="25" t="n">
        <v>4571.1</v>
      </c>
      <c r="P159" s="25" t="n">
        <v>860654</v>
      </c>
      <c r="Q159" s="25"/>
      <c r="R159" s="25"/>
      <c r="S159" s="25"/>
      <c r="T159" s="25"/>
      <c r="U159" s="25" t="n">
        <v>28</v>
      </c>
      <c r="V159" s="25" t="n">
        <v>91.9</v>
      </c>
      <c r="W159" s="25"/>
      <c r="X159" s="25"/>
      <c r="Y159" s="25"/>
      <c r="Z159" s="25"/>
      <c r="AA159" s="25" t="n">
        <v>256922</v>
      </c>
      <c r="AB159" s="26"/>
      <c r="AC159" s="27" t="n">
        <v>0</v>
      </c>
      <c r="AD159" s="28" t="n">
        <v>194</v>
      </c>
      <c r="AE159" s="28" t="n">
        <v>2</v>
      </c>
      <c r="AF159" s="27"/>
      <c r="AG159" s="29" t="n">
        <f aca="false">6753.47943187+0.36116788*I159+0.01252571*N159-22.85359542*V159+0.00407811*AA159-0.00067349*E159</f>
        <v>7741.93649486716</v>
      </c>
      <c r="AH159" s="29" t="n">
        <f aca="false">A159*'Simple Linear Regression'!$B$18+'Simple Linear Regression'!$B$17</f>
        <v>8020.11620619726</v>
      </c>
      <c r="AI159" s="29" t="n">
        <f aca="false">7491.3971+0.0137554*N159-0.00058829*E159-34.3283*V159+0.30565*L159+54.6031*M159</f>
        <v>7713.3726412</v>
      </c>
      <c r="AJ159" s="29" t="n">
        <f aca="false">7491.3971-0.00058829*E159+0.30565*L159+54.6031*M159+0.0137554*N159-34.3283*V159</f>
        <v>7713.3726412</v>
      </c>
      <c r="AL159" s="29" t="n">
        <f aca="false">2192.59+2373.87*I159+0.0316653*N159-15.7623*V159+0.00202406*AA159-0.000740146*E159-0.00963493*(I159*N159)</f>
        <v>7391.67905850778</v>
      </c>
      <c r="AM159" s="30" t="n">
        <f aca="false">5205.907083+122.0638992*I159+13.609808*(N159/1000)-1.245906883*AD159+0.7746840854*AE159-134.2474226*AC159-1547.125689*IF(AND(B159&gt;=DATE(2020,3,20),B159&lt;=DATE(2020,6,26)),1,0)</f>
        <v>7570.0362765392</v>
      </c>
      <c r="AN159" s="30" t="n">
        <f aca="false">IF(ISNUMBER(C160),C160,AN160)-0.8328750492*(AD161-AD160)+3.274150872*(AE161-AE160)+0.7954612886*((IF(ISNUMBER(C160),C160,AN160)-IF(ISNUMBER(C159),C159,AN159))-(-0.8328750492*(AD160-AD159)+3.274150872*(AE160-AE159)))-1.394571582*AO160+0.4181414112*AO159</f>
        <v>6620.24172029649</v>
      </c>
      <c r="AP159" s="31" t="n">
        <f aca="false">AQ159+AR158+'ARIMAX(1,1,1) Model'!$C$19*(AR158-AR157)+'ARIMAX(1,1,1) Model'!$C$20*AS158</f>
        <v>7161.05402195764</v>
      </c>
      <c r="AQ159" s="31" t="n">
        <f aca="false">'ARIMAX(1,1,1) Model'!$C$6*I159+'ARIMAX(1,1,1) Model'!$C$7*N159/1000+'ARIMAX(1,1,1) Model'!$C$8*AD159+'ARIMAX(1,1,1) Model'!$C$9*AE159+'ARIMAX(1,1,1) Model'!$C$10*AC159+'ARIMAX(1,1,1) Model'!$C$11*IF(AND(B159&gt;='ARIMAX(1,1,1) Model'!$C$25,B159&lt;='ARIMAX(1,1,1) Model'!$C$26),1,0)+'ARIMAX(1,1,1) Model'!$C$12*E159/1000+'ARIMAX(1,1,1) Model'!$C$13*V159+'ARIMAX(1,1,1) Model'!$C$14*A159+'ARIMAX(1,1,1) Model'!$C$15*SIN(2*PI()*A159/'ARIMAX(1,1,1) Model'!$C$24)+'ARIMAX(1,1,1) Model'!$C$16*COS(2*PI()*A159/'ARIMAX(1,1,1) Model'!$C$24)+'ARIMAX(1,1,1) Model'!$C$17*SIN(4*PI()*A159/'ARIMAX(1,1,1) Model'!$C$24)+'ARIMAX(1,1,1) Model'!$C$18*COS(4*PI()*A159/'ARIMAX(1,1,1) Model'!$C$24)</f>
        <v>1129.47957704191</v>
      </c>
      <c r="AR159" s="31" t="n">
        <f aca="false">IF(ISNUMBER(C159),C159,AP159)-AQ159</f>
        <v>6357.52042295809</v>
      </c>
      <c r="AS159" s="31" t="n">
        <f aca="false">IF(ISNUMBER(C159),C159-AP159,0)</f>
        <v>325.945978042357</v>
      </c>
      <c r="AT159" s="32"/>
      <c r="AU159" s="33"/>
      <c r="AV159" s="33"/>
      <c r="AW159" s="31"/>
      <c r="AX159" s="31"/>
    </row>
    <row r="160" customFormat="false" ht="16.5" hidden="false" customHeight="true" outlineLevel="0" collapsed="false">
      <c r="A160" s="23" t="n">
        <v>159</v>
      </c>
      <c r="B160" s="24" t="n">
        <v>34383</v>
      </c>
      <c r="C160" s="23" t="n">
        <v>6993</v>
      </c>
      <c r="D160" s="25"/>
      <c r="E160" s="25" t="n">
        <v>354000</v>
      </c>
      <c r="F160" s="25"/>
      <c r="G160" s="25" t="n">
        <v>14.128</v>
      </c>
      <c r="H160" s="25" t="n">
        <v>13.178</v>
      </c>
      <c r="I160" s="25" t="n">
        <v>1.016</v>
      </c>
      <c r="J160" s="25" t="n">
        <v>7013.738</v>
      </c>
      <c r="K160" s="25"/>
      <c r="L160" s="25" t="n">
        <v>857</v>
      </c>
      <c r="M160" s="25" t="n">
        <v>15.379</v>
      </c>
      <c r="N160" s="25" t="n">
        <v>186828</v>
      </c>
      <c r="O160" s="25" t="n">
        <v>4571.1</v>
      </c>
      <c r="P160" s="25" t="n">
        <v>860654</v>
      </c>
      <c r="Q160" s="25"/>
      <c r="R160" s="25"/>
      <c r="S160" s="25"/>
      <c r="T160" s="25"/>
      <c r="U160" s="25" t="n">
        <v>28</v>
      </c>
      <c r="V160" s="25" t="n">
        <v>91.9</v>
      </c>
      <c r="W160" s="25"/>
      <c r="X160" s="25"/>
      <c r="Y160" s="25"/>
      <c r="Z160" s="25"/>
      <c r="AA160" s="25" t="n">
        <v>256922</v>
      </c>
      <c r="AB160" s="26"/>
      <c r="AC160" s="27" t="n">
        <v>0</v>
      </c>
      <c r="AD160" s="28" t="n">
        <v>172.9</v>
      </c>
      <c r="AE160" s="28" t="n">
        <v>0</v>
      </c>
      <c r="AF160" s="27"/>
      <c r="AG160" s="29" t="n">
        <f aca="false">6753.47943187+0.36116788*I160+0.01252571*N160-22.85359542*V160+0.00407811*AA160-0.00067349*E160</f>
        <v>7803.09502463808</v>
      </c>
      <c r="AH160" s="29" t="n">
        <f aca="false">A160*'Simple Linear Regression'!$B$18+'Simple Linear Regression'!$B$17</f>
        <v>8020.96924328116</v>
      </c>
      <c r="AI160" s="29" t="n">
        <f aca="false">7491.3971+0.0137554*N160-0.00058829*E160-34.3283*V160+0.30565*L160+54.6031*M160</f>
        <v>7799.9486661</v>
      </c>
      <c r="AJ160" s="29" t="n">
        <f aca="false">7491.3971-0.00058829*E160+0.30565*L160+54.6031*M160+0.0137554*N160-34.3283*V160</f>
        <v>7799.9486661</v>
      </c>
      <c r="AL160" s="29" t="n">
        <f aca="false">2192.59+2373.87*I160+0.0316653*N160-15.7623*V160+0.00202406*AA160-0.000740146*E160-0.00963493*(I160*N160)</f>
        <v>7500.98918044736</v>
      </c>
      <c r="AM160" s="30" t="n">
        <f aca="false">5205.907083+122.0638992*I160+13.609808*(N160/1000)-1.245906883*AD160+0.7746840854*AE160-134.2474226*AC160-1547.125689*IF(AND(B160&gt;=DATE(2020,3,20),B160&lt;=DATE(2020,6,26)),1,0)</f>
        <v>7657.1999135405</v>
      </c>
      <c r="AN160" s="30" t="n">
        <f aca="false">IF(ISNUMBER(C161),C161,AN161)-0.8328750492*(AD162-AD161)+3.274150872*(AE162-AE161)+0.7954612886*((IF(ISNUMBER(C161),C161,AN161)-IF(ISNUMBER(C160),C160,AN160))-(-0.8328750492*(AD161-AD160)+3.274150872*(AE161-AE160)))-1.394571582*AO161+0.4181414112*AO160</f>
        <v>7615.05245461112</v>
      </c>
      <c r="AP160" s="31" t="n">
        <f aca="false">AQ160+AR159+'ARIMAX(1,1,1) Model'!$C$19*(AR159-AR158)+'ARIMAX(1,1,1) Model'!$C$20*AS159</f>
        <v>7249.22174005184</v>
      </c>
      <c r="AQ160" s="31" t="n">
        <f aca="false">'ARIMAX(1,1,1) Model'!$C$6*I160+'ARIMAX(1,1,1) Model'!$C$7*N160/1000+'ARIMAX(1,1,1) Model'!$C$8*AD160+'ARIMAX(1,1,1) Model'!$C$9*AE160+'ARIMAX(1,1,1) Model'!$C$10*AC160+'ARIMAX(1,1,1) Model'!$C$11*IF(AND(B160&gt;='ARIMAX(1,1,1) Model'!$C$25,B160&lt;='ARIMAX(1,1,1) Model'!$C$26),1,0)+'ARIMAX(1,1,1) Model'!$C$12*E160/1000+'ARIMAX(1,1,1) Model'!$C$13*V160+'ARIMAX(1,1,1) Model'!$C$14*A160+'ARIMAX(1,1,1) Model'!$C$15*SIN(2*PI()*A160/'ARIMAX(1,1,1) Model'!$C$24)+'ARIMAX(1,1,1) Model'!$C$16*COS(2*PI()*A160/'ARIMAX(1,1,1) Model'!$C$24)+'ARIMAX(1,1,1) Model'!$C$17*SIN(4*PI()*A160/'ARIMAX(1,1,1) Model'!$C$24)+'ARIMAX(1,1,1) Model'!$C$18*COS(4*PI()*A160/'ARIMAX(1,1,1) Model'!$C$24)</f>
        <v>1135.4638010922</v>
      </c>
      <c r="AR160" s="31" t="n">
        <f aca="false">IF(ISNUMBER(C160),C160,AP160)-AQ160</f>
        <v>5857.5361989078</v>
      </c>
      <c r="AS160" s="31" t="n">
        <f aca="false">IF(ISNUMBER(C160),C160-AP160,0)</f>
        <v>-256.221740051844</v>
      </c>
      <c r="AT160" s="32"/>
      <c r="AU160" s="33"/>
      <c r="AV160" s="33"/>
      <c r="AW160" s="31"/>
      <c r="AX160" s="31"/>
    </row>
    <row r="161" customFormat="false" ht="16.5" hidden="false" customHeight="true" outlineLevel="0" collapsed="false">
      <c r="A161" s="23" t="n">
        <v>160</v>
      </c>
      <c r="B161" s="24" t="n">
        <v>34390</v>
      </c>
      <c r="C161" s="23" t="n">
        <v>7372</v>
      </c>
      <c r="D161" s="25"/>
      <c r="E161" s="25" t="n">
        <v>352000</v>
      </c>
      <c r="F161" s="25"/>
      <c r="G161" s="25" t="n">
        <v>14.44</v>
      </c>
      <c r="H161" s="25" t="n">
        <v>13.236</v>
      </c>
      <c r="I161" s="25" t="n">
        <v>1.009</v>
      </c>
      <c r="J161" s="25" t="n">
        <v>7013.738</v>
      </c>
      <c r="K161" s="25"/>
      <c r="L161" s="25" t="n">
        <v>857</v>
      </c>
      <c r="M161" s="25" t="n">
        <v>15.379</v>
      </c>
      <c r="N161" s="25" t="n">
        <v>186828</v>
      </c>
      <c r="O161" s="25" t="n">
        <v>4571.1</v>
      </c>
      <c r="P161" s="25" t="n">
        <v>860654</v>
      </c>
      <c r="Q161" s="25"/>
      <c r="R161" s="25"/>
      <c r="S161" s="25"/>
      <c r="T161" s="25"/>
      <c r="U161" s="25" t="n">
        <v>28</v>
      </c>
      <c r="V161" s="25" t="n">
        <v>91.9</v>
      </c>
      <c r="W161" s="25"/>
      <c r="X161" s="25"/>
      <c r="Y161" s="25"/>
      <c r="Z161" s="25"/>
      <c r="AA161" s="25" t="n">
        <v>256922</v>
      </c>
      <c r="AB161" s="26"/>
      <c r="AC161" s="27" t="n">
        <v>0</v>
      </c>
      <c r="AD161" s="28" t="n">
        <v>144.8</v>
      </c>
      <c r="AE161" s="28" t="n">
        <v>1.7</v>
      </c>
      <c r="AF161" s="27"/>
      <c r="AG161" s="29" t="n">
        <f aca="false">6753.47943187+0.36116788*I161+0.01252571*N161-22.85359542*V161+0.00407811*AA161-0.00067349*E161</f>
        <v>7804.43947646292</v>
      </c>
      <c r="AH161" s="29" t="n">
        <f aca="false">A161*'Simple Linear Regression'!$B$18+'Simple Linear Regression'!$B$17</f>
        <v>8021.82228036506</v>
      </c>
      <c r="AI161" s="29" t="n">
        <f aca="false">7491.3971+0.0137554*N161-0.00058829*E161-34.3283*V161+0.30565*L161+54.6031*M161</f>
        <v>7801.1252461</v>
      </c>
      <c r="AJ161" s="29" t="n">
        <f aca="false">7491.3971-0.00058829*E161+0.30565*L161+54.6031*M161+0.0137554*N161-34.3283*V161</f>
        <v>7801.1252461</v>
      </c>
      <c r="AL161" s="29" t="n">
        <f aca="false">2192.59+2373.87*I161+0.0316653*N161-15.7623*V161+0.00202406*AA161-0.000740146*E161-0.00963493*(I161*N161)</f>
        <v>7498.45290536164</v>
      </c>
      <c r="AM161" s="30" t="n">
        <f aca="false">5205.907083+122.0638992*I161+13.609808*(N161/1000)-1.245906883*AD161+0.7746840854*AE161-134.2474226*AC161-1547.125689*IF(AND(B161&gt;=DATE(2020,3,20),B161&lt;=DATE(2020,6,26)),1,0)</f>
        <v>7692.67241260358</v>
      </c>
      <c r="AN161" s="30" t="n">
        <f aca="false">IF(ISNUMBER(C162),C162,AN162)-0.8328750492*(AD163-AD162)+3.274150872*(AE163-AE162)+0.7954612886*((IF(ISNUMBER(C162),C162,AN162)-IF(ISNUMBER(C161),C161,AN161))-(-0.8328750492*(AD162-AD161)+3.274150872*(AE162-AE161)))-1.394571582*AO162+0.4181414112*AO161</f>
        <v>7290.94129651783</v>
      </c>
      <c r="AP161" s="31" t="n">
        <f aca="false">AQ161+AR160+'ARIMAX(1,1,1) Model'!$C$19*(AR160-AR159)+'ARIMAX(1,1,1) Model'!$C$20*AS160</f>
        <v>7193.23136270376</v>
      </c>
      <c r="AQ161" s="31" t="n">
        <f aca="false">'ARIMAX(1,1,1) Model'!$C$6*I161+'ARIMAX(1,1,1) Model'!$C$7*N161/1000+'ARIMAX(1,1,1) Model'!$C$8*AD161+'ARIMAX(1,1,1) Model'!$C$9*AE161+'ARIMAX(1,1,1) Model'!$C$10*AC161+'ARIMAX(1,1,1) Model'!$C$11*IF(AND(B161&gt;='ARIMAX(1,1,1) Model'!$C$25,B161&lt;='ARIMAX(1,1,1) Model'!$C$26),1,0)+'ARIMAX(1,1,1) Model'!$C$12*E161/1000+'ARIMAX(1,1,1) Model'!$C$13*V161+'ARIMAX(1,1,1) Model'!$C$14*A161+'ARIMAX(1,1,1) Model'!$C$15*SIN(2*PI()*A161/'ARIMAX(1,1,1) Model'!$C$24)+'ARIMAX(1,1,1) Model'!$C$16*COS(2*PI()*A161/'ARIMAX(1,1,1) Model'!$C$24)+'ARIMAX(1,1,1) Model'!$C$17*SIN(4*PI()*A161/'ARIMAX(1,1,1) Model'!$C$24)+'ARIMAX(1,1,1) Model'!$C$18*COS(4*PI()*A161/'ARIMAX(1,1,1) Model'!$C$24)</f>
        <v>1153.83848952533</v>
      </c>
      <c r="AR161" s="31" t="n">
        <f aca="false">IF(ISNUMBER(C161),C161,AP161)-AQ161</f>
        <v>6218.16151047467</v>
      </c>
      <c r="AS161" s="31" t="n">
        <f aca="false">IF(ISNUMBER(C161),C161-AP161,0)</f>
        <v>178.768637296243</v>
      </c>
      <c r="AT161" s="32"/>
      <c r="AU161" s="33"/>
      <c r="AV161" s="33"/>
      <c r="AW161" s="31"/>
      <c r="AX161" s="31"/>
    </row>
    <row r="162" customFormat="false" ht="16.5" hidden="false" customHeight="true" outlineLevel="0" collapsed="false">
      <c r="A162" s="23" t="n">
        <v>161</v>
      </c>
      <c r="B162" s="24" t="n">
        <v>34397</v>
      </c>
      <c r="C162" s="23" t="n">
        <v>7286</v>
      </c>
      <c r="D162" s="25"/>
      <c r="E162" s="25" t="n">
        <v>327000</v>
      </c>
      <c r="F162" s="25"/>
      <c r="G162" s="25" t="n">
        <v>14.678</v>
      </c>
      <c r="H162" s="25" t="n">
        <v>13.504</v>
      </c>
      <c r="I162" s="25" t="n">
        <v>1.004</v>
      </c>
      <c r="J162" s="25" t="n">
        <v>7013.738</v>
      </c>
      <c r="K162" s="25"/>
      <c r="L162" s="25" t="n">
        <v>857</v>
      </c>
      <c r="M162" s="25" t="n">
        <v>15.379</v>
      </c>
      <c r="N162" s="25" t="n">
        <v>186828</v>
      </c>
      <c r="O162" s="25" t="n">
        <v>4571.1</v>
      </c>
      <c r="P162" s="25" t="n">
        <v>860654</v>
      </c>
      <c r="Q162" s="25"/>
      <c r="R162" s="25"/>
      <c r="S162" s="25"/>
      <c r="T162" s="25"/>
      <c r="U162" s="25" t="n">
        <v>28</v>
      </c>
      <c r="V162" s="25" t="n">
        <v>91.9</v>
      </c>
      <c r="W162" s="25"/>
      <c r="X162" s="25"/>
      <c r="Y162" s="25"/>
      <c r="Z162" s="25"/>
      <c r="AA162" s="25" t="n">
        <v>260282</v>
      </c>
      <c r="AB162" s="26"/>
      <c r="AC162" s="27" t="n">
        <v>0</v>
      </c>
      <c r="AD162" s="28" t="n">
        <v>180.6</v>
      </c>
      <c r="AE162" s="28" t="n">
        <v>0</v>
      </c>
      <c r="AF162" s="27"/>
      <c r="AG162" s="29" t="n">
        <f aca="false">6753.47943187+0.36116788*I162+0.01252571*N162-22.85359542*V162+0.00407811*AA162-0.00067349*E162</f>
        <v>7834.97737022352</v>
      </c>
      <c r="AH162" s="29" t="n">
        <f aca="false">A162*'Simple Linear Regression'!$B$18+'Simple Linear Regression'!$B$17</f>
        <v>8022.67531744897</v>
      </c>
      <c r="AI162" s="29" t="n">
        <f aca="false">7491.3971+0.0137554*N162-0.00058829*E162-34.3283*V162+0.30565*L162+54.6031*M162</f>
        <v>7815.8324961</v>
      </c>
      <c r="AJ162" s="29" t="n">
        <f aca="false">7491.3971-0.00058829*E162+0.30565*L162+54.6031*M162+0.0137554*N162-34.3283*V162</f>
        <v>7815.8324961</v>
      </c>
      <c r="AL162" s="29" t="n">
        <f aca="false">2192.59+2373.87*I162+0.0316653*N162-15.7623*V162+0.00202406*AA162-0.000740146*E162-0.00963493*(I162*N162)</f>
        <v>7520.88842047184</v>
      </c>
      <c r="AM162" s="30" t="n">
        <f aca="false">5205.907083+122.0638992*I162+13.609808*(N162/1000)-1.245906883*AD162+0.7746840854*AE162-134.2474226*AC162-1547.125689*IF(AND(B162&gt;=DATE(2020,3,20),B162&lt;=DATE(2020,6,26)),1,0)</f>
        <v>7646.141663751</v>
      </c>
      <c r="AN162" s="30" t="n">
        <f aca="false">IF(ISNUMBER(C163),C163,AN163)-0.8328750492*(AD164-AD163)+3.274150872*(AE164-AE163)+0.7954612886*((IF(ISNUMBER(C163),C163,AN163)-IF(ISNUMBER(C162),C162,AN162))-(-0.8328750492*(AD163-AD162)+3.274150872*(AE163-AE162)))-1.394571582*AO163+0.4181414112*AO162</f>
        <v>7123.59659806249</v>
      </c>
      <c r="AP162" s="31" t="n">
        <f aca="false">AQ162+AR161+'ARIMAX(1,1,1) Model'!$C$19*(AR161-AR160)+'ARIMAX(1,1,1) Model'!$C$20*AS161</f>
        <v>7320.02340338506</v>
      </c>
      <c r="AQ162" s="31" t="n">
        <f aca="false">'ARIMAX(1,1,1) Model'!$C$6*I162+'ARIMAX(1,1,1) Model'!$C$7*N162/1000+'ARIMAX(1,1,1) Model'!$C$8*AD162+'ARIMAX(1,1,1) Model'!$C$9*AE162+'ARIMAX(1,1,1) Model'!$C$10*AC162+'ARIMAX(1,1,1) Model'!$C$11*IF(AND(B162&gt;='ARIMAX(1,1,1) Model'!$C$25,B162&lt;='ARIMAX(1,1,1) Model'!$C$26),1,0)+'ARIMAX(1,1,1) Model'!$C$12*E162/1000+'ARIMAX(1,1,1) Model'!$C$13*V162+'ARIMAX(1,1,1) Model'!$C$14*A162+'ARIMAX(1,1,1) Model'!$C$15*SIN(2*PI()*A162/'ARIMAX(1,1,1) Model'!$C$24)+'ARIMAX(1,1,1) Model'!$C$16*COS(2*PI()*A162/'ARIMAX(1,1,1) Model'!$C$24)+'ARIMAX(1,1,1) Model'!$C$17*SIN(4*PI()*A162/'ARIMAX(1,1,1) Model'!$C$24)+'ARIMAX(1,1,1) Model'!$C$18*COS(4*PI()*A162/'ARIMAX(1,1,1) Model'!$C$24)</f>
        <v>1227.59621209652</v>
      </c>
      <c r="AR162" s="31" t="n">
        <f aca="false">IF(ISNUMBER(C162),C162,AP162)-AQ162</f>
        <v>6058.40378790348</v>
      </c>
      <c r="AS162" s="31" t="n">
        <f aca="false">IF(ISNUMBER(C162),C162-AP162,0)</f>
        <v>-34.0234033850566</v>
      </c>
      <c r="AT162" s="32"/>
      <c r="AU162" s="33"/>
      <c r="AV162" s="33"/>
      <c r="AW162" s="31"/>
      <c r="AX162" s="31"/>
    </row>
    <row r="163" customFormat="false" ht="16.5" hidden="false" customHeight="true" outlineLevel="0" collapsed="false">
      <c r="A163" s="23" t="n">
        <v>162</v>
      </c>
      <c r="B163" s="24" t="n">
        <v>34404</v>
      </c>
      <c r="C163" s="23" t="n">
        <v>7214</v>
      </c>
      <c r="D163" s="25"/>
      <c r="E163" s="25" t="n">
        <v>348000</v>
      </c>
      <c r="F163" s="25"/>
      <c r="G163" s="25" t="n">
        <v>14.24</v>
      </c>
      <c r="H163" s="25" t="n">
        <v>13.302</v>
      </c>
      <c r="I163" s="25" t="n">
        <v>1.007</v>
      </c>
      <c r="J163" s="25" t="n">
        <v>7013.738</v>
      </c>
      <c r="K163" s="25"/>
      <c r="L163" s="25" t="n">
        <v>789</v>
      </c>
      <c r="M163" s="25" t="n">
        <v>15.379</v>
      </c>
      <c r="N163" s="25" t="n">
        <v>186828</v>
      </c>
      <c r="O163" s="25" t="n">
        <v>4585.1</v>
      </c>
      <c r="P163" s="25" t="n">
        <v>860654</v>
      </c>
      <c r="Q163" s="25"/>
      <c r="R163" s="25"/>
      <c r="S163" s="25"/>
      <c r="T163" s="25"/>
      <c r="U163" s="25" t="n">
        <v>28</v>
      </c>
      <c r="V163" s="25" t="n">
        <v>91.2</v>
      </c>
      <c r="W163" s="25"/>
      <c r="X163" s="25"/>
      <c r="Y163" s="25"/>
      <c r="Z163" s="25"/>
      <c r="AA163" s="25" t="n">
        <v>260282</v>
      </c>
      <c r="AB163" s="26"/>
      <c r="AC163" s="27" t="n">
        <v>0</v>
      </c>
      <c r="AD163" s="28" t="n">
        <v>133.4</v>
      </c>
      <c r="AE163" s="28" t="n">
        <v>1.8</v>
      </c>
      <c r="AF163" s="27"/>
      <c r="AG163" s="29" t="n">
        <f aca="false">6753.47943187+0.36116788*I163+0.01252571*N163-22.85359542*V163+0.00407811*AA163-0.00067349*E163</f>
        <v>7836.83268052116</v>
      </c>
      <c r="AH163" s="29" t="n">
        <f aca="false">A163*'Simple Linear Regression'!$B$18+'Simple Linear Regression'!$B$17</f>
        <v>8023.52835453287</v>
      </c>
      <c r="AI163" s="29" t="n">
        <f aca="false">7491.3971+0.0137554*N163-0.00058829*E163-34.3283*V163+0.30565*L163+54.6031*M163</f>
        <v>7806.7240161</v>
      </c>
      <c r="AJ163" s="29" t="n">
        <f aca="false">7491.3971-0.00058829*E163+0.30565*L163+54.6031*M163+0.0137554*N163-34.3283*V163</f>
        <v>7806.7240161</v>
      </c>
      <c r="AL163" s="29" t="n">
        <f aca="false">2192.59+2373.87*I163+0.0316653*N163-15.7623*V163+0.00202406*AA163-0.000740146*E163-0.00963493*(I163*N163)</f>
        <v>7518.10035036572</v>
      </c>
      <c r="AM163" s="30" t="n">
        <f aca="false">5205.907083+122.0638992*I163+13.609808*(N163/1000)-1.245906883*AD163+0.7746840854*AE163-134.2474226*AC163-1547.125689*IF(AND(B163&gt;=DATE(2020,3,20),B163&lt;=DATE(2020,6,26)),1,0)</f>
        <v>7706.70909167992</v>
      </c>
      <c r="AN163" s="30" t="n">
        <f aca="false">IF(ISNUMBER(C164),C164,AN164)-0.8328750492*(AD165-AD164)+3.274150872*(AE165-AE164)+0.7954612886*((IF(ISNUMBER(C164),C164,AN164)-IF(ISNUMBER(C163),C163,AN163))-(-0.8328750492*(AD164-AD163)+3.274150872*(AE164-AE163)))-1.394571582*AO164+0.4181414112*AO163</f>
        <v>7804.81889902567</v>
      </c>
      <c r="AP163" s="31" t="n">
        <f aca="false">AQ163+AR162+'ARIMAX(1,1,1) Model'!$C$19*(AR162-AR161)+'ARIMAX(1,1,1) Model'!$C$20*AS162</f>
        <v>7294.23647061688</v>
      </c>
      <c r="AQ163" s="31" t="n">
        <f aca="false">'ARIMAX(1,1,1) Model'!$C$6*I163+'ARIMAX(1,1,1) Model'!$C$7*N163/1000+'ARIMAX(1,1,1) Model'!$C$8*AD163+'ARIMAX(1,1,1) Model'!$C$9*AE163+'ARIMAX(1,1,1) Model'!$C$10*AC163+'ARIMAX(1,1,1) Model'!$C$11*IF(AND(B163&gt;='ARIMAX(1,1,1) Model'!$C$25,B163&lt;='ARIMAX(1,1,1) Model'!$C$26),1,0)+'ARIMAX(1,1,1) Model'!$C$12*E163/1000+'ARIMAX(1,1,1) Model'!$C$13*V163+'ARIMAX(1,1,1) Model'!$C$14*A163+'ARIMAX(1,1,1) Model'!$C$15*SIN(2*PI()*A163/'ARIMAX(1,1,1) Model'!$C$24)+'ARIMAX(1,1,1) Model'!$C$16*COS(2*PI()*A163/'ARIMAX(1,1,1) Model'!$C$24)+'ARIMAX(1,1,1) Model'!$C$17*SIN(4*PI()*A163/'ARIMAX(1,1,1) Model'!$C$24)+'ARIMAX(1,1,1) Model'!$C$18*COS(4*PI()*A163/'ARIMAX(1,1,1) Model'!$C$24)</f>
        <v>1220.79021243872</v>
      </c>
      <c r="AR163" s="31" t="n">
        <f aca="false">IF(ISNUMBER(C163),C163,AP163)-AQ163</f>
        <v>5993.20978756128</v>
      </c>
      <c r="AS163" s="31" t="n">
        <f aca="false">IF(ISNUMBER(C163),C163-AP163,0)</f>
        <v>-80.2364706168819</v>
      </c>
      <c r="AT163" s="32"/>
      <c r="AU163" s="33"/>
      <c r="AV163" s="33"/>
      <c r="AW163" s="31"/>
      <c r="AX163" s="31"/>
    </row>
    <row r="164" customFormat="false" ht="16.5" hidden="false" customHeight="true" outlineLevel="0" collapsed="false">
      <c r="A164" s="23" t="n">
        <v>163</v>
      </c>
      <c r="B164" s="24" t="n">
        <v>34411</v>
      </c>
      <c r="C164" s="23" t="n">
        <v>7521</v>
      </c>
      <c r="D164" s="25"/>
      <c r="E164" s="25" t="n">
        <v>341000</v>
      </c>
      <c r="F164" s="25"/>
      <c r="G164" s="25" t="n">
        <v>14.816</v>
      </c>
      <c r="H164" s="25" t="n">
        <v>14.182</v>
      </c>
      <c r="I164" s="25" t="n">
        <v>1.005</v>
      </c>
      <c r="J164" s="25" t="n">
        <v>7013.738</v>
      </c>
      <c r="K164" s="25"/>
      <c r="L164" s="25" t="n">
        <v>789</v>
      </c>
      <c r="M164" s="25" t="n">
        <v>15.52</v>
      </c>
      <c r="N164" s="25" t="n">
        <v>169314</v>
      </c>
      <c r="O164" s="25" t="n">
        <v>4585.1</v>
      </c>
      <c r="P164" s="25" t="n">
        <v>886169</v>
      </c>
      <c r="Q164" s="25"/>
      <c r="R164" s="25"/>
      <c r="S164" s="25"/>
      <c r="T164" s="25"/>
      <c r="U164" s="25" t="n">
        <v>28</v>
      </c>
      <c r="V164" s="25" t="n">
        <v>91.2</v>
      </c>
      <c r="W164" s="25"/>
      <c r="X164" s="25"/>
      <c r="Y164" s="25"/>
      <c r="Z164" s="25"/>
      <c r="AA164" s="25" t="n">
        <v>260282</v>
      </c>
      <c r="AB164" s="26"/>
      <c r="AC164" s="27" t="n">
        <v>0</v>
      </c>
      <c r="AD164" s="28" t="n">
        <v>124.5</v>
      </c>
      <c r="AE164" s="28" t="n">
        <v>0.4</v>
      </c>
      <c r="AF164" s="27"/>
      <c r="AG164" s="29" t="n">
        <f aca="false">6753.47943187+0.36116788*I164+0.01252571*N164-22.85359542*V164+0.00407811*AA164-0.00067349*E164</f>
        <v>7622.1711032454</v>
      </c>
      <c r="AH164" s="29" t="n">
        <f aca="false">A164*'Simple Linear Regression'!$B$18+'Simple Linear Regression'!$B$17</f>
        <v>8024.38139161678</v>
      </c>
      <c r="AI164" s="29" t="n">
        <f aca="false">7491.3971+0.0137554*N164-0.00058829*E164-34.3283*V164+0.30565*L164+54.6031*M164</f>
        <v>7577.6290076</v>
      </c>
      <c r="AJ164" s="29" t="n">
        <f aca="false">7491.3971-0.00058829*E164+0.30565*L164+54.6031*M164+0.0137554*N164-34.3283*V164</f>
        <v>7577.6290076</v>
      </c>
      <c r="AL164" s="29" t="n">
        <f aca="false">2192.59+2373.87*I164+0.0316653*N164-15.7623*V164+0.00202406*AA164-0.000740146*E164-0.00963493*(I164*N164)</f>
        <v>7137.1376124099</v>
      </c>
      <c r="AM164" s="30" t="n">
        <f aca="false">5205.907083+122.0638992*I164+13.609808*(N164/1000)-1.245906883*AD164+0.7746840854*AE164-134.2474226*AC164-1547.125689*IF(AND(B164&gt;=DATE(2020,3,20),B164&lt;=DATE(2020,6,26)),1,0)</f>
        <v>7478.10680010866</v>
      </c>
      <c r="AN164" s="30" t="n">
        <f aca="false">IF(ISNUMBER(C165),C165,AN165)-0.8328750492*(AD166-AD165)+3.274150872*(AE166-AE165)+0.7954612886*((IF(ISNUMBER(C165),C165,AN165)-IF(ISNUMBER(C164),C164,AN164))-(-0.8328750492*(AD165-AD164)+3.274150872*(AE165-AE164)))-1.394571582*AO165+0.4181414112*AO164</f>
        <v>7388.93057350123</v>
      </c>
      <c r="AP164" s="31" t="n">
        <f aca="false">AQ164+AR163+'ARIMAX(1,1,1) Model'!$C$19*(AR163-AR162)+'ARIMAX(1,1,1) Model'!$C$20*AS163</f>
        <v>7312.1220231809</v>
      </c>
      <c r="AQ164" s="31" t="n">
        <f aca="false">'ARIMAX(1,1,1) Model'!$C$6*I164+'ARIMAX(1,1,1) Model'!$C$7*N164/1000+'ARIMAX(1,1,1) Model'!$C$8*AD164+'ARIMAX(1,1,1) Model'!$C$9*AE164+'ARIMAX(1,1,1) Model'!$C$10*AC164+'ARIMAX(1,1,1) Model'!$C$11*IF(AND(B164&gt;='ARIMAX(1,1,1) Model'!$C$25,B164&lt;='ARIMAX(1,1,1) Model'!$C$26),1,0)+'ARIMAX(1,1,1) Model'!$C$12*E164/1000+'ARIMAX(1,1,1) Model'!$C$13*V164+'ARIMAX(1,1,1) Model'!$C$14*A164+'ARIMAX(1,1,1) Model'!$C$15*SIN(2*PI()*A164/'ARIMAX(1,1,1) Model'!$C$24)+'ARIMAX(1,1,1) Model'!$C$16*COS(2*PI()*A164/'ARIMAX(1,1,1) Model'!$C$24)+'ARIMAX(1,1,1) Model'!$C$17*SIN(4*PI()*A164/'ARIMAX(1,1,1) Model'!$C$24)+'ARIMAX(1,1,1) Model'!$C$18*COS(4*PI()*A164/'ARIMAX(1,1,1) Model'!$C$24)</f>
        <v>1253.05119126326</v>
      </c>
      <c r="AR164" s="31" t="n">
        <f aca="false">IF(ISNUMBER(C164),C164,AP164)-AQ164</f>
        <v>6267.94880873674</v>
      </c>
      <c r="AS164" s="31" t="n">
        <f aca="false">IF(ISNUMBER(C164),C164-AP164,0)</f>
        <v>208.8779768191</v>
      </c>
      <c r="AT164" s="32"/>
      <c r="AU164" s="33"/>
      <c r="AV164" s="33"/>
      <c r="AW164" s="31"/>
      <c r="AX164" s="31"/>
    </row>
    <row r="165" customFormat="false" ht="16.5" hidden="false" customHeight="true" outlineLevel="0" collapsed="false">
      <c r="A165" s="23" t="n">
        <v>164</v>
      </c>
      <c r="B165" s="24" t="n">
        <v>34418</v>
      </c>
      <c r="C165" s="23" t="n">
        <v>7481</v>
      </c>
      <c r="D165" s="25"/>
      <c r="E165" s="25" t="n">
        <v>332000</v>
      </c>
      <c r="F165" s="25"/>
      <c r="G165" s="25" t="n">
        <v>15.15</v>
      </c>
      <c r="H165" s="25" t="n">
        <v>14.592</v>
      </c>
      <c r="I165" s="25" t="n">
        <v>1.007</v>
      </c>
      <c r="J165" s="25" t="n">
        <v>7013.738</v>
      </c>
      <c r="K165" s="25"/>
      <c r="L165" s="25" t="n">
        <v>789</v>
      </c>
      <c r="M165" s="25" t="n">
        <v>15.52</v>
      </c>
      <c r="N165" s="25" t="n">
        <v>169314</v>
      </c>
      <c r="O165" s="25" t="n">
        <v>4585.1</v>
      </c>
      <c r="P165" s="25" t="n">
        <v>886169</v>
      </c>
      <c r="Q165" s="25"/>
      <c r="R165" s="25"/>
      <c r="S165" s="25"/>
      <c r="T165" s="25"/>
      <c r="U165" s="25" t="n">
        <v>28</v>
      </c>
      <c r="V165" s="25" t="n">
        <v>91.2</v>
      </c>
      <c r="W165" s="25"/>
      <c r="X165" s="25"/>
      <c r="Y165" s="25"/>
      <c r="Z165" s="25"/>
      <c r="AA165" s="25" t="n">
        <v>260282</v>
      </c>
      <c r="AB165" s="26"/>
      <c r="AC165" s="27" t="n">
        <v>0</v>
      </c>
      <c r="AD165" s="28" t="n">
        <v>93.5</v>
      </c>
      <c r="AE165" s="28" t="n">
        <v>5.3</v>
      </c>
      <c r="AF165" s="27"/>
      <c r="AG165" s="29" t="n">
        <f aca="false">6753.47943187+0.36116788*I165+0.01252571*N165-22.85359542*V165+0.00407811*AA165-0.00067349*E165</f>
        <v>7628.23323558116</v>
      </c>
      <c r="AH165" s="29" t="n">
        <f aca="false">A165*'Simple Linear Regression'!$B$18+'Simple Linear Regression'!$B$17</f>
        <v>8025.23442870068</v>
      </c>
      <c r="AI165" s="29" t="n">
        <f aca="false">7491.3971+0.0137554*N165-0.00058829*E165-34.3283*V165+0.30565*L165+54.6031*M165</f>
        <v>7582.9236176</v>
      </c>
      <c r="AJ165" s="29" t="n">
        <f aca="false">7491.3971-0.00058829*E165+0.30565*L165+54.6031*M165+0.0137554*N165-34.3283*V165</f>
        <v>7582.9236176</v>
      </c>
      <c r="AL165" s="29" t="n">
        <f aca="false">2192.59+2373.87*I165+0.0316653*N165-15.7623*V165+0.00202406*AA165-0.000740146*E165-0.00963493*(I165*N165)</f>
        <v>7145.28400933386</v>
      </c>
      <c r="AM165" s="30" t="n">
        <f aca="false">5205.907083+122.0638992*I165+13.609808*(N165/1000)-1.245906883*AD165+0.7746840854*AE165-134.2474226*AC165-1547.125689*IF(AND(B165&gt;=DATE(2020,3,20),B165&lt;=DATE(2020,6,26)),1,0)</f>
        <v>7520.76999329852</v>
      </c>
      <c r="AN165" s="30" t="n">
        <f aca="false">IF(ISNUMBER(C166),C166,AN166)-0.8328750492*(AD167-AD166)+3.274150872*(AE167-AE166)+0.7954612886*((IF(ISNUMBER(C166),C166,AN166)-IF(ISNUMBER(C165),C165,AN165))-(-0.8328750492*(AD166-AD165)+3.274150872*(AE166-AE165)))-1.394571582*AO166+0.4181414112*AO165</f>
        <v>7366.10930373367</v>
      </c>
      <c r="AP165" s="31" t="n">
        <f aca="false">AQ165+AR164+'ARIMAX(1,1,1) Model'!$C$19*(AR164-AR163)+'ARIMAX(1,1,1) Model'!$C$20*AS164</f>
        <v>7416.31794367458</v>
      </c>
      <c r="AQ165" s="31" t="n">
        <f aca="false">'ARIMAX(1,1,1) Model'!$C$6*I165+'ARIMAX(1,1,1) Model'!$C$7*N165/1000+'ARIMAX(1,1,1) Model'!$C$8*AD165+'ARIMAX(1,1,1) Model'!$C$9*AE165+'ARIMAX(1,1,1) Model'!$C$10*AC165+'ARIMAX(1,1,1) Model'!$C$11*IF(AND(B165&gt;='ARIMAX(1,1,1) Model'!$C$25,B165&lt;='ARIMAX(1,1,1) Model'!$C$26),1,0)+'ARIMAX(1,1,1) Model'!$C$12*E165/1000+'ARIMAX(1,1,1) Model'!$C$13*V165+'ARIMAX(1,1,1) Model'!$C$14*A165+'ARIMAX(1,1,1) Model'!$C$15*SIN(2*PI()*A165/'ARIMAX(1,1,1) Model'!$C$24)+'ARIMAX(1,1,1) Model'!$C$16*COS(2*PI()*A165/'ARIMAX(1,1,1) Model'!$C$24)+'ARIMAX(1,1,1) Model'!$C$17*SIN(4*PI()*A165/'ARIMAX(1,1,1) Model'!$C$24)+'ARIMAX(1,1,1) Model'!$C$18*COS(4*PI()*A165/'ARIMAX(1,1,1) Model'!$C$24)</f>
        <v>1309.58100459398</v>
      </c>
      <c r="AR165" s="31" t="n">
        <f aca="false">IF(ISNUMBER(C165),C165,AP165)-AQ165</f>
        <v>6171.41899540602</v>
      </c>
      <c r="AS165" s="31" t="n">
        <f aca="false">IF(ISNUMBER(C165),C165-AP165,0)</f>
        <v>64.6820563254223</v>
      </c>
      <c r="AT165" s="32"/>
      <c r="AU165" s="33"/>
      <c r="AV165" s="33"/>
      <c r="AW165" s="31"/>
      <c r="AX165" s="31"/>
    </row>
    <row r="166" customFormat="false" ht="16.5" hidden="false" customHeight="true" outlineLevel="0" collapsed="false">
      <c r="A166" s="23" t="n">
        <v>165</v>
      </c>
      <c r="B166" s="24" t="n">
        <v>34425</v>
      </c>
      <c r="C166" s="23" t="n">
        <v>7398</v>
      </c>
      <c r="D166" s="25"/>
      <c r="E166" s="25" t="n">
        <v>322000</v>
      </c>
      <c r="F166" s="25"/>
      <c r="G166" s="25" t="n">
        <v>14.435</v>
      </c>
      <c r="H166" s="25" t="n">
        <v>13.4025</v>
      </c>
      <c r="I166" s="25" t="n">
        <v>1.012</v>
      </c>
      <c r="J166" s="25" t="n">
        <v>7013.738</v>
      </c>
      <c r="K166" s="25"/>
      <c r="L166" s="25" t="n">
        <v>789</v>
      </c>
      <c r="M166" s="25" t="n">
        <v>15.52</v>
      </c>
      <c r="N166" s="25" t="n">
        <v>169314</v>
      </c>
      <c r="O166" s="25" t="n">
        <v>4585.1</v>
      </c>
      <c r="P166" s="25" t="n">
        <v>886169</v>
      </c>
      <c r="Q166" s="25"/>
      <c r="R166" s="25"/>
      <c r="S166" s="25"/>
      <c r="T166" s="25"/>
      <c r="U166" s="25" t="n">
        <v>28</v>
      </c>
      <c r="V166" s="25" t="n">
        <v>91.2</v>
      </c>
      <c r="W166" s="25"/>
      <c r="X166" s="25"/>
      <c r="Y166" s="25"/>
      <c r="Z166" s="25"/>
      <c r="AA166" s="25" t="n">
        <v>260282</v>
      </c>
      <c r="AB166" s="26"/>
      <c r="AC166" s="27" t="n">
        <v>0</v>
      </c>
      <c r="AD166" s="28" t="n">
        <v>112.1</v>
      </c>
      <c r="AE166" s="28" t="n">
        <v>1.8</v>
      </c>
      <c r="AF166" s="27"/>
      <c r="AG166" s="29" t="n">
        <f aca="false">6753.47943187+0.36116788*I166+0.01252571*N166-22.85359542*V166+0.00407811*AA166-0.00067349*E166</f>
        <v>7634.96994142056</v>
      </c>
      <c r="AH166" s="29" t="n">
        <f aca="false">A166*'Simple Linear Regression'!$B$18+'Simple Linear Regression'!$B$17</f>
        <v>8026.08746578458</v>
      </c>
      <c r="AI166" s="29" t="n">
        <f aca="false">7491.3971+0.0137554*N166-0.00058829*E166-34.3283*V166+0.30565*L166+54.6031*M166</f>
        <v>7588.8065176</v>
      </c>
      <c r="AJ166" s="29" t="n">
        <f aca="false">7491.3971-0.00058829*E166+0.30565*L166+54.6031*M166+0.0137554*N166-34.3283*V166</f>
        <v>7588.8065176</v>
      </c>
      <c r="AL166" s="29" t="n">
        <f aca="false">2192.59+2373.87*I166+0.0316653*N166-15.7623*V166+0.00202406*AA166-0.000740146*E166-0.00963493*(I166*N166)</f>
        <v>7156.39817664376</v>
      </c>
      <c r="AM166" s="30" t="n">
        <f aca="false">5205.907083+122.0638992*I166+13.609808*(N166/1000)-1.245906883*AD166+0.7746840854*AE166-134.2474226*AC166-1547.125689*IF(AND(B166&gt;=DATE(2020,3,20),B166&lt;=DATE(2020,6,26)),1,0)</f>
        <v>7495.49505047182</v>
      </c>
      <c r="AN166" s="30" t="n">
        <f aca="false">IF(ISNUMBER(C167),C167,AN167)-0.8328750492*(AD168-AD167)+3.274150872*(AE168-AE167)+0.7954612886*((IF(ISNUMBER(C167),C167,AN167)-IF(ISNUMBER(C166),C166,AN166))-(-0.8328750492*(AD167-AD166)+3.274150872*(AE167-AE166)))-1.394571582*AO167+0.4181414112*AO166</f>
        <v>7077.18148824811</v>
      </c>
      <c r="AP166" s="31" t="n">
        <f aca="false">AQ166+AR165+'ARIMAX(1,1,1) Model'!$C$19*(AR165-AR164)+'ARIMAX(1,1,1) Model'!$C$20*AS165</f>
        <v>7479.52215267901</v>
      </c>
      <c r="AQ166" s="31" t="n">
        <f aca="false">'ARIMAX(1,1,1) Model'!$C$6*I166+'ARIMAX(1,1,1) Model'!$C$7*N166/1000+'ARIMAX(1,1,1) Model'!$C$8*AD166+'ARIMAX(1,1,1) Model'!$C$9*AE166+'ARIMAX(1,1,1) Model'!$C$10*AC166+'ARIMAX(1,1,1) Model'!$C$11*IF(AND(B166&gt;='ARIMAX(1,1,1) Model'!$C$25,B166&lt;='ARIMAX(1,1,1) Model'!$C$26),1,0)+'ARIMAX(1,1,1) Model'!$C$12*E166/1000+'ARIMAX(1,1,1) Model'!$C$13*V166+'ARIMAX(1,1,1) Model'!$C$14*A166+'ARIMAX(1,1,1) Model'!$C$15*SIN(2*PI()*A166/'ARIMAX(1,1,1) Model'!$C$24)+'ARIMAX(1,1,1) Model'!$C$16*COS(2*PI()*A166/'ARIMAX(1,1,1) Model'!$C$24)+'ARIMAX(1,1,1) Model'!$C$17*SIN(4*PI()*A166/'ARIMAX(1,1,1) Model'!$C$24)+'ARIMAX(1,1,1) Model'!$C$18*COS(4*PI()*A166/'ARIMAX(1,1,1) Model'!$C$24)</f>
        <v>1375.73711958898</v>
      </c>
      <c r="AR166" s="31" t="n">
        <f aca="false">IF(ISNUMBER(C166),C166,AP166)-AQ166</f>
        <v>6022.26288041102</v>
      </c>
      <c r="AS166" s="31" t="n">
        <f aca="false">IF(ISNUMBER(C166),C166-AP166,0)</f>
        <v>-81.5221526790083</v>
      </c>
      <c r="AT166" s="32"/>
      <c r="AU166" s="33"/>
      <c r="AV166" s="33"/>
      <c r="AW166" s="31"/>
      <c r="AX166" s="31"/>
    </row>
    <row r="167" customFormat="false" ht="16.5" hidden="false" customHeight="true" outlineLevel="0" collapsed="false">
      <c r="A167" s="23" t="n">
        <v>166</v>
      </c>
      <c r="B167" s="24" t="n">
        <v>34432</v>
      </c>
      <c r="C167" s="23" t="n">
        <v>7187</v>
      </c>
      <c r="D167" s="25"/>
      <c r="E167" s="25" t="n">
        <v>342000</v>
      </c>
      <c r="F167" s="25"/>
      <c r="G167" s="25" t="n">
        <v>15.654</v>
      </c>
      <c r="H167" s="25" t="n">
        <v>14.34</v>
      </c>
      <c r="I167" s="25" t="n">
        <v>1.011</v>
      </c>
      <c r="J167" s="25" t="n">
        <v>7013.738</v>
      </c>
      <c r="K167" s="25"/>
      <c r="L167" s="25" t="n">
        <v>754</v>
      </c>
      <c r="M167" s="25" t="n">
        <v>15.52</v>
      </c>
      <c r="N167" s="25" t="n">
        <v>169314</v>
      </c>
      <c r="O167" s="25" t="n">
        <v>4632.6</v>
      </c>
      <c r="P167" s="25" t="n">
        <v>886169</v>
      </c>
      <c r="Q167" s="25"/>
      <c r="R167" s="25"/>
      <c r="S167" s="25"/>
      <c r="T167" s="25"/>
      <c r="U167" s="25" t="n">
        <v>28</v>
      </c>
      <c r="V167" s="25" t="n">
        <v>89.8</v>
      </c>
      <c r="W167" s="25"/>
      <c r="X167" s="25"/>
      <c r="Y167" s="25"/>
      <c r="Z167" s="25"/>
      <c r="AA167" s="25" t="n">
        <v>260282</v>
      </c>
      <c r="AB167" s="26"/>
      <c r="AC167" s="27" t="n">
        <v>0</v>
      </c>
      <c r="AD167" s="28" t="n">
        <v>94.5</v>
      </c>
      <c r="AE167" s="28" t="n">
        <v>1.2</v>
      </c>
      <c r="AF167" s="27"/>
      <c r="AG167" s="29" t="n">
        <f aca="false">6753.47943187+0.36116788*I167+0.01252571*N167-22.85359542*V167+0.00407811*AA167-0.00067349*E167</f>
        <v>7653.49481384068</v>
      </c>
      <c r="AH167" s="29" t="n">
        <f aca="false">A167*'Simple Linear Regression'!$B$18+'Simple Linear Regression'!$B$17</f>
        <v>8026.94050286849</v>
      </c>
      <c r="AI167" s="29" t="n">
        <f aca="false">7491.3971+0.0137554*N167-0.00058829*E167-34.3283*V167+0.30565*L167+54.6031*M167</f>
        <v>7614.4025876</v>
      </c>
      <c r="AJ167" s="29" t="n">
        <f aca="false">7491.3971-0.00058829*E167+0.30565*L167+54.6031*M167+0.0137554*N167-34.3283*V167</f>
        <v>7614.4025876</v>
      </c>
      <c r="AL167" s="29" t="n">
        <f aca="false">2192.59+2373.87*I167+0.0316653*N167-15.7623*V167+0.00202406*AA167-0.000740146*E167-0.00963493*(I167*N167)</f>
        <v>7162.91993518178</v>
      </c>
      <c r="AM167" s="30" t="n">
        <f aca="false">5205.907083+122.0638992*I167+13.609808*(N167/1000)-1.245906883*AD167+0.7746840854*AE167-134.2474226*AC167-1547.125689*IF(AND(B167&gt;=DATE(2020,3,20),B167&lt;=DATE(2020,6,26)),1,0)</f>
        <v>7516.83613726218</v>
      </c>
      <c r="AN167" s="30" t="n">
        <f aca="false">IF(ISNUMBER(C168),C168,AN168)-0.8328750492*(AD169-AD168)+3.274150872*(AE169-AE168)+0.7954612886*((IF(ISNUMBER(C168),C168,AN168)-IF(ISNUMBER(C167),C167,AN167))-(-0.8328750492*(AD168-AD167)+3.274150872*(AE168-AE167)))-1.394571582*AO168+0.4181414112*AO167</f>
        <v>8090.90700452079</v>
      </c>
      <c r="AP167" s="31" t="n">
        <f aca="false">AQ167+AR166+'ARIMAX(1,1,1) Model'!$C$19*(AR166-AR165)+'ARIMAX(1,1,1) Model'!$C$20*AS166</f>
        <v>7467.17243432866</v>
      </c>
      <c r="AQ167" s="31" t="n">
        <f aca="false">'ARIMAX(1,1,1) Model'!$C$6*I167+'ARIMAX(1,1,1) Model'!$C$7*N167/1000+'ARIMAX(1,1,1) Model'!$C$8*AD167+'ARIMAX(1,1,1) Model'!$C$9*AE167+'ARIMAX(1,1,1) Model'!$C$10*AC167+'ARIMAX(1,1,1) Model'!$C$11*IF(AND(B167&gt;='ARIMAX(1,1,1) Model'!$C$25,B167&lt;='ARIMAX(1,1,1) Model'!$C$26),1,0)+'ARIMAX(1,1,1) Model'!$C$12*E167/1000+'ARIMAX(1,1,1) Model'!$C$13*V167+'ARIMAX(1,1,1) Model'!$C$14*A167+'ARIMAX(1,1,1) Model'!$C$15*SIN(2*PI()*A167/'ARIMAX(1,1,1) Model'!$C$24)+'ARIMAX(1,1,1) Model'!$C$16*COS(2*PI()*A167/'ARIMAX(1,1,1) Model'!$C$24)+'ARIMAX(1,1,1) Model'!$C$17*SIN(4*PI()*A167/'ARIMAX(1,1,1) Model'!$C$24)+'ARIMAX(1,1,1) Model'!$C$18*COS(4*PI()*A167/'ARIMAX(1,1,1) Model'!$C$24)</f>
        <v>1386.08025145097</v>
      </c>
      <c r="AR167" s="31" t="n">
        <f aca="false">IF(ISNUMBER(C167),C167,AP167)-AQ167</f>
        <v>5800.91974854903</v>
      </c>
      <c r="AS167" s="31" t="n">
        <f aca="false">IF(ISNUMBER(C167),C167-AP167,0)</f>
        <v>-280.172434328661</v>
      </c>
      <c r="AT167" s="32"/>
      <c r="AU167" s="33"/>
      <c r="AV167" s="33"/>
      <c r="AW167" s="31"/>
      <c r="AX167" s="31"/>
    </row>
    <row r="168" customFormat="false" ht="16.5" hidden="false" customHeight="true" outlineLevel="0" collapsed="false">
      <c r="A168" s="23" t="n">
        <v>167</v>
      </c>
      <c r="B168" s="24" t="n">
        <v>34439</v>
      </c>
      <c r="C168" s="23" t="n">
        <v>7720</v>
      </c>
      <c r="D168" s="25"/>
      <c r="E168" s="25" t="n">
        <v>349000</v>
      </c>
      <c r="F168" s="25"/>
      <c r="G168" s="25" t="n">
        <v>16.068</v>
      </c>
      <c r="H168" s="25" t="n">
        <v>15.008</v>
      </c>
      <c r="I168" s="25" t="n">
        <v>1.028</v>
      </c>
      <c r="J168" s="25" t="n">
        <v>7013.738</v>
      </c>
      <c r="K168" s="25"/>
      <c r="L168" s="25" t="n">
        <v>754</v>
      </c>
      <c r="M168" s="25" t="n">
        <v>15.52</v>
      </c>
      <c r="N168" s="25" t="n">
        <v>166444</v>
      </c>
      <c r="O168" s="25" t="n">
        <v>4632.6</v>
      </c>
      <c r="P168" s="25" t="n">
        <v>886169</v>
      </c>
      <c r="Q168" s="25"/>
      <c r="R168" s="25"/>
      <c r="S168" s="25"/>
      <c r="T168" s="25"/>
      <c r="U168" s="25" t="n">
        <v>28</v>
      </c>
      <c r="V168" s="25" t="n">
        <v>89.8</v>
      </c>
      <c r="W168" s="25"/>
      <c r="X168" s="25"/>
      <c r="Y168" s="25"/>
      <c r="Z168" s="25"/>
      <c r="AA168" s="25" t="n">
        <v>260282</v>
      </c>
      <c r="AB168" s="26"/>
      <c r="AC168" s="27" t="n">
        <v>0</v>
      </c>
      <c r="AD168" s="28" t="n">
        <v>53.2</v>
      </c>
      <c r="AE168" s="28" t="n">
        <v>11.5</v>
      </c>
      <c r="AF168" s="27"/>
      <c r="AG168" s="29" t="n">
        <f aca="false">6753.47943187+0.36116788*I168+0.01252571*N168-22.85359542*V168+0.00407811*AA168-0.00067349*E168</f>
        <v>7612.83773599464</v>
      </c>
      <c r="AH168" s="29" t="n">
        <f aca="false">A168*'Simple Linear Regression'!$B$18+'Simple Linear Regression'!$B$17</f>
        <v>8027.79353995239</v>
      </c>
      <c r="AI168" s="29" t="n">
        <f aca="false">7491.3971+0.0137554*N168-0.00058829*E168-34.3283*V168+0.30565*L168+54.6031*M168</f>
        <v>7570.8065596</v>
      </c>
      <c r="AJ168" s="29" t="n">
        <f aca="false">7491.3971-0.00058829*E168+0.30565*L168+54.6031*M168+0.0137554*N168-34.3283*V168</f>
        <v>7570.8065596</v>
      </c>
      <c r="AL168" s="29" t="n">
        <f aca="false">2192.59+2373.87*I168+0.0316653*N168-15.7623*V168+0.00202406*AA168-0.000740146*E168-0.00963493*(I168*N168)</f>
        <v>7107.90921911024</v>
      </c>
      <c r="AM168" s="30" t="n">
        <f aca="false">5205.907083+122.0638992*I168+13.609808*(N168/1000)-1.245906883*AD168+0.7746840854*AE168-134.2474226*AC168-1547.125689*IF(AND(B168&gt;=DATE(2020,3,20),B168&lt;=DATE(2020,6,26)),1,0)</f>
        <v>7539.2862749361</v>
      </c>
      <c r="AN168" s="30" t="n">
        <f aca="false">IF(ISNUMBER(C169),C169,AN169)-0.8328750492*(AD170-AD169)+3.274150872*(AE170-AE169)+0.7954612886*((IF(ISNUMBER(C169),C169,AN169)-IF(ISNUMBER(C168),C168,AN168))-(-0.8328750492*(AD169-AD168)+3.274150872*(AE169-AE168)))-1.394571582*AO169+0.4181414112*AO168</f>
        <v>6538.68539826277</v>
      </c>
      <c r="AP168" s="31" t="n">
        <f aca="false">AQ168+AR167+'ARIMAX(1,1,1) Model'!$C$19*(AR167-AR166)+'ARIMAX(1,1,1) Model'!$C$20*AS167</f>
        <v>7469.18290364464</v>
      </c>
      <c r="AQ168" s="31" t="n">
        <f aca="false">'ARIMAX(1,1,1) Model'!$C$6*I168+'ARIMAX(1,1,1) Model'!$C$7*N168/1000+'ARIMAX(1,1,1) Model'!$C$8*AD168+'ARIMAX(1,1,1) Model'!$C$9*AE168+'ARIMAX(1,1,1) Model'!$C$10*AC168+'ARIMAX(1,1,1) Model'!$C$11*IF(AND(B168&gt;='ARIMAX(1,1,1) Model'!$C$25,B168&lt;='ARIMAX(1,1,1) Model'!$C$26),1,0)+'ARIMAX(1,1,1) Model'!$C$12*E168/1000+'ARIMAX(1,1,1) Model'!$C$13*V168+'ARIMAX(1,1,1) Model'!$C$14*A168+'ARIMAX(1,1,1) Model'!$C$15*SIN(2*PI()*A168/'ARIMAX(1,1,1) Model'!$C$24)+'ARIMAX(1,1,1) Model'!$C$16*COS(2*PI()*A168/'ARIMAX(1,1,1) Model'!$C$24)+'ARIMAX(1,1,1) Model'!$C$17*SIN(4*PI()*A168/'ARIMAX(1,1,1) Model'!$C$24)+'ARIMAX(1,1,1) Model'!$C$18*COS(4*PI()*A168/'ARIMAX(1,1,1) Model'!$C$24)</f>
        <v>1437.67253252335</v>
      </c>
      <c r="AR168" s="31" t="n">
        <f aca="false">IF(ISNUMBER(C168),C168,AP168)-AQ168</f>
        <v>6282.32746747665</v>
      </c>
      <c r="AS168" s="31" t="n">
        <f aca="false">IF(ISNUMBER(C168),C168-AP168,0)</f>
        <v>250.817096355358</v>
      </c>
      <c r="AT168" s="32"/>
      <c r="AU168" s="33"/>
      <c r="AV168" s="33"/>
      <c r="AW168" s="31"/>
      <c r="AX168" s="31"/>
    </row>
    <row r="169" customFormat="false" ht="16.5" hidden="false" customHeight="true" outlineLevel="0" collapsed="false">
      <c r="A169" s="23" t="n">
        <v>168</v>
      </c>
      <c r="B169" s="24" t="n">
        <v>34446</v>
      </c>
      <c r="C169" s="23" t="n">
        <v>7042</v>
      </c>
      <c r="D169" s="25"/>
      <c r="E169" s="25" t="n">
        <v>354000</v>
      </c>
      <c r="F169" s="25"/>
      <c r="G169" s="25" t="n">
        <v>17.024</v>
      </c>
      <c r="H169" s="25" t="n">
        <v>15.564</v>
      </c>
      <c r="I169" s="25" t="n">
        <v>1.033</v>
      </c>
      <c r="J169" s="25" t="n">
        <v>7013.738</v>
      </c>
      <c r="K169" s="25"/>
      <c r="L169" s="25" t="n">
        <v>754</v>
      </c>
      <c r="M169" s="25" t="n">
        <v>15.301</v>
      </c>
      <c r="N169" s="25" t="n">
        <v>166444</v>
      </c>
      <c r="O169" s="25" t="n">
        <v>4632.6</v>
      </c>
      <c r="P169" s="25" t="n">
        <v>886169</v>
      </c>
      <c r="Q169" s="25"/>
      <c r="R169" s="25"/>
      <c r="S169" s="25"/>
      <c r="T169" s="25"/>
      <c r="U169" s="25" t="n">
        <v>28</v>
      </c>
      <c r="V169" s="25" t="n">
        <v>89.8</v>
      </c>
      <c r="W169" s="25"/>
      <c r="X169" s="25"/>
      <c r="Y169" s="25"/>
      <c r="Z169" s="25"/>
      <c r="AA169" s="25" t="n">
        <v>260282</v>
      </c>
      <c r="AB169" s="26"/>
      <c r="AC169" s="27" t="n">
        <v>0</v>
      </c>
      <c r="AD169" s="28" t="n">
        <v>44</v>
      </c>
      <c r="AE169" s="28" t="n">
        <v>9.5</v>
      </c>
      <c r="AF169" s="27"/>
      <c r="AG169" s="29" t="n">
        <f aca="false">6753.47943187+0.36116788*I169+0.01252571*N169-22.85359542*V169+0.00407811*AA169-0.00067349*E169</f>
        <v>7609.47209183404</v>
      </c>
      <c r="AH169" s="29" t="n">
        <f aca="false">A169*'Simple Linear Regression'!$B$18+'Simple Linear Regression'!$B$17</f>
        <v>8028.6465770363</v>
      </c>
      <c r="AI169" s="29" t="n">
        <f aca="false">7491.3971+0.0137554*N169-0.00058829*E169-34.3283*V169+0.30565*L169+54.6031*M169</f>
        <v>7555.9070307</v>
      </c>
      <c r="AJ169" s="29" t="n">
        <f aca="false">7491.3971-0.00058829*E169+0.30565*L169+54.6031*M169+0.0137554*N169-34.3283*V169</f>
        <v>7555.9070307</v>
      </c>
      <c r="AL169" s="29" t="n">
        <f aca="false">2192.59+2373.87*I169+0.0316653*N169-15.7623*V169+0.00202406*AA169-0.000740146*E169-0.00963493*(I169*N169)</f>
        <v>7108.05945766564</v>
      </c>
      <c r="AM169" s="30" t="n">
        <f aca="false">5205.907083+122.0638992*I169+13.609808*(N169/1000)-1.245906883*AD169+0.7746840854*AE169-134.2474226*AC169-1547.125689*IF(AND(B169&gt;=DATE(2020,3,20),B169&lt;=DATE(2020,6,26)),1,0)</f>
        <v>7549.8095695849</v>
      </c>
      <c r="AN169" s="30" t="n">
        <f aca="false">IF(ISNUMBER(C170),C170,AN170)-0.8328750492*(AD171-AD170)+3.274150872*(AE171-AE170)+0.7954612886*((IF(ISNUMBER(C170),C170,AN170)-IF(ISNUMBER(C169),C169,AN169))-(-0.8328750492*(AD170-AD169)+3.274150872*(AE170-AE169)))-1.394571582*AO170+0.4181414112*AO169</f>
        <v>8490.18174104449</v>
      </c>
      <c r="AP169" s="31" t="n">
        <f aca="false">AQ169+AR168+'ARIMAX(1,1,1) Model'!$C$19*(AR168-AR167)+'ARIMAX(1,1,1) Model'!$C$20*AS168</f>
        <v>7579.84684711089</v>
      </c>
      <c r="AQ169" s="31" t="n">
        <f aca="false">'ARIMAX(1,1,1) Model'!$C$6*I169+'ARIMAX(1,1,1) Model'!$C$7*N169/1000+'ARIMAX(1,1,1) Model'!$C$8*AD169+'ARIMAX(1,1,1) Model'!$C$9*AE169+'ARIMAX(1,1,1) Model'!$C$10*AC169+'ARIMAX(1,1,1) Model'!$C$11*IF(AND(B169&gt;='ARIMAX(1,1,1) Model'!$C$25,B169&lt;='ARIMAX(1,1,1) Model'!$C$26),1,0)+'ARIMAX(1,1,1) Model'!$C$12*E169/1000+'ARIMAX(1,1,1) Model'!$C$13*V169+'ARIMAX(1,1,1) Model'!$C$14*A169+'ARIMAX(1,1,1) Model'!$C$15*SIN(2*PI()*A169/'ARIMAX(1,1,1) Model'!$C$24)+'ARIMAX(1,1,1) Model'!$C$16*COS(2*PI()*A169/'ARIMAX(1,1,1) Model'!$C$24)+'ARIMAX(1,1,1) Model'!$C$17*SIN(4*PI()*A169/'ARIMAX(1,1,1) Model'!$C$24)+'ARIMAX(1,1,1) Model'!$C$18*COS(4*PI()*A169/'ARIMAX(1,1,1) Model'!$C$24)</f>
        <v>1476.32322043774</v>
      </c>
      <c r="AR169" s="31" t="n">
        <f aca="false">IF(ISNUMBER(C169),C169,AP169)-AQ169</f>
        <v>5565.67677956226</v>
      </c>
      <c r="AS169" s="31" t="n">
        <f aca="false">IF(ISNUMBER(C169),C169-AP169,0)</f>
        <v>-537.84684711089</v>
      </c>
      <c r="AT169" s="32"/>
      <c r="AU169" s="33"/>
      <c r="AV169" s="33"/>
      <c r="AW169" s="31"/>
      <c r="AX169" s="31"/>
    </row>
    <row r="170" customFormat="false" ht="16.5" hidden="false" customHeight="true" outlineLevel="0" collapsed="false">
      <c r="A170" s="23" t="n">
        <v>169</v>
      </c>
      <c r="B170" s="24" t="n">
        <v>34453</v>
      </c>
      <c r="C170" s="23" t="n">
        <v>7892</v>
      </c>
      <c r="D170" s="25"/>
      <c r="E170" s="25" t="n">
        <v>331000</v>
      </c>
      <c r="F170" s="25"/>
      <c r="G170" s="25" t="n">
        <v>16.934</v>
      </c>
      <c r="H170" s="25" t="n">
        <v>15.836</v>
      </c>
      <c r="I170" s="25" t="n">
        <v>1.037</v>
      </c>
      <c r="J170" s="25" t="n">
        <v>7013.738</v>
      </c>
      <c r="K170" s="25"/>
      <c r="L170" s="25" t="n">
        <v>754</v>
      </c>
      <c r="M170" s="25" t="n">
        <v>15.301</v>
      </c>
      <c r="N170" s="25" t="n">
        <v>166444</v>
      </c>
      <c r="O170" s="25" t="n">
        <v>4632.6</v>
      </c>
      <c r="P170" s="25" t="n">
        <v>886169</v>
      </c>
      <c r="Q170" s="25"/>
      <c r="R170" s="25"/>
      <c r="S170" s="25"/>
      <c r="T170" s="25"/>
      <c r="U170" s="25" t="n">
        <v>27</v>
      </c>
      <c r="V170" s="25" t="n">
        <v>89.8</v>
      </c>
      <c r="W170" s="25"/>
      <c r="X170" s="25"/>
      <c r="Y170" s="25"/>
      <c r="Z170" s="25"/>
      <c r="AA170" s="25" t="n">
        <v>260282</v>
      </c>
      <c r="AB170" s="26"/>
      <c r="AC170" s="27" t="n">
        <v>0</v>
      </c>
      <c r="AD170" s="28" t="n">
        <v>39.8</v>
      </c>
      <c r="AE170" s="28" t="n">
        <v>19.7</v>
      </c>
      <c r="AF170" s="27"/>
      <c r="AG170" s="29" t="n">
        <f aca="false">6753.47943187+0.36116788*I170+0.01252571*N170-22.85359542*V170+0.00407811*AA170-0.00067349*E170</f>
        <v>7624.96380650556</v>
      </c>
      <c r="AH170" s="29" t="n">
        <f aca="false">A170*'Simple Linear Regression'!$B$18+'Simple Linear Regression'!$B$17</f>
        <v>8029.4996141202</v>
      </c>
      <c r="AI170" s="29" t="n">
        <f aca="false">7491.3971+0.0137554*N170-0.00058829*E170-34.3283*V170+0.30565*L170+54.6031*M170</f>
        <v>7569.4377007</v>
      </c>
      <c r="AJ170" s="29" t="n">
        <f aca="false">7491.3971-0.00058829*E170+0.30565*L170+54.6031*M170+0.0137554*N170-34.3283*V170</f>
        <v>7569.4377007</v>
      </c>
      <c r="AL170" s="29" t="n">
        <f aca="false">2192.59+2373.87*I170+0.0316653*N170-15.7623*V170+0.00202406*AA170-0.000740146*E170-0.00963493*(I170*N170)</f>
        <v>7128.16359050996</v>
      </c>
      <c r="AM170" s="30" t="n">
        <f aca="false">5205.907083+122.0638992*I170+13.609808*(N170/1000)-1.245906883*AD170+0.7746840854*AE170-134.2474226*AC170-1547.125689*IF(AND(B170&gt;=DATE(2020,3,20),B170&lt;=DATE(2020,6,26)),1,0)</f>
        <v>7563.43241176138</v>
      </c>
      <c r="AN170" s="30" t="n">
        <f aca="false">IF(ISNUMBER(C171),C171,AN171)-0.8328750492*(AD172-AD171)+3.274150872*(AE172-AE171)+0.7954612886*((IF(ISNUMBER(C171),C171,AN171)-IF(ISNUMBER(C170),C170,AN170))-(-0.8328750492*(AD171-AD170)+3.274150872*(AE171-AE170)))-1.394571582*AO171+0.4181414112*AO170</f>
        <v>6067.36941423681</v>
      </c>
      <c r="AP170" s="31" t="n">
        <f aca="false">AQ170+AR169+'ARIMAX(1,1,1) Model'!$C$19*(AR169-AR168)+'ARIMAX(1,1,1) Model'!$C$20*AS169</f>
        <v>7549.5631504026</v>
      </c>
      <c r="AQ170" s="31" t="n">
        <f aca="false">'ARIMAX(1,1,1) Model'!$C$6*I170+'ARIMAX(1,1,1) Model'!$C$7*N170/1000+'ARIMAX(1,1,1) Model'!$C$8*AD170+'ARIMAX(1,1,1) Model'!$C$9*AE170+'ARIMAX(1,1,1) Model'!$C$10*AC170+'ARIMAX(1,1,1) Model'!$C$11*IF(AND(B170&gt;='ARIMAX(1,1,1) Model'!$C$25,B170&lt;='ARIMAX(1,1,1) Model'!$C$26),1,0)+'ARIMAX(1,1,1) Model'!$C$12*E170/1000+'ARIMAX(1,1,1) Model'!$C$13*V170+'ARIMAX(1,1,1) Model'!$C$14*A170+'ARIMAX(1,1,1) Model'!$C$15*SIN(2*PI()*A170/'ARIMAX(1,1,1) Model'!$C$24)+'ARIMAX(1,1,1) Model'!$C$16*COS(2*PI()*A170/'ARIMAX(1,1,1) Model'!$C$24)+'ARIMAX(1,1,1) Model'!$C$17*SIN(4*PI()*A170/'ARIMAX(1,1,1) Model'!$C$24)+'ARIMAX(1,1,1) Model'!$C$18*COS(4*PI()*A170/'ARIMAX(1,1,1) Model'!$C$24)</f>
        <v>1569.67542413949</v>
      </c>
      <c r="AR170" s="31" t="n">
        <f aca="false">IF(ISNUMBER(C170),C170,AP170)-AQ170</f>
        <v>6322.32457586051</v>
      </c>
      <c r="AS170" s="31" t="n">
        <f aca="false">IF(ISNUMBER(C170),C170-AP170,0)</f>
        <v>342.436849597398</v>
      </c>
      <c r="AT170" s="32"/>
      <c r="AU170" s="33"/>
      <c r="AV170" s="33"/>
      <c r="AW170" s="31"/>
      <c r="AX170" s="31"/>
    </row>
    <row r="171" customFormat="false" ht="16.5" hidden="false" customHeight="true" outlineLevel="0" collapsed="false">
      <c r="A171" s="23" t="n">
        <v>170</v>
      </c>
      <c r="B171" s="24" t="n">
        <v>34460</v>
      </c>
      <c r="C171" s="23" t="n">
        <v>6824</v>
      </c>
      <c r="D171" s="25"/>
      <c r="E171" s="25" t="n">
        <v>344000</v>
      </c>
      <c r="F171" s="25"/>
      <c r="G171" s="25" t="n">
        <v>17.196</v>
      </c>
      <c r="H171" s="25" t="n">
        <v>15.995</v>
      </c>
      <c r="I171" s="25" t="n">
        <v>1.04</v>
      </c>
      <c r="J171" s="25" t="n">
        <v>7115.652</v>
      </c>
      <c r="K171" s="25"/>
      <c r="L171" s="25" t="n">
        <v>735</v>
      </c>
      <c r="M171" s="25" t="n">
        <v>15.301</v>
      </c>
      <c r="N171" s="25" t="n">
        <v>166444</v>
      </c>
      <c r="O171" s="25" t="n">
        <v>4646</v>
      </c>
      <c r="P171" s="25" t="n">
        <v>886169</v>
      </c>
      <c r="Q171" s="25"/>
      <c r="R171" s="25"/>
      <c r="S171" s="25"/>
      <c r="T171" s="25"/>
      <c r="U171" s="25" t="n">
        <v>27</v>
      </c>
      <c r="V171" s="25" t="n">
        <v>88.7</v>
      </c>
      <c r="W171" s="25"/>
      <c r="X171" s="25"/>
      <c r="Y171" s="25"/>
      <c r="Z171" s="25"/>
      <c r="AA171" s="25" t="n">
        <v>260282</v>
      </c>
      <c r="AB171" s="26"/>
      <c r="AC171" s="27" t="n">
        <v>0</v>
      </c>
      <c r="AD171" s="28" t="n">
        <v>50.6</v>
      </c>
      <c r="AE171" s="28" t="n">
        <v>7.6</v>
      </c>
      <c r="AF171" s="27"/>
      <c r="AG171" s="29" t="n">
        <f aca="false">6753.47943187+0.36116788*I171+0.01252571*N171-22.85359542*V171+0.00407811*AA171-0.00067349*E171</f>
        <v>7641.3484749712</v>
      </c>
      <c r="AH171" s="29" t="n">
        <f aca="false">A171*'Simple Linear Regression'!$B$18+'Simple Linear Regression'!$B$17</f>
        <v>8030.35265120411</v>
      </c>
      <c r="AI171" s="29" t="n">
        <f aca="false">7491.3971+0.0137554*N171-0.00058829*E171-34.3283*V171+0.30565*L171+54.6031*M171</f>
        <v>7593.7437107</v>
      </c>
      <c r="AJ171" s="29" t="n">
        <f aca="false">7491.3971-0.00058829*E171+0.30565*L171+54.6031*M171+0.0137554*N171-34.3283*V171</f>
        <v>7593.7437107</v>
      </c>
      <c r="AL171" s="29" t="n">
        <f aca="false">2192.59+2373.87*I171+0.0316653*N171-15.7623*V171+0.00202406*AA171-0.000740146*E171-0.00963493*(I171*N171)</f>
        <v>7138.1908036432</v>
      </c>
      <c r="AM171" s="30" t="n">
        <f aca="false">5205.907083+122.0638992*I171+13.609808*(N171/1000)-1.245906883*AD171+0.7746840854*AE171-134.2474226*AC171-1547.125689*IF(AND(B171&gt;=DATE(2020,3,20),B171&lt;=DATE(2020,6,26)),1,0)</f>
        <v>7540.96913168924</v>
      </c>
      <c r="AN171" s="30" t="n">
        <f aca="false">IF(ISNUMBER(C172),C172,AN172)-0.8328750492*(AD173-AD172)+3.274150872*(AE173-AE172)+0.7954612886*((IF(ISNUMBER(C172),C172,AN172)-IF(ISNUMBER(C171),C171,AN171))-(-0.8328750492*(AD172-AD171)+3.274150872*(AE172-AE171)))-1.394571582*AO172+0.4181414112*AO171</f>
        <v>8072.39913115325</v>
      </c>
      <c r="AP171" s="31" t="n">
        <f aca="false">AQ171+AR170+'ARIMAX(1,1,1) Model'!$C$19*(AR170-AR169)+'ARIMAX(1,1,1) Model'!$C$20*AS170</f>
        <v>7644.35509313436</v>
      </c>
      <c r="AQ171" s="31" t="n">
        <f aca="false">'ARIMAX(1,1,1) Model'!$C$6*I171+'ARIMAX(1,1,1) Model'!$C$7*N171/1000+'ARIMAX(1,1,1) Model'!$C$8*AD171+'ARIMAX(1,1,1) Model'!$C$9*AE171+'ARIMAX(1,1,1) Model'!$C$10*AC171+'ARIMAX(1,1,1) Model'!$C$11*IF(AND(B171&gt;='ARIMAX(1,1,1) Model'!$C$25,B171&lt;='ARIMAX(1,1,1) Model'!$C$26),1,0)+'ARIMAX(1,1,1) Model'!$C$12*E171/1000+'ARIMAX(1,1,1) Model'!$C$13*V171+'ARIMAX(1,1,1) Model'!$C$14*A171+'ARIMAX(1,1,1) Model'!$C$15*SIN(2*PI()*A171/'ARIMAX(1,1,1) Model'!$C$24)+'ARIMAX(1,1,1) Model'!$C$16*COS(2*PI()*A171/'ARIMAX(1,1,1) Model'!$C$24)+'ARIMAX(1,1,1) Model'!$C$17*SIN(4*PI()*A171/'ARIMAX(1,1,1) Model'!$C$24)+'ARIMAX(1,1,1) Model'!$C$18*COS(4*PI()*A171/'ARIMAX(1,1,1) Model'!$C$24)</f>
        <v>1556.45516793943</v>
      </c>
      <c r="AR171" s="31" t="n">
        <f aca="false">IF(ISNUMBER(C171),C171,AP171)-AQ171</f>
        <v>5267.54483206057</v>
      </c>
      <c r="AS171" s="31" t="n">
        <f aca="false">IF(ISNUMBER(C171),C171-AP171,0)</f>
        <v>-820.355093134356</v>
      </c>
      <c r="AT171" s="32"/>
      <c r="AU171" s="33"/>
      <c r="AV171" s="33"/>
      <c r="AW171" s="31"/>
      <c r="AX171" s="31"/>
    </row>
    <row r="172" customFormat="false" ht="16.5" hidden="false" customHeight="true" outlineLevel="0" collapsed="false">
      <c r="A172" s="23" t="n">
        <v>171</v>
      </c>
      <c r="B172" s="24" t="n">
        <v>34467</v>
      </c>
      <c r="C172" s="23" t="n">
        <v>7552</v>
      </c>
      <c r="D172" s="25"/>
      <c r="E172" s="25" t="n">
        <v>371000</v>
      </c>
      <c r="F172" s="25"/>
      <c r="G172" s="25" t="n">
        <v>17.93</v>
      </c>
      <c r="H172" s="25" t="n">
        <v>16.286</v>
      </c>
      <c r="I172" s="25" t="n">
        <v>1.045</v>
      </c>
      <c r="J172" s="25" t="n">
        <v>7115.652</v>
      </c>
      <c r="K172" s="25"/>
      <c r="L172" s="25" t="n">
        <v>735</v>
      </c>
      <c r="M172" s="25" t="n">
        <v>15.301</v>
      </c>
      <c r="N172" s="25" t="n">
        <v>166444</v>
      </c>
      <c r="O172" s="25" t="n">
        <v>4646</v>
      </c>
      <c r="P172" s="25" t="n">
        <v>886169</v>
      </c>
      <c r="Q172" s="25"/>
      <c r="R172" s="25"/>
      <c r="S172" s="25"/>
      <c r="T172" s="25"/>
      <c r="U172" s="25" t="n">
        <v>27</v>
      </c>
      <c r="V172" s="25" t="n">
        <v>88.7</v>
      </c>
      <c r="W172" s="25"/>
      <c r="X172" s="25"/>
      <c r="Y172" s="25"/>
      <c r="Z172" s="25"/>
      <c r="AA172" s="25" t="n">
        <v>260282</v>
      </c>
      <c r="AB172" s="26"/>
      <c r="AC172" s="27" t="n">
        <v>0</v>
      </c>
      <c r="AD172" s="28" t="n">
        <v>34.6</v>
      </c>
      <c r="AE172" s="28" t="n">
        <v>20.1</v>
      </c>
      <c r="AF172" s="27"/>
      <c r="AG172" s="29" t="n">
        <f aca="false">6753.47943187+0.36116788*I172+0.01252571*N172-22.85359542*V172+0.00407811*AA172-0.00067349*E172</f>
        <v>7623.1660508106</v>
      </c>
      <c r="AH172" s="29" t="n">
        <f aca="false">A172*'Simple Linear Regression'!$B$18+'Simple Linear Regression'!$B$17</f>
        <v>8031.20568828801</v>
      </c>
      <c r="AI172" s="29" t="n">
        <f aca="false">7491.3971+0.0137554*N172-0.00058829*E172-34.3283*V172+0.30565*L172+54.6031*M172</f>
        <v>7577.8598807</v>
      </c>
      <c r="AJ172" s="29" t="n">
        <f aca="false">7491.3971-0.00058829*E172+0.30565*L172+54.6031*M172+0.0137554*N172-34.3283*V172</f>
        <v>7577.8598807</v>
      </c>
      <c r="AL172" s="29" t="n">
        <f aca="false">2192.59+2373.87*I172+0.0316653*N172-15.7623*V172+0.00202406*AA172-0.000740146*E172-0.00963493*(I172*N172)</f>
        <v>7122.0578301986</v>
      </c>
      <c r="AM172" s="30" t="n">
        <f aca="false">5205.907083+122.0638992*I172+13.609808*(N172/1000)-1.245906883*AD172+0.7746840854*AE172-134.2474226*AC172-1547.125689*IF(AND(B172&gt;=DATE(2020,3,20),B172&lt;=DATE(2020,6,26)),1,0)</f>
        <v>7571.19751238074</v>
      </c>
      <c r="AN172" s="30" t="n">
        <f aca="false">IF(ISNUMBER(C173),C173,AN173)-0.8328750492*(AD174-AD173)+3.274150872*(AE174-AE173)+0.7954612886*((IF(ISNUMBER(C173),C173,AN173)-IF(ISNUMBER(C172),C172,AN172))-(-0.8328750492*(AD173-AD172)+3.274150872*(AE173-AE172)))-1.394571582*AO173+0.4181414112*AO172</f>
        <v>8300.09688509644</v>
      </c>
      <c r="AP172" s="31" t="n">
        <f aca="false">AQ172+AR171+'ARIMAX(1,1,1) Model'!$C$19*(AR171-AR170)+'ARIMAX(1,1,1) Model'!$C$20*AS171</f>
        <v>7502.36184235197</v>
      </c>
      <c r="AQ172" s="31" t="n">
        <f aca="false">'ARIMAX(1,1,1) Model'!$C$6*I172+'ARIMAX(1,1,1) Model'!$C$7*N172/1000+'ARIMAX(1,1,1) Model'!$C$8*AD172+'ARIMAX(1,1,1) Model'!$C$9*AE172+'ARIMAX(1,1,1) Model'!$C$10*AC172+'ARIMAX(1,1,1) Model'!$C$11*IF(AND(B172&gt;='ARIMAX(1,1,1) Model'!$C$25,B172&lt;='ARIMAX(1,1,1) Model'!$C$26),1,0)+'ARIMAX(1,1,1) Model'!$C$12*E172/1000+'ARIMAX(1,1,1) Model'!$C$13*V172+'ARIMAX(1,1,1) Model'!$C$14*A172+'ARIMAX(1,1,1) Model'!$C$15*SIN(2*PI()*A172/'ARIMAX(1,1,1) Model'!$C$24)+'ARIMAX(1,1,1) Model'!$C$16*COS(2*PI()*A172/'ARIMAX(1,1,1) Model'!$C$24)+'ARIMAX(1,1,1) Model'!$C$17*SIN(4*PI()*A172/'ARIMAX(1,1,1) Model'!$C$24)+'ARIMAX(1,1,1) Model'!$C$18*COS(4*PI()*A172/'ARIMAX(1,1,1) Model'!$C$24)</f>
        <v>1599.30333865865</v>
      </c>
      <c r="AR172" s="31" t="n">
        <f aca="false">IF(ISNUMBER(C172),C172,AP172)-AQ172</f>
        <v>5952.69666134135</v>
      </c>
      <c r="AS172" s="31" t="n">
        <f aca="false">IF(ISNUMBER(C172),C172-AP172,0)</f>
        <v>49.6381576480326</v>
      </c>
      <c r="AT172" s="32"/>
      <c r="AU172" s="33"/>
      <c r="AV172" s="33"/>
      <c r="AW172" s="31"/>
      <c r="AX172" s="31"/>
    </row>
    <row r="173" customFormat="false" ht="16.5" hidden="false" customHeight="true" outlineLevel="0" collapsed="false">
      <c r="A173" s="23" t="n">
        <v>172</v>
      </c>
      <c r="B173" s="24" t="n">
        <v>34474</v>
      </c>
      <c r="C173" s="23" t="n">
        <v>7938</v>
      </c>
      <c r="D173" s="25"/>
      <c r="E173" s="25" t="n">
        <v>360000</v>
      </c>
      <c r="F173" s="25"/>
      <c r="G173" s="25" t="n">
        <v>18.208</v>
      </c>
      <c r="H173" s="25" t="n">
        <v>16.084</v>
      </c>
      <c r="I173" s="25" t="n">
        <v>1.046</v>
      </c>
      <c r="J173" s="25" t="n">
        <v>7115.652</v>
      </c>
      <c r="K173" s="25"/>
      <c r="L173" s="25" t="n">
        <v>735</v>
      </c>
      <c r="M173" s="25" t="n">
        <v>16.013</v>
      </c>
      <c r="N173" s="25" t="n">
        <v>196190</v>
      </c>
      <c r="O173" s="25" t="n">
        <v>4646</v>
      </c>
      <c r="P173" s="25" t="n">
        <v>886169</v>
      </c>
      <c r="Q173" s="25"/>
      <c r="R173" s="25"/>
      <c r="S173" s="25"/>
      <c r="T173" s="25"/>
      <c r="U173" s="25" t="n">
        <v>27</v>
      </c>
      <c r="V173" s="25" t="n">
        <v>88.7</v>
      </c>
      <c r="W173" s="25"/>
      <c r="X173" s="25"/>
      <c r="Y173" s="25"/>
      <c r="Z173" s="25"/>
      <c r="AA173" s="25" t="n">
        <v>260282</v>
      </c>
      <c r="AB173" s="26"/>
      <c r="AC173" s="27" t="n">
        <v>0</v>
      </c>
      <c r="AD173" s="28" t="n">
        <v>39.5</v>
      </c>
      <c r="AE173" s="28" t="n">
        <v>16.6</v>
      </c>
      <c r="AF173" s="27"/>
      <c r="AG173" s="29" t="n">
        <f aca="false">6753.47943187+0.36116788*I173+0.01252571*N173-22.85359542*V173+0.00407811*AA173-0.00067349*E173</f>
        <v>8003.16457163848</v>
      </c>
      <c r="AH173" s="29" t="n">
        <f aca="false">A173*'Simple Linear Regression'!$B$18+'Simple Linear Regression'!$B$17</f>
        <v>8032.05872537191</v>
      </c>
      <c r="AI173" s="29" t="n">
        <f aca="false">7491.3971+0.0137554*N173-0.00058829*E173-34.3283*V173+0.30565*L173+54.6031*M173</f>
        <v>8032.3766063</v>
      </c>
      <c r="AJ173" s="29" t="n">
        <f aca="false">7491.3971-0.00058829*E173+0.30565*L173+54.6031*M173+0.0137554*N173-34.3283*V173</f>
        <v>8032.3766063</v>
      </c>
      <c r="AL173" s="29" t="n">
        <f aca="false">2192.59+2373.87*I173+0.0316653*N173-15.7623*V173+0.00202406*AA173-0.000740146*E173-0.00963493*(I173*N173)</f>
        <v>7773.1013870518</v>
      </c>
      <c r="AM173" s="30" t="n">
        <f aca="false">5205.907083+122.0638992*I173+13.609808*(N173/1000)-1.245906883*AD173+0.7746840854*AE173-134.2474226*AC173-1547.125689*IF(AND(B173&gt;=DATE(2020,3,20),B173&lt;=DATE(2020,6,26)),1,0)</f>
        <v>7967.34058702234</v>
      </c>
      <c r="AN173" s="30" t="n">
        <f aca="false">IF(ISNUMBER(C174),C174,AN174)-0.8328750492*(AD175-AD174)+3.274150872*(AE175-AE174)+0.7954612886*((IF(ISNUMBER(C174),C174,AN174)-IF(ISNUMBER(C173),C173,AN173))-(-0.8328750492*(AD174-AD173)+3.274150872*(AE174-AE173)))-1.394571582*AO174+0.4181414112*AO173</f>
        <v>8125.38888623901</v>
      </c>
      <c r="AP173" s="31" t="n">
        <f aca="false">AQ173+AR172+'ARIMAX(1,1,1) Model'!$C$19*(AR172-AR171)+'ARIMAX(1,1,1) Model'!$C$20*AS172</f>
        <v>7625.50898014999</v>
      </c>
      <c r="AQ173" s="31" t="n">
        <f aca="false">'ARIMAX(1,1,1) Model'!$C$6*I173+'ARIMAX(1,1,1) Model'!$C$7*N173/1000+'ARIMAX(1,1,1) Model'!$C$8*AD173+'ARIMAX(1,1,1) Model'!$C$9*AE173+'ARIMAX(1,1,1) Model'!$C$10*AC173+'ARIMAX(1,1,1) Model'!$C$11*IF(AND(B173&gt;='ARIMAX(1,1,1) Model'!$C$25,B173&lt;='ARIMAX(1,1,1) Model'!$C$26),1,0)+'ARIMAX(1,1,1) Model'!$C$12*E173/1000+'ARIMAX(1,1,1) Model'!$C$13*V173+'ARIMAX(1,1,1) Model'!$C$14*A173+'ARIMAX(1,1,1) Model'!$C$15*SIN(2*PI()*A173/'ARIMAX(1,1,1) Model'!$C$24)+'ARIMAX(1,1,1) Model'!$C$16*COS(2*PI()*A173/'ARIMAX(1,1,1) Model'!$C$24)+'ARIMAX(1,1,1) Model'!$C$17*SIN(4*PI()*A173/'ARIMAX(1,1,1) Model'!$C$24)+'ARIMAX(1,1,1) Model'!$C$18*COS(4*PI()*A173/'ARIMAX(1,1,1) Model'!$C$24)</f>
        <v>1650.66682053969</v>
      </c>
      <c r="AR173" s="31" t="n">
        <f aca="false">IF(ISNUMBER(C173),C173,AP173)-AQ173</f>
        <v>6287.33317946031</v>
      </c>
      <c r="AS173" s="31" t="n">
        <f aca="false">IF(ISNUMBER(C173),C173-AP173,0)</f>
        <v>312.491019850006</v>
      </c>
      <c r="AT173" s="32"/>
      <c r="AU173" s="33"/>
      <c r="AV173" s="33"/>
      <c r="AW173" s="31"/>
      <c r="AX173" s="31"/>
    </row>
    <row r="174" customFormat="false" ht="16.5" hidden="false" customHeight="true" outlineLevel="0" collapsed="false">
      <c r="A174" s="23" t="n">
        <v>173</v>
      </c>
      <c r="B174" s="24" t="n">
        <v>34481</v>
      </c>
      <c r="C174" s="23" t="n">
        <v>8028</v>
      </c>
      <c r="D174" s="25"/>
      <c r="E174" s="25" t="n">
        <v>357000</v>
      </c>
      <c r="F174" s="25"/>
      <c r="G174" s="25" t="n">
        <v>18.14</v>
      </c>
      <c r="H174" s="25" t="n">
        <v>16.35</v>
      </c>
      <c r="I174" s="25" t="n">
        <v>1.05</v>
      </c>
      <c r="J174" s="25" t="n">
        <v>7115.652</v>
      </c>
      <c r="K174" s="25"/>
      <c r="L174" s="25" t="n">
        <v>735</v>
      </c>
      <c r="M174" s="25" t="n">
        <v>16.013</v>
      </c>
      <c r="N174" s="25" t="n">
        <v>196190</v>
      </c>
      <c r="O174" s="25" t="n">
        <v>4646</v>
      </c>
      <c r="P174" s="25" t="n">
        <v>886169</v>
      </c>
      <c r="Q174" s="25"/>
      <c r="R174" s="25"/>
      <c r="S174" s="25"/>
      <c r="T174" s="25"/>
      <c r="U174" s="25" t="n">
        <v>27</v>
      </c>
      <c r="V174" s="25" t="n">
        <v>88.7</v>
      </c>
      <c r="W174" s="25"/>
      <c r="X174" s="25"/>
      <c r="Y174" s="25"/>
      <c r="Z174" s="25"/>
      <c r="AA174" s="25" t="n">
        <v>260282</v>
      </c>
      <c r="AB174" s="26"/>
      <c r="AC174" s="27" t="n">
        <v>0</v>
      </c>
      <c r="AD174" s="28" t="n">
        <v>13.8</v>
      </c>
      <c r="AE174" s="28" t="n">
        <v>23.1</v>
      </c>
      <c r="AF174" s="27"/>
      <c r="AG174" s="29" t="n">
        <f aca="false">6753.47943187+0.36116788*I174+0.01252571*N174-22.85359542*V174+0.00407811*AA174-0.00067349*E174</f>
        <v>8005.18648631</v>
      </c>
      <c r="AH174" s="29" t="n">
        <f aca="false">A174*'Simple Linear Regression'!$B$18+'Simple Linear Regression'!$B$17</f>
        <v>8032.91176245582</v>
      </c>
      <c r="AI174" s="29" t="n">
        <f aca="false">7491.3971+0.0137554*N174-0.00058829*E174-34.3283*V174+0.30565*L174+54.6031*M174</f>
        <v>8034.1414763</v>
      </c>
      <c r="AJ174" s="29" t="n">
        <f aca="false">7491.3971-0.00058829*E174+0.30565*L174+54.6031*M174+0.0137554*N174-34.3283*V174</f>
        <v>8034.1414763</v>
      </c>
      <c r="AL174" s="29" t="n">
        <f aca="false">2192.59+2373.87*I174+0.0316653*N174-15.7623*V174+0.00202406*AA174-0.000740146*E174-0.00963493*(I174*N174)</f>
        <v>7777.256197385</v>
      </c>
      <c r="AM174" s="30" t="n">
        <f aca="false">5205.907083+122.0638992*I174+13.609808*(N174/1000)-1.245906883*AD174+0.7746840854*AE174-134.2474226*AC174-1547.125689*IF(AND(B174&gt;=DATE(2020,3,20),B174&lt;=DATE(2020,6,26)),1,0)</f>
        <v>8004.88409606734</v>
      </c>
      <c r="AN174" s="30" t="n">
        <f aca="false">IF(ISNUMBER(C175),C175,AN175)-0.8328750492*(AD176-AD175)+3.274150872*(AE176-AE175)+0.7954612886*((IF(ISNUMBER(C175),C175,AN175)-IF(ISNUMBER(C174),C174,AN174))-(-0.8328750492*(AD175-AD174)+3.274150872*(AE175-AE174)))-1.394571582*AO175+0.4181414112*AO174</f>
        <v>6996.81773930353</v>
      </c>
      <c r="AP174" s="31" t="n">
        <f aca="false">AQ174+AR173+'ARIMAX(1,1,1) Model'!$C$19*(AR173-AR172)+'ARIMAX(1,1,1) Model'!$C$20*AS173</f>
        <v>7711.02217764725</v>
      </c>
      <c r="AQ174" s="31" t="n">
        <f aca="false">'ARIMAX(1,1,1) Model'!$C$6*I174+'ARIMAX(1,1,1) Model'!$C$7*N174/1000+'ARIMAX(1,1,1) Model'!$C$8*AD174+'ARIMAX(1,1,1) Model'!$C$9*AE174+'ARIMAX(1,1,1) Model'!$C$10*AC174+'ARIMAX(1,1,1) Model'!$C$11*IF(AND(B174&gt;='ARIMAX(1,1,1) Model'!$C$25,B174&lt;='ARIMAX(1,1,1) Model'!$C$26),1,0)+'ARIMAX(1,1,1) Model'!$C$12*E174/1000+'ARIMAX(1,1,1) Model'!$C$13*V174+'ARIMAX(1,1,1) Model'!$C$14*A174+'ARIMAX(1,1,1) Model'!$C$15*SIN(2*PI()*A174/'ARIMAX(1,1,1) Model'!$C$24)+'ARIMAX(1,1,1) Model'!$C$16*COS(2*PI()*A174/'ARIMAX(1,1,1) Model'!$C$24)+'ARIMAX(1,1,1) Model'!$C$17*SIN(4*PI()*A174/'ARIMAX(1,1,1) Model'!$C$24)+'ARIMAX(1,1,1) Model'!$C$18*COS(4*PI()*A174/'ARIMAX(1,1,1) Model'!$C$24)</f>
        <v>1672.31935573695</v>
      </c>
      <c r="AR174" s="31" t="n">
        <f aca="false">IF(ISNUMBER(C174),C174,AP174)-AQ174</f>
        <v>6355.68064426305</v>
      </c>
      <c r="AS174" s="31" t="n">
        <f aca="false">IF(ISNUMBER(C174),C174-AP174,0)</f>
        <v>316.97782235275</v>
      </c>
      <c r="AT174" s="32"/>
      <c r="AU174" s="33"/>
      <c r="AV174" s="33"/>
      <c r="AW174" s="31"/>
      <c r="AX174" s="31"/>
    </row>
    <row r="175" customFormat="false" ht="16.5" hidden="false" customHeight="true" outlineLevel="0" collapsed="false">
      <c r="A175" s="23" t="n">
        <v>174</v>
      </c>
      <c r="B175" s="24" t="n">
        <v>34488</v>
      </c>
      <c r="C175" s="23" t="n">
        <v>7461</v>
      </c>
      <c r="D175" s="25"/>
      <c r="E175" s="25" t="n">
        <v>348000</v>
      </c>
      <c r="F175" s="25"/>
      <c r="G175" s="25" t="n">
        <v>18.2375</v>
      </c>
      <c r="H175" s="25" t="n">
        <v>16.265</v>
      </c>
      <c r="I175" s="25" t="n">
        <v>1.056</v>
      </c>
      <c r="J175" s="25" t="n">
        <v>7115.652</v>
      </c>
      <c r="K175" s="25"/>
      <c r="L175" s="25" t="n">
        <v>735</v>
      </c>
      <c r="M175" s="25" t="n">
        <v>16.013</v>
      </c>
      <c r="N175" s="25" t="n">
        <v>196190</v>
      </c>
      <c r="O175" s="25" t="n">
        <v>4646</v>
      </c>
      <c r="P175" s="25" t="n">
        <v>886169</v>
      </c>
      <c r="Q175" s="25"/>
      <c r="R175" s="25"/>
      <c r="S175" s="25"/>
      <c r="T175" s="25"/>
      <c r="U175" s="25" t="n">
        <v>27</v>
      </c>
      <c r="V175" s="25" t="n">
        <v>88.7</v>
      </c>
      <c r="W175" s="25"/>
      <c r="X175" s="25"/>
      <c r="Y175" s="25"/>
      <c r="Z175" s="25"/>
      <c r="AA175" s="25" t="n">
        <v>260282</v>
      </c>
      <c r="AB175" s="26"/>
      <c r="AC175" s="27" t="n">
        <v>1</v>
      </c>
      <c r="AD175" s="28" t="n">
        <v>8.1</v>
      </c>
      <c r="AE175" s="28" t="n">
        <v>39.9</v>
      </c>
      <c r="AF175" s="27"/>
      <c r="AG175" s="29" t="n">
        <f aca="false">6753.47943187+0.36116788*I175+0.01252571*N175-22.85359542*V175+0.00407811*AA175-0.00067349*E175</f>
        <v>8011.25006331728</v>
      </c>
      <c r="AH175" s="29" t="n">
        <f aca="false">A175*'Simple Linear Regression'!$B$18+'Simple Linear Regression'!$B$17</f>
        <v>8033.76479953972</v>
      </c>
      <c r="AI175" s="29" t="n">
        <f aca="false">7491.3971+0.0137554*N175-0.00058829*E175-34.3283*V175+0.30565*L175+54.6031*M175</f>
        <v>8039.4360863</v>
      </c>
      <c r="AJ175" s="29" t="n">
        <f aca="false">7491.3971-0.00058829*E175+0.30565*L175+54.6031*M175+0.0137554*N175-34.3283*V175</f>
        <v>8039.4360863</v>
      </c>
      <c r="AL175" s="29" t="n">
        <f aca="false">2192.59+2373.87*I175+0.0316653*N175-15.7623*V175+0.00202406*AA175-0.000740146*E175-0.00963493*(I175*N175)</f>
        <v>7786.8190698848</v>
      </c>
      <c r="AM175" s="30" t="n">
        <f aca="false">5205.907083+122.0638992*I175+13.609808*(N175/1000)-1.245906883*AD175+0.7746840854*AE175-134.2474226*AC175-1547.125689*IF(AND(B175&gt;=DATE(2020,3,20),B175&lt;=DATE(2020,6,26)),1,0)</f>
        <v>7891.48541873036</v>
      </c>
      <c r="AN175" s="30" t="n">
        <f aca="false">IF(ISNUMBER(C176),C176,AN176)-0.8328750492*(AD177-AD176)+3.274150872*(AE177-AE176)+0.7954612886*((IF(ISNUMBER(C176),C176,AN176)-IF(ISNUMBER(C175),C175,AN175))-(-0.8328750492*(AD176-AD175)+3.274150872*(AE176-AE175)))-1.394571582*AO176+0.4181414112*AO175</f>
        <v>8052.98827224877</v>
      </c>
      <c r="AP175" s="31" t="n">
        <f aca="false">AQ175+AR174+'ARIMAX(1,1,1) Model'!$C$19*(AR174-AR173)+'ARIMAX(1,1,1) Model'!$C$20*AS174</f>
        <v>7699.50928977536</v>
      </c>
      <c r="AQ175" s="31" t="n">
        <f aca="false">'ARIMAX(1,1,1) Model'!$C$6*I175+'ARIMAX(1,1,1) Model'!$C$7*N175/1000+'ARIMAX(1,1,1) Model'!$C$8*AD175+'ARIMAX(1,1,1) Model'!$C$9*AE175+'ARIMAX(1,1,1) Model'!$C$10*AC175+'ARIMAX(1,1,1) Model'!$C$11*IF(AND(B175&gt;='ARIMAX(1,1,1) Model'!$C$25,B175&lt;='ARIMAX(1,1,1) Model'!$C$26),1,0)+'ARIMAX(1,1,1) Model'!$C$12*E175/1000+'ARIMAX(1,1,1) Model'!$C$13*V175+'ARIMAX(1,1,1) Model'!$C$14*A175+'ARIMAX(1,1,1) Model'!$C$15*SIN(2*PI()*A175/'ARIMAX(1,1,1) Model'!$C$24)+'ARIMAX(1,1,1) Model'!$C$16*COS(2*PI()*A175/'ARIMAX(1,1,1) Model'!$C$24)+'ARIMAX(1,1,1) Model'!$C$17*SIN(4*PI()*A175/'ARIMAX(1,1,1) Model'!$C$24)+'ARIMAX(1,1,1) Model'!$C$18*COS(4*PI()*A175/'ARIMAX(1,1,1) Model'!$C$24)</f>
        <v>1622.46910909229</v>
      </c>
      <c r="AR175" s="31" t="n">
        <f aca="false">IF(ISNUMBER(C175),C175,AP175)-AQ175</f>
        <v>5838.53089090771</v>
      </c>
      <c r="AS175" s="31" t="n">
        <f aca="false">IF(ISNUMBER(C175),C175-AP175,0)</f>
        <v>-238.509289775362</v>
      </c>
      <c r="AT175" s="32"/>
      <c r="AU175" s="33"/>
      <c r="AV175" s="33"/>
      <c r="AW175" s="31"/>
      <c r="AX175" s="31"/>
    </row>
    <row r="176" customFormat="false" ht="16.5" hidden="false" customHeight="true" outlineLevel="0" collapsed="false">
      <c r="A176" s="23" t="n">
        <v>175</v>
      </c>
      <c r="B176" s="24" t="n">
        <v>34495</v>
      </c>
      <c r="C176" s="23" t="n">
        <v>7770</v>
      </c>
      <c r="D176" s="25"/>
      <c r="E176" s="25" t="n">
        <v>345000</v>
      </c>
      <c r="F176" s="25"/>
      <c r="G176" s="25" t="n">
        <v>18.262</v>
      </c>
      <c r="H176" s="25" t="n">
        <v>16.058</v>
      </c>
      <c r="I176" s="25" t="n">
        <v>1.065</v>
      </c>
      <c r="J176" s="25" t="n">
        <v>7115.652</v>
      </c>
      <c r="K176" s="25"/>
      <c r="L176" s="25" t="n">
        <v>723</v>
      </c>
      <c r="M176" s="25" t="n">
        <v>16.013</v>
      </c>
      <c r="N176" s="25" t="n">
        <v>196190</v>
      </c>
      <c r="O176" s="25" t="n">
        <v>4671.1</v>
      </c>
      <c r="P176" s="25" t="n">
        <v>886169</v>
      </c>
      <c r="Q176" s="25"/>
      <c r="R176" s="25"/>
      <c r="S176" s="25"/>
      <c r="T176" s="25"/>
      <c r="U176" s="25" t="n">
        <v>27</v>
      </c>
      <c r="V176" s="25" t="n">
        <v>87.6</v>
      </c>
      <c r="W176" s="25"/>
      <c r="X176" s="25"/>
      <c r="Y176" s="25"/>
      <c r="Z176" s="25"/>
      <c r="AA176" s="25" t="n">
        <v>260282</v>
      </c>
      <c r="AB176" s="26"/>
      <c r="AC176" s="27" t="n">
        <v>0</v>
      </c>
      <c r="AD176" s="28" t="n">
        <v>2.6</v>
      </c>
      <c r="AE176" s="28" t="n">
        <v>49</v>
      </c>
      <c r="AF176" s="27"/>
      <c r="AG176" s="29" t="n">
        <f aca="false">6753.47943187+0.36116788*I176+0.01252571*N176-22.85359542*V176+0.00407811*AA176-0.00067349*E176</f>
        <v>8038.4127387902</v>
      </c>
      <c r="AH176" s="29" t="n">
        <f aca="false">A176*'Simple Linear Regression'!$B$18+'Simple Linear Regression'!$B$17</f>
        <v>8034.61783662363</v>
      </c>
      <c r="AI176" s="29" t="n">
        <f aca="false">7491.3971+0.0137554*N176-0.00058829*E176-34.3283*V176+0.30565*L176+54.6031*M176</f>
        <v>8075.2942863</v>
      </c>
      <c r="AJ176" s="29" t="n">
        <f aca="false">7491.3971-0.00058829*E176+0.30565*L176+54.6031*M176+0.0137554*N176-34.3283*V176</f>
        <v>8075.2942863</v>
      </c>
      <c r="AL176" s="29" t="n">
        <f aca="false">2192.59+2373.87*I176+0.0316653*N176-15.7623*V176+0.00202406*AA176-0.000740146*E176-0.00963493*(I176*N176)</f>
        <v>7810.7303756345</v>
      </c>
      <c r="AM176" s="30" t="n">
        <f aca="false">5205.907083+122.0638992*I176+13.609808*(N176/1000)-1.245906883*AD176+0.7746840854*AE176-134.2474226*AC176-1547.125689*IF(AND(B176&gt;=DATE(2020,3,20),B176&lt;=DATE(2020,6,26)),1,0)</f>
        <v>8040.7335294568</v>
      </c>
      <c r="AN176" s="30" t="n">
        <f aca="false">IF(ISNUMBER(C177),C177,AN177)-0.8328750492*(AD178-AD177)+3.274150872*(AE178-AE177)+0.7954612886*((IF(ISNUMBER(C177),C177,AN177)-IF(ISNUMBER(C176),C176,AN176))-(-0.8328750492*(AD177-AD176)+3.274150872*(AE177-AE176)))-1.394571582*AO177+0.4181414112*AO176</f>
        <v>7541.02871655243</v>
      </c>
      <c r="AP176" s="31" t="n">
        <f aca="false">AQ176+AR175+'ARIMAX(1,1,1) Model'!$C$19*(AR175-AR174)+'ARIMAX(1,1,1) Model'!$C$20*AS175</f>
        <v>7740.31652782273</v>
      </c>
      <c r="AQ176" s="31" t="n">
        <f aca="false">'ARIMAX(1,1,1) Model'!$C$6*I176+'ARIMAX(1,1,1) Model'!$C$7*N176/1000+'ARIMAX(1,1,1) Model'!$C$8*AD176+'ARIMAX(1,1,1) Model'!$C$9*AE176+'ARIMAX(1,1,1) Model'!$C$10*AC176+'ARIMAX(1,1,1) Model'!$C$11*IF(AND(B176&gt;='ARIMAX(1,1,1) Model'!$C$25,B176&lt;='ARIMAX(1,1,1) Model'!$C$26),1,0)+'ARIMAX(1,1,1) Model'!$C$12*E176/1000+'ARIMAX(1,1,1) Model'!$C$13*V176+'ARIMAX(1,1,1) Model'!$C$14*A176+'ARIMAX(1,1,1) Model'!$C$15*SIN(2*PI()*A176/'ARIMAX(1,1,1) Model'!$C$24)+'ARIMAX(1,1,1) Model'!$C$16*COS(2*PI()*A176/'ARIMAX(1,1,1) Model'!$C$24)+'ARIMAX(1,1,1) Model'!$C$17*SIN(4*PI()*A176/'ARIMAX(1,1,1) Model'!$C$24)+'ARIMAX(1,1,1) Model'!$C$18*COS(4*PI()*A176/'ARIMAX(1,1,1) Model'!$C$24)</f>
        <v>1737.54582897845</v>
      </c>
      <c r="AR176" s="31" t="n">
        <f aca="false">IF(ISNUMBER(C176),C176,AP176)-AQ176</f>
        <v>6032.45417102155</v>
      </c>
      <c r="AS176" s="31" t="n">
        <f aca="false">IF(ISNUMBER(C176),C176-AP176,0)</f>
        <v>29.6834721772711</v>
      </c>
      <c r="AT176" s="32"/>
      <c r="AU176" s="33"/>
      <c r="AV176" s="33"/>
      <c r="AW176" s="31"/>
      <c r="AX176" s="31"/>
    </row>
    <row r="177" customFormat="false" ht="16.5" hidden="false" customHeight="true" outlineLevel="0" collapsed="false">
      <c r="A177" s="23" t="n">
        <v>176</v>
      </c>
      <c r="B177" s="24" t="n">
        <v>34502</v>
      </c>
      <c r="C177" s="23" t="n">
        <v>7650</v>
      </c>
      <c r="D177" s="25"/>
      <c r="E177" s="25" t="n">
        <v>338000</v>
      </c>
      <c r="F177" s="25"/>
      <c r="G177" s="25" t="n">
        <v>19.612</v>
      </c>
      <c r="H177" s="25" t="n">
        <v>16.674</v>
      </c>
      <c r="I177" s="25" t="n">
        <v>1.073</v>
      </c>
      <c r="J177" s="25" t="n">
        <v>7115.652</v>
      </c>
      <c r="K177" s="25"/>
      <c r="L177" s="25" t="n">
        <v>723</v>
      </c>
      <c r="M177" s="25" t="n">
        <v>14.577</v>
      </c>
      <c r="N177" s="25" t="n">
        <v>195407</v>
      </c>
      <c r="O177" s="25" t="n">
        <v>4671.1</v>
      </c>
      <c r="P177" s="25" t="n">
        <v>912689</v>
      </c>
      <c r="Q177" s="25"/>
      <c r="R177" s="25"/>
      <c r="S177" s="25"/>
      <c r="T177" s="25"/>
      <c r="U177" s="25" t="n">
        <v>27</v>
      </c>
      <c r="V177" s="25" t="n">
        <v>87.6</v>
      </c>
      <c r="W177" s="25"/>
      <c r="X177" s="25"/>
      <c r="Y177" s="25"/>
      <c r="Z177" s="25"/>
      <c r="AA177" s="25" t="n">
        <v>260282</v>
      </c>
      <c r="AB177" s="26"/>
      <c r="AC177" s="27" t="n">
        <v>0</v>
      </c>
      <c r="AD177" s="28" t="n">
        <v>0.2</v>
      </c>
      <c r="AE177" s="28" t="n">
        <v>68.1</v>
      </c>
      <c r="AF177" s="27"/>
      <c r="AG177" s="29" t="n">
        <f aca="false">6753.47943187+0.36116788*I177+0.01252571*N177-22.85359542*V177+0.00407811*AA177-0.00067349*E177</f>
        <v>8033.32242720324</v>
      </c>
      <c r="AH177" s="29" t="n">
        <f aca="false">A177*'Simple Linear Regression'!$B$18+'Simple Linear Regression'!$B$17</f>
        <v>8035.47087370753</v>
      </c>
      <c r="AI177" s="29" t="n">
        <f aca="false">7491.3971+0.0137554*N177-0.00058829*E177-34.3283*V177+0.30565*L177+54.6031*M177</f>
        <v>7990.2317865</v>
      </c>
      <c r="AJ177" s="29" t="n">
        <f aca="false">7491.3971-0.00058829*E177+0.30565*L177+54.6031*M177+0.0137554*N177-34.3283*V177</f>
        <v>7990.2317865</v>
      </c>
      <c r="AL177" s="29" t="n">
        <f aca="false">2192.59+2373.87*I177+0.0316653*N177-15.7623*V177+0.00202406*AA177-0.000740146*E177-0.00963493*(I177*N177)</f>
        <v>7803.08108555477</v>
      </c>
      <c r="AM177" s="30" t="n">
        <f aca="false">5205.907083+122.0638992*I177+13.609808*(N177/1000)-1.245906883*AD177+0.7746840854*AE177-134.2474226*AC177-1547.125689*IF(AND(B177&gt;=DATE(2020,3,20),B177&lt;=DATE(2020,6,26)),1,0)</f>
        <v>8048.84020353674</v>
      </c>
      <c r="AN177" s="30" t="n">
        <f aca="false">IF(ISNUMBER(C178),C178,AN178)-0.8328750492*(AD179-AD178)+3.274150872*(AE179-AE178)+0.7954612886*((IF(ISNUMBER(C178),C178,AN178)-IF(ISNUMBER(C177),C177,AN177))-(-0.8328750492*(AD178-AD177)+3.274150872*(AE178-AE177)))-1.394571582*AO178+0.4181414112*AO177</f>
        <v>8100.98401592354</v>
      </c>
      <c r="AP177" s="31" t="n">
        <f aca="false">AQ177+AR176+'ARIMAX(1,1,1) Model'!$C$19*(AR176-AR175)+'ARIMAX(1,1,1) Model'!$C$20*AS176</f>
        <v>7811.27988264638</v>
      </c>
      <c r="AQ177" s="31" t="n">
        <f aca="false">'ARIMAX(1,1,1) Model'!$C$6*I177+'ARIMAX(1,1,1) Model'!$C$7*N177/1000+'ARIMAX(1,1,1) Model'!$C$8*AD177+'ARIMAX(1,1,1) Model'!$C$9*AE177+'ARIMAX(1,1,1) Model'!$C$10*AC177+'ARIMAX(1,1,1) Model'!$C$11*IF(AND(B177&gt;='ARIMAX(1,1,1) Model'!$C$25,B177&lt;='ARIMAX(1,1,1) Model'!$C$26),1,0)+'ARIMAX(1,1,1) Model'!$C$12*E177/1000+'ARIMAX(1,1,1) Model'!$C$13*V177+'ARIMAX(1,1,1) Model'!$C$14*A177+'ARIMAX(1,1,1) Model'!$C$15*SIN(2*PI()*A177/'ARIMAX(1,1,1) Model'!$C$24)+'ARIMAX(1,1,1) Model'!$C$16*COS(2*PI()*A177/'ARIMAX(1,1,1) Model'!$C$24)+'ARIMAX(1,1,1) Model'!$C$17*SIN(4*PI()*A177/'ARIMAX(1,1,1) Model'!$C$24)+'ARIMAX(1,1,1) Model'!$C$18*COS(4*PI()*A177/'ARIMAX(1,1,1) Model'!$C$24)</f>
        <v>1786.62965847788</v>
      </c>
      <c r="AR177" s="31" t="n">
        <f aca="false">IF(ISNUMBER(C177),C177,AP177)-AQ177</f>
        <v>5863.37034152212</v>
      </c>
      <c r="AS177" s="31" t="n">
        <f aca="false">IF(ISNUMBER(C177),C177-AP177,0)</f>
        <v>-161.279882646384</v>
      </c>
      <c r="AT177" s="32"/>
      <c r="AU177" s="33"/>
      <c r="AV177" s="33"/>
      <c r="AW177" s="31"/>
      <c r="AX177" s="31"/>
    </row>
    <row r="178" customFormat="false" ht="16.5" hidden="false" customHeight="true" outlineLevel="0" collapsed="false">
      <c r="A178" s="23" t="n">
        <v>177</v>
      </c>
      <c r="B178" s="24" t="n">
        <v>34509</v>
      </c>
      <c r="C178" s="23" t="n">
        <v>7909</v>
      </c>
      <c r="D178" s="25"/>
      <c r="E178" s="25" t="n">
        <v>336000</v>
      </c>
      <c r="F178" s="25"/>
      <c r="G178" s="25" t="n">
        <v>19.802</v>
      </c>
      <c r="H178" s="25" t="n">
        <v>17.438</v>
      </c>
      <c r="I178" s="25" t="n">
        <v>1.079</v>
      </c>
      <c r="J178" s="25" t="n">
        <v>7115.652</v>
      </c>
      <c r="K178" s="25"/>
      <c r="L178" s="25" t="n">
        <v>723</v>
      </c>
      <c r="M178" s="25" t="n">
        <v>14.577</v>
      </c>
      <c r="N178" s="25" t="n">
        <v>195407</v>
      </c>
      <c r="O178" s="25" t="n">
        <v>4671.1</v>
      </c>
      <c r="P178" s="25" t="n">
        <v>912689</v>
      </c>
      <c r="Q178" s="25"/>
      <c r="R178" s="25"/>
      <c r="S178" s="25"/>
      <c r="T178" s="25"/>
      <c r="U178" s="25" t="n">
        <v>27</v>
      </c>
      <c r="V178" s="25" t="n">
        <v>87.6</v>
      </c>
      <c r="W178" s="25"/>
      <c r="X178" s="25"/>
      <c r="Y178" s="25"/>
      <c r="Z178" s="25"/>
      <c r="AA178" s="25" t="n">
        <v>260282</v>
      </c>
      <c r="AB178" s="26"/>
      <c r="AC178" s="27" t="n">
        <v>0</v>
      </c>
      <c r="AD178" s="28" t="n">
        <v>0</v>
      </c>
      <c r="AE178" s="28" t="n">
        <v>79.6</v>
      </c>
      <c r="AF178" s="27"/>
      <c r="AG178" s="29" t="n">
        <f aca="false">6753.47943187+0.36116788*I178+0.01252571*N178-22.85359542*V178+0.00407811*AA178-0.00067349*E178</f>
        <v>8034.67157421052</v>
      </c>
      <c r="AH178" s="29" t="n">
        <f aca="false">A178*'Simple Linear Regression'!$B$18+'Simple Linear Regression'!$B$17</f>
        <v>8036.32391079144</v>
      </c>
      <c r="AI178" s="29" t="n">
        <f aca="false">7491.3971+0.0137554*N178-0.00058829*E178-34.3283*V178+0.30565*L178+54.6031*M178</f>
        <v>7991.4083665</v>
      </c>
      <c r="AJ178" s="29" t="n">
        <f aca="false">7491.3971-0.00058829*E178+0.30565*L178+54.6031*M178+0.0137554*N178-34.3283*V178</f>
        <v>7991.4083665</v>
      </c>
      <c r="AL178" s="29" t="n">
        <f aca="false">2192.59+2373.87*I178+0.0316653*N178-15.7623*V178+0.00202406*AA178-0.000740146*E178-0.00963493*(I178*N178)</f>
        <v>7807.50820095571</v>
      </c>
      <c r="AM178" s="30" t="n">
        <f aca="false">5205.907083+122.0638992*I178+13.609808*(N178/1000)-1.245906883*AD178+0.7746840854*AE178-134.2474226*AC178-1547.125689*IF(AND(B178&gt;=DATE(2020,3,20),B178&lt;=DATE(2020,6,26)),1,0)</f>
        <v>8058.73063529064</v>
      </c>
      <c r="AN178" s="30" t="n">
        <f aca="false">IF(ISNUMBER(C179),C179,AN179)-0.8328750492*(AD180-AD179)+3.274150872*(AE180-AE179)+0.7954612886*((IF(ISNUMBER(C179),C179,AN179)-IF(ISNUMBER(C178),C178,AN178))-(-0.8328750492*(AD179-AD178)+3.274150872*(AE179-AE178)))-1.394571582*AO179+0.4181414112*AO178</f>
        <v>7920.51881315401</v>
      </c>
      <c r="AP178" s="31" t="n">
        <f aca="false">AQ178+AR177+'ARIMAX(1,1,1) Model'!$C$19*(AR177-AR176)+'ARIMAX(1,1,1) Model'!$C$20*AS177</f>
        <v>7796.69457711639</v>
      </c>
      <c r="AQ178" s="31" t="n">
        <f aca="false">'ARIMAX(1,1,1) Model'!$C$6*I178+'ARIMAX(1,1,1) Model'!$C$7*N178/1000+'ARIMAX(1,1,1) Model'!$C$8*AD178+'ARIMAX(1,1,1) Model'!$C$9*AE178+'ARIMAX(1,1,1) Model'!$C$10*AC178+'ARIMAX(1,1,1) Model'!$C$11*IF(AND(B178&gt;='ARIMAX(1,1,1) Model'!$C$25,B178&lt;='ARIMAX(1,1,1) Model'!$C$26),1,0)+'ARIMAX(1,1,1) Model'!$C$12*E178/1000+'ARIMAX(1,1,1) Model'!$C$13*V178+'ARIMAX(1,1,1) Model'!$C$14*A178+'ARIMAX(1,1,1) Model'!$C$15*SIN(2*PI()*A178/'ARIMAX(1,1,1) Model'!$C$24)+'ARIMAX(1,1,1) Model'!$C$16*COS(2*PI()*A178/'ARIMAX(1,1,1) Model'!$C$24)+'ARIMAX(1,1,1) Model'!$C$17*SIN(4*PI()*A178/'ARIMAX(1,1,1) Model'!$C$24)+'ARIMAX(1,1,1) Model'!$C$18*COS(4*PI()*A178/'ARIMAX(1,1,1) Model'!$C$24)</f>
        <v>1804.64990004445</v>
      </c>
      <c r="AR178" s="31" t="n">
        <f aca="false">IF(ISNUMBER(C178),C178,AP178)-AQ178</f>
        <v>6104.35009995555</v>
      </c>
      <c r="AS178" s="31" t="n">
        <f aca="false">IF(ISNUMBER(C178),C178-AP178,0)</f>
        <v>112.305422883614</v>
      </c>
      <c r="AT178" s="32"/>
      <c r="AU178" s="33"/>
      <c r="AV178" s="33"/>
      <c r="AW178" s="31"/>
      <c r="AX178" s="31"/>
    </row>
    <row r="179" customFormat="false" ht="16.5" hidden="false" customHeight="true" outlineLevel="0" collapsed="false">
      <c r="A179" s="23" t="n">
        <v>178</v>
      </c>
      <c r="B179" s="24" t="n">
        <v>34516</v>
      </c>
      <c r="C179" s="23" t="n">
        <v>7930</v>
      </c>
      <c r="D179" s="25"/>
      <c r="E179" s="25" t="n">
        <v>341000</v>
      </c>
      <c r="F179" s="25"/>
      <c r="G179" s="25" t="n">
        <v>19.162</v>
      </c>
      <c r="H179" s="25" t="n">
        <v>17.342</v>
      </c>
      <c r="I179" s="25" t="n">
        <v>1.095</v>
      </c>
      <c r="J179" s="25" t="n">
        <v>7115.652</v>
      </c>
      <c r="K179" s="25"/>
      <c r="L179" s="25" t="n">
        <v>723</v>
      </c>
      <c r="M179" s="25" t="n">
        <v>14.577</v>
      </c>
      <c r="N179" s="25" t="n">
        <v>195407</v>
      </c>
      <c r="O179" s="25" t="n">
        <v>4671.1</v>
      </c>
      <c r="P179" s="25" t="n">
        <v>912689</v>
      </c>
      <c r="Q179" s="25"/>
      <c r="R179" s="25"/>
      <c r="S179" s="25"/>
      <c r="T179" s="25"/>
      <c r="U179" s="25" t="n">
        <v>27</v>
      </c>
      <c r="V179" s="25" t="n">
        <v>87.6</v>
      </c>
      <c r="W179" s="25"/>
      <c r="X179" s="25"/>
      <c r="Y179" s="25"/>
      <c r="Z179" s="25"/>
      <c r="AA179" s="25" t="n">
        <v>260282</v>
      </c>
      <c r="AB179" s="26"/>
      <c r="AC179" s="27" t="n">
        <v>0</v>
      </c>
      <c r="AD179" s="28" t="n">
        <v>0</v>
      </c>
      <c r="AE179" s="28" t="n">
        <v>84.5</v>
      </c>
      <c r="AF179" s="27"/>
      <c r="AG179" s="29" t="n">
        <f aca="false">6753.47943187+0.36116788*I179+0.01252571*N179-22.85359542*V179+0.00407811*AA179-0.00067349*E179</f>
        <v>8031.3099028966</v>
      </c>
      <c r="AH179" s="29" t="n">
        <f aca="false">A179*'Simple Linear Regression'!$B$18+'Simple Linear Regression'!$B$17</f>
        <v>8037.17694787534</v>
      </c>
      <c r="AI179" s="29" t="n">
        <f aca="false">7491.3971+0.0137554*N179-0.00058829*E179-34.3283*V179+0.30565*L179+54.6031*M179</f>
        <v>7988.4669165</v>
      </c>
      <c r="AJ179" s="29" t="n">
        <f aca="false">7491.3971-0.00058829*E179+0.30565*L179+54.6031*M179+0.0137554*N179-34.3283*V179</f>
        <v>7988.4669165</v>
      </c>
      <c r="AL179" s="29" t="n">
        <f aca="false">2192.59+2373.87*I179+0.0316653*N179-15.7623*V179+0.00202406*AA179-0.000740146*E179-0.00963493*(I179*N179)</f>
        <v>7811.66566669155</v>
      </c>
      <c r="AM179" s="30" t="n">
        <f aca="false">5205.907083+122.0638992*I179+13.609808*(N179/1000)-1.245906883*AD179+0.7746840854*AE179-134.2474226*AC179-1547.125689*IF(AND(B179&gt;=DATE(2020,3,20),B179&lt;=DATE(2020,6,26)),1,0)</f>
        <v>8064.4796096963</v>
      </c>
      <c r="AN179" s="30" t="n">
        <f aca="false">IF(ISNUMBER(C180),C180,AN180)-0.8328750492*(AD181-AD180)+3.274150872*(AE181-AE180)+0.7954612886*((IF(ISNUMBER(C180),C180,AN180)-IF(ISNUMBER(C179),C179,AN179))-(-0.8328750492*(AD180-AD179)+3.274150872*(AE180-AE179)))-1.394571582*AO180+0.4181414112*AO179</f>
        <v>7262.59553328762</v>
      </c>
      <c r="AP179" s="31" t="n">
        <f aca="false">AQ179+AR178+'ARIMAX(1,1,1) Model'!$C$19*(AR178-AR177)+'ARIMAX(1,1,1) Model'!$C$20*AS178</f>
        <v>7816.61208141632</v>
      </c>
      <c r="AQ179" s="31" t="n">
        <f aca="false">'ARIMAX(1,1,1) Model'!$C$6*I179+'ARIMAX(1,1,1) Model'!$C$7*N179/1000+'ARIMAX(1,1,1) Model'!$C$8*AD179+'ARIMAX(1,1,1) Model'!$C$9*AE179+'ARIMAX(1,1,1) Model'!$C$10*AC179+'ARIMAX(1,1,1) Model'!$C$11*IF(AND(B179&gt;='ARIMAX(1,1,1) Model'!$C$25,B179&lt;='ARIMAX(1,1,1) Model'!$C$26),1,0)+'ARIMAX(1,1,1) Model'!$C$12*E179/1000+'ARIMAX(1,1,1) Model'!$C$13*V179+'ARIMAX(1,1,1) Model'!$C$14*A179+'ARIMAX(1,1,1) Model'!$C$15*SIN(2*PI()*A179/'ARIMAX(1,1,1) Model'!$C$24)+'ARIMAX(1,1,1) Model'!$C$16*COS(2*PI()*A179/'ARIMAX(1,1,1) Model'!$C$24)+'ARIMAX(1,1,1) Model'!$C$17*SIN(4*PI()*A179/'ARIMAX(1,1,1) Model'!$C$24)+'ARIMAX(1,1,1) Model'!$C$18*COS(4*PI()*A179/'ARIMAX(1,1,1) Model'!$C$24)</f>
        <v>1789.84308625445</v>
      </c>
      <c r="AR179" s="31" t="n">
        <f aca="false">IF(ISNUMBER(C179),C179,AP179)-AQ179</f>
        <v>6140.15691374555</v>
      </c>
      <c r="AS179" s="31" t="n">
        <f aca="false">IF(ISNUMBER(C179),C179-AP179,0)</f>
        <v>113.38791858368</v>
      </c>
      <c r="AT179" s="32"/>
      <c r="AU179" s="33"/>
      <c r="AV179" s="33"/>
      <c r="AW179" s="31"/>
      <c r="AX179" s="31"/>
    </row>
    <row r="180" customFormat="false" ht="16.5" hidden="false" customHeight="true" outlineLevel="0" collapsed="false">
      <c r="A180" s="23" t="n">
        <v>179</v>
      </c>
      <c r="B180" s="24" t="n">
        <v>34523</v>
      </c>
      <c r="C180" s="23" t="n">
        <v>7562</v>
      </c>
      <c r="D180" s="25"/>
      <c r="E180" s="25" t="n">
        <v>334000</v>
      </c>
      <c r="F180" s="25"/>
      <c r="G180" s="25" t="n">
        <v>19.3875</v>
      </c>
      <c r="H180" s="25" t="n">
        <v>17.062</v>
      </c>
      <c r="I180" s="25" t="n">
        <v>1.097</v>
      </c>
      <c r="J180" s="25" t="n">
        <v>7115.652</v>
      </c>
      <c r="K180" s="25"/>
      <c r="L180" s="25" t="n">
        <v>716</v>
      </c>
      <c r="M180" s="25" t="n">
        <v>14.577</v>
      </c>
      <c r="N180" s="25" t="n">
        <v>195407</v>
      </c>
      <c r="O180" s="25" t="n">
        <v>4669.5</v>
      </c>
      <c r="P180" s="25" t="n">
        <v>912689</v>
      </c>
      <c r="Q180" s="25"/>
      <c r="R180" s="25"/>
      <c r="S180" s="25"/>
      <c r="T180" s="25"/>
      <c r="U180" s="25" t="n">
        <v>27</v>
      </c>
      <c r="V180" s="25" t="n">
        <v>92.4</v>
      </c>
      <c r="W180" s="25"/>
      <c r="X180" s="25"/>
      <c r="Y180" s="25"/>
      <c r="Z180" s="25"/>
      <c r="AA180" s="25" t="n">
        <v>260282</v>
      </c>
      <c r="AB180" s="26"/>
      <c r="AC180" s="27" t="n">
        <v>1</v>
      </c>
      <c r="AD180" s="28" t="n">
        <v>0</v>
      </c>
      <c r="AE180" s="28" t="n">
        <v>80.4</v>
      </c>
      <c r="AF180" s="27"/>
      <c r="AG180" s="29" t="n">
        <f aca="false">6753.47943187+0.36116788*I180+0.01252571*N180-22.85359542*V180+0.00407811*AA180-0.00067349*E180</f>
        <v>7926.32779721636</v>
      </c>
      <c r="AH180" s="29" t="n">
        <f aca="false">A180*'Simple Linear Regression'!$B$18+'Simple Linear Regression'!$B$17</f>
        <v>8038.02998495924</v>
      </c>
      <c r="AI180" s="29" t="n">
        <f aca="false">7491.3971+0.0137554*N180-0.00058829*E180-34.3283*V180+0.30565*L180+54.6031*M180</f>
        <v>7825.6695565</v>
      </c>
      <c r="AJ180" s="29" t="n">
        <f aca="false">7491.3971-0.00058829*E180+0.30565*L180+54.6031*M180+0.0137554*N180-34.3283*V180</f>
        <v>7825.6695565</v>
      </c>
      <c r="AL180" s="29" t="n">
        <f aca="false">2192.59+2373.87*I180+0.0316653*N180-15.7623*V180+0.00202406*AA180-0.000740146*E180-0.00963493*(I180*N180)</f>
        <v>7742.16992315853</v>
      </c>
      <c r="AM180" s="30" t="n">
        <f aca="false">5205.907083+122.0638992*I180+13.609808*(N180/1000)-1.245906883*AD180+0.7746840854*AE180-134.2474226*AC180-1547.125689*IF(AND(B180&gt;=DATE(2020,3,20),B180&lt;=DATE(2020,6,26)),1,0)</f>
        <v>7927.30011014456</v>
      </c>
      <c r="AN180" s="30" t="n">
        <f aca="false">IF(ISNUMBER(C181),C181,AN181)-0.8328750492*(AD182-AD181)+3.274150872*(AE182-AE181)+0.7954612886*((IF(ISNUMBER(C181),C181,AN181)-IF(ISNUMBER(C180),C180,AN180))-(-0.8328750492*(AD181-AD180)+3.274150872*(AE181-AE180)))-1.394571582*AO181+0.4181414112*AO180</f>
        <v>8410.96860169367</v>
      </c>
      <c r="AP180" s="31" t="n">
        <f aca="false">AQ180+AR179+'ARIMAX(1,1,1) Model'!$C$19*(AR179-AR178)+'ARIMAX(1,1,1) Model'!$C$20*AS179</f>
        <v>7763.83720328726</v>
      </c>
      <c r="AQ180" s="31" t="n">
        <f aca="false">'ARIMAX(1,1,1) Model'!$C$6*I180+'ARIMAX(1,1,1) Model'!$C$7*N180/1000+'ARIMAX(1,1,1) Model'!$C$8*AD180+'ARIMAX(1,1,1) Model'!$C$9*AE180+'ARIMAX(1,1,1) Model'!$C$10*AC180+'ARIMAX(1,1,1) Model'!$C$11*IF(AND(B180&gt;='ARIMAX(1,1,1) Model'!$C$25,B180&lt;='ARIMAX(1,1,1) Model'!$C$26),1,0)+'ARIMAX(1,1,1) Model'!$C$12*E180/1000+'ARIMAX(1,1,1) Model'!$C$13*V180+'ARIMAX(1,1,1) Model'!$C$14*A180+'ARIMAX(1,1,1) Model'!$C$15*SIN(2*PI()*A180/'ARIMAX(1,1,1) Model'!$C$24)+'ARIMAX(1,1,1) Model'!$C$16*COS(2*PI()*A180/'ARIMAX(1,1,1) Model'!$C$24)+'ARIMAX(1,1,1) Model'!$C$17*SIN(4*PI()*A180/'ARIMAX(1,1,1) Model'!$C$24)+'ARIMAX(1,1,1) Model'!$C$18*COS(4*PI()*A180/'ARIMAX(1,1,1) Model'!$C$24)</f>
        <v>1722.24658546086</v>
      </c>
      <c r="AR180" s="31" t="n">
        <f aca="false">IF(ISNUMBER(C180),C180,AP180)-AQ180</f>
        <v>5839.75341453914</v>
      </c>
      <c r="AS180" s="31" t="n">
        <f aca="false">IF(ISNUMBER(C180),C180-AP180,0)</f>
        <v>-201.837203287256</v>
      </c>
      <c r="AT180" s="32"/>
      <c r="AU180" s="33"/>
      <c r="AV180" s="33"/>
      <c r="AW180" s="31"/>
      <c r="AX180" s="31"/>
    </row>
    <row r="181" customFormat="false" ht="16.5" hidden="false" customHeight="true" outlineLevel="0" collapsed="false">
      <c r="A181" s="23" t="n">
        <v>180</v>
      </c>
      <c r="B181" s="24" t="n">
        <v>34530</v>
      </c>
      <c r="C181" s="23" t="n">
        <v>8006</v>
      </c>
      <c r="D181" s="25"/>
      <c r="E181" s="25" t="n">
        <v>341000</v>
      </c>
      <c r="F181" s="25"/>
      <c r="G181" s="25" t="n">
        <v>20.156</v>
      </c>
      <c r="H181" s="25" t="n">
        <v>18.092</v>
      </c>
      <c r="I181" s="25" t="n">
        <v>1.103</v>
      </c>
      <c r="J181" s="25" t="n">
        <v>7115.652</v>
      </c>
      <c r="K181" s="25"/>
      <c r="L181" s="25" t="n">
        <v>716</v>
      </c>
      <c r="M181" s="25" t="n">
        <v>14.577</v>
      </c>
      <c r="N181" s="25" t="n">
        <v>195407</v>
      </c>
      <c r="O181" s="25" t="n">
        <v>4669.5</v>
      </c>
      <c r="P181" s="25" t="n">
        <v>912689</v>
      </c>
      <c r="Q181" s="25"/>
      <c r="R181" s="25"/>
      <c r="S181" s="25"/>
      <c r="T181" s="25"/>
      <c r="U181" s="25" t="n">
        <v>27</v>
      </c>
      <c r="V181" s="25" t="n">
        <v>92.4</v>
      </c>
      <c r="W181" s="25"/>
      <c r="X181" s="25"/>
      <c r="Y181" s="25"/>
      <c r="Z181" s="25"/>
      <c r="AA181" s="25" t="n">
        <v>260282</v>
      </c>
      <c r="AB181" s="26"/>
      <c r="AC181" s="27" t="n">
        <v>0</v>
      </c>
      <c r="AD181" s="28" t="n">
        <v>0</v>
      </c>
      <c r="AE181" s="28" t="n">
        <v>75.1</v>
      </c>
      <c r="AF181" s="27"/>
      <c r="AG181" s="29" t="n">
        <f aca="false">6753.47943187+0.36116788*I181+0.01252571*N181-22.85359542*V181+0.00407811*AA181-0.00067349*E181</f>
        <v>7921.61553422364</v>
      </c>
      <c r="AH181" s="29" t="n">
        <f aca="false">A181*'Simple Linear Regression'!$B$18+'Simple Linear Regression'!$B$17</f>
        <v>8038.88302204315</v>
      </c>
      <c r="AI181" s="29" t="n">
        <f aca="false">7491.3971+0.0137554*N181-0.00058829*E181-34.3283*V181+0.30565*L181+54.6031*M181</f>
        <v>7821.5515265</v>
      </c>
      <c r="AJ181" s="29" t="n">
        <f aca="false">7491.3971-0.00058829*E181+0.30565*L181+54.6031*M181+0.0137554*N181-34.3283*V181</f>
        <v>7821.5515265</v>
      </c>
      <c r="AL181" s="29" t="n">
        <f aca="false">2192.59+2373.87*I181+0.0316653*N181-15.7623*V181+0.00202406*AA181-0.000740146*E181-0.00963493*(I181*N181)</f>
        <v>7739.93572455947</v>
      </c>
      <c r="AM181" s="30" t="n">
        <f aca="false">5205.907083+122.0638992*I181+13.609808*(N181/1000)-1.245906883*AD181+0.7746840854*AE181-134.2474226*AC181-1547.125689*IF(AND(B181&gt;=DATE(2020,3,20),B181&lt;=DATE(2020,6,26)),1,0)</f>
        <v>8058.17409048714</v>
      </c>
      <c r="AN181" s="30" t="n">
        <f aca="false">IF(ISNUMBER(C182),C182,AN182)-0.8328750492*(AD183-AD182)+3.274150872*(AE183-AE182)+0.7954612886*((IF(ISNUMBER(C182),C182,AN182)-IF(ISNUMBER(C181),C181,AN181))-(-0.8328750492*(AD182-AD181)+3.274150872*(AE182-AE181)))-1.394571582*AO182+0.4181414112*AO181</f>
        <v>7088.28072304794</v>
      </c>
      <c r="AP181" s="31" t="n">
        <f aca="false">AQ181+AR180+'ARIMAX(1,1,1) Model'!$C$19*(AR180-AR179)+'ARIMAX(1,1,1) Model'!$C$20*AS180</f>
        <v>7772.3711704153</v>
      </c>
      <c r="AQ181" s="31" t="n">
        <f aca="false">'ARIMAX(1,1,1) Model'!$C$6*I181+'ARIMAX(1,1,1) Model'!$C$7*N181/1000+'ARIMAX(1,1,1) Model'!$C$8*AD181+'ARIMAX(1,1,1) Model'!$C$9*AE181+'ARIMAX(1,1,1) Model'!$C$10*AC181+'ARIMAX(1,1,1) Model'!$C$11*IF(AND(B181&gt;='ARIMAX(1,1,1) Model'!$C$25,B181&lt;='ARIMAX(1,1,1) Model'!$C$26),1,0)+'ARIMAX(1,1,1) Model'!$C$12*E181/1000+'ARIMAX(1,1,1) Model'!$C$13*V181+'ARIMAX(1,1,1) Model'!$C$14*A181+'ARIMAX(1,1,1) Model'!$C$15*SIN(2*PI()*A181/'ARIMAX(1,1,1) Model'!$C$24)+'ARIMAX(1,1,1) Model'!$C$16*COS(2*PI()*A181/'ARIMAX(1,1,1) Model'!$C$24)+'ARIMAX(1,1,1) Model'!$C$17*SIN(4*PI()*A181/'ARIMAX(1,1,1) Model'!$C$24)+'ARIMAX(1,1,1) Model'!$C$18*COS(4*PI()*A181/'ARIMAX(1,1,1) Model'!$C$24)</f>
        <v>1780.24626896166</v>
      </c>
      <c r="AR181" s="31" t="n">
        <f aca="false">IF(ISNUMBER(C181),C181,AP181)-AQ181</f>
        <v>6225.75373103834</v>
      </c>
      <c r="AS181" s="31" t="n">
        <f aca="false">IF(ISNUMBER(C181),C181-AP181,0)</f>
        <v>233.628829584703</v>
      </c>
      <c r="AT181" s="32"/>
      <c r="AU181" s="33"/>
      <c r="AV181" s="33"/>
      <c r="AW181" s="31"/>
      <c r="AX181" s="31"/>
    </row>
    <row r="182" customFormat="false" ht="16.5" hidden="false" customHeight="true" outlineLevel="0" collapsed="false">
      <c r="A182" s="23" t="n">
        <v>181</v>
      </c>
      <c r="B182" s="24" t="n">
        <v>34537</v>
      </c>
      <c r="C182" s="23" t="n">
        <v>7523</v>
      </c>
      <c r="D182" s="25"/>
      <c r="E182" s="25" t="n">
        <v>359000</v>
      </c>
      <c r="F182" s="25"/>
      <c r="G182" s="25" t="n">
        <v>19.386</v>
      </c>
      <c r="H182" s="25" t="n">
        <v>17.416</v>
      </c>
      <c r="I182" s="25" t="n">
        <v>1.109</v>
      </c>
      <c r="J182" s="25" t="n">
        <v>7115.652</v>
      </c>
      <c r="K182" s="25"/>
      <c r="L182" s="25" t="n">
        <v>716</v>
      </c>
      <c r="M182" s="25" t="n">
        <v>15.109</v>
      </c>
      <c r="N182" s="25" t="n">
        <v>206594</v>
      </c>
      <c r="O182" s="25" t="n">
        <v>4669.5</v>
      </c>
      <c r="P182" s="25" t="n">
        <v>912689</v>
      </c>
      <c r="Q182" s="25"/>
      <c r="R182" s="25"/>
      <c r="S182" s="25"/>
      <c r="T182" s="25"/>
      <c r="U182" s="25" t="n">
        <v>27</v>
      </c>
      <c r="V182" s="25" t="n">
        <v>92.4</v>
      </c>
      <c r="W182" s="25"/>
      <c r="X182" s="25"/>
      <c r="Y182" s="25"/>
      <c r="Z182" s="25"/>
      <c r="AA182" s="25" t="n">
        <v>260282</v>
      </c>
      <c r="AB182" s="26"/>
      <c r="AC182" s="27" t="n">
        <v>0</v>
      </c>
      <c r="AD182" s="28" t="n">
        <v>0</v>
      </c>
      <c r="AE182" s="28" t="n">
        <v>86.7</v>
      </c>
      <c r="AF182" s="27"/>
      <c r="AG182" s="29" t="n">
        <f aca="false">6753.47943187+0.36116788*I182+0.01252571*N182-22.85359542*V182+0.00407811*AA182-0.00067349*E182</f>
        <v>8049.61999900092</v>
      </c>
      <c r="AH182" s="29" t="n">
        <f aca="false">A182*'Simple Linear Regression'!$B$18+'Simple Linear Regression'!$B$17</f>
        <v>8039.73605912705</v>
      </c>
      <c r="AI182" s="29" t="n">
        <f aca="false">7491.3971+0.0137554*N182-0.00058829*E182-34.3283*V182+0.30565*L182+54.6031*M182</f>
        <v>7993.8928155</v>
      </c>
      <c r="AJ182" s="29" t="n">
        <f aca="false">7491.3971-0.00058829*E182+0.30565*L182+54.6031*M182+0.0137554*N182-34.3283*V182</f>
        <v>7993.8928155</v>
      </c>
      <c r="AL182" s="29" t="n">
        <f aca="false">2192.59+2373.87*I182+0.0316653*N182-15.7623*V182+0.00202406*AA182-0.000740146*E182-0.00963493*(I182*N182)</f>
        <v>7964.26499930222</v>
      </c>
      <c r="AM182" s="30" t="n">
        <f aca="false">5205.907083+122.0638992*I182+13.609808*(N182/1000)-1.245906883*AD182+0.7746840854*AE182-134.2474226*AC182-1547.125689*IF(AND(B182&gt;=DATE(2020,3,20),B182&lt;=DATE(2020,6,26)),1,0)</f>
        <v>8220.14573136898</v>
      </c>
      <c r="AN182" s="30" t="n">
        <f aca="false">IF(ISNUMBER(C183),C183,AN183)-0.8328750492*(AD184-AD183)+3.274150872*(AE184-AE183)+0.7954612886*((IF(ISNUMBER(C183),C183,AN183)-IF(ISNUMBER(C182),C182,AN182))-(-0.8328750492*(AD183-AD182)+3.274150872*(AE183-AE182)))-1.394571582*AO183+0.4181414112*AO182</f>
        <v>7623.46719324909</v>
      </c>
      <c r="AP182" s="31" t="n">
        <f aca="false">AQ182+AR181+'ARIMAX(1,1,1) Model'!$C$19*(AR181-AR180)+'ARIMAX(1,1,1) Model'!$C$20*AS181</f>
        <v>7832.74800223053</v>
      </c>
      <c r="AQ182" s="31" t="n">
        <f aca="false">'ARIMAX(1,1,1) Model'!$C$6*I182+'ARIMAX(1,1,1) Model'!$C$7*N182/1000+'ARIMAX(1,1,1) Model'!$C$8*AD182+'ARIMAX(1,1,1) Model'!$C$9*AE182+'ARIMAX(1,1,1) Model'!$C$10*AC182+'ARIMAX(1,1,1) Model'!$C$11*IF(AND(B182&gt;='ARIMAX(1,1,1) Model'!$C$25,B182&lt;='ARIMAX(1,1,1) Model'!$C$26),1,0)+'ARIMAX(1,1,1) Model'!$C$12*E182/1000+'ARIMAX(1,1,1) Model'!$C$13*V182+'ARIMAX(1,1,1) Model'!$C$14*A182+'ARIMAX(1,1,1) Model'!$C$15*SIN(2*PI()*A182/'ARIMAX(1,1,1) Model'!$C$24)+'ARIMAX(1,1,1) Model'!$C$16*COS(2*PI()*A182/'ARIMAX(1,1,1) Model'!$C$24)+'ARIMAX(1,1,1) Model'!$C$17*SIN(4*PI()*A182/'ARIMAX(1,1,1) Model'!$C$24)+'ARIMAX(1,1,1) Model'!$C$18*COS(4*PI()*A182/'ARIMAX(1,1,1) Model'!$C$24)</f>
        <v>1779.63247769522</v>
      </c>
      <c r="AR182" s="31" t="n">
        <f aca="false">IF(ISNUMBER(C182),C182,AP182)-AQ182</f>
        <v>5743.36752230478</v>
      </c>
      <c r="AS182" s="31" t="n">
        <f aca="false">IF(ISNUMBER(C182),C182-AP182,0)</f>
        <v>-309.748002230529</v>
      </c>
      <c r="AT182" s="32"/>
      <c r="AU182" s="33"/>
      <c r="AV182" s="33"/>
      <c r="AW182" s="31"/>
      <c r="AX182" s="31"/>
    </row>
    <row r="183" customFormat="false" ht="16.5" hidden="false" customHeight="true" outlineLevel="0" collapsed="false">
      <c r="A183" s="23" t="n">
        <v>182</v>
      </c>
      <c r="B183" s="24" t="n">
        <v>34544</v>
      </c>
      <c r="C183" s="23" t="n">
        <v>7581</v>
      </c>
      <c r="D183" s="25"/>
      <c r="E183" s="25" t="n">
        <v>345000</v>
      </c>
      <c r="F183" s="25"/>
      <c r="G183" s="25" t="n">
        <v>19.662</v>
      </c>
      <c r="H183" s="25" t="n">
        <v>17.818</v>
      </c>
      <c r="I183" s="25" t="n">
        <v>1.114</v>
      </c>
      <c r="J183" s="25" t="n">
        <v>7115.652</v>
      </c>
      <c r="K183" s="25"/>
      <c r="L183" s="25" t="n">
        <v>716</v>
      </c>
      <c r="M183" s="25" t="n">
        <v>15.109</v>
      </c>
      <c r="N183" s="25" t="n">
        <v>206594</v>
      </c>
      <c r="O183" s="25" t="n">
        <v>4669.5</v>
      </c>
      <c r="P183" s="25" t="n">
        <v>912689</v>
      </c>
      <c r="Q183" s="25"/>
      <c r="R183" s="25"/>
      <c r="S183" s="25"/>
      <c r="T183" s="25"/>
      <c r="U183" s="25" t="n">
        <v>27</v>
      </c>
      <c r="V183" s="25" t="n">
        <v>92.4</v>
      </c>
      <c r="W183" s="25"/>
      <c r="X183" s="25"/>
      <c r="Y183" s="25"/>
      <c r="Z183" s="25"/>
      <c r="AA183" s="25" t="n">
        <v>260282</v>
      </c>
      <c r="AB183" s="26"/>
      <c r="AC183" s="27" t="n">
        <v>0</v>
      </c>
      <c r="AD183" s="28" t="n">
        <v>0</v>
      </c>
      <c r="AE183" s="28" t="n">
        <v>80.5</v>
      </c>
      <c r="AF183" s="27"/>
      <c r="AG183" s="29" t="n">
        <f aca="false">6753.47943187+0.36116788*I183+0.01252571*N183-22.85359542*V183+0.00407811*AA183-0.00067349*E183</f>
        <v>8059.05066484032</v>
      </c>
      <c r="AH183" s="29" t="n">
        <f aca="false">A183*'Simple Linear Regression'!$B$18+'Simple Linear Regression'!$B$17</f>
        <v>8040.58909621096</v>
      </c>
      <c r="AI183" s="29" t="n">
        <f aca="false">7491.3971+0.0137554*N183-0.00058829*E183-34.3283*V183+0.30565*L183+54.6031*M183</f>
        <v>8002.1288755</v>
      </c>
      <c r="AJ183" s="29" t="n">
        <f aca="false">7491.3971-0.00058829*E183+0.30565*L183+54.6031*M183+0.0137554*N183-34.3283*V183</f>
        <v>8002.1288755</v>
      </c>
      <c r="AL183" s="29" t="n">
        <f aca="false">2192.59+2373.87*I183+0.0316653*N183-15.7623*V183+0.00202406*AA183-0.000740146*E183-0.00963493*(I183*N183)</f>
        <v>7976.54379966012</v>
      </c>
      <c r="AM183" s="30" t="n">
        <f aca="false">5205.907083+122.0638992*I183+13.609808*(N183/1000)-1.245906883*AD183+0.7746840854*AE183-134.2474226*AC183-1547.125689*IF(AND(B183&gt;=DATE(2020,3,20),B183&lt;=DATE(2020,6,26)),1,0)</f>
        <v>8215.9530095355</v>
      </c>
      <c r="AN183" s="30" t="n">
        <f aca="false">IF(ISNUMBER(C184),C184,AN184)-0.8328750492*(AD185-AD184)+3.274150872*(AE185-AE184)+0.7954612886*((IF(ISNUMBER(C184),C184,AN184)-IF(ISNUMBER(C183),C183,AN183))-(-0.8328750492*(AD184-AD183)+3.274150872*(AE184-AE183)))-1.394571582*AO184+0.4181414112*AO183</f>
        <v>7670.70903082023</v>
      </c>
      <c r="AP183" s="31" t="n">
        <f aca="false">AQ183+AR182+'ARIMAX(1,1,1) Model'!$C$19*(AR182-AR181)+'ARIMAX(1,1,1) Model'!$C$20*AS182</f>
        <v>7714.43567832038</v>
      </c>
      <c r="AQ183" s="31" t="n">
        <f aca="false">'ARIMAX(1,1,1) Model'!$C$6*I183+'ARIMAX(1,1,1) Model'!$C$7*N183/1000+'ARIMAX(1,1,1) Model'!$C$8*AD183+'ARIMAX(1,1,1) Model'!$C$9*AE183+'ARIMAX(1,1,1) Model'!$C$10*AC183+'ARIMAX(1,1,1) Model'!$C$11*IF(AND(B183&gt;='ARIMAX(1,1,1) Model'!$C$25,B183&lt;='ARIMAX(1,1,1) Model'!$C$26),1,0)+'ARIMAX(1,1,1) Model'!$C$12*E183/1000+'ARIMAX(1,1,1) Model'!$C$13*V183+'ARIMAX(1,1,1) Model'!$C$14*A183+'ARIMAX(1,1,1) Model'!$C$15*SIN(2*PI()*A183/'ARIMAX(1,1,1) Model'!$C$24)+'ARIMAX(1,1,1) Model'!$C$16*COS(2*PI()*A183/'ARIMAX(1,1,1) Model'!$C$24)+'ARIMAX(1,1,1) Model'!$C$17*SIN(4*PI()*A183/'ARIMAX(1,1,1) Model'!$C$24)+'ARIMAX(1,1,1) Model'!$C$18*COS(4*PI()*A183/'ARIMAX(1,1,1) Model'!$C$24)</f>
        <v>1739.31701357748</v>
      </c>
      <c r="AR183" s="31" t="n">
        <f aca="false">IF(ISNUMBER(C183),C183,AP183)-AQ183</f>
        <v>5841.68298642252</v>
      </c>
      <c r="AS183" s="31" t="n">
        <f aca="false">IF(ISNUMBER(C183),C183-AP183,0)</f>
        <v>-133.435678320381</v>
      </c>
      <c r="AT183" s="32"/>
      <c r="AU183" s="33"/>
      <c r="AV183" s="33"/>
      <c r="AW183" s="31"/>
      <c r="AX183" s="31"/>
    </row>
    <row r="184" customFormat="false" ht="16.5" hidden="false" customHeight="true" outlineLevel="0" collapsed="false">
      <c r="A184" s="23" t="n">
        <v>183</v>
      </c>
      <c r="B184" s="24" t="n">
        <v>34551</v>
      </c>
      <c r="C184" s="23" t="n">
        <v>7638</v>
      </c>
      <c r="D184" s="25"/>
      <c r="E184" s="25" t="n">
        <v>332000</v>
      </c>
      <c r="F184" s="25"/>
      <c r="G184" s="25" t="n">
        <v>20.088</v>
      </c>
      <c r="H184" s="25" t="n">
        <v>18.44</v>
      </c>
      <c r="I184" s="25" t="n">
        <v>1.13</v>
      </c>
      <c r="J184" s="25" t="n">
        <v>7246.931</v>
      </c>
      <c r="K184" s="25"/>
      <c r="L184" s="25" t="n">
        <v>756</v>
      </c>
      <c r="M184" s="25" t="n">
        <v>15.109</v>
      </c>
      <c r="N184" s="25" t="n">
        <v>206594</v>
      </c>
      <c r="O184" s="25" t="n">
        <v>4708.9</v>
      </c>
      <c r="P184" s="25" t="n">
        <v>912689</v>
      </c>
      <c r="Q184" s="25"/>
      <c r="R184" s="25"/>
      <c r="S184" s="25"/>
      <c r="T184" s="25"/>
      <c r="U184" s="25" t="n">
        <v>27</v>
      </c>
      <c r="V184" s="25" t="n">
        <v>95.4</v>
      </c>
      <c r="W184" s="25"/>
      <c r="X184" s="25"/>
      <c r="Y184" s="25"/>
      <c r="Z184" s="25"/>
      <c r="AA184" s="25" t="n">
        <v>260282</v>
      </c>
      <c r="AB184" s="26"/>
      <c r="AC184" s="27" t="n">
        <v>0</v>
      </c>
      <c r="AD184" s="28" t="n">
        <v>0.6</v>
      </c>
      <c r="AE184" s="28" t="n">
        <v>74.6</v>
      </c>
      <c r="AF184" s="27"/>
      <c r="AG184" s="29" t="n">
        <f aca="false">6753.47943187+0.36116788*I184+0.01252571*N184-22.85359542*V184+0.00407811*AA184-0.00067349*E184</f>
        <v>7999.2510272664</v>
      </c>
      <c r="AH184" s="29" t="n">
        <f aca="false">A184*'Simple Linear Regression'!$B$18+'Simple Linear Regression'!$B$17</f>
        <v>8041.44213329486</v>
      </c>
      <c r="AI184" s="29" t="n">
        <f aca="false">7491.3971+0.0137554*N184-0.00058829*E184-34.3283*V184+0.30565*L184+54.6031*M184</f>
        <v>7919.0177455</v>
      </c>
      <c r="AJ184" s="29" t="n">
        <f aca="false">7491.3971-0.00058829*E184+0.30565*L184+54.6031*M184+0.0137554*N184-34.3283*V184</f>
        <v>7919.0177455</v>
      </c>
      <c r="AL184" s="29" t="n">
        <f aca="false">2192.59+2373.87*I184+0.0316653*N184-15.7623*V184+0.00202406*AA184-0.000740146*E184-0.00963493*(I184*N184)</f>
        <v>7945.0124180054</v>
      </c>
      <c r="AM184" s="30" t="n">
        <f aca="false">5205.907083+122.0638992*I184+13.609808*(N184/1000)-1.245906883*AD184+0.7746840854*AE184-134.2474226*AC184-1547.125689*IF(AND(B184&gt;=DATE(2020,3,20),B184&lt;=DATE(2020,6,26)),1,0)</f>
        <v>8212.58785168904</v>
      </c>
      <c r="AN184" s="30" t="n">
        <f aca="false">IF(ISNUMBER(C185),C185,AN185)-0.8328750492*(AD186-AD185)+3.274150872*(AE186-AE185)+0.7954612886*((IF(ISNUMBER(C185),C185,AN185)-IF(ISNUMBER(C184),C184,AN184))-(-0.8328750492*(AD185-AD184)+3.274150872*(AE185-AE184)))-1.394571582*AO185+0.4181414112*AO184</f>
        <v>8688.94348674345</v>
      </c>
      <c r="AP184" s="31" t="n">
        <f aca="false">AQ184+AR183+'ARIMAX(1,1,1) Model'!$C$19*(AR183-AR182)+'ARIMAX(1,1,1) Model'!$C$20*AS183</f>
        <v>7718.10584718524</v>
      </c>
      <c r="AQ184" s="31" t="n">
        <f aca="false">'ARIMAX(1,1,1) Model'!$C$6*I184+'ARIMAX(1,1,1) Model'!$C$7*N184/1000+'ARIMAX(1,1,1) Model'!$C$8*AD184+'ARIMAX(1,1,1) Model'!$C$9*AE184+'ARIMAX(1,1,1) Model'!$C$10*AC184+'ARIMAX(1,1,1) Model'!$C$11*IF(AND(B184&gt;='ARIMAX(1,1,1) Model'!$C$25,B184&lt;='ARIMAX(1,1,1) Model'!$C$26),1,0)+'ARIMAX(1,1,1) Model'!$C$12*E184/1000+'ARIMAX(1,1,1) Model'!$C$13*V184+'ARIMAX(1,1,1) Model'!$C$14*A184+'ARIMAX(1,1,1) Model'!$C$15*SIN(2*PI()*A184/'ARIMAX(1,1,1) Model'!$C$24)+'ARIMAX(1,1,1) Model'!$C$16*COS(2*PI()*A184/'ARIMAX(1,1,1) Model'!$C$24)+'ARIMAX(1,1,1) Model'!$C$17*SIN(4*PI()*A184/'ARIMAX(1,1,1) Model'!$C$24)+'ARIMAX(1,1,1) Model'!$C$18*COS(4*PI()*A184/'ARIMAX(1,1,1) Model'!$C$24)</f>
        <v>1746.73074104159</v>
      </c>
      <c r="AR184" s="31" t="n">
        <f aca="false">IF(ISNUMBER(C184),C184,AP184)-AQ184</f>
        <v>5891.26925895841</v>
      </c>
      <c r="AS184" s="31" t="n">
        <f aca="false">IF(ISNUMBER(C184),C184-AP184,0)</f>
        <v>-80.1058471852421</v>
      </c>
      <c r="AT184" s="32"/>
      <c r="AU184" s="33"/>
      <c r="AV184" s="33"/>
      <c r="AW184" s="31"/>
      <c r="AX184" s="31"/>
    </row>
    <row r="185" customFormat="false" ht="16.5" hidden="false" customHeight="true" outlineLevel="0" collapsed="false">
      <c r="A185" s="23" t="n">
        <v>184</v>
      </c>
      <c r="B185" s="24" t="n">
        <v>34558</v>
      </c>
      <c r="C185" s="23" t="n">
        <v>8187</v>
      </c>
      <c r="D185" s="25"/>
      <c r="E185" s="25" t="n">
        <v>338000</v>
      </c>
      <c r="F185" s="25"/>
      <c r="G185" s="25" t="n">
        <v>18.876</v>
      </c>
      <c r="H185" s="25" t="n">
        <v>17.508</v>
      </c>
      <c r="I185" s="25" t="n">
        <v>1.157</v>
      </c>
      <c r="J185" s="25" t="n">
        <v>7246.931</v>
      </c>
      <c r="K185" s="25"/>
      <c r="L185" s="25" t="n">
        <v>756</v>
      </c>
      <c r="M185" s="25" t="n">
        <v>15.109</v>
      </c>
      <c r="N185" s="25" t="n">
        <v>206594</v>
      </c>
      <c r="O185" s="25" t="n">
        <v>4708.9</v>
      </c>
      <c r="P185" s="25" t="n">
        <v>912689</v>
      </c>
      <c r="Q185" s="25"/>
      <c r="R185" s="25"/>
      <c r="S185" s="25"/>
      <c r="T185" s="25"/>
      <c r="U185" s="25" t="n">
        <v>27</v>
      </c>
      <c r="V185" s="25" t="n">
        <v>95.4</v>
      </c>
      <c r="W185" s="25"/>
      <c r="X185" s="25"/>
      <c r="Y185" s="25"/>
      <c r="Z185" s="25"/>
      <c r="AA185" s="25" t="n">
        <v>260282</v>
      </c>
      <c r="AB185" s="26"/>
      <c r="AC185" s="27" t="n">
        <v>0</v>
      </c>
      <c r="AD185" s="28" t="n">
        <v>0.1</v>
      </c>
      <c r="AE185" s="28" t="n">
        <v>65.8</v>
      </c>
      <c r="AF185" s="27"/>
      <c r="AG185" s="29" t="n">
        <f aca="false">6753.47943187+0.36116788*I185+0.01252571*N185-22.85359542*V185+0.00407811*AA185-0.00067349*E185</f>
        <v>7995.21983879916</v>
      </c>
      <c r="AH185" s="29" t="n">
        <f aca="false">A185*'Simple Linear Regression'!$B$18+'Simple Linear Regression'!$B$17</f>
        <v>8042.29517037876</v>
      </c>
      <c r="AI185" s="29" t="n">
        <f aca="false">7491.3971+0.0137554*N185-0.00058829*E185-34.3283*V185+0.30565*L185+54.6031*M185</f>
        <v>7915.4880055</v>
      </c>
      <c r="AJ185" s="29" t="n">
        <f aca="false">7491.3971-0.00058829*E185+0.30565*L185+54.6031*M185+0.0137554*N185-34.3283*V185</f>
        <v>7915.4880055</v>
      </c>
      <c r="AL185" s="29" t="n">
        <f aca="false">2192.59+2373.87*I185+0.0316653*N185-15.7623*V185+0.00202406*AA185-0.000740146*E185-0.00963493*(I185*N185)</f>
        <v>7950.92202633806</v>
      </c>
      <c r="AM185" s="30" t="n">
        <f aca="false">5205.907083+122.0638992*I185+13.609808*(N185/1000)-1.245906883*AD185+0.7746840854*AE185-134.2474226*AC185-1547.125689*IF(AND(B185&gt;=DATE(2020,3,20),B185&lt;=DATE(2020,6,26)),1,0)</f>
        <v>8209.68931045742</v>
      </c>
      <c r="AN185" s="30" t="n">
        <f aca="false">IF(ISNUMBER(C186),C186,AN186)-0.8328750492*(AD187-AD186)+3.274150872*(AE187-AE186)+0.7954612886*((IF(ISNUMBER(C186),C186,AN186)-IF(ISNUMBER(C185),C185,AN185))-(-0.8328750492*(AD186-AD185)+3.274150872*(AE186-AE185)))-1.394571582*AO186+0.4181414112*AO185</f>
        <v>7477.92969773184</v>
      </c>
      <c r="AP185" s="31" t="n">
        <f aca="false">AQ185+AR184+'ARIMAX(1,1,1) Model'!$C$19*(AR184-AR183)+'ARIMAX(1,1,1) Model'!$C$20*AS184</f>
        <v>7651.9150856431</v>
      </c>
      <c r="AQ185" s="31" t="n">
        <f aca="false">'ARIMAX(1,1,1) Model'!$C$6*I185+'ARIMAX(1,1,1) Model'!$C$7*N185/1000+'ARIMAX(1,1,1) Model'!$C$8*AD185+'ARIMAX(1,1,1) Model'!$C$9*AE185+'ARIMAX(1,1,1) Model'!$C$10*AC185+'ARIMAX(1,1,1) Model'!$C$11*IF(AND(B185&gt;='ARIMAX(1,1,1) Model'!$C$25,B185&lt;='ARIMAX(1,1,1) Model'!$C$26),1,0)+'ARIMAX(1,1,1) Model'!$C$12*E185/1000+'ARIMAX(1,1,1) Model'!$C$13*V185+'ARIMAX(1,1,1) Model'!$C$14*A185+'ARIMAX(1,1,1) Model'!$C$15*SIN(2*PI()*A185/'ARIMAX(1,1,1) Model'!$C$24)+'ARIMAX(1,1,1) Model'!$C$16*COS(2*PI()*A185/'ARIMAX(1,1,1) Model'!$C$24)+'ARIMAX(1,1,1) Model'!$C$17*SIN(4*PI()*A185/'ARIMAX(1,1,1) Model'!$C$24)+'ARIMAX(1,1,1) Model'!$C$18*COS(4*PI()*A185/'ARIMAX(1,1,1) Model'!$C$24)</f>
        <v>1683.70764559649</v>
      </c>
      <c r="AR185" s="31" t="n">
        <f aca="false">IF(ISNUMBER(C185),C185,AP185)-AQ185</f>
        <v>6503.29235440351</v>
      </c>
      <c r="AS185" s="31" t="n">
        <f aca="false">IF(ISNUMBER(C185),C185-AP185,0)</f>
        <v>535.084914356899</v>
      </c>
      <c r="AT185" s="32"/>
      <c r="AU185" s="33"/>
      <c r="AV185" s="33"/>
      <c r="AW185" s="31"/>
      <c r="AX185" s="31"/>
    </row>
    <row r="186" customFormat="false" ht="16.5" hidden="false" customHeight="true" outlineLevel="0" collapsed="false">
      <c r="A186" s="23" t="n">
        <v>185</v>
      </c>
      <c r="B186" s="24" t="n">
        <v>34565</v>
      </c>
      <c r="C186" s="23" t="n">
        <v>7836</v>
      </c>
      <c r="D186" s="25"/>
      <c r="E186" s="25" t="n">
        <v>335000</v>
      </c>
      <c r="F186" s="25"/>
      <c r="G186" s="25" t="n">
        <v>17.85</v>
      </c>
      <c r="H186" s="25" t="n">
        <v>16.428</v>
      </c>
      <c r="I186" s="25" t="n">
        <v>1.161</v>
      </c>
      <c r="J186" s="25" t="n">
        <v>7246.931</v>
      </c>
      <c r="K186" s="25"/>
      <c r="L186" s="25" t="n">
        <v>756</v>
      </c>
      <c r="M186" s="25" t="n">
        <v>14.875</v>
      </c>
      <c r="N186" s="25" t="n">
        <v>207280</v>
      </c>
      <c r="O186" s="25" t="n">
        <v>4708.9</v>
      </c>
      <c r="P186" s="25" t="n">
        <v>912689</v>
      </c>
      <c r="Q186" s="25"/>
      <c r="R186" s="25"/>
      <c r="S186" s="25"/>
      <c r="T186" s="25"/>
      <c r="U186" s="25" t="n">
        <v>27</v>
      </c>
      <c r="V186" s="25" t="n">
        <v>95.4</v>
      </c>
      <c r="W186" s="25"/>
      <c r="X186" s="25"/>
      <c r="Y186" s="25"/>
      <c r="Z186" s="25"/>
      <c r="AA186" s="25" t="n">
        <v>260282</v>
      </c>
      <c r="AB186" s="26"/>
      <c r="AC186" s="27" t="n">
        <v>0</v>
      </c>
      <c r="AD186" s="28" t="n">
        <v>0</v>
      </c>
      <c r="AE186" s="28" t="n">
        <v>78.8</v>
      </c>
      <c r="AF186" s="27"/>
      <c r="AG186" s="29" t="n">
        <f aca="false">6753.47943187+0.36116788*I186+0.01252571*N186-22.85359542*V186+0.00407811*AA186-0.00067349*E186</f>
        <v>8005.83439053068</v>
      </c>
      <c r="AH186" s="29" t="n">
        <f aca="false">A186*'Simple Linear Regression'!$B$18+'Simple Linear Regression'!$B$17</f>
        <v>8043.14820746267</v>
      </c>
      <c r="AI186" s="29" t="n">
        <f aca="false">7491.3971+0.0137554*N186-0.00058829*E186-34.3283*V186+0.30565*L186+54.6031*M186</f>
        <v>7913.9119545</v>
      </c>
      <c r="AJ186" s="29" t="n">
        <f aca="false">7491.3971-0.00058829*E186+0.30565*L186+54.6031*M186+0.0137554*N186-34.3283*V186</f>
        <v>7913.9119545</v>
      </c>
      <c r="AL186" s="29" t="n">
        <f aca="false">2192.59+2373.87*I186+0.0316653*N186-15.7623*V186+0.00202406*AA186-0.000740146*E186-0.00963493*(I186*N186)</f>
        <v>7968.7245637656</v>
      </c>
      <c r="AM186" s="30" t="n">
        <f aca="false">5205.907083+122.0638992*I186+13.609808*(N186/1000)-1.245906883*AD186+0.7746840854*AE186-134.2474226*AC186-1547.125689*IF(AND(B186&gt;=DATE(2020,3,20),B186&lt;=DATE(2020,6,26)),1,0)</f>
        <v>8229.70937814072</v>
      </c>
      <c r="AN186" s="30" t="n">
        <f aca="false">IF(ISNUMBER(C187),C187,AN187)-0.8328750492*(AD188-AD187)+3.274150872*(AE188-AE187)+0.7954612886*((IF(ISNUMBER(C187),C187,AN187)-IF(ISNUMBER(C186),C186,AN186))-(-0.8328750492*(AD187-AD186)+3.274150872*(AE187-AE186)))-1.394571582*AO187+0.4181414112*AO186</f>
        <v>7702.74190831228</v>
      </c>
      <c r="AP186" s="31" t="n">
        <f aca="false">AQ186+AR185+'ARIMAX(1,1,1) Model'!$C$19*(AR185-AR184)+'ARIMAX(1,1,1) Model'!$C$20*AS185</f>
        <v>7783.63133696018</v>
      </c>
      <c r="AQ186" s="31" t="n">
        <f aca="false">'ARIMAX(1,1,1) Model'!$C$6*I186+'ARIMAX(1,1,1) Model'!$C$7*N186/1000+'ARIMAX(1,1,1) Model'!$C$8*AD186+'ARIMAX(1,1,1) Model'!$C$9*AE186+'ARIMAX(1,1,1) Model'!$C$10*AC186+'ARIMAX(1,1,1) Model'!$C$11*IF(AND(B186&gt;='ARIMAX(1,1,1) Model'!$C$25,B186&lt;='ARIMAX(1,1,1) Model'!$C$26),1,0)+'ARIMAX(1,1,1) Model'!$C$12*E186/1000+'ARIMAX(1,1,1) Model'!$C$13*V186+'ARIMAX(1,1,1) Model'!$C$14*A186+'ARIMAX(1,1,1) Model'!$C$15*SIN(2*PI()*A186/'ARIMAX(1,1,1) Model'!$C$24)+'ARIMAX(1,1,1) Model'!$C$16*COS(2*PI()*A186/'ARIMAX(1,1,1) Model'!$C$24)+'ARIMAX(1,1,1) Model'!$C$17*SIN(4*PI()*A186/'ARIMAX(1,1,1) Model'!$C$24)+'ARIMAX(1,1,1) Model'!$C$18*COS(4*PI()*A186/'ARIMAX(1,1,1) Model'!$C$24)</f>
        <v>1702.26846030212</v>
      </c>
      <c r="AR186" s="31" t="n">
        <f aca="false">IF(ISNUMBER(C186),C186,AP186)-AQ186</f>
        <v>6133.73153969788</v>
      </c>
      <c r="AS186" s="31" t="n">
        <f aca="false">IF(ISNUMBER(C186),C186-AP186,0)</f>
        <v>52.3686630398224</v>
      </c>
      <c r="AT186" s="32"/>
      <c r="AU186" s="33"/>
      <c r="AV186" s="33"/>
      <c r="AW186" s="31"/>
      <c r="AX186" s="31"/>
    </row>
    <row r="187" customFormat="false" ht="16.5" hidden="false" customHeight="true" outlineLevel="0" collapsed="false">
      <c r="A187" s="23" t="n">
        <v>186</v>
      </c>
      <c r="B187" s="24" t="n">
        <v>34572</v>
      </c>
      <c r="C187" s="23" t="n">
        <v>7750</v>
      </c>
      <c r="D187" s="25"/>
      <c r="E187" s="25" t="n">
        <v>331000</v>
      </c>
      <c r="F187" s="25"/>
      <c r="G187" s="25" t="n">
        <v>17.226</v>
      </c>
      <c r="H187" s="25" t="n">
        <v>15.59</v>
      </c>
      <c r="I187" s="25" t="n">
        <v>1.165</v>
      </c>
      <c r="J187" s="25" t="n">
        <v>7246.931</v>
      </c>
      <c r="K187" s="25"/>
      <c r="L187" s="25" t="n">
        <v>756</v>
      </c>
      <c r="M187" s="25" t="n">
        <v>14.875</v>
      </c>
      <c r="N187" s="25" t="n">
        <v>207280</v>
      </c>
      <c r="O187" s="25" t="n">
        <v>4708.9</v>
      </c>
      <c r="P187" s="25" t="n">
        <v>912689</v>
      </c>
      <c r="Q187" s="25"/>
      <c r="R187" s="25"/>
      <c r="S187" s="25"/>
      <c r="T187" s="25"/>
      <c r="U187" s="25" t="n">
        <v>27</v>
      </c>
      <c r="V187" s="25" t="n">
        <v>95.4</v>
      </c>
      <c r="W187" s="25"/>
      <c r="X187" s="25"/>
      <c r="Y187" s="25"/>
      <c r="Z187" s="25"/>
      <c r="AA187" s="25" t="n">
        <v>260282</v>
      </c>
      <c r="AB187" s="26"/>
      <c r="AC187" s="27" t="n">
        <v>0</v>
      </c>
      <c r="AD187" s="28" t="n">
        <v>0.1</v>
      </c>
      <c r="AE187" s="28" t="n">
        <v>65.1</v>
      </c>
      <c r="AF187" s="27"/>
      <c r="AG187" s="29" t="n">
        <f aca="false">6753.47943187+0.36116788*I187+0.01252571*N187-22.85359542*V187+0.00407811*AA187-0.00067349*E187</f>
        <v>8008.5297952022</v>
      </c>
      <c r="AH187" s="29" t="n">
        <f aca="false">A187*'Simple Linear Regression'!$B$18+'Simple Linear Regression'!$B$17</f>
        <v>8044.00124454657</v>
      </c>
      <c r="AI187" s="29" t="n">
        <f aca="false">7491.3971+0.0137554*N187-0.00058829*E187-34.3283*V187+0.30565*L187+54.6031*M187</f>
        <v>7916.2651145</v>
      </c>
      <c r="AJ187" s="29" t="n">
        <f aca="false">7491.3971-0.00058829*E187+0.30565*L187+54.6031*M187+0.0137554*N187-34.3283*V187</f>
        <v>7916.2651145</v>
      </c>
      <c r="AL187" s="29" t="n">
        <f aca="false">2192.59+2373.87*I187+0.0316653*N187-15.7623*V187+0.00202406*AA187-0.000740146*E187-0.00963493*(I187*N187)</f>
        <v>7973.192114604</v>
      </c>
      <c r="AM187" s="30" t="n">
        <f aca="false">5205.907083+122.0638992*I187+13.609808*(N187/1000)-1.245906883*AD187+0.7746840854*AE187-134.2474226*AC187-1547.125689*IF(AND(B187&gt;=DATE(2020,3,20),B187&lt;=DATE(2020,6,26)),1,0)</f>
        <v>8219.45987107924</v>
      </c>
      <c r="AN187" s="30" t="n">
        <f aca="false">IF(ISNUMBER(C188),C188,AN188)-0.8328750492*(AD189-AD188)+3.274150872*(AE189-AE188)+0.7954612886*((IF(ISNUMBER(C188),C188,AN188)-IF(ISNUMBER(C187),C187,AN187))-(-0.8328750492*(AD188-AD187)+3.274150872*(AE188-AE187)))-1.394571582*AO188+0.4181414112*AO187</f>
        <v>8273.00043524483</v>
      </c>
      <c r="AP187" s="31" t="n">
        <f aca="false">AQ187+AR186+'ARIMAX(1,1,1) Model'!$C$19*(AR186-AR185)+'ARIMAX(1,1,1) Model'!$C$20*AS186</f>
        <v>7695.46200591804</v>
      </c>
      <c r="AQ187" s="31" t="n">
        <f aca="false">'ARIMAX(1,1,1) Model'!$C$6*I187+'ARIMAX(1,1,1) Model'!$C$7*N187/1000+'ARIMAX(1,1,1) Model'!$C$8*AD187+'ARIMAX(1,1,1) Model'!$C$9*AE187+'ARIMAX(1,1,1) Model'!$C$10*AC187+'ARIMAX(1,1,1) Model'!$C$11*IF(AND(B187&gt;='ARIMAX(1,1,1) Model'!$C$25,B187&lt;='ARIMAX(1,1,1) Model'!$C$26),1,0)+'ARIMAX(1,1,1) Model'!$C$12*E187/1000+'ARIMAX(1,1,1) Model'!$C$13*V187+'ARIMAX(1,1,1) Model'!$C$14*A187+'ARIMAX(1,1,1) Model'!$C$15*SIN(2*PI()*A187/'ARIMAX(1,1,1) Model'!$C$24)+'ARIMAX(1,1,1) Model'!$C$16*COS(2*PI()*A187/'ARIMAX(1,1,1) Model'!$C$24)+'ARIMAX(1,1,1) Model'!$C$17*SIN(4*PI()*A187/'ARIMAX(1,1,1) Model'!$C$24)+'ARIMAX(1,1,1) Model'!$C$18*COS(4*PI()*A187/'ARIMAX(1,1,1) Model'!$C$24)</f>
        <v>1644.91050900831</v>
      </c>
      <c r="AR187" s="31" t="n">
        <f aca="false">IF(ISNUMBER(C187),C187,AP187)-AQ187</f>
        <v>6105.08949099169</v>
      </c>
      <c r="AS187" s="31" t="n">
        <f aca="false">IF(ISNUMBER(C187),C187-AP187,0)</f>
        <v>54.5379940819594</v>
      </c>
      <c r="AT187" s="32"/>
      <c r="AU187" s="33"/>
      <c r="AV187" s="33"/>
      <c r="AW187" s="31"/>
      <c r="AX187" s="31"/>
    </row>
    <row r="188" customFormat="false" ht="16.5" hidden="false" customHeight="true" outlineLevel="0" collapsed="false">
      <c r="A188" s="23" t="n">
        <v>187</v>
      </c>
      <c r="B188" s="24" t="n">
        <v>34579</v>
      </c>
      <c r="C188" s="23" t="n">
        <v>8061</v>
      </c>
      <c r="D188" s="25"/>
      <c r="E188" s="25" t="n">
        <v>341000</v>
      </c>
      <c r="F188" s="25"/>
      <c r="G188" s="25" t="n">
        <v>17.522</v>
      </c>
      <c r="H188" s="25" t="n">
        <v>15.93</v>
      </c>
      <c r="I188" s="25" t="n">
        <v>1.161</v>
      </c>
      <c r="J188" s="25" t="n">
        <v>7246.931</v>
      </c>
      <c r="K188" s="25"/>
      <c r="L188" s="25" t="n">
        <v>756</v>
      </c>
      <c r="M188" s="25" t="n">
        <v>14.875</v>
      </c>
      <c r="N188" s="25" t="n">
        <v>207280</v>
      </c>
      <c r="O188" s="25" t="n">
        <v>4708.9</v>
      </c>
      <c r="P188" s="25" t="n">
        <v>912689</v>
      </c>
      <c r="Q188" s="25"/>
      <c r="R188" s="25"/>
      <c r="S188" s="25"/>
      <c r="T188" s="25"/>
      <c r="U188" s="25" t="n">
        <v>27</v>
      </c>
      <c r="V188" s="25" t="n">
        <v>95.4</v>
      </c>
      <c r="W188" s="25"/>
      <c r="X188" s="25"/>
      <c r="Y188" s="25"/>
      <c r="Z188" s="25"/>
      <c r="AA188" s="25" t="n">
        <v>260282</v>
      </c>
      <c r="AB188" s="26"/>
      <c r="AC188" s="27" t="n">
        <v>0</v>
      </c>
      <c r="AD188" s="28" t="n">
        <v>1.9</v>
      </c>
      <c r="AE188" s="28" t="n">
        <v>61.1</v>
      </c>
      <c r="AF188" s="27"/>
      <c r="AG188" s="29" t="n">
        <f aca="false">6753.47943187+0.36116788*I188+0.01252571*N188-22.85359542*V188+0.00407811*AA188-0.00067349*E188</f>
        <v>8001.79345053068</v>
      </c>
      <c r="AH188" s="29" t="n">
        <f aca="false">A188*'Simple Linear Regression'!$B$18+'Simple Linear Regression'!$B$17</f>
        <v>8044.85428163048</v>
      </c>
      <c r="AI188" s="29" t="n">
        <f aca="false">7491.3971+0.0137554*N188-0.00058829*E188-34.3283*V188+0.30565*L188+54.6031*M188</f>
        <v>7910.3822145</v>
      </c>
      <c r="AJ188" s="29" t="n">
        <f aca="false">7491.3971-0.00058829*E188+0.30565*L188+54.6031*M188+0.0137554*N188-34.3283*V188</f>
        <v>7910.3822145</v>
      </c>
      <c r="AL188" s="29" t="n">
        <f aca="false">2192.59+2373.87*I188+0.0316653*N188-15.7623*V188+0.00202406*AA188-0.000740146*E188-0.00963493*(I188*N188)</f>
        <v>7964.2836877656</v>
      </c>
      <c r="AM188" s="30" t="n">
        <f aca="false">5205.907083+122.0638992*I188+13.609808*(N188/1000)-1.245906883*AD188+0.7746840854*AE188-134.2474226*AC188-1547.125689*IF(AND(B188&gt;=DATE(2020,3,20),B188&lt;=DATE(2020,6,26)),1,0)</f>
        <v>8213.63024675144</v>
      </c>
      <c r="AN188" s="30" t="n">
        <f aca="false">IF(ISNUMBER(C189),C189,AN189)-0.8328750492*(AD190-AD189)+3.274150872*(AE190-AE189)+0.7954612886*((IF(ISNUMBER(C189),C189,AN189)-IF(ISNUMBER(C188),C188,AN188))-(-0.8328750492*(AD189-AD188)+3.274150872*(AE189-AE188)))-1.394571582*AO189+0.4181414112*AO188</f>
        <v>6143.73259751334</v>
      </c>
      <c r="AP188" s="31" t="n">
        <f aca="false">AQ188+AR187+'ARIMAX(1,1,1) Model'!$C$19*(AR187-AR186)+'ARIMAX(1,1,1) Model'!$C$20*AS187</f>
        <v>7667.26897410054</v>
      </c>
      <c r="AQ188" s="31" t="n">
        <f aca="false">'ARIMAX(1,1,1) Model'!$C$6*I188+'ARIMAX(1,1,1) Model'!$C$7*N188/1000+'ARIMAX(1,1,1) Model'!$C$8*AD188+'ARIMAX(1,1,1) Model'!$C$9*AE188+'ARIMAX(1,1,1) Model'!$C$10*AC188+'ARIMAX(1,1,1) Model'!$C$11*IF(AND(B188&gt;='ARIMAX(1,1,1) Model'!$C$25,B188&lt;='ARIMAX(1,1,1) Model'!$C$26),1,0)+'ARIMAX(1,1,1) Model'!$C$12*E188/1000+'ARIMAX(1,1,1) Model'!$C$13*V188+'ARIMAX(1,1,1) Model'!$C$14*A188+'ARIMAX(1,1,1) Model'!$C$15*SIN(2*PI()*A188/'ARIMAX(1,1,1) Model'!$C$24)+'ARIMAX(1,1,1) Model'!$C$16*COS(2*PI()*A188/'ARIMAX(1,1,1) Model'!$C$24)+'ARIMAX(1,1,1) Model'!$C$17*SIN(4*PI()*A188/'ARIMAX(1,1,1) Model'!$C$24)+'ARIMAX(1,1,1) Model'!$C$18*COS(4*PI()*A188/'ARIMAX(1,1,1) Model'!$C$24)</f>
        <v>1614.06173719166</v>
      </c>
      <c r="AR188" s="31" t="n">
        <f aca="false">IF(ISNUMBER(C188),C188,AP188)-AQ188</f>
        <v>6446.93826280834</v>
      </c>
      <c r="AS188" s="31" t="n">
        <f aca="false">IF(ISNUMBER(C188),C188-AP188,0)</f>
        <v>393.731025899458</v>
      </c>
      <c r="AT188" s="32"/>
      <c r="AU188" s="33"/>
      <c r="AV188" s="33"/>
      <c r="AW188" s="31"/>
      <c r="AX188" s="31"/>
    </row>
    <row r="189" customFormat="false" ht="16.5" hidden="false" customHeight="true" outlineLevel="0" collapsed="false">
      <c r="A189" s="23" t="n">
        <v>188</v>
      </c>
      <c r="B189" s="24" t="n">
        <v>34586</v>
      </c>
      <c r="C189" s="23" t="n">
        <v>6955</v>
      </c>
      <c r="D189" s="25"/>
      <c r="E189" s="25" t="n">
        <v>339000</v>
      </c>
      <c r="F189" s="25"/>
      <c r="G189" s="25" t="n">
        <v>17.6525</v>
      </c>
      <c r="H189" s="25" t="n">
        <v>15.912</v>
      </c>
      <c r="I189" s="25" t="n">
        <v>1.156</v>
      </c>
      <c r="J189" s="25" t="n">
        <v>7246.931</v>
      </c>
      <c r="K189" s="25"/>
      <c r="L189" s="25" t="n">
        <v>771</v>
      </c>
      <c r="M189" s="25" t="n">
        <v>14.875</v>
      </c>
      <c r="N189" s="25" t="n">
        <v>207280</v>
      </c>
      <c r="O189" s="25" t="n">
        <v>4720.6</v>
      </c>
      <c r="P189" s="25" t="n">
        <v>912689</v>
      </c>
      <c r="Q189" s="25"/>
      <c r="R189" s="25"/>
      <c r="S189" s="25"/>
      <c r="T189" s="25"/>
      <c r="U189" s="25" t="n">
        <v>27</v>
      </c>
      <c r="V189" s="25" t="n">
        <v>95.8</v>
      </c>
      <c r="W189" s="25"/>
      <c r="X189" s="25"/>
      <c r="Y189" s="25"/>
      <c r="Z189" s="25"/>
      <c r="AA189" s="25" t="n">
        <v>260282</v>
      </c>
      <c r="AB189" s="26"/>
      <c r="AC189" s="27" t="n">
        <v>1</v>
      </c>
      <c r="AD189" s="28" t="n">
        <v>2.9</v>
      </c>
      <c r="AE189" s="28" t="n">
        <v>47</v>
      </c>
      <c r="AF189" s="27"/>
      <c r="AG189" s="29" t="n">
        <f aca="false">6753.47943187+0.36116788*I189+0.01252571*N189-22.85359542*V189+0.00407811*AA189-0.00067349*E189</f>
        <v>7993.99718652328</v>
      </c>
      <c r="AH189" s="29" t="n">
        <f aca="false">A189*'Simple Linear Regression'!$B$18+'Simple Linear Regression'!$B$17</f>
        <v>8045.70731871438</v>
      </c>
      <c r="AI189" s="29" t="n">
        <f aca="false">7491.3971+0.0137554*N189-0.00058829*E189-34.3283*V189+0.30565*L189+54.6031*M189</f>
        <v>7902.4122245</v>
      </c>
      <c r="AJ189" s="29" t="n">
        <f aca="false">7491.3971-0.00058829*E189+0.30565*L189+54.6031*M189+0.0137554*N189-34.3283*V189</f>
        <v>7902.4122245</v>
      </c>
      <c r="AL189" s="29" t="n">
        <f aca="false">2192.59+2373.87*I189+0.0316653*N189-15.7623*V189+0.00202406*AA189-0.000740146*E189-0.00963493*(I189*N189)</f>
        <v>7957.5753512176</v>
      </c>
      <c r="AM189" s="30" t="n">
        <f aca="false">5205.907083+122.0638992*I189+13.609808*(N189/1000)-1.245906883*AD189+0.7746840854*AE189-134.2474226*AC189-1547.125689*IF(AND(B189&gt;=DATE(2020,3,20),B189&lt;=DATE(2020,6,26)),1,0)</f>
        <v>8066.6035521683</v>
      </c>
      <c r="AN189" s="30" t="n">
        <f aca="false">IF(ISNUMBER(C190),C190,AN190)-0.8328750492*(AD191-AD190)+3.274150872*(AE191-AE190)+0.7954612886*((IF(ISNUMBER(C190),C190,AN190)-IF(ISNUMBER(C189),C189,AN189))-(-0.8328750492*(AD190-AD189)+3.274150872*(AE190-AE189)))-1.394571582*AO190+0.4181414112*AO189</f>
        <v>8026.66066291037</v>
      </c>
      <c r="AP189" s="31" t="n">
        <f aca="false">AQ189+AR188+'ARIMAX(1,1,1) Model'!$C$19*(AR188-AR187)+'ARIMAX(1,1,1) Model'!$C$20*AS188</f>
        <v>7587.50675662604</v>
      </c>
      <c r="AQ189" s="31" t="n">
        <f aca="false">'ARIMAX(1,1,1) Model'!$C$6*I189+'ARIMAX(1,1,1) Model'!$C$7*N189/1000+'ARIMAX(1,1,1) Model'!$C$8*AD189+'ARIMAX(1,1,1) Model'!$C$9*AE189+'ARIMAX(1,1,1) Model'!$C$10*AC189+'ARIMAX(1,1,1) Model'!$C$11*IF(AND(B189&gt;='ARIMAX(1,1,1) Model'!$C$25,B189&lt;='ARIMAX(1,1,1) Model'!$C$26),1,0)+'ARIMAX(1,1,1) Model'!$C$12*E189/1000+'ARIMAX(1,1,1) Model'!$C$13*V189+'ARIMAX(1,1,1) Model'!$C$14*A189+'ARIMAX(1,1,1) Model'!$C$15*SIN(2*PI()*A189/'ARIMAX(1,1,1) Model'!$C$24)+'ARIMAX(1,1,1) Model'!$C$16*COS(2*PI()*A189/'ARIMAX(1,1,1) Model'!$C$24)+'ARIMAX(1,1,1) Model'!$C$17*SIN(4*PI()*A189/'ARIMAX(1,1,1) Model'!$C$24)+'ARIMAX(1,1,1) Model'!$C$18*COS(4*PI()*A189/'ARIMAX(1,1,1) Model'!$C$24)</f>
        <v>1461.61821647624</v>
      </c>
      <c r="AR189" s="31" t="n">
        <f aca="false">IF(ISNUMBER(C189),C189,AP189)-AQ189</f>
        <v>5493.38178352376</v>
      </c>
      <c r="AS189" s="31" t="n">
        <f aca="false">IF(ISNUMBER(C189),C189-AP189,0)</f>
        <v>-632.506756626041</v>
      </c>
      <c r="AT189" s="32"/>
      <c r="AU189" s="33"/>
      <c r="AV189" s="33"/>
      <c r="AW189" s="31"/>
      <c r="AX189" s="31"/>
    </row>
    <row r="190" customFormat="false" ht="16.5" hidden="false" customHeight="true" outlineLevel="0" collapsed="false">
      <c r="A190" s="23" t="n">
        <v>189</v>
      </c>
      <c r="B190" s="24" t="n">
        <v>34593</v>
      </c>
      <c r="C190" s="23" t="n">
        <v>7601</v>
      </c>
      <c r="D190" s="25"/>
      <c r="E190" s="25" t="n">
        <v>331000</v>
      </c>
      <c r="F190" s="25"/>
      <c r="G190" s="25" t="n">
        <v>16.934</v>
      </c>
      <c r="H190" s="25" t="n">
        <v>15.452</v>
      </c>
      <c r="I190" s="25" t="n">
        <v>1.15</v>
      </c>
      <c r="J190" s="25" t="n">
        <v>7246.931</v>
      </c>
      <c r="K190" s="25"/>
      <c r="L190" s="25" t="n">
        <v>771</v>
      </c>
      <c r="M190" s="25" t="n">
        <v>15.359</v>
      </c>
      <c r="N190" s="25" t="n">
        <v>214778</v>
      </c>
      <c r="O190" s="25" t="n">
        <v>4720.6</v>
      </c>
      <c r="P190" s="25" t="n">
        <v>946409</v>
      </c>
      <c r="Q190" s="25"/>
      <c r="R190" s="25"/>
      <c r="S190" s="25"/>
      <c r="T190" s="25"/>
      <c r="U190" s="25" t="n">
        <v>27</v>
      </c>
      <c r="V190" s="25" t="n">
        <v>95.8</v>
      </c>
      <c r="W190" s="25"/>
      <c r="X190" s="25"/>
      <c r="Y190" s="25"/>
      <c r="Z190" s="25"/>
      <c r="AA190" s="25" t="n">
        <v>260282</v>
      </c>
      <c r="AB190" s="26"/>
      <c r="AC190" s="27" t="n">
        <v>0</v>
      </c>
      <c r="AD190" s="28" t="n">
        <v>1.3</v>
      </c>
      <c r="AE190" s="28" t="n">
        <v>56.1</v>
      </c>
      <c r="AF190" s="27"/>
      <c r="AG190" s="29" t="n">
        <f aca="false">6753.47943187+0.36116788*I190+0.01252571*N190-22.85359542*V190+0.00407811*AA190-0.00067349*E190</f>
        <v>8093.300713096</v>
      </c>
      <c r="AH190" s="29" t="n">
        <f aca="false">A190*'Simple Linear Regression'!$B$18+'Simple Linear Regression'!$B$17</f>
        <v>8046.56035579829</v>
      </c>
      <c r="AI190" s="29" t="n">
        <f aca="false">7491.3971+0.0137554*N190-0.00058829*E190-34.3283*V190+0.30565*L190+54.6031*M190</f>
        <v>8036.6844341</v>
      </c>
      <c r="AJ190" s="29" t="n">
        <f aca="false">7491.3971-0.00058829*E190+0.30565*L190+54.6031*M190+0.0137554*N190-34.3283*V190</f>
        <v>8036.6844341</v>
      </c>
      <c r="AL190" s="29" t="n">
        <f aca="false">2192.59+2373.87*I190+0.0316653*N190-15.7623*V190+0.00202406*AA190-0.000740146*E190-0.00963493*(I190*N190)</f>
        <v>8115.583377449</v>
      </c>
      <c r="AM190" s="30" t="n">
        <f aca="false">5205.907083+122.0638992*I190+13.609808*(N190/1000)-1.245906883*AD190+0.7746840854*AE190-134.2474226*AC190-1547.125689*IF(AND(B190&gt;=DATE(2020,3,20),B190&lt;=DATE(2020,6,26)),1,0)</f>
        <v>8311.20800794704</v>
      </c>
      <c r="AN190" s="30" t="n">
        <f aca="false">IF(ISNUMBER(C191),C191,AN191)-0.8328750492*(AD192-AD191)+3.274150872*(AE192-AE191)+0.7954612886*((IF(ISNUMBER(C191),C191,AN191)-IF(ISNUMBER(C190),C190,AN190))-(-0.8328750492*(AD191-AD190)+3.274150872*(AE191-AE190)))-1.394571582*AO191+0.4181414112*AO190</f>
        <v>7914.86593410999</v>
      </c>
      <c r="AP190" s="31" t="n">
        <f aca="false">AQ190+AR189+'ARIMAX(1,1,1) Model'!$C$19*(AR189-AR188)+'ARIMAX(1,1,1) Model'!$C$20*AS189</f>
        <v>7574.0492529102</v>
      </c>
      <c r="AQ190" s="31" t="n">
        <f aca="false">'ARIMAX(1,1,1) Model'!$C$6*I190+'ARIMAX(1,1,1) Model'!$C$7*N190/1000+'ARIMAX(1,1,1) Model'!$C$8*AD190+'ARIMAX(1,1,1) Model'!$C$9*AE190+'ARIMAX(1,1,1) Model'!$C$10*AC190+'ARIMAX(1,1,1) Model'!$C$11*IF(AND(B190&gt;='ARIMAX(1,1,1) Model'!$C$25,B190&lt;='ARIMAX(1,1,1) Model'!$C$26),1,0)+'ARIMAX(1,1,1) Model'!$C$12*E190/1000+'ARIMAX(1,1,1) Model'!$C$13*V190+'ARIMAX(1,1,1) Model'!$C$14*A190+'ARIMAX(1,1,1) Model'!$C$15*SIN(2*PI()*A190/'ARIMAX(1,1,1) Model'!$C$24)+'ARIMAX(1,1,1) Model'!$C$16*COS(2*PI()*A190/'ARIMAX(1,1,1) Model'!$C$24)+'ARIMAX(1,1,1) Model'!$C$17*SIN(4*PI()*A190/'ARIMAX(1,1,1) Model'!$C$24)+'ARIMAX(1,1,1) Model'!$C$18*COS(4*PI()*A190/'ARIMAX(1,1,1) Model'!$C$24)</f>
        <v>1604.36051241928</v>
      </c>
      <c r="AR190" s="31" t="n">
        <f aca="false">IF(ISNUMBER(C190),C190,AP190)-AQ190</f>
        <v>5996.63948758072</v>
      </c>
      <c r="AS190" s="31" t="n">
        <f aca="false">IF(ISNUMBER(C190),C190-AP190,0)</f>
        <v>26.9507470897997</v>
      </c>
      <c r="AT190" s="32"/>
      <c r="AU190" s="33"/>
      <c r="AV190" s="33"/>
      <c r="AW190" s="31"/>
      <c r="AX190" s="31"/>
    </row>
    <row r="191" customFormat="false" ht="16.5" hidden="false" customHeight="true" outlineLevel="0" collapsed="false">
      <c r="A191" s="23" t="n">
        <v>190</v>
      </c>
      <c r="B191" s="24" t="n">
        <v>34600</v>
      </c>
      <c r="C191" s="23" t="n">
        <v>7763</v>
      </c>
      <c r="D191" s="25"/>
      <c r="E191" s="25" t="n">
        <v>326000</v>
      </c>
      <c r="F191" s="25"/>
      <c r="G191" s="25" t="n">
        <v>17.384</v>
      </c>
      <c r="H191" s="25" t="n">
        <v>15.846</v>
      </c>
      <c r="I191" s="25" t="n">
        <v>1.14</v>
      </c>
      <c r="J191" s="25" t="n">
        <v>7246.931</v>
      </c>
      <c r="K191" s="25"/>
      <c r="L191" s="25" t="n">
        <v>771</v>
      </c>
      <c r="M191" s="25" t="n">
        <v>15.359</v>
      </c>
      <c r="N191" s="25" t="n">
        <v>214778</v>
      </c>
      <c r="O191" s="25" t="n">
        <v>4720.6</v>
      </c>
      <c r="P191" s="25" t="n">
        <v>946409</v>
      </c>
      <c r="Q191" s="25"/>
      <c r="R191" s="25"/>
      <c r="S191" s="25"/>
      <c r="T191" s="25"/>
      <c r="U191" s="25" t="n">
        <v>27</v>
      </c>
      <c r="V191" s="25" t="n">
        <v>95.8</v>
      </c>
      <c r="W191" s="25"/>
      <c r="X191" s="25"/>
      <c r="Y191" s="25"/>
      <c r="Z191" s="25"/>
      <c r="AA191" s="25" t="n">
        <v>260282</v>
      </c>
      <c r="AB191" s="26"/>
      <c r="AC191" s="27" t="n">
        <v>0</v>
      </c>
      <c r="AD191" s="28" t="n">
        <v>2</v>
      </c>
      <c r="AE191" s="28" t="n">
        <v>36.9</v>
      </c>
      <c r="AF191" s="27"/>
      <c r="AG191" s="29" t="n">
        <f aca="false">6753.47943187+0.36116788*I191+0.01252571*N191-22.85359542*V191+0.00407811*AA191-0.00067349*E191</f>
        <v>8096.6645514172</v>
      </c>
      <c r="AH191" s="29" t="n">
        <f aca="false">A191*'Simple Linear Regression'!$B$18+'Simple Linear Regression'!$B$17</f>
        <v>8047.41339288219</v>
      </c>
      <c r="AI191" s="29" t="n">
        <f aca="false">7491.3971+0.0137554*N191-0.00058829*E191-34.3283*V191+0.30565*L191+54.6031*M191</f>
        <v>8039.6258841</v>
      </c>
      <c r="AJ191" s="29" t="n">
        <f aca="false">7491.3971-0.00058829*E191+0.30565*L191+54.6031*M191+0.0137554*N191-34.3283*V191</f>
        <v>8039.6258841</v>
      </c>
      <c r="AL191" s="29" t="n">
        <f aca="false">2192.59+2373.87*I191+0.0316653*N191-15.7623*V191+0.00202406*AA191-0.000740146*E191-0.00963493*(I191*N191)</f>
        <v>8116.2391174044</v>
      </c>
      <c r="AM191" s="30" t="n">
        <f aca="false">5205.907083+122.0638992*I191+13.609808*(N191/1000)-1.245906883*AD191+0.7746840854*AE191-134.2474226*AC191-1547.125689*IF(AND(B191&gt;=DATE(2020,3,20),B191&lt;=DATE(2020,6,26)),1,0)</f>
        <v>8294.24129969726</v>
      </c>
      <c r="AN191" s="30" t="n">
        <f aca="false">IF(ISNUMBER(C192),C192,AN192)-0.8328750492*(AD193-AD192)+3.274150872*(AE193-AE192)+0.7954612886*((IF(ISNUMBER(C192),C192,AN192)-IF(ISNUMBER(C191),C191,AN191))-(-0.8328750492*(AD192-AD191)+3.274150872*(AE192-AE191)))-1.394571582*AO192+0.4181414112*AO191</f>
        <v>7687.80792469116</v>
      </c>
      <c r="AP191" s="31" t="n">
        <f aca="false">AQ191+AR190+'ARIMAX(1,1,1) Model'!$C$19*(AR190-AR189)+'ARIMAX(1,1,1) Model'!$C$20*AS190</f>
        <v>7570.56144209792</v>
      </c>
      <c r="AQ191" s="31" t="n">
        <f aca="false">'ARIMAX(1,1,1) Model'!$C$6*I191+'ARIMAX(1,1,1) Model'!$C$7*N191/1000+'ARIMAX(1,1,1) Model'!$C$8*AD191+'ARIMAX(1,1,1) Model'!$C$9*AE191+'ARIMAX(1,1,1) Model'!$C$10*AC191+'ARIMAX(1,1,1) Model'!$C$11*IF(AND(B191&gt;='ARIMAX(1,1,1) Model'!$C$25,B191&lt;='ARIMAX(1,1,1) Model'!$C$26),1,0)+'ARIMAX(1,1,1) Model'!$C$12*E191/1000+'ARIMAX(1,1,1) Model'!$C$13*V191+'ARIMAX(1,1,1) Model'!$C$14*A191+'ARIMAX(1,1,1) Model'!$C$15*SIN(2*PI()*A191/'ARIMAX(1,1,1) Model'!$C$24)+'ARIMAX(1,1,1) Model'!$C$16*COS(2*PI()*A191/'ARIMAX(1,1,1) Model'!$C$24)+'ARIMAX(1,1,1) Model'!$C$17*SIN(4*PI()*A191/'ARIMAX(1,1,1) Model'!$C$24)+'ARIMAX(1,1,1) Model'!$C$18*COS(4*PI()*A191/'ARIMAX(1,1,1) Model'!$C$24)</f>
        <v>1549.09632569088</v>
      </c>
      <c r="AR191" s="31" t="n">
        <f aca="false">IF(ISNUMBER(C191),C191,AP191)-AQ191</f>
        <v>6213.90367430912</v>
      </c>
      <c r="AS191" s="31" t="n">
        <f aca="false">IF(ISNUMBER(C191),C191-AP191,0)</f>
        <v>192.438557902078</v>
      </c>
      <c r="AT191" s="32"/>
      <c r="AU191" s="33"/>
      <c r="AV191" s="33"/>
      <c r="AW191" s="31"/>
      <c r="AX191" s="31"/>
    </row>
    <row r="192" customFormat="false" ht="16.5" hidden="false" customHeight="true" outlineLevel="0" collapsed="false">
      <c r="A192" s="23" t="n">
        <v>191</v>
      </c>
      <c r="B192" s="24" t="n">
        <v>34607</v>
      </c>
      <c r="C192" s="23" t="n">
        <v>7733</v>
      </c>
      <c r="D192" s="25"/>
      <c r="E192" s="25" t="n">
        <v>325000</v>
      </c>
      <c r="F192" s="25"/>
      <c r="G192" s="25" t="n">
        <v>17.834</v>
      </c>
      <c r="H192" s="25" t="n">
        <v>16.346</v>
      </c>
      <c r="I192" s="25" t="n">
        <v>1.129</v>
      </c>
      <c r="J192" s="25" t="n">
        <v>7246.931</v>
      </c>
      <c r="K192" s="25"/>
      <c r="L192" s="25" t="n">
        <v>771</v>
      </c>
      <c r="M192" s="25" t="n">
        <v>15.359</v>
      </c>
      <c r="N192" s="25" t="n">
        <v>214778</v>
      </c>
      <c r="O192" s="25" t="n">
        <v>4720.6</v>
      </c>
      <c r="P192" s="25" t="n">
        <v>946409</v>
      </c>
      <c r="Q192" s="25"/>
      <c r="R192" s="25"/>
      <c r="S192" s="25"/>
      <c r="T192" s="25"/>
      <c r="U192" s="25" t="n">
        <v>27</v>
      </c>
      <c r="V192" s="25" t="n">
        <v>95.8</v>
      </c>
      <c r="W192" s="25"/>
      <c r="X192" s="25"/>
      <c r="Y192" s="25"/>
      <c r="Z192" s="25"/>
      <c r="AA192" s="25" t="n">
        <v>260282</v>
      </c>
      <c r="AB192" s="26"/>
      <c r="AC192" s="27" t="n">
        <v>0</v>
      </c>
      <c r="AD192" s="28" t="n">
        <v>11</v>
      </c>
      <c r="AE192" s="28" t="n">
        <v>30.8</v>
      </c>
      <c r="AF192" s="27"/>
      <c r="AG192" s="29" t="n">
        <f aca="false">6753.47943187+0.36116788*I192+0.01252571*N192-22.85359542*V192+0.00407811*AA192-0.00067349*E192</f>
        <v>8097.33406857052</v>
      </c>
      <c r="AH192" s="29" t="n">
        <f aca="false">A192*'Simple Linear Regression'!$B$18+'Simple Linear Regression'!$B$17</f>
        <v>8048.26642996609</v>
      </c>
      <c r="AI192" s="29" t="n">
        <f aca="false">7491.3971+0.0137554*N192-0.00058829*E192-34.3283*V192+0.30565*L192+54.6031*M192</f>
        <v>8040.2141741</v>
      </c>
      <c r="AJ192" s="29" t="n">
        <f aca="false">7491.3971-0.00058829*E192+0.30565*L192+54.6031*M192+0.0137554*N192-34.3283*V192</f>
        <v>8040.2141741</v>
      </c>
      <c r="AL192" s="29" t="n">
        <f aca="false">2192.59+2373.87*I192+0.0316653*N192-15.7623*V192+0.00202406*AA192-0.000740146*E192-0.00963493*(I192*N192)</f>
        <v>8113.62977435534</v>
      </c>
      <c r="AM192" s="30" t="n">
        <f aca="false">5205.907083+122.0638992*I192+13.609808*(N192/1000)-1.245906883*AD192+0.7746840854*AE192-134.2474226*AC192-1547.125689*IF(AND(B192&gt;=DATE(2020,3,20),B192&lt;=DATE(2020,6,26)),1,0)</f>
        <v>8276.95986193812</v>
      </c>
      <c r="AN192" s="30" t="n">
        <f aca="false">IF(ISNUMBER(C193),C193,AN193)-0.8328750492*(AD194-AD193)+3.274150872*(AE194-AE193)+0.7954612886*((IF(ISNUMBER(C193),C193,AN193)-IF(ISNUMBER(C192),C192,AN192))-(-0.8328750492*(AD193-AD192)+3.274150872*(AE193-AE192)))-1.394571582*AO193+0.4181414112*AO192</f>
        <v>7323.8398195417</v>
      </c>
      <c r="AP192" s="31" t="n">
        <f aca="false">AQ192+AR191+'ARIMAX(1,1,1) Model'!$C$19*(AR191-AR190)+'ARIMAX(1,1,1) Model'!$C$20*AS191</f>
        <v>7599.54273235681</v>
      </c>
      <c r="AQ192" s="31" t="n">
        <f aca="false">'ARIMAX(1,1,1) Model'!$C$6*I192+'ARIMAX(1,1,1) Model'!$C$7*N192/1000+'ARIMAX(1,1,1) Model'!$C$8*AD192+'ARIMAX(1,1,1) Model'!$C$9*AE192+'ARIMAX(1,1,1) Model'!$C$10*AC192+'ARIMAX(1,1,1) Model'!$C$11*IF(AND(B192&gt;='ARIMAX(1,1,1) Model'!$C$25,B192&lt;='ARIMAX(1,1,1) Model'!$C$26),1,0)+'ARIMAX(1,1,1) Model'!$C$12*E192/1000+'ARIMAX(1,1,1) Model'!$C$13*V192+'ARIMAX(1,1,1) Model'!$C$14*A192+'ARIMAX(1,1,1) Model'!$C$15*SIN(2*PI()*A192/'ARIMAX(1,1,1) Model'!$C$24)+'ARIMAX(1,1,1) Model'!$C$16*COS(2*PI()*A192/'ARIMAX(1,1,1) Model'!$C$24)+'ARIMAX(1,1,1) Model'!$C$17*SIN(4*PI()*A192/'ARIMAX(1,1,1) Model'!$C$24)+'ARIMAX(1,1,1) Model'!$C$18*COS(4*PI()*A192/'ARIMAX(1,1,1) Model'!$C$24)</f>
        <v>1537.65969327123</v>
      </c>
      <c r="AR192" s="31" t="n">
        <f aca="false">IF(ISNUMBER(C192),C192,AP192)-AQ192</f>
        <v>6195.34030672877</v>
      </c>
      <c r="AS192" s="31" t="n">
        <f aca="false">IF(ISNUMBER(C192),C192-AP192,0)</f>
        <v>133.45726764319</v>
      </c>
      <c r="AT192" s="32"/>
      <c r="AU192" s="33"/>
      <c r="AV192" s="33"/>
      <c r="AW192" s="31"/>
      <c r="AX192" s="31"/>
    </row>
    <row r="193" customFormat="false" ht="16.5" hidden="false" customHeight="true" outlineLevel="0" collapsed="false">
      <c r="A193" s="23" t="n">
        <v>192</v>
      </c>
      <c r="B193" s="24" t="n">
        <v>34614</v>
      </c>
      <c r="C193" s="23" t="n">
        <v>7515</v>
      </c>
      <c r="D193" s="25"/>
      <c r="E193" s="25" t="n">
        <v>330000</v>
      </c>
      <c r="F193" s="25"/>
      <c r="G193" s="25" t="n">
        <v>18.13</v>
      </c>
      <c r="H193" s="25" t="n">
        <v>16.722</v>
      </c>
      <c r="I193" s="25" t="n">
        <v>1.12</v>
      </c>
      <c r="J193" s="25" t="n">
        <v>7246.931</v>
      </c>
      <c r="K193" s="25"/>
      <c r="L193" s="25" t="n">
        <v>766</v>
      </c>
      <c r="M193" s="25" t="n">
        <v>15.359</v>
      </c>
      <c r="N193" s="25" t="n">
        <v>214778</v>
      </c>
      <c r="O193" s="25" t="n">
        <v>4762.6</v>
      </c>
      <c r="P193" s="25" t="n">
        <v>946409</v>
      </c>
      <c r="Q193" s="25"/>
      <c r="R193" s="25"/>
      <c r="S193" s="25"/>
      <c r="T193" s="25"/>
      <c r="U193" s="25" t="n">
        <v>27</v>
      </c>
      <c r="V193" s="25" t="n">
        <v>95.5</v>
      </c>
      <c r="W193" s="25"/>
      <c r="X193" s="25"/>
      <c r="Y193" s="25"/>
      <c r="Z193" s="25"/>
      <c r="AA193" s="25" t="n">
        <v>260282</v>
      </c>
      <c r="AB193" s="26"/>
      <c r="AC193" s="27" t="n">
        <v>0</v>
      </c>
      <c r="AD193" s="28" t="n">
        <v>31</v>
      </c>
      <c r="AE193" s="28" t="n">
        <v>22.7</v>
      </c>
      <c r="AF193" s="27"/>
      <c r="AG193" s="29" t="n">
        <f aca="false">6753.47943187+0.36116788*I193+0.01252571*N193-22.85359542*V193+0.00407811*AA193-0.00067349*E193</f>
        <v>8100.8194466856</v>
      </c>
      <c r="AH193" s="29" t="n">
        <f aca="false">A193*'Simple Linear Regression'!$B$18+'Simple Linear Regression'!$B$17</f>
        <v>8049.11946705</v>
      </c>
      <c r="AI193" s="29" t="n">
        <f aca="false">7491.3971+0.0137554*N193-0.00058829*E193-34.3283*V193+0.30565*L193+54.6031*M193</f>
        <v>8046.0429641</v>
      </c>
      <c r="AJ193" s="29" t="n">
        <f aca="false">7491.3971-0.00058829*E193+0.30565*L193+54.6031*M193+0.0137554*N193-34.3283*V193</f>
        <v>8046.0429641</v>
      </c>
      <c r="AL193" s="29" t="n">
        <f aca="false">2192.59+2373.87*I193+0.0316653*N193-15.7623*V193+0.00202406*AA193-0.000740146*E193-0.00963493*(I193*N193)</f>
        <v>8111.9172433152</v>
      </c>
      <c r="AM193" s="30" t="n">
        <f aca="false">5205.907083+122.0638992*I193+13.609808*(N193/1000)-1.245906883*AD193+0.7746840854*AE193-134.2474226*AC193-1547.125689*IF(AND(B193&gt;=DATE(2020,3,20),B193&lt;=DATE(2020,6,26)),1,0)</f>
        <v>8244.66820809358</v>
      </c>
      <c r="AN193" s="30" t="n">
        <f aca="false">IF(ISNUMBER(C194),C194,AN194)-0.8328750492*(AD195-AD194)+3.274150872*(AE195-AE194)+0.7954612886*((IF(ISNUMBER(C194),C194,AN194)-IF(ISNUMBER(C193),C193,AN193))-(-0.8328750492*(AD194-AD193)+3.274150872*(AE194-AE193)))-1.394571582*AO194+0.4181414112*AO193</f>
        <v>7668.16891243034</v>
      </c>
      <c r="AP193" s="31" t="n">
        <f aca="false">AQ193+AR192+'ARIMAX(1,1,1) Model'!$C$19*(AR192-AR191)+'ARIMAX(1,1,1) Model'!$C$20*AS192</f>
        <v>7591.78740272199</v>
      </c>
      <c r="AQ193" s="31" t="n">
        <f aca="false">'ARIMAX(1,1,1) Model'!$C$6*I193+'ARIMAX(1,1,1) Model'!$C$7*N193/1000+'ARIMAX(1,1,1) Model'!$C$8*AD193+'ARIMAX(1,1,1) Model'!$C$9*AE193+'ARIMAX(1,1,1) Model'!$C$10*AC193+'ARIMAX(1,1,1) Model'!$C$11*IF(AND(B193&gt;='ARIMAX(1,1,1) Model'!$C$25,B193&lt;='ARIMAX(1,1,1) Model'!$C$26),1,0)+'ARIMAX(1,1,1) Model'!$C$12*E193/1000+'ARIMAX(1,1,1) Model'!$C$13*V193+'ARIMAX(1,1,1) Model'!$C$14*A193+'ARIMAX(1,1,1) Model'!$C$15*SIN(2*PI()*A193/'ARIMAX(1,1,1) Model'!$C$24)+'ARIMAX(1,1,1) Model'!$C$16*COS(2*PI()*A193/'ARIMAX(1,1,1) Model'!$C$24)+'ARIMAX(1,1,1) Model'!$C$17*SIN(4*PI()*A193/'ARIMAX(1,1,1) Model'!$C$24)+'ARIMAX(1,1,1) Model'!$C$18*COS(4*PI()*A193/'ARIMAX(1,1,1) Model'!$C$24)</f>
        <v>1518.38029481034</v>
      </c>
      <c r="AR193" s="31" t="n">
        <f aca="false">IF(ISNUMBER(C193),C193,AP193)-AQ193</f>
        <v>5996.61970518966</v>
      </c>
      <c r="AS193" s="31" t="n">
        <f aca="false">IF(ISNUMBER(C193),C193-AP193,0)</f>
        <v>-76.7874027219868</v>
      </c>
      <c r="AT193" s="32"/>
      <c r="AU193" s="33"/>
      <c r="AV193" s="33"/>
      <c r="AW193" s="31"/>
      <c r="AX193" s="31"/>
    </row>
    <row r="194" customFormat="false" ht="16.5" hidden="false" customHeight="true" outlineLevel="0" collapsed="false">
      <c r="A194" s="23" t="n">
        <v>193</v>
      </c>
      <c r="B194" s="24" t="n">
        <v>34621</v>
      </c>
      <c r="C194" s="23" t="n">
        <v>7562</v>
      </c>
      <c r="D194" s="25"/>
      <c r="E194" s="25" t="n">
        <v>341000</v>
      </c>
      <c r="F194" s="25"/>
      <c r="G194" s="25" t="n">
        <v>17.366</v>
      </c>
      <c r="H194" s="25" t="n">
        <v>16.074</v>
      </c>
      <c r="I194" s="25" t="n">
        <v>1.114</v>
      </c>
      <c r="J194" s="25" t="n">
        <v>7246.931</v>
      </c>
      <c r="K194" s="25"/>
      <c r="L194" s="25" t="n">
        <v>766</v>
      </c>
      <c r="M194" s="25" t="n">
        <v>15.359</v>
      </c>
      <c r="N194" s="25" t="n">
        <v>214778</v>
      </c>
      <c r="O194" s="25" t="n">
        <v>4762.6</v>
      </c>
      <c r="P194" s="25" t="n">
        <v>946409</v>
      </c>
      <c r="Q194" s="25"/>
      <c r="R194" s="25"/>
      <c r="S194" s="25"/>
      <c r="T194" s="25"/>
      <c r="U194" s="25" t="n">
        <v>27</v>
      </c>
      <c r="V194" s="25" t="n">
        <v>95.5</v>
      </c>
      <c r="W194" s="25"/>
      <c r="X194" s="25"/>
      <c r="Y194" s="25"/>
      <c r="Z194" s="25"/>
      <c r="AA194" s="25" t="n">
        <v>260282</v>
      </c>
      <c r="AB194" s="26"/>
      <c r="AC194" s="27" t="n">
        <v>0</v>
      </c>
      <c r="AD194" s="28" t="n">
        <v>39.3</v>
      </c>
      <c r="AE194" s="28" t="n">
        <v>8.9</v>
      </c>
      <c r="AF194" s="27"/>
      <c r="AG194" s="29" t="n">
        <f aca="false">6753.47943187+0.36116788*I194+0.01252571*N194-22.85359542*V194+0.00407811*AA194-0.00067349*E194</f>
        <v>8093.40888967832</v>
      </c>
      <c r="AH194" s="29" t="n">
        <f aca="false">A194*'Simple Linear Regression'!$B$18+'Simple Linear Regression'!$B$17</f>
        <v>8049.9725041339</v>
      </c>
      <c r="AI194" s="29" t="n">
        <f aca="false">7491.3971+0.0137554*N194-0.00058829*E194-34.3283*V194+0.30565*L194+54.6031*M194</f>
        <v>8039.5717741</v>
      </c>
      <c r="AJ194" s="29" t="n">
        <f aca="false">7491.3971-0.00058829*E194+0.30565*L194+54.6031*M194+0.0137554*N194-34.3283*V194</f>
        <v>8039.5717741</v>
      </c>
      <c r="AL194" s="29" t="n">
        <f aca="false">2192.59+2373.87*I194+0.0316653*N194-15.7623*V194+0.00202406*AA194-0.000740146*E194-0.00963493*(I194*N194)</f>
        <v>8101.94864328844</v>
      </c>
      <c r="AM194" s="30" t="n">
        <f aca="false">5205.907083+122.0638992*I194+13.609808*(N194/1000)-1.245906883*AD194+0.7746840854*AE194-134.2474226*AC194-1547.125689*IF(AND(B194&gt;=DATE(2020,3,20),B194&lt;=DATE(2020,6,26)),1,0)</f>
        <v>8222.90415719096</v>
      </c>
      <c r="AN194" s="30" t="n">
        <f aca="false">IF(ISNUMBER(C195),C195,AN195)-0.8328750492*(AD196-AD195)+3.274150872*(AE196-AE195)+0.7954612886*((IF(ISNUMBER(C195),C195,AN195)-IF(ISNUMBER(C194),C194,AN194))-(-0.8328750492*(AD195-AD194)+3.274150872*(AE195-AE194)))-1.394571582*AO195+0.4181414112*AO194</f>
        <v>8535.44803747976</v>
      </c>
      <c r="AP194" s="31" t="n">
        <f aca="false">AQ194+AR193+'ARIMAX(1,1,1) Model'!$C$19*(AR193-AR192)+'ARIMAX(1,1,1) Model'!$C$20*AS193</f>
        <v>7520.03377148472</v>
      </c>
      <c r="AQ194" s="31" t="n">
        <f aca="false">'ARIMAX(1,1,1) Model'!$C$6*I194+'ARIMAX(1,1,1) Model'!$C$7*N194/1000+'ARIMAX(1,1,1) Model'!$C$8*AD194+'ARIMAX(1,1,1) Model'!$C$9*AE194+'ARIMAX(1,1,1) Model'!$C$10*AC194+'ARIMAX(1,1,1) Model'!$C$11*IF(AND(B194&gt;='ARIMAX(1,1,1) Model'!$C$25,B194&lt;='ARIMAX(1,1,1) Model'!$C$26),1,0)+'ARIMAX(1,1,1) Model'!$C$12*E194/1000+'ARIMAX(1,1,1) Model'!$C$13*V194+'ARIMAX(1,1,1) Model'!$C$14*A194+'ARIMAX(1,1,1) Model'!$C$15*SIN(2*PI()*A194/'ARIMAX(1,1,1) Model'!$C$24)+'ARIMAX(1,1,1) Model'!$C$16*COS(2*PI()*A194/'ARIMAX(1,1,1) Model'!$C$24)+'ARIMAX(1,1,1) Model'!$C$17*SIN(4*PI()*A194/'ARIMAX(1,1,1) Model'!$C$24)+'ARIMAX(1,1,1) Model'!$C$18*COS(4*PI()*A194/'ARIMAX(1,1,1) Model'!$C$24)</f>
        <v>1473.68053995038</v>
      </c>
      <c r="AR194" s="31" t="n">
        <f aca="false">IF(ISNUMBER(C194),C194,AP194)-AQ194</f>
        <v>6088.31946004962</v>
      </c>
      <c r="AS194" s="31" t="n">
        <f aca="false">IF(ISNUMBER(C194),C194-AP194,0)</f>
        <v>41.9662285152836</v>
      </c>
      <c r="AT194" s="32"/>
      <c r="AU194" s="33"/>
      <c r="AV194" s="33"/>
      <c r="AW194" s="31"/>
      <c r="AX194" s="31"/>
    </row>
    <row r="195" customFormat="false" ht="16.5" hidden="false" customHeight="true" outlineLevel="0" collapsed="false">
      <c r="A195" s="23" t="n">
        <v>194</v>
      </c>
      <c r="B195" s="24" t="n">
        <v>34628</v>
      </c>
      <c r="C195" s="23" t="n">
        <v>8143</v>
      </c>
      <c r="D195" s="25"/>
      <c r="E195" s="25" t="n">
        <v>335000</v>
      </c>
      <c r="F195" s="25"/>
      <c r="G195" s="25" t="n">
        <v>17.352</v>
      </c>
      <c r="H195" s="25" t="n">
        <v>16.208</v>
      </c>
      <c r="I195" s="25" t="n">
        <v>1.106</v>
      </c>
      <c r="J195" s="25" t="n">
        <v>7246.931</v>
      </c>
      <c r="K195" s="25"/>
      <c r="L195" s="25" t="n">
        <v>766</v>
      </c>
      <c r="M195" s="25" t="n">
        <v>15.274</v>
      </c>
      <c r="N195" s="25" t="n">
        <v>215045</v>
      </c>
      <c r="O195" s="25" t="n">
        <v>4762.6</v>
      </c>
      <c r="P195" s="25" t="n">
        <v>946409</v>
      </c>
      <c r="Q195" s="25"/>
      <c r="R195" s="25"/>
      <c r="S195" s="25"/>
      <c r="T195" s="25"/>
      <c r="U195" s="25" t="n">
        <v>27</v>
      </c>
      <c r="V195" s="25" t="n">
        <v>95.5</v>
      </c>
      <c r="W195" s="25"/>
      <c r="X195" s="25"/>
      <c r="Y195" s="25"/>
      <c r="Z195" s="25"/>
      <c r="AA195" s="25" t="n">
        <v>260282</v>
      </c>
      <c r="AB195" s="26"/>
      <c r="AC195" s="27" t="n">
        <v>0</v>
      </c>
      <c r="AD195" s="28" t="n">
        <v>27.7</v>
      </c>
      <c r="AE195" s="28" t="n">
        <v>14.3</v>
      </c>
      <c r="AF195" s="27"/>
      <c r="AG195" s="29" t="n">
        <f aca="false">6753.47943187+0.36116788*I195+0.01252571*N195-22.85359542*V195+0.00407811*AA195-0.00067349*E195</f>
        <v>8100.79130490528</v>
      </c>
      <c r="AH195" s="29" t="n">
        <f aca="false">A195*'Simple Linear Regression'!$B$18+'Simple Linear Regression'!$B$17</f>
        <v>8050.82554121781</v>
      </c>
      <c r="AI195" s="29" t="n">
        <f aca="false">7491.3971+0.0137554*N195-0.00058829*E195-34.3283*V195+0.30565*L195+54.6031*M195</f>
        <v>8042.1329424</v>
      </c>
      <c r="AJ195" s="29" t="n">
        <f aca="false">7491.3971-0.00058829*E195+0.30565*L195+54.6031*M195+0.0137554*N195-34.3283*V195</f>
        <v>8042.1329424</v>
      </c>
      <c r="AL195" s="29" t="n">
        <f aca="false">2192.59+2373.87*I195+0.0316653*N195-15.7623*V195+0.00202406*AA195-0.000740146*E195-0.00963493*(I195*N195)</f>
        <v>8109.5629482539</v>
      </c>
      <c r="AM195" s="30" t="n">
        <f aca="false">5205.907083+122.0638992*I195+13.609808*(N195/1000)-1.245906883*AD195+0.7746840854*AE195-134.2474226*AC195-1547.125689*IF(AND(B195&gt;=DATE(2020,3,20),B195&lt;=DATE(2020,6,26)),1,0)</f>
        <v>8244.19727863732</v>
      </c>
      <c r="AN195" s="30" t="n">
        <f aca="false">IF(ISNUMBER(C196),C196,AN196)-0.8328750492*(AD197-AD196)+3.274150872*(AE197-AE196)+0.7954612886*((IF(ISNUMBER(C196),C196,AN196)-IF(ISNUMBER(C195),C195,AN195))-(-0.8328750492*(AD196-AD195)+3.274150872*(AE196-AE195)))-1.394571582*AO196+0.4181414112*AO195</f>
        <v>8294.49771598319</v>
      </c>
      <c r="AP195" s="31" t="n">
        <f aca="false">AQ195+AR194+'ARIMAX(1,1,1) Model'!$C$19*(AR194-AR193)+'ARIMAX(1,1,1) Model'!$C$20*AS194</f>
        <v>7544.17817298762</v>
      </c>
      <c r="AQ195" s="31" t="n">
        <f aca="false">'ARIMAX(1,1,1) Model'!$C$6*I195+'ARIMAX(1,1,1) Model'!$C$7*N195/1000+'ARIMAX(1,1,1) Model'!$C$8*AD195+'ARIMAX(1,1,1) Model'!$C$9*AE195+'ARIMAX(1,1,1) Model'!$C$10*AC195+'ARIMAX(1,1,1) Model'!$C$11*IF(AND(B195&gt;='ARIMAX(1,1,1) Model'!$C$25,B195&lt;='ARIMAX(1,1,1) Model'!$C$26),1,0)+'ARIMAX(1,1,1) Model'!$C$12*E195/1000+'ARIMAX(1,1,1) Model'!$C$13*V195+'ARIMAX(1,1,1) Model'!$C$14*A195+'ARIMAX(1,1,1) Model'!$C$15*SIN(2*PI()*A195/'ARIMAX(1,1,1) Model'!$C$24)+'ARIMAX(1,1,1) Model'!$C$16*COS(2*PI()*A195/'ARIMAX(1,1,1) Model'!$C$24)+'ARIMAX(1,1,1) Model'!$C$17*SIN(4*PI()*A195/'ARIMAX(1,1,1) Model'!$C$24)+'ARIMAX(1,1,1) Model'!$C$18*COS(4*PI()*A195/'ARIMAX(1,1,1) Model'!$C$24)</f>
        <v>1484.68819445234</v>
      </c>
      <c r="AR195" s="31" t="n">
        <f aca="false">IF(ISNUMBER(C195),C195,AP195)-AQ195</f>
        <v>6658.31180554766</v>
      </c>
      <c r="AS195" s="31" t="n">
        <f aca="false">IF(ISNUMBER(C195),C195-AP195,0)</f>
        <v>598.821827012384</v>
      </c>
      <c r="AT195" s="32"/>
      <c r="AU195" s="33"/>
      <c r="AV195" s="33"/>
      <c r="AW195" s="31"/>
      <c r="AX195" s="31"/>
    </row>
    <row r="196" customFormat="false" ht="16.5" hidden="false" customHeight="true" outlineLevel="0" collapsed="false">
      <c r="A196" s="23" t="n">
        <v>195</v>
      </c>
      <c r="B196" s="24" t="n">
        <v>34635</v>
      </c>
      <c r="C196" s="23" t="n">
        <v>8204</v>
      </c>
      <c r="D196" s="25"/>
      <c r="E196" s="25" t="n">
        <v>330000</v>
      </c>
      <c r="F196" s="25"/>
      <c r="G196" s="25" t="n">
        <v>17.928</v>
      </c>
      <c r="H196" s="25" t="n">
        <v>16.82</v>
      </c>
      <c r="I196" s="25" t="n">
        <v>1.107</v>
      </c>
      <c r="J196" s="25" t="n">
        <v>7246.931</v>
      </c>
      <c r="K196" s="25"/>
      <c r="L196" s="25" t="n">
        <v>766</v>
      </c>
      <c r="M196" s="25" t="n">
        <v>15.274</v>
      </c>
      <c r="N196" s="25" t="n">
        <v>215045</v>
      </c>
      <c r="O196" s="25" t="n">
        <v>4762.6</v>
      </c>
      <c r="P196" s="25" t="n">
        <v>946409</v>
      </c>
      <c r="Q196" s="25"/>
      <c r="R196" s="25"/>
      <c r="S196" s="25"/>
      <c r="T196" s="25"/>
      <c r="U196" s="25" t="n">
        <v>27</v>
      </c>
      <c r="V196" s="25" t="n">
        <v>95.5</v>
      </c>
      <c r="W196" s="25"/>
      <c r="X196" s="25"/>
      <c r="Y196" s="25"/>
      <c r="Z196" s="25"/>
      <c r="AA196" s="25" t="n">
        <v>260282</v>
      </c>
      <c r="AB196" s="26"/>
      <c r="AC196" s="27" t="n">
        <v>0</v>
      </c>
      <c r="AD196" s="28" t="n">
        <v>56.2</v>
      </c>
      <c r="AE196" s="28" t="n">
        <v>6.9</v>
      </c>
      <c r="AF196" s="27"/>
      <c r="AG196" s="29" t="n">
        <f aca="false">6753.47943187+0.36116788*I196+0.01252571*N196-22.85359542*V196+0.00407811*AA196-0.00067349*E196</f>
        <v>8104.15911607316</v>
      </c>
      <c r="AH196" s="29" t="n">
        <f aca="false">A196*'Simple Linear Regression'!$B$18+'Simple Linear Regression'!$B$17</f>
        <v>8051.67857830171</v>
      </c>
      <c r="AI196" s="29" t="n">
        <f aca="false">7491.3971+0.0137554*N196-0.00058829*E196-34.3283*V196+0.30565*L196+54.6031*M196</f>
        <v>8045.0743924</v>
      </c>
      <c r="AJ196" s="29" t="n">
        <f aca="false">7491.3971-0.00058829*E196+0.30565*L196+54.6031*M196+0.0137554*N196-34.3283*V196</f>
        <v>8045.0743924</v>
      </c>
      <c r="AL196" s="29" t="n">
        <f aca="false">2192.59+2373.87*I196+0.0316653*N196-15.7623*V196+0.00202406*AA196-0.000740146*E196-0.00963493*(I196*N196)</f>
        <v>8113.56560473205</v>
      </c>
      <c r="AM196" s="30" t="n">
        <f aca="false">5205.907083+122.0638992*I196+13.609808*(N196/1000)-1.245906883*AD196+0.7746840854*AE196-134.2474226*AC196-1547.125689*IF(AND(B196&gt;=DATE(2020,3,20),B196&lt;=DATE(2020,6,26)),1,0)</f>
        <v>8203.07833413906</v>
      </c>
      <c r="AN196" s="30" t="n">
        <f aca="false">IF(ISNUMBER(C197),C197,AN197)-0.8328750492*(AD198-AD197)+3.274150872*(AE198-AE197)+0.7954612886*((IF(ISNUMBER(C197),C197,AN197)-IF(ISNUMBER(C196),C196,AN196))-(-0.8328750492*(AD197-AD196)+3.274150872*(AE197-AE196)))-1.394571582*AO197+0.4181414112*AO196</f>
        <v>6795.76364242192</v>
      </c>
      <c r="AP196" s="31" t="n">
        <f aca="false">AQ196+AR195+'ARIMAX(1,1,1) Model'!$C$19*(AR195-AR194)+'ARIMAX(1,1,1) Model'!$C$20*AS195</f>
        <v>7652.26201890668</v>
      </c>
      <c r="AQ196" s="31" t="n">
        <f aca="false">'ARIMAX(1,1,1) Model'!$C$6*I196+'ARIMAX(1,1,1) Model'!$C$7*N196/1000+'ARIMAX(1,1,1) Model'!$C$8*AD196+'ARIMAX(1,1,1) Model'!$C$9*AE196+'ARIMAX(1,1,1) Model'!$C$10*AC196+'ARIMAX(1,1,1) Model'!$C$11*IF(AND(B196&gt;='ARIMAX(1,1,1) Model'!$C$25,B196&lt;='ARIMAX(1,1,1) Model'!$C$26),1,0)+'ARIMAX(1,1,1) Model'!$C$12*E196/1000+'ARIMAX(1,1,1) Model'!$C$13*V196+'ARIMAX(1,1,1) Model'!$C$14*A196+'ARIMAX(1,1,1) Model'!$C$15*SIN(2*PI()*A196/'ARIMAX(1,1,1) Model'!$C$24)+'ARIMAX(1,1,1) Model'!$C$16*COS(2*PI()*A196/'ARIMAX(1,1,1) Model'!$C$24)+'ARIMAX(1,1,1) Model'!$C$17*SIN(4*PI()*A196/'ARIMAX(1,1,1) Model'!$C$24)+'ARIMAX(1,1,1) Model'!$C$18*COS(4*PI()*A196/'ARIMAX(1,1,1) Model'!$C$24)</f>
        <v>1477.34756195407</v>
      </c>
      <c r="AR196" s="31" t="n">
        <f aca="false">IF(ISNUMBER(C196),C196,AP196)-AQ196</f>
        <v>6726.65243804593</v>
      </c>
      <c r="AS196" s="31" t="n">
        <f aca="false">IF(ISNUMBER(C196),C196-AP196,0)</f>
        <v>551.737981093324</v>
      </c>
      <c r="AT196" s="32"/>
      <c r="AU196" s="33"/>
      <c r="AV196" s="33"/>
      <c r="AW196" s="31"/>
      <c r="AX196" s="31"/>
    </row>
    <row r="197" customFormat="false" ht="16.5" hidden="false" customHeight="true" outlineLevel="0" collapsed="false">
      <c r="A197" s="23" t="n">
        <v>196</v>
      </c>
      <c r="B197" s="24" t="n">
        <v>34642</v>
      </c>
      <c r="C197" s="23" t="n">
        <v>7432</v>
      </c>
      <c r="D197" s="25"/>
      <c r="E197" s="25" t="n">
        <v>331000</v>
      </c>
      <c r="F197" s="25"/>
      <c r="G197" s="25" t="n">
        <v>18.69</v>
      </c>
      <c r="H197" s="25" t="n">
        <v>17.582</v>
      </c>
      <c r="I197" s="25" t="n">
        <v>1.121</v>
      </c>
      <c r="J197" s="25" t="n">
        <v>7246.931</v>
      </c>
      <c r="K197" s="25"/>
      <c r="L197" s="25" t="n">
        <v>766</v>
      </c>
      <c r="M197" s="25" t="n">
        <v>15.274</v>
      </c>
      <c r="N197" s="25" t="n">
        <v>215045</v>
      </c>
      <c r="O197" s="25" t="n">
        <v>4762.6</v>
      </c>
      <c r="P197" s="25" t="n">
        <v>946409</v>
      </c>
      <c r="Q197" s="25"/>
      <c r="R197" s="25"/>
      <c r="S197" s="25"/>
      <c r="T197" s="25"/>
      <c r="U197" s="25" t="n">
        <v>27</v>
      </c>
      <c r="V197" s="25" t="n">
        <v>95.5</v>
      </c>
      <c r="W197" s="25"/>
      <c r="X197" s="25"/>
      <c r="Y197" s="25"/>
      <c r="Z197" s="25"/>
      <c r="AA197" s="25" t="n">
        <v>260282</v>
      </c>
      <c r="AB197" s="26"/>
      <c r="AC197" s="27" t="n">
        <v>0</v>
      </c>
      <c r="AD197" s="28" t="n">
        <v>52.4</v>
      </c>
      <c r="AE197" s="28" t="n">
        <v>7.1</v>
      </c>
      <c r="AF197" s="27"/>
      <c r="AG197" s="29" t="n">
        <f aca="false">6753.47943187+0.36116788*I197+0.01252571*N197-22.85359542*V197+0.00407811*AA197-0.00067349*E197</f>
        <v>8103.49068242348</v>
      </c>
      <c r="AH197" s="29" t="n">
        <f aca="false">A197*'Simple Linear Regression'!$B$18+'Simple Linear Regression'!$B$17</f>
        <v>8052.53161538561</v>
      </c>
      <c r="AI197" s="29" t="n">
        <f aca="false">7491.3971+0.0137554*N197-0.00058829*E197-34.3283*V197+0.30565*L197+54.6031*M197</f>
        <v>8044.4861024</v>
      </c>
      <c r="AJ197" s="29" t="n">
        <f aca="false">7491.3971-0.00058829*E197+0.30565*L197+54.6031*M197+0.0137554*N197-34.3283*V197</f>
        <v>8044.4861024</v>
      </c>
      <c r="AL197" s="29" t="n">
        <f aca="false">2192.59+2373.87*I197+0.0316653*N197-15.7623*V197+0.00202406*AA197-0.000740146*E197-0.00963493*(I197*N197)</f>
        <v>8117.05242942615</v>
      </c>
      <c r="AM197" s="30" t="n">
        <f aca="false">5205.907083+122.0638992*I197+13.609808*(N197/1000)-1.245906883*AD197+0.7746840854*AE197-134.2474226*AC197-1547.125689*IF(AND(B197&gt;=DATE(2020,3,20),B197&lt;=DATE(2020,6,26)),1,0)</f>
        <v>8209.67661170034</v>
      </c>
      <c r="AN197" s="30" t="n">
        <f aca="false">IF(ISNUMBER(C198),C198,AN198)-0.8328750492*(AD199-AD198)+3.274150872*(AE199-AE198)+0.7954612886*((IF(ISNUMBER(C198),C198,AN198)-IF(ISNUMBER(C197),C197,AN197))-(-0.8328750492*(AD198-AD197)+3.274150872*(AE198-AE197)))-1.394571582*AO198+0.4181414112*AO197</f>
        <v>7333.87177500876</v>
      </c>
      <c r="AP197" s="31" t="n">
        <f aca="false">AQ197+AR196+'ARIMAX(1,1,1) Model'!$C$19*(AR196-AR195)+'ARIMAX(1,1,1) Model'!$C$20*AS196</f>
        <v>7697.97710524614</v>
      </c>
      <c r="AQ197" s="31" t="n">
        <f aca="false">'ARIMAX(1,1,1) Model'!$C$6*I197+'ARIMAX(1,1,1) Model'!$C$7*N197/1000+'ARIMAX(1,1,1) Model'!$C$8*AD197+'ARIMAX(1,1,1) Model'!$C$9*AE197+'ARIMAX(1,1,1) Model'!$C$10*AC197+'ARIMAX(1,1,1) Model'!$C$11*IF(AND(B197&gt;='ARIMAX(1,1,1) Model'!$C$25,B197&lt;='ARIMAX(1,1,1) Model'!$C$26),1,0)+'ARIMAX(1,1,1) Model'!$C$12*E197/1000+'ARIMAX(1,1,1) Model'!$C$13*V197+'ARIMAX(1,1,1) Model'!$C$14*A197+'ARIMAX(1,1,1) Model'!$C$15*SIN(2*PI()*A197/'ARIMAX(1,1,1) Model'!$C$24)+'ARIMAX(1,1,1) Model'!$C$16*COS(2*PI()*A197/'ARIMAX(1,1,1) Model'!$C$24)+'ARIMAX(1,1,1) Model'!$C$17*SIN(4*PI()*A197/'ARIMAX(1,1,1) Model'!$C$24)+'ARIMAX(1,1,1) Model'!$C$18*COS(4*PI()*A197/'ARIMAX(1,1,1) Model'!$C$24)</f>
        <v>1461.26953984015</v>
      </c>
      <c r="AR197" s="31" t="n">
        <f aca="false">IF(ISNUMBER(C197),C197,AP197)-AQ197</f>
        <v>5970.73046015985</v>
      </c>
      <c r="AS197" s="31" t="n">
        <f aca="false">IF(ISNUMBER(C197),C197-AP197,0)</f>
        <v>-265.977105246137</v>
      </c>
      <c r="AT197" s="32"/>
      <c r="AU197" s="33"/>
      <c r="AV197" s="33"/>
      <c r="AW197" s="31"/>
      <c r="AX197" s="31"/>
    </row>
    <row r="198" customFormat="false" ht="16.5" hidden="false" customHeight="true" outlineLevel="0" collapsed="false">
      <c r="A198" s="23" t="n">
        <v>197</v>
      </c>
      <c r="B198" s="24" t="n">
        <v>34649</v>
      </c>
      <c r="C198" s="23" t="n">
        <v>7377</v>
      </c>
      <c r="D198" s="25"/>
      <c r="E198" s="25" t="n">
        <v>328000</v>
      </c>
      <c r="F198" s="25"/>
      <c r="G198" s="25" t="n">
        <v>18.25</v>
      </c>
      <c r="H198" s="25" t="n">
        <v>17.458</v>
      </c>
      <c r="I198" s="25" t="n">
        <v>1.123</v>
      </c>
      <c r="J198" s="25" t="n">
        <v>7331.075</v>
      </c>
      <c r="K198" s="25"/>
      <c r="L198" s="25" t="n">
        <v>809</v>
      </c>
      <c r="M198" s="25" t="n">
        <v>15.274</v>
      </c>
      <c r="N198" s="25" t="n">
        <v>215045</v>
      </c>
      <c r="O198" s="25" t="n">
        <v>4775</v>
      </c>
      <c r="P198" s="25" t="n">
        <v>946409</v>
      </c>
      <c r="Q198" s="25"/>
      <c r="R198" s="25"/>
      <c r="S198" s="25"/>
      <c r="T198" s="25"/>
      <c r="U198" s="25" t="n">
        <v>27</v>
      </c>
      <c r="V198" s="25" t="n">
        <v>96.4</v>
      </c>
      <c r="W198" s="25"/>
      <c r="X198" s="25"/>
      <c r="Y198" s="25"/>
      <c r="Z198" s="25"/>
      <c r="AA198" s="25" t="n">
        <v>260282</v>
      </c>
      <c r="AB198" s="26"/>
      <c r="AC198" s="27" t="n">
        <v>0</v>
      </c>
      <c r="AD198" s="28" t="n">
        <v>65.9</v>
      </c>
      <c r="AE198" s="28" t="n">
        <v>4.7</v>
      </c>
      <c r="AF198" s="27"/>
      <c r="AG198" s="29" t="n">
        <f aca="false">6753.47943187+0.36116788*I198+0.01252571*N198-22.85359542*V198+0.00407811*AA198-0.00067349*E198</f>
        <v>8084.94363888124</v>
      </c>
      <c r="AH198" s="29" t="n">
        <f aca="false">A198*'Simple Linear Regression'!$B$18+'Simple Linear Regression'!$B$17</f>
        <v>8053.38465246952</v>
      </c>
      <c r="AI198" s="29" t="n">
        <f aca="false">7491.3971+0.0137554*N198-0.00058829*E198-34.3283*V198+0.30565*L198+54.6031*M198</f>
        <v>8028.4984524</v>
      </c>
      <c r="AJ198" s="29" t="n">
        <f aca="false">7491.3971-0.00058829*E198+0.30565*L198+54.6031*M198+0.0137554*N198-34.3283*V198</f>
        <v>8028.4984524</v>
      </c>
      <c r="AL198" s="29" t="n">
        <f aca="false">2192.59+2373.87*I198+0.0316653*N198-15.7623*V198+0.00202406*AA198-0.000740146*E198-0.00963493*(I198*N198)</f>
        <v>8105.69065038245</v>
      </c>
      <c r="AM198" s="30" t="n">
        <f aca="false">5205.907083+122.0638992*I198+13.609808*(N198/1000)-1.245906883*AD198+0.7746840854*AE198-134.2474226*AC198-1547.125689*IF(AND(B198&gt;=DATE(2020,3,20),B198&lt;=DATE(2020,6,26)),1,0)</f>
        <v>8191.24175477328</v>
      </c>
      <c r="AN198" s="30" t="n">
        <f aca="false">IF(ISNUMBER(C199),C199,AN199)-0.8328750492*(AD200-AD199)+3.274150872*(AE200-AE199)+0.7954612886*((IF(ISNUMBER(C199),C199,AN199)-IF(ISNUMBER(C198),C198,AN198))-(-0.8328750492*(AD199-AD198)+3.274150872*(AE199-AE198)))-1.394571582*AO199+0.4181414112*AO198</f>
        <v>8352.98567260493</v>
      </c>
      <c r="AP198" s="31" t="n">
        <f aca="false">AQ198+AR197+'ARIMAX(1,1,1) Model'!$C$19*(AR197-AR196)+'ARIMAX(1,1,1) Model'!$C$20*AS197</f>
        <v>7600.84821899293</v>
      </c>
      <c r="AQ198" s="31" t="n">
        <f aca="false">'ARIMAX(1,1,1) Model'!$C$6*I198+'ARIMAX(1,1,1) Model'!$C$7*N198/1000+'ARIMAX(1,1,1) Model'!$C$8*AD198+'ARIMAX(1,1,1) Model'!$C$9*AE198+'ARIMAX(1,1,1) Model'!$C$10*AC198+'ARIMAX(1,1,1) Model'!$C$11*IF(AND(B198&gt;='ARIMAX(1,1,1) Model'!$C$25,B198&lt;='ARIMAX(1,1,1) Model'!$C$26),1,0)+'ARIMAX(1,1,1) Model'!$C$12*E198/1000+'ARIMAX(1,1,1) Model'!$C$13*V198+'ARIMAX(1,1,1) Model'!$C$14*A198+'ARIMAX(1,1,1) Model'!$C$15*SIN(2*PI()*A198/'ARIMAX(1,1,1) Model'!$C$24)+'ARIMAX(1,1,1) Model'!$C$16*COS(2*PI()*A198/'ARIMAX(1,1,1) Model'!$C$24)+'ARIMAX(1,1,1) Model'!$C$17*SIN(4*PI()*A198/'ARIMAX(1,1,1) Model'!$C$24)+'ARIMAX(1,1,1) Model'!$C$18*COS(4*PI()*A198/'ARIMAX(1,1,1) Model'!$C$24)</f>
        <v>1464.44247134753</v>
      </c>
      <c r="AR198" s="31" t="n">
        <f aca="false">IF(ISNUMBER(C198),C198,AP198)-AQ198</f>
        <v>5912.55752865247</v>
      </c>
      <c r="AS198" s="31" t="n">
        <f aca="false">IF(ISNUMBER(C198),C198-AP198,0)</f>
        <v>-223.848218992933</v>
      </c>
      <c r="AT198" s="32"/>
      <c r="AU198" s="33"/>
      <c r="AV198" s="33"/>
      <c r="AW198" s="31"/>
      <c r="AX198" s="31"/>
    </row>
    <row r="199" customFormat="false" ht="16.5" hidden="false" customHeight="true" outlineLevel="0" collapsed="false">
      <c r="A199" s="23" t="n">
        <v>198</v>
      </c>
      <c r="B199" s="24" t="n">
        <v>34656</v>
      </c>
      <c r="C199" s="23" t="n">
        <v>7929</v>
      </c>
      <c r="D199" s="25"/>
      <c r="E199" s="25" t="n">
        <v>329000</v>
      </c>
      <c r="F199" s="25"/>
      <c r="G199" s="25" t="n">
        <v>17.508</v>
      </c>
      <c r="H199" s="25" t="n">
        <v>16.802</v>
      </c>
      <c r="I199" s="25" t="n">
        <v>1.122</v>
      </c>
      <c r="J199" s="25" t="n">
        <v>7331.075</v>
      </c>
      <c r="K199" s="25"/>
      <c r="L199" s="25" t="n">
        <v>809</v>
      </c>
      <c r="M199" s="25" t="n">
        <v>15.894</v>
      </c>
      <c r="N199" s="25" t="n">
        <v>200511</v>
      </c>
      <c r="O199" s="25" t="n">
        <v>4775</v>
      </c>
      <c r="P199" s="25" t="n">
        <v>946409</v>
      </c>
      <c r="Q199" s="25"/>
      <c r="R199" s="25"/>
      <c r="S199" s="25"/>
      <c r="T199" s="25"/>
      <c r="U199" s="25" t="n">
        <v>27</v>
      </c>
      <c r="V199" s="25" t="n">
        <v>96.4</v>
      </c>
      <c r="W199" s="25"/>
      <c r="X199" s="25"/>
      <c r="Y199" s="25"/>
      <c r="Z199" s="25"/>
      <c r="AA199" s="25" t="n">
        <v>260282</v>
      </c>
      <c r="AB199" s="26"/>
      <c r="AC199" s="27" t="n">
        <v>0</v>
      </c>
      <c r="AD199" s="28" t="n">
        <v>77.5</v>
      </c>
      <c r="AE199" s="28" t="n">
        <v>3.2</v>
      </c>
      <c r="AF199" s="27"/>
      <c r="AG199" s="29" t="n">
        <f aca="false">6753.47943187+0.36116788*I199+0.01252571*N199-22.85359542*V199+0.00407811*AA199-0.00067349*E199</f>
        <v>7902.22111857336</v>
      </c>
      <c r="AH199" s="29" t="n">
        <f aca="false">A199*'Simple Linear Regression'!$B$18+'Simple Linear Regression'!$B$17</f>
        <v>8054.23768955342</v>
      </c>
      <c r="AI199" s="29" t="n">
        <f aca="false">7491.3971+0.0137554*N199-0.00058829*E199-34.3283*V199+0.30565*L199+54.6031*M199</f>
        <v>7861.8431008</v>
      </c>
      <c r="AJ199" s="29" t="n">
        <f aca="false">7491.3971-0.00058829*E199+0.30565*L199+54.6031*M199+0.0137554*N199-34.3283*V199</f>
        <v>7861.8431008</v>
      </c>
      <c r="AL199" s="29" t="n">
        <f aca="false">2192.59+2373.87*I199+0.0316653*N199-15.7623*V199+0.00202406*AA199-0.000740146*E199-0.00963493*(I199*N199)</f>
        <v>7801.54333718394</v>
      </c>
      <c r="AM199" s="30" t="n">
        <f aca="false">5205.907083+122.0638992*I199+13.609808*(N199/1000)-1.245906883*AD199+0.7746840854*AE199-134.2474226*AC199-1547.125689*IF(AND(B199&gt;=DATE(2020,3,20),B199&lt;=DATE(2020,6,26)),1,0)</f>
        <v>7977.70019543118</v>
      </c>
      <c r="AN199" s="30" t="n">
        <f aca="false">IF(ISNUMBER(C200),C200,AN200)-0.8328750492*(AD201-AD200)+3.274150872*(AE201-AE200)+0.7954612886*((IF(ISNUMBER(C200),C200,AN200)-IF(ISNUMBER(C199),C199,AN199))-(-0.8328750492*(AD200-AD199)+3.274150872*(AE200-AE199)))-1.394571582*AO200+0.4181414112*AO199</f>
        <v>7048.05831434649</v>
      </c>
      <c r="AP199" s="31" t="n">
        <f aca="false">AQ199+AR198+'ARIMAX(1,1,1) Model'!$C$19*(AR198-AR197)+'ARIMAX(1,1,1) Model'!$C$20*AS198</f>
        <v>7544.76648763497</v>
      </c>
      <c r="AQ199" s="31" t="n">
        <f aca="false">'ARIMAX(1,1,1) Model'!$C$6*I199+'ARIMAX(1,1,1) Model'!$C$7*N199/1000+'ARIMAX(1,1,1) Model'!$C$8*AD199+'ARIMAX(1,1,1) Model'!$C$9*AE199+'ARIMAX(1,1,1) Model'!$C$10*AC199+'ARIMAX(1,1,1) Model'!$C$11*IF(AND(B199&gt;='ARIMAX(1,1,1) Model'!$C$25,B199&lt;='ARIMAX(1,1,1) Model'!$C$26),1,0)+'ARIMAX(1,1,1) Model'!$C$12*E199/1000+'ARIMAX(1,1,1) Model'!$C$13*V199+'ARIMAX(1,1,1) Model'!$C$14*A199+'ARIMAX(1,1,1) Model'!$C$15*SIN(2*PI()*A199/'ARIMAX(1,1,1) Model'!$C$24)+'ARIMAX(1,1,1) Model'!$C$16*COS(2*PI()*A199/'ARIMAX(1,1,1) Model'!$C$24)+'ARIMAX(1,1,1) Model'!$C$17*SIN(4*PI()*A199/'ARIMAX(1,1,1) Model'!$C$24)+'ARIMAX(1,1,1) Model'!$C$18*COS(4*PI()*A199/'ARIMAX(1,1,1) Model'!$C$24)</f>
        <v>1436.40057473827</v>
      </c>
      <c r="AR199" s="31" t="n">
        <f aca="false">IF(ISNUMBER(C199),C199,AP199)-AQ199</f>
        <v>6492.59942526173</v>
      </c>
      <c r="AS199" s="31" t="n">
        <f aca="false">IF(ISNUMBER(C199),C199-AP199,0)</f>
        <v>384.233512365032</v>
      </c>
      <c r="AT199" s="32"/>
      <c r="AU199" s="33"/>
      <c r="AV199" s="33"/>
      <c r="AW199" s="31"/>
      <c r="AX199" s="31"/>
    </row>
    <row r="200" customFormat="false" ht="16.5" hidden="false" customHeight="true" outlineLevel="0" collapsed="false">
      <c r="A200" s="23" t="n">
        <v>199</v>
      </c>
      <c r="B200" s="24" t="n">
        <v>34663</v>
      </c>
      <c r="C200" s="23" t="n">
        <v>7431</v>
      </c>
      <c r="D200" s="25"/>
      <c r="E200" s="25" t="n">
        <v>326000</v>
      </c>
      <c r="F200" s="25"/>
      <c r="G200" s="25" t="n">
        <v>17.7266666666667</v>
      </c>
      <c r="H200" s="25" t="n">
        <v>17.056</v>
      </c>
      <c r="I200" s="25" t="n">
        <v>1.113</v>
      </c>
      <c r="J200" s="25" t="n">
        <v>7331.075</v>
      </c>
      <c r="K200" s="25"/>
      <c r="L200" s="25" t="n">
        <v>809</v>
      </c>
      <c r="M200" s="25" t="n">
        <v>15.894</v>
      </c>
      <c r="N200" s="25" t="n">
        <v>200511</v>
      </c>
      <c r="O200" s="25" t="n">
        <v>4775</v>
      </c>
      <c r="P200" s="25" t="n">
        <v>946409</v>
      </c>
      <c r="Q200" s="25"/>
      <c r="R200" s="25"/>
      <c r="S200" s="25"/>
      <c r="T200" s="25"/>
      <c r="U200" s="25" t="n">
        <v>27</v>
      </c>
      <c r="V200" s="25" t="n">
        <v>96.4</v>
      </c>
      <c r="W200" s="25"/>
      <c r="X200" s="25"/>
      <c r="Y200" s="25"/>
      <c r="Z200" s="25"/>
      <c r="AA200" s="25" t="n">
        <v>260282</v>
      </c>
      <c r="AB200" s="26"/>
      <c r="AC200" s="27" t="n">
        <v>1</v>
      </c>
      <c r="AD200" s="28" t="n">
        <v>107.2</v>
      </c>
      <c r="AE200" s="28" t="n">
        <v>2.6</v>
      </c>
      <c r="AF200" s="27"/>
      <c r="AG200" s="29" t="n">
        <f aca="false">6753.47943187+0.36116788*I200+0.01252571*N200-22.85359542*V200+0.00407811*AA200-0.00067349*E200</f>
        <v>7904.23833806244</v>
      </c>
      <c r="AH200" s="29" t="n">
        <f aca="false">A200*'Simple Linear Regression'!$B$18+'Simple Linear Regression'!$B$17</f>
        <v>8055.09072663733</v>
      </c>
      <c r="AI200" s="29" t="n">
        <f aca="false">7491.3971+0.0137554*N200-0.00058829*E200-34.3283*V200+0.30565*L200+54.6031*M200</f>
        <v>7863.6079708</v>
      </c>
      <c r="AJ200" s="29" t="n">
        <f aca="false">7491.3971-0.00058829*E200+0.30565*L200+54.6031*M200+0.0137554*N200-34.3283*V200</f>
        <v>7863.6079708</v>
      </c>
      <c r="AL200" s="29" t="n">
        <f aca="false">2192.59+2373.87*I200+0.0316653*N200-15.7623*V200+0.00202406*AA200-0.000740146*E200-0.00963493*(I200*N200)</f>
        <v>7799.78613022701</v>
      </c>
      <c r="AM200" s="30" t="n">
        <f aca="false">5205.907083+122.0638992*I200+13.609808*(N200/1000)-1.245906883*AD200+0.7746840854*AE200-134.2474226*AC200-1547.125689*IF(AND(B200&gt;=DATE(2020,3,20),B200&lt;=DATE(2020,6,26)),1,0)</f>
        <v>7804.88595286204</v>
      </c>
      <c r="AN200" s="30" t="n">
        <f aca="false">IF(ISNUMBER(C201),C201,AN201)-0.8328750492*(AD202-AD201)+3.274150872*(AE202-AE201)+0.7954612886*((IF(ISNUMBER(C201),C201,AN201)-IF(ISNUMBER(C200),C200,AN200))-(-0.8328750492*(AD201-AD200)+3.274150872*(AE201-AE200)))-1.394571582*AO201+0.4181414112*AO200</f>
        <v>7747.67313832113</v>
      </c>
      <c r="AP200" s="31" t="n">
        <f aca="false">AQ200+AR199+'ARIMAX(1,1,1) Model'!$C$19*(AR199-AR198)+'ARIMAX(1,1,1) Model'!$C$20*AS199</f>
        <v>7528.79462720506</v>
      </c>
      <c r="AQ200" s="31" t="n">
        <f aca="false">'ARIMAX(1,1,1) Model'!$C$6*I200+'ARIMAX(1,1,1) Model'!$C$7*N200/1000+'ARIMAX(1,1,1) Model'!$C$8*AD200+'ARIMAX(1,1,1) Model'!$C$9*AE200+'ARIMAX(1,1,1) Model'!$C$10*AC200+'ARIMAX(1,1,1) Model'!$C$11*IF(AND(B200&gt;='ARIMAX(1,1,1) Model'!$C$25,B200&lt;='ARIMAX(1,1,1) Model'!$C$26),1,0)+'ARIMAX(1,1,1) Model'!$C$12*E200/1000+'ARIMAX(1,1,1) Model'!$C$13*V200+'ARIMAX(1,1,1) Model'!$C$14*A200+'ARIMAX(1,1,1) Model'!$C$15*SIN(2*PI()*A200/'ARIMAX(1,1,1) Model'!$C$24)+'ARIMAX(1,1,1) Model'!$C$16*COS(2*PI()*A200/'ARIMAX(1,1,1) Model'!$C$24)+'ARIMAX(1,1,1) Model'!$C$17*SIN(4*PI()*A200/'ARIMAX(1,1,1) Model'!$C$24)+'ARIMAX(1,1,1) Model'!$C$18*COS(4*PI()*A200/'ARIMAX(1,1,1) Model'!$C$24)</f>
        <v>1325.46500240735</v>
      </c>
      <c r="AR200" s="31" t="n">
        <f aca="false">IF(ISNUMBER(C200),C200,AP200)-AQ200</f>
        <v>6105.53499759265</v>
      </c>
      <c r="AS200" s="31" t="n">
        <f aca="false">IF(ISNUMBER(C200),C200-AP200,0)</f>
        <v>-97.7946272050549</v>
      </c>
      <c r="AT200" s="32"/>
      <c r="AU200" s="33"/>
      <c r="AV200" s="33"/>
      <c r="AW200" s="31"/>
      <c r="AX200" s="31"/>
    </row>
    <row r="201" customFormat="false" ht="16.5" hidden="false" customHeight="true" outlineLevel="0" collapsed="false">
      <c r="A201" s="23" t="n">
        <v>200</v>
      </c>
      <c r="B201" s="24" t="n">
        <v>34670</v>
      </c>
      <c r="C201" s="23" t="n">
        <v>7593</v>
      </c>
      <c r="D201" s="25"/>
      <c r="E201" s="25" t="n">
        <v>329000</v>
      </c>
      <c r="F201" s="25"/>
      <c r="G201" s="25" t="n">
        <v>17.78</v>
      </c>
      <c r="H201" s="25" t="n">
        <v>16.846</v>
      </c>
      <c r="I201" s="25" t="n">
        <v>1.105</v>
      </c>
      <c r="J201" s="25" t="n">
        <v>7331.075</v>
      </c>
      <c r="K201" s="25"/>
      <c r="L201" s="25" t="n">
        <v>809</v>
      </c>
      <c r="M201" s="25" t="n">
        <v>15.894</v>
      </c>
      <c r="N201" s="25" t="n">
        <v>200511</v>
      </c>
      <c r="O201" s="25" t="n">
        <v>4775</v>
      </c>
      <c r="P201" s="25" t="n">
        <v>946409</v>
      </c>
      <c r="Q201" s="25"/>
      <c r="R201" s="25"/>
      <c r="S201" s="25"/>
      <c r="T201" s="25"/>
      <c r="U201" s="25" t="n">
        <v>27</v>
      </c>
      <c r="V201" s="25" t="n">
        <v>96.4</v>
      </c>
      <c r="W201" s="25"/>
      <c r="X201" s="25"/>
      <c r="Y201" s="25"/>
      <c r="Z201" s="25"/>
      <c r="AA201" s="25" t="n">
        <v>260282</v>
      </c>
      <c r="AB201" s="26"/>
      <c r="AC201" s="27" t="n">
        <v>0</v>
      </c>
      <c r="AD201" s="28" t="n">
        <v>120</v>
      </c>
      <c r="AE201" s="28" t="n">
        <v>3.4</v>
      </c>
      <c r="AF201" s="27"/>
      <c r="AG201" s="29" t="n">
        <f aca="false">6753.47943187+0.36116788*I201+0.01252571*N201-22.85359542*V201+0.00407811*AA201-0.00067349*E201</f>
        <v>7902.2149787194</v>
      </c>
      <c r="AH201" s="29" t="n">
        <f aca="false">A201*'Simple Linear Regression'!$B$18+'Simple Linear Regression'!$B$17</f>
        <v>8055.94376372123</v>
      </c>
      <c r="AI201" s="29" t="n">
        <f aca="false">7491.3971+0.0137554*N201-0.00058829*E201-34.3283*V201+0.30565*L201+54.6031*M201</f>
        <v>7861.8431008</v>
      </c>
      <c r="AJ201" s="29" t="n">
        <f aca="false">7491.3971-0.00058829*E201+0.30565*L201+54.6031*M201+0.0137554*N201-34.3283*V201</f>
        <v>7861.8431008</v>
      </c>
      <c r="AL201" s="29" t="n">
        <f aca="false">2192.59+2373.87*I201+0.0316653*N201-15.7623*V201+0.00202406*AA201-0.000740146*E201-0.00963493*(I201*N201)</f>
        <v>7794.03000782085</v>
      </c>
      <c r="AM201" s="30" t="n">
        <f aca="false">5205.907083+122.0638992*I201+13.609808*(N201/1000)-1.245906883*AD201+0.7746840854*AE201-134.2474226*AC201-1547.125689*IF(AND(B201&gt;=DATE(2020,3,20),B201&lt;=DATE(2020,6,26)),1,0)</f>
        <v>7922.82900343436</v>
      </c>
      <c r="AN201" s="30" t="n">
        <f aca="false">IF(ISNUMBER(C202),C202,AN202)-0.8328750492*(AD203-AD202)+3.274150872*(AE203-AE202)+0.7954612886*((IF(ISNUMBER(C202),C202,AN202)-IF(ISNUMBER(C201),C201,AN201))-(-0.8328750492*(AD202-AD201)+3.274150872*(AE202-AE201)))-1.394571582*AO202+0.4181414112*AO201</f>
        <v>8660.14819969675</v>
      </c>
      <c r="AP201" s="31" t="n">
        <f aca="false">AQ201+AR200+'ARIMAX(1,1,1) Model'!$C$19*(AR200-AR199)+'ARIMAX(1,1,1) Model'!$C$20*AS200</f>
        <v>7575.0389525222</v>
      </c>
      <c r="AQ201" s="31" t="n">
        <f aca="false">'ARIMAX(1,1,1) Model'!$C$6*I201+'ARIMAX(1,1,1) Model'!$C$7*N201/1000+'ARIMAX(1,1,1) Model'!$C$8*AD201+'ARIMAX(1,1,1) Model'!$C$9*AE201+'ARIMAX(1,1,1) Model'!$C$10*AC201+'ARIMAX(1,1,1) Model'!$C$11*IF(AND(B201&gt;='ARIMAX(1,1,1) Model'!$C$25,B201&lt;='ARIMAX(1,1,1) Model'!$C$26),1,0)+'ARIMAX(1,1,1) Model'!$C$12*E201/1000+'ARIMAX(1,1,1) Model'!$C$13*V201+'ARIMAX(1,1,1) Model'!$C$14*A201+'ARIMAX(1,1,1) Model'!$C$15*SIN(2*PI()*A201/'ARIMAX(1,1,1) Model'!$C$24)+'ARIMAX(1,1,1) Model'!$C$16*COS(2*PI()*A201/'ARIMAX(1,1,1) Model'!$C$24)+'ARIMAX(1,1,1) Model'!$C$17*SIN(4*PI()*A201/'ARIMAX(1,1,1) Model'!$C$24)+'ARIMAX(1,1,1) Model'!$C$18*COS(4*PI()*A201/'ARIMAX(1,1,1) Model'!$C$24)</f>
        <v>1419.2316557052</v>
      </c>
      <c r="AR201" s="31" t="n">
        <f aca="false">IF(ISNUMBER(C201),C201,AP201)-AQ201</f>
        <v>6173.7683442948</v>
      </c>
      <c r="AS201" s="31" t="n">
        <f aca="false">IF(ISNUMBER(C201),C201-AP201,0)</f>
        <v>17.9610474777965</v>
      </c>
      <c r="AT201" s="32"/>
      <c r="AU201" s="33"/>
      <c r="AV201" s="33"/>
      <c r="AW201" s="31"/>
      <c r="AX201" s="31"/>
    </row>
    <row r="202" customFormat="false" ht="16.5" hidden="false" customHeight="true" outlineLevel="0" collapsed="false">
      <c r="A202" s="23" t="n">
        <v>201</v>
      </c>
      <c r="B202" s="24" t="n">
        <v>34677</v>
      </c>
      <c r="C202" s="23" t="n">
        <v>8229</v>
      </c>
      <c r="D202" s="25"/>
      <c r="E202" s="25" t="n">
        <v>324000</v>
      </c>
      <c r="F202" s="25"/>
      <c r="G202" s="25" t="n">
        <v>16.986</v>
      </c>
      <c r="H202" s="25" t="n">
        <v>16.004</v>
      </c>
      <c r="I202" s="25" t="n">
        <v>1.103</v>
      </c>
      <c r="J202" s="25" t="n">
        <v>7331.075</v>
      </c>
      <c r="K202" s="25"/>
      <c r="L202" s="25" t="n">
        <v>822</v>
      </c>
      <c r="M202" s="25" t="n">
        <v>15.894</v>
      </c>
      <c r="N202" s="25" t="n">
        <v>200511</v>
      </c>
      <c r="O202" s="25" t="n">
        <v>4812.9</v>
      </c>
      <c r="P202" s="25" t="n">
        <v>946409</v>
      </c>
      <c r="Q202" s="25"/>
      <c r="R202" s="25"/>
      <c r="S202" s="25"/>
      <c r="T202" s="25"/>
      <c r="U202" s="25" t="n">
        <v>27</v>
      </c>
      <c r="V202" s="25" t="n">
        <v>94.4</v>
      </c>
      <c r="W202" s="25"/>
      <c r="X202" s="25"/>
      <c r="Y202" s="25"/>
      <c r="Z202" s="25"/>
      <c r="AA202" s="25" t="n">
        <v>260282</v>
      </c>
      <c r="AB202" s="26"/>
      <c r="AC202" s="27" t="n">
        <v>0</v>
      </c>
      <c r="AD202" s="28" t="n">
        <v>96.3</v>
      </c>
      <c r="AE202" s="28" t="n">
        <v>3.3</v>
      </c>
      <c r="AF202" s="27"/>
      <c r="AG202" s="29" t="n">
        <f aca="false">6753.47943187+0.36116788*I202+0.01252571*N202-22.85359542*V202+0.00407811*AA202-0.00067349*E202</f>
        <v>7951.28889722364</v>
      </c>
      <c r="AH202" s="29" t="n">
        <f aca="false">A202*'Simple Linear Regression'!$B$18+'Simple Linear Regression'!$B$17</f>
        <v>8056.79680080514</v>
      </c>
      <c r="AI202" s="29" t="n">
        <f aca="false">7491.3971+0.0137554*N202-0.00058829*E202-34.3283*V202+0.30565*L202+54.6031*M202</f>
        <v>7937.4146008</v>
      </c>
      <c r="AJ202" s="29" t="n">
        <f aca="false">7491.3971-0.00058829*E202+0.30565*L202+54.6031*M202+0.0137554*N202-34.3283*V202</f>
        <v>7937.4146008</v>
      </c>
      <c r="AL202" s="29" t="n">
        <f aca="false">2192.59+2373.87*I202+0.0316653*N202-15.7623*V202+0.00202406*AA202-0.000740146*E202-0.00963493*(I202*N202)</f>
        <v>7828.37141671931</v>
      </c>
      <c r="AM202" s="30" t="n">
        <f aca="false">5205.907083+122.0638992*I202+13.609808*(N202/1000)-1.245906883*AD202+0.7746840854*AE202-134.2474226*AC202-1547.125689*IF(AND(B202&gt;=DATE(2020,3,20),B202&lt;=DATE(2020,6,26)),1,0)</f>
        <v>7952.03540035452</v>
      </c>
      <c r="AN202" s="30" t="n">
        <f aca="false">IF(ISNUMBER(C203),C203,AN203)-0.8328750492*(AD204-AD203)+3.274150872*(AE204-AE203)+0.7954612886*((IF(ISNUMBER(C203),C203,AN203)-IF(ISNUMBER(C202),C202,AN202))-(-0.8328750492*(AD203-AD202)+3.274150872*(AE203-AE202)))-1.394571582*AO203+0.4181414112*AO202</f>
        <v>7760.77040905476</v>
      </c>
      <c r="AP202" s="31" t="n">
        <f aca="false">AQ202+AR201+'ARIMAX(1,1,1) Model'!$C$19*(AR201-AR200)+'ARIMAX(1,1,1) Model'!$C$20*AS201</f>
        <v>7510.68292055041</v>
      </c>
      <c r="AQ202" s="31" t="n">
        <f aca="false">'ARIMAX(1,1,1) Model'!$C$6*I202+'ARIMAX(1,1,1) Model'!$C$7*N202/1000+'ARIMAX(1,1,1) Model'!$C$8*AD202+'ARIMAX(1,1,1) Model'!$C$9*AE202+'ARIMAX(1,1,1) Model'!$C$10*AC202+'ARIMAX(1,1,1) Model'!$C$11*IF(AND(B202&gt;='ARIMAX(1,1,1) Model'!$C$25,B202&lt;='ARIMAX(1,1,1) Model'!$C$26),1,0)+'ARIMAX(1,1,1) Model'!$C$12*E202/1000+'ARIMAX(1,1,1) Model'!$C$13*V202+'ARIMAX(1,1,1) Model'!$C$14*A202+'ARIMAX(1,1,1) Model'!$C$15*SIN(2*PI()*A202/'ARIMAX(1,1,1) Model'!$C$24)+'ARIMAX(1,1,1) Model'!$C$16*COS(2*PI()*A202/'ARIMAX(1,1,1) Model'!$C$24)+'ARIMAX(1,1,1) Model'!$C$17*SIN(4*PI()*A202/'ARIMAX(1,1,1) Model'!$C$24)+'ARIMAX(1,1,1) Model'!$C$18*COS(4*PI()*A202/'ARIMAX(1,1,1) Model'!$C$24)</f>
        <v>1346.42610804326</v>
      </c>
      <c r="AR202" s="31" t="n">
        <f aca="false">IF(ISNUMBER(C202),C202,AP202)-AQ202</f>
        <v>6882.57389195674</v>
      </c>
      <c r="AS202" s="31" t="n">
        <f aca="false">IF(ISNUMBER(C202),C202-AP202,0)</f>
        <v>718.317079449595</v>
      </c>
      <c r="AT202" s="32"/>
      <c r="AU202" s="33"/>
      <c r="AV202" s="33"/>
      <c r="AW202" s="31"/>
      <c r="AX202" s="31"/>
    </row>
    <row r="203" customFormat="false" ht="16.5" hidden="false" customHeight="true" outlineLevel="0" collapsed="false">
      <c r="A203" s="23" t="n">
        <v>202</v>
      </c>
      <c r="B203" s="24" t="n">
        <v>34684</v>
      </c>
      <c r="C203" s="23" t="n">
        <v>7933</v>
      </c>
      <c r="D203" s="25"/>
      <c r="E203" s="25" t="n">
        <v>329000</v>
      </c>
      <c r="F203" s="25"/>
      <c r="G203" s="25" t="n">
        <v>16.86</v>
      </c>
      <c r="H203" s="25" t="n">
        <v>15.724</v>
      </c>
      <c r="I203" s="25" t="n">
        <v>1.095</v>
      </c>
      <c r="J203" s="25" t="n">
        <v>7331.075</v>
      </c>
      <c r="K203" s="25"/>
      <c r="L203" s="25" t="n">
        <v>822</v>
      </c>
      <c r="M203" s="25" t="n">
        <v>15.89</v>
      </c>
      <c r="N203" s="25" t="n">
        <v>202864</v>
      </c>
      <c r="O203" s="25" t="n">
        <v>4812.9</v>
      </c>
      <c r="P203" s="25" t="n">
        <v>980405</v>
      </c>
      <c r="Q203" s="25"/>
      <c r="R203" s="25"/>
      <c r="S203" s="25"/>
      <c r="T203" s="25"/>
      <c r="U203" s="25" t="n">
        <v>27</v>
      </c>
      <c r="V203" s="25" t="n">
        <v>94.4</v>
      </c>
      <c r="W203" s="25"/>
      <c r="X203" s="25"/>
      <c r="Y203" s="25"/>
      <c r="Z203" s="25"/>
      <c r="AA203" s="25" t="n">
        <v>260282</v>
      </c>
      <c r="AB203" s="26"/>
      <c r="AC203" s="27" t="n">
        <v>0</v>
      </c>
      <c r="AD203" s="28" t="n">
        <v>157.7</v>
      </c>
      <c r="AE203" s="28" t="n">
        <v>0.8</v>
      </c>
      <c r="AF203" s="27"/>
      <c r="AG203" s="29" t="n">
        <f aca="false">6753.47943187+0.36116788*I203+0.01252571*N203-22.85359542*V203+0.00407811*AA203-0.00067349*E203</f>
        <v>7977.3915535106</v>
      </c>
      <c r="AH203" s="29" t="n">
        <f aca="false">A203*'Simple Linear Regression'!$B$18+'Simple Linear Regression'!$B$17</f>
        <v>8057.64983788904</v>
      </c>
      <c r="AI203" s="29" t="n">
        <f aca="false">7491.3971+0.0137554*N203-0.00058829*E203-34.3283*V203+0.30565*L203+54.6031*M203</f>
        <v>7966.6211946</v>
      </c>
      <c r="AJ203" s="29" t="n">
        <f aca="false">7491.3971-0.00058829*E203+0.30565*L203+54.6031*M203+0.0137554*N203-34.3283*V203</f>
        <v>7966.6211946</v>
      </c>
      <c r="AL203" s="29" t="n">
        <f aca="false">2192.59+2373.87*I203+0.0316653*N203-15.7623*V203+0.00202406*AA203-0.000740146*E203-0.00963493*(I203*N203)</f>
        <v>7870.8187188456</v>
      </c>
      <c r="AM203" s="30" t="n">
        <f aca="false">5205.907083+122.0638992*I203+13.609808*(N203/1000)-1.245906883*AD203+0.7746840854*AE203-134.2474226*AC203-1547.125689*IF(AND(B203&gt;=DATE(2020,3,20),B203&lt;=DATE(2020,6,26)),1,0)</f>
        <v>7904.64737455522</v>
      </c>
      <c r="AN203" s="30" t="n">
        <f aca="false">IF(ISNUMBER(C204),C204,AN204)-0.8328750492*(AD205-AD204)+3.274150872*(AE205-AE204)+0.7954612886*((IF(ISNUMBER(C204),C204,AN204)-IF(ISNUMBER(C203),C203,AN203))-(-0.8328750492*(AD204-AD203)+3.274150872*(AE204-AE203)))-1.394571582*AO204+0.4181414112*AO203</f>
        <v>8531.43180493599</v>
      </c>
      <c r="AP203" s="31" t="n">
        <f aca="false">AQ203+AR202+'ARIMAX(1,1,1) Model'!$C$19*(AR202-AR201)+'ARIMAX(1,1,1) Model'!$C$20*AS202</f>
        <v>7653.09282050124</v>
      </c>
      <c r="AQ203" s="31" t="n">
        <f aca="false">'ARIMAX(1,1,1) Model'!$C$6*I203+'ARIMAX(1,1,1) Model'!$C$7*N203/1000+'ARIMAX(1,1,1) Model'!$C$8*AD203+'ARIMAX(1,1,1) Model'!$C$9*AE203+'ARIMAX(1,1,1) Model'!$C$10*AC203+'ARIMAX(1,1,1) Model'!$C$11*IF(AND(B203&gt;='ARIMAX(1,1,1) Model'!$C$25,B203&lt;='ARIMAX(1,1,1) Model'!$C$26),1,0)+'ARIMAX(1,1,1) Model'!$C$12*E203/1000+'ARIMAX(1,1,1) Model'!$C$13*V203+'ARIMAX(1,1,1) Model'!$C$14*A203+'ARIMAX(1,1,1) Model'!$C$15*SIN(2*PI()*A203/'ARIMAX(1,1,1) Model'!$C$24)+'ARIMAX(1,1,1) Model'!$C$16*COS(2*PI()*A203/'ARIMAX(1,1,1) Model'!$C$24)+'ARIMAX(1,1,1) Model'!$C$17*SIN(4*PI()*A203/'ARIMAX(1,1,1) Model'!$C$24)+'ARIMAX(1,1,1) Model'!$C$18*COS(4*PI()*A203/'ARIMAX(1,1,1) Model'!$C$24)</f>
        <v>1347.93330100787</v>
      </c>
      <c r="AR203" s="31" t="n">
        <f aca="false">IF(ISNUMBER(C203),C203,AP203)-AQ203</f>
        <v>6585.06669899213</v>
      </c>
      <c r="AS203" s="31" t="n">
        <f aca="false">IF(ISNUMBER(C203),C203-AP203,0)</f>
        <v>279.907179498757</v>
      </c>
      <c r="AT203" s="32"/>
      <c r="AU203" s="33"/>
      <c r="AV203" s="33"/>
      <c r="AW203" s="31"/>
      <c r="AX203" s="31"/>
    </row>
    <row r="204" customFormat="false" ht="16.5" hidden="false" customHeight="true" outlineLevel="0" collapsed="false">
      <c r="A204" s="23" t="n">
        <v>203</v>
      </c>
      <c r="B204" s="24" t="n">
        <v>34691</v>
      </c>
      <c r="C204" s="23" t="n">
        <v>8278</v>
      </c>
      <c r="D204" s="25"/>
      <c r="E204" s="25" t="n">
        <v>330000</v>
      </c>
      <c r="F204" s="25"/>
      <c r="G204" s="25" t="n">
        <v>17.104</v>
      </c>
      <c r="H204" s="25" t="n">
        <v>15.622</v>
      </c>
      <c r="I204" s="25" t="n">
        <v>1.087</v>
      </c>
      <c r="J204" s="25" t="n">
        <v>7331.075</v>
      </c>
      <c r="K204" s="25"/>
      <c r="L204" s="25" t="n">
        <v>822</v>
      </c>
      <c r="M204" s="25" t="n">
        <v>15.89</v>
      </c>
      <c r="N204" s="25" t="n">
        <v>202864</v>
      </c>
      <c r="O204" s="25" t="n">
        <v>4812.9</v>
      </c>
      <c r="P204" s="25" t="n">
        <v>980405</v>
      </c>
      <c r="Q204" s="25"/>
      <c r="R204" s="25"/>
      <c r="S204" s="25"/>
      <c r="T204" s="25"/>
      <c r="U204" s="25" t="n">
        <v>27</v>
      </c>
      <c r="V204" s="25" t="n">
        <v>94.4</v>
      </c>
      <c r="W204" s="25"/>
      <c r="X204" s="25"/>
      <c r="Y204" s="25"/>
      <c r="Z204" s="25"/>
      <c r="AA204" s="25" t="n">
        <v>260282</v>
      </c>
      <c r="AB204" s="26"/>
      <c r="AC204" s="27" t="n">
        <v>0</v>
      </c>
      <c r="AD204" s="28" t="n">
        <v>135.3</v>
      </c>
      <c r="AE204" s="28" t="n">
        <v>0</v>
      </c>
      <c r="AF204" s="27"/>
      <c r="AG204" s="29" t="n">
        <f aca="false">6753.47943187+0.36116788*I204+0.01252571*N204-22.85359542*V204+0.00407811*AA204-0.00067349*E204</f>
        <v>7976.71517416756</v>
      </c>
      <c r="AH204" s="29" t="n">
        <f aca="false">A204*'Simple Linear Regression'!$B$18+'Simple Linear Regression'!$B$17</f>
        <v>8058.50287497294</v>
      </c>
      <c r="AI204" s="29" t="n">
        <f aca="false">7491.3971+0.0137554*N204-0.00058829*E204-34.3283*V204+0.30565*L204+54.6031*M204</f>
        <v>7966.0329046</v>
      </c>
      <c r="AJ204" s="29" t="n">
        <f aca="false">7491.3971-0.00058829*E204+0.30565*L204+54.6031*M204+0.0137554*N204-34.3283*V204</f>
        <v>7966.0329046</v>
      </c>
      <c r="AL204" s="29" t="n">
        <f aca="false">2192.59+2373.87*I204+0.0316653*N204-15.7623*V204+0.00202406*AA204-0.000740146*E204-0.00963493*(I204*N204)</f>
        <v>7866.72425636176</v>
      </c>
      <c r="AM204" s="30" t="n">
        <f aca="false">5205.907083+122.0638992*I204+13.609808*(N204/1000)-1.245906883*AD204+0.7746840854*AE204-134.2474226*AC204-1547.125689*IF(AND(B204&gt;=DATE(2020,3,20),B204&lt;=DATE(2020,6,26)),1,0)</f>
        <v>7930.9594302725</v>
      </c>
      <c r="AN204" s="30" t="n">
        <f aca="false">IF(ISNUMBER(C205),C205,AN205)-0.8328750492*(AD206-AD205)+3.274150872*(AE206-AE205)+0.7954612886*((IF(ISNUMBER(C205),C205,AN205)-IF(ISNUMBER(C204),C204,AN204))-(-0.8328750492*(AD205-AD204)+3.274150872*(AE205-AE204)))-1.394571582*AO205+0.4181414112*AO204</f>
        <v>7235.12482239905</v>
      </c>
      <c r="AP204" s="31" t="n">
        <f aca="false">AQ204+AR203+'ARIMAX(1,1,1) Model'!$C$19*(AR203-AR202)+'ARIMAX(1,1,1) Model'!$C$20*AS203</f>
        <v>7605.12033320996</v>
      </c>
      <c r="AQ204" s="31" t="n">
        <f aca="false">'ARIMAX(1,1,1) Model'!$C$6*I204+'ARIMAX(1,1,1) Model'!$C$7*N204/1000+'ARIMAX(1,1,1) Model'!$C$8*AD204+'ARIMAX(1,1,1) Model'!$C$9*AE204+'ARIMAX(1,1,1) Model'!$C$10*AC204+'ARIMAX(1,1,1) Model'!$C$11*IF(AND(B204&gt;='ARIMAX(1,1,1) Model'!$C$25,B204&lt;='ARIMAX(1,1,1) Model'!$C$26),1,0)+'ARIMAX(1,1,1) Model'!$C$12*E204/1000+'ARIMAX(1,1,1) Model'!$C$13*V204+'ARIMAX(1,1,1) Model'!$C$14*A204+'ARIMAX(1,1,1) Model'!$C$15*SIN(2*PI()*A204/'ARIMAX(1,1,1) Model'!$C$24)+'ARIMAX(1,1,1) Model'!$C$16*COS(2*PI()*A204/'ARIMAX(1,1,1) Model'!$C$24)+'ARIMAX(1,1,1) Model'!$C$17*SIN(4*PI()*A204/'ARIMAX(1,1,1) Model'!$C$24)+'ARIMAX(1,1,1) Model'!$C$18*COS(4*PI()*A204/'ARIMAX(1,1,1) Model'!$C$24)</f>
        <v>1301.00983052791</v>
      </c>
      <c r="AR204" s="31" t="n">
        <f aca="false">IF(ISNUMBER(C204),C204,AP204)-AQ204</f>
        <v>6976.99016947209</v>
      </c>
      <c r="AS204" s="31" t="n">
        <f aca="false">IF(ISNUMBER(C204),C204-AP204,0)</f>
        <v>672.879666790041</v>
      </c>
      <c r="AT204" s="32"/>
      <c r="AU204" s="33"/>
      <c r="AV204" s="33"/>
      <c r="AW204" s="31"/>
      <c r="AX204" s="31"/>
    </row>
    <row r="205" customFormat="false" ht="16.5" hidden="false" customHeight="true" outlineLevel="0" collapsed="false">
      <c r="A205" s="23" t="n">
        <v>204</v>
      </c>
      <c r="B205" s="24" t="n">
        <v>34698</v>
      </c>
      <c r="C205" s="23" t="n">
        <v>7718</v>
      </c>
      <c r="D205" s="25"/>
      <c r="E205" s="25" t="n">
        <v>314000</v>
      </c>
      <c r="F205" s="25"/>
      <c r="G205" s="25" t="n">
        <v>17.7075</v>
      </c>
      <c r="H205" s="25" t="n">
        <v>16.1866666666667</v>
      </c>
      <c r="I205" s="25" t="n">
        <v>1.077</v>
      </c>
      <c r="J205" s="25" t="n">
        <v>7331.075</v>
      </c>
      <c r="K205" s="25"/>
      <c r="L205" s="25" t="n">
        <v>822</v>
      </c>
      <c r="M205" s="25" t="n">
        <v>15.89</v>
      </c>
      <c r="N205" s="25" t="n">
        <v>202864</v>
      </c>
      <c r="O205" s="25" t="n">
        <v>4812.9</v>
      </c>
      <c r="P205" s="25" t="n">
        <v>980405</v>
      </c>
      <c r="Q205" s="25"/>
      <c r="R205" s="25"/>
      <c r="S205" s="25"/>
      <c r="T205" s="25"/>
      <c r="U205" s="25" t="n">
        <v>27</v>
      </c>
      <c r="V205" s="25" t="n">
        <v>94.4</v>
      </c>
      <c r="W205" s="25"/>
      <c r="X205" s="25"/>
      <c r="Y205" s="25"/>
      <c r="Z205" s="25"/>
      <c r="AA205" s="25" t="n">
        <v>260282</v>
      </c>
      <c r="AB205" s="26"/>
      <c r="AC205" s="27" t="n">
        <v>1</v>
      </c>
      <c r="AD205" s="28" t="n">
        <v>145.2</v>
      </c>
      <c r="AE205" s="28" t="n">
        <v>0</v>
      </c>
      <c r="AF205" s="27"/>
      <c r="AG205" s="29" t="n">
        <f aca="false">6753.47943187+0.36116788*I205+0.01252571*N205-22.85359542*V205+0.00407811*AA205-0.00067349*E205</f>
        <v>7987.48740248876</v>
      </c>
      <c r="AH205" s="29" t="n">
        <f aca="false">A205*'Simple Linear Regression'!$B$18+'Simple Linear Regression'!$B$17</f>
        <v>8059.35591205685</v>
      </c>
      <c r="AI205" s="29" t="n">
        <f aca="false">7491.3971+0.0137554*N205-0.00058829*E205-34.3283*V205+0.30565*L205+54.6031*M205</f>
        <v>7975.4455446</v>
      </c>
      <c r="AJ205" s="29" t="n">
        <f aca="false">7491.3971-0.00058829*E205+0.30565*L205+54.6031*M205+0.0137554*N205-34.3283*V205</f>
        <v>7975.4455446</v>
      </c>
      <c r="AL205" s="29" t="n">
        <f aca="false">2192.59+2373.87*I205+0.0316653*N205-15.7623*V205+0.00202406*AA205-0.000740146*E205-0.00963493*(I205*N205)</f>
        <v>7874.37369675696</v>
      </c>
      <c r="AM205" s="30" t="n">
        <f aca="false">5205.907083+122.0638992*I205+13.609808*(N205/1000)-1.245906883*AD205+0.7746840854*AE205-134.2474226*AC205-1547.125689*IF(AND(B205&gt;=DATE(2020,3,20),B205&lt;=DATE(2020,6,26)),1,0)</f>
        <v>7783.1568905388</v>
      </c>
      <c r="AN205" s="30" t="n">
        <f aca="false">IF(ISNUMBER(C206),C206,AN206)-0.8328750492*(AD207-AD206)+3.274150872*(AE207-AE206)+0.7954612886*((IF(ISNUMBER(C206),C206,AN206)-IF(ISNUMBER(C205),C205,AN205))-(-0.8328750492*(AD206-AD205)+3.274150872*(AE206-AE205)))-1.394571582*AO206+0.4181414112*AO205</f>
        <v>6753.27854043763</v>
      </c>
      <c r="AP205" s="31" t="n">
        <f aca="false">AQ205+AR204+'ARIMAX(1,1,1) Model'!$C$19*(AR204-AR203)+'ARIMAX(1,1,1) Model'!$C$20*AS204</f>
        <v>7590.74517654736</v>
      </c>
      <c r="AQ205" s="31" t="n">
        <f aca="false">'ARIMAX(1,1,1) Model'!$C$6*I205+'ARIMAX(1,1,1) Model'!$C$7*N205/1000+'ARIMAX(1,1,1) Model'!$C$8*AD205+'ARIMAX(1,1,1) Model'!$C$9*AE205+'ARIMAX(1,1,1) Model'!$C$10*AC205+'ARIMAX(1,1,1) Model'!$C$11*IF(AND(B205&gt;='ARIMAX(1,1,1) Model'!$C$25,B205&lt;='ARIMAX(1,1,1) Model'!$C$26),1,0)+'ARIMAX(1,1,1) Model'!$C$12*E205/1000+'ARIMAX(1,1,1) Model'!$C$13*V205+'ARIMAX(1,1,1) Model'!$C$14*A205+'ARIMAX(1,1,1) Model'!$C$15*SIN(2*PI()*A205/'ARIMAX(1,1,1) Model'!$C$24)+'ARIMAX(1,1,1) Model'!$C$16*COS(2*PI()*A205/'ARIMAX(1,1,1) Model'!$C$24)+'ARIMAX(1,1,1) Model'!$C$17*SIN(4*PI()*A205/'ARIMAX(1,1,1) Model'!$C$24)+'ARIMAX(1,1,1) Model'!$C$18*COS(4*PI()*A205/'ARIMAX(1,1,1) Model'!$C$24)</f>
        <v>1181.17794461164</v>
      </c>
      <c r="AR205" s="31" t="n">
        <f aca="false">IF(ISNUMBER(C205),C205,AP205)-AQ205</f>
        <v>6536.82205538836</v>
      </c>
      <c r="AS205" s="31" t="n">
        <f aca="false">IF(ISNUMBER(C205),C205-AP205,0)</f>
        <v>127.25482345264</v>
      </c>
      <c r="AT205" s="32"/>
      <c r="AU205" s="33"/>
      <c r="AV205" s="33"/>
      <c r="AW205" s="31"/>
      <c r="AX205" s="31"/>
    </row>
    <row r="206" customFormat="false" ht="16.5" hidden="false" customHeight="true" outlineLevel="0" collapsed="false">
      <c r="A206" s="23" t="n">
        <v>205</v>
      </c>
      <c r="B206" s="24" t="n">
        <v>34705</v>
      </c>
      <c r="C206" s="23" t="n">
        <v>7134</v>
      </c>
      <c r="D206" s="25"/>
      <c r="E206" s="25" t="n">
        <v>319000</v>
      </c>
      <c r="F206" s="25"/>
      <c r="G206" s="25" t="n">
        <v>17.615</v>
      </c>
      <c r="H206" s="25" t="n">
        <v>16.0725</v>
      </c>
      <c r="I206" s="25" t="n">
        <v>1.079</v>
      </c>
      <c r="J206" s="25" t="n">
        <v>7331.075</v>
      </c>
      <c r="K206" s="25"/>
      <c r="L206" s="25" t="n">
        <v>835</v>
      </c>
      <c r="M206" s="25" t="n">
        <v>15.89</v>
      </c>
      <c r="N206" s="25" t="n">
        <v>202864</v>
      </c>
      <c r="O206" s="25" t="n">
        <v>4825.6</v>
      </c>
      <c r="P206" s="25" t="n">
        <v>980405</v>
      </c>
      <c r="Q206" s="25"/>
      <c r="R206" s="25"/>
      <c r="S206" s="25"/>
      <c r="T206" s="25"/>
      <c r="U206" s="25" t="n">
        <v>27</v>
      </c>
      <c r="V206" s="25" t="n">
        <v>89.8</v>
      </c>
      <c r="W206" s="25"/>
      <c r="X206" s="25"/>
      <c r="Y206" s="25"/>
      <c r="Z206" s="25"/>
      <c r="AA206" s="25" t="n">
        <v>260282</v>
      </c>
      <c r="AB206" s="26"/>
      <c r="AC206" s="27" t="n">
        <v>1</v>
      </c>
      <c r="AD206" s="28" t="n">
        <v>198</v>
      </c>
      <c r="AE206" s="28" t="n">
        <v>0</v>
      </c>
      <c r="AF206" s="27"/>
      <c r="AG206" s="29" t="n">
        <f aca="false">6753.47943187+0.36116788*I206+0.01252571*N206-22.85359542*V206+0.00407811*AA206-0.00067349*E206</f>
        <v>8089.24721375652</v>
      </c>
      <c r="AH206" s="29" t="n">
        <f aca="false">A206*'Simple Linear Regression'!$B$18+'Simple Linear Regression'!$B$17</f>
        <v>8060.20894914075</v>
      </c>
      <c r="AI206" s="29" t="n">
        <f aca="false">7491.3971+0.0137554*N206-0.00058829*E206-34.3283*V206+0.30565*L206+54.6031*M206</f>
        <v>8134.3877246</v>
      </c>
      <c r="AJ206" s="29" t="n">
        <f aca="false">7491.3971-0.00058829*E206+0.30565*L206+54.6031*M206+0.0137554*N206-34.3283*V206</f>
        <v>8134.3877246</v>
      </c>
      <c r="AL206" s="29" t="n">
        <f aca="false">2192.59+2373.87*I206+0.0316653*N206-15.7623*V206+0.00202406*AA206-0.000740146*E206-0.00963493*(I206*N206)</f>
        <v>7944.01812587792</v>
      </c>
      <c r="AM206" s="30" t="n">
        <f aca="false">5205.907083+122.0638992*I206+13.609808*(N206/1000)-1.245906883*AD206+0.7746840854*AE206-134.2474226*AC206-1547.125689*IF(AND(B206&gt;=DATE(2020,3,20),B206&lt;=DATE(2020,6,26)),1,0)</f>
        <v>7717.6171349148</v>
      </c>
      <c r="AN206" s="30" t="n">
        <f aca="false">IF(ISNUMBER(C207),C207,AN207)-0.8328750492*(AD208-AD207)+3.274150872*(AE208-AE207)+0.7954612886*((IF(ISNUMBER(C207),C207,AN207)-IF(ISNUMBER(C206),C206,AN206))-(-0.8328750492*(AD207-AD206)+3.274150872*(AE207-AE206)))-1.394571582*AO207+0.4181414112*AO206</f>
        <v>7825.0318415467</v>
      </c>
      <c r="AP206" s="31" t="n">
        <f aca="false">AQ206+AR205+'ARIMAX(1,1,1) Model'!$C$19*(AR205-AR204)+'ARIMAX(1,1,1) Model'!$C$20*AS205</f>
        <v>7489.91324828065</v>
      </c>
      <c r="AQ206" s="31" t="n">
        <f aca="false">'ARIMAX(1,1,1) Model'!$C$6*I206+'ARIMAX(1,1,1) Model'!$C$7*N206/1000+'ARIMAX(1,1,1) Model'!$C$8*AD206+'ARIMAX(1,1,1) Model'!$C$9*AE206+'ARIMAX(1,1,1) Model'!$C$10*AC206+'ARIMAX(1,1,1) Model'!$C$11*IF(AND(B206&gt;='ARIMAX(1,1,1) Model'!$C$25,B206&lt;='ARIMAX(1,1,1) Model'!$C$26),1,0)+'ARIMAX(1,1,1) Model'!$C$12*E206/1000+'ARIMAX(1,1,1) Model'!$C$13*V206+'ARIMAX(1,1,1) Model'!$C$14*A206+'ARIMAX(1,1,1) Model'!$C$15*SIN(2*PI()*A206/'ARIMAX(1,1,1) Model'!$C$24)+'ARIMAX(1,1,1) Model'!$C$16*COS(2*PI()*A206/'ARIMAX(1,1,1) Model'!$C$24)+'ARIMAX(1,1,1) Model'!$C$17*SIN(4*PI()*A206/'ARIMAX(1,1,1) Model'!$C$24)+'ARIMAX(1,1,1) Model'!$C$18*COS(4*PI()*A206/'ARIMAX(1,1,1) Model'!$C$24)</f>
        <v>1110.56147819737</v>
      </c>
      <c r="AR206" s="31" t="n">
        <f aca="false">IF(ISNUMBER(C206),C206,AP206)-AQ206</f>
        <v>6023.43852180263</v>
      </c>
      <c r="AS206" s="31" t="n">
        <f aca="false">IF(ISNUMBER(C206),C206-AP206,0)</f>
        <v>-355.913248280651</v>
      </c>
      <c r="AT206" s="32"/>
      <c r="AU206" s="33"/>
      <c r="AV206" s="33"/>
      <c r="AW206" s="31"/>
      <c r="AX206" s="31"/>
    </row>
    <row r="207" customFormat="false" ht="16.5" hidden="false" customHeight="true" outlineLevel="0" collapsed="false">
      <c r="A207" s="23" t="n">
        <v>206</v>
      </c>
      <c r="B207" s="24" t="n">
        <v>34712</v>
      </c>
      <c r="C207" s="23" t="n">
        <v>7534</v>
      </c>
      <c r="D207" s="25"/>
      <c r="E207" s="25" t="n">
        <v>338000</v>
      </c>
      <c r="F207" s="25"/>
      <c r="G207" s="25" t="n">
        <v>17.552</v>
      </c>
      <c r="H207" s="25" t="n">
        <v>16.232</v>
      </c>
      <c r="I207" s="25" t="n">
        <v>1.086</v>
      </c>
      <c r="J207" s="25" t="n">
        <v>7331.075</v>
      </c>
      <c r="K207" s="25"/>
      <c r="L207" s="25" t="n">
        <v>835</v>
      </c>
      <c r="M207" s="25" t="n">
        <v>15.89</v>
      </c>
      <c r="N207" s="25" t="n">
        <v>202864</v>
      </c>
      <c r="O207" s="25" t="n">
        <v>4825.6</v>
      </c>
      <c r="P207" s="25" t="n">
        <v>980405</v>
      </c>
      <c r="Q207" s="25"/>
      <c r="R207" s="25"/>
      <c r="S207" s="25"/>
      <c r="T207" s="25"/>
      <c r="U207" s="25" t="n">
        <v>27</v>
      </c>
      <c r="V207" s="25" t="n">
        <v>89.8</v>
      </c>
      <c r="W207" s="25"/>
      <c r="X207" s="25"/>
      <c r="Y207" s="25"/>
      <c r="Z207" s="25"/>
      <c r="AA207" s="25" t="n">
        <v>260282</v>
      </c>
      <c r="AB207" s="26"/>
      <c r="AC207" s="27" t="n">
        <v>0</v>
      </c>
      <c r="AD207" s="28" t="n">
        <v>148</v>
      </c>
      <c r="AE207" s="28" t="n">
        <v>2.2</v>
      </c>
      <c r="AF207" s="27"/>
      <c r="AG207" s="29" t="n">
        <f aca="false">6753.47943187+0.36116788*I207+0.01252571*N207-22.85359542*V207+0.00407811*AA207-0.00067349*E207</f>
        <v>8076.45343193168</v>
      </c>
      <c r="AH207" s="29" t="n">
        <f aca="false">A207*'Simple Linear Regression'!$B$18+'Simple Linear Regression'!$B$17</f>
        <v>8061.06198622466</v>
      </c>
      <c r="AI207" s="29" t="n">
        <f aca="false">7491.3971+0.0137554*N207-0.00058829*E207-34.3283*V207+0.30565*L207+54.6031*M207</f>
        <v>8123.2102146</v>
      </c>
      <c r="AJ207" s="29" t="n">
        <f aca="false">7491.3971-0.00058829*E207+0.30565*L207+54.6031*M207+0.0137554*N207-34.3283*V207</f>
        <v>8123.2102146</v>
      </c>
      <c r="AL207" s="29" t="n">
        <f aca="false">2192.59+2373.87*I207+0.0316653*N207-15.7623*V207+0.00202406*AA207-0.000740146*E207-0.00963493*(I207*N207)</f>
        <v>7932.89037880128</v>
      </c>
      <c r="AM207" s="30" t="n">
        <f aca="false">5205.907083+122.0638992*I207+13.609808*(N207/1000)-1.245906883*AD207+0.7746840854*AE207-134.2474226*AC207-1547.125689*IF(AND(B207&gt;=DATE(2020,3,20),B207&lt;=DATE(2020,6,26)),1,0)</f>
        <v>7916.71865394708</v>
      </c>
      <c r="AN207" s="30" t="n">
        <f aca="false">IF(ISNUMBER(C208),C208,AN208)-0.8328750492*(AD209-AD208)+3.274150872*(AE209-AE208)+0.7954612886*((IF(ISNUMBER(C208),C208,AN208)-IF(ISNUMBER(C207),C207,AN207))-(-0.8328750492*(AD208-AD207)+3.274150872*(AE208-AE207)))-1.394571582*AO208+0.4181414112*AO207</f>
        <v>6988.00882856006</v>
      </c>
      <c r="AP207" s="31" t="n">
        <f aca="false">AQ207+AR206+'ARIMAX(1,1,1) Model'!$C$19*(AR206-AR205)+'ARIMAX(1,1,1) Model'!$C$20*AS206</f>
        <v>7450.71177779763</v>
      </c>
      <c r="AQ207" s="31" t="n">
        <f aca="false">'ARIMAX(1,1,1) Model'!$C$6*I207+'ARIMAX(1,1,1) Model'!$C$7*N207/1000+'ARIMAX(1,1,1) Model'!$C$8*AD207+'ARIMAX(1,1,1) Model'!$C$9*AE207+'ARIMAX(1,1,1) Model'!$C$10*AC207+'ARIMAX(1,1,1) Model'!$C$11*IF(AND(B207&gt;='ARIMAX(1,1,1) Model'!$C$25,B207&lt;='ARIMAX(1,1,1) Model'!$C$26),1,0)+'ARIMAX(1,1,1) Model'!$C$12*E207/1000+'ARIMAX(1,1,1) Model'!$C$13*V207+'ARIMAX(1,1,1) Model'!$C$14*A207+'ARIMAX(1,1,1) Model'!$C$15*SIN(2*PI()*A207/'ARIMAX(1,1,1) Model'!$C$24)+'ARIMAX(1,1,1) Model'!$C$16*COS(2*PI()*A207/'ARIMAX(1,1,1) Model'!$C$24)+'ARIMAX(1,1,1) Model'!$C$17*SIN(4*PI()*A207/'ARIMAX(1,1,1) Model'!$C$24)+'ARIMAX(1,1,1) Model'!$C$18*COS(4*PI()*A207/'ARIMAX(1,1,1) Model'!$C$24)</f>
        <v>1156.99275789003</v>
      </c>
      <c r="AR207" s="31" t="n">
        <f aca="false">IF(ISNUMBER(C207),C207,AP207)-AQ207</f>
        <v>6377.00724210997</v>
      </c>
      <c r="AS207" s="31" t="n">
        <f aca="false">IF(ISNUMBER(C207),C207-AP207,0)</f>
        <v>83.28822220237</v>
      </c>
      <c r="AT207" s="32"/>
      <c r="AU207" s="33"/>
      <c r="AV207" s="33"/>
      <c r="AW207" s="31"/>
      <c r="AX207" s="31"/>
    </row>
    <row r="208" customFormat="false" ht="16.5" hidden="false" customHeight="true" outlineLevel="0" collapsed="false">
      <c r="A208" s="23" t="n">
        <v>207</v>
      </c>
      <c r="B208" s="24" t="n">
        <v>34719</v>
      </c>
      <c r="C208" s="23" t="n">
        <v>7260</v>
      </c>
      <c r="D208" s="25"/>
      <c r="E208" s="25" t="n">
        <v>347000</v>
      </c>
      <c r="F208" s="25"/>
      <c r="G208" s="25" t="n">
        <v>18.448</v>
      </c>
      <c r="H208" s="25" t="n">
        <v>16.884</v>
      </c>
      <c r="I208" s="25" t="n">
        <v>1.078</v>
      </c>
      <c r="J208" s="25" t="n">
        <v>7331.075</v>
      </c>
      <c r="K208" s="25"/>
      <c r="L208" s="25" t="n">
        <v>835</v>
      </c>
      <c r="M208" s="25" t="n">
        <v>15.584</v>
      </c>
      <c r="N208" s="25" t="n">
        <v>190074</v>
      </c>
      <c r="O208" s="25" t="n">
        <v>4825.6</v>
      </c>
      <c r="P208" s="25" t="n">
        <v>980405</v>
      </c>
      <c r="Q208" s="25"/>
      <c r="R208" s="25"/>
      <c r="S208" s="25"/>
      <c r="T208" s="25"/>
      <c r="U208" s="25" t="n">
        <v>27</v>
      </c>
      <c r="V208" s="25" t="n">
        <v>89.8</v>
      </c>
      <c r="W208" s="25"/>
      <c r="X208" s="25"/>
      <c r="Y208" s="25"/>
      <c r="Z208" s="25"/>
      <c r="AA208" s="25" t="n">
        <v>260282</v>
      </c>
      <c r="AB208" s="26"/>
      <c r="AC208" s="27" t="n">
        <v>0</v>
      </c>
      <c r="AD208" s="28" t="n">
        <v>125.3</v>
      </c>
      <c r="AE208" s="28" t="n">
        <v>0</v>
      </c>
      <c r="AF208" s="27"/>
      <c r="AG208" s="29" t="n">
        <f aca="false">6753.47943187+0.36116788*I208+0.01252571*N208-22.85359542*V208+0.00407811*AA208-0.00067349*E208</f>
        <v>7910.18530168864</v>
      </c>
      <c r="AH208" s="29" t="n">
        <f aca="false">A208*'Simple Linear Regression'!$B$18+'Simple Linear Regression'!$B$17</f>
        <v>8061.91502330856</v>
      </c>
      <c r="AI208" s="29" t="n">
        <f aca="false">7491.3971+0.0137554*N208-0.00058829*E208-34.3283*V208+0.30565*L208+54.6031*M208</f>
        <v>7925.27549</v>
      </c>
      <c r="AJ208" s="29" t="n">
        <f aca="false">7491.3971-0.00058829*E208+0.30565*L208+54.6031*M208+0.0137554*N208-34.3283*V208</f>
        <v>7925.27549</v>
      </c>
      <c r="AL208" s="29" t="n">
        <f aca="false">2192.59+2373.87*I208+0.0316653*N208-15.7623*V208+0.00202406*AA208-0.000740146*E208-0.00963493*(I208*N208)</f>
        <v>7650.71831488404</v>
      </c>
      <c r="AM208" s="30" t="n">
        <f aca="false">5205.907083+122.0638992*I208+13.609808*(N208/1000)-1.245906883*AD208+0.7746840854*AE208-134.2474226*AC208-1547.125689*IF(AND(B208&gt;=DATE(2020,3,20),B208&lt;=DATE(2020,6,26)),1,0)</f>
        <v>7768.2504796897</v>
      </c>
      <c r="AN208" s="30" t="n">
        <f aca="false">IF(ISNUMBER(C209),C209,AN209)-0.8328750492*(AD210-AD209)+3.274150872*(AE210-AE209)+0.7954612886*((IF(ISNUMBER(C209),C209,AN209)-IF(ISNUMBER(C208),C208,AN208))-(-0.8328750492*(AD209-AD208)+3.274150872*(AE209-AE208)))-1.394571582*AO209+0.4181414112*AO208</f>
        <v>6807.73176438445</v>
      </c>
      <c r="AP208" s="31" t="n">
        <f aca="false">AQ208+AR207+'ARIMAX(1,1,1) Model'!$C$19*(AR207-AR206)+'ARIMAX(1,1,1) Model'!$C$20*AS207</f>
        <v>7440.53496465973</v>
      </c>
      <c r="AQ208" s="31" t="n">
        <f aca="false">'ARIMAX(1,1,1) Model'!$C$6*I208+'ARIMAX(1,1,1) Model'!$C$7*N208/1000+'ARIMAX(1,1,1) Model'!$C$8*AD208+'ARIMAX(1,1,1) Model'!$C$9*AE208+'ARIMAX(1,1,1) Model'!$C$10*AC208+'ARIMAX(1,1,1) Model'!$C$11*IF(AND(B208&gt;='ARIMAX(1,1,1) Model'!$C$25,B208&lt;='ARIMAX(1,1,1) Model'!$C$26),1,0)+'ARIMAX(1,1,1) Model'!$C$12*E208/1000+'ARIMAX(1,1,1) Model'!$C$13*V208+'ARIMAX(1,1,1) Model'!$C$14*A208+'ARIMAX(1,1,1) Model'!$C$15*SIN(2*PI()*A208/'ARIMAX(1,1,1) Model'!$C$24)+'ARIMAX(1,1,1) Model'!$C$16*COS(2*PI()*A208/'ARIMAX(1,1,1) Model'!$C$24)+'ARIMAX(1,1,1) Model'!$C$17*SIN(4*PI()*A208/'ARIMAX(1,1,1) Model'!$C$24)+'ARIMAX(1,1,1) Model'!$C$18*COS(4*PI()*A208/'ARIMAX(1,1,1) Model'!$C$24)</f>
        <v>1104.00993756019</v>
      </c>
      <c r="AR208" s="31" t="n">
        <f aca="false">IF(ISNUMBER(C208),C208,AP208)-AQ208</f>
        <v>6155.99006243981</v>
      </c>
      <c r="AS208" s="31" t="n">
        <f aca="false">IF(ISNUMBER(C208),C208-AP208,0)</f>
        <v>-180.534964659732</v>
      </c>
      <c r="AT208" s="32"/>
      <c r="AU208" s="33"/>
      <c r="AV208" s="33"/>
      <c r="AW208" s="31"/>
      <c r="AX208" s="31"/>
    </row>
    <row r="209" customFormat="false" ht="16.5" hidden="false" customHeight="true" outlineLevel="0" collapsed="false">
      <c r="A209" s="23" t="n">
        <v>208</v>
      </c>
      <c r="B209" s="24" t="n">
        <v>34726</v>
      </c>
      <c r="C209" s="23" t="n">
        <v>6976</v>
      </c>
      <c r="D209" s="25"/>
      <c r="E209" s="25" t="n">
        <v>325000</v>
      </c>
      <c r="F209" s="25"/>
      <c r="G209" s="25" t="n">
        <v>18.338</v>
      </c>
      <c r="H209" s="25" t="n">
        <v>16.848</v>
      </c>
      <c r="I209" s="25" t="n">
        <v>1.083</v>
      </c>
      <c r="J209" s="25" t="n">
        <v>7331.075</v>
      </c>
      <c r="K209" s="25"/>
      <c r="L209" s="25" t="n">
        <v>835</v>
      </c>
      <c r="M209" s="25" t="n">
        <v>15.584</v>
      </c>
      <c r="N209" s="25" t="n">
        <v>190074</v>
      </c>
      <c r="O209" s="25" t="n">
        <v>4825.6</v>
      </c>
      <c r="P209" s="25" t="n">
        <v>980405</v>
      </c>
      <c r="Q209" s="25"/>
      <c r="R209" s="25"/>
      <c r="S209" s="25"/>
      <c r="T209" s="25"/>
      <c r="U209" s="25" t="n">
        <v>27</v>
      </c>
      <c r="V209" s="25" t="n">
        <v>89.8</v>
      </c>
      <c r="W209" s="25"/>
      <c r="X209" s="25"/>
      <c r="Y209" s="25"/>
      <c r="Z209" s="25"/>
      <c r="AA209" s="25" t="n">
        <v>260282</v>
      </c>
      <c r="AB209" s="26"/>
      <c r="AC209" s="27" t="n">
        <v>0</v>
      </c>
      <c r="AD209" s="28" t="n">
        <v>179</v>
      </c>
      <c r="AE209" s="28" t="n">
        <v>0</v>
      </c>
      <c r="AF209" s="27"/>
      <c r="AG209" s="29" t="n">
        <f aca="false">6753.47943187+0.36116788*I209+0.01252571*N209-22.85359542*V209+0.00407811*AA209-0.00067349*E209</f>
        <v>7925.00388752804</v>
      </c>
      <c r="AH209" s="29" t="n">
        <f aca="false">A209*'Simple Linear Regression'!$B$18+'Simple Linear Regression'!$B$17</f>
        <v>8062.76806039247</v>
      </c>
      <c r="AI209" s="29" t="n">
        <f aca="false">7491.3971+0.0137554*N209-0.00058829*E209-34.3283*V209+0.30565*L209+54.6031*M209</f>
        <v>7938.21787</v>
      </c>
      <c r="AJ209" s="29" t="n">
        <f aca="false">7491.3971-0.00058829*E209+0.30565*L209+54.6031*M209+0.0137554*N209-34.3283*V209</f>
        <v>7938.21787</v>
      </c>
      <c r="AL209" s="29" t="n">
        <f aca="false">2192.59+2373.87*I209+0.0316653*N209-15.7623*V209+0.00202406*AA209-0.000740146*E209-0.00963493*(I209*N209)</f>
        <v>7669.71412845994</v>
      </c>
      <c r="AM209" s="30" t="n">
        <f aca="false">5205.907083+122.0638992*I209+13.609808*(N209/1000)-1.245906883*AD209+0.7746840854*AE209-134.2474226*AC209-1547.125689*IF(AND(B209&gt;=DATE(2020,3,20),B209&lt;=DATE(2020,6,26)),1,0)</f>
        <v>7701.9555995686</v>
      </c>
      <c r="AN209" s="30" t="n">
        <f aca="false">IF(ISNUMBER(C210),C210,AN210)-0.8328750492*(AD211-AD210)+3.274150872*(AE211-AE210)+0.7954612886*((IF(ISNUMBER(C210),C210,AN210)-IF(ISNUMBER(C209),C209,AN209))-(-0.8328750492*(AD210-AD209)+3.274150872*(AE210-AE209)))-1.394571582*AO210+0.4181414112*AO209</f>
        <v>7434.26881305994</v>
      </c>
      <c r="AP209" s="31" t="n">
        <f aca="false">AQ209+AR208+'ARIMAX(1,1,1) Model'!$C$19*(AR208-AR207)+'ARIMAX(1,1,1) Model'!$C$20*AS208</f>
        <v>7440.38649638194</v>
      </c>
      <c r="AQ209" s="31" t="n">
        <f aca="false">'ARIMAX(1,1,1) Model'!$C$6*I209+'ARIMAX(1,1,1) Model'!$C$7*N209/1000+'ARIMAX(1,1,1) Model'!$C$8*AD209+'ARIMAX(1,1,1) Model'!$C$9*AE209+'ARIMAX(1,1,1) Model'!$C$10*AC209+'ARIMAX(1,1,1) Model'!$C$11*IF(AND(B209&gt;='ARIMAX(1,1,1) Model'!$C$25,B209&lt;='ARIMAX(1,1,1) Model'!$C$26),1,0)+'ARIMAX(1,1,1) Model'!$C$12*E209/1000+'ARIMAX(1,1,1) Model'!$C$13*V209+'ARIMAX(1,1,1) Model'!$C$14*A209+'ARIMAX(1,1,1) Model'!$C$15*SIN(2*PI()*A209/'ARIMAX(1,1,1) Model'!$C$24)+'ARIMAX(1,1,1) Model'!$C$16*COS(2*PI()*A209/'ARIMAX(1,1,1) Model'!$C$24)+'ARIMAX(1,1,1) Model'!$C$17*SIN(4*PI()*A209/'ARIMAX(1,1,1) Model'!$C$24)+'ARIMAX(1,1,1) Model'!$C$18*COS(4*PI()*A209/'ARIMAX(1,1,1) Model'!$C$24)</f>
        <v>1143.45606202457</v>
      </c>
      <c r="AR209" s="31" t="n">
        <f aca="false">IF(ISNUMBER(C209),C209,AP209)-AQ209</f>
        <v>5832.54393797543</v>
      </c>
      <c r="AS209" s="31" t="n">
        <f aca="false">IF(ISNUMBER(C209),C209-AP209,0)</f>
        <v>-464.386496381943</v>
      </c>
      <c r="AT209" s="32"/>
      <c r="AU209" s="33"/>
      <c r="AV209" s="33"/>
      <c r="AW209" s="31"/>
      <c r="AX209" s="31"/>
    </row>
    <row r="210" customFormat="false" ht="16.5" hidden="false" customHeight="true" outlineLevel="0" collapsed="false">
      <c r="A210" s="23" t="n">
        <v>209</v>
      </c>
      <c r="B210" s="24" t="n">
        <v>34733</v>
      </c>
      <c r="C210" s="23" t="n">
        <v>7267</v>
      </c>
      <c r="D210" s="25"/>
      <c r="E210" s="25" t="n">
        <v>324000</v>
      </c>
      <c r="F210" s="25"/>
      <c r="G210" s="25" t="n">
        <v>18.496</v>
      </c>
      <c r="H210" s="25" t="n">
        <v>16.986</v>
      </c>
      <c r="I210" s="25" t="n">
        <v>1.083</v>
      </c>
      <c r="J210" s="25" t="n">
        <v>7331.075</v>
      </c>
      <c r="K210" s="25"/>
      <c r="L210" s="25" t="n">
        <v>835</v>
      </c>
      <c r="M210" s="25" t="n">
        <v>15.584</v>
      </c>
      <c r="N210" s="25" t="n">
        <v>190074</v>
      </c>
      <c r="O210" s="25" t="n">
        <v>4825.6</v>
      </c>
      <c r="P210" s="25" t="n">
        <v>980405</v>
      </c>
      <c r="Q210" s="25"/>
      <c r="R210" s="25"/>
      <c r="S210" s="25"/>
      <c r="T210" s="25"/>
      <c r="U210" s="25" t="n">
        <v>27</v>
      </c>
      <c r="V210" s="25" t="n">
        <v>89.8</v>
      </c>
      <c r="W210" s="25"/>
      <c r="X210" s="25"/>
      <c r="Y210" s="25"/>
      <c r="Z210" s="25"/>
      <c r="AA210" s="25" t="n">
        <v>260282</v>
      </c>
      <c r="AB210" s="26"/>
      <c r="AC210" s="27" t="n">
        <v>0</v>
      </c>
      <c r="AD210" s="28" t="n">
        <v>152.9</v>
      </c>
      <c r="AE210" s="28" t="n">
        <v>0.1</v>
      </c>
      <c r="AF210" s="27"/>
      <c r="AG210" s="29" t="n">
        <f aca="false">6753.47943187+0.36116788*I210+0.01252571*N210-22.85359542*V210+0.00407811*AA210-0.00067349*E210</f>
        <v>7925.67737752804</v>
      </c>
      <c r="AH210" s="29" t="n">
        <f aca="false">A210*'Simple Linear Regression'!$B$18+'Simple Linear Regression'!$B$17</f>
        <v>8063.62109747637</v>
      </c>
      <c r="AI210" s="29" t="n">
        <f aca="false">7491.3971+0.0137554*N210-0.00058829*E210-34.3283*V210+0.30565*L210+54.6031*M210</f>
        <v>7938.80616</v>
      </c>
      <c r="AJ210" s="29" t="n">
        <f aca="false">7491.3971-0.00058829*E210+0.30565*L210+54.6031*M210+0.0137554*N210-34.3283*V210</f>
        <v>7938.80616</v>
      </c>
      <c r="AL210" s="29" t="n">
        <f aca="false">2192.59+2373.87*I210+0.0316653*N210-15.7623*V210+0.00202406*AA210-0.000740146*E210-0.00963493*(I210*N210)</f>
        <v>7670.45427445994</v>
      </c>
      <c r="AM210" s="30" t="n">
        <f aca="false">5205.907083+122.0638992*I210+13.609808*(N210/1000)-1.245906883*AD210+0.7746840854*AE210-134.2474226*AC210-1547.125689*IF(AND(B210&gt;=DATE(2020,3,20),B210&lt;=DATE(2020,6,26)),1,0)</f>
        <v>7734.55123762344</v>
      </c>
      <c r="AN210" s="30" t="n">
        <f aca="false">IF(ISNUMBER(C211),C211,AN211)-0.8328750492*(AD212-AD211)+3.274150872*(AE212-AE211)+0.7954612886*((IF(ISNUMBER(C211),C211,AN211)-IF(ISNUMBER(C210),C210,AN210))-(-0.8328750492*(AD211-AD210)+3.274150872*(AE211-AE210)))-1.394571582*AO211+0.4181414112*AO210</f>
        <v>7087.19056071819</v>
      </c>
      <c r="AP210" s="31" t="n">
        <f aca="false">AQ210+AR209+'ARIMAX(1,1,1) Model'!$C$19*(AR209-AR208)+'ARIMAX(1,1,1) Model'!$C$20*AS209</f>
        <v>7345.49125357829</v>
      </c>
      <c r="AQ210" s="31" t="n">
        <f aca="false">'ARIMAX(1,1,1) Model'!$C$6*I210+'ARIMAX(1,1,1) Model'!$C$7*N210/1000+'ARIMAX(1,1,1) Model'!$C$8*AD210+'ARIMAX(1,1,1) Model'!$C$9*AE210+'ARIMAX(1,1,1) Model'!$C$10*AC210+'ARIMAX(1,1,1) Model'!$C$11*IF(AND(B210&gt;='ARIMAX(1,1,1) Model'!$C$25,B210&lt;='ARIMAX(1,1,1) Model'!$C$26),1,0)+'ARIMAX(1,1,1) Model'!$C$12*E210/1000+'ARIMAX(1,1,1) Model'!$C$13*V210+'ARIMAX(1,1,1) Model'!$C$14*A210+'ARIMAX(1,1,1) Model'!$C$15*SIN(2*PI()*A210/'ARIMAX(1,1,1) Model'!$C$24)+'ARIMAX(1,1,1) Model'!$C$16*COS(2*PI()*A210/'ARIMAX(1,1,1) Model'!$C$24)+'ARIMAX(1,1,1) Model'!$C$17*SIN(4*PI()*A210/'ARIMAX(1,1,1) Model'!$C$24)+'ARIMAX(1,1,1) Model'!$C$18*COS(4*PI()*A210/'ARIMAX(1,1,1) Model'!$C$24)</f>
        <v>1126.50693012221</v>
      </c>
      <c r="AR210" s="31" t="n">
        <f aca="false">IF(ISNUMBER(C210),C210,AP210)-AQ210</f>
        <v>6140.49306987779</v>
      </c>
      <c r="AS210" s="31" t="n">
        <f aca="false">IF(ISNUMBER(C210),C210-AP210,0)</f>
        <v>-78.4912535782942</v>
      </c>
      <c r="AT210" s="32"/>
      <c r="AU210" s="33"/>
      <c r="AV210" s="33"/>
      <c r="AW210" s="31"/>
      <c r="AX210" s="31"/>
    </row>
    <row r="211" customFormat="false" ht="16.5" hidden="false" customHeight="true" outlineLevel="0" collapsed="false">
      <c r="A211" s="23" t="n">
        <v>210</v>
      </c>
      <c r="B211" s="24" t="n">
        <v>34740</v>
      </c>
      <c r="C211" s="23" t="n">
        <v>7132</v>
      </c>
      <c r="D211" s="25"/>
      <c r="E211" s="25" t="n">
        <v>324000</v>
      </c>
      <c r="F211" s="25"/>
      <c r="G211" s="25" t="n">
        <v>18.424</v>
      </c>
      <c r="H211" s="25" t="n">
        <v>16.972</v>
      </c>
      <c r="I211" s="25" t="n">
        <v>1.076</v>
      </c>
      <c r="J211" s="25" t="n">
        <v>7455.288</v>
      </c>
      <c r="K211" s="25"/>
      <c r="L211" s="25" t="n">
        <v>816</v>
      </c>
      <c r="M211" s="25" t="n">
        <v>15.584</v>
      </c>
      <c r="N211" s="25" t="n">
        <v>190074</v>
      </c>
      <c r="O211" s="25" t="n">
        <v>4841.6</v>
      </c>
      <c r="P211" s="25" t="n">
        <v>980405</v>
      </c>
      <c r="Q211" s="25"/>
      <c r="R211" s="25"/>
      <c r="S211" s="25"/>
      <c r="T211" s="25"/>
      <c r="U211" s="25" t="n">
        <v>27</v>
      </c>
      <c r="V211" s="25" t="n">
        <v>92.7</v>
      </c>
      <c r="W211" s="25"/>
      <c r="X211" s="25"/>
      <c r="Y211" s="25"/>
      <c r="Z211" s="25"/>
      <c r="AA211" s="25" t="n">
        <v>260282</v>
      </c>
      <c r="AB211" s="26"/>
      <c r="AC211" s="27" t="n">
        <v>0</v>
      </c>
      <c r="AD211" s="28" t="n">
        <v>210.1</v>
      </c>
      <c r="AE211" s="28" t="n">
        <v>0.4</v>
      </c>
      <c r="AF211" s="27"/>
      <c r="AG211" s="29" t="n">
        <f aca="false">6753.47943187+0.36116788*I211+0.01252571*N211-22.85359542*V211+0.00407811*AA211-0.00067349*E211</f>
        <v>7859.39942263488</v>
      </c>
      <c r="AH211" s="29" t="n">
        <f aca="false">A211*'Simple Linear Regression'!$B$18+'Simple Linear Regression'!$B$17</f>
        <v>8064.47413456027</v>
      </c>
      <c r="AI211" s="29" t="n">
        <f aca="false">7491.3971+0.0137554*N211-0.00058829*E211-34.3283*V211+0.30565*L211+54.6031*M211</f>
        <v>7833.44674</v>
      </c>
      <c r="AJ211" s="29" t="n">
        <f aca="false">7491.3971-0.00058829*E211+0.30565*L211+54.6031*M211+0.0137554*N211-34.3283*V211</f>
        <v>7833.44674</v>
      </c>
      <c r="AL211" s="29" t="n">
        <f aca="false">2192.59+2373.87*I211+0.0316653*N211-15.7623*V211+0.00202406*AA211-0.000740146*E211-0.00963493*(I211*N211)</f>
        <v>7620.94596225368</v>
      </c>
      <c r="AM211" s="30" t="n">
        <f aca="false">5205.907083+122.0638992*I211+13.609808*(N211/1000)-1.245906883*AD211+0.7746840854*AE211-134.2474226*AC211-1547.125689*IF(AND(B211&gt;=DATE(2020,3,20),B211&lt;=DATE(2020,6,26)),1,0)</f>
        <v>7662.66332184706</v>
      </c>
      <c r="AN211" s="30" t="n">
        <f aca="false">IF(ISNUMBER(C212),C212,AN212)-0.8328750492*(AD213-AD212)+3.274150872*(AE213-AE212)+0.7954612886*((IF(ISNUMBER(C212),C212,AN212)-IF(ISNUMBER(C211),C211,AN211))-(-0.8328750492*(AD212-AD211)+3.274150872*(AE212-AE211)))-1.394571582*AO212+0.4181414112*AO211</f>
        <v>7631.09929228221</v>
      </c>
      <c r="AP211" s="31" t="n">
        <f aca="false">AQ211+AR210+'ARIMAX(1,1,1) Model'!$C$19*(AR210-AR209)+'ARIMAX(1,1,1) Model'!$C$20*AS210</f>
        <v>7461.47475497939</v>
      </c>
      <c r="AQ211" s="31" t="n">
        <f aca="false">'ARIMAX(1,1,1) Model'!$C$6*I211+'ARIMAX(1,1,1) Model'!$C$7*N211/1000+'ARIMAX(1,1,1) Model'!$C$8*AD211+'ARIMAX(1,1,1) Model'!$C$9*AE211+'ARIMAX(1,1,1) Model'!$C$10*AC211+'ARIMAX(1,1,1) Model'!$C$11*IF(AND(B211&gt;='ARIMAX(1,1,1) Model'!$C$25,B211&lt;='ARIMAX(1,1,1) Model'!$C$26),1,0)+'ARIMAX(1,1,1) Model'!$C$12*E211/1000+'ARIMAX(1,1,1) Model'!$C$13*V211+'ARIMAX(1,1,1) Model'!$C$14*A211+'ARIMAX(1,1,1) Model'!$C$15*SIN(2*PI()*A211/'ARIMAX(1,1,1) Model'!$C$24)+'ARIMAX(1,1,1) Model'!$C$16*COS(2*PI()*A211/'ARIMAX(1,1,1) Model'!$C$24)+'ARIMAX(1,1,1) Model'!$C$17*SIN(4*PI()*A211/'ARIMAX(1,1,1) Model'!$C$24)+'ARIMAX(1,1,1) Model'!$C$18*COS(4*PI()*A211/'ARIMAX(1,1,1) Model'!$C$24)</f>
        <v>1220.29821860748</v>
      </c>
      <c r="AR211" s="31" t="n">
        <f aca="false">IF(ISNUMBER(C211),C211,AP211)-AQ211</f>
        <v>5911.70178139252</v>
      </c>
      <c r="AS211" s="31" t="n">
        <f aca="false">IF(ISNUMBER(C211),C211-AP211,0)</f>
        <v>-329.474754979394</v>
      </c>
      <c r="AT211" s="32"/>
      <c r="AU211" s="33"/>
      <c r="AV211" s="33"/>
      <c r="AW211" s="31"/>
      <c r="AX211" s="31"/>
    </row>
    <row r="212" customFormat="false" ht="16.5" hidden="false" customHeight="true" outlineLevel="0" collapsed="false">
      <c r="A212" s="23" t="n">
        <v>211</v>
      </c>
      <c r="B212" s="24" t="n">
        <v>34747</v>
      </c>
      <c r="C212" s="23" t="n">
        <v>7398</v>
      </c>
      <c r="D212" s="25"/>
      <c r="E212" s="25" t="n">
        <v>348000</v>
      </c>
      <c r="F212" s="25"/>
      <c r="G212" s="25" t="n">
        <v>18.552</v>
      </c>
      <c r="H212" s="25" t="n">
        <v>17.102</v>
      </c>
      <c r="I212" s="25" t="n">
        <v>1.074</v>
      </c>
      <c r="J212" s="25" t="n">
        <v>7455.288</v>
      </c>
      <c r="K212" s="25"/>
      <c r="L212" s="25" t="n">
        <v>816</v>
      </c>
      <c r="M212" s="25" t="n">
        <v>14.801</v>
      </c>
      <c r="N212" s="25" t="n">
        <v>193087</v>
      </c>
      <c r="O212" s="25" t="n">
        <v>4841.6</v>
      </c>
      <c r="P212" s="25" t="n">
        <v>980405</v>
      </c>
      <c r="Q212" s="25"/>
      <c r="R212" s="25"/>
      <c r="S212" s="25"/>
      <c r="T212" s="25"/>
      <c r="U212" s="25" t="n">
        <v>27</v>
      </c>
      <c r="V212" s="25" t="n">
        <v>92.7</v>
      </c>
      <c r="W212" s="25"/>
      <c r="X212" s="25"/>
      <c r="Y212" s="25"/>
      <c r="Z212" s="25"/>
      <c r="AA212" s="25" t="n">
        <v>260282</v>
      </c>
      <c r="AB212" s="26"/>
      <c r="AC212" s="27" t="n">
        <v>0</v>
      </c>
      <c r="AD212" s="28" t="n">
        <v>181.1</v>
      </c>
      <c r="AE212" s="28" t="n">
        <v>0.8</v>
      </c>
      <c r="AF212" s="27"/>
      <c r="AG212" s="29" t="n">
        <f aca="false">6753.47943187+0.36116788*I212+0.01252571*N212-22.85359542*V212+0.00407811*AA212-0.00067349*E212</f>
        <v>7880.97490452912</v>
      </c>
      <c r="AH212" s="29" t="n">
        <f aca="false">A212*'Simple Linear Regression'!$B$18+'Simple Linear Regression'!$B$17</f>
        <v>8065.32717164418</v>
      </c>
      <c r="AI212" s="29" t="n">
        <f aca="false">7491.3971+0.0137554*N212-0.00058829*E212-34.3283*V212+0.30565*L212+54.6031*M212</f>
        <v>7818.0185729</v>
      </c>
      <c r="AJ212" s="29" t="n">
        <f aca="false">7491.3971-0.00058829*E212+0.30565*L212+54.6031*M212+0.0137554*N212-34.3283*V212</f>
        <v>7818.0185729</v>
      </c>
      <c r="AL212" s="29" t="n">
        <f aca="false">2192.59+2373.87*I212+0.0316653*N212-15.7623*V212+0.00202406*AA212-0.000740146*E212-0.00963493*(I212*N212)</f>
        <v>7666.32669917066</v>
      </c>
      <c r="AM212" s="30" t="n">
        <f aca="false">5205.907083+122.0638992*I212+13.609808*(N212/1000)-1.245906883*AD212+0.7746840854*AE212-134.2474226*AC212-1547.125689*IF(AND(B212&gt;=DATE(2020,3,20),B212&lt;=DATE(2020,6,26)),1,0)</f>
        <v>7739.86671879382</v>
      </c>
      <c r="AN212" s="30" t="n">
        <f aca="false">IF(ISNUMBER(C213),C213,AN213)-0.8328750492*(AD214-AD213)+3.274150872*(AE214-AE213)+0.7954612886*((IF(ISNUMBER(C213),C213,AN213)-IF(ISNUMBER(C212),C212,AN212))-(-0.8328750492*(AD213-AD212)+3.274150872*(AE213-AE212)))-1.394571582*AO213+0.4181414112*AO212</f>
        <v>7837.29255342136</v>
      </c>
      <c r="AP212" s="31" t="n">
        <f aca="false">AQ212+AR211+'ARIMAX(1,1,1) Model'!$C$19*(AR211-AR210)+'ARIMAX(1,1,1) Model'!$C$20*AS211</f>
        <v>7392.26540966739</v>
      </c>
      <c r="AQ212" s="31" t="n">
        <f aca="false">'ARIMAX(1,1,1) Model'!$C$6*I212+'ARIMAX(1,1,1) Model'!$C$7*N212/1000+'ARIMAX(1,1,1) Model'!$C$8*AD212+'ARIMAX(1,1,1) Model'!$C$9*AE212+'ARIMAX(1,1,1) Model'!$C$10*AC212+'ARIMAX(1,1,1) Model'!$C$11*IF(AND(B212&gt;='ARIMAX(1,1,1) Model'!$C$25,B212&lt;='ARIMAX(1,1,1) Model'!$C$26),1,0)+'ARIMAX(1,1,1) Model'!$C$12*E212/1000+'ARIMAX(1,1,1) Model'!$C$13*V212+'ARIMAX(1,1,1) Model'!$C$14*A212+'ARIMAX(1,1,1) Model'!$C$15*SIN(2*PI()*A212/'ARIMAX(1,1,1) Model'!$C$24)+'ARIMAX(1,1,1) Model'!$C$16*COS(2*PI()*A212/'ARIMAX(1,1,1) Model'!$C$24)+'ARIMAX(1,1,1) Model'!$C$17*SIN(4*PI()*A212/'ARIMAX(1,1,1) Model'!$C$24)+'ARIMAX(1,1,1) Model'!$C$18*COS(4*PI()*A212/'ARIMAX(1,1,1) Model'!$C$24)</f>
        <v>1206.32323188991</v>
      </c>
      <c r="AR212" s="31" t="n">
        <f aca="false">IF(ISNUMBER(C212),C212,AP212)-AQ212</f>
        <v>6191.67676811009</v>
      </c>
      <c r="AS212" s="31" t="n">
        <f aca="false">IF(ISNUMBER(C212),C212-AP212,0)</f>
        <v>5.73459033261315</v>
      </c>
      <c r="AT212" s="32"/>
      <c r="AU212" s="33"/>
      <c r="AV212" s="33"/>
      <c r="AW212" s="31"/>
      <c r="AX212" s="31"/>
    </row>
    <row r="213" customFormat="false" ht="16.5" hidden="false" customHeight="true" outlineLevel="0" collapsed="false">
      <c r="A213" s="23" t="n">
        <v>212</v>
      </c>
      <c r="B213" s="24" t="n">
        <v>34754</v>
      </c>
      <c r="C213" s="23" t="n">
        <v>7670</v>
      </c>
      <c r="D213" s="25"/>
      <c r="E213" s="25" t="n">
        <v>343000</v>
      </c>
      <c r="F213" s="25"/>
      <c r="G213" s="25" t="n">
        <v>18.7475</v>
      </c>
      <c r="H213" s="25" t="n">
        <v>17.178</v>
      </c>
      <c r="I213" s="25" t="n">
        <v>1.067</v>
      </c>
      <c r="J213" s="25" t="n">
        <v>7455.288</v>
      </c>
      <c r="K213" s="25"/>
      <c r="L213" s="25" t="n">
        <v>816</v>
      </c>
      <c r="M213" s="25" t="n">
        <v>14.801</v>
      </c>
      <c r="N213" s="25" t="n">
        <v>193087</v>
      </c>
      <c r="O213" s="25" t="n">
        <v>4841.6</v>
      </c>
      <c r="P213" s="25" t="n">
        <v>980405</v>
      </c>
      <c r="Q213" s="25"/>
      <c r="R213" s="25"/>
      <c r="S213" s="25"/>
      <c r="T213" s="25"/>
      <c r="U213" s="25" t="n">
        <v>27</v>
      </c>
      <c r="V213" s="25" t="n">
        <v>92.7</v>
      </c>
      <c r="W213" s="25"/>
      <c r="X213" s="25"/>
      <c r="Y213" s="25"/>
      <c r="Z213" s="25"/>
      <c r="AA213" s="25" t="n">
        <v>260282</v>
      </c>
      <c r="AB213" s="26"/>
      <c r="AC213" s="27" t="n">
        <v>0</v>
      </c>
      <c r="AD213" s="28" t="n">
        <v>128.6</v>
      </c>
      <c r="AE213" s="28" t="n">
        <v>0.2</v>
      </c>
      <c r="AF213" s="27"/>
      <c r="AG213" s="29" t="n">
        <f aca="false">6753.47943187+0.36116788*I213+0.01252571*N213-22.85359542*V213+0.00407811*AA213-0.00067349*E213</f>
        <v>7884.33982635396</v>
      </c>
      <c r="AH213" s="29" t="n">
        <f aca="false">A213*'Simple Linear Regression'!$B$18+'Simple Linear Regression'!$B$17</f>
        <v>8066.18020872808</v>
      </c>
      <c r="AI213" s="29" t="n">
        <f aca="false">7491.3971+0.0137554*N213-0.00058829*E213-34.3283*V213+0.30565*L213+54.6031*M213</f>
        <v>7820.9600229</v>
      </c>
      <c r="AJ213" s="29" t="n">
        <f aca="false">7491.3971-0.00058829*E213+0.30565*L213+54.6031*M213+0.0137554*N213-34.3283*V213</f>
        <v>7820.9600229</v>
      </c>
      <c r="AL213" s="29" t="n">
        <f aca="false">2192.59+2373.87*I213+0.0316653*N213-15.7623*V213+0.00202406*AA213-0.000740146*E213-0.00963493*(I213*N213)</f>
        <v>7666.43299727303</v>
      </c>
      <c r="AM213" s="30" t="n">
        <f aca="false">5205.907083+122.0638992*I213+13.609808*(N213/1000)-1.245906883*AD213+0.7746840854*AE213-134.2474226*AC213-1547.125689*IF(AND(B213&gt;=DATE(2020,3,20),B213&lt;=DATE(2020,6,26)),1,0)</f>
        <v>7803.95757240568</v>
      </c>
      <c r="AN213" s="30" t="n">
        <f aca="false">IF(ISNUMBER(C214),C214,AN214)-0.8328750492*(AD215-AD214)+3.274150872*(AE215-AE214)+0.7954612886*((IF(ISNUMBER(C214),C214,AN214)-IF(ISNUMBER(C213),C213,AN213))-(-0.8328750492*(AD214-AD213)+3.274150872*(AE214-AE213)))-1.394571582*AO214+0.4181414112*AO213</f>
        <v>6835.37796655341</v>
      </c>
      <c r="AP213" s="31" t="n">
        <f aca="false">AQ213+AR212+'ARIMAX(1,1,1) Model'!$C$19*(AR212-AR211)+'ARIMAX(1,1,1) Model'!$C$20*AS212</f>
        <v>7416.33816427759</v>
      </c>
      <c r="AQ213" s="31" t="n">
        <f aca="false">'ARIMAX(1,1,1) Model'!$C$6*I213+'ARIMAX(1,1,1) Model'!$C$7*N213/1000+'ARIMAX(1,1,1) Model'!$C$8*AD213+'ARIMAX(1,1,1) Model'!$C$9*AE213+'ARIMAX(1,1,1) Model'!$C$10*AC213+'ARIMAX(1,1,1) Model'!$C$11*IF(AND(B213&gt;='ARIMAX(1,1,1) Model'!$C$25,B213&lt;='ARIMAX(1,1,1) Model'!$C$26),1,0)+'ARIMAX(1,1,1) Model'!$C$12*E213/1000+'ARIMAX(1,1,1) Model'!$C$13*V213+'ARIMAX(1,1,1) Model'!$C$14*A213+'ARIMAX(1,1,1) Model'!$C$15*SIN(2*PI()*A213/'ARIMAX(1,1,1) Model'!$C$24)+'ARIMAX(1,1,1) Model'!$C$16*COS(2*PI()*A213/'ARIMAX(1,1,1) Model'!$C$24)+'ARIMAX(1,1,1) Model'!$C$17*SIN(4*PI()*A213/'ARIMAX(1,1,1) Model'!$C$24)+'ARIMAX(1,1,1) Model'!$C$18*COS(4*PI()*A213/'ARIMAX(1,1,1) Model'!$C$24)</f>
        <v>1202.51658547455</v>
      </c>
      <c r="AR213" s="31" t="n">
        <f aca="false">IF(ISNUMBER(C213),C213,AP213)-AQ213</f>
        <v>6467.48341452545</v>
      </c>
      <c r="AS213" s="31" t="n">
        <f aca="false">IF(ISNUMBER(C213),C213-AP213,0)</f>
        <v>253.661835722415</v>
      </c>
      <c r="AT213" s="32"/>
      <c r="AU213" s="33"/>
      <c r="AV213" s="33"/>
      <c r="AW213" s="31"/>
      <c r="AX213" s="31"/>
    </row>
    <row r="214" customFormat="false" ht="16.5" hidden="false" customHeight="true" outlineLevel="0" collapsed="false">
      <c r="A214" s="23" t="n">
        <v>213</v>
      </c>
      <c r="B214" s="24" t="n">
        <v>34761</v>
      </c>
      <c r="C214" s="23" t="n">
        <v>7194</v>
      </c>
      <c r="D214" s="25"/>
      <c r="E214" s="25" t="n">
        <v>336000</v>
      </c>
      <c r="F214" s="25"/>
      <c r="G214" s="25" t="n">
        <v>18.5</v>
      </c>
      <c r="H214" s="25" t="n">
        <v>16.932</v>
      </c>
      <c r="I214" s="25" t="n">
        <v>1.073</v>
      </c>
      <c r="J214" s="25" t="n">
        <v>7455.288</v>
      </c>
      <c r="K214" s="25"/>
      <c r="L214" s="25" t="n">
        <v>816</v>
      </c>
      <c r="M214" s="25" t="n">
        <v>14.801</v>
      </c>
      <c r="N214" s="25" t="n">
        <v>193087</v>
      </c>
      <c r="O214" s="25" t="n">
        <v>4841.6</v>
      </c>
      <c r="P214" s="25" t="n">
        <v>980405</v>
      </c>
      <c r="Q214" s="25"/>
      <c r="R214" s="25" t="n">
        <v>2483</v>
      </c>
      <c r="S214" s="25"/>
      <c r="T214" s="25"/>
      <c r="U214" s="25" t="n">
        <v>27</v>
      </c>
      <c r="V214" s="25" t="n">
        <v>92.7</v>
      </c>
      <c r="W214" s="25"/>
      <c r="X214" s="25"/>
      <c r="Y214" s="25"/>
      <c r="Z214" s="25"/>
      <c r="AA214" s="25" t="n">
        <v>263455</v>
      </c>
      <c r="AB214" s="26"/>
      <c r="AC214" s="27" t="n">
        <v>0</v>
      </c>
      <c r="AD214" s="28" t="n">
        <v>149.6</v>
      </c>
      <c r="AE214" s="28" t="n">
        <v>0.7</v>
      </c>
      <c r="AF214" s="27"/>
      <c r="AG214" s="29" t="n">
        <f aca="false">6753.47943187+0.36116788*I214+0.01252571*N214-22.85359542*V214+0.00407811*AA214-0.00067349*E214</f>
        <v>7901.99626639124</v>
      </c>
      <c r="AH214" s="29" t="n">
        <f aca="false">A214*'Simple Linear Regression'!$B$18+'Simple Linear Regression'!$B$17</f>
        <v>8067.03324581199</v>
      </c>
      <c r="AI214" s="29" t="n">
        <f aca="false">7491.3971+0.0137554*N214-0.00058829*E214-34.3283*V214+0.30565*L214+54.6031*M214</f>
        <v>7825.0780529</v>
      </c>
      <c r="AJ214" s="29" t="n">
        <f aca="false">7491.3971-0.00058829*E214+0.30565*L214+54.6031*M214+0.0137554*N214-34.3283*V214</f>
        <v>7825.0780529</v>
      </c>
      <c r="AL214" s="29" t="n">
        <f aca="false">2192.59+2373.87*I214+0.0316653*N214-15.7623*V214+0.00202406*AA214-0.000740146*E214-0.00963493*(I214*N214)</f>
        <v>7681.11730327957</v>
      </c>
      <c r="AM214" s="30" t="n">
        <f aca="false">5205.907083+122.0638992*I214+13.609808*(N214/1000)-1.245906883*AD214+0.7746840854*AE214-134.2474226*AC214-1547.125689*IF(AND(B214&gt;=DATE(2020,3,20),B214&lt;=DATE(2020,6,26)),1,0)</f>
        <v>7778.91325330058</v>
      </c>
      <c r="AN214" s="30" t="n">
        <f aca="false">IF(ISNUMBER(C215),C215,AN215)-0.8328750492*(AD216-AD215)+3.274150872*(AE216-AE215)+0.7954612886*((IF(ISNUMBER(C215),C215,AN215)-IF(ISNUMBER(C214),C214,AN214))-(-0.8328750492*(AD215-AD214)+3.274150872*(AE215-AE214)))-1.394571582*AO215+0.4181414112*AO214</f>
        <v>7863.04180831289</v>
      </c>
      <c r="AP214" s="31" t="n">
        <f aca="false">AQ214+AR213+'ARIMAX(1,1,1) Model'!$C$19*(AR213-AR212)+'ARIMAX(1,1,1) Model'!$C$20*AS213</f>
        <v>7522.77324761774</v>
      </c>
      <c r="AQ214" s="31" t="n">
        <f aca="false">'ARIMAX(1,1,1) Model'!$C$6*I214+'ARIMAX(1,1,1) Model'!$C$7*N214/1000+'ARIMAX(1,1,1) Model'!$C$8*AD214+'ARIMAX(1,1,1) Model'!$C$9*AE214+'ARIMAX(1,1,1) Model'!$C$10*AC214+'ARIMAX(1,1,1) Model'!$C$11*IF(AND(B214&gt;='ARIMAX(1,1,1) Model'!$C$25,B214&lt;='ARIMAX(1,1,1) Model'!$C$26),1,0)+'ARIMAX(1,1,1) Model'!$C$12*E214/1000+'ARIMAX(1,1,1) Model'!$C$13*V214+'ARIMAX(1,1,1) Model'!$C$14*A214+'ARIMAX(1,1,1) Model'!$C$15*SIN(2*PI()*A214/'ARIMAX(1,1,1) Model'!$C$24)+'ARIMAX(1,1,1) Model'!$C$16*COS(2*PI()*A214/'ARIMAX(1,1,1) Model'!$C$24)+'ARIMAX(1,1,1) Model'!$C$17*SIN(4*PI()*A214/'ARIMAX(1,1,1) Model'!$C$24)+'ARIMAX(1,1,1) Model'!$C$18*COS(4*PI()*A214/'ARIMAX(1,1,1) Model'!$C$24)</f>
        <v>1256.70678746398</v>
      </c>
      <c r="AR214" s="31" t="n">
        <f aca="false">IF(ISNUMBER(C214),C214,AP214)-AQ214</f>
        <v>5937.29321253602</v>
      </c>
      <c r="AS214" s="31" t="n">
        <f aca="false">IF(ISNUMBER(C214),C214-AP214,0)</f>
        <v>-328.77324761774</v>
      </c>
      <c r="AT214" s="32"/>
      <c r="AU214" s="33"/>
      <c r="AV214" s="33"/>
      <c r="AW214" s="31"/>
      <c r="AX214" s="31"/>
    </row>
    <row r="215" customFormat="false" ht="16.5" hidden="false" customHeight="true" outlineLevel="0" collapsed="false">
      <c r="A215" s="23" t="n">
        <v>214</v>
      </c>
      <c r="B215" s="24" t="n">
        <v>34768</v>
      </c>
      <c r="C215" s="23" t="n">
        <v>7548</v>
      </c>
      <c r="D215" s="25"/>
      <c r="E215" s="25" t="n">
        <v>339000</v>
      </c>
      <c r="F215" s="25"/>
      <c r="G215" s="25" t="n">
        <v>18.27</v>
      </c>
      <c r="H215" s="25" t="n">
        <v>16.696</v>
      </c>
      <c r="I215" s="25" t="n">
        <v>1.076</v>
      </c>
      <c r="J215" s="25" t="n">
        <v>7455.288</v>
      </c>
      <c r="K215" s="25"/>
      <c r="L215" s="25" t="n">
        <v>748</v>
      </c>
      <c r="M215" s="25" t="n">
        <v>14.801</v>
      </c>
      <c r="N215" s="25" t="n">
        <v>193087</v>
      </c>
      <c r="O215" s="25" t="n">
        <v>4851.2</v>
      </c>
      <c r="P215" s="25" t="n">
        <v>980405</v>
      </c>
      <c r="Q215" s="25"/>
      <c r="R215" s="25" t="n">
        <v>2483</v>
      </c>
      <c r="S215" s="25"/>
      <c r="T215" s="25"/>
      <c r="U215" s="25" t="n">
        <v>27</v>
      </c>
      <c r="V215" s="25" t="n">
        <v>92.6</v>
      </c>
      <c r="W215" s="25"/>
      <c r="X215" s="25"/>
      <c r="Y215" s="25"/>
      <c r="Z215" s="25"/>
      <c r="AA215" s="25" t="n">
        <v>263455</v>
      </c>
      <c r="AB215" s="26"/>
      <c r="AC215" s="27" t="n">
        <v>0</v>
      </c>
      <c r="AD215" s="28" t="n">
        <v>141.1</v>
      </c>
      <c r="AE215" s="28" t="n">
        <v>0.8</v>
      </c>
      <c r="AF215" s="27"/>
      <c r="AG215" s="29" t="n">
        <f aca="false">6753.47943187+0.36116788*I215+0.01252571*N215-22.85359542*V215+0.00407811*AA215-0.00067349*E215</f>
        <v>7902.26223943688</v>
      </c>
      <c r="AH215" s="29" t="n">
        <f aca="false">A215*'Simple Linear Regression'!$B$18+'Simple Linear Regression'!$B$17</f>
        <v>8067.88628289589</v>
      </c>
      <c r="AI215" s="29" t="n">
        <f aca="false">7491.3971+0.0137554*N215-0.00058829*E215-34.3283*V215+0.30565*L215+54.6031*M215</f>
        <v>7805.9618129</v>
      </c>
      <c r="AJ215" s="29" t="n">
        <f aca="false">7491.3971-0.00058829*E215+0.30565*L215+54.6031*M215+0.0137554*N215-34.3283*V215</f>
        <v>7805.9618129</v>
      </c>
      <c r="AL215" s="29" t="n">
        <f aca="false">2192.59+2373.87*I215+0.0316653*N215-15.7623*V215+0.00202406*AA215-0.000740146*E215-0.00963493*(I215*N215)</f>
        <v>7682.01356609284</v>
      </c>
      <c r="AM215" s="30" t="n">
        <f aca="false">5205.907083+122.0638992*I215+13.609808*(N215/1000)-1.245906883*AD215+0.7746840854*AE215-134.2474226*AC215-1547.125689*IF(AND(B215&gt;=DATE(2020,3,20),B215&lt;=DATE(2020,6,26)),1,0)</f>
        <v>7789.94712191222</v>
      </c>
      <c r="AN215" s="30" t="n">
        <f aca="false">IF(ISNUMBER(C216),C216,AN216)-0.8328750492*(AD217-AD216)+3.274150872*(AE217-AE216)+0.7954612886*((IF(ISNUMBER(C216),C216,AN216)-IF(ISNUMBER(C215),C215,AN215))-(-0.8328750492*(AD216-AD215)+3.274150872*(AE216-AE215)))-1.394571582*AO216+0.4181414112*AO215</f>
        <v>8053.66137229779</v>
      </c>
      <c r="AP215" s="31" t="n">
        <f aca="false">AQ215+AR214+'ARIMAX(1,1,1) Model'!$C$19*(AR214-AR213)+'ARIMAX(1,1,1) Model'!$C$20*AS214</f>
        <v>7472.18906634056</v>
      </c>
      <c r="AQ215" s="31" t="n">
        <f aca="false">'ARIMAX(1,1,1) Model'!$C$6*I215+'ARIMAX(1,1,1) Model'!$C$7*N215/1000+'ARIMAX(1,1,1) Model'!$C$8*AD215+'ARIMAX(1,1,1) Model'!$C$9*AE215+'ARIMAX(1,1,1) Model'!$C$10*AC215+'ARIMAX(1,1,1) Model'!$C$11*IF(AND(B215&gt;='ARIMAX(1,1,1) Model'!$C$25,B215&lt;='ARIMAX(1,1,1) Model'!$C$26),1,0)+'ARIMAX(1,1,1) Model'!$C$12*E215/1000+'ARIMAX(1,1,1) Model'!$C$13*V215+'ARIMAX(1,1,1) Model'!$C$14*A215+'ARIMAX(1,1,1) Model'!$C$15*SIN(2*PI()*A215/'ARIMAX(1,1,1) Model'!$C$24)+'ARIMAX(1,1,1) Model'!$C$16*COS(2*PI()*A215/'ARIMAX(1,1,1) Model'!$C$24)+'ARIMAX(1,1,1) Model'!$C$17*SIN(4*PI()*A215/'ARIMAX(1,1,1) Model'!$C$24)+'ARIMAX(1,1,1) Model'!$C$18*COS(4*PI()*A215/'ARIMAX(1,1,1) Model'!$C$24)</f>
        <v>1290.6828041819</v>
      </c>
      <c r="AR215" s="31" t="n">
        <f aca="false">IF(ISNUMBER(C215),C215,AP215)-AQ215</f>
        <v>6257.3171958181</v>
      </c>
      <c r="AS215" s="31" t="n">
        <f aca="false">IF(ISNUMBER(C215),C215-AP215,0)</f>
        <v>75.8109336594453</v>
      </c>
      <c r="AT215" s="32"/>
      <c r="AU215" s="33"/>
      <c r="AV215" s="33"/>
      <c r="AW215" s="31"/>
      <c r="AX215" s="31"/>
    </row>
    <row r="216" customFormat="false" ht="16.5" hidden="false" customHeight="true" outlineLevel="0" collapsed="false">
      <c r="A216" s="23" t="n">
        <v>215</v>
      </c>
      <c r="B216" s="24" t="n">
        <v>34775</v>
      </c>
      <c r="C216" s="23" t="n">
        <v>7834</v>
      </c>
      <c r="D216" s="25"/>
      <c r="E216" s="25" t="n">
        <v>347000</v>
      </c>
      <c r="F216" s="25"/>
      <c r="G216" s="25" t="n">
        <v>18.132</v>
      </c>
      <c r="H216" s="25" t="n">
        <v>16.412</v>
      </c>
      <c r="I216" s="25" t="n">
        <v>1.069</v>
      </c>
      <c r="J216" s="25" t="n">
        <v>7455.288</v>
      </c>
      <c r="K216" s="25"/>
      <c r="L216" s="25" t="n">
        <v>748</v>
      </c>
      <c r="M216" s="25" t="n">
        <v>14.861</v>
      </c>
      <c r="N216" s="25" t="n">
        <v>193087</v>
      </c>
      <c r="O216" s="25" t="n">
        <v>4851.2</v>
      </c>
      <c r="P216" s="25" t="n">
        <v>1021168</v>
      </c>
      <c r="Q216" s="25"/>
      <c r="R216" s="25" t="n">
        <v>2483</v>
      </c>
      <c r="S216" s="25"/>
      <c r="T216" s="25"/>
      <c r="U216" s="25" t="n">
        <v>27</v>
      </c>
      <c r="V216" s="25" t="n">
        <v>92.6</v>
      </c>
      <c r="W216" s="25"/>
      <c r="X216" s="25"/>
      <c r="Y216" s="25"/>
      <c r="Z216" s="25"/>
      <c r="AA216" s="25" t="n">
        <v>263455</v>
      </c>
      <c r="AB216" s="26"/>
      <c r="AC216" s="27" t="n">
        <v>0</v>
      </c>
      <c r="AD216" s="28" t="n">
        <v>91.9</v>
      </c>
      <c r="AE216" s="28" t="n">
        <v>0.3</v>
      </c>
      <c r="AF216" s="27"/>
      <c r="AG216" s="29" t="n">
        <f aca="false">6753.47943187+0.36116788*I216+0.01252571*N216-22.85359542*V216+0.00407811*AA216-0.00067349*E216</f>
        <v>7896.87179126172</v>
      </c>
      <c r="AH216" s="29" t="n">
        <f aca="false">A216*'Simple Linear Regression'!$B$18+'Simple Linear Regression'!$B$17</f>
        <v>8068.73931997979</v>
      </c>
      <c r="AI216" s="29" t="n">
        <f aca="false">7491.3971+0.0137554*N216-0.00058829*E216-34.3283*V216+0.30565*L216+54.6031*M216</f>
        <v>7804.5316789</v>
      </c>
      <c r="AJ216" s="29" t="n">
        <f aca="false">7491.3971-0.00058829*E216+0.30565*L216+54.6031*M216+0.0137554*N216-34.3283*V216</f>
        <v>7804.5316789</v>
      </c>
      <c r="AL216" s="29" t="n">
        <f aca="false">2192.59+2373.87*I216+0.0316653*N216-15.7623*V216+0.00202406*AA216-0.000740146*E216-0.00963493*(I216*N216)</f>
        <v>7672.49796619521</v>
      </c>
      <c r="AM216" s="30" t="n">
        <f aca="false">5205.907083+122.0638992*I216+13.609808*(N216/1000)-1.245906883*AD216+0.7746840854*AE216-134.2474226*AC216-1547.125689*IF(AND(B216&gt;=DATE(2020,3,20),B216&lt;=DATE(2020,6,26)),1,0)</f>
        <v>7850.00395121872</v>
      </c>
      <c r="AN216" s="30" t="n">
        <f aca="false">IF(ISNUMBER(C217),C217,AN217)-0.8328750492*(AD218-AD217)+3.274150872*(AE218-AE217)+0.7954612886*((IF(ISNUMBER(C217),C217,AN217)-IF(ISNUMBER(C216),C216,AN216))-(-0.8328750492*(AD217-AD216)+3.274150872*(AE217-AE216)))-1.394571582*AO217+0.4181414112*AO216</f>
        <v>7729.49984145645</v>
      </c>
      <c r="AP216" s="31" t="n">
        <f aca="false">AQ216+AR215+'ARIMAX(1,1,1) Model'!$C$19*(AR215-AR214)+'ARIMAX(1,1,1) Model'!$C$20*AS215</f>
        <v>7523.93663222937</v>
      </c>
      <c r="AQ216" s="31" t="n">
        <f aca="false">'ARIMAX(1,1,1) Model'!$C$6*I216+'ARIMAX(1,1,1) Model'!$C$7*N216/1000+'ARIMAX(1,1,1) Model'!$C$8*AD216+'ARIMAX(1,1,1) Model'!$C$9*AE216+'ARIMAX(1,1,1) Model'!$C$10*AC216+'ARIMAX(1,1,1) Model'!$C$11*IF(AND(B216&gt;='ARIMAX(1,1,1) Model'!$C$25,B216&lt;='ARIMAX(1,1,1) Model'!$C$26),1,0)+'ARIMAX(1,1,1) Model'!$C$12*E216/1000+'ARIMAX(1,1,1) Model'!$C$13*V216+'ARIMAX(1,1,1) Model'!$C$14*A216+'ARIMAX(1,1,1) Model'!$C$15*SIN(2*PI()*A216/'ARIMAX(1,1,1) Model'!$C$24)+'ARIMAX(1,1,1) Model'!$C$16*COS(2*PI()*A216/'ARIMAX(1,1,1) Model'!$C$24)+'ARIMAX(1,1,1) Model'!$C$17*SIN(4*PI()*A216/'ARIMAX(1,1,1) Model'!$C$24)+'ARIMAX(1,1,1) Model'!$C$18*COS(4*PI()*A216/'ARIMAX(1,1,1) Model'!$C$24)</f>
        <v>1303.64314081726</v>
      </c>
      <c r="AR216" s="31" t="n">
        <f aca="false">IF(ISNUMBER(C216),C216,AP216)-AQ216</f>
        <v>6530.35685918274</v>
      </c>
      <c r="AS216" s="31" t="n">
        <f aca="false">IF(ISNUMBER(C216),C216-AP216,0)</f>
        <v>310.063367770632</v>
      </c>
      <c r="AT216" s="32"/>
      <c r="AU216" s="33"/>
      <c r="AV216" s="33"/>
      <c r="AW216" s="31"/>
      <c r="AX216" s="31"/>
    </row>
    <row r="217" customFormat="false" ht="16.5" hidden="false" customHeight="true" outlineLevel="0" collapsed="false">
      <c r="A217" s="23" t="n">
        <v>216</v>
      </c>
      <c r="B217" s="24" t="n">
        <v>34782</v>
      </c>
      <c r="C217" s="23" t="n">
        <v>7797</v>
      </c>
      <c r="D217" s="25"/>
      <c r="E217" s="25" t="n">
        <v>343000</v>
      </c>
      <c r="F217" s="25"/>
      <c r="G217" s="25" t="n">
        <v>18.692</v>
      </c>
      <c r="H217" s="25" t="n">
        <v>17.168</v>
      </c>
      <c r="I217" s="25" t="n">
        <v>1.068</v>
      </c>
      <c r="J217" s="25" t="n">
        <v>7455.288</v>
      </c>
      <c r="K217" s="25"/>
      <c r="L217" s="25" t="n">
        <v>748</v>
      </c>
      <c r="M217" s="25" t="n">
        <v>14.861</v>
      </c>
      <c r="N217" s="25" t="n">
        <v>193838</v>
      </c>
      <c r="O217" s="25" t="n">
        <v>4851.2</v>
      </c>
      <c r="P217" s="25" t="n">
        <v>1021168</v>
      </c>
      <c r="Q217" s="25"/>
      <c r="R217" s="25" t="n">
        <v>2483</v>
      </c>
      <c r="S217" s="25"/>
      <c r="T217" s="25"/>
      <c r="U217" s="25" t="n">
        <v>27</v>
      </c>
      <c r="V217" s="25" t="n">
        <v>92.6</v>
      </c>
      <c r="W217" s="25"/>
      <c r="X217" s="25"/>
      <c r="Y217" s="25"/>
      <c r="Z217" s="25"/>
      <c r="AA217" s="25" t="n">
        <v>263455</v>
      </c>
      <c r="AB217" s="26"/>
      <c r="AC217" s="27" t="n">
        <v>0</v>
      </c>
      <c r="AD217" s="28" t="n">
        <v>88.9</v>
      </c>
      <c r="AE217" s="28" t="n">
        <v>6.7</v>
      </c>
      <c r="AF217" s="27"/>
      <c r="AG217" s="29" t="n">
        <f aca="false">6753.47943187+0.36116788*I217+0.01252571*N217-22.85359542*V217+0.00407811*AA217-0.00067349*E217</f>
        <v>7908.97219830384</v>
      </c>
      <c r="AH217" s="29" t="n">
        <f aca="false">A217*'Simple Linear Regression'!$B$18+'Simple Linear Regression'!$B$17</f>
        <v>8069.5923570637</v>
      </c>
      <c r="AI217" s="29" t="n">
        <f aca="false">7491.3971+0.0137554*N217-0.00058829*E217-34.3283*V217+0.30565*L217+54.6031*M217</f>
        <v>7817.2151443</v>
      </c>
      <c r="AJ217" s="29" t="n">
        <f aca="false">7491.3971-0.00058829*E217+0.30565*L217+54.6031*M217+0.0137554*N217-34.3283*V217</f>
        <v>7817.2151443</v>
      </c>
      <c r="AL217" s="29" t="n">
        <f aca="false">2192.59+2373.87*I217+0.0316653*N217-15.7623*V217+0.00202406*AA217-0.000740146*E217-0.00963493*(I217*N217)</f>
        <v>7690.99783118888</v>
      </c>
      <c r="AM217" s="30" t="n">
        <f aca="false">5205.907083+122.0638992*I217+13.609808*(N217/1000)-1.245906883*AD217+0.7746840854*AE217-134.2474226*AC217-1547.125689*IF(AND(B217&gt;=DATE(2020,3,20),B217&lt;=DATE(2020,6,26)),1,0)</f>
        <v>7868.79855192308</v>
      </c>
      <c r="AN217" s="30" t="n">
        <f aca="false">IF(ISNUMBER(C218),C218,AN218)-0.8328750492*(AD219-AD218)+3.274150872*(AE219-AE218)+0.7954612886*((IF(ISNUMBER(C218),C218,AN218)-IF(ISNUMBER(C217),C217,AN217))-(-0.8328750492*(AD218-AD217)+3.274150872*(AE218-AE217)))-1.394571582*AO218+0.4181414112*AO217</f>
        <v>8519.42397787187</v>
      </c>
      <c r="AP217" s="31" t="n">
        <f aca="false">AQ217+AR216+'ARIMAX(1,1,1) Model'!$C$19*(AR216-AR215)+'ARIMAX(1,1,1) Model'!$C$20*AS216</f>
        <v>7657.75534103372</v>
      </c>
      <c r="AQ217" s="31" t="n">
        <f aca="false">'ARIMAX(1,1,1) Model'!$C$6*I217+'ARIMAX(1,1,1) Model'!$C$7*N217/1000+'ARIMAX(1,1,1) Model'!$C$8*AD217+'ARIMAX(1,1,1) Model'!$C$9*AE217+'ARIMAX(1,1,1) Model'!$C$10*AC217+'ARIMAX(1,1,1) Model'!$C$11*IF(AND(B217&gt;='ARIMAX(1,1,1) Model'!$C$25,B217&lt;='ARIMAX(1,1,1) Model'!$C$26),1,0)+'ARIMAX(1,1,1) Model'!$C$12*E217/1000+'ARIMAX(1,1,1) Model'!$C$13*V217+'ARIMAX(1,1,1) Model'!$C$14*A217+'ARIMAX(1,1,1) Model'!$C$15*SIN(2*PI()*A217/'ARIMAX(1,1,1) Model'!$C$24)+'ARIMAX(1,1,1) Model'!$C$16*COS(2*PI()*A217/'ARIMAX(1,1,1) Model'!$C$24)+'ARIMAX(1,1,1) Model'!$C$17*SIN(4*PI()*A217/'ARIMAX(1,1,1) Model'!$C$24)+'ARIMAX(1,1,1) Model'!$C$18*COS(4*PI()*A217/'ARIMAX(1,1,1) Model'!$C$24)</f>
        <v>1379.85139236453</v>
      </c>
      <c r="AR217" s="31" t="n">
        <f aca="false">IF(ISNUMBER(C217),C217,AP217)-AQ217</f>
        <v>6417.14860763547</v>
      </c>
      <c r="AS217" s="31" t="n">
        <f aca="false">IF(ISNUMBER(C217),C217-AP217,0)</f>
        <v>139.244658966281</v>
      </c>
      <c r="AT217" s="32"/>
      <c r="AU217" s="33"/>
      <c r="AV217" s="33"/>
      <c r="AW217" s="31"/>
      <c r="AX217" s="31"/>
    </row>
    <row r="218" customFormat="false" ht="16.5" hidden="false" customHeight="true" outlineLevel="0" collapsed="false">
      <c r="A218" s="23" t="n">
        <v>217</v>
      </c>
      <c r="B218" s="24" t="n">
        <v>34789</v>
      </c>
      <c r="C218" s="23" t="n">
        <v>8195</v>
      </c>
      <c r="D218" s="25"/>
      <c r="E218" s="25" t="n">
        <v>332000</v>
      </c>
      <c r="F218" s="25"/>
      <c r="G218" s="25" t="n">
        <v>19.118</v>
      </c>
      <c r="H218" s="25" t="n">
        <v>17.938</v>
      </c>
      <c r="I218" s="25" t="n">
        <v>1.075</v>
      </c>
      <c r="J218" s="25" t="n">
        <v>7455.288</v>
      </c>
      <c r="K218" s="25"/>
      <c r="L218" s="25" t="n">
        <v>748</v>
      </c>
      <c r="M218" s="25" t="n">
        <v>14.861</v>
      </c>
      <c r="N218" s="25" t="n">
        <v>193838</v>
      </c>
      <c r="O218" s="25" t="n">
        <v>4851.2</v>
      </c>
      <c r="P218" s="25" t="n">
        <v>1021168</v>
      </c>
      <c r="Q218" s="25"/>
      <c r="R218" s="25" t="n">
        <v>2483</v>
      </c>
      <c r="S218" s="25"/>
      <c r="T218" s="25"/>
      <c r="U218" s="25" t="n">
        <v>27</v>
      </c>
      <c r="V218" s="25" t="n">
        <v>92.6</v>
      </c>
      <c r="W218" s="25"/>
      <c r="X218" s="25"/>
      <c r="Y218" s="25"/>
      <c r="Z218" s="25"/>
      <c r="AA218" s="25" t="n">
        <v>263455</v>
      </c>
      <c r="AB218" s="26"/>
      <c r="AC218" s="27" t="n">
        <v>0</v>
      </c>
      <c r="AD218" s="28" t="n">
        <v>101.2</v>
      </c>
      <c r="AE218" s="28" t="n">
        <v>3.9</v>
      </c>
      <c r="AF218" s="27"/>
      <c r="AG218" s="29" t="n">
        <f aca="false">6753.47943187+0.36116788*I218+0.01252571*N218-22.85359542*V218+0.00407811*AA218-0.00067349*E218</f>
        <v>7916.383116479</v>
      </c>
      <c r="AH218" s="29" t="n">
        <f aca="false">A218*'Simple Linear Regression'!$B$18+'Simple Linear Regression'!$B$17</f>
        <v>8070.4453941476</v>
      </c>
      <c r="AI218" s="29" t="n">
        <f aca="false">7491.3971+0.0137554*N218-0.00058829*E218-34.3283*V218+0.30565*L218+54.6031*M218</f>
        <v>7823.6863343</v>
      </c>
      <c r="AJ218" s="29" t="n">
        <f aca="false">7491.3971-0.00058829*E218+0.30565*L218+54.6031*M218+0.0137554*N218-34.3283*V218</f>
        <v>7823.6863343</v>
      </c>
      <c r="AL218" s="29" t="n">
        <f aca="false">2192.59+2373.87*I218+0.0316653*N218-15.7623*V218+0.00202406*AA218-0.000740146*E218-0.00963493*(I218*N218)</f>
        <v>7702.6832182595</v>
      </c>
      <c r="AM218" s="30" t="n">
        <f aca="false">5205.907083+122.0638992*I218+13.609808*(N218/1000)-1.245906883*AD218+0.7746840854*AE218-134.2474226*AC218-1547.125689*IF(AND(B218&gt;=DATE(2020,3,20),B218&lt;=DATE(2020,6,26)),1,0)</f>
        <v>7852.15922911746</v>
      </c>
      <c r="AN218" s="30" t="n">
        <f aca="false">IF(ISNUMBER(C219),C219,AN219)-0.8328750492*(AD220-AD219)+3.274150872*(AE220-AE219)+0.7954612886*((IF(ISNUMBER(C219),C219,AN219)-IF(ISNUMBER(C218),C218,AN218))-(-0.8328750492*(AD219-AD218)+3.274150872*(AE219-AE218)))-1.394571582*AO219+0.4181414112*AO218</f>
        <v>7143.75506677693</v>
      </c>
      <c r="AP218" s="31" t="n">
        <f aca="false">AQ218+AR217+'ARIMAX(1,1,1) Model'!$C$19*(AR217-AR216)+'ARIMAX(1,1,1) Model'!$C$20*AS217</f>
        <v>7724.6971314288</v>
      </c>
      <c r="AQ218" s="31" t="n">
        <f aca="false">'ARIMAX(1,1,1) Model'!$C$6*I218+'ARIMAX(1,1,1) Model'!$C$7*N218/1000+'ARIMAX(1,1,1) Model'!$C$8*AD218+'ARIMAX(1,1,1) Model'!$C$9*AE218+'ARIMAX(1,1,1) Model'!$C$10*AC218+'ARIMAX(1,1,1) Model'!$C$11*IF(AND(B218&gt;='ARIMAX(1,1,1) Model'!$C$25,B218&lt;='ARIMAX(1,1,1) Model'!$C$26),1,0)+'ARIMAX(1,1,1) Model'!$C$12*E218/1000+'ARIMAX(1,1,1) Model'!$C$13*V218+'ARIMAX(1,1,1) Model'!$C$14*A218+'ARIMAX(1,1,1) Model'!$C$15*SIN(2*PI()*A218/'ARIMAX(1,1,1) Model'!$C$24)+'ARIMAX(1,1,1) Model'!$C$16*COS(2*PI()*A218/'ARIMAX(1,1,1) Model'!$C$24)+'ARIMAX(1,1,1) Model'!$C$17*SIN(4*PI()*A218/'ARIMAX(1,1,1) Model'!$C$24)+'ARIMAX(1,1,1) Model'!$C$18*COS(4*PI()*A218/'ARIMAX(1,1,1) Model'!$C$24)</f>
        <v>1443.92172912366</v>
      </c>
      <c r="AR218" s="31" t="n">
        <f aca="false">IF(ISNUMBER(C218),C218,AP218)-AQ218</f>
        <v>6751.07827087634</v>
      </c>
      <c r="AS218" s="31" t="n">
        <f aca="false">IF(ISNUMBER(C218),C218-AP218,0)</f>
        <v>470.302868571204</v>
      </c>
      <c r="AT218" s="32"/>
      <c r="AU218" s="33"/>
      <c r="AV218" s="33"/>
      <c r="AW218" s="31"/>
      <c r="AX218" s="31"/>
    </row>
    <row r="219" customFormat="false" ht="16.5" hidden="false" customHeight="true" outlineLevel="0" collapsed="false">
      <c r="A219" s="23" t="n">
        <v>218</v>
      </c>
      <c r="B219" s="24" t="n">
        <v>34796</v>
      </c>
      <c r="C219" s="23" t="n">
        <v>7588</v>
      </c>
      <c r="D219" s="25"/>
      <c r="E219" s="25" t="n">
        <v>335000</v>
      </c>
      <c r="F219" s="25"/>
      <c r="G219" s="25" t="n">
        <v>19.428</v>
      </c>
      <c r="H219" s="25" t="n">
        <v>18.242</v>
      </c>
      <c r="I219" s="25" t="n">
        <v>1.087</v>
      </c>
      <c r="J219" s="25" t="n">
        <v>7455.288</v>
      </c>
      <c r="K219" s="25"/>
      <c r="L219" s="25" t="n">
        <v>713</v>
      </c>
      <c r="M219" s="25" t="n">
        <v>14.861</v>
      </c>
      <c r="N219" s="25" t="n">
        <v>193838</v>
      </c>
      <c r="O219" s="25" t="n">
        <v>4850.8</v>
      </c>
      <c r="P219" s="25" t="n">
        <v>1021168</v>
      </c>
      <c r="Q219" s="25"/>
      <c r="R219" s="25" t="n">
        <v>2483</v>
      </c>
      <c r="S219" s="25"/>
      <c r="T219" s="25"/>
      <c r="U219" s="25" t="n">
        <v>27</v>
      </c>
      <c r="V219" s="25" t="n">
        <v>89.6</v>
      </c>
      <c r="W219" s="25"/>
      <c r="X219" s="25"/>
      <c r="Y219" s="25"/>
      <c r="Z219" s="25"/>
      <c r="AA219" s="25" t="n">
        <v>263455</v>
      </c>
      <c r="AB219" s="26"/>
      <c r="AC219" s="27" t="n">
        <v>0</v>
      </c>
      <c r="AD219" s="28" t="n">
        <v>95.4</v>
      </c>
      <c r="AE219" s="28" t="n">
        <v>0.1</v>
      </c>
      <c r="AF219" s="27"/>
      <c r="AG219" s="29" t="n">
        <f aca="false">6753.47943187+0.36116788*I219+0.01252571*N219-22.85359542*V219+0.00407811*AA219-0.00067349*E219</f>
        <v>7982.92776675356</v>
      </c>
      <c r="AH219" s="29" t="n">
        <f aca="false">A219*'Simple Linear Regression'!$B$18+'Simple Linear Regression'!$B$17</f>
        <v>8071.29843123151</v>
      </c>
      <c r="AI219" s="29" t="n">
        <f aca="false">7491.3971+0.0137554*N219-0.00058829*E219-34.3283*V219+0.30565*L219+54.6031*M219</f>
        <v>7914.2086143</v>
      </c>
      <c r="AJ219" s="29" t="n">
        <f aca="false">7491.3971-0.00058829*E219+0.30565*L219+54.6031*M219+0.0137554*N219-34.3283*V219</f>
        <v>7914.2086143</v>
      </c>
      <c r="AL219" s="29" t="n">
        <f aca="false">2192.59+2373.87*I219+0.0316653*N219-15.7623*V219+0.00202406*AA219-0.000740146*E219-0.00963493*(I219*N219)</f>
        <v>7753.82473352342</v>
      </c>
      <c r="AM219" s="30" t="n">
        <f aca="false">5205.907083+122.0638992*I219+13.609808*(N219/1000)-1.245906883*AD219+0.7746840854*AE219-134.2474226*AC219-1547.125689*IF(AND(B219&gt;=DATE(2020,3,20),B219&lt;=DATE(2020,6,26)),1,0)</f>
        <v>7857.90645630474</v>
      </c>
      <c r="AN219" s="30" t="n">
        <f aca="false">IF(ISNUMBER(C220),C220,AN220)-0.8328750492*(AD221-AD220)+3.274150872*(AE221-AE220)+0.7954612886*((IF(ISNUMBER(C220),C220,AN220)-IF(ISNUMBER(C219),C219,AN219))-(-0.8328750492*(AD220-AD219)+3.274150872*(AE220-AE219)))-1.394571582*AO220+0.4181414112*AO219</f>
        <v>7522.85667920156</v>
      </c>
      <c r="AP219" s="31" t="n">
        <f aca="false">AQ219+AR218+'ARIMAX(1,1,1) Model'!$C$19*(AR218-AR217)+'ARIMAX(1,1,1) Model'!$C$20*AS218</f>
        <v>7795.91612621516</v>
      </c>
      <c r="AQ219" s="31" t="n">
        <f aca="false">'ARIMAX(1,1,1) Model'!$C$6*I219+'ARIMAX(1,1,1) Model'!$C$7*N219/1000+'ARIMAX(1,1,1) Model'!$C$8*AD219+'ARIMAX(1,1,1) Model'!$C$9*AE219+'ARIMAX(1,1,1) Model'!$C$10*AC219+'ARIMAX(1,1,1) Model'!$C$11*IF(AND(B219&gt;='ARIMAX(1,1,1) Model'!$C$25,B219&lt;='ARIMAX(1,1,1) Model'!$C$26),1,0)+'ARIMAX(1,1,1) Model'!$C$12*E219/1000+'ARIMAX(1,1,1) Model'!$C$13*V219+'ARIMAX(1,1,1) Model'!$C$14*A219+'ARIMAX(1,1,1) Model'!$C$15*SIN(2*PI()*A219/'ARIMAX(1,1,1) Model'!$C$24)+'ARIMAX(1,1,1) Model'!$C$16*COS(2*PI()*A219/'ARIMAX(1,1,1) Model'!$C$24)+'ARIMAX(1,1,1) Model'!$C$17*SIN(4*PI()*A219/'ARIMAX(1,1,1) Model'!$C$24)+'ARIMAX(1,1,1) Model'!$C$18*COS(4*PI()*A219/'ARIMAX(1,1,1) Model'!$C$24)</f>
        <v>1435.58099296717</v>
      </c>
      <c r="AR219" s="31" t="n">
        <f aca="false">IF(ISNUMBER(C219),C219,AP219)-AQ219</f>
        <v>6152.41900703283</v>
      </c>
      <c r="AS219" s="31" t="n">
        <f aca="false">IF(ISNUMBER(C219),C219-AP219,0)</f>
        <v>-207.916126215156</v>
      </c>
      <c r="AT219" s="32"/>
      <c r="AU219" s="33"/>
      <c r="AV219" s="33"/>
      <c r="AW219" s="31"/>
      <c r="AX219" s="31"/>
    </row>
    <row r="220" customFormat="false" ht="16.5" hidden="false" customHeight="true" outlineLevel="0" collapsed="false">
      <c r="A220" s="23" t="n">
        <v>219</v>
      </c>
      <c r="B220" s="24" t="n">
        <v>34803</v>
      </c>
      <c r="C220" s="23" t="n">
        <v>7543</v>
      </c>
      <c r="D220" s="25"/>
      <c r="E220" s="25" t="n">
        <v>347000</v>
      </c>
      <c r="F220" s="25"/>
      <c r="G220" s="25" t="n">
        <v>19.5275</v>
      </c>
      <c r="H220" s="25" t="n">
        <v>18.3725</v>
      </c>
      <c r="I220" s="25" t="n">
        <v>1.103</v>
      </c>
      <c r="J220" s="25" t="n">
        <v>7455.288</v>
      </c>
      <c r="K220" s="25"/>
      <c r="L220" s="25" t="n">
        <v>713</v>
      </c>
      <c r="M220" s="25" t="n">
        <v>14.861</v>
      </c>
      <c r="N220" s="25" t="n">
        <v>193838</v>
      </c>
      <c r="O220" s="25" t="n">
        <v>4850.8</v>
      </c>
      <c r="P220" s="25" t="n">
        <v>1021168</v>
      </c>
      <c r="Q220" s="25"/>
      <c r="R220" s="25" t="n">
        <v>2483</v>
      </c>
      <c r="S220" s="25"/>
      <c r="T220" s="25"/>
      <c r="U220" s="25" t="n">
        <v>27</v>
      </c>
      <c r="V220" s="25" t="n">
        <v>89.6</v>
      </c>
      <c r="W220" s="25"/>
      <c r="X220" s="25"/>
      <c r="Y220" s="25"/>
      <c r="Z220" s="25"/>
      <c r="AA220" s="25" t="n">
        <v>263455</v>
      </c>
      <c r="AB220" s="26"/>
      <c r="AC220" s="27" t="n">
        <v>0</v>
      </c>
      <c r="AD220" s="28" t="n">
        <v>74.8</v>
      </c>
      <c r="AE220" s="28" t="n">
        <v>4.8</v>
      </c>
      <c r="AF220" s="27"/>
      <c r="AG220" s="29" t="n">
        <f aca="false">6753.47943187+0.36116788*I220+0.01252571*N220-22.85359542*V220+0.00407811*AA220-0.00067349*E220</f>
        <v>7974.85166543964</v>
      </c>
      <c r="AH220" s="29" t="n">
        <f aca="false">A220*'Simple Linear Regression'!$B$18+'Simple Linear Regression'!$B$17</f>
        <v>8072.15146831541</v>
      </c>
      <c r="AI220" s="29" t="n">
        <f aca="false">7491.3971+0.0137554*N220-0.00058829*E220-34.3283*V220+0.30565*L220+54.6031*M220</f>
        <v>7907.1491343</v>
      </c>
      <c r="AJ220" s="29" t="n">
        <f aca="false">7491.3971-0.00058829*E220+0.30565*L220+54.6031*M220+0.0137554*N220-34.3283*V220</f>
        <v>7907.1491343</v>
      </c>
      <c r="AL220" s="29" t="n">
        <f aca="false">2192.59+2373.87*I220+0.0316653*N220-15.7623*V220+0.00202406*AA220-0.000740146*E220-0.00963493*(I220*N220)</f>
        <v>7753.04305254198</v>
      </c>
      <c r="AM220" s="30" t="n">
        <f aca="false">5205.907083+122.0638992*I220+13.609808*(N220/1000)-1.245906883*AD220+0.7746840854*AE220-134.2474226*AC220-1547.125689*IF(AND(B220&gt;=DATE(2020,3,20),B220&lt;=DATE(2020,6,26)),1,0)</f>
        <v>7889.16617568312</v>
      </c>
      <c r="AN220" s="30" t="n">
        <f aca="false">IF(ISNUMBER(C221),C221,AN221)-0.8328750492*(AD222-AD221)+3.274150872*(AE222-AE221)+0.7954612886*((IF(ISNUMBER(C221),C221,AN221)-IF(ISNUMBER(C220),C220,AN220))-(-0.8328750492*(AD221-AD220)+3.274150872*(AE221-AE220)))-1.394571582*AO221+0.4181414112*AO220</f>
        <v>8589.29102362794</v>
      </c>
      <c r="AP220" s="31" t="n">
        <f aca="false">AQ220+AR219+'ARIMAX(1,1,1) Model'!$C$19*(AR219-AR218)+'ARIMAX(1,1,1) Model'!$C$20*AS219</f>
        <v>7764.3178870927</v>
      </c>
      <c r="AQ220" s="31" t="n">
        <f aca="false">'ARIMAX(1,1,1) Model'!$C$6*I220+'ARIMAX(1,1,1) Model'!$C$7*N220/1000+'ARIMAX(1,1,1) Model'!$C$8*AD220+'ARIMAX(1,1,1) Model'!$C$9*AE220+'ARIMAX(1,1,1) Model'!$C$10*AC220+'ARIMAX(1,1,1) Model'!$C$11*IF(AND(B220&gt;='ARIMAX(1,1,1) Model'!$C$25,B220&lt;='ARIMAX(1,1,1) Model'!$C$26),1,0)+'ARIMAX(1,1,1) Model'!$C$12*E220/1000+'ARIMAX(1,1,1) Model'!$C$13*V220+'ARIMAX(1,1,1) Model'!$C$14*A220+'ARIMAX(1,1,1) Model'!$C$15*SIN(2*PI()*A220/'ARIMAX(1,1,1) Model'!$C$24)+'ARIMAX(1,1,1) Model'!$C$16*COS(2*PI()*A220/'ARIMAX(1,1,1) Model'!$C$24)+'ARIMAX(1,1,1) Model'!$C$17*SIN(4*PI()*A220/'ARIMAX(1,1,1) Model'!$C$24)+'ARIMAX(1,1,1) Model'!$C$18*COS(4*PI()*A220/'ARIMAX(1,1,1) Model'!$C$24)</f>
        <v>1483.14523008088</v>
      </c>
      <c r="AR220" s="31" t="n">
        <f aca="false">IF(ISNUMBER(C220),C220,AP220)-AQ220</f>
        <v>6059.85476991912</v>
      </c>
      <c r="AS220" s="31" t="n">
        <f aca="false">IF(ISNUMBER(C220),C220-AP220,0)</f>
        <v>-221.317887092698</v>
      </c>
      <c r="AT220" s="32"/>
      <c r="AU220" s="33"/>
      <c r="AV220" s="33"/>
      <c r="AW220" s="31"/>
      <c r="AX220" s="31"/>
    </row>
    <row r="221" customFormat="false" ht="16.5" hidden="false" customHeight="true" outlineLevel="0" collapsed="false">
      <c r="A221" s="23" t="n">
        <v>220</v>
      </c>
      <c r="B221" s="24" t="n">
        <v>34810</v>
      </c>
      <c r="C221" s="23" t="n">
        <v>8156</v>
      </c>
      <c r="D221" s="25"/>
      <c r="E221" s="25" t="n">
        <v>355000</v>
      </c>
      <c r="F221" s="25"/>
      <c r="G221" s="25" t="n">
        <v>20.264</v>
      </c>
      <c r="H221" s="25" t="n">
        <v>18.9025</v>
      </c>
      <c r="I221" s="25" t="n">
        <v>1.117</v>
      </c>
      <c r="J221" s="25" t="n">
        <v>7455.288</v>
      </c>
      <c r="K221" s="25"/>
      <c r="L221" s="25" t="n">
        <v>713</v>
      </c>
      <c r="M221" s="25" t="n">
        <v>15.256</v>
      </c>
      <c r="N221" s="25" t="n">
        <v>171053</v>
      </c>
      <c r="O221" s="25" t="n">
        <v>4850.8</v>
      </c>
      <c r="P221" s="25" t="n">
        <v>1021168</v>
      </c>
      <c r="Q221" s="25"/>
      <c r="R221" s="25" t="n">
        <v>2483</v>
      </c>
      <c r="S221" s="25"/>
      <c r="T221" s="25"/>
      <c r="U221" s="25" t="n">
        <v>27</v>
      </c>
      <c r="V221" s="25" t="n">
        <v>89.6</v>
      </c>
      <c r="W221" s="25"/>
      <c r="X221" s="25"/>
      <c r="Y221" s="25"/>
      <c r="Z221" s="25"/>
      <c r="AA221" s="25" t="n">
        <v>263455</v>
      </c>
      <c r="AB221" s="26"/>
      <c r="AC221" s="27" t="n">
        <v>0</v>
      </c>
      <c r="AD221" s="28" t="n">
        <v>66.2</v>
      </c>
      <c r="AE221" s="28" t="n">
        <v>15.3</v>
      </c>
      <c r="AF221" s="27"/>
      <c r="AG221" s="29" t="n">
        <f aca="false">6753.47943187+0.36116788*I221+0.01252571*N221-22.85359542*V221+0.00407811*AA221-0.00067349*E221</f>
        <v>7684.07049943996</v>
      </c>
      <c r="AH221" s="29" t="n">
        <f aca="false">A221*'Simple Linear Regression'!$B$18+'Simple Linear Regression'!$B$17</f>
        <v>8073.00450539931</v>
      </c>
      <c r="AI221" s="29" t="n">
        <f aca="false">7491.3971+0.0137554*N221-0.00058829*E221-34.3283*V221+0.30565*L221+54.6031*M221</f>
        <v>7610.5942498</v>
      </c>
      <c r="AJ221" s="29" t="n">
        <f aca="false">7491.3971-0.00058829*E221+0.30565*L221+54.6031*M221+0.0137554*N221-34.3283*V221</f>
        <v>7610.5942498</v>
      </c>
      <c r="AL221" s="29" t="n">
        <f aca="false">2192.59+2373.87*I221+0.0316653*N221-15.7623*V221+0.00202406*AA221-0.000740146*E221-0.00963493*(I221*N221)</f>
        <v>7277.93269619907</v>
      </c>
      <c r="AM221" s="30" t="n">
        <f aca="false">5205.907083+122.0638992*I221+13.609808*(N221/1000)-1.245906883*AD221+0.7746840854*AE221-134.2474226*AC221-1547.125689*IF(AND(B221&gt;=DATE(2020,3,20),B221&lt;=DATE(2020,6,26)),1,0)</f>
        <v>7599.62457708242</v>
      </c>
      <c r="AN221" s="30" t="n">
        <f aca="false">IF(ISNUMBER(C222),C222,AN222)-0.8328750492*(AD223-AD222)+3.274150872*(AE223-AE222)+0.7954612886*((IF(ISNUMBER(C222),C222,AN222)-IF(ISNUMBER(C221),C221,AN221))-(-0.8328750492*(AD222-AD221)+3.274150872*(AE222-AE221)))-1.394571582*AO222+0.4181414112*AO221</f>
        <v>7432.93231374535</v>
      </c>
      <c r="AP221" s="31" t="n">
        <f aca="false">AQ221+AR220+'ARIMAX(1,1,1) Model'!$C$19*(AR220-AR219)+'ARIMAX(1,1,1) Model'!$C$20*AS220</f>
        <v>7787.62416688159</v>
      </c>
      <c r="AQ221" s="31" t="n">
        <f aca="false">'ARIMAX(1,1,1) Model'!$C$6*I221+'ARIMAX(1,1,1) Model'!$C$7*N221/1000+'ARIMAX(1,1,1) Model'!$C$8*AD221+'ARIMAX(1,1,1) Model'!$C$9*AE221+'ARIMAX(1,1,1) Model'!$C$10*AC221+'ARIMAX(1,1,1) Model'!$C$11*IF(AND(B221&gt;='ARIMAX(1,1,1) Model'!$C$25,B221&lt;='ARIMAX(1,1,1) Model'!$C$26),1,0)+'ARIMAX(1,1,1) Model'!$C$12*E221/1000+'ARIMAX(1,1,1) Model'!$C$13*V221+'ARIMAX(1,1,1) Model'!$C$14*A221+'ARIMAX(1,1,1) Model'!$C$15*SIN(2*PI()*A221/'ARIMAX(1,1,1) Model'!$C$24)+'ARIMAX(1,1,1) Model'!$C$16*COS(2*PI()*A221/'ARIMAX(1,1,1) Model'!$C$24)+'ARIMAX(1,1,1) Model'!$C$17*SIN(4*PI()*A221/'ARIMAX(1,1,1) Model'!$C$24)+'ARIMAX(1,1,1) Model'!$C$18*COS(4*PI()*A221/'ARIMAX(1,1,1) Model'!$C$24)</f>
        <v>1537.59276326173</v>
      </c>
      <c r="AR221" s="31" t="n">
        <f aca="false">IF(ISNUMBER(C221),C221,AP221)-AQ221</f>
        <v>6618.40723673827</v>
      </c>
      <c r="AS221" s="31" t="n">
        <f aca="false">IF(ISNUMBER(C221),C221-AP221,0)</f>
        <v>368.37583311841</v>
      </c>
      <c r="AT221" s="32"/>
      <c r="AU221" s="33"/>
      <c r="AV221" s="33"/>
      <c r="AW221" s="31"/>
      <c r="AX221" s="31"/>
    </row>
    <row r="222" customFormat="false" ht="16.5" hidden="false" customHeight="true" outlineLevel="0" collapsed="false">
      <c r="A222" s="23" t="n">
        <v>221</v>
      </c>
      <c r="B222" s="24" t="n">
        <v>34817</v>
      </c>
      <c r="C222" s="23" t="n">
        <v>7731</v>
      </c>
      <c r="D222" s="25"/>
      <c r="E222" s="25" t="n">
        <v>349000</v>
      </c>
      <c r="F222" s="25"/>
      <c r="G222" s="25" t="n">
        <v>20.292</v>
      </c>
      <c r="H222" s="25" t="n">
        <v>19.072</v>
      </c>
      <c r="I222" s="25" t="n">
        <v>1.138</v>
      </c>
      <c r="J222" s="25" t="n">
        <v>7455.288</v>
      </c>
      <c r="K222" s="25"/>
      <c r="L222" s="25" t="n">
        <v>713</v>
      </c>
      <c r="M222" s="25" t="n">
        <v>15.256</v>
      </c>
      <c r="N222" s="25" t="n">
        <v>171053</v>
      </c>
      <c r="O222" s="25" t="n">
        <v>4850.8</v>
      </c>
      <c r="P222" s="25" t="n">
        <v>1021168</v>
      </c>
      <c r="Q222" s="25"/>
      <c r="R222" s="25" t="n">
        <v>2483</v>
      </c>
      <c r="S222" s="25"/>
      <c r="T222" s="25"/>
      <c r="U222" s="25" t="n">
        <v>27</v>
      </c>
      <c r="V222" s="25" t="n">
        <v>89.6</v>
      </c>
      <c r="W222" s="25"/>
      <c r="X222" s="25"/>
      <c r="Y222" s="25"/>
      <c r="Z222" s="25"/>
      <c r="AA222" s="25" t="n">
        <v>263455</v>
      </c>
      <c r="AB222" s="26"/>
      <c r="AC222" s="27" t="n">
        <v>0</v>
      </c>
      <c r="AD222" s="28" t="n">
        <v>54.8</v>
      </c>
      <c r="AE222" s="28" t="n">
        <v>5.9</v>
      </c>
      <c r="AF222" s="27"/>
      <c r="AG222" s="29" t="n">
        <f aca="false">6753.47943187+0.36116788*I222+0.01252571*N222-22.85359542*V222+0.00407811*AA222-0.00067349*E222</f>
        <v>7688.11902396544</v>
      </c>
      <c r="AH222" s="29" t="n">
        <f aca="false">A222*'Simple Linear Regression'!$B$18+'Simple Linear Regression'!$B$17</f>
        <v>8073.85754248322</v>
      </c>
      <c r="AI222" s="29" t="n">
        <f aca="false">7491.3971+0.0137554*N222-0.00058829*E222-34.3283*V222+0.30565*L222+54.6031*M222</f>
        <v>7614.1239898</v>
      </c>
      <c r="AJ222" s="29" t="n">
        <f aca="false">7491.3971-0.00058829*E222+0.30565*L222+54.6031*M222+0.0137554*N222-34.3283*V222</f>
        <v>7614.1239898</v>
      </c>
      <c r="AL222" s="29" t="n">
        <f aca="false">2192.59+2373.87*I222+0.0316653*N222-15.7623*V222+0.00202406*AA222-0.000740146*E222-0.00963493*(I222*N222)</f>
        <v>7297.61508489198</v>
      </c>
      <c r="AM222" s="30" t="n">
        <f aca="false">5205.907083+122.0638992*I222+13.609808*(N222/1000)-1.245906883*AD222+0.7746840854*AE222-134.2474226*AC222-1547.125689*IF(AND(B222&gt;=DATE(2020,3,20),B222&lt;=DATE(2020,6,26)),1,0)</f>
        <v>7609.10922702906</v>
      </c>
      <c r="AN222" s="30" t="n">
        <f aca="false">IF(ISNUMBER(C223),C223,AN223)-0.8328750492*(AD224-AD223)+3.274150872*(AE224-AE223)+0.7954612886*((IF(ISNUMBER(C223),C223,AN223)-IF(ISNUMBER(C222),C222,AN222))-(-0.8328750492*(AD223-AD222)+3.274150872*(AE223-AE222)))-1.394571582*AO223+0.4181414112*AO222</f>
        <v>7415.0556077546</v>
      </c>
      <c r="AP222" s="31" t="n">
        <f aca="false">AQ222+AR221+'ARIMAX(1,1,1) Model'!$C$19*(AR221-AR220)+'ARIMAX(1,1,1) Model'!$C$20*AS221</f>
        <v>7893.88027621265</v>
      </c>
      <c r="AQ222" s="31" t="n">
        <f aca="false">'ARIMAX(1,1,1) Model'!$C$6*I222+'ARIMAX(1,1,1) Model'!$C$7*N222/1000+'ARIMAX(1,1,1) Model'!$C$8*AD222+'ARIMAX(1,1,1) Model'!$C$9*AE222+'ARIMAX(1,1,1) Model'!$C$10*AC222+'ARIMAX(1,1,1) Model'!$C$11*IF(AND(B222&gt;='ARIMAX(1,1,1) Model'!$C$25,B222&lt;='ARIMAX(1,1,1) Model'!$C$26),1,0)+'ARIMAX(1,1,1) Model'!$C$12*E222/1000+'ARIMAX(1,1,1) Model'!$C$13*V222+'ARIMAX(1,1,1) Model'!$C$14*A222+'ARIMAX(1,1,1) Model'!$C$15*SIN(2*PI()*A222/'ARIMAX(1,1,1) Model'!$C$24)+'ARIMAX(1,1,1) Model'!$C$16*COS(2*PI()*A222/'ARIMAX(1,1,1) Model'!$C$24)+'ARIMAX(1,1,1) Model'!$C$17*SIN(4*PI()*A222/'ARIMAX(1,1,1) Model'!$C$24)+'ARIMAX(1,1,1) Model'!$C$18*COS(4*PI()*A222/'ARIMAX(1,1,1) Model'!$C$24)</f>
        <v>1552.5655040975</v>
      </c>
      <c r="AR222" s="31" t="n">
        <f aca="false">IF(ISNUMBER(C222),C222,AP222)-AQ222</f>
        <v>6178.4344959025</v>
      </c>
      <c r="AS222" s="31" t="n">
        <f aca="false">IF(ISNUMBER(C222),C222-AP222,0)</f>
        <v>-162.880276212652</v>
      </c>
      <c r="AT222" s="32"/>
      <c r="AU222" s="33"/>
      <c r="AV222" s="33"/>
      <c r="AW222" s="31"/>
      <c r="AX222" s="31"/>
    </row>
    <row r="223" customFormat="false" ht="16.5" hidden="false" customHeight="true" outlineLevel="0" collapsed="false">
      <c r="A223" s="23" t="n">
        <v>222</v>
      </c>
      <c r="B223" s="24" t="n">
        <v>34824</v>
      </c>
      <c r="C223" s="23" t="n">
        <v>7539</v>
      </c>
      <c r="D223" s="25"/>
      <c r="E223" s="25" t="n">
        <v>365000</v>
      </c>
      <c r="F223" s="25"/>
      <c r="G223" s="25" t="n">
        <v>20.244</v>
      </c>
      <c r="H223" s="25" t="n">
        <v>18.814</v>
      </c>
      <c r="I223" s="25" t="n">
        <v>1.148</v>
      </c>
      <c r="J223" s="25" t="n">
        <v>7455.288</v>
      </c>
      <c r="K223" s="25"/>
      <c r="L223" s="25" t="n">
        <v>713</v>
      </c>
      <c r="M223" s="25" t="n">
        <v>15.256</v>
      </c>
      <c r="N223" s="25" t="n">
        <v>171053</v>
      </c>
      <c r="O223" s="25" t="n">
        <v>4850.8</v>
      </c>
      <c r="P223" s="25" t="n">
        <v>1021168</v>
      </c>
      <c r="Q223" s="25"/>
      <c r="R223" s="25" t="n">
        <v>2483</v>
      </c>
      <c r="S223" s="25"/>
      <c r="T223" s="25"/>
      <c r="U223" s="25" t="n">
        <v>27</v>
      </c>
      <c r="V223" s="25" t="n">
        <v>87.9</v>
      </c>
      <c r="W223" s="25"/>
      <c r="X223" s="25"/>
      <c r="Y223" s="25"/>
      <c r="Z223" s="25"/>
      <c r="AA223" s="25" t="n">
        <v>263455</v>
      </c>
      <c r="AB223" s="26"/>
      <c r="AC223" s="27" t="n">
        <v>0</v>
      </c>
      <c r="AD223" s="28" t="n">
        <v>55.4</v>
      </c>
      <c r="AE223" s="28" t="n">
        <v>13.1</v>
      </c>
      <c r="AF223" s="27"/>
      <c r="AG223" s="29" t="n">
        <f aca="false">6753.47943187+0.36116788*I223+0.01252571*N223-22.85359542*V223+0.00407811*AA223-0.00067349*E223</f>
        <v>7716.19790785824</v>
      </c>
      <c r="AH223" s="29" t="n">
        <f aca="false">A223*'Simple Linear Regression'!$B$18+'Simple Linear Regression'!$B$17</f>
        <v>8074.71057956712</v>
      </c>
      <c r="AI223" s="29" t="n">
        <f aca="false">7491.3971+0.0137554*N223-0.00058829*E223-34.3283*V223+0.30565*L223+54.6031*M223</f>
        <v>7663.0694598</v>
      </c>
      <c r="AJ223" s="29" t="n">
        <f aca="false">7491.3971-0.00058829*E223+0.30565*L223+54.6031*M223+0.0137554*N223-34.3283*V223</f>
        <v>7663.0694598</v>
      </c>
      <c r="AL223" s="29" t="n">
        <f aca="false">2192.59+2373.87*I223+0.0316653*N223-15.7623*V223+0.00202406*AA223-0.000740146*E223-0.00963493*(I223*N223)</f>
        <v>7319.82652207908</v>
      </c>
      <c r="AM223" s="30" t="n">
        <f aca="false">5205.907083+122.0638992*I223+13.609808*(N223/1000)-1.245906883*AD223+0.7746840854*AE223-134.2474226*AC223-1547.125689*IF(AND(B223&gt;=DATE(2020,3,20),B223&lt;=DATE(2020,6,26)),1,0)</f>
        <v>7615.16004730614</v>
      </c>
      <c r="AN223" s="30" t="n">
        <f aca="false">IF(ISNUMBER(C224),C224,AN224)-0.8328750492*(AD225-AD224)+3.274150872*(AE225-AE224)+0.7954612886*((IF(ISNUMBER(C224),C224,AN224)-IF(ISNUMBER(C223),C223,AN223))-(-0.8328750492*(AD224-AD223)+3.274150872*(AE224-AE223)))-1.394571582*AO224+0.4181414112*AO223</f>
        <v>8463.60741975925</v>
      </c>
      <c r="AP223" s="31" t="n">
        <f aca="false">AQ223+AR222+'ARIMAX(1,1,1) Model'!$C$19*(AR222-AR221)+'ARIMAX(1,1,1) Model'!$C$20*AS222</f>
        <v>7860.8866781592</v>
      </c>
      <c r="AQ223" s="31" t="n">
        <f aca="false">'ARIMAX(1,1,1) Model'!$C$6*I223+'ARIMAX(1,1,1) Model'!$C$7*N223/1000+'ARIMAX(1,1,1) Model'!$C$8*AD223+'ARIMAX(1,1,1) Model'!$C$9*AE223+'ARIMAX(1,1,1) Model'!$C$10*AC223+'ARIMAX(1,1,1) Model'!$C$11*IF(AND(B223&gt;='ARIMAX(1,1,1) Model'!$C$25,B223&lt;='ARIMAX(1,1,1) Model'!$C$26),1,0)+'ARIMAX(1,1,1) Model'!$C$12*E223/1000+'ARIMAX(1,1,1) Model'!$C$13*V223+'ARIMAX(1,1,1) Model'!$C$14*A223+'ARIMAX(1,1,1) Model'!$C$15*SIN(2*PI()*A223/'ARIMAX(1,1,1) Model'!$C$24)+'ARIMAX(1,1,1) Model'!$C$16*COS(2*PI()*A223/'ARIMAX(1,1,1) Model'!$C$24)+'ARIMAX(1,1,1) Model'!$C$17*SIN(4*PI()*A223/'ARIMAX(1,1,1) Model'!$C$24)+'ARIMAX(1,1,1) Model'!$C$18*COS(4*PI()*A223/'ARIMAX(1,1,1) Model'!$C$24)</f>
        <v>1578.75759977787</v>
      </c>
      <c r="AR223" s="31" t="n">
        <f aca="false">IF(ISNUMBER(C223),C223,AP223)-AQ223</f>
        <v>5960.24240022213</v>
      </c>
      <c r="AS223" s="31" t="n">
        <f aca="false">IF(ISNUMBER(C223),C223-AP223,0)</f>
        <v>-321.886678159197</v>
      </c>
      <c r="AT223" s="32"/>
      <c r="AU223" s="33"/>
      <c r="AV223" s="33"/>
      <c r="AW223" s="31"/>
      <c r="AX223" s="31"/>
    </row>
    <row r="224" customFormat="false" ht="16.5" hidden="false" customHeight="true" outlineLevel="0" collapsed="false">
      <c r="A224" s="23" t="n">
        <v>223</v>
      </c>
      <c r="B224" s="24" t="n">
        <v>34831</v>
      </c>
      <c r="C224" s="23" t="n">
        <v>8052</v>
      </c>
      <c r="D224" s="25"/>
      <c r="E224" s="25" t="n">
        <v>364000</v>
      </c>
      <c r="F224" s="25"/>
      <c r="G224" s="25" t="n">
        <v>19.74</v>
      </c>
      <c r="H224" s="25" t="n">
        <v>18.262</v>
      </c>
      <c r="I224" s="25" t="n">
        <v>1.169</v>
      </c>
      <c r="J224" s="25" t="n">
        <v>7522.289</v>
      </c>
      <c r="K224" s="25"/>
      <c r="L224" s="25" t="n">
        <v>665</v>
      </c>
      <c r="M224" s="25" t="n">
        <v>15.256</v>
      </c>
      <c r="N224" s="25" t="n">
        <v>171053</v>
      </c>
      <c r="O224" s="25" t="n">
        <v>4885.4</v>
      </c>
      <c r="P224" s="25" t="n">
        <v>1021168</v>
      </c>
      <c r="Q224" s="25"/>
      <c r="R224" s="25" t="n">
        <v>2483</v>
      </c>
      <c r="S224" s="25"/>
      <c r="T224" s="25"/>
      <c r="U224" s="25" t="n">
        <v>27</v>
      </c>
      <c r="V224" s="25" t="n">
        <v>87.9</v>
      </c>
      <c r="W224" s="25"/>
      <c r="X224" s="25"/>
      <c r="Y224" s="25"/>
      <c r="Z224" s="25"/>
      <c r="AA224" s="25" t="n">
        <v>263455</v>
      </c>
      <c r="AB224" s="26"/>
      <c r="AC224" s="27" t="n">
        <v>0</v>
      </c>
      <c r="AD224" s="28" t="n">
        <v>38.9</v>
      </c>
      <c r="AE224" s="28" t="n">
        <v>23.3</v>
      </c>
      <c r="AF224" s="27"/>
      <c r="AG224" s="29" t="n">
        <f aca="false">6753.47943187+0.36116788*I224+0.01252571*N224-22.85359542*V224+0.00407811*AA224-0.00067349*E224</f>
        <v>7716.87898238372</v>
      </c>
      <c r="AH224" s="29" t="n">
        <f aca="false">A224*'Simple Linear Regression'!$B$18+'Simple Linear Regression'!$B$17</f>
        <v>8075.56361665103</v>
      </c>
      <c r="AI224" s="29" t="n">
        <f aca="false">7491.3971+0.0137554*N224-0.00058829*E224-34.3283*V224+0.30565*L224+54.6031*M224</f>
        <v>7648.9865498</v>
      </c>
      <c r="AJ224" s="29" t="n">
        <f aca="false">7491.3971-0.00058829*E224+0.30565*L224+54.6031*M224+0.0137554*N224-34.3283*V224</f>
        <v>7648.9865498</v>
      </c>
      <c r="AL224" s="29" t="n">
        <f aca="false">2192.59+2373.87*I224+0.0316653*N224-15.7623*V224+0.00202406*AA224-0.000740146*E224-0.00963493*(I224*N224)</f>
        <v>7335.80818077199</v>
      </c>
      <c r="AM224" s="30" t="n">
        <f aca="false">5205.907083+122.0638992*I224+13.609808*(N224/1000)-1.245906883*AD224+0.7746840854*AE224-134.2474226*AC224-1547.125689*IF(AND(B224&gt;=DATE(2020,3,20),B224&lt;=DATE(2020,6,26)),1,0)</f>
        <v>7646.18263042992</v>
      </c>
      <c r="AN224" s="30" t="n">
        <f aca="false">IF(ISNUMBER(C225),C225,AN225)-0.8328750492*(AD226-AD225)+3.274150872*(AE226-AE225)+0.7954612886*((IF(ISNUMBER(C225),C225,AN225)-IF(ISNUMBER(C224),C224,AN224))-(-0.8328750492*(AD225-AD224)+3.274150872*(AE225-AE224)))-1.394571582*AO225+0.4181414112*AO224</f>
        <v>8237.12609856571</v>
      </c>
      <c r="AP224" s="31" t="n">
        <f aca="false">AQ224+AR223+'ARIMAX(1,1,1) Model'!$C$19*(AR223-AR222)+'ARIMAX(1,1,1) Model'!$C$20*AS223</f>
        <v>7860.45603633805</v>
      </c>
      <c r="AQ224" s="31" t="n">
        <f aca="false">'ARIMAX(1,1,1) Model'!$C$6*I224+'ARIMAX(1,1,1) Model'!$C$7*N224/1000+'ARIMAX(1,1,1) Model'!$C$8*AD224+'ARIMAX(1,1,1) Model'!$C$9*AE224+'ARIMAX(1,1,1) Model'!$C$10*AC224+'ARIMAX(1,1,1) Model'!$C$11*IF(AND(B224&gt;='ARIMAX(1,1,1) Model'!$C$25,B224&lt;='ARIMAX(1,1,1) Model'!$C$26),1,0)+'ARIMAX(1,1,1) Model'!$C$12*E224/1000+'ARIMAX(1,1,1) Model'!$C$13*V224+'ARIMAX(1,1,1) Model'!$C$14*A224+'ARIMAX(1,1,1) Model'!$C$15*SIN(2*PI()*A224/'ARIMAX(1,1,1) Model'!$C$24)+'ARIMAX(1,1,1) Model'!$C$16*COS(2*PI()*A224/'ARIMAX(1,1,1) Model'!$C$24)+'ARIMAX(1,1,1) Model'!$C$17*SIN(4*PI()*A224/'ARIMAX(1,1,1) Model'!$C$24)+'ARIMAX(1,1,1) Model'!$C$18*COS(4*PI()*A224/'ARIMAX(1,1,1) Model'!$C$24)</f>
        <v>1631.76938568747</v>
      </c>
      <c r="AR224" s="31" t="n">
        <f aca="false">IF(ISNUMBER(C224),C224,AP224)-AQ224</f>
        <v>6420.23061431254</v>
      </c>
      <c r="AS224" s="31" t="n">
        <f aca="false">IF(ISNUMBER(C224),C224-AP224,0)</f>
        <v>191.543963661953</v>
      </c>
      <c r="AT224" s="32"/>
      <c r="AU224" s="33"/>
      <c r="AV224" s="33"/>
      <c r="AW224" s="31"/>
      <c r="AX224" s="31"/>
    </row>
    <row r="225" customFormat="false" ht="16.5" hidden="false" customHeight="true" outlineLevel="0" collapsed="false">
      <c r="A225" s="23" t="n">
        <v>224</v>
      </c>
      <c r="B225" s="24" t="n">
        <v>34838</v>
      </c>
      <c r="C225" s="23" t="n">
        <v>8183</v>
      </c>
      <c r="D225" s="25"/>
      <c r="E225" s="25" t="n">
        <v>366000</v>
      </c>
      <c r="F225" s="25"/>
      <c r="G225" s="25" t="n">
        <v>19.982</v>
      </c>
      <c r="H225" s="25" t="n">
        <v>18.424</v>
      </c>
      <c r="I225" s="25" t="n">
        <v>1.179</v>
      </c>
      <c r="J225" s="25" t="n">
        <v>7522.289</v>
      </c>
      <c r="K225" s="25"/>
      <c r="L225" s="25" t="n">
        <v>665</v>
      </c>
      <c r="M225" s="25" t="n">
        <v>14.378</v>
      </c>
      <c r="N225" s="25" t="n">
        <v>201227</v>
      </c>
      <c r="O225" s="25" t="n">
        <v>4885.4</v>
      </c>
      <c r="P225" s="25" t="n">
        <v>1021168</v>
      </c>
      <c r="Q225" s="25"/>
      <c r="R225" s="25" t="n">
        <v>2483</v>
      </c>
      <c r="S225" s="25"/>
      <c r="T225" s="25"/>
      <c r="U225" s="25" t="n">
        <v>27</v>
      </c>
      <c r="V225" s="25" t="n">
        <v>87.9</v>
      </c>
      <c r="W225" s="25"/>
      <c r="X225" s="25"/>
      <c r="Y225" s="25"/>
      <c r="Z225" s="25"/>
      <c r="AA225" s="25" t="n">
        <v>263455</v>
      </c>
      <c r="AB225" s="26"/>
      <c r="AC225" s="27" t="n">
        <v>0</v>
      </c>
      <c r="AD225" s="28" t="n">
        <v>25.8</v>
      </c>
      <c r="AE225" s="28" t="n">
        <v>32.5</v>
      </c>
      <c r="AF225" s="27"/>
      <c r="AG225" s="29" t="n">
        <f aca="false">6753.47943187+0.36116788*I225+0.01252571*N225-22.85359542*V225+0.00407811*AA225-0.00067349*E225</f>
        <v>8093.48638760252</v>
      </c>
      <c r="AH225" s="29" t="n">
        <f aca="false">A225*'Simple Linear Regression'!$B$18+'Simple Linear Regression'!$B$17</f>
        <v>8076.41665373493</v>
      </c>
      <c r="AI225" s="29" t="n">
        <f aca="false">7491.3971+0.0137554*N225-0.00058829*E225-34.3283*V225+0.30565*L225+54.6031*M225</f>
        <v>8014.9238876</v>
      </c>
      <c r="AJ225" s="29" t="n">
        <f aca="false">7491.3971-0.00058829*E225+0.30565*L225+54.6031*M225+0.0137554*N225-34.3283*V225</f>
        <v>8014.9238876</v>
      </c>
      <c r="AL225" s="29" t="n">
        <f aca="false">2192.59+2373.87*I225+0.0316653*N225-15.7623*V225+0.00202406*AA225-0.000740146*E225-0.00963493*(I225*N225)</f>
        <v>7954.29047270931</v>
      </c>
      <c r="AM225" s="30" t="n">
        <f aca="false">5205.907083+122.0638992*I225+13.609808*(N225/1000)-1.245906883*AD225+0.7746840854*AE225-134.2474226*AC225-1547.125689*IF(AND(B225&gt;=DATE(2020,3,20),B225&lt;=DATE(2020,6,26)),1,0)</f>
        <v>8081.5140897669</v>
      </c>
      <c r="AN225" s="30" t="n">
        <f aca="false">IF(ISNUMBER(C226),C226,AN226)-0.8328750492*(AD227-AD226)+3.274150872*(AE227-AE226)+0.7954612886*((IF(ISNUMBER(C226),C226,AN226)-IF(ISNUMBER(C225),C225,AN225))-(-0.8328750492*(AD226-AD225)+3.274150872*(AE226-AE225)))-1.394571582*AO226+0.4181414112*AO225</f>
        <v>7556.24478075648</v>
      </c>
      <c r="AP225" s="31" t="n">
        <f aca="false">AQ225+AR224+'ARIMAX(1,1,1) Model'!$C$19*(AR224-AR223)+'ARIMAX(1,1,1) Model'!$C$20*AS224</f>
        <v>7993.17102819575</v>
      </c>
      <c r="AQ225" s="31" t="n">
        <f aca="false">'ARIMAX(1,1,1) Model'!$C$6*I225+'ARIMAX(1,1,1) Model'!$C$7*N225/1000+'ARIMAX(1,1,1) Model'!$C$8*AD225+'ARIMAX(1,1,1) Model'!$C$9*AE225+'ARIMAX(1,1,1) Model'!$C$10*AC225+'ARIMAX(1,1,1) Model'!$C$11*IF(AND(B225&gt;='ARIMAX(1,1,1) Model'!$C$25,B225&lt;='ARIMAX(1,1,1) Model'!$C$26),1,0)+'ARIMAX(1,1,1) Model'!$C$12*E225/1000+'ARIMAX(1,1,1) Model'!$C$13*V225+'ARIMAX(1,1,1) Model'!$C$14*A225+'ARIMAX(1,1,1) Model'!$C$15*SIN(2*PI()*A225/'ARIMAX(1,1,1) Model'!$C$24)+'ARIMAX(1,1,1) Model'!$C$16*COS(2*PI()*A225/'ARIMAX(1,1,1) Model'!$C$24)+'ARIMAX(1,1,1) Model'!$C$17*SIN(4*PI()*A225/'ARIMAX(1,1,1) Model'!$C$24)+'ARIMAX(1,1,1) Model'!$C$18*COS(4*PI()*A225/'ARIMAX(1,1,1) Model'!$C$24)</f>
        <v>1700.48256614699</v>
      </c>
      <c r="AR225" s="31" t="n">
        <f aca="false">IF(ISNUMBER(C225),C225,AP225)-AQ225</f>
        <v>6482.51743385301</v>
      </c>
      <c r="AS225" s="31" t="n">
        <f aca="false">IF(ISNUMBER(C225),C225-AP225,0)</f>
        <v>189.828971804252</v>
      </c>
      <c r="AT225" s="32"/>
      <c r="AU225" s="33"/>
      <c r="AV225" s="33"/>
      <c r="AW225" s="31"/>
      <c r="AX225" s="31"/>
    </row>
    <row r="226" customFormat="false" ht="16.5" hidden="false" customHeight="true" outlineLevel="0" collapsed="false">
      <c r="A226" s="23" t="n">
        <v>225</v>
      </c>
      <c r="B226" s="24" t="n">
        <v>34845</v>
      </c>
      <c r="C226" s="23" t="n">
        <v>7797</v>
      </c>
      <c r="D226" s="25"/>
      <c r="E226" s="25" t="n">
        <v>377000</v>
      </c>
      <c r="F226" s="25"/>
      <c r="G226" s="25" t="n">
        <v>19.366</v>
      </c>
      <c r="H226" s="25" t="n">
        <v>18.242</v>
      </c>
      <c r="I226" s="25" t="n">
        <v>1.197</v>
      </c>
      <c r="J226" s="25" t="n">
        <v>7522.289</v>
      </c>
      <c r="K226" s="25"/>
      <c r="L226" s="25" t="n">
        <v>665</v>
      </c>
      <c r="M226" s="25" t="n">
        <v>14.378</v>
      </c>
      <c r="N226" s="25" t="n">
        <v>201227</v>
      </c>
      <c r="O226" s="25" t="n">
        <v>4885.4</v>
      </c>
      <c r="P226" s="25" t="n">
        <v>1021168</v>
      </c>
      <c r="Q226" s="25"/>
      <c r="R226" s="25" t="n">
        <v>2483</v>
      </c>
      <c r="S226" s="25"/>
      <c r="T226" s="25"/>
      <c r="U226" s="25" t="n">
        <v>27</v>
      </c>
      <c r="V226" s="25" t="n">
        <v>87.9</v>
      </c>
      <c r="W226" s="25"/>
      <c r="X226" s="25"/>
      <c r="Y226" s="25"/>
      <c r="Z226" s="25"/>
      <c r="AA226" s="25" t="n">
        <v>263455</v>
      </c>
      <c r="AB226" s="26"/>
      <c r="AC226" s="27" t="n">
        <v>0</v>
      </c>
      <c r="AD226" s="28" t="n">
        <v>20.4</v>
      </c>
      <c r="AE226" s="28" t="n">
        <v>25.8</v>
      </c>
      <c r="AF226" s="27"/>
      <c r="AG226" s="29" t="n">
        <f aca="false">6753.47943187+0.36116788*I226+0.01252571*N226-22.85359542*V226+0.00407811*AA226-0.00067349*E226</f>
        <v>8086.08449862436</v>
      </c>
      <c r="AH226" s="29" t="n">
        <f aca="false">A226*'Simple Linear Regression'!$B$18+'Simple Linear Regression'!$B$17</f>
        <v>8077.26969081884</v>
      </c>
      <c r="AI226" s="29" t="n">
        <f aca="false">7491.3971+0.0137554*N226-0.00058829*E226-34.3283*V226+0.30565*L226+54.6031*M226</f>
        <v>8008.4526976</v>
      </c>
      <c r="AJ226" s="29" t="n">
        <f aca="false">7491.3971-0.00058829*E226+0.30565*L226+54.6031*M226+0.0137554*N226-34.3283*V226</f>
        <v>8008.4526976</v>
      </c>
      <c r="AL226" s="29" t="n">
        <f aca="false">2192.59+2373.87*I226+0.0316653*N226-15.7623*V226+0.00202406*AA226-0.000740146*E226-0.00963493*(I226*N226)</f>
        <v>7953.97998164533</v>
      </c>
      <c r="AM226" s="30" t="n">
        <f aca="false">5205.907083+122.0638992*I226+13.609808*(N226/1000)-1.245906883*AD226+0.7746840854*AE226-134.2474226*AC226-1547.125689*IF(AND(B226&gt;=DATE(2020,3,20),B226&lt;=DATE(2020,6,26)),1,0)</f>
        <v>8085.24875374852</v>
      </c>
      <c r="AN226" s="30" t="n">
        <f aca="false">IF(ISNUMBER(C227),C227,AN227)-0.8328750492*(AD228-AD227)+3.274150872*(AE228-AE227)+0.7954612886*((IF(ISNUMBER(C227),C227,AN227)-IF(ISNUMBER(C226),C226,AN226))-(-0.8328750492*(AD227-AD226)+3.274150872*(AE227-AE226)))-1.394571582*AO227+0.4181414112*AO226</f>
        <v>8983.94525923895</v>
      </c>
      <c r="AP226" s="31" t="n">
        <f aca="false">AQ226+AR225+'ARIMAX(1,1,1) Model'!$C$19*(AR225-AR224)+'ARIMAX(1,1,1) Model'!$C$20*AS225</f>
        <v>8001.91954462975</v>
      </c>
      <c r="AQ226" s="31" t="n">
        <f aca="false">'ARIMAX(1,1,1) Model'!$C$6*I226+'ARIMAX(1,1,1) Model'!$C$7*N226/1000+'ARIMAX(1,1,1) Model'!$C$8*AD226+'ARIMAX(1,1,1) Model'!$C$9*AE226+'ARIMAX(1,1,1) Model'!$C$10*AC226+'ARIMAX(1,1,1) Model'!$C$11*IF(AND(B226&gt;='ARIMAX(1,1,1) Model'!$C$25,B226&lt;='ARIMAX(1,1,1) Model'!$C$26),1,0)+'ARIMAX(1,1,1) Model'!$C$12*E226/1000+'ARIMAX(1,1,1) Model'!$C$13*V226+'ARIMAX(1,1,1) Model'!$C$14*A226+'ARIMAX(1,1,1) Model'!$C$15*SIN(2*PI()*A226/'ARIMAX(1,1,1) Model'!$C$24)+'ARIMAX(1,1,1) Model'!$C$16*COS(2*PI()*A226/'ARIMAX(1,1,1) Model'!$C$24)+'ARIMAX(1,1,1) Model'!$C$17*SIN(4*PI()*A226/'ARIMAX(1,1,1) Model'!$C$24)+'ARIMAX(1,1,1) Model'!$C$18*COS(4*PI()*A226/'ARIMAX(1,1,1) Model'!$C$24)</f>
        <v>1684.18909806383</v>
      </c>
      <c r="AR226" s="31" t="n">
        <f aca="false">IF(ISNUMBER(C226),C226,AP226)-AQ226</f>
        <v>6112.81090193617</v>
      </c>
      <c r="AS226" s="31" t="n">
        <f aca="false">IF(ISNUMBER(C226),C226-AP226,0)</f>
        <v>-204.919544629752</v>
      </c>
      <c r="AT226" s="32"/>
      <c r="AU226" s="33"/>
      <c r="AV226" s="33"/>
      <c r="AW226" s="31"/>
      <c r="AX226" s="31"/>
    </row>
    <row r="227" customFormat="false" ht="16.5" hidden="false" customHeight="true" outlineLevel="0" collapsed="false">
      <c r="A227" s="23" t="n">
        <v>226</v>
      </c>
      <c r="B227" s="24" t="n">
        <v>34852</v>
      </c>
      <c r="C227" s="23" t="n">
        <v>8460</v>
      </c>
      <c r="D227" s="25"/>
      <c r="E227" s="25" t="n">
        <v>374000</v>
      </c>
      <c r="F227" s="25"/>
      <c r="G227" s="25" t="n">
        <v>18.9225</v>
      </c>
      <c r="H227" s="25" t="n">
        <v>17.6525</v>
      </c>
      <c r="I227" s="25" t="n">
        <v>1.199</v>
      </c>
      <c r="J227" s="25" t="n">
        <v>7522.289</v>
      </c>
      <c r="K227" s="25"/>
      <c r="L227" s="25" t="n">
        <v>665</v>
      </c>
      <c r="M227" s="25" t="n">
        <v>14.378</v>
      </c>
      <c r="N227" s="25" t="n">
        <v>201227</v>
      </c>
      <c r="O227" s="25" t="n">
        <v>4885.4</v>
      </c>
      <c r="P227" s="25" t="n">
        <v>1021168</v>
      </c>
      <c r="Q227" s="25"/>
      <c r="R227" s="25" t="n">
        <v>2483</v>
      </c>
      <c r="S227" s="25"/>
      <c r="T227" s="25"/>
      <c r="U227" s="25" t="n">
        <v>27</v>
      </c>
      <c r="V227" s="25" t="n">
        <v>87.9</v>
      </c>
      <c r="W227" s="25"/>
      <c r="X227" s="25"/>
      <c r="Y227" s="25"/>
      <c r="Z227" s="25"/>
      <c r="AA227" s="25" t="n">
        <v>263455</v>
      </c>
      <c r="AB227" s="26"/>
      <c r="AC227" s="27" t="n">
        <v>1</v>
      </c>
      <c r="AD227" s="28" t="n">
        <v>6.6</v>
      </c>
      <c r="AE227" s="28" t="n">
        <v>38.3</v>
      </c>
      <c r="AF227" s="27"/>
      <c r="AG227" s="29" t="n">
        <f aca="false">6753.47943187+0.36116788*I227+0.01252571*N227-22.85359542*V227+0.00407811*AA227-0.00067349*E227</f>
        <v>8088.10569096012</v>
      </c>
      <c r="AH227" s="29" t="n">
        <f aca="false">A227*'Simple Linear Regression'!$B$18+'Simple Linear Regression'!$B$17</f>
        <v>8078.12272790274</v>
      </c>
      <c r="AI227" s="29" t="n">
        <f aca="false">7491.3971+0.0137554*N227-0.00058829*E227-34.3283*V227+0.30565*L227+54.6031*M227</f>
        <v>8010.2175676</v>
      </c>
      <c r="AJ227" s="29" t="n">
        <f aca="false">7491.3971-0.00058829*E227+0.30565*L227+54.6031*M227+0.0137554*N227-34.3283*V227</f>
        <v>8010.2175676</v>
      </c>
      <c r="AL227" s="29" t="n">
        <f aca="false">2192.59+2373.87*I227+0.0316653*N227-15.7623*V227+0.00202406*AA227-0.000740146*E227-0.00963493*(I227*N227)</f>
        <v>7957.07054352711</v>
      </c>
      <c r="AM227" s="30" t="n">
        <f aca="false">5205.907083+122.0638992*I227+13.609808*(N227/1000)-1.245906883*AD227+0.7746840854*AE227-134.2474226*AC227-1547.125689*IF(AND(B227&gt;=DATE(2020,3,20),B227&lt;=DATE(2020,6,26)),1,0)</f>
        <v>7978.12252499982</v>
      </c>
      <c r="AN227" s="30" t="n">
        <f aca="false">IF(ISNUMBER(C228),C228,AN228)-0.8328750492*(AD229-AD228)+3.274150872*(AE229-AE228)+0.7954612886*((IF(ISNUMBER(C228),C228,AN228)-IF(ISNUMBER(C227),C227,AN227))-(-0.8328750492*(AD228-AD227)+3.274150872*(AE228-AE227)))-1.394571582*AO228+0.4181414112*AO227</f>
        <v>7676.04965335422</v>
      </c>
      <c r="AP227" s="31" t="n">
        <f aca="false">AQ227+AR226+'ARIMAX(1,1,1) Model'!$C$19*(AR226-AR225)+'ARIMAX(1,1,1) Model'!$C$20*AS226</f>
        <v>7875.75357942133</v>
      </c>
      <c r="AQ227" s="31" t="n">
        <f aca="false">'ARIMAX(1,1,1) Model'!$C$6*I227+'ARIMAX(1,1,1) Model'!$C$7*N227/1000+'ARIMAX(1,1,1) Model'!$C$8*AD227+'ARIMAX(1,1,1) Model'!$C$9*AE227+'ARIMAX(1,1,1) Model'!$C$10*AC227+'ARIMAX(1,1,1) Model'!$C$11*IF(AND(B227&gt;='ARIMAX(1,1,1) Model'!$C$25,B227&lt;='ARIMAX(1,1,1) Model'!$C$26),1,0)+'ARIMAX(1,1,1) Model'!$C$12*E227/1000+'ARIMAX(1,1,1) Model'!$C$13*V227+'ARIMAX(1,1,1) Model'!$C$14*A227+'ARIMAX(1,1,1) Model'!$C$15*SIN(2*PI()*A227/'ARIMAX(1,1,1) Model'!$C$24)+'ARIMAX(1,1,1) Model'!$C$16*COS(2*PI()*A227/'ARIMAX(1,1,1) Model'!$C$24)+'ARIMAX(1,1,1) Model'!$C$17*SIN(4*PI()*A227/'ARIMAX(1,1,1) Model'!$C$24)+'ARIMAX(1,1,1) Model'!$C$18*COS(4*PI()*A227/'ARIMAX(1,1,1) Model'!$C$24)</f>
        <v>1614.55606474414</v>
      </c>
      <c r="AR227" s="31" t="n">
        <f aca="false">IF(ISNUMBER(C227),C227,AP227)-AQ227</f>
        <v>6845.44393525586</v>
      </c>
      <c r="AS227" s="31" t="n">
        <f aca="false">IF(ISNUMBER(C227),C227-AP227,0)</f>
        <v>584.246420578667</v>
      </c>
      <c r="AT227" s="32"/>
      <c r="AU227" s="33"/>
      <c r="AV227" s="33"/>
      <c r="AW227" s="31"/>
      <c r="AX227" s="31"/>
    </row>
    <row r="228" customFormat="false" ht="16.5" hidden="false" customHeight="true" outlineLevel="0" collapsed="false">
      <c r="A228" s="23" t="n">
        <v>227</v>
      </c>
      <c r="B228" s="24" t="n">
        <v>34859</v>
      </c>
      <c r="C228" s="23" t="n">
        <v>8055</v>
      </c>
      <c r="D228" s="25"/>
      <c r="E228" s="25" t="n">
        <v>362000</v>
      </c>
      <c r="F228" s="25"/>
      <c r="G228" s="25" t="n">
        <v>19.052</v>
      </c>
      <c r="H228" s="25" t="n">
        <v>17.984</v>
      </c>
      <c r="I228" s="25" t="n">
        <v>1.199</v>
      </c>
      <c r="J228" s="25" t="n">
        <v>7522.289</v>
      </c>
      <c r="K228" s="25"/>
      <c r="L228" s="25" t="n">
        <v>678</v>
      </c>
      <c r="M228" s="25" t="n">
        <v>14.378</v>
      </c>
      <c r="N228" s="25" t="n">
        <v>201227</v>
      </c>
      <c r="O228" s="25" t="n">
        <v>4890.2</v>
      </c>
      <c r="P228" s="25" t="n">
        <v>1021168</v>
      </c>
      <c r="Q228" s="25"/>
      <c r="R228" s="25" t="n">
        <v>2483</v>
      </c>
      <c r="S228" s="25"/>
      <c r="T228" s="25"/>
      <c r="U228" s="25" t="n">
        <v>27</v>
      </c>
      <c r="V228" s="25" t="n">
        <v>86.7</v>
      </c>
      <c r="W228" s="25"/>
      <c r="X228" s="25"/>
      <c r="Y228" s="25"/>
      <c r="Z228" s="25"/>
      <c r="AA228" s="25" t="n">
        <v>263455</v>
      </c>
      <c r="AB228" s="26"/>
      <c r="AC228" s="27" t="n">
        <v>0</v>
      </c>
      <c r="AD228" s="28" t="n">
        <v>4.7</v>
      </c>
      <c r="AE228" s="28" t="n">
        <v>49.5</v>
      </c>
      <c r="AF228" s="27"/>
      <c r="AG228" s="29" t="n">
        <f aca="false">6753.47943187+0.36116788*I228+0.01252571*N228-22.85359542*V228+0.00407811*AA228-0.00067349*E228</f>
        <v>8123.61188546412</v>
      </c>
      <c r="AH228" s="29" t="n">
        <f aca="false">A228*'Simple Linear Regression'!$B$18+'Simple Linear Regression'!$B$17</f>
        <v>8078.97576498664</v>
      </c>
      <c r="AI228" s="29" t="n">
        <f aca="false">7491.3971+0.0137554*N228-0.00058829*E228-34.3283*V228+0.30565*L228+54.6031*M228</f>
        <v>8062.4444576</v>
      </c>
      <c r="AJ228" s="29" t="n">
        <f aca="false">7491.3971-0.00058829*E228+0.30565*L228+54.6031*M228+0.0137554*N228-34.3283*V228</f>
        <v>8062.4444576</v>
      </c>
      <c r="AL228" s="29" t="n">
        <f aca="false">2192.59+2373.87*I228+0.0316653*N228-15.7623*V228+0.00202406*AA228-0.000740146*E228-0.00963493*(I228*N228)</f>
        <v>7984.86705552711</v>
      </c>
      <c r="AM228" s="30" t="n">
        <f aca="false">5205.907083+122.0638992*I228+13.609808*(N228/1000)-1.245906883*AD228+0.7746840854*AE228-134.2474226*AC228-1547.125689*IF(AND(B228&gt;=DATE(2020,3,20),B228&lt;=DATE(2020,6,26)),1,0)</f>
        <v>8123.413632434</v>
      </c>
      <c r="AN228" s="30" t="n">
        <f aca="false">IF(ISNUMBER(C229),C229,AN229)-0.8328750492*(AD230-AD229)+3.274150872*(AE230-AE229)+0.7954612886*((IF(ISNUMBER(C229),C229,AN229)-IF(ISNUMBER(C228),C228,AN228))-(-0.8328750492*(AD229-AD228)+3.274150872*(AE229-AE228)))-1.394571582*AO229+0.4181414112*AO228</f>
        <v>7998.87518184807</v>
      </c>
      <c r="AP228" s="31" t="n">
        <f aca="false">AQ228+AR227+'ARIMAX(1,1,1) Model'!$C$19*(AR227-AR226)+'ARIMAX(1,1,1) Model'!$C$20*AS227</f>
        <v>8137.63846001384</v>
      </c>
      <c r="AQ228" s="31" t="n">
        <f aca="false">'ARIMAX(1,1,1) Model'!$C$6*I228+'ARIMAX(1,1,1) Model'!$C$7*N228/1000+'ARIMAX(1,1,1) Model'!$C$8*AD228+'ARIMAX(1,1,1) Model'!$C$9*AE228+'ARIMAX(1,1,1) Model'!$C$10*AC228+'ARIMAX(1,1,1) Model'!$C$11*IF(AND(B228&gt;='ARIMAX(1,1,1) Model'!$C$25,B228&lt;='ARIMAX(1,1,1) Model'!$C$26),1,0)+'ARIMAX(1,1,1) Model'!$C$12*E228/1000+'ARIMAX(1,1,1) Model'!$C$13*V228+'ARIMAX(1,1,1) Model'!$C$14*A228+'ARIMAX(1,1,1) Model'!$C$15*SIN(2*PI()*A228/'ARIMAX(1,1,1) Model'!$C$24)+'ARIMAX(1,1,1) Model'!$C$16*COS(2*PI()*A228/'ARIMAX(1,1,1) Model'!$C$24)+'ARIMAX(1,1,1) Model'!$C$17*SIN(4*PI()*A228/'ARIMAX(1,1,1) Model'!$C$24)+'ARIMAX(1,1,1) Model'!$C$18*COS(4*PI()*A228/'ARIMAX(1,1,1) Model'!$C$24)</f>
        <v>1746.61017699709</v>
      </c>
      <c r="AR228" s="31" t="n">
        <f aca="false">IF(ISNUMBER(C228),C228,AP228)-AQ228</f>
        <v>6308.38982300291</v>
      </c>
      <c r="AS228" s="31" t="n">
        <f aca="false">IF(ISNUMBER(C228),C228-AP228,0)</f>
        <v>-82.6384600138445</v>
      </c>
      <c r="AT228" s="32"/>
      <c r="AU228" s="33"/>
      <c r="AV228" s="33"/>
      <c r="AW228" s="31"/>
      <c r="AX228" s="31"/>
    </row>
    <row r="229" customFormat="false" ht="16.5" hidden="false" customHeight="true" outlineLevel="0" collapsed="false">
      <c r="A229" s="23" t="n">
        <v>228</v>
      </c>
      <c r="B229" s="24" t="n">
        <v>34866</v>
      </c>
      <c r="C229" s="23" t="n">
        <v>7971</v>
      </c>
      <c r="D229" s="25"/>
      <c r="E229" s="25" t="n">
        <v>367000</v>
      </c>
      <c r="F229" s="25"/>
      <c r="G229" s="25" t="n">
        <v>18.91</v>
      </c>
      <c r="H229" s="25" t="n">
        <v>17.758</v>
      </c>
      <c r="I229" s="25" t="n">
        <v>1.196</v>
      </c>
      <c r="J229" s="25" t="n">
        <v>7522.289</v>
      </c>
      <c r="K229" s="25"/>
      <c r="L229" s="25" t="n">
        <v>678</v>
      </c>
      <c r="M229" s="25" t="n">
        <v>14.806</v>
      </c>
      <c r="N229" s="25" t="n">
        <v>198213</v>
      </c>
      <c r="O229" s="25" t="n">
        <v>4890.2</v>
      </c>
      <c r="P229" s="25" t="n">
        <v>1058385</v>
      </c>
      <c r="Q229" s="25"/>
      <c r="R229" s="25" t="n">
        <v>2483</v>
      </c>
      <c r="S229" s="25"/>
      <c r="T229" s="25"/>
      <c r="U229" s="25" t="n">
        <v>27</v>
      </c>
      <c r="V229" s="25" t="n">
        <v>86.7</v>
      </c>
      <c r="W229" s="25"/>
      <c r="X229" s="25"/>
      <c r="Y229" s="25"/>
      <c r="Z229" s="25"/>
      <c r="AA229" s="25" t="n">
        <v>263455</v>
      </c>
      <c r="AB229" s="26"/>
      <c r="AC229" s="27" t="n">
        <v>0</v>
      </c>
      <c r="AD229" s="28" t="n">
        <v>4.9</v>
      </c>
      <c r="AE229" s="28" t="n">
        <v>41.5</v>
      </c>
      <c r="AF229" s="27"/>
      <c r="AG229" s="29" t="n">
        <f aca="false">6753.47943187+0.36116788*I229+0.01252571*N229-22.85359542*V229+0.00407811*AA229-0.00067349*E229</f>
        <v>8082.49086202048</v>
      </c>
      <c r="AH229" s="29" t="n">
        <f aca="false">A229*'Simple Linear Regression'!$B$18+'Simple Linear Regression'!$B$17</f>
        <v>8079.82880207055</v>
      </c>
      <c r="AI229" s="29" t="n">
        <f aca="false">7491.3971+0.0137554*N229-0.00058829*E229-34.3283*V229+0.30565*L229+54.6031*M229</f>
        <v>8041.4143588</v>
      </c>
      <c r="AJ229" s="29" t="n">
        <f aca="false">7491.3971-0.00058829*E229+0.30565*L229+54.6031*M229+0.0137554*N229-34.3283*V229</f>
        <v>8041.4143588</v>
      </c>
      <c r="AL229" s="29" t="n">
        <f aca="false">2192.59+2373.87*I229+0.0316653*N229-15.7623*V229+0.00202406*AA229-0.000740146*E229-0.00963493*(I229*N229)</f>
        <v>7919.15338161236</v>
      </c>
      <c r="AM229" s="30" t="n">
        <f aca="false">5205.907083+122.0638992*I229+13.609808*(N229/1000)-1.245906883*AD229+0.7746840854*AE229-134.2474226*AC229-1547.125689*IF(AND(B229&gt;=DATE(2020,3,20),B229&lt;=DATE(2020,6,26)),1,0)</f>
        <v>8075.5808253646</v>
      </c>
      <c r="AN229" s="30" t="n">
        <f aca="false">IF(ISNUMBER(C230),C230,AN230)-0.8328750492*(AD231-AD230)+3.274150872*(AE231-AE230)+0.7954612886*((IF(ISNUMBER(C230),C230,AN230)-IF(ISNUMBER(C229),C229,AN229))-(-0.8328750492*(AD230-AD229)+3.274150872*(AE230-AE229)))-1.394571582*AO230+0.4181414112*AO229</f>
        <v>8850.42750931612</v>
      </c>
      <c r="AP229" s="31" t="n">
        <f aca="false">AQ229+AR228+'ARIMAX(1,1,1) Model'!$C$19*(AR228-AR227)+'ARIMAX(1,1,1) Model'!$C$20*AS228</f>
        <v>8039.9964272035</v>
      </c>
      <c r="AQ229" s="31" t="n">
        <f aca="false">'ARIMAX(1,1,1) Model'!$C$6*I229+'ARIMAX(1,1,1) Model'!$C$7*N229/1000+'ARIMAX(1,1,1) Model'!$C$8*AD229+'ARIMAX(1,1,1) Model'!$C$9*AE229+'ARIMAX(1,1,1) Model'!$C$10*AC229+'ARIMAX(1,1,1) Model'!$C$11*IF(AND(B229&gt;='ARIMAX(1,1,1) Model'!$C$25,B229&lt;='ARIMAX(1,1,1) Model'!$C$26),1,0)+'ARIMAX(1,1,1) Model'!$C$12*E229/1000+'ARIMAX(1,1,1) Model'!$C$13*V229+'ARIMAX(1,1,1) Model'!$C$14*A229+'ARIMAX(1,1,1) Model'!$C$15*SIN(2*PI()*A229/'ARIMAX(1,1,1) Model'!$C$24)+'ARIMAX(1,1,1) Model'!$C$16*COS(2*PI()*A229/'ARIMAX(1,1,1) Model'!$C$24)+'ARIMAX(1,1,1) Model'!$C$17*SIN(4*PI()*A229/'ARIMAX(1,1,1) Model'!$C$24)+'ARIMAX(1,1,1) Model'!$C$18*COS(4*PI()*A229/'ARIMAX(1,1,1) Model'!$C$24)</f>
        <v>1709.60486135541</v>
      </c>
      <c r="AR229" s="31" t="n">
        <f aca="false">IF(ISNUMBER(C229),C229,AP229)-AQ229</f>
        <v>6261.39513864459</v>
      </c>
      <c r="AS229" s="31" t="n">
        <f aca="false">IF(ISNUMBER(C229),C229-AP229,0)</f>
        <v>-68.996427203504</v>
      </c>
      <c r="AT229" s="32"/>
      <c r="AU229" s="33"/>
      <c r="AV229" s="33"/>
      <c r="AW229" s="31"/>
      <c r="AX229" s="31"/>
    </row>
    <row r="230" customFormat="false" ht="16.5" hidden="false" customHeight="true" outlineLevel="0" collapsed="false">
      <c r="A230" s="23" t="n">
        <v>229</v>
      </c>
      <c r="B230" s="24" t="n">
        <v>34873</v>
      </c>
      <c r="C230" s="23" t="n">
        <v>8489</v>
      </c>
      <c r="D230" s="25"/>
      <c r="E230" s="25" t="n">
        <v>378000</v>
      </c>
      <c r="F230" s="25"/>
      <c r="G230" s="25" t="n">
        <v>17.88</v>
      </c>
      <c r="H230" s="25" t="n">
        <v>16.672</v>
      </c>
      <c r="I230" s="25" t="n">
        <v>1.189</v>
      </c>
      <c r="J230" s="25" t="n">
        <v>7522.289</v>
      </c>
      <c r="K230" s="25"/>
      <c r="L230" s="25" t="n">
        <v>678</v>
      </c>
      <c r="M230" s="25" t="n">
        <v>14.806</v>
      </c>
      <c r="N230" s="25" t="n">
        <v>198213</v>
      </c>
      <c r="O230" s="25" t="n">
        <v>4890.2</v>
      </c>
      <c r="P230" s="25" t="n">
        <v>1058385</v>
      </c>
      <c r="Q230" s="25"/>
      <c r="R230" s="25" t="n">
        <v>2483</v>
      </c>
      <c r="S230" s="25"/>
      <c r="T230" s="25"/>
      <c r="U230" s="25" t="n">
        <v>27</v>
      </c>
      <c r="V230" s="25" t="n">
        <v>86.7</v>
      </c>
      <c r="W230" s="25"/>
      <c r="X230" s="25"/>
      <c r="Y230" s="25"/>
      <c r="Z230" s="25"/>
      <c r="AA230" s="25" t="n">
        <v>263455</v>
      </c>
      <c r="AB230" s="26"/>
      <c r="AC230" s="27" t="n">
        <v>0</v>
      </c>
      <c r="AD230" s="28" t="n">
        <v>0.9</v>
      </c>
      <c r="AE230" s="28" t="n">
        <v>63</v>
      </c>
      <c r="AF230" s="27"/>
      <c r="AG230" s="29" t="n">
        <f aca="false">6753.47943187+0.36116788*I230+0.01252571*N230-22.85359542*V230+0.00407811*AA230-0.00067349*E230</f>
        <v>8075.07994384532</v>
      </c>
      <c r="AH230" s="29" t="n">
        <f aca="false">A230*'Simple Linear Regression'!$B$18+'Simple Linear Regression'!$B$17</f>
        <v>8080.68183915445</v>
      </c>
      <c r="AI230" s="29" t="n">
        <f aca="false">7491.3971+0.0137554*N230-0.00058829*E230-34.3283*V230+0.30565*L230+54.6031*M230</f>
        <v>8034.9431688</v>
      </c>
      <c r="AJ230" s="29" t="n">
        <f aca="false">7491.3971-0.00058829*E230+0.30565*L230+54.6031*M230+0.0137554*N230-34.3283*V230</f>
        <v>8034.9431688</v>
      </c>
      <c r="AL230" s="29" t="n">
        <f aca="false">2192.59+2373.87*I230+0.0316653*N230-15.7623*V230+0.00202406*AA230-0.000740146*E230-0.00963493*(I230*N230)</f>
        <v>7907.76306427299</v>
      </c>
      <c r="AM230" s="30" t="n">
        <f aca="false">5205.907083+122.0638992*I230+13.609808*(N230/1000)-1.245906883*AD230+0.7746840854*AE230-134.2474226*AC230-1547.125689*IF(AND(B230&gt;=DATE(2020,3,20),B230&lt;=DATE(2020,6,26)),1,0)</f>
        <v>8096.3657134383</v>
      </c>
      <c r="AN230" s="30" t="n">
        <f aca="false">IF(ISNUMBER(C231),C231,AN231)-0.8328750492*(AD232-AD231)+3.274150872*(AE232-AE231)+0.7954612886*((IF(ISNUMBER(C231),C231,AN231)-IF(ISNUMBER(C230),C230,AN230))-(-0.8328750492*(AD231-AD230)+3.274150872*(AE231-AE230)))-1.394571582*AO231+0.4181414112*AO230</f>
        <v>8031.88419029735</v>
      </c>
      <c r="AP230" s="31" t="n">
        <f aca="false">AQ230+AR229+'ARIMAX(1,1,1) Model'!$C$19*(AR229-AR228)+'ARIMAX(1,1,1) Model'!$C$20*AS229</f>
        <v>8069.23934293021</v>
      </c>
      <c r="AQ230" s="31" t="n">
        <f aca="false">'ARIMAX(1,1,1) Model'!$C$6*I230+'ARIMAX(1,1,1) Model'!$C$7*N230/1000+'ARIMAX(1,1,1) Model'!$C$8*AD230+'ARIMAX(1,1,1) Model'!$C$9*AE230+'ARIMAX(1,1,1) Model'!$C$10*AC230+'ARIMAX(1,1,1) Model'!$C$11*IF(AND(B230&gt;='ARIMAX(1,1,1) Model'!$C$25,B230&lt;='ARIMAX(1,1,1) Model'!$C$26),1,0)+'ARIMAX(1,1,1) Model'!$C$12*E230/1000+'ARIMAX(1,1,1) Model'!$C$13*V230+'ARIMAX(1,1,1) Model'!$C$14*A230+'ARIMAX(1,1,1) Model'!$C$15*SIN(2*PI()*A230/'ARIMAX(1,1,1) Model'!$C$24)+'ARIMAX(1,1,1) Model'!$C$16*COS(2*PI()*A230/'ARIMAX(1,1,1) Model'!$C$24)+'ARIMAX(1,1,1) Model'!$C$17*SIN(4*PI()*A230/'ARIMAX(1,1,1) Model'!$C$24)+'ARIMAX(1,1,1) Model'!$C$18*COS(4*PI()*A230/'ARIMAX(1,1,1) Model'!$C$24)</f>
        <v>1750.32512820855</v>
      </c>
      <c r="AR230" s="31" t="n">
        <f aca="false">IF(ISNUMBER(C230),C230,AP230)-AQ230</f>
        <v>6738.67487179145</v>
      </c>
      <c r="AS230" s="31" t="n">
        <f aca="false">IF(ISNUMBER(C230),C230-AP230,0)</f>
        <v>419.760657069793</v>
      </c>
      <c r="AT230" s="32"/>
      <c r="AU230" s="33"/>
      <c r="AV230" s="33"/>
      <c r="AW230" s="31"/>
      <c r="AX230" s="31"/>
    </row>
    <row r="231" customFormat="false" ht="16.5" hidden="false" customHeight="true" outlineLevel="0" collapsed="false">
      <c r="A231" s="23" t="n">
        <v>230</v>
      </c>
      <c r="B231" s="24" t="n">
        <v>34880</v>
      </c>
      <c r="C231" s="23" t="n">
        <v>8238</v>
      </c>
      <c r="D231" s="25"/>
      <c r="E231" s="25" t="n">
        <v>358000</v>
      </c>
      <c r="F231" s="25"/>
      <c r="G231" s="25" t="n">
        <v>17.714</v>
      </c>
      <c r="H231" s="25" t="n">
        <v>16.642</v>
      </c>
      <c r="I231" s="25" t="n">
        <v>1.182</v>
      </c>
      <c r="J231" s="25" t="n">
        <v>7522.289</v>
      </c>
      <c r="K231" s="25"/>
      <c r="L231" s="25" t="n">
        <v>678</v>
      </c>
      <c r="M231" s="25" t="n">
        <v>14.806</v>
      </c>
      <c r="N231" s="25" t="n">
        <v>198213</v>
      </c>
      <c r="O231" s="25" t="n">
        <v>4890.2</v>
      </c>
      <c r="P231" s="25" t="n">
        <v>1058385</v>
      </c>
      <c r="Q231" s="25"/>
      <c r="R231" s="25" t="n">
        <v>2483</v>
      </c>
      <c r="S231" s="25"/>
      <c r="T231" s="25"/>
      <c r="U231" s="25" t="n">
        <v>27</v>
      </c>
      <c r="V231" s="25" t="n">
        <v>86.7</v>
      </c>
      <c r="W231" s="25"/>
      <c r="X231" s="25"/>
      <c r="Y231" s="25"/>
      <c r="Z231" s="25"/>
      <c r="AA231" s="25" t="n">
        <v>263455</v>
      </c>
      <c r="AB231" s="26"/>
      <c r="AC231" s="27" t="n">
        <v>0</v>
      </c>
      <c r="AD231" s="28" t="n">
        <v>0.7</v>
      </c>
      <c r="AE231" s="28" t="n">
        <v>65.4</v>
      </c>
      <c r="AF231" s="27"/>
      <c r="AG231" s="29" t="n">
        <f aca="false">6753.47943187+0.36116788*I231+0.01252571*N231-22.85359542*V231+0.00407811*AA231-0.00067349*E231</f>
        <v>8088.54721567016</v>
      </c>
      <c r="AH231" s="29" t="n">
        <f aca="false">A231*'Simple Linear Regression'!$B$18+'Simple Linear Regression'!$B$17</f>
        <v>8081.53487623836</v>
      </c>
      <c r="AI231" s="29" t="n">
        <f aca="false">7491.3971+0.0137554*N231-0.00058829*E231-34.3283*V231+0.30565*L231+54.6031*M231</f>
        <v>8046.7089688</v>
      </c>
      <c r="AJ231" s="29" t="n">
        <f aca="false">7491.3971-0.00058829*E231+0.30565*L231+54.6031*M231+0.0137554*N231-34.3283*V231</f>
        <v>8046.7089688</v>
      </c>
      <c r="AL231" s="29" t="n">
        <f aca="false">2192.59+2373.87*I231+0.0316653*N231-15.7623*V231+0.00202406*AA231-0.000740146*E231-0.00963493*(I231*N231)</f>
        <v>7919.31727293362</v>
      </c>
      <c r="AM231" s="30" t="n">
        <f aca="false">5205.907083+122.0638992*I231+13.609808*(N231/1000)-1.245906883*AD231+0.7746840854*AE231-134.2474226*AC231-1547.125689*IF(AND(B231&gt;=DATE(2020,3,20),B231&lt;=DATE(2020,6,26)),1,0)</f>
        <v>8097.61968932546</v>
      </c>
      <c r="AN231" s="30" t="n">
        <f aca="false">IF(ISNUMBER(C232),C232,AN232)-0.8328750492*(AD233-AD232)+3.274150872*(AE233-AE232)+0.7954612886*((IF(ISNUMBER(C232),C232,AN232)-IF(ISNUMBER(C231),C231,AN231))-(-0.8328750492*(AD232-AD231)+3.274150872*(AE232-AE231)))-1.394571582*AO232+0.4181414112*AO231</f>
        <v>7914.87662595923</v>
      </c>
      <c r="AP231" s="31" t="n">
        <f aca="false">AQ231+AR230+'ARIMAX(1,1,1) Model'!$C$19*(AR230-AR229)+'ARIMAX(1,1,1) Model'!$C$20*AS230</f>
        <v>8159.03266945229</v>
      </c>
      <c r="AQ231" s="31" t="n">
        <f aca="false">'ARIMAX(1,1,1) Model'!$C$6*I231+'ARIMAX(1,1,1) Model'!$C$7*N231/1000+'ARIMAX(1,1,1) Model'!$C$8*AD231+'ARIMAX(1,1,1) Model'!$C$9*AE231+'ARIMAX(1,1,1) Model'!$C$10*AC231+'ARIMAX(1,1,1) Model'!$C$11*IF(AND(B231&gt;='ARIMAX(1,1,1) Model'!$C$25,B231&lt;='ARIMAX(1,1,1) Model'!$C$26),1,0)+'ARIMAX(1,1,1) Model'!$C$12*E231/1000+'ARIMAX(1,1,1) Model'!$C$13*V231+'ARIMAX(1,1,1) Model'!$C$14*A231+'ARIMAX(1,1,1) Model'!$C$15*SIN(2*PI()*A231/'ARIMAX(1,1,1) Model'!$C$24)+'ARIMAX(1,1,1) Model'!$C$16*COS(2*PI()*A231/'ARIMAX(1,1,1) Model'!$C$24)+'ARIMAX(1,1,1) Model'!$C$17*SIN(4*PI()*A231/'ARIMAX(1,1,1) Model'!$C$24)+'ARIMAX(1,1,1) Model'!$C$18*COS(4*PI()*A231/'ARIMAX(1,1,1) Model'!$C$24)</f>
        <v>1751.62755723078</v>
      </c>
      <c r="AR231" s="31" t="n">
        <f aca="false">IF(ISNUMBER(C231),C231,AP231)-AQ231</f>
        <v>6486.37244276922</v>
      </c>
      <c r="AS231" s="31" t="n">
        <f aca="false">IF(ISNUMBER(C231),C231-AP231,0)</f>
        <v>78.9673305477063</v>
      </c>
      <c r="AT231" s="32"/>
      <c r="AU231" s="33"/>
      <c r="AV231" s="33"/>
      <c r="AW231" s="31"/>
      <c r="AX231" s="31"/>
    </row>
    <row r="232" customFormat="false" ht="16.5" hidden="false" customHeight="true" outlineLevel="0" collapsed="false">
      <c r="A232" s="23" t="n">
        <v>231</v>
      </c>
      <c r="B232" s="24" t="n">
        <v>34887</v>
      </c>
      <c r="C232" s="23" t="n">
        <v>7996</v>
      </c>
      <c r="D232" s="25"/>
      <c r="E232" s="25" t="n">
        <v>355000</v>
      </c>
      <c r="F232" s="25"/>
      <c r="G232" s="25" t="n">
        <v>17.275</v>
      </c>
      <c r="H232" s="25" t="n">
        <v>16.106</v>
      </c>
      <c r="I232" s="25" t="n">
        <v>1.175</v>
      </c>
      <c r="J232" s="25" t="n">
        <v>7522.289</v>
      </c>
      <c r="K232" s="25"/>
      <c r="L232" s="25" t="n">
        <v>679</v>
      </c>
      <c r="M232" s="25" t="n">
        <v>14.806</v>
      </c>
      <c r="N232" s="25" t="n">
        <v>198213</v>
      </c>
      <c r="O232" s="25" t="n">
        <v>4933.1</v>
      </c>
      <c r="P232" s="25" t="n">
        <v>1058385</v>
      </c>
      <c r="Q232" s="25"/>
      <c r="R232" s="25" t="n">
        <v>2483</v>
      </c>
      <c r="S232" s="25"/>
      <c r="T232" s="25"/>
      <c r="U232" s="25" t="n">
        <v>27</v>
      </c>
      <c r="V232" s="25" t="n">
        <v>90.5</v>
      </c>
      <c r="W232" s="25"/>
      <c r="X232" s="25"/>
      <c r="Y232" s="25"/>
      <c r="Z232" s="25"/>
      <c r="AA232" s="25" t="n">
        <v>263455</v>
      </c>
      <c r="AB232" s="26"/>
      <c r="AC232" s="27" t="n">
        <v>1</v>
      </c>
      <c r="AD232" s="28" t="n">
        <v>0</v>
      </c>
      <c r="AE232" s="28" t="n">
        <v>65.2</v>
      </c>
      <c r="AF232" s="27"/>
      <c r="AG232" s="29" t="n">
        <f aca="false">6753.47943187+0.36116788*I232+0.01252571*N232-22.85359542*V232+0.00407811*AA232-0.00067349*E232</f>
        <v>8003.721494899</v>
      </c>
      <c r="AH232" s="29" t="n">
        <f aca="false">A232*'Simple Linear Regression'!$B$18+'Simple Linear Regression'!$B$17</f>
        <v>8082.38791332226</v>
      </c>
      <c r="AI232" s="29" t="n">
        <f aca="false">7491.3971+0.0137554*N232-0.00058829*E232-34.3283*V232+0.30565*L232+54.6031*M232</f>
        <v>7918.3319488</v>
      </c>
      <c r="AJ232" s="29" t="n">
        <f aca="false">7491.3971-0.00058829*E232+0.30565*L232+54.6031*M232+0.0137554*N232-34.3283*V232</f>
        <v>7918.3319488</v>
      </c>
      <c r="AL232" s="29" t="n">
        <f aca="false">2192.59+2373.87*I232+0.0316653*N232-15.7623*V232+0.00202406*AA232-0.000740146*E232-0.00963493*(I232*N232)</f>
        <v>7858.39225959425</v>
      </c>
      <c r="AM232" s="30" t="n">
        <f aca="false">5205.907083+122.0638992*I232+13.609808*(N232/1000)-1.245906883*AD232+0.7746840854*AE232-134.2474226*AC232-1547.125689*IF(AND(B232&gt;=DATE(2020,3,20),B232&lt;=DATE(2020,6,26)),1,0)</f>
        <v>7963.23501743208</v>
      </c>
      <c r="AN232" s="30" t="n">
        <f aca="false">IF(ISNUMBER(C233),C233,AN233)-0.8328750492*(AD234-AD233)+3.274150872*(AE234-AE233)+0.7954612886*((IF(ISNUMBER(C233),C233,AN233)-IF(ISNUMBER(C232),C232,AN232))-(-0.8328750492*(AD233-AD232)+3.274150872*(AE233-AE232)))-1.394571582*AO233+0.4181414112*AO232</f>
        <v>7697.9396846094</v>
      </c>
      <c r="AP232" s="31" t="n">
        <f aca="false">AQ232+AR231+'ARIMAX(1,1,1) Model'!$C$19*(AR231-AR230)+'ARIMAX(1,1,1) Model'!$C$20*AS231</f>
        <v>8069.93840352772</v>
      </c>
      <c r="AQ232" s="31" t="n">
        <f aca="false">'ARIMAX(1,1,1) Model'!$C$6*I232+'ARIMAX(1,1,1) Model'!$C$7*N232/1000+'ARIMAX(1,1,1) Model'!$C$8*AD232+'ARIMAX(1,1,1) Model'!$C$9*AE232+'ARIMAX(1,1,1) Model'!$C$10*AC232+'ARIMAX(1,1,1) Model'!$C$11*IF(AND(B232&gt;='ARIMAX(1,1,1) Model'!$C$25,B232&lt;='ARIMAX(1,1,1) Model'!$C$26),1,0)+'ARIMAX(1,1,1) Model'!$C$12*E232/1000+'ARIMAX(1,1,1) Model'!$C$13*V232+'ARIMAX(1,1,1) Model'!$C$14*A232+'ARIMAX(1,1,1) Model'!$C$15*SIN(2*PI()*A232/'ARIMAX(1,1,1) Model'!$C$24)+'ARIMAX(1,1,1) Model'!$C$16*COS(2*PI()*A232/'ARIMAX(1,1,1) Model'!$C$24)+'ARIMAX(1,1,1) Model'!$C$17*SIN(4*PI()*A232/'ARIMAX(1,1,1) Model'!$C$24)+'ARIMAX(1,1,1) Model'!$C$18*COS(4*PI()*A232/'ARIMAX(1,1,1) Model'!$C$24)</f>
        <v>1679.25062185061</v>
      </c>
      <c r="AR232" s="31" t="n">
        <f aca="false">IF(ISNUMBER(C232),C232,AP232)-AQ232</f>
        <v>6316.74937814939</v>
      </c>
      <c r="AS232" s="31" t="n">
        <f aca="false">IF(ISNUMBER(C232),C232-AP232,0)</f>
        <v>-73.9384035277153</v>
      </c>
      <c r="AT232" s="32"/>
      <c r="AU232" s="33"/>
      <c r="AV232" s="33"/>
      <c r="AW232" s="31"/>
      <c r="AX232" s="31"/>
    </row>
    <row r="233" customFormat="false" ht="16.5" hidden="false" customHeight="true" outlineLevel="0" collapsed="false">
      <c r="A233" s="23" t="n">
        <v>232</v>
      </c>
      <c r="B233" s="24" t="n">
        <v>34894</v>
      </c>
      <c r="C233" s="23" t="n">
        <v>7866</v>
      </c>
      <c r="D233" s="25"/>
      <c r="E233" s="25" t="n">
        <v>372000</v>
      </c>
      <c r="F233" s="25"/>
      <c r="G233" s="25" t="n">
        <v>17.344</v>
      </c>
      <c r="H233" s="25" t="n">
        <v>15.924</v>
      </c>
      <c r="I233" s="25" t="n">
        <v>1.165</v>
      </c>
      <c r="J233" s="25" t="n">
        <v>7522.289</v>
      </c>
      <c r="K233" s="25"/>
      <c r="L233" s="25" t="n">
        <v>679</v>
      </c>
      <c r="M233" s="25" t="n">
        <v>14.806</v>
      </c>
      <c r="N233" s="25" t="n">
        <v>198213</v>
      </c>
      <c r="O233" s="25" t="n">
        <v>4933.1</v>
      </c>
      <c r="P233" s="25" t="n">
        <v>1058385</v>
      </c>
      <c r="Q233" s="25"/>
      <c r="R233" s="25" t="n">
        <v>2483</v>
      </c>
      <c r="S233" s="25"/>
      <c r="T233" s="25"/>
      <c r="U233" s="25" t="n">
        <v>27</v>
      </c>
      <c r="V233" s="25" t="n">
        <v>90.5</v>
      </c>
      <c r="W233" s="25"/>
      <c r="X233" s="25"/>
      <c r="Y233" s="25"/>
      <c r="Z233" s="25"/>
      <c r="AA233" s="25" t="n">
        <v>263455</v>
      </c>
      <c r="AB233" s="26"/>
      <c r="AC233" s="27" t="n">
        <v>0</v>
      </c>
      <c r="AD233" s="28" t="n">
        <v>0</v>
      </c>
      <c r="AE233" s="28" t="n">
        <v>99.2</v>
      </c>
      <c r="AF233" s="27"/>
      <c r="AG233" s="29" t="n">
        <f aca="false">6753.47943187+0.36116788*I233+0.01252571*N233-22.85359542*V233+0.00407811*AA233-0.00067349*E233</f>
        <v>7992.2685532202</v>
      </c>
      <c r="AH233" s="29" t="n">
        <f aca="false">A233*'Simple Linear Regression'!$B$18+'Simple Linear Regression'!$B$17</f>
        <v>8083.24095040616</v>
      </c>
      <c r="AI233" s="29" t="n">
        <f aca="false">7491.3971+0.0137554*N233-0.00058829*E233-34.3283*V233+0.30565*L233+54.6031*M233</f>
        <v>7908.3310188</v>
      </c>
      <c r="AJ233" s="29" t="n">
        <f aca="false">7491.3971-0.00058829*E233+0.30565*L233+54.6031*M233+0.0137554*N233-34.3283*V233</f>
        <v>7908.3310188</v>
      </c>
      <c r="AL233" s="29" t="n">
        <f aca="false">2192.59+2373.87*I233+0.0316653*N233-15.7623*V233+0.00202406*AA233-0.000740146*E233-0.00963493*(I233*N233)</f>
        <v>7841.16876139515</v>
      </c>
      <c r="AM233" s="30" t="n">
        <f aca="false">5205.907083+122.0638992*I233+13.609808*(N233/1000)-1.245906883*AD233+0.7746840854*AE233-134.2474226*AC233-1547.125689*IF(AND(B233&gt;=DATE(2020,3,20),B233&lt;=DATE(2020,6,26)),1,0)</f>
        <v>8122.60105994368</v>
      </c>
      <c r="AN233" s="30" t="n">
        <f aca="false">IF(ISNUMBER(C234),C234,AN234)-0.8328750492*(AD235-AD234)+3.274150872*(AE235-AE234)+0.7954612886*((IF(ISNUMBER(C234),C234,AN234)-IF(ISNUMBER(C233),C233,AN233))-(-0.8328750492*(AD234-AD233)+3.274150872*(AE234-AE233)))-1.394571582*AO234+0.4181414112*AO233</f>
        <v>8974.4319603147</v>
      </c>
      <c r="AP233" s="31" t="n">
        <f aca="false">AQ233+AR232+'ARIMAX(1,1,1) Model'!$C$19*(AR232-AR231)+'ARIMAX(1,1,1) Model'!$C$20*AS232</f>
        <v>8219.22093129255</v>
      </c>
      <c r="AQ233" s="31" t="n">
        <f aca="false">'ARIMAX(1,1,1) Model'!$C$6*I233+'ARIMAX(1,1,1) Model'!$C$7*N233/1000+'ARIMAX(1,1,1) Model'!$C$8*AD233+'ARIMAX(1,1,1) Model'!$C$9*AE233+'ARIMAX(1,1,1) Model'!$C$10*AC233+'ARIMAX(1,1,1) Model'!$C$11*IF(AND(B233&gt;='ARIMAX(1,1,1) Model'!$C$25,B233&lt;='ARIMAX(1,1,1) Model'!$C$26),1,0)+'ARIMAX(1,1,1) Model'!$C$12*E233/1000+'ARIMAX(1,1,1) Model'!$C$13*V233+'ARIMAX(1,1,1) Model'!$C$14*A233+'ARIMAX(1,1,1) Model'!$C$15*SIN(2*PI()*A233/'ARIMAX(1,1,1) Model'!$C$24)+'ARIMAX(1,1,1) Model'!$C$16*COS(2*PI()*A233/'ARIMAX(1,1,1) Model'!$C$24)+'ARIMAX(1,1,1) Model'!$C$17*SIN(4*PI()*A233/'ARIMAX(1,1,1) Model'!$C$24)+'ARIMAX(1,1,1) Model'!$C$18*COS(4*PI()*A233/'ARIMAX(1,1,1) Model'!$C$24)</f>
        <v>1852.46443331719</v>
      </c>
      <c r="AR233" s="31" t="n">
        <f aca="false">IF(ISNUMBER(C233),C233,AP233)-AQ233</f>
        <v>6013.53556668281</v>
      </c>
      <c r="AS233" s="31" t="n">
        <f aca="false">IF(ISNUMBER(C233),C233-AP233,0)</f>
        <v>-353.220931292552</v>
      </c>
      <c r="AT233" s="32"/>
      <c r="AU233" s="33"/>
      <c r="AV233" s="33"/>
      <c r="AW233" s="31"/>
      <c r="AX233" s="31"/>
    </row>
    <row r="234" customFormat="false" ht="16.5" hidden="false" customHeight="true" outlineLevel="0" collapsed="false">
      <c r="A234" s="23" t="n">
        <v>233</v>
      </c>
      <c r="B234" s="24" t="n">
        <v>34901</v>
      </c>
      <c r="C234" s="23" t="n">
        <v>8483</v>
      </c>
      <c r="D234" s="25"/>
      <c r="E234" s="25" t="n">
        <v>389000</v>
      </c>
      <c r="F234" s="25"/>
      <c r="G234" s="25" t="n">
        <v>17.208</v>
      </c>
      <c r="H234" s="25" t="n">
        <v>15.648</v>
      </c>
      <c r="I234" s="25" t="n">
        <v>1.153</v>
      </c>
      <c r="J234" s="25" t="n">
        <v>7522.289</v>
      </c>
      <c r="K234" s="25"/>
      <c r="L234" s="25" t="n">
        <v>679</v>
      </c>
      <c r="M234" s="25" t="n">
        <v>15.407</v>
      </c>
      <c r="N234" s="25" t="n">
        <v>212586</v>
      </c>
      <c r="O234" s="25" t="n">
        <v>4933.1</v>
      </c>
      <c r="P234" s="25" t="n">
        <v>1058385</v>
      </c>
      <c r="Q234" s="25"/>
      <c r="R234" s="25" t="n">
        <v>2483</v>
      </c>
      <c r="S234" s="25"/>
      <c r="T234" s="25"/>
      <c r="U234" s="25" t="n">
        <v>27</v>
      </c>
      <c r="V234" s="25" t="n">
        <v>90.5</v>
      </c>
      <c r="W234" s="25"/>
      <c r="X234" s="25"/>
      <c r="Y234" s="25"/>
      <c r="Z234" s="25"/>
      <c r="AA234" s="25" t="n">
        <v>263455</v>
      </c>
      <c r="AB234" s="26"/>
      <c r="AC234" s="27" t="n">
        <v>0</v>
      </c>
      <c r="AD234" s="28" t="n">
        <v>0</v>
      </c>
      <c r="AE234" s="28" t="n">
        <v>106.5</v>
      </c>
      <c r="AF234" s="27"/>
      <c r="AG234" s="29" t="n">
        <f aca="false">6753.47943187+0.36116788*I234+0.01252571*N234-22.85359542*V234+0.00407811*AA234-0.00067349*E234</f>
        <v>8160.84691903564</v>
      </c>
      <c r="AH234" s="29" t="n">
        <f aca="false">A234*'Simple Linear Regression'!$B$18+'Simple Linear Regression'!$B$17</f>
        <v>8084.09398749007</v>
      </c>
      <c r="AI234" s="29" t="n">
        <f aca="false">7491.3971+0.0137554*N234-0.00058829*E234-34.3283*V234+0.30565*L234+54.6031*M234</f>
        <v>8128.8529161</v>
      </c>
      <c r="AJ234" s="29" t="n">
        <f aca="false">7491.3971-0.00058829*E234+0.30565*L234+54.6031*M234+0.0137554*N234-34.3283*V234</f>
        <v>8128.8529161</v>
      </c>
      <c r="AL234" s="29" t="n">
        <f aca="false">2192.59+2373.87*I234+0.0316653*N234-15.7623*V234+0.00202406*AA234-0.000740146*E234-0.00963493*(I234*N234)</f>
        <v>8118.47169208606</v>
      </c>
      <c r="AM234" s="30" t="n">
        <f aca="false">5205.907083+122.0638992*I234+13.609808*(N234/1000)-1.245906883*AD234+0.7746840854*AE234-134.2474226*AC234-1547.125689*IF(AND(B234&gt;=DATE(2020,3,20),B234&lt;=DATE(2020,6,26)),1,0)</f>
        <v>8322.4052573607</v>
      </c>
      <c r="AN234" s="30" t="n">
        <f aca="false">IF(ISNUMBER(C235),C235,AN235)-0.8328750492*(AD236-AD235)+3.274150872*(AE236-AE235)+0.7954612886*((IF(ISNUMBER(C235),C235,AN235)-IF(ISNUMBER(C234),C234,AN234))-(-0.8328750492*(AD235-AD234)+3.274150872*(AE235-AE234)))-1.394571582*AO235+0.4181414112*AO234</f>
        <v>7970.15691713413</v>
      </c>
      <c r="AP234" s="31" t="n">
        <f aca="false">AQ234+AR233+'ARIMAX(1,1,1) Model'!$C$19*(AR233-AR232)+'ARIMAX(1,1,1) Model'!$C$20*AS233</f>
        <v>8148.37351907497</v>
      </c>
      <c r="AQ234" s="31" t="n">
        <f aca="false">'ARIMAX(1,1,1) Model'!$C$6*I234+'ARIMAX(1,1,1) Model'!$C$7*N234/1000+'ARIMAX(1,1,1) Model'!$C$8*AD234+'ARIMAX(1,1,1) Model'!$C$9*AE234+'ARIMAX(1,1,1) Model'!$C$10*AC234+'ARIMAX(1,1,1) Model'!$C$11*IF(AND(B234&gt;='ARIMAX(1,1,1) Model'!$C$25,B234&lt;='ARIMAX(1,1,1) Model'!$C$26),1,0)+'ARIMAX(1,1,1) Model'!$C$12*E234/1000+'ARIMAX(1,1,1) Model'!$C$13*V234+'ARIMAX(1,1,1) Model'!$C$14*A234+'ARIMAX(1,1,1) Model'!$C$15*SIN(2*PI()*A234/'ARIMAX(1,1,1) Model'!$C$24)+'ARIMAX(1,1,1) Model'!$C$16*COS(2*PI()*A234/'ARIMAX(1,1,1) Model'!$C$24)+'ARIMAX(1,1,1) Model'!$C$17*SIN(4*PI()*A234/'ARIMAX(1,1,1) Model'!$C$24)+'ARIMAX(1,1,1) Model'!$C$18*COS(4*PI()*A234/'ARIMAX(1,1,1) Model'!$C$24)</f>
        <v>1846.48256581289</v>
      </c>
      <c r="AR234" s="31" t="n">
        <f aca="false">IF(ISNUMBER(C234),C234,AP234)-AQ234</f>
        <v>6636.51743418711</v>
      </c>
      <c r="AS234" s="31" t="n">
        <f aca="false">IF(ISNUMBER(C234),C234-AP234,0)</f>
        <v>334.626480925026</v>
      </c>
      <c r="AT234" s="32"/>
      <c r="AU234" s="33"/>
      <c r="AV234" s="33"/>
      <c r="AW234" s="31"/>
      <c r="AX234" s="31"/>
    </row>
    <row r="235" customFormat="false" ht="16.5" hidden="false" customHeight="true" outlineLevel="0" collapsed="false">
      <c r="A235" s="23" t="n">
        <v>234</v>
      </c>
      <c r="B235" s="24" t="n">
        <v>34908</v>
      </c>
      <c r="C235" s="23" t="n">
        <v>8213</v>
      </c>
      <c r="D235" s="25"/>
      <c r="E235" s="25" t="n">
        <v>390000</v>
      </c>
      <c r="F235" s="25"/>
      <c r="G235" s="25" t="n">
        <v>17.406</v>
      </c>
      <c r="H235" s="25" t="n">
        <v>15.754</v>
      </c>
      <c r="I235" s="25" t="n">
        <v>1.144</v>
      </c>
      <c r="J235" s="25" t="n">
        <v>7522.289</v>
      </c>
      <c r="K235" s="25"/>
      <c r="L235" s="25" t="n">
        <v>679</v>
      </c>
      <c r="M235" s="25" t="n">
        <v>15.407</v>
      </c>
      <c r="N235" s="25" t="n">
        <v>212586</v>
      </c>
      <c r="O235" s="25" t="n">
        <v>4933.1</v>
      </c>
      <c r="P235" s="25" t="n">
        <v>1058385</v>
      </c>
      <c r="Q235" s="25"/>
      <c r="R235" s="25" t="n">
        <v>2483</v>
      </c>
      <c r="S235" s="25"/>
      <c r="T235" s="25"/>
      <c r="U235" s="25" t="n">
        <v>27</v>
      </c>
      <c r="V235" s="25" t="n">
        <v>90.5</v>
      </c>
      <c r="W235" s="25"/>
      <c r="X235" s="25"/>
      <c r="Y235" s="25"/>
      <c r="Z235" s="25"/>
      <c r="AA235" s="25" t="n">
        <v>263455</v>
      </c>
      <c r="AB235" s="26"/>
      <c r="AC235" s="27" t="n">
        <v>0</v>
      </c>
      <c r="AD235" s="28" t="n">
        <v>0</v>
      </c>
      <c r="AE235" s="28" t="n">
        <v>112.5</v>
      </c>
      <c r="AF235" s="27"/>
      <c r="AG235" s="29" t="n">
        <f aca="false">6753.47943187+0.36116788*I235+0.01252571*N235-22.85359542*V235+0.00407811*AA235-0.00067349*E235</f>
        <v>8160.17017852472</v>
      </c>
      <c r="AH235" s="29" t="n">
        <f aca="false">A235*'Simple Linear Regression'!$B$18+'Simple Linear Regression'!$B$17</f>
        <v>8084.94702457397</v>
      </c>
      <c r="AI235" s="29" t="n">
        <f aca="false">7491.3971+0.0137554*N235-0.00058829*E235-34.3283*V235+0.30565*L235+54.6031*M235</f>
        <v>8128.2646261</v>
      </c>
      <c r="AJ235" s="29" t="n">
        <f aca="false">7491.3971-0.00058829*E235+0.30565*L235+54.6031*M235+0.0137554*N235-34.3283*V235</f>
        <v>8128.2646261</v>
      </c>
      <c r="AL235" s="29" t="n">
        <f aca="false">2192.59+2373.87*I235+0.0316653*N235-15.7623*V235+0.00202406*AA235-0.000740146*E235-0.00963493*(I235*N235)</f>
        <v>8114.80097714688</v>
      </c>
      <c r="AM235" s="30" t="n">
        <f aca="false">5205.907083+122.0638992*I235+13.609808*(N235/1000)-1.245906883*AD235+0.7746840854*AE235-134.2474226*AC235-1547.125689*IF(AND(B235&gt;=DATE(2020,3,20),B235&lt;=DATE(2020,6,26)),1,0)</f>
        <v>8325.9547867803</v>
      </c>
      <c r="AN235" s="30" t="n">
        <f aca="false">IF(ISNUMBER(C236),C236,AN236)-0.8328750492*(AD237-AD236)+3.274150872*(AE237-AE236)+0.7954612886*((IF(ISNUMBER(C236),C236,AN236)-IF(ISNUMBER(C235),C235,AN235))-(-0.8328750492*(AD236-AD235)+3.274150872*(AE236-AE235)))-1.394571582*AO236+0.4181414112*AO235</f>
        <v>8513.78169967231</v>
      </c>
      <c r="AP235" s="31" t="n">
        <f aca="false">AQ235+AR234+'ARIMAX(1,1,1) Model'!$C$19*(AR234-AR233)+'ARIMAX(1,1,1) Model'!$C$20*AS234</f>
        <v>8231.4885846351</v>
      </c>
      <c r="AQ235" s="31" t="n">
        <f aca="false">'ARIMAX(1,1,1) Model'!$C$6*I235+'ARIMAX(1,1,1) Model'!$C$7*N235/1000+'ARIMAX(1,1,1) Model'!$C$8*AD235+'ARIMAX(1,1,1) Model'!$C$9*AE235+'ARIMAX(1,1,1) Model'!$C$10*AC235+'ARIMAX(1,1,1) Model'!$C$11*IF(AND(B235&gt;='ARIMAX(1,1,1) Model'!$C$25,B235&lt;='ARIMAX(1,1,1) Model'!$C$26),1,0)+'ARIMAX(1,1,1) Model'!$C$12*E235/1000+'ARIMAX(1,1,1) Model'!$C$13*V235+'ARIMAX(1,1,1) Model'!$C$14*A235+'ARIMAX(1,1,1) Model'!$C$15*SIN(2*PI()*A235/'ARIMAX(1,1,1) Model'!$C$24)+'ARIMAX(1,1,1) Model'!$C$16*COS(2*PI()*A235/'ARIMAX(1,1,1) Model'!$C$24)+'ARIMAX(1,1,1) Model'!$C$17*SIN(4*PI()*A235/'ARIMAX(1,1,1) Model'!$C$24)+'ARIMAX(1,1,1) Model'!$C$18*COS(4*PI()*A235/'ARIMAX(1,1,1) Model'!$C$24)</f>
        <v>1835.40247502827</v>
      </c>
      <c r="AR235" s="31" t="n">
        <f aca="false">IF(ISNUMBER(C235),C235,AP235)-AQ235</f>
        <v>6377.59752497173</v>
      </c>
      <c r="AS235" s="31" t="n">
        <f aca="false">IF(ISNUMBER(C235),C235-AP235,0)</f>
        <v>-18.4885846351044</v>
      </c>
      <c r="AT235" s="32"/>
      <c r="AU235" s="33"/>
      <c r="AV235" s="33"/>
      <c r="AW235" s="31"/>
      <c r="AX235" s="31"/>
    </row>
    <row r="236" customFormat="false" ht="16.5" hidden="false" customHeight="true" outlineLevel="0" collapsed="false">
      <c r="A236" s="23" t="n">
        <v>235</v>
      </c>
      <c r="B236" s="24" t="n">
        <v>34915</v>
      </c>
      <c r="C236" s="23" t="n">
        <v>8402</v>
      </c>
      <c r="D236" s="25"/>
      <c r="E236" s="25" t="n">
        <v>351000</v>
      </c>
      <c r="F236" s="25"/>
      <c r="G236" s="25" t="n">
        <v>17.724</v>
      </c>
      <c r="H236" s="25" t="n">
        <v>16.016</v>
      </c>
      <c r="I236" s="25" t="n">
        <v>1.132</v>
      </c>
      <c r="J236" s="25" t="n">
        <v>7522.289</v>
      </c>
      <c r="K236" s="25"/>
      <c r="L236" s="25" t="n">
        <v>679</v>
      </c>
      <c r="M236" s="25" t="n">
        <v>15.407</v>
      </c>
      <c r="N236" s="25" t="n">
        <v>212586</v>
      </c>
      <c r="O236" s="25" t="n">
        <v>4933.1</v>
      </c>
      <c r="P236" s="25" t="n">
        <v>1058385</v>
      </c>
      <c r="Q236" s="25"/>
      <c r="R236" s="25" t="n">
        <v>2483</v>
      </c>
      <c r="S236" s="25"/>
      <c r="T236" s="25"/>
      <c r="U236" s="25" t="n">
        <v>27</v>
      </c>
      <c r="V236" s="25" t="n">
        <v>90.5</v>
      </c>
      <c r="W236" s="25"/>
      <c r="X236" s="25"/>
      <c r="Y236" s="25"/>
      <c r="Z236" s="25"/>
      <c r="AA236" s="25" t="n">
        <v>263455</v>
      </c>
      <c r="AB236" s="26"/>
      <c r="AC236" s="27" t="n">
        <v>0</v>
      </c>
      <c r="AD236" s="28" t="n">
        <v>0</v>
      </c>
      <c r="AE236" s="28" t="n">
        <v>108.7</v>
      </c>
      <c r="AF236" s="27"/>
      <c r="AG236" s="29" t="n">
        <f aca="false">6753.47943187+0.36116788*I236+0.01252571*N236-22.85359542*V236+0.00407811*AA236-0.00067349*E236</f>
        <v>8186.43195451016</v>
      </c>
      <c r="AH236" s="29" t="n">
        <f aca="false">A236*'Simple Linear Regression'!$B$18+'Simple Linear Regression'!$B$17</f>
        <v>8085.80006165788</v>
      </c>
      <c r="AI236" s="29" t="n">
        <f aca="false">7491.3971+0.0137554*N236-0.00058829*E236-34.3283*V236+0.30565*L236+54.6031*M236</f>
        <v>8151.2079361</v>
      </c>
      <c r="AJ236" s="29" t="n">
        <f aca="false">7491.3971-0.00058829*E236+0.30565*L236+54.6031*M236+0.0137554*N236-34.3283*V236</f>
        <v>8151.2079361</v>
      </c>
      <c r="AL236" s="29" t="n">
        <f aca="false">2192.59+2373.87*I236+0.0316653*N236-15.7623*V236+0.00202406*AA236-0.000740146*E236-0.00963493*(I236*N236)</f>
        <v>8139.75924589464</v>
      </c>
      <c r="AM236" s="30" t="n">
        <f aca="false">5205.907083+122.0638992*I236+13.609808*(N236/1000)-1.245906883*AD236+0.7746840854*AE236-134.2474226*AC236-1547.125689*IF(AND(B236&gt;=DATE(2020,3,20),B236&lt;=DATE(2020,6,26)),1,0)</f>
        <v>8321.54622046538</v>
      </c>
      <c r="AN236" s="30" t="n">
        <f aca="false">IF(ISNUMBER(C237),C237,AN237)-0.8328750492*(AD238-AD237)+3.274150872*(AE238-AE237)+0.7954612886*((IF(ISNUMBER(C237),C237,AN237)-IF(ISNUMBER(C236),C236,AN236))-(-0.8328750492*(AD237-AD236)+3.274150872*(AE237-AE236)))-1.394571582*AO237+0.4181414112*AO236</f>
        <v>7118.63389769534</v>
      </c>
      <c r="AP236" s="31" t="n">
        <f aca="false">AQ236+AR235+'ARIMAX(1,1,1) Model'!$C$19*(AR235-AR234)+'ARIMAX(1,1,1) Model'!$C$20*AS235</f>
        <v>8194.02997519281</v>
      </c>
      <c r="AQ236" s="31" t="n">
        <f aca="false">'ARIMAX(1,1,1) Model'!$C$6*I236+'ARIMAX(1,1,1) Model'!$C$7*N236/1000+'ARIMAX(1,1,1) Model'!$C$8*AD236+'ARIMAX(1,1,1) Model'!$C$9*AE236+'ARIMAX(1,1,1) Model'!$C$10*AC236+'ARIMAX(1,1,1) Model'!$C$11*IF(AND(B236&gt;='ARIMAX(1,1,1) Model'!$C$25,B236&lt;='ARIMAX(1,1,1) Model'!$C$26),1,0)+'ARIMAX(1,1,1) Model'!$C$12*E236/1000+'ARIMAX(1,1,1) Model'!$C$13*V236+'ARIMAX(1,1,1) Model'!$C$14*A236+'ARIMAX(1,1,1) Model'!$C$15*SIN(2*PI()*A236/'ARIMAX(1,1,1) Model'!$C$24)+'ARIMAX(1,1,1) Model'!$C$16*COS(2*PI()*A236/'ARIMAX(1,1,1) Model'!$C$24)+'ARIMAX(1,1,1) Model'!$C$17*SIN(4*PI()*A236/'ARIMAX(1,1,1) Model'!$C$24)+'ARIMAX(1,1,1) Model'!$C$18*COS(4*PI()*A236/'ARIMAX(1,1,1) Model'!$C$24)</f>
        <v>1825.0440649012</v>
      </c>
      <c r="AR236" s="31" t="n">
        <f aca="false">IF(ISNUMBER(C236),C236,AP236)-AQ236</f>
        <v>6576.9559350988</v>
      </c>
      <c r="AS236" s="31" t="n">
        <f aca="false">IF(ISNUMBER(C236),C236-AP236,0)</f>
        <v>207.970024807191</v>
      </c>
      <c r="AT236" s="32"/>
      <c r="AU236" s="33"/>
      <c r="AV236" s="33"/>
      <c r="AW236" s="31"/>
      <c r="AX236" s="31"/>
    </row>
    <row r="237" customFormat="false" ht="16.5" hidden="false" customHeight="true" outlineLevel="0" collapsed="false">
      <c r="A237" s="23" t="n">
        <v>236</v>
      </c>
      <c r="B237" s="24" t="n">
        <v>34922</v>
      </c>
      <c r="C237" s="23" t="n">
        <v>7628</v>
      </c>
      <c r="D237" s="25"/>
      <c r="E237" s="25" t="n">
        <v>351000</v>
      </c>
      <c r="F237" s="25"/>
      <c r="G237" s="25" t="n">
        <v>17.81</v>
      </c>
      <c r="H237" s="25" t="n">
        <v>16.068</v>
      </c>
      <c r="I237" s="25" t="n">
        <v>1.127</v>
      </c>
      <c r="J237" s="25" t="n">
        <v>7580.997</v>
      </c>
      <c r="K237" s="25"/>
      <c r="L237" s="25" t="n">
        <v>674</v>
      </c>
      <c r="M237" s="25" t="n">
        <v>15.407</v>
      </c>
      <c r="N237" s="25" t="n">
        <v>212586</v>
      </c>
      <c r="O237" s="25" t="n">
        <v>4977.5</v>
      </c>
      <c r="P237" s="25" t="n">
        <v>1058385</v>
      </c>
      <c r="Q237" s="25"/>
      <c r="R237" s="25" t="n">
        <v>2483</v>
      </c>
      <c r="S237" s="25"/>
      <c r="T237" s="25"/>
      <c r="U237" s="25" t="n">
        <v>27</v>
      </c>
      <c r="V237" s="25" t="n">
        <v>94</v>
      </c>
      <c r="W237" s="25"/>
      <c r="X237" s="25"/>
      <c r="Y237" s="25"/>
      <c r="Z237" s="25"/>
      <c r="AA237" s="25" t="n">
        <v>263455</v>
      </c>
      <c r="AB237" s="26"/>
      <c r="AC237" s="27" t="n">
        <v>0</v>
      </c>
      <c r="AD237" s="28" t="n">
        <v>0</v>
      </c>
      <c r="AE237" s="28" t="n">
        <v>93.9</v>
      </c>
      <c r="AF237" s="27"/>
      <c r="AG237" s="29" t="n">
        <f aca="false">6753.47943187+0.36116788*I237+0.01252571*N237-22.85359542*V237+0.00407811*AA237-0.00067349*E237</f>
        <v>8106.44256470076</v>
      </c>
      <c r="AH237" s="29" t="n">
        <f aca="false">A237*'Simple Linear Regression'!$B$18+'Simple Linear Regression'!$B$17</f>
        <v>8086.65309874178</v>
      </c>
      <c r="AI237" s="29" t="n">
        <f aca="false">7491.3971+0.0137554*N237-0.00058829*E237-34.3283*V237+0.30565*L237+54.6031*M237</f>
        <v>8029.5306361</v>
      </c>
      <c r="AJ237" s="29" t="n">
        <f aca="false">7491.3971-0.00058829*E237+0.30565*L237+54.6031*M237+0.0137554*N237-34.3283*V237</f>
        <v>8029.5306361</v>
      </c>
      <c r="AL237" s="29" t="n">
        <f aca="false">2192.59+2373.87*I237+0.0316653*N237-15.7623*V237+0.00202406*AA237-0.000740146*E237-0.00963493*(I237*N237)</f>
        <v>8082.96310203954</v>
      </c>
      <c r="AM237" s="30" t="n">
        <f aca="false">5205.907083+122.0638992*I237+13.609808*(N237/1000)-1.245906883*AD237+0.7746840854*AE237-134.2474226*AC237-1547.125689*IF(AND(B237&gt;=DATE(2020,3,20),B237&lt;=DATE(2020,6,26)),1,0)</f>
        <v>8309.47057650546</v>
      </c>
      <c r="AN237" s="30" t="n">
        <f aca="false">IF(ISNUMBER(C238),C238,AN238)-0.8328750492*(AD239-AD238)+3.274150872*(AE239-AE238)+0.7954612886*((IF(ISNUMBER(C238),C238,AN238)-IF(ISNUMBER(C237),C237,AN237))-(-0.8328750492*(AD238-AD237)+3.274150872*(AE238-AE237)))-1.394571582*AO238+0.4181414112*AO237</f>
        <v>8906.26546672937</v>
      </c>
      <c r="AP237" s="31" t="n">
        <f aca="false">AQ237+AR236+'ARIMAX(1,1,1) Model'!$C$19*(AR236-AR235)+'ARIMAX(1,1,1) Model'!$C$20*AS236</f>
        <v>8220.50002867174</v>
      </c>
      <c r="AQ237" s="31" t="n">
        <f aca="false">'ARIMAX(1,1,1) Model'!$C$6*I237+'ARIMAX(1,1,1) Model'!$C$7*N237/1000+'ARIMAX(1,1,1) Model'!$C$8*AD237+'ARIMAX(1,1,1) Model'!$C$9*AE237+'ARIMAX(1,1,1) Model'!$C$10*AC237+'ARIMAX(1,1,1) Model'!$C$11*IF(AND(B237&gt;='ARIMAX(1,1,1) Model'!$C$25,B237&lt;='ARIMAX(1,1,1) Model'!$C$26),1,0)+'ARIMAX(1,1,1) Model'!$C$12*E237/1000+'ARIMAX(1,1,1) Model'!$C$13*V237+'ARIMAX(1,1,1) Model'!$C$14*A237+'ARIMAX(1,1,1) Model'!$C$15*SIN(2*PI()*A237/'ARIMAX(1,1,1) Model'!$C$24)+'ARIMAX(1,1,1) Model'!$C$16*COS(2*PI()*A237/'ARIMAX(1,1,1) Model'!$C$24)+'ARIMAX(1,1,1) Model'!$C$17*SIN(4*PI()*A237/'ARIMAX(1,1,1) Model'!$C$24)+'ARIMAX(1,1,1) Model'!$C$18*COS(4*PI()*A237/'ARIMAX(1,1,1) Model'!$C$24)</f>
        <v>1811.29072554463</v>
      </c>
      <c r="AR237" s="31" t="n">
        <f aca="false">IF(ISNUMBER(C237),C237,AP237)-AQ237</f>
        <v>5816.70927445537</v>
      </c>
      <c r="AS237" s="31" t="n">
        <f aca="false">IF(ISNUMBER(C237),C237-AP237,0)</f>
        <v>-592.50002867174</v>
      </c>
      <c r="AT237" s="32"/>
      <c r="AU237" s="33"/>
      <c r="AV237" s="33"/>
      <c r="AW237" s="31"/>
      <c r="AX237" s="31"/>
    </row>
    <row r="238" customFormat="false" ht="16.5" hidden="false" customHeight="true" outlineLevel="0" collapsed="false">
      <c r="A238" s="23" t="n">
        <v>237</v>
      </c>
      <c r="B238" s="24" t="n">
        <v>34929</v>
      </c>
      <c r="C238" s="23" t="n">
        <v>8411</v>
      </c>
      <c r="D238" s="25"/>
      <c r="E238" s="25" t="n">
        <v>353000</v>
      </c>
      <c r="F238" s="25"/>
      <c r="G238" s="25" t="n">
        <v>17.598</v>
      </c>
      <c r="H238" s="25" t="n">
        <v>15.888</v>
      </c>
      <c r="I238" s="25" t="n">
        <v>1.125</v>
      </c>
      <c r="J238" s="25" t="n">
        <v>7580.997</v>
      </c>
      <c r="K238" s="25"/>
      <c r="L238" s="25" t="n">
        <v>674</v>
      </c>
      <c r="M238" s="25" t="n">
        <v>14.7</v>
      </c>
      <c r="N238" s="25" t="n">
        <v>211370</v>
      </c>
      <c r="O238" s="25" t="n">
        <v>4977.5</v>
      </c>
      <c r="P238" s="25" t="n">
        <v>1058385</v>
      </c>
      <c r="Q238" s="25"/>
      <c r="R238" s="25" t="n">
        <v>2483</v>
      </c>
      <c r="S238" s="25"/>
      <c r="T238" s="25"/>
      <c r="U238" s="25" t="n">
        <v>27</v>
      </c>
      <c r="V238" s="25" t="n">
        <v>94</v>
      </c>
      <c r="W238" s="25"/>
      <c r="X238" s="25"/>
      <c r="Y238" s="25"/>
      <c r="Z238" s="25"/>
      <c r="AA238" s="25" t="n">
        <v>263455</v>
      </c>
      <c r="AB238" s="26"/>
      <c r="AC238" s="27" t="n">
        <v>0</v>
      </c>
      <c r="AD238" s="28" t="n">
        <v>0</v>
      </c>
      <c r="AE238" s="28" t="n">
        <v>114.6</v>
      </c>
      <c r="AF238" s="27"/>
      <c r="AG238" s="29" t="n">
        <f aca="false">6753.47943187+0.36116788*I238+0.01252571*N238-22.85359542*V238+0.00407811*AA238-0.00067349*E238</f>
        <v>8089.863599005</v>
      </c>
      <c r="AH238" s="29" t="n">
        <f aca="false">A238*'Simple Linear Regression'!$B$18+'Simple Linear Regression'!$B$17</f>
        <v>8087.50613582569</v>
      </c>
      <c r="AI238" s="29" t="n">
        <f aca="false">7491.3971+0.0137554*N238-0.00058829*E238-34.3283*V238+0.30565*L238+54.6031*M238</f>
        <v>7973.023098</v>
      </c>
      <c r="AJ238" s="29" t="n">
        <f aca="false">7491.3971-0.00058829*E238+0.30565*L238+54.6031*M238+0.0137554*N238-34.3283*V238</f>
        <v>7973.023098</v>
      </c>
      <c r="AL238" s="29" t="n">
        <f aca="false">2192.59+2373.87*I238+0.0316653*N238-15.7623*V238+0.00202406*AA238-0.000740146*E238-0.00963493*(I238*N238)</f>
        <v>8055.5071519375</v>
      </c>
      <c r="AM238" s="30" t="n">
        <f aca="false">5205.907083+122.0638992*I238+13.609808*(N238/1000)-1.245906883*AD238+0.7746840854*AE238-134.2474226*AC238-1547.125689*IF(AND(B238&gt;=DATE(2020,3,20),B238&lt;=DATE(2020,6,26)),1,0)</f>
        <v>8308.71288274684</v>
      </c>
      <c r="AN238" s="30" t="n">
        <f aca="false">IF(ISNUMBER(C239),C239,AN239)-0.8328750492*(AD240-AD239)+3.274150872*(AE240-AE239)+0.7954612886*((IF(ISNUMBER(C239),C239,AN239)-IF(ISNUMBER(C238),C238,AN238))-(-0.8328750492*(AD239-AD238)+3.274150872*(AE239-AE238)))-1.394571582*AO239+0.4181414112*AO238</f>
        <v>8123.79501788012</v>
      </c>
      <c r="AP238" s="31" t="n">
        <f aca="false">AQ238+AR237+'ARIMAX(1,1,1) Model'!$C$19*(AR237-AR236)+'ARIMAX(1,1,1) Model'!$C$20*AS237</f>
        <v>8124.56135202569</v>
      </c>
      <c r="AQ238" s="31" t="n">
        <f aca="false">'ARIMAX(1,1,1) Model'!$C$6*I238+'ARIMAX(1,1,1) Model'!$C$7*N238/1000+'ARIMAX(1,1,1) Model'!$C$8*AD238+'ARIMAX(1,1,1) Model'!$C$9*AE238+'ARIMAX(1,1,1) Model'!$C$10*AC238+'ARIMAX(1,1,1) Model'!$C$11*IF(AND(B238&gt;='ARIMAX(1,1,1) Model'!$C$25,B238&lt;='ARIMAX(1,1,1) Model'!$C$26),1,0)+'ARIMAX(1,1,1) Model'!$C$12*E238/1000+'ARIMAX(1,1,1) Model'!$C$13*V238+'ARIMAX(1,1,1) Model'!$C$14*A238+'ARIMAX(1,1,1) Model'!$C$15*SIN(2*PI()*A238/'ARIMAX(1,1,1) Model'!$C$24)+'ARIMAX(1,1,1) Model'!$C$16*COS(2*PI()*A238/'ARIMAX(1,1,1) Model'!$C$24)+'ARIMAX(1,1,1) Model'!$C$17*SIN(4*PI()*A238/'ARIMAX(1,1,1) Model'!$C$24)+'ARIMAX(1,1,1) Model'!$C$18*COS(4*PI()*A238/'ARIMAX(1,1,1) Model'!$C$24)</f>
        <v>1848.70069143708</v>
      </c>
      <c r="AR238" s="31" t="n">
        <f aca="false">IF(ISNUMBER(C238),C238,AP238)-AQ238</f>
        <v>6562.29930856292</v>
      </c>
      <c r="AS238" s="31" t="n">
        <f aca="false">IF(ISNUMBER(C238),C238-AP238,0)</f>
        <v>286.438647974311</v>
      </c>
      <c r="AT238" s="32"/>
      <c r="AU238" s="33"/>
      <c r="AV238" s="33"/>
      <c r="AW238" s="31"/>
      <c r="AX238" s="31"/>
    </row>
    <row r="239" customFormat="false" ht="16.5" hidden="false" customHeight="true" outlineLevel="0" collapsed="false">
      <c r="A239" s="23" t="n">
        <v>238</v>
      </c>
      <c r="B239" s="24" t="n">
        <v>34936</v>
      </c>
      <c r="C239" s="23" t="n">
        <v>8206</v>
      </c>
      <c r="D239" s="25"/>
      <c r="E239" s="25" t="n">
        <v>362000</v>
      </c>
      <c r="F239" s="25"/>
      <c r="G239" s="25" t="n">
        <v>19.02</v>
      </c>
      <c r="H239" s="25" t="n">
        <v>16.286</v>
      </c>
      <c r="I239" s="25" t="n">
        <v>1.124</v>
      </c>
      <c r="J239" s="25" t="n">
        <v>7580.997</v>
      </c>
      <c r="K239" s="25"/>
      <c r="L239" s="25" t="n">
        <v>674</v>
      </c>
      <c r="M239" s="25" t="n">
        <v>14.7</v>
      </c>
      <c r="N239" s="25" t="n">
        <v>211370</v>
      </c>
      <c r="O239" s="25" t="n">
        <v>4977.5</v>
      </c>
      <c r="P239" s="25" t="n">
        <v>1058385</v>
      </c>
      <c r="Q239" s="25"/>
      <c r="R239" s="25" t="n">
        <v>2483</v>
      </c>
      <c r="S239" s="25"/>
      <c r="T239" s="25"/>
      <c r="U239" s="25" t="n">
        <v>27</v>
      </c>
      <c r="V239" s="25" t="n">
        <v>94</v>
      </c>
      <c r="W239" s="25"/>
      <c r="X239" s="25"/>
      <c r="Y239" s="25"/>
      <c r="Z239" s="25"/>
      <c r="AA239" s="25" t="n">
        <v>263455</v>
      </c>
      <c r="AB239" s="26"/>
      <c r="AC239" s="27" t="n">
        <v>0</v>
      </c>
      <c r="AD239" s="28" t="n">
        <v>0</v>
      </c>
      <c r="AE239" s="28" t="n">
        <v>92.1</v>
      </c>
      <c r="AF239" s="27"/>
      <c r="AG239" s="29" t="n">
        <f aca="false">6753.47943187+0.36116788*I239+0.01252571*N239-22.85359542*V239+0.00407811*AA239-0.00067349*E239</f>
        <v>8083.80182783712</v>
      </c>
      <c r="AH239" s="29" t="n">
        <f aca="false">A239*'Simple Linear Regression'!$B$18+'Simple Linear Regression'!$B$17</f>
        <v>8088.35917290959</v>
      </c>
      <c r="AI239" s="29" t="n">
        <f aca="false">7491.3971+0.0137554*N239-0.00058829*E239-34.3283*V239+0.30565*L239+54.6031*M239</f>
        <v>7967.728488</v>
      </c>
      <c r="AJ239" s="29" t="n">
        <f aca="false">7491.3971-0.00058829*E239+0.30565*L239+54.6031*M239+0.0137554*N239-34.3283*V239</f>
        <v>7967.728488</v>
      </c>
      <c r="AL239" s="29" t="n">
        <f aca="false">2192.59+2373.87*I239+0.0316653*N239-15.7623*V239+0.00202406*AA239-0.000740146*E239-0.00963493*(I239*N239)</f>
        <v>8048.5085030916</v>
      </c>
      <c r="AM239" s="30" t="n">
        <f aca="false">5205.907083+122.0638992*I239+13.609808*(N239/1000)-1.245906883*AD239+0.7746840854*AE239-134.2474226*AC239-1547.125689*IF(AND(B239&gt;=DATE(2020,3,20),B239&lt;=DATE(2020,6,26)),1,0)</f>
        <v>8291.16042692614</v>
      </c>
      <c r="AN239" s="30" t="n">
        <f aca="false">IF(ISNUMBER(C240),C240,AN240)-0.8328750492*(AD241-AD240)+3.274150872*(AE241-AE240)+0.7954612886*((IF(ISNUMBER(C240),C240,AN240)-IF(ISNUMBER(C239),C239,AN239))-(-0.8328750492*(AD240-AD239)+3.274150872*(AE240-AE239)))-1.394571582*AO240+0.4181414112*AO239</f>
        <v>7441.58788017068</v>
      </c>
      <c r="AP239" s="31" t="n">
        <f aca="false">AQ239+AR238+'ARIMAX(1,1,1) Model'!$C$19*(AR238-AR237)+'ARIMAX(1,1,1) Model'!$C$20*AS238</f>
        <v>8133.32575103618</v>
      </c>
      <c r="AQ239" s="31" t="n">
        <f aca="false">'ARIMAX(1,1,1) Model'!$C$6*I239+'ARIMAX(1,1,1) Model'!$C$7*N239/1000+'ARIMAX(1,1,1) Model'!$C$8*AD239+'ARIMAX(1,1,1) Model'!$C$9*AE239+'ARIMAX(1,1,1) Model'!$C$10*AC239+'ARIMAX(1,1,1) Model'!$C$11*IF(AND(B239&gt;='ARIMAX(1,1,1) Model'!$C$25,B239&lt;='ARIMAX(1,1,1) Model'!$C$26),1,0)+'ARIMAX(1,1,1) Model'!$C$12*E239/1000+'ARIMAX(1,1,1) Model'!$C$13*V239+'ARIMAX(1,1,1) Model'!$C$14*A239+'ARIMAX(1,1,1) Model'!$C$15*SIN(2*PI()*A239/'ARIMAX(1,1,1) Model'!$C$24)+'ARIMAX(1,1,1) Model'!$C$16*COS(2*PI()*A239/'ARIMAX(1,1,1) Model'!$C$24)+'ARIMAX(1,1,1) Model'!$C$17*SIN(4*PI()*A239/'ARIMAX(1,1,1) Model'!$C$24)+'ARIMAX(1,1,1) Model'!$C$18*COS(4*PI()*A239/'ARIMAX(1,1,1) Model'!$C$24)</f>
        <v>1756.12651818602</v>
      </c>
      <c r="AR239" s="31" t="n">
        <f aca="false">IF(ISNUMBER(C239),C239,AP239)-AQ239</f>
        <v>6449.87348181398</v>
      </c>
      <c r="AS239" s="31" t="n">
        <f aca="false">IF(ISNUMBER(C239),C239-AP239,0)</f>
        <v>72.6742489638209</v>
      </c>
      <c r="AT239" s="32"/>
      <c r="AU239" s="33"/>
      <c r="AV239" s="33"/>
      <c r="AW239" s="31"/>
      <c r="AX239" s="31"/>
    </row>
    <row r="240" customFormat="false" ht="16.5" hidden="false" customHeight="true" outlineLevel="0" collapsed="false">
      <c r="A240" s="23" t="n">
        <v>239</v>
      </c>
      <c r="B240" s="24" t="n">
        <v>34943</v>
      </c>
      <c r="C240" s="23" t="n">
        <v>7825</v>
      </c>
      <c r="D240" s="25"/>
      <c r="E240" s="25" t="n">
        <v>359000</v>
      </c>
      <c r="F240" s="25"/>
      <c r="G240" s="25" t="n">
        <v>17.884</v>
      </c>
      <c r="H240" s="25" t="n">
        <v>16.215</v>
      </c>
      <c r="I240" s="25" t="n">
        <v>1.117</v>
      </c>
      <c r="J240" s="25" t="n">
        <v>7580.997</v>
      </c>
      <c r="K240" s="25"/>
      <c r="L240" s="25" t="n">
        <v>674</v>
      </c>
      <c r="M240" s="25" t="n">
        <v>14.7</v>
      </c>
      <c r="N240" s="25" t="n">
        <v>211370</v>
      </c>
      <c r="O240" s="25" t="n">
        <v>4977.5</v>
      </c>
      <c r="P240" s="25" t="n">
        <v>1058385</v>
      </c>
      <c r="Q240" s="25"/>
      <c r="R240" s="25" t="n">
        <v>2483</v>
      </c>
      <c r="S240" s="25"/>
      <c r="T240" s="25"/>
      <c r="U240" s="25" t="n">
        <v>27</v>
      </c>
      <c r="V240" s="25" t="n">
        <v>94</v>
      </c>
      <c r="W240" s="25"/>
      <c r="X240" s="25"/>
      <c r="Y240" s="25"/>
      <c r="Z240" s="25"/>
      <c r="AA240" s="25" t="n">
        <v>263455</v>
      </c>
      <c r="AB240" s="26"/>
      <c r="AC240" s="27" t="n">
        <v>0</v>
      </c>
      <c r="AD240" s="28" t="n">
        <v>0</v>
      </c>
      <c r="AE240" s="28" t="n">
        <v>98.9</v>
      </c>
      <c r="AF240" s="27"/>
      <c r="AG240" s="29" t="n">
        <f aca="false">6753.47943187+0.36116788*I240+0.01252571*N240-22.85359542*V240+0.00407811*AA240-0.00067349*E240</f>
        <v>8085.81976966196</v>
      </c>
      <c r="AH240" s="29" t="n">
        <f aca="false">A240*'Simple Linear Regression'!$B$18+'Simple Linear Regression'!$B$17</f>
        <v>8089.21220999349</v>
      </c>
      <c r="AI240" s="29" t="n">
        <f aca="false">7491.3971+0.0137554*N240-0.00058829*E240-34.3283*V240+0.30565*L240+54.6031*M240</f>
        <v>7969.493358</v>
      </c>
      <c r="AJ240" s="29" t="n">
        <f aca="false">7491.3971-0.00058829*E240+0.30565*L240+54.6031*M240+0.0137554*N240-34.3283*V240</f>
        <v>7969.493358</v>
      </c>
      <c r="AL240" s="29" t="n">
        <f aca="false">2192.59+2373.87*I240+0.0316653*N240-15.7623*V240+0.00202406*AA240-0.000740146*E240-0.00963493*(I240*N240)</f>
        <v>8048.3675971703</v>
      </c>
      <c r="AM240" s="30" t="n">
        <f aca="false">5205.907083+122.0638992*I240+13.609808*(N240/1000)-1.245906883*AD240+0.7746840854*AE240-134.2474226*AC240-1547.125689*IF(AND(B240&gt;=DATE(2020,3,20),B240&lt;=DATE(2020,6,26)),1,0)</f>
        <v>8295.57383141246</v>
      </c>
      <c r="AN240" s="30" t="n">
        <f aca="false">IF(ISNUMBER(C241),C241,AN241)-0.8328750492*(AD242-AD241)+3.274150872*(AE242-AE241)+0.7954612886*((IF(ISNUMBER(C241),C241,AN241)-IF(ISNUMBER(C240),C240,AN240))-(-0.8328750492*(AD241-AD240)+3.274150872*(AE241-AE240)))-1.394571582*AO241+0.4181414112*AO240</f>
        <v>8271.83498054005</v>
      </c>
      <c r="AP240" s="31" t="n">
        <f aca="false">AQ240+AR239+'ARIMAX(1,1,1) Model'!$C$19*(AR239-AR238)+'ARIMAX(1,1,1) Model'!$C$20*AS239</f>
        <v>8139.13634555761</v>
      </c>
      <c r="AQ240" s="31" t="n">
        <f aca="false">'ARIMAX(1,1,1) Model'!$C$6*I240+'ARIMAX(1,1,1) Model'!$C$7*N240/1000+'ARIMAX(1,1,1) Model'!$C$8*AD240+'ARIMAX(1,1,1) Model'!$C$9*AE240+'ARIMAX(1,1,1) Model'!$C$10*AC240+'ARIMAX(1,1,1) Model'!$C$11*IF(AND(B240&gt;='ARIMAX(1,1,1) Model'!$C$25,B240&lt;='ARIMAX(1,1,1) Model'!$C$26),1,0)+'ARIMAX(1,1,1) Model'!$C$12*E240/1000+'ARIMAX(1,1,1) Model'!$C$13*V240+'ARIMAX(1,1,1) Model'!$C$14*A240+'ARIMAX(1,1,1) Model'!$C$15*SIN(2*PI()*A240/'ARIMAX(1,1,1) Model'!$C$24)+'ARIMAX(1,1,1) Model'!$C$16*COS(2*PI()*A240/'ARIMAX(1,1,1) Model'!$C$24)+'ARIMAX(1,1,1) Model'!$C$17*SIN(4*PI()*A240/'ARIMAX(1,1,1) Model'!$C$24)+'ARIMAX(1,1,1) Model'!$C$18*COS(4*PI()*A240/'ARIMAX(1,1,1) Model'!$C$24)</f>
        <v>1765.64083101577</v>
      </c>
      <c r="AR240" s="31" t="n">
        <f aca="false">IF(ISNUMBER(C240),C240,AP240)-AQ240</f>
        <v>6059.35916898423</v>
      </c>
      <c r="AS240" s="31" t="n">
        <f aca="false">IF(ISNUMBER(C240),C240-AP240,0)</f>
        <v>-314.136345557613</v>
      </c>
      <c r="AT240" s="32"/>
      <c r="AU240" s="33"/>
      <c r="AV240" s="33"/>
      <c r="AW240" s="31"/>
      <c r="AX240" s="31"/>
    </row>
    <row r="241" customFormat="false" ht="16.5" hidden="false" customHeight="true" outlineLevel="0" collapsed="false">
      <c r="A241" s="23" t="n">
        <v>240</v>
      </c>
      <c r="B241" s="24" t="n">
        <v>34950</v>
      </c>
      <c r="C241" s="23" t="n">
        <v>8078</v>
      </c>
      <c r="D241" s="25"/>
      <c r="E241" s="25" t="n">
        <v>355000</v>
      </c>
      <c r="F241" s="25"/>
      <c r="G241" s="25" t="n">
        <v>18.3675</v>
      </c>
      <c r="H241" s="25" t="n">
        <v>16.692</v>
      </c>
      <c r="I241" s="25" t="n">
        <v>1.113</v>
      </c>
      <c r="J241" s="25" t="n">
        <v>7580.997</v>
      </c>
      <c r="K241" s="25"/>
      <c r="L241" s="25" t="n">
        <v>723</v>
      </c>
      <c r="M241" s="25" t="n">
        <v>14.7</v>
      </c>
      <c r="N241" s="25" t="n">
        <v>211370</v>
      </c>
      <c r="O241" s="25" t="n">
        <v>4970.2</v>
      </c>
      <c r="P241" s="25" t="n">
        <v>1058385</v>
      </c>
      <c r="Q241" s="25"/>
      <c r="R241" s="25" t="n">
        <v>2483</v>
      </c>
      <c r="S241" s="25"/>
      <c r="T241" s="25"/>
      <c r="U241" s="25" t="n">
        <v>27</v>
      </c>
      <c r="V241" s="25" t="n">
        <v>95.6</v>
      </c>
      <c r="W241" s="25"/>
      <c r="X241" s="25"/>
      <c r="Y241" s="25"/>
      <c r="Z241" s="25"/>
      <c r="AA241" s="25" t="n">
        <v>263455</v>
      </c>
      <c r="AB241" s="26"/>
      <c r="AC241" s="27" t="n">
        <v>1</v>
      </c>
      <c r="AD241" s="28" t="n">
        <v>0.9</v>
      </c>
      <c r="AE241" s="28" t="n">
        <v>80</v>
      </c>
      <c r="AF241" s="27"/>
      <c r="AG241" s="29" t="n">
        <f aca="false">6753.47943187+0.36116788*I241+0.01252571*N241-22.85359542*V241+0.00407811*AA241-0.00067349*E241</f>
        <v>8051.94653231844</v>
      </c>
      <c r="AH241" s="29" t="n">
        <f aca="false">A241*'Simple Linear Regression'!$B$18+'Simple Linear Regression'!$B$17</f>
        <v>8090.0652470774</v>
      </c>
      <c r="AI241" s="29" t="n">
        <f aca="false">7491.3971+0.0137554*N241-0.00058829*E241-34.3283*V241+0.30565*L241+54.6031*M241</f>
        <v>7931.898088</v>
      </c>
      <c r="AJ241" s="29" t="n">
        <f aca="false">7491.3971-0.00058829*E241+0.30565*L241+54.6031*M241+0.0137554*N241-34.3283*V241</f>
        <v>7931.898088</v>
      </c>
      <c r="AL241" s="29" t="n">
        <f aca="false">2192.59+2373.87*I241+0.0316653*N241-15.7623*V241+0.00202406*AA241-0.000740146*E241-0.00963493*(I241*N241)</f>
        <v>8024.7591617867</v>
      </c>
      <c r="AM241" s="30" t="n">
        <f aca="false">5205.907083+122.0638992*I241+13.609808*(N241/1000)-1.245906883*AD241+0.7746840854*AE241-134.2474226*AC241-1547.125689*IF(AND(B241&gt;=DATE(2020,3,20),B241&lt;=DATE(2020,6,26)),1,0)</f>
        <v>8145.0753078069</v>
      </c>
      <c r="AN241" s="30" t="n">
        <f aca="false">IF(ISNUMBER(C242),C242,AN242)-0.8328750492*(AD243-AD242)+3.274150872*(AE243-AE242)+0.7954612886*((IF(ISNUMBER(C242),C242,AN242)-IF(ISNUMBER(C241),C241,AN241))-(-0.8328750492*(AD242-AD241)+3.274150872*(AE242-AE241)))-1.394571582*AO242+0.4181414112*AO241</f>
        <v>8362.66430908669</v>
      </c>
      <c r="AP241" s="31" t="n">
        <f aca="false">AQ241+AR240+'ARIMAX(1,1,1) Model'!$C$19*(AR240-AR239)+'ARIMAX(1,1,1) Model'!$C$20*AS240</f>
        <v>7922.40437726102</v>
      </c>
      <c r="AQ241" s="31" t="n">
        <f aca="false">'ARIMAX(1,1,1) Model'!$C$6*I241+'ARIMAX(1,1,1) Model'!$C$7*N241/1000+'ARIMAX(1,1,1) Model'!$C$8*AD241+'ARIMAX(1,1,1) Model'!$C$9*AE241+'ARIMAX(1,1,1) Model'!$C$10*AC241+'ARIMAX(1,1,1) Model'!$C$11*IF(AND(B241&gt;='ARIMAX(1,1,1) Model'!$C$25,B241&lt;='ARIMAX(1,1,1) Model'!$C$26),1,0)+'ARIMAX(1,1,1) Model'!$C$12*E241/1000+'ARIMAX(1,1,1) Model'!$C$13*V241+'ARIMAX(1,1,1) Model'!$C$14*A241+'ARIMAX(1,1,1) Model'!$C$15*SIN(2*PI()*A241/'ARIMAX(1,1,1) Model'!$C$24)+'ARIMAX(1,1,1) Model'!$C$16*COS(2*PI()*A241/'ARIMAX(1,1,1) Model'!$C$24)+'ARIMAX(1,1,1) Model'!$C$17*SIN(4*PI()*A241/'ARIMAX(1,1,1) Model'!$C$24)+'ARIMAX(1,1,1) Model'!$C$18*COS(4*PI()*A241/'ARIMAX(1,1,1) Model'!$C$24)</f>
        <v>1618.38377341151</v>
      </c>
      <c r="AR241" s="31" t="n">
        <f aca="false">IF(ISNUMBER(C241),C241,AP241)-AQ241</f>
        <v>6459.61622658849</v>
      </c>
      <c r="AS241" s="31" t="n">
        <f aca="false">IF(ISNUMBER(C241),C241-AP241,0)</f>
        <v>155.595622738982</v>
      </c>
      <c r="AT241" s="32"/>
      <c r="AU241" s="33"/>
      <c r="AV241" s="33"/>
      <c r="AW241" s="31"/>
      <c r="AX241" s="31"/>
    </row>
    <row r="242" customFormat="false" ht="16.5" hidden="false" customHeight="true" outlineLevel="0" collapsed="false">
      <c r="A242" s="23" t="n">
        <v>241</v>
      </c>
      <c r="B242" s="24" t="n">
        <v>34957</v>
      </c>
      <c r="C242" s="23" t="n">
        <v>8249</v>
      </c>
      <c r="D242" s="25"/>
      <c r="E242" s="25" t="n">
        <v>371000</v>
      </c>
      <c r="F242" s="25"/>
      <c r="G242" s="25" t="n">
        <v>18.718</v>
      </c>
      <c r="H242" s="25" t="n">
        <v>16.936</v>
      </c>
      <c r="I242" s="25" t="n">
        <v>1.111</v>
      </c>
      <c r="J242" s="25" t="n">
        <v>7580.997</v>
      </c>
      <c r="K242" s="25"/>
      <c r="L242" s="25" t="n">
        <v>723</v>
      </c>
      <c r="M242" s="25" t="n">
        <v>14.7</v>
      </c>
      <c r="N242" s="25" t="n">
        <v>217188</v>
      </c>
      <c r="O242" s="25" t="n">
        <v>4970.2</v>
      </c>
      <c r="P242" s="25" t="n">
        <v>1095019</v>
      </c>
      <c r="Q242" s="25"/>
      <c r="R242" s="25" t="n">
        <v>2483</v>
      </c>
      <c r="S242" s="25"/>
      <c r="T242" s="25"/>
      <c r="U242" s="25" t="n">
        <v>27</v>
      </c>
      <c r="V242" s="25" t="n">
        <v>95.6</v>
      </c>
      <c r="W242" s="25"/>
      <c r="X242" s="25"/>
      <c r="Y242" s="25"/>
      <c r="Z242" s="25"/>
      <c r="AA242" s="25" t="n">
        <v>263455</v>
      </c>
      <c r="AB242" s="26"/>
      <c r="AC242" s="27" t="n">
        <v>0</v>
      </c>
      <c r="AD242" s="28" t="n">
        <v>2.4</v>
      </c>
      <c r="AE242" s="28" t="n">
        <v>62.9</v>
      </c>
      <c r="AF242" s="27"/>
      <c r="AG242" s="29" t="n">
        <f aca="false">6753.47943187+0.36116788*I242+0.01252571*N242-22.85359542*V242+0.00407811*AA242-0.00067349*E242</f>
        <v>8114.04455076268</v>
      </c>
      <c r="AH242" s="29" t="n">
        <f aca="false">A242*'Simple Linear Regression'!$B$18+'Simple Linear Regression'!$B$17</f>
        <v>8090.9182841613</v>
      </c>
      <c r="AI242" s="29" t="n">
        <f aca="false">7491.3971+0.0137554*N242-0.00058829*E242-34.3283*V242+0.30565*L242+54.6031*M242</f>
        <v>8002.5143652</v>
      </c>
      <c r="AJ242" s="29" t="n">
        <f aca="false">7491.3971-0.00058829*E242+0.30565*L242+54.6031*M242+0.0137554*N242-34.3283*V242</f>
        <v>8002.5143652</v>
      </c>
      <c r="AL242" s="29" t="n">
        <f aca="false">2192.59+2373.87*I242+0.0316653*N242-15.7623*V242+0.00202406*AA242-0.000740146*E242-0.00963493*(I242*N242)</f>
        <v>8134.19263023076</v>
      </c>
      <c r="AM242" s="30" t="n">
        <f aca="false">5205.907083+122.0638992*I242+13.609808*(N242/1000)-1.245906883*AD242+0.7746840854*AE242-134.2474226*AC242-1547.125689*IF(AND(B242&gt;=DATE(2020,3,20),B242&lt;=DATE(2020,6,26)),1,0)</f>
        <v>8343.14450736766</v>
      </c>
      <c r="AN242" s="30" t="n">
        <f aca="false">IF(ISNUMBER(C243),C243,AN243)-0.8328750492*(AD244-AD243)+3.274150872*(AE244-AE243)+0.7954612886*((IF(ISNUMBER(C243),C243,AN243)-IF(ISNUMBER(C242),C242,AN242))-(-0.8328750492*(AD243-AD242)+3.274150872*(AE243-AE242)))-1.394571582*AO243+0.4181414112*AO242</f>
        <v>7447.39363543697</v>
      </c>
      <c r="AP242" s="31" t="n">
        <f aca="false">AQ242+AR241+'ARIMAX(1,1,1) Model'!$C$19*(AR241-AR240)+'ARIMAX(1,1,1) Model'!$C$20*AS241</f>
        <v>8023.29221325405</v>
      </c>
      <c r="AQ242" s="31" t="n">
        <f aca="false">'ARIMAX(1,1,1) Model'!$C$6*I242+'ARIMAX(1,1,1) Model'!$C$7*N242/1000+'ARIMAX(1,1,1) Model'!$C$8*AD242+'ARIMAX(1,1,1) Model'!$C$9*AE242+'ARIMAX(1,1,1) Model'!$C$10*AC242+'ARIMAX(1,1,1) Model'!$C$11*IF(AND(B242&gt;='ARIMAX(1,1,1) Model'!$C$25,B242&lt;='ARIMAX(1,1,1) Model'!$C$26),1,0)+'ARIMAX(1,1,1) Model'!$C$12*E242/1000+'ARIMAX(1,1,1) Model'!$C$13*V242+'ARIMAX(1,1,1) Model'!$C$14*A242+'ARIMAX(1,1,1) Model'!$C$15*SIN(2*PI()*A242/'ARIMAX(1,1,1) Model'!$C$24)+'ARIMAX(1,1,1) Model'!$C$16*COS(2*PI()*A242/'ARIMAX(1,1,1) Model'!$C$24)+'ARIMAX(1,1,1) Model'!$C$17*SIN(4*PI()*A242/'ARIMAX(1,1,1) Model'!$C$24)+'ARIMAX(1,1,1) Model'!$C$18*COS(4*PI()*A242/'ARIMAX(1,1,1) Model'!$C$24)</f>
        <v>1664.68730871438</v>
      </c>
      <c r="AR242" s="31" t="n">
        <f aca="false">IF(ISNUMBER(C242),C242,AP242)-AQ242</f>
        <v>6584.31269128562</v>
      </c>
      <c r="AS242" s="31" t="n">
        <f aca="false">IF(ISNUMBER(C242),C242-AP242,0)</f>
        <v>225.707786745955</v>
      </c>
      <c r="AT242" s="32"/>
      <c r="AU242" s="33"/>
      <c r="AV242" s="33"/>
      <c r="AW242" s="31"/>
      <c r="AX242" s="31"/>
    </row>
    <row r="243" customFormat="false" ht="16.5" hidden="false" customHeight="true" outlineLevel="0" collapsed="false">
      <c r="A243" s="23" t="n">
        <v>242</v>
      </c>
      <c r="B243" s="24" t="n">
        <v>34964</v>
      </c>
      <c r="C243" s="23" t="n">
        <v>7821</v>
      </c>
      <c r="D243" s="25"/>
      <c r="E243" s="25" t="n">
        <v>376000</v>
      </c>
      <c r="F243" s="25"/>
      <c r="G243" s="25" t="n">
        <v>18.324</v>
      </c>
      <c r="H243" s="25" t="n">
        <v>16.892</v>
      </c>
      <c r="I243" s="25" t="n">
        <v>1.11</v>
      </c>
      <c r="J243" s="25" t="n">
        <v>7580.997</v>
      </c>
      <c r="K243" s="25"/>
      <c r="L243" s="25" t="n">
        <v>723</v>
      </c>
      <c r="M243" s="25" t="n">
        <v>15.368</v>
      </c>
      <c r="N243" s="25" t="n">
        <v>217188</v>
      </c>
      <c r="O243" s="25" t="n">
        <v>4970.2</v>
      </c>
      <c r="P243" s="25" t="n">
        <v>1095019</v>
      </c>
      <c r="Q243" s="25"/>
      <c r="R243" s="25" t="n">
        <v>2483</v>
      </c>
      <c r="S243" s="25"/>
      <c r="T243" s="25"/>
      <c r="U243" s="25" t="n">
        <v>27</v>
      </c>
      <c r="V243" s="25" t="n">
        <v>95.6</v>
      </c>
      <c r="W243" s="25"/>
      <c r="X243" s="25"/>
      <c r="Y243" s="25"/>
      <c r="Z243" s="25"/>
      <c r="AA243" s="25" t="n">
        <v>263455</v>
      </c>
      <c r="AB243" s="26"/>
      <c r="AC243" s="27" t="n">
        <v>0</v>
      </c>
      <c r="AD243" s="28" t="n">
        <v>10.4</v>
      </c>
      <c r="AE243" s="28" t="n">
        <v>44.2</v>
      </c>
      <c r="AF243" s="27"/>
      <c r="AG243" s="29" t="n">
        <f aca="false">6753.47943187+0.36116788*I243+0.01252571*N243-22.85359542*V243+0.00407811*AA243-0.00067349*E243</f>
        <v>8110.6767395948</v>
      </c>
      <c r="AH243" s="29" t="n">
        <f aca="false">A243*'Simple Linear Regression'!$B$18+'Simple Linear Regression'!$B$17</f>
        <v>8091.77132124521</v>
      </c>
      <c r="AI243" s="29" t="n">
        <f aca="false">7491.3971+0.0137554*N243-0.00058829*E243-34.3283*V243+0.30565*L243+54.6031*M243</f>
        <v>8036.047786</v>
      </c>
      <c r="AJ243" s="29" t="n">
        <f aca="false">7491.3971-0.00058829*E243+0.30565*L243+54.6031*M243+0.0137554*N243-34.3283*V243</f>
        <v>8036.047786</v>
      </c>
      <c r="AL243" s="29" t="n">
        <f aca="false">2192.59+2373.87*I243+0.0316653*N243-15.7623*V243+0.00202406*AA243-0.000740146*E243-0.00963493*(I243*N243)</f>
        <v>8130.2106214076</v>
      </c>
      <c r="AM243" s="30" t="n">
        <f aca="false">5205.907083+122.0638992*I243+13.609808*(N243/1000)-1.245906883*AD243+0.7746840854*AE243-134.2474226*AC243-1547.125689*IF(AND(B243&gt;=DATE(2020,3,20),B243&lt;=DATE(2020,6,26)),1,0)</f>
        <v>8318.56859600748</v>
      </c>
      <c r="AN243" s="30" t="n">
        <f aca="false">IF(ISNUMBER(C244),C244,AN244)-0.8328750492*(AD245-AD244)+3.274150872*(AE245-AE244)+0.7954612886*((IF(ISNUMBER(C244),C244,AN244)-IF(ISNUMBER(C243),C243,AN243))-(-0.8328750492*(AD244-AD243)+3.274150872*(AE244-AE243)))-1.394571582*AO244+0.4181414112*AO243</f>
        <v>6936.31625076146</v>
      </c>
      <c r="AP243" s="31" t="n">
        <f aca="false">AQ243+AR242+'ARIMAX(1,1,1) Model'!$C$19*(AR242-AR241)+'ARIMAX(1,1,1) Model'!$C$20*AS242</f>
        <v>7999.47392750784</v>
      </c>
      <c r="AQ243" s="31" t="n">
        <f aca="false">'ARIMAX(1,1,1) Model'!$C$6*I243+'ARIMAX(1,1,1) Model'!$C$7*N243/1000+'ARIMAX(1,1,1) Model'!$C$8*AD243+'ARIMAX(1,1,1) Model'!$C$9*AE243+'ARIMAX(1,1,1) Model'!$C$10*AC243+'ARIMAX(1,1,1) Model'!$C$11*IF(AND(B243&gt;='ARIMAX(1,1,1) Model'!$C$25,B243&lt;='ARIMAX(1,1,1) Model'!$C$26),1,0)+'ARIMAX(1,1,1) Model'!$C$12*E243/1000+'ARIMAX(1,1,1) Model'!$C$13*V243+'ARIMAX(1,1,1) Model'!$C$14*A243+'ARIMAX(1,1,1) Model'!$C$15*SIN(2*PI()*A243/'ARIMAX(1,1,1) Model'!$C$24)+'ARIMAX(1,1,1) Model'!$C$16*COS(2*PI()*A243/'ARIMAX(1,1,1) Model'!$C$24)+'ARIMAX(1,1,1) Model'!$C$17*SIN(4*PI()*A243/'ARIMAX(1,1,1) Model'!$C$24)+'ARIMAX(1,1,1) Model'!$C$18*COS(4*PI()*A243/'ARIMAX(1,1,1) Model'!$C$24)</f>
        <v>1606.1552371327</v>
      </c>
      <c r="AR243" s="31" t="n">
        <f aca="false">IF(ISNUMBER(C243),C243,AP243)-AQ243</f>
        <v>6214.8447628673</v>
      </c>
      <c r="AS243" s="31" t="n">
        <f aca="false">IF(ISNUMBER(C243),C243-AP243,0)</f>
        <v>-178.473927507839</v>
      </c>
      <c r="AT243" s="32"/>
      <c r="AU243" s="33"/>
      <c r="AV243" s="33"/>
      <c r="AW243" s="31"/>
      <c r="AX243" s="31"/>
    </row>
    <row r="244" customFormat="false" ht="16.5" hidden="false" customHeight="true" outlineLevel="0" collapsed="false">
      <c r="A244" s="23" t="n">
        <v>243</v>
      </c>
      <c r="B244" s="24" t="n">
        <v>34971</v>
      </c>
      <c r="C244" s="23" t="n">
        <v>7257</v>
      </c>
      <c r="D244" s="25"/>
      <c r="E244" s="25" t="n">
        <v>353000</v>
      </c>
      <c r="F244" s="25"/>
      <c r="G244" s="25" t="n">
        <v>17.55</v>
      </c>
      <c r="H244" s="25" t="n">
        <v>16.368</v>
      </c>
      <c r="I244" s="25" t="n">
        <v>1.109</v>
      </c>
      <c r="J244" s="25" t="n">
        <v>7580.997</v>
      </c>
      <c r="K244" s="25"/>
      <c r="L244" s="25" t="n">
        <v>723</v>
      </c>
      <c r="M244" s="25" t="n">
        <v>15.368</v>
      </c>
      <c r="N244" s="25" t="n">
        <v>217188</v>
      </c>
      <c r="O244" s="25" t="n">
        <v>4970.2</v>
      </c>
      <c r="P244" s="25" t="n">
        <v>1095019</v>
      </c>
      <c r="Q244" s="25"/>
      <c r="R244" s="25" t="n">
        <v>2483</v>
      </c>
      <c r="S244" s="25"/>
      <c r="T244" s="25"/>
      <c r="U244" s="25" t="n">
        <v>27</v>
      </c>
      <c r="V244" s="25" t="n">
        <v>95.6</v>
      </c>
      <c r="W244" s="25"/>
      <c r="X244" s="25"/>
      <c r="Y244" s="25"/>
      <c r="Z244" s="25"/>
      <c r="AA244" s="25" t="n">
        <v>263455</v>
      </c>
      <c r="AB244" s="26"/>
      <c r="AC244" s="27" t="n">
        <v>0</v>
      </c>
      <c r="AD244" s="28" t="n">
        <v>20.3</v>
      </c>
      <c r="AE244" s="28" t="n">
        <v>20.1</v>
      </c>
      <c r="AF244" s="27"/>
      <c r="AG244" s="29" t="n">
        <f aca="false">6753.47943187+0.36116788*I244+0.01252571*N244-22.85359542*V244+0.00407811*AA244-0.00067349*E244</f>
        <v>8126.16664842692</v>
      </c>
      <c r="AH244" s="29" t="n">
        <f aca="false">A244*'Simple Linear Regression'!$B$18+'Simple Linear Regression'!$B$17</f>
        <v>8092.62435832911</v>
      </c>
      <c r="AI244" s="29" t="n">
        <f aca="false">7491.3971+0.0137554*N244-0.00058829*E244-34.3283*V244+0.30565*L244+54.6031*M244</f>
        <v>8049.578456</v>
      </c>
      <c r="AJ244" s="29" t="n">
        <f aca="false">7491.3971-0.00058829*E244+0.30565*L244+54.6031*M244+0.0137554*N244-34.3283*V244</f>
        <v>8049.578456</v>
      </c>
      <c r="AL244" s="29" t="n">
        <f aca="false">2192.59+2373.87*I244+0.0316653*N244-15.7623*V244+0.00202406*AA244-0.000740146*E244-0.00963493*(I244*N244)</f>
        <v>8146.95270058444</v>
      </c>
      <c r="AM244" s="30" t="n">
        <f aca="false">5205.907083+122.0638992*I244+13.609808*(N244/1000)-1.245906883*AD244+0.7746840854*AE244-134.2474226*AC244-1547.125689*IF(AND(B244&gt;=DATE(2020,3,20),B244&lt;=DATE(2020,6,26)),1,0)</f>
        <v>8287.44216750844</v>
      </c>
      <c r="AN244" s="30" t="n">
        <f aca="false">IF(ISNUMBER(C245),C245,AN245)-0.8328750492*(AD246-AD245)+3.274150872*(AE246-AE245)+0.7954612886*((IF(ISNUMBER(C245),C245,AN245)-IF(ISNUMBER(C244),C244,AN244))-(-0.8328750492*(AD245-AD244)+3.274150872*(AE245-AE244)))-1.394571582*AO245+0.4181414112*AO244</f>
        <v>8666.93109634329</v>
      </c>
      <c r="AP244" s="31" t="n">
        <f aca="false">AQ244+AR243+'ARIMAX(1,1,1) Model'!$C$19*(AR243-AR242)+'ARIMAX(1,1,1) Model'!$C$20*AS243</f>
        <v>7893.52114792662</v>
      </c>
      <c r="AQ244" s="31" t="n">
        <f aca="false">'ARIMAX(1,1,1) Model'!$C$6*I244+'ARIMAX(1,1,1) Model'!$C$7*N244/1000+'ARIMAX(1,1,1) Model'!$C$8*AD244+'ARIMAX(1,1,1) Model'!$C$9*AE244+'ARIMAX(1,1,1) Model'!$C$10*AC244+'ARIMAX(1,1,1) Model'!$C$11*IF(AND(B244&gt;='ARIMAX(1,1,1) Model'!$C$25,B244&lt;='ARIMAX(1,1,1) Model'!$C$26),1,0)+'ARIMAX(1,1,1) Model'!$C$12*E244/1000+'ARIMAX(1,1,1) Model'!$C$13*V244+'ARIMAX(1,1,1) Model'!$C$14*A244+'ARIMAX(1,1,1) Model'!$C$15*SIN(2*PI()*A244/'ARIMAX(1,1,1) Model'!$C$24)+'ARIMAX(1,1,1) Model'!$C$16*COS(2*PI()*A244/'ARIMAX(1,1,1) Model'!$C$24)+'ARIMAX(1,1,1) Model'!$C$17*SIN(4*PI()*A244/'ARIMAX(1,1,1) Model'!$C$24)+'ARIMAX(1,1,1) Model'!$C$18*COS(4*PI()*A244/'ARIMAX(1,1,1) Model'!$C$24)</f>
        <v>1554.06976424751</v>
      </c>
      <c r="AR244" s="31" t="n">
        <f aca="false">IF(ISNUMBER(C244),C244,AP244)-AQ244</f>
        <v>5702.93023575249</v>
      </c>
      <c r="AS244" s="31" t="n">
        <f aca="false">IF(ISNUMBER(C244),C244-AP244,0)</f>
        <v>-636.521147926619</v>
      </c>
      <c r="AT244" s="32"/>
      <c r="AU244" s="33"/>
      <c r="AV244" s="33"/>
      <c r="AW244" s="31"/>
      <c r="AX244" s="31"/>
    </row>
    <row r="245" customFormat="false" ht="16.5" hidden="false" customHeight="true" outlineLevel="0" collapsed="false">
      <c r="A245" s="23" t="n">
        <v>244</v>
      </c>
      <c r="B245" s="24" t="n">
        <v>34978</v>
      </c>
      <c r="C245" s="23" t="n">
        <v>8106</v>
      </c>
      <c r="D245" s="25"/>
      <c r="E245" s="25" t="n">
        <v>355000</v>
      </c>
      <c r="F245" s="25"/>
      <c r="G245" s="25" t="n">
        <v>17.288</v>
      </c>
      <c r="H245" s="25" t="n">
        <v>16.226</v>
      </c>
      <c r="I245" s="25" t="n">
        <v>1.105</v>
      </c>
      <c r="J245" s="25" t="n">
        <v>7580.997</v>
      </c>
      <c r="K245" s="25"/>
      <c r="L245" s="25" t="n">
        <v>745</v>
      </c>
      <c r="M245" s="25" t="n">
        <v>15.368</v>
      </c>
      <c r="N245" s="25" t="n">
        <v>217188</v>
      </c>
      <c r="O245" s="25" t="n">
        <v>5005.3</v>
      </c>
      <c r="P245" s="25" t="n">
        <v>1095019</v>
      </c>
      <c r="Q245" s="25"/>
      <c r="R245" s="25" t="n">
        <v>2483</v>
      </c>
      <c r="S245" s="25"/>
      <c r="T245" s="25"/>
      <c r="U245" s="25" t="n">
        <v>27</v>
      </c>
      <c r="V245" s="25" t="n">
        <v>94</v>
      </c>
      <c r="W245" s="25"/>
      <c r="X245" s="25"/>
      <c r="Y245" s="25"/>
      <c r="Z245" s="25"/>
      <c r="AA245" s="25" t="n">
        <v>263455</v>
      </c>
      <c r="AB245" s="26"/>
      <c r="AC245" s="27" t="n">
        <v>0</v>
      </c>
      <c r="AD245" s="28" t="n">
        <v>7.3</v>
      </c>
      <c r="AE245" s="28" t="n">
        <v>34.7</v>
      </c>
      <c r="AF245" s="27"/>
      <c r="AG245" s="29" t="n">
        <f aca="false">6753.47943187+0.36116788*I245+0.01252571*N245-22.85359542*V245+0.00407811*AA245-0.00067349*E245</f>
        <v>8161.3839764274</v>
      </c>
      <c r="AH245" s="29" t="n">
        <f aca="false">A245*'Simple Linear Regression'!$B$18+'Simple Linear Regression'!$B$17</f>
        <v>8093.47739541301</v>
      </c>
      <c r="AI245" s="29" t="n">
        <f aca="false">7491.3971+0.0137554*N245-0.00058829*E245-34.3283*V245+0.30565*L245+54.6031*M245</f>
        <v>8110.051456</v>
      </c>
      <c r="AJ245" s="29" t="n">
        <f aca="false">7491.3971-0.00058829*E245+0.30565*L245+54.6031*M245+0.0137554*N245-34.3283*V245</f>
        <v>8110.051456</v>
      </c>
      <c r="AL245" s="29" t="n">
        <f aca="false">2192.59+2373.87*I245+0.0316653*N245-15.7623*V245+0.00202406*AA245-0.000740146*E245-0.00963493*(I245*N245)</f>
        <v>8169.5669732918</v>
      </c>
      <c r="AM245" s="30" t="n">
        <f aca="false">5205.907083+122.0638992*I245+13.609808*(N245/1000)-1.245906883*AD245+0.7746840854*AE245-134.2474226*AC245-1547.125689*IF(AND(B245&gt;=DATE(2020,3,20),B245&lt;=DATE(2020,6,26)),1,0)</f>
        <v>8314.46108903748</v>
      </c>
      <c r="AN245" s="30" t="n">
        <f aca="false">IF(ISNUMBER(C246),C246,AN246)-0.8328750492*(AD247-AD246)+3.274150872*(AE247-AE246)+0.7954612886*((IF(ISNUMBER(C246),C246,AN246)-IF(ISNUMBER(C245),C245,AN245))-(-0.8328750492*(AD246-AD245)+3.274150872*(AE246-AE245)))-1.394571582*AO246+0.4181414112*AO245</f>
        <v>7721.8066902668</v>
      </c>
      <c r="AP245" s="31" t="n">
        <f aca="false">AQ245+AR244+'ARIMAX(1,1,1) Model'!$C$19*(AR244-AR243)+'ARIMAX(1,1,1) Model'!$C$20*AS244</f>
        <v>7787.81237909734</v>
      </c>
      <c r="AQ245" s="31" t="n">
        <f aca="false">'ARIMAX(1,1,1) Model'!$C$6*I245+'ARIMAX(1,1,1) Model'!$C$7*N245/1000+'ARIMAX(1,1,1) Model'!$C$8*AD245+'ARIMAX(1,1,1) Model'!$C$9*AE245+'ARIMAX(1,1,1) Model'!$C$10*AC245+'ARIMAX(1,1,1) Model'!$C$11*IF(AND(B245&gt;='ARIMAX(1,1,1) Model'!$C$25,B245&lt;='ARIMAX(1,1,1) Model'!$C$26),1,0)+'ARIMAX(1,1,1) Model'!$C$12*E245/1000+'ARIMAX(1,1,1) Model'!$C$13*V245+'ARIMAX(1,1,1) Model'!$C$14*A245+'ARIMAX(1,1,1) Model'!$C$15*SIN(2*PI()*A245/'ARIMAX(1,1,1) Model'!$C$24)+'ARIMAX(1,1,1) Model'!$C$16*COS(2*PI()*A245/'ARIMAX(1,1,1) Model'!$C$24)+'ARIMAX(1,1,1) Model'!$C$17*SIN(4*PI()*A245/'ARIMAX(1,1,1) Model'!$C$24)+'ARIMAX(1,1,1) Model'!$C$18*COS(4*PI()*A245/'ARIMAX(1,1,1) Model'!$C$24)</f>
        <v>1561.88783334495</v>
      </c>
      <c r="AR245" s="31" t="n">
        <f aca="false">IF(ISNUMBER(C245),C245,AP245)-AQ245</f>
        <v>6544.11216665505</v>
      </c>
      <c r="AS245" s="31" t="n">
        <f aca="false">IF(ISNUMBER(C245),C245-AP245,0)</f>
        <v>318.187620902664</v>
      </c>
      <c r="AT245" s="32"/>
      <c r="AU245" s="33"/>
      <c r="AV245" s="33"/>
      <c r="AW245" s="31"/>
      <c r="AX245" s="31"/>
    </row>
    <row r="246" customFormat="false" ht="16.5" hidden="false" customHeight="true" outlineLevel="0" collapsed="false">
      <c r="A246" s="23" t="n">
        <v>245</v>
      </c>
      <c r="B246" s="24" t="n">
        <v>34985</v>
      </c>
      <c r="C246" s="23" t="n">
        <v>7879</v>
      </c>
      <c r="D246" s="25"/>
      <c r="E246" s="25" t="n">
        <v>374000</v>
      </c>
      <c r="F246" s="25"/>
      <c r="G246" s="25" t="n">
        <v>17.278</v>
      </c>
      <c r="H246" s="25" t="n">
        <v>15.976</v>
      </c>
      <c r="I246" s="25" t="n">
        <v>1.097</v>
      </c>
      <c r="J246" s="25" t="n">
        <v>7580.997</v>
      </c>
      <c r="K246" s="25"/>
      <c r="L246" s="25" t="n">
        <v>745</v>
      </c>
      <c r="M246" s="25" t="n">
        <v>15.368</v>
      </c>
      <c r="N246" s="25" t="n">
        <v>217188</v>
      </c>
      <c r="O246" s="25" t="n">
        <v>5005.3</v>
      </c>
      <c r="P246" s="25" t="n">
        <v>1095019</v>
      </c>
      <c r="Q246" s="25"/>
      <c r="R246" s="25" t="n">
        <v>2483</v>
      </c>
      <c r="S246" s="25"/>
      <c r="T246" s="25"/>
      <c r="U246" s="25" t="n">
        <v>27</v>
      </c>
      <c r="V246" s="25" t="n">
        <v>94</v>
      </c>
      <c r="W246" s="25"/>
      <c r="X246" s="25"/>
      <c r="Y246" s="25"/>
      <c r="Z246" s="25"/>
      <c r="AA246" s="25" t="n">
        <v>263455</v>
      </c>
      <c r="AB246" s="26"/>
      <c r="AC246" s="27" t="n">
        <v>0</v>
      </c>
      <c r="AD246" s="28" t="n">
        <v>13.2</v>
      </c>
      <c r="AE246" s="28" t="n">
        <v>15.5</v>
      </c>
      <c r="AF246" s="27"/>
      <c r="AG246" s="29" t="n">
        <f aca="false">6753.47943187+0.36116788*I246+0.01252571*N246-22.85359542*V246+0.00407811*AA246-0.00067349*E246</f>
        <v>8148.58477708436</v>
      </c>
      <c r="AH246" s="29" t="n">
        <f aca="false">A246*'Simple Linear Regression'!$B$18+'Simple Linear Regression'!$B$17</f>
        <v>8094.33043249692</v>
      </c>
      <c r="AI246" s="29" t="n">
        <f aca="false">7491.3971+0.0137554*N246-0.00058829*E246-34.3283*V246+0.30565*L246+54.6031*M246</f>
        <v>8098.873946</v>
      </c>
      <c r="AJ246" s="29" t="n">
        <f aca="false">7491.3971-0.00058829*E246+0.30565*L246+54.6031*M246+0.0137554*N246-34.3283*V246</f>
        <v>8098.873946</v>
      </c>
      <c r="AL246" s="29" t="n">
        <f aca="false">2192.59+2373.87*I246+0.0316653*N246-15.7623*V246+0.00202406*AA246-0.000740146*E246-0.00963493*(I246*N246)</f>
        <v>8153.25396870652</v>
      </c>
      <c r="AM246" s="30" t="n">
        <f aca="false">5205.907083+122.0638992*I246+13.609808*(N246/1000)-1.245906883*AD246+0.7746840854*AE246-134.2474226*AC246-1547.125689*IF(AND(B246&gt;=DATE(2020,3,20),B246&lt;=DATE(2020,6,26)),1,0)</f>
        <v>8291.2597927945</v>
      </c>
      <c r="AN246" s="30" t="n">
        <f aca="false">IF(ISNUMBER(C247),C247,AN247)-0.8328750492*(AD248-AD247)+3.274150872*(AE248-AE247)+0.7954612886*((IF(ISNUMBER(C247),C247,AN247)-IF(ISNUMBER(C246),C246,AN246))-(-0.8328750492*(AD247-AD246)+3.274150872*(AE247-AE246)))-1.394571582*AO247+0.4181414112*AO246</f>
        <v>7592.44142349821</v>
      </c>
      <c r="AP246" s="31" t="n">
        <f aca="false">AQ246+AR245+'ARIMAX(1,1,1) Model'!$C$19*(AR245-AR244)+'ARIMAX(1,1,1) Model'!$C$20*AS245</f>
        <v>7834.21905040261</v>
      </c>
      <c r="AQ246" s="31" t="n">
        <f aca="false">'ARIMAX(1,1,1) Model'!$C$6*I246+'ARIMAX(1,1,1) Model'!$C$7*N246/1000+'ARIMAX(1,1,1) Model'!$C$8*AD246+'ARIMAX(1,1,1) Model'!$C$9*AE246+'ARIMAX(1,1,1) Model'!$C$10*AC246+'ARIMAX(1,1,1) Model'!$C$11*IF(AND(B246&gt;='ARIMAX(1,1,1) Model'!$C$25,B246&lt;='ARIMAX(1,1,1) Model'!$C$26),1,0)+'ARIMAX(1,1,1) Model'!$C$12*E246/1000+'ARIMAX(1,1,1) Model'!$C$13*V246+'ARIMAX(1,1,1) Model'!$C$14*A246+'ARIMAX(1,1,1) Model'!$C$15*SIN(2*PI()*A246/'ARIMAX(1,1,1) Model'!$C$24)+'ARIMAX(1,1,1) Model'!$C$16*COS(2*PI()*A246/'ARIMAX(1,1,1) Model'!$C$24)+'ARIMAX(1,1,1) Model'!$C$17*SIN(4*PI()*A246/'ARIMAX(1,1,1) Model'!$C$24)+'ARIMAX(1,1,1) Model'!$C$18*COS(4*PI()*A246/'ARIMAX(1,1,1) Model'!$C$24)</f>
        <v>1494.46045091868</v>
      </c>
      <c r="AR246" s="31" t="n">
        <f aca="false">IF(ISNUMBER(C246),C246,AP246)-AQ246</f>
        <v>6384.53954908132</v>
      </c>
      <c r="AS246" s="31" t="n">
        <f aca="false">IF(ISNUMBER(C246),C246-AP246,0)</f>
        <v>44.780949597387</v>
      </c>
      <c r="AT246" s="32"/>
      <c r="AU246" s="33"/>
      <c r="AV246" s="33"/>
      <c r="AW246" s="31"/>
      <c r="AX246" s="31"/>
    </row>
    <row r="247" customFormat="false" ht="16.5" hidden="false" customHeight="true" outlineLevel="0" collapsed="false">
      <c r="A247" s="23" t="n">
        <v>246</v>
      </c>
      <c r="B247" s="24" t="n">
        <v>34992</v>
      </c>
      <c r="C247" s="23" t="n">
        <v>7712</v>
      </c>
      <c r="D247" s="25"/>
      <c r="E247" s="25" t="n">
        <v>369000</v>
      </c>
      <c r="F247" s="25"/>
      <c r="G247" s="25" t="n">
        <v>17.508</v>
      </c>
      <c r="H247" s="25" t="n">
        <v>15.962</v>
      </c>
      <c r="I247" s="25" t="n">
        <v>1.087</v>
      </c>
      <c r="J247" s="25" t="n">
        <v>7580.997</v>
      </c>
      <c r="K247" s="25"/>
      <c r="L247" s="25" t="n">
        <v>745</v>
      </c>
      <c r="M247" s="25" t="n">
        <v>15.338</v>
      </c>
      <c r="N247" s="25" t="n">
        <v>219216</v>
      </c>
      <c r="O247" s="25" t="n">
        <v>5005.3</v>
      </c>
      <c r="P247" s="25" t="n">
        <v>1095019</v>
      </c>
      <c r="Q247" s="25"/>
      <c r="R247" s="25" t="n">
        <v>2483</v>
      </c>
      <c r="S247" s="25"/>
      <c r="T247" s="25"/>
      <c r="U247" s="25" t="n">
        <v>27</v>
      </c>
      <c r="V247" s="25" t="n">
        <v>94</v>
      </c>
      <c r="W247" s="25"/>
      <c r="X247" s="25"/>
      <c r="Y247" s="25"/>
      <c r="Z247" s="25"/>
      <c r="AA247" s="25" t="n">
        <v>263455</v>
      </c>
      <c r="AB247" s="26"/>
      <c r="AC247" s="27" t="n">
        <v>0</v>
      </c>
      <c r="AD247" s="28" t="n">
        <v>36.5</v>
      </c>
      <c r="AE247" s="28" t="n">
        <v>12.1</v>
      </c>
      <c r="AF247" s="27"/>
      <c r="AG247" s="29" t="n">
        <f aca="false">6753.47943187+0.36116788*I247+0.01252571*N247-22.85359542*V247+0.00407811*AA247-0.00067349*E247</f>
        <v>8177.35075528556</v>
      </c>
      <c r="AH247" s="29" t="n">
        <f aca="false">A247*'Simple Linear Regression'!$B$18+'Simple Linear Regression'!$B$17</f>
        <v>8095.18346958082</v>
      </c>
      <c r="AI247" s="29" t="n">
        <f aca="false">7491.3971+0.0137554*N247-0.00058829*E247-34.3283*V247+0.30565*L247+54.6031*M247</f>
        <v>8128.0732542</v>
      </c>
      <c r="AJ247" s="29" t="n">
        <f aca="false">7491.3971-0.00058829*E247+0.30565*L247+54.6031*M247+0.0137554*N247-34.3283*V247</f>
        <v>8128.0732542</v>
      </c>
      <c r="AL247" s="29" t="n">
        <f aca="false">2192.59+2373.87*I247+0.0316653*N247-15.7623*V247+0.00202406*AA247-0.000740146*E247-0.00963493*(I247*N247)</f>
        <v>8197.11955232544</v>
      </c>
      <c r="AM247" s="30" t="n">
        <f aca="false">5205.907083+122.0638992*I247+13.609808*(N247/1000)-1.245906883*AD247+0.7746840854*AE247-134.2474226*AC247-1547.125689*IF(AND(B247&gt;=DATE(2020,3,20),B247&lt;=DATE(2020,6,26)),1,0)</f>
        <v>8285.97628816224</v>
      </c>
      <c r="AN247" s="30" t="n">
        <f aca="false">IF(ISNUMBER(C248),C248,AN248)-0.8328750492*(AD249-AD248)+3.274150872*(AE249-AE248)+0.7954612886*((IF(ISNUMBER(C248),C248,AN248)-IF(ISNUMBER(C247),C247,AN247))-(-0.8328750492*(AD248-AD247)+3.274150872*(AE248-AE247)))-1.394571582*AO248+0.4181414112*AO247</f>
        <v>8394.09056482195</v>
      </c>
      <c r="AP247" s="31" t="n">
        <f aca="false">AQ247+AR246+'ARIMAX(1,1,1) Model'!$C$19*(AR246-AR245)+'ARIMAX(1,1,1) Model'!$C$20*AS246</f>
        <v>7831.80145226523</v>
      </c>
      <c r="AQ247" s="31" t="n">
        <f aca="false">'ARIMAX(1,1,1) Model'!$C$6*I247+'ARIMAX(1,1,1) Model'!$C$7*N247/1000+'ARIMAX(1,1,1) Model'!$C$8*AD247+'ARIMAX(1,1,1) Model'!$C$9*AE247+'ARIMAX(1,1,1) Model'!$C$10*AC247+'ARIMAX(1,1,1) Model'!$C$11*IF(AND(B247&gt;='ARIMAX(1,1,1) Model'!$C$25,B247&lt;='ARIMAX(1,1,1) Model'!$C$26),1,0)+'ARIMAX(1,1,1) Model'!$C$12*E247/1000+'ARIMAX(1,1,1) Model'!$C$13*V247+'ARIMAX(1,1,1) Model'!$C$14*A247+'ARIMAX(1,1,1) Model'!$C$15*SIN(2*PI()*A247/'ARIMAX(1,1,1) Model'!$C$24)+'ARIMAX(1,1,1) Model'!$C$16*COS(2*PI()*A247/'ARIMAX(1,1,1) Model'!$C$24)+'ARIMAX(1,1,1) Model'!$C$17*SIN(4*PI()*A247/'ARIMAX(1,1,1) Model'!$C$24)+'ARIMAX(1,1,1) Model'!$C$18*COS(4*PI()*A247/'ARIMAX(1,1,1) Model'!$C$24)</f>
        <v>1503.13187627405</v>
      </c>
      <c r="AR247" s="31" t="n">
        <f aca="false">IF(ISNUMBER(C247),C247,AP247)-AQ247</f>
        <v>6208.86812372595</v>
      </c>
      <c r="AS247" s="31" t="n">
        <f aca="false">IF(ISNUMBER(C247),C247-AP247,0)</f>
        <v>-119.801452265225</v>
      </c>
      <c r="AT247" s="32"/>
      <c r="AU247" s="33"/>
      <c r="AV247" s="33"/>
      <c r="AW247" s="31"/>
      <c r="AX247" s="31"/>
    </row>
    <row r="248" customFormat="false" ht="16.5" hidden="false" customHeight="true" outlineLevel="0" collapsed="false">
      <c r="A248" s="23" t="n">
        <v>247</v>
      </c>
      <c r="B248" s="24" t="n">
        <v>34999</v>
      </c>
      <c r="C248" s="23" t="n">
        <v>8103</v>
      </c>
      <c r="D248" s="25"/>
      <c r="E248" s="25" t="n">
        <v>366000</v>
      </c>
      <c r="F248" s="25"/>
      <c r="G248" s="25" t="n">
        <v>17.564</v>
      </c>
      <c r="H248" s="25" t="n">
        <v>16.118</v>
      </c>
      <c r="I248" s="25" t="n">
        <v>1.079</v>
      </c>
      <c r="J248" s="25" t="n">
        <v>7580.997</v>
      </c>
      <c r="K248" s="25"/>
      <c r="L248" s="25" t="n">
        <v>745</v>
      </c>
      <c r="M248" s="25" t="n">
        <v>15.338</v>
      </c>
      <c r="N248" s="25" t="n">
        <v>219216</v>
      </c>
      <c r="O248" s="25" t="n">
        <v>5005.3</v>
      </c>
      <c r="P248" s="25" t="n">
        <v>1095019</v>
      </c>
      <c r="Q248" s="25"/>
      <c r="R248" s="25" t="n">
        <v>2483</v>
      </c>
      <c r="S248" s="25"/>
      <c r="T248" s="25"/>
      <c r="U248" s="25" t="n">
        <v>27</v>
      </c>
      <c r="V248" s="25" t="n">
        <v>94</v>
      </c>
      <c r="W248" s="25"/>
      <c r="X248" s="25"/>
      <c r="Y248" s="25"/>
      <c r="Z248" s="25"/>
      <c r="AA248" s="25" t="n">
        <v>263455</v>
      </c>
      <c r="AB248" s="26"/>
      <c r="AC248" s="27" t="n">
        <v>0</v>
      </c>
      <c r="AD248" s="28" t="n">
        <v>45</v>
      </c>
      <c r="AE248" s="28" t="n">
        <v>10.9</v>
      </c>
      <c r="AF248" s="27"/>
      <c r="AG248" s="29" t="n">
        <f aca="false">6753.47943187+0.36116788*I248+0.01252571*N248-22.85359542*V248+0.00407811*AA248-0.00067349*E248</f>
        <v>8179.36833594252</v>
      </c>
      <c r="AH248" s="29" t="n">
        <f aca="false">A248*'Simple Linear Regression'!$B$18+'Simple Linear Regression'!$B$17</f>
        <v>8096.03650666473</v>
      </c>
      <c r="AI248" s="29" t="n">
        <f aca="false">7491.3971+0.0137554*N248-0.00058829*E248-34.3283*V248+0.30565*L248+54.6031*M248</f>
        <v>8129.8381242</v>
      </c>
      <c r="AJ248" s="29" t="n">
        <f aca="false">7491.3971-0.00058829*E248+0.30565*L248+54.6031*M248+0.0137554*N248-34.3283*V248</f>
        <v>8129.8381242</v>
      </c>
      <c r="AL248" s="29" t="n">
        <f aca="false">2192.59+2373.87*I248+0.0316653*N248-15.7623*V248+0.00202406*AA248-0.000740146*E248-0.00963493*(I248*N248)</f>
        <v>8197.24607684448</v>
      </c>
      <c r="AM248" s="30" t="n">
        <f aca="false">5205.907083+122.0638992*I248+13.609808*(N248/1000)-1.245906883*AD248+0.7746840854*AE248-134.2474226*AC248-1547.125689*IF(AND(B248&gt;=DATE(2020,3,20),B248&lt;=DATE(2020,6,26)),1,0)</f>
        <v>8273.47994756066</v>
      </c>
      <c r="AN248" s="30" t="n">
        <f aca="false">IF(ISNUMBER(C249),C249,AN249)-0.8328750492*(AD250-AD249)+3.274150872*(AE250-AE249)+0.7954612886*((IF(ISNUMBER(C249),C249,AN249)-IF(ISNUMBER(C248),C248,AN248))-(-0.8328750492*(AD249-AD248)+3.274150872*(AE249-AE248)))-1.394571582*AO249+0.4181414112*AO248</f>
        <v>6902.85942686272</v>
      </c>
      <c r="AP248" s="31" t="n">
        <f aca="false">AQ248+AR247+'ARIMAX(1,1,1) Model'!$C$19*(AR247-AR246)+'ARIMAX(1,1,1) Model'!$C$20*AS247</f>
        <v>7802.31684199445</v>
      </c>
      <c r="AQ248" s="31" t="n">
        <f aca="false">'ARIMAX(1,1,1) Model'!$C$6*I248+'ARIMAX(1,1,1) Model'!$C$7*N248/1000+'ARIMAX(1,1,1) Model'!$C$8*AD248+'ARIMAX(1,1,1) Model'!$C$9*AE248+'ARIMAX(1,1,1) Model'!$C$10*AC248+'ARIMAX(1,1,1) Model'!$C$11*IF(AND(B248&gt;='ARIMAX(1,1,1) Model'!$C$25,B248&lt;='ARIMAX(1,1,1) Model'!$C$26),1,0)+'ARIMAX(1,1,1) Model'!$C$12*E248/1000+'ARIMAX(1,1,1) Model'!$C$13*V248+'ARIMAX(1,1,1) Model'!$C$14*A248+'ARIMAX(1,1,1) Model'!$C$15*SIN(2*PI()*A248/'ARIMAX(1,1,1) Model'!$C$24)+'ARIMAX(1,1,1) Model'!$C$16*COS(2*PI()*A248/'ARIMAX(1,1,1) Model'!$C$24)+'ARIMAX(1,1,1) Model'!$C$17*SIN(4*PI()*A248/'ARIMAX(1,1,1) Model'!$C$24)+'ARIMAX(1,1,1) Model'!$C$18*COS(4*PI()*A248/'ARIMAX(1,1,1) Model'!$C$24)</f>
        <v>1502.75093209781</v>
      </c>
      <c r="AR248" s="31" t="n">
        <f aca="false">IF(ISNUMBER(C248),C248,AP248)-AQ248</f>
        <v>6600.24906790219</v>
      </c>
      <c r="AS248" s="31" t="n">
        <f aca="false">IF(ISNUMBER(C248),C248-AP248,0)</f>
        <v>300.683158005549</v>
      </c>
      <c r="AT248" s="32"/>
      <c r="AU248" s="33"/>
      <c r="AV248" s="33"/>
      <c r="AW248" s="31"/>
      <c r="AX248" s="31"/>
    </row>
    <row r="249" customFormat="false" ht="16.5" hidden="false" customHeight="true" outlineLevel="0" collapsed="false">
      <c r="A249" s="23" t="n">
        <v>248</v>
      </c>
      <c r="B249" s="24" t="n">
        <v>35006</v>
      </c>
      <c r="C249" s="23" t="n">
        <v>7449</v>
      </c>
      <c r="D249" s="25"/>
      <c r="E249" s="25" t="n">
        <v>377000</v>
      </c>
      <c r="F249" s="25"/>
      <c r="G249" s="25" t="n">
        <v>17.79</v>
      </c>
      <c r="H249" s="25" t="n">
        <v>16.654</v>
      </c>
      <c r="I249" s="25" t="n">
        <v>1.068</v>
      </c>
      <c r="J249" s="25" t="n">
        <v>7580.997</v>
      </c>
      <c r="K249" s="25"/>
      <c r="L249" s="25" t="n">
        <v>745</v>
      </c>
      <c r="M249" s="25" t="n">
        <v>15.338</v>
      </c>
      <c r="N249" s="25" t="n">
        <v>219216</v>
      </c>
      <c r="O249" s="25" t="n">
        <v>5005.3</v>
      </c>
      <c r="P249" s="25" t="n">
        <v>1095019</v>
      </c>
      <c r="Q249" s="25"/>
      <c r="R249" s="25" t="n">
        <v>2483</v>
      </c>
      <c r="S249" s="25"/>
      <c r="T249" s="25"/>
      <c r="U249" s="25" t="n">
        <v>27</v>
      </c>
      <c r="V249" s="25" t="n">
        <v>94</v>
      </c>
      <c r="W249" s="25"/>
      <c r="X249" s="25"/>
      <c r="Y249" s="25"/>
      <c r="Z249" s="25"/>
      <c r="AA249" s="25" t="n">
        <v>263455</v>
      </c>
      <c r="AB249" s="26"/>
      <c r="AC249" s="27" t="n">
        <v>0</v>
      </c>
      <c r="AD249" s="28" t="n">
        <v>59.4</v>
      </c>
      <c r="AE249" s="28" t="n">
        <v>5.8</v>
      </c>
      <c r="AF249" s="27"/>
      <c r="AG249" s="29" t="n">
        <f aca="false">6753.47943187+0.36116788*I249+0.01252571*N249-22.85359542*V249+0.00407811*AA249-0.00067349*E249</f>
        <v>8171.95597309584</v>
      </c>
      <c r="AH249" s="29" t="n">
        <f aca="false">A249*'Simple Linear Regression'!$B$18+'Simple Linear Regression'!$B$17</f>
        <v>8096.88954374863</v>
      </c>
      <c r="AI249" s="29" t="n">
        <f aca="false">7491.3971+0.0137554*N249-0.00058829*E249-34.3283*V249+0.30565*L249+54.6031*M249</f>
        <v>8123.3669342</v>
      </c>
      <c r="AJ249" s="29" t="n">
        <f aca="false">7491.3971-0.00058829*E249+0.30565*L249+54.6031*M249+0.0137554*N249-34.3283*V249</f>
        <v>8123.3669342</v>
      </c>
      <c r="AL249" s="29" t="n">
        <f aca="false">2192.59+2373.87*I249+0.0316653*N249-15.7623*V249+0.00202406*AA249-0.000740146*E249-0.00963493*(I249*N249)</f>
        <v>8186.22533980816</v>
      </c>
      <c r="AM249" s="30" t="n">
        <f aca="false">5205.907083+122.0638992*I249+13.609808*(N249/1000)-1.245906883*AD249+0.7746840854*AE249-134.2474226*AC249-1547.125689*IF(AND(B249&gt;=DATE(2020,3,20),B249&lt;=DATE(2020,6,26)),1,0)</f>
        <v>8250.24529671872</v>
      </c>
      <c r="AN249" s="30" t="n">
        <f aca="false">IF(ISNUMBER(C250),C250,AN250)-0.8328750492*(AD251-AD250)+3.274150872*(AE251-AE250)+0.7954612886*((IF(ISNUMBER(C250),C250,AN250)-IF(ISNUMBER(C249),C249,AN249))-(-0.8328750492*(AD250-AD249)+3.274150872*(AE250-AE249)))-1.394571582*AO250+0.4181414112*AO249</f>
        <v>9307.76519904567</v>
      </c>
      <c r="AP249" s="31" t="n">
        <f aca="false">AQ249+AR248+'ARIMAX(1,1,1) Model'!$C$19*(AR248-AR247)+'ARIMAX(1,1,1) Model'!$C$20*AS248</f>
        <v>7849.70398798546</v>
      </c>
      <c r="AQ249" s="31" t="n">
        <f aca="false">'ARIMAX(1,1,1) Model'!$C$6*I249+'ARIMAX(1,1,1) Model'!$C$7*N249/1000+'ARIMAX(1,1,1) Model'!$C$8*AD249+'ARIMAX(1,1,1) Model'!$C$9*AE249+'ARIMAX(1,1,1) Model'!$C$10*AC249+'ARIMAX(1,1,1) Model'!$C$11*IF(AND(B249&gt;='ARIMAX(1,1,1) Model'!$C$25,B249&lt;='ARIMAX(1,1,1) Model'!$C$26),1,0)+'ARIMAX(1,1,1) Model'!$C$12*E249/1000+'ARIMAX(1,1,1) Model'!$C$13*V249+'ARIMAX(1,1,1) Model'!$C$14*A249+'ARIMAX(1,1,1) Model'!$C$15*SIN(2*PI()*A249/'ARIMAX(1,1,1) Model'!$C$24)+'ARIMAX(1,1,1) Model'!$C$16*COS(2*PI()*A249/'ARIMAX(1,1,1) Model'!$C$24)+'ARIMAX(1,1,1) Model'!$C$17*SIN(4*PI()*A249/'ARIMAX(1,1,1) Model'!$C$24)+'ARIMAX(1,1,1) Model'!$C$18*COS(4*PI()*A249/'ARIMAX(1,1,1) Model'!$C$24)</f>
        <v>1481.92283898208</v>
      </c>
      <c r="AR249" s="31" t="n">
        <f aca="false">IF(ISNUMBER(C249),C249,AP249)-AQ249</f>
        <v>5967.07716101792</v>
      </c>
      <c r="AS249" s="31" t="n">
        <f aca="false">IF(ISNUMBER(C249),C249-AP249,0)</f>
        <v>-400.703987985456</v>
      </c>
      <c r="AT249" s="32"/>
      <c r="AU249" s="33"/>
      <c r="AV249" s="33"/>
      <c r="AW249" s="31"/>
      <c r="AX249" s="31"/>
    </row>
    <row r="250" customFormat="false" ht="16.5" hidden="false" customHeight="true" outlineLevel="0" collapsed="false">
      <c r="A250" s="23" t="n">
        <v>249</v>
      </c>
      <c r="B250" s="24" t="n">
        <v>35013</v>
      </c>
      <c r="C250" s="23" t="n">
        <v>8477</v>
      </c>
      <c r="D250" s="25"/>
      <c r="E250" s="25" t="n">
        <v>380000</v>
      </c>
      <c r="F250" s="25"/>
      <c r="G250" s="25" t="n">
        <v>17.756</v>
      </c>
      <c r="H250" s="25" t="n">
        <v>16.792</v>
      </c>
      <c r="I250" s="25" t="n">
        <v>1.065</v>
      </c>
      <c r="J250" s="25" t="n">
        <v>7683.125</v>
      </c>
      <c r="K250" s="25"/>
      <c r="L250" s="25" t="n">
        <v>765</v>
      </c>
      <c r="M250" s="25" t="n">
        <v>15.338</v>
      </c>
      <c r="N250" s="25" t="n">
        <v>219216</v>
      </c>
      <c r="O250" s="25" t="n">
        <v>5020.5</v>
      </c>
      <c r="P250" s="25" t="n">
        <v>1095019</v>
      </c>
      <c r="Q250" s="25"/>
      <c r="R250" s="25" t="n">
        <v>2483</v>
      </c>
      <c r="S250" s="25"/>
      <c r="T250" s="25"/>
      <c r="U250" s="25" t="n">
        <v>27</v>
      </c>
      <c r="V250" s="25" t="n">
        <v>94</v>
      </c>
      <c r="W250" s="25"/>
      <c r="X250" s="25"/>
      <c r="Y250" s="25"/>
      <c r="Z250" s="25"/>
      <c r="AA250" s="25" t="n">
        <v>263455</v>
      </c>
      <c r="AB250" s="26"/>
      <c r="AC250" s="27" t="n">
        <v>0</v>
      </c>
      <c r="AD250" s="28" t="n">
        <v>112.8</v>
      </c>
      <c r="AE250" s="28" t="n">
        <v>4.5</v>
      </c>
      <c r="AF250" s="27"/>
      <c r="AG250" s="29" t="n">
        <f aca="false">6753.47943187+0.36116788*I250+0.01252571*N250-22.85359542*V250+0.00407811*AA250-0.00067349*E250</f>
        <v>8169.9344195922</v>
      </c>
      <c r="AH250" s="29" t="n">
        <f aca="false">A250*'Simple Linear Regression'!$B$18+'Simple Linear Regression'!$B$17</f>
        <v>8097.74258083254</v>
      </c>
      <c r="AI250" s="29" t="n">
        <f aca="false">7491.3971+0.0137554*N250-0.00058829*E250-34.3283*V250+0.30565*L250+54.6031*M250</f>
        <v>8127.7150642</v>
      </c>
      <c r="AJ250" s="29" t="n">
        <f aca="false">7491.3971-0.00058829*E250+0.30565*L250+54.6031*M250+0.0137554*N250-34.3283*V250</f>
        <v>8127.7150642</v>
      </c>
      <c r="AL250" s="29" t="n">
        <f aca="false">2192.59+2373.87*I250+0.0316653*N250-15.7623*V250+0.00202406*AA250-0.000740146*E250-0.00963493*(I250*N250)</f>
        <v>8183.2196842528</v>
      </c>
      <c r="AM250" s="30" t="n">
        <f aca="false">5205.907083+122.0638992*I250+13.609808*(N250/1000)-1.245906883*AD250+0.7746840854*AE250-134.2474226*AC250-1547.125689*IF(AND(B250&gt;=DATE(2020,3,20),B250&lt;=DATE(2020,6,26)),1,0)</f>
        <v>8182.3405881579</v>
      </c>
      <c r="AN250" s="30" t="n">
        <f aca="false">IF(ISNUMBER(C251),C251,AN251)-0.8328750492*(AD252-AD251)+3.274150872*(AE252-AE251)+0.7954612886*((IF(ISNUMBER(C251),C251,AN251)-IF(ISNUMBER(C250),C250,AN250))-(-0.8328750492*(AD251-AD250)+3.274150872*(AE251-AE250)))-1.394571582*AO251+0.4181414112*AO250</f>
        <v>7692.84107419989</v>
      </c>
      <c r="AP250" s="31" t="n">
        <f aca="false">AQ250+AR249+'ARIMAX(1,1,1) Model'!$C$19*(AR249-AR248)+'ARIMAX(1,1,1) Model'!$C$20*AS249</f>
        <v>7763.44835099793</v>
      </c>
      <c r="AQ250" s="31" t="n">
        <f aca="false">'ARIMAX(1,1,1) Model'!$C$6*I250+'ARIMAX(1,1,1) Model'!$C$7*N250/1000+'ARIMAX(1,1,1) Model'!$C$8*AD250+'ARIMAX(1,1,1) Model'!$C$9*AE250+'ARIMAX(1,1,1) Model'!$C$10*AC250+'ARIMAX(1,1,1) Model'!$C$11*IF(AND(B250&gt;='ARIMAX(1,1,1) Model'!$C$25,B250&lt;='ARIMAX(1,1,1) Model'!$C$26),1,0)+'ARIMAX(1,1,1) Model'!$C$12*E250/1000+'ARIMAX(1,1,1) Model'!$C$13*V250+'ARIMAX(1,1,1) Model'!$C$14*A250+'ARIMAX(1,1,1) Model'!$C$15*SIN(2*PI()*A250/'ARIMAX(1,1,1) Model'!$C$24)+'ARIMAX(1,1,1) Model'!$C$16*COS(2*PI()*A250/'ARIMAX(1,1,1) Model'!$C$24)+'ARIMAX(1,1,1) Model'!$C$17*SIN(4*PI()*A250/'ARIMAX(1,1,1) Model'!$C$24)+'ARIMAX(1,1,1) Model'!$C$18*COS(4*PI()*A250/'ARIMAX(1,1,1) Model'!$C$24)</f>
        <v>1497.45844361253</v>
      </c>
      <c r="AR250" s="31" t="n">
        <f aca="false">IF(ISNUMBER(C250),C250,AP250)-AQ250</f>
        <v>6979.54155638747</v>
      </c>
      <c r="AS250" s="31" t="n">
        <f aca="false">IF(ISNUMBER(C250),C250-AP250,0)</f>
        <v>713.551649002069</v>
      </c>
      <c r="AT250" s="32"/>
      <c r="AU250" s="33"/>
      <c r="AV250" s="33"/>
      <c r="AW250" s="31"/>
      <c r="AX250" s="31"/>
    </row>
    <row r="251" customFormat="false" ht="16.5" hidden="false" customHeight="true" outlineLevel="0" collapsed="false">
      <c r="A251" s="23" t="n">
        <v>250</v>
      </c>
      <c r="B251" s="24" t="n">
        <v>35020</v>
      </c>
      <c r="C251" s="23" t="n">
        <v>8021</v>
      </c>
      <c r="D251" s="25"/>
      <c r="E251" s="25" t="n">
        <v>370000</v>
      </c>
      <c r="F251" s="25"/>
      <c r="G251" s="25" t="n">
        <v>18.062</v>
      </c>
      <c r="H251" s="25" t="n">
        <v>16.75</v>
      </c>
      <c r="I251" s="25" t="n">
        <v>1.063</v>
      </c>
      <c r="J251" s="25" t="n">
        <v>7683.125</v>
      </c>
      <c r="K251" s="25"/>
      <c r="L251" s="25" t="n">
        <v>765</v>
      </c>
      <c r="M251" s="25" t="n">
        <v>14.861</v>
      </c>
      <c r="N251" s="25" t="n">
        <v>203866</v>
      </c>
      <c r="O251" s="25" t="n">
        <v>5020.5</v>
      </c>
      <c r="P251" s="25" t="n">
        <v>1095019</v>
      </c>
      <c r="Q251" s="25"/>
      <c r="R251" s="25" t="n">
        <v>2483</v>
      </c>
      <c r="S251" s="25"/>
      <c r="T251" s="25"/>
      <c r="U251" s="25" t="n">
        <v>27</v>
      </c>
      <c r="V251" s="25" t="n">
        <v>94</v>
      </c>
      <c r="W251" s="25"/>
      <c r="X251" s="25"/>
      <c r="Y251" s="25"/>
      <c r="Z251" s="25"/>
      <c r="AA251" s="25" t="n">
        <v>263455</v>
      </c>
      <c r="AB251" s="26"/>
      <c r="AC251" s="27" t="n">
        <v>0</v>
      </c>
      <c r="AD251" s="28" t="n">
        <v>126.4</v>
      </c>
      <c r="AE251" s="28" t="n">
        <v>0.1</v>
      </c>
      <c r="AF251" s="27"/>
      <c r="AG251" s="29" t="n">
        <f aca="false">6753.47943187+0.36116788*I251+0.01252571*N251-22.85359542*V251+0.00407811*AA251-0.00067349*E251</f>
        <v>7984.39894875644</v>
      </c>
      <c r="AH251" s="29" t="n">
        <f aca="false">A251*'Simple Linear Regression'!$B$18+'Simple Linear Regression'!$B$17</f>
        <v>8098.59561791644</v>
      </c>
      <c r="AI251" s="29" t="n">
        <f aca="false">7491.3971+0.0137554*N251-0.00058829*E251-34.3283*V251+0.30565*L251+54.6031*M251</f>
        <v>7896.4068955</v>
      </c>
      <c r="AJ251" s="29" t="n">
        <f aca="false">7491.3971-0.00058829*E251+0.30565*L251+54.6031*M251+0.0137554*N251-34.3283*V251</f>
        <v>7896.4068955</v>
      </c>
      <c r="AL251" s="29" t="n">
        <f aca="false">2192.59+2373.87*I251+0.0316653*N251-15.7623*V251+0.00202406*AA251-0.000740146*E251-0.00963493*(I251*N251)</f>
        <v>7861.24894543906</v>
      </c>
      <c r="AM251" s="30" t="n">
        <f aca="false">5205.907083+122.0638992*I251+13.609808*(N251/1000)-1.245906883*AD251+0.7746840854*AE251-134.2474226*AC251-1547.125689*IF(AND(B251&gt;=DATE(2020,3,20),B251&lt;=DATE(2020,6,26)),1,0)</f>
        <v>7952.83296397494</v>
      </c>
      <c r="AN251" s="30" t="n">
        <f aca="false">IF(ISNUMBER(C252),C252,AN252)-0.8328750492*(AD253-AD252)+3.274150872*(AE253-AE252)+0.7954612886*((IF(ISNUMBER(C252),C252,AN252)-IF(ISNUMBER(C251),C251,AN251))-(-0.8328750492*(AD252-AD251)+3.274150872*(AE252-AE251)))-1.394571582*AO252+0.4181414112*AO251</f>
        <v>7678.8133228915</v>
      </c>
      <c r="AP251" s="31" t="n">
        <f aca="false">AQ251+AR250+'ARIMAX(1,1,1) Model'!$C$19*(AR250-AR249)+'ARIMAX(1,1,1) Model'!$C$20*AS250</f>
        <v>7906.04239431624</v>
      </c>
      <c r="AQ251" s="31" t="n">
        <f aca="false">'ARIMAX(1,1,1) Model'!$C$6*I251+'ARIMAX(1,1,1) Model'!$C$7*N251/1000+'ARIMAX(1,1,1) Model'!$C$8*AD251+'ARIMAX(1,1,1) Model'!$C$9*AE251+'ARIMAX(1,1,1) Model'!$C$10*AC251+'ARIMAX(1,1,1) Model'!$C$11*IF(AND(B251&gt;='ARIMAX(1,1,1) Model'!$C$25,B251&lt;='ARIMAX(1,1,1) Model'!$C$26),1,0)+'ARIMAX(1,1,1) Model'!$C$12*E251/1000+'ARIMAX(1,1,1) Model'!$C$13*V251+'ARIMAX(1,1,1) Model'!$C$14*A251+'ARIMAX(1,1,1) Model'!$C$15*SIN(2*PI()*A251/'ARIMAX(1,1,1) Model'!$C$24)+'ARIMAX(1,1,1) Model'!$C$16*COS(2*PI()*A251/'ARIMAX(1,1,1) Model'!$C$24)+'ARIMAX(1,1,1) Model'!$C$17*SIN(4*PI()*A251/'ARIMAX(1,1,1) Model'!$C$24)+'ARIMAX(1,1,1) Model'!$C$18*COS(4*PI()*A251/'ARIMAX(1,1,1) Model'!$C$24)</f>
        <v>1470.00957846229</v>
      </c>
      <c r="AR251" s="31" t="n">
        <f aca="false">IF(ISNUMBER(C251),C251,AP251)-AQ251</f>
        <v>6550.99042153771</v>
      </c>
      <c r="AS251" s="31" t="n">
        <f aca="false">IF(ISNUMBER(C251),C251-AP251,0)</f>
        <v>114.957605683759</v>
      </c>
      <c r="AT251" s="32"/>
      <c r="AU251" s="33"/>
      <c r="AV251" s="33"/>
      <c r="AW251" s="31"/>
      <c r="AX251" s="31"/>
    </row>
    <row r="252" customFormat="false" ht="16.5" hidden="false" customHeight="true" outlineLevel="0" collapsed="false">
      <c r="A252" s="23" t="n">
        <v>251</v>
      </c>
      <c r="B252" s="24" t="n">
        <v>35027</v>
      </c>
      <c r="C252" s="23" t="n">
        <v>7840</v>
      </c>
      <c r="D252" s="25"/>
      <c r="E252" s="25" t="n">
        <v>379000</v>
      </c>
      <c r="F252" s="25"/>
      <c r="G252" s="25" t="n">
        <v>17.9866666666667</v>
      </c>
      <c r="H252" s="25" t="n">
        <v>16.822</v>
      </c>
      <c r="I252" s="25" t="n">
        <v>1.06</v>
      </c>
      <c r="J252" s="25" t="n">
        <v>7683.125</v>
      </c>
      <c r="K252" s="25"/>
      <c r="L252" s="25" t="n">
        <v>765</v>
      </c>
      <c r="M252" s="25" t="n">
        <v>14.861</v>
      </c>
      <c r="N252" s="25" t="n">
        <v>203866</v>
      </c>
      <c r="O252" s="25" t="n">
        <v>5020.5</v>
      </c>
      <c r="P252" s="25" t="n">
        <v>1095019</v>
      </c>
      <c r="Q252" s="25"/>
      <c r="R252" s="25" t="n">
        <v>2483</v>
      </c>
      <c r="S252" s="25"/>
      <c r="T252" s="25"/>
      <c r="U252" s="25" t="n">
        <v>27</v>
      </c>
      <c r="V252" s="25" t="n">
        <v>94</v>
      </c>
      <c r="W252" s="25"/>
      <c r="X252" s="25"/>
      <c r="Y252" s="25"/>
      <c r="Z252" s="25"/>
      <c r="AA252" s="25" t="n">
        <v>263455</v>
      </c>
      <c r="AB252" s="26"/>
      <c r="AC252" s="27" t="n">
        <v>1</v>
      </c>
      <c r="AD252" s="28" t="n">
        <v>113.4</v>
      </c>
      <c r="AE252" s="28" t="n">
        <v>1.1</v>
      </c>
      <c r="AF252" s="27"/>
      <c r="AG252" s="29" t="n">
        <f aca="false">6753.47943187+0.36116788*I252+0.01252571*N252-22.85359542*V252+0.00407811*AA252-0.00067349*E252</f>
        <v>7978.3364552528</v>
      </c>
      <c r="AH252" s="29" t="n">
        <f aca="false">A252*'Simple Linear Regression'!$B$18+'Simple Linear Regression'!$B$17</f>
        <v>8099.44865500034</v>
      </c>
      <c r="AI252" s="29" t="n">
        <f aca="false">7491.3971+0.0137554*N252-0.00058829*E252-34.3283*V252+0.30565*L252+54.6031*M252</f>
        <v>7891.1122855</v>
      </c>
      <c r="AJ252" s="29" t="n">
        <f aca="false">7491.3971-0.00058829*E252+0.30565*L252+54.6031*M252+0.0137554*N252-34.3283*V252</f>
        <v>7891.1122855</v>
      </c>
      <c r="AL252" s="29" t="n">
        <f aca="false">2192.59+2373.87*I252+0.0316653*N252-15.7623*V252+0.00202406*AA252-0.000740146*E252-0.00963493*(I252*N252)</f>
        <v>7853.3587253572</v>
      </c>
      <c r="AM252" s="30" t="n">
        <f aca="false">5205.907083+122.0638992*I252+13.609808*(N252/1000)-1.245906883*AD252+0.7746840854*AE252-134.2474226*AC252-1547.125689*IF(AND(B252&gt;=DATE(2020,3,20),B252&lt;=DATE(2020,6,26)),1,0)</f>
        <v>7835.19082324174</v>
      </c>
      <c r="AN252" s="30" t="n">
        <f aca="false">IF(ISNUMBER(C253),C253,AN253)-0.8328750492*(AD254-AD253)+3.274150872*(AE254-AE253)+0.7954612886*((IF(ISNUMBER(C253),C253,AN253)-IF(ISNUMBER(C252),C252,AN252))-(-0.8328750492*(AD253-AD252)+3.274150872*(AE253-AE252)))-1.394571582*AO253+0.4181414112*AO252</f>
        <v>7143.14652544115</v>
      </c>
      <c r="AP252" s="31" t="n">
        <f aca="false">AQ252+AR251+'ARIMAX(1,1,1) Model'!$C$19*(AR251-AR250)+'ARIMAX(1,1,1) Model'!$C$20*AS251</f>
        <v>7732.9658688665</v>
      </c>
      <c r="AQ252" s="31" t="n">
        <f aca="false">'ARIMAX(1,1,1) Model'!$C$6*I252+'ARIMAX(1,1,1) Model'!$C$7*N252/1000+'ARIMAX(1,1,1) Model'!$C$8*AD252+'ARIMAX(1,1,1) Model'!$C$9*AE252+'ARIMAX(1,1,1) Model'!$C$10*AC252+'ARIMAX(1,1,1) Model'!$C$11*IF(AND(B252&gt;='ARIMAX(1,1,1) Model'!$C$25,B252&lt;='ARIMAX(1,1,1) Model'!$C$26),1,0)+'ARIMAX(1,1,1) Model'!$C$12*E252/1000+'ARIMAX(1,1,1) Model'!$C$13*V252+'ARIMAX(1,1,1) Model'!$C$14*A252+'ARIMAX(1,1,1) Model'!$C$15*SIN(2*PI()*A252/'ARIMAX(1,1,1) Model'!$C$24)+'ARIMAX(1,1,1) Model'!$C$16*COS(2*PI()*A252/'ARIMAX(1,1,1) Model'!$C$24)+'ARIMAX(1,1,1) Model'!$C$17*SIN(4*PI()*A252/'ARIMAX(1,1,1) Model'!$C$24)+'ARIMAX(1,1,1) Model'!$C$18*COS(4*PI()*A252/'ARIMAX(1,1,1) Model'!$C$24)</f>
        <v>1327.24418687843</v>
      </c>
      <c r="AR252" s="31" t="n">
        <f aca="false">IF(ISNUMBER(C252),C252,AP252)-AQ252</f>
        <v>6512.75581312157</v>
      </c>
      <c r="AS252" s="31" t="n">
        <f aca="false">IF(ISNUMBER(C252),C252-AP252,0)</f>
        <v>107.034131133496</v>
      </c>
      <c r="AT252" s="32"/>
      <c r="AU252" s="33"/>
      <c r="AV252" s="33"/>
      <c r="AW252" s="31"/>
      <c r="AX252" s="31"/>
    </row>
    <row r="253" customFormat="false" ht="16.5" hidden="false" customHeight="true" outlineLevel="0" collapsed="false">
      <c r="A253" s="23" t="n">
        <v>252</v>
      </c>
      <c r="B253" s="24" t="n">
        <v>35034</v>
      </c>
      <c r="C253" s="23" t="n">
        <v>7439</v>
      </c>
      <c r="D253" s="25"/>
      <c r="E253" s="25" t="n">
        <v>379000</v>
      </c>
      <c r="F253" s="25"/>
      <c r="G253" s="25" t="n">
        <v>18.324</v>
      </c>
      <c r="H253" s="25" t="n">
        <v>17.212</v>
      </c>
      <c r="I253" s="25" t="n">
        <v>1.061</v>
      </c>
      <c r="J253" s="25" t="n">
        <v>7683.125</v>
      </c>
      <c r="K253" s="25"/>
      <c r="L253" s="25" t="n">
        <v>765</v>
      </c>
      <c r="M253" s="25" t="n">
        <v>14.861</v>
      </c>
      <c r="N253" s="25" t="n">
        <v>203866</v>
      </c>
      <c r="O253" s="25" t="n">
        <v>5020.5</v>
      </c>
      <c r="P253" s="25" t="n">
        <v>1095019</v>
      </c>
      <c r="Q253" s="25"/>
      <c r="R253" s="25" t="n">
        <v>2483</v>
      </c>
      <c r="S253" s="25"/>
      <c r="T253" s="25"/>
      <c r="U253" s="25" t="n">
        <v>27</v>
      </c>
      <c r="V253" s="25" t="n">
        <v>94</v>
      </c>
      <c r="W253" s="25"/>
      <c r="X253" s="25"/>
      <c r="Y253" s="25"/>
      <c r="Z253" s="25"/>
      <c r="AA253" s="25" t="n">
        <v>263455</v>
      </c>
      <c r="AB253" s="26"/>
      <c r="AC253" s="27" t="n">
        <v>0</v>
      </c>
      <c r="AD253" s="28" t="n">
        <v>120.2</v>
      </c>
      <c r="AE253" s="28" t="n">
        <v>1</v>
      </c>
      <c r="AF253" s="27"/>
      <c r="AG253" s="29" t="n">
        <f aca="false">6753.47943187+0.36116788*I253+0.01252571*N253-22.85359542*V253+0.00407811*AA253-0.00067349*E253</f>
        <v>7978.33681642068</v>
      </c>
      <c r="AH253" s="29" t="n">
        <f aca="false">A253*'Simple Linear Regression'!$B$18+'Simple Linear Regression'!$B$17</f>
        <v>8100.30169208425</v>
      </c>
      <c r="AI253" s="29" t="n">
        <f aca="false">7491.3971+0.0137554*N253-0.00058829*E253-34.3283*V253+0.30565*L253+54.6031*M253</f>
        <v>7891.1122855</v>
      </c>
      <c r="AJ253" s="29" t="n">
        <f aca="false">7491.3971-0.00058829*E253+0.30565*L253+54.6031*M253+0.0137554*N253-34.3283*V253</f>
        <v>7891.1122855</v>
      </c>
      <c r="AL253" s="29" t="n">
        <f aca="false">2192.59+2373.87*I253+0.0316653*N253-15.7623*V253+0.00202406*AA253-0.000740146*E253-0.00963493*(I253*N253)</f>
        <v>7853.76836071782</v>
      </c>
      <c r="AM253" s="30" t="n">
        <f aca="false">5205.907083+122.0638992*I253+13.609808*(N253/1000)-1.245906883*AD253+0.7746840854*AE253-134.2474226*AC253-1547.125689*IF(AND(B253&gt;=DATE(2020,3,20),B253&lt;=DATE(2020,6,26)),1,0)</f>
        <v>7961.010674528</v>
      </c>
      <c r="AN253" s="30" t="n">
        <f aca="false">IF(ISNUMBER(C254),C254,AN254)-0.8328750492*(AD255-AD254)+3.274150872*(AE255-AE254)+0.7954612886*((IF(ISNUMBER(C254),C254,AN254)-IF(ISNUMBER(C253),C253,AN253))-(-0.8328750492*(AD254-AD253)+3.274150872*(AE254-AE253)))-1.394571582*AO254+0.4181414112*AO253</f>
        <v>8274.36575188177</v>
      </c>
      <c r="AP253" s="31" t="n">
        <f aca="false">AQ253+AR252+'ARIMAX(1,1,1) Model'!$C$19*(AR252-AR251)+'ARIMAX(1,1,1) Model'!$C$20*AS252</f>
        <v>7827.73911140894</v>
      </c>
      <c r="AQ253" s="31" t="n">
        <f aca="false">'ARIMAX(1,1,1) Model'!$C$6*I253+'ARIMAX(1,1,1) Model'!$C$7*N253/1000+'ARIMAX(1,1,1) Model'!$C$8*AD253+'ARIMAX(1,1,1) Model'!$C$9*AE253+'ARIMAX(1,1,1) Model'!$C$10*AC253+'ARIMAX(1,1,1) Model'!$C$11*IF(AND(B253&gt;='ARIMAX(1,1,1) Model'!$C$25,B253&lt;='ARIMAX(1,1,1) Model'!$C$26),1,0)+'ARIMAX(1,1,1) Model'!$C$12*E253/1000+'ARIMAX(1,1,1) Model'!$C$13*V253+'ARIMAX(1,1,1) Model'!$C$14*A253+'ARIMAX(1,1,1) Model'!$C$15*SIN(2*PI()*A253/'ARIMAX(1,1,1) Model'!$C$24)+'ARIMAX(1,1,1) Model'!$C$16*COS(2*PI()*A253/'ARIMAX(1,1,1) Model'!$C$24)+'ARIMAX(1,1,1) Model'!$C$17*SIN(4*PI()*A253/'ARIMAX(1,1,1) Model'!$C$24)+'ARIMAX(1,1,1) Model'!$C$18*COS(4*PI()*A253/'ARIMAX(1,1,1) Model'!$C$24)</f>
        <v>1415.05203667218</v>
      </c>
      <c r="AR253" s="31" t="n">
        <f aca="false">IF(ISNUMBER(C253),C253,AP253)-AQ253</f>
        <v>6023.94796332783</v>
      </c>
      <c r="AS253" s="31" t="n">
        <f aca="false">IF(ISNUMBER(C253),C253-AP253,0)</f>
        <v>-388.739111408937</v>
      </c>
      <c r="AT253" s="32"/>
      <c r="AU253" s="33"/>
      <c r="AV253" s="33"/>
      <c r="AW253" s="31"/>
      <c r="AX253" s="31"/>
    </row>
    <row r="254" customFormat="false" ht="16.5" hidden="false" customHeight="true" outlineLevel="0" collapsed="false">
      <c r="A254" s="23" t="n">
        <v>253</v>
      </c>
      <c r="B254" s="24" t="n">
        <v>35041</v>
      </c>
      <c r="C254" s="23" t="n">
        <v>7949</v>
      </c>
      <c r="D254" s="25"/>
      <c r="E254" s="25" t="n">
        <v>373000</v>
      </c>
      <c r="F254" s="25"/>
      <c r="G254" s="25" t="n">
        <v>18.738</v>
      </c>
      <c r="H254" s="25" t="n">
        <v>17.528</v>
      </c>
      <c r="I254" s="25" t="n">
        <v>1.062</v>
      </c>
      <c r="J254" s="25" t="n">
        <v>7683.125</v>
      </c>
      <c r="K254" s="25"/>
      <c r="L254" s="25" t="n">
        <v>761</v>
      </c>
      <c r="M254" s="25" t="n">
        <v>14.861</v>
      </c>
      <c r="N254" s="25" t="n">
        <v>203866</v>
      </c>
      <c r="O254" s="25" t="n">
        <v>5013.9</v>
      </c>
      <c r="P254" s="25" t="n">
        <v>1095019</v>
      </c>
      <c r="Q254" s="25"/>
      <c r="R254" s="25" t="n">
        <v>2483</v>
      </c>
      <c r="S254" s="25"/>
      <c r="T254" s="25"/>
      <c r="U254" s="25" t="n">
        <v>27</v>
      </c>
      <c r="V254" s="25" t="n">
        <v>95.6</v>
      </c>
      <c r="W254" s="25"/>
      <c r="X254" s="25"/>
      <c r="Y254" s="25"/>
      <c r="Z254" s="25"/>
      <c r="AA254" s="25" t="n">
        <v>263455</v>
      </c>
      <c r="AB254" s="26"/>
      <c r="AC254" s="27" t="n">
        <v>0</v>
      </c>
      <c r="AD254" s="28" t="n">
        <v>112.7</v>
      </c>
      <c r="AE254" s="28" t="n">
        <v>4.7</v>
      </c>
      <c r="AF254" s="27"/>
      <c r="AG254" s="29" t="n">
        <f aca="false">6753.47943187+0.36116788*I254+0.01252571*N254-22.85359542*V254+0.00407811*AA254-0.00067349*E254</f>
        <v>7945.81236491656</v>
      </c>
      <c r="AH254" s="29" t="n">
        <f aca="false">A254*'Simple Linear Regression'!$B$18+'Simple Linear Regression'!$B$17</f>
        <v>8101.15472916815</v>
      </c>
      <c r="AI254" s="29" t="n">
        <f aca="false">7491.3971+0.0137554*N254-0.00058829*E254-34.3283*V254+0.30565*L254+54.6031*M254</f>
        <v>7838.4941455</v>
      </c>
      <c r="AJ254" s="29" t="n">
        <f aca="false">7491.3971-0.00058829*E254+0.30565*L254+54.6031*M254+0.0137554*N254-34.3283*V254</f>
        <v>7838.4941455</v>
      </c>
      <c r="AL254" s="29" t="n">
        <f aca="false">2192.59+2373.87*I254+0.0316653*N254-15.7623*V254+0.00202406*AA254-0.000740146*E254-0.00963493*(I254*N254)</f>
        <v>7833.39919207844</v>
      </c>
      <c r="AM254" s="30" t="n">
        <f aca="false">5205.907083+122.0638992*I254+13.609808*(N254/1000)-1.245906883*AD254+0.7746840854*AE254-134.2474226*AC254-1547.125689*IF(AND(B254&gt;=DATE(2020,3,20),B254&lt;=DATE(2020,6,26)),1,0)</f>
        <v>7973.34337116568</v>
      </c>
      <c r="AN254" s="30" t="n">
        <f aca="false">IF(ISNUMBER(C255),C255,AN255)-0.8328750492*(AD256-AD255)+3.274150872*(AE256-AE255)+0.7954612886*((IF(ISNUMBER(C255),C255,AN255)-IF(ISNUMBER(C254),C254,AN254))-(-0.8328750492*(AD255-AD254)+3.274150872*(AE255-AE254)))-1.394571582*AO255+0.4181414112*AO254</f>
        <v>7176.42336689014</v>
      </c>
      <c r="AP254" s="31" t="n">
        <f aca="false">AQ254+AR253+'ARIMAX(1,1,1) Model'!$C$19*(AR253-AR252)+'ARIMAX(1,1,1) Model'!$C$20*AS253</f>
        <v>7748.299869774</v>
      </c>
      <c r="AQ254" s="31" t="n">
        <f aca="false">'ARIMAX(1,1,1) Model'!$C$6*I254+'ARIMAX(1,1,1) Model'!$C$7*N254/1000+'ARIMAX(1,1,1) Model'!$C$8*AD254+'ARIMAX(1,1,1) Model'!$C$9*AE254+'ARIMAX(1,1,1) Model'!$C$10*AC254+'ARIMAX(1,1,1) Model'!$C$11*IF(AND(B254&gt;='ARIMAX(1,1,1) Model'!$C$25,B254&lt;='ARIMAX(1,1,1) Model'!$C$26),1,0)+'ARIMAX(1,1,1) Model'!$C$12*E254/1000+'ARIMAX(1,1,1) Model'!$C$13*V254+'ARIMAX(1,1,1) Model'!$C$14*A254+'ARIMAX(1,1,1) Model'!$C$15*SIN(2*PI()*A254/'ARIMAX(1,1,1) Model'!$C$24)+'ARIMAX(1,1,1) Model'!$C$16*COS(2*PI()*A254/'ARIMAX(1,1,1) Model'!$C$24)+'ARIMAX(1,1,1) Model'!$C$17*SIN(4*PI()*A254/'ARIMAX(1,1,1) Model'!$C$24)+'ARIMAX(1,1,1) Model'!$C$18*COS(4*PI()*A254/'ARIMAX(1,1,1) Model'!$C$24)</f>
        <v>1422.1284840906</v>
      </c>
      <c r="AR254" s="31" t="n">
        <f aca="false">IF(ISNUMBER(C254),C254,AP254)-AQ254</f>
        <v>6526.8715159094</v>
      </c>
      <c r="AS254" s="31" t="n">
        <f aca="false">IF(ISNUMBER(C254),C254-AP254,0)</f>
        <v>200.700130225999</v>
      </c>
      <c r="AT254" s="32"/>
      <c r="AU254" s="33"/>
      <c r="AV254" s="33"/>
      <c r="AW254" s="31"/>
      <c r="AX254" s="31"/>
    </row>
    <row r="255" customFormat="false" ht="16.5" hidden="false" customHeight="true" outlineLevel="0" collapsed="false">
      <c r="A255" s="23" t="n">
        <v>254</v>
      </c>
      <c r="B255" s="24" t="n">
        <v>35048</v>
      </c>
      <c r="C255" s="23" t="n">
        <v>7489</v>
      </c>
      <c r="D255" s="25"/>
      <c r="E255" s="25" t="n">
        <v>346000</v>
      </c>
      <c r="F255" s="25"/>
      <c r="G255" s="25" t="n">
        <v>19.016</v>
      </c>
      <c r="H255" s="25" t="n">
        <v>17.782</v>
      </c>
      <c r="I255" s="25" t="n">
        <v>1.063</v>
      </c>
      <c r="J255" s="25" t="n">
        <v>7683.125</v>
      </c>
      <c r="K255" s="25"/>
      <c r="L255" s="25" t="n">
        <v>761</v>
      </c>
      <c r="M255" s="25" t="n">
        <v>14.861</v>
      </c>
      <c r="N255" s="25" t="n">
        <v>203866</v>
      </c>
      <c r="O255" s="25" t="n">
        <v>5013.9</v>
      </c>
      <c r="P255" s="25" t="n">
        <v>1133141</v>
      </c>
      <c r="Q255" s="25"/>
      <c r="R255" s="25" t="n">
        <v>2483</v>
      </c>
      <c r="S255" s="25"/>
      <c r="T255" s="25"/>
      <c r="U255" s="25" t="n">
        <v>27</v>
      </c>
      <c r="V255" s="25" t="n">
        <v>95.6</v>
      </c>
      <c r="W255" s="25"/>
      <c r="X255" s="25"/>
      <c r="Y255" s="25"/>
      <c r="Z255" s="25"/>
      <c r="AA255" s="25" t="n">
        <v>263455</v>
      </c>
      <c r="AB255" s="26"/>
      <c r="AC255" s="27" t="n">
        <v>0</v>
      </c>
      <c r="AD255" s="28" t="n">
        <v>180.2</v>
      </c>
      <c r="AE255" s="28" t="n">
        <v>1.8</v>
      </c>
      <c r="AF255" s="27"/>
      <c r="AG255" s="29" t="n">
        <f aca="false">6753.47943187+0.36116788*I255+0.01252571*N255-22.85359542*V255+0.00407811*AA255-0.00067349*E255</f>
        <v>7963.99695608444</v>
      </c>
      <c r="AH255" s="29" t="n">
        <f aca="false">A255*'Simple Linear Regression'!$B$18+'Simple Linear Regression'!$B$17</f>
        <v>8102.00776625206</v>
      </c>
      <c r="AI255" s="29" t="n">
        <f aca="false">7491.3971+0.0137554*N255-0.00058829*E255-34.3283*V255+0.30565*L255+54.6031*M255</f>
        <v>7854.3779755</v>
      </c>
      <c r="AJ255" s="29" t="n">
        <f aca="false">7491.3971-0.00058829*E255+0.30565*L255+54.6031*M255+0.0137554*N255-34.3283*V255</f>
        <v>7854.3779755</v>
      </c>
      <c r="AL255" s="29" t="n">
        <f aca="false">2192.59+2373.87*I255+0.0316653*N255-15.7623*V255+0.00202406*AA255-0.000740146*E255-0.00963493*(I255*N255)</f>
        <v>7853.79276943906</v>
      </c>
      <c r="AM255" s="30" t="n">
        <f aca="false">5205.907083+122.0638992*I255+13.609808*(N255/1000)-1.245906883*AD255+0.7746840854*AE255-134.2474226*AC255-1547.125689*IF(AND(B255&gt;=DATE(2020,3,20),B255&lt;=DATE(2020,6,26)),1,0)</f>
        <v>7887.12013661472</v>
      </c>
      <c r="AN255" s="30" t="n">
        <f aca="false">IF(ISNUMBER(C256),C256,AN256)-0.8328750492*(AD257-AD256)+3.274150872*(AE257-AE256)+0.7954612886*((IF(ISNUMBER(C256),C256,AN256)-IF(ISNUMBER(C255),C255,AN255))-(-0.8328750492*(AD256-AD255)+3.274150872*(AE256-AE255)))-1.394571582*AO256+0.4181414112*AO255</f>
        <v>8578.08911676224</v>
      </c>
      <c r="AP255" s="31" t="n">
        <f aca="false">AQ255+AR254+'ARIMAX(1,1,1) Model'!$C$19*(AR254-AR253)+'ARIMAX(1,1,1) Model'!$C$20*AS254</f>
        <v>7840.25503023356</v>
      </c>
      <c r="AQ255" s="31" t="n">
        <f aca="false">'ARIMAX(1,1,1) Model'!$C$6*I255+'ARIMAX(1,1,1) Model'!$C$7*N255/1000+'ARIMAX(1,1,1) Model'!$C$8*AD255+'ARIMAX(1,1,1) Model'!$C$9*AE255+'ARIMAX(1,1,1) Model'!$C$10*AC255+'ARIMAX(1,1,1) Model'!$C$11*IF(AND(B255&gt;='ARIMAX(1,1,1) Model'!$C$25,B255&lt;='ARIMAX(1,1,1) Model'!$C$26),1,0)+'ARIMAX(1,1,1) Model'!$C$12*E255/1000+'ARIMAX(1,1,1) Model'!$C$13*V255+'ARIMAX(1,1,1) Model'!$C$14*A255+'ARIMAX(1,1,1) Model'!$C$15*SIN(2*PI()*A255/'ARIMAX(1,1,1) Model'!$C$24)+'ARIMAX(1,1,1) Model'!$C$16*COS(2*PI()*A255/'ARIMAX(1,1,1) Model'!$C$24)+'ARIMAX(1,1,1) Model'!$C$17*SIN(4*PI()*A255/'ARIMAX(1,1,1) Model'!$C$24)+'ARIMAX(1,1,1) Model'!$C$18*COS(4*PI()*A255/'ARIMAX(1,1,1) Model'!$C$24)</f>
        <v>1444.97942677857</v>
      </c>
      <c r="AR255" s="31" t="n">
        <f aca="false">IF(ISNUMBER(C255),C255,AP255)-AQ255</f>
        <v>6044.02057322143</v>
      </c>
      <c r="AS255" s="31" t="n">
        <f aca="false">IF(ISNUMBER(C255),C255-AP255,0)</f>
        <v>-351.255030233555</v>
      </c>
      <c r="AT255" s="32"/>
      <c r="AU255" s="33"/>
      <c r="AV255" s="33"/>
      <c r="AW255" s="31"/>
      <c r="AX255" s="31"/>
    </row>
    <row r="256" customFormat="false" ht="16.5" hidden="false" customHeight="true" outlineLevel="0" collapsed="false">
      <c r="A256" s="23" t="n">
        <v>255</v>
      </c>
      <c r="B256" s="24" t="n">
        <v>35055</v>
      </c>
      <c r="C256" s="23" t="n">
        <v>8115</v>
      </c>
      <c r="D256" s="25"/>
      <c r="E256" s="25" t="n">
        <v>373000</v>
      </c>
      <c r="F256" s="25"/>
      <c r="G256" s="25" t="n">
        <v>19.116</v>
      </c>
      <c r="H256" s="25" t="n">
        <v>18.138</v>
      </c>
      <c r="I256" s="25" t="n">
        <v>1.078</v>
      </c>
      <c r="J256" s="25" t="n">
        <v>7683.125</v>
      </c>
      <c r="K256" s="25"/>
      <c r="L256" s="25" t="n">
        <v>761</v>
      </c>
      <c r="M256" s="25" t="n">
        <v>15.38</v>
      </c>
      <c r="N256" s="25" t="n">
        <v>206745</v>
      </c>
      <c r="O256" s="25" t="n">
        <v>5013.9</v>
      </c>
      <c r="P256" s="25" t="n">
        <v>1133141</v>
      </c>
      <c r="Q256" s="25"/>
      <c r="R256" s="25" t="n">
        <v>2483</v>
      </c>
      <c r="S256" s="25"/>
      <c r="T256" s="25"/>
      <c r="U256" s="25" t="n">
        <v>27</v>
      </c>
      <c r="V256" s="25" t="n">
        <v>95.6</v>
      </c>
      <c r="W256" s="25"/>
      <c r="X256" s="25"/>
      <c r="Y256" s="25"/>
      <c r="Z256" s="25"/>
      <c r="AA256" s="25" t="n">
        <v>263455</v>
      </c>
      <c r="AB256" s="26"/>
      <c r="AC256" s="27" t="n">
        <v>0</v>
      </c>
      <c r="AD256" s="28" t="n">
        <v>174.6</v>
      </c>
      <c r="AE256" s="28" t="n">
        <v>0.7</v>
      </c>
      <c r="AF256" s="27"/>
      <c r="AG256" s="29" t="n">
        <f aca="false">6753.47943187+0.36116788*I256+0.01252571*N256-22.85359542*V256+0.00407811*AA256-0.00067349*E256</f>
        <v>7981.87966269264</v>
      </c>
      <c r="AH256" s="29" t="n">
        <f aca="false">A256*'Simple Linear Regression'!$B$18+'Simple Linear Regression'!$B$17</f>
        <v>8102.86080333596</v>
      </c>
      <c r="AI256" s="29" t="n">
        <f aca="false">7491.3971+0.0137554*N256-0.00058829*E256-34.3283*V256+0.30565*L256+54.6031*M256</f>
        <v>7906.434951</v>
      </c>
      <c r="AJ256" s="29" t="n">
        <f aca="false">7491.3971-0.00058829*E256+0.30565*L256+54.6031*M256+0.0137554*N256-34.3283*V256</f>
        <v>7906.434951</v>
      </c>
      <c r="AL256" s="29" t="n">
        <f aca="false">2192.59+2373.87*I256+0.0316653*N256-15.7623*V256+0.00202406*AA256-0.000740146*E256-0.00963493*(I256*N256)</f>
        <v>7901.2151539277</v>
      </c>
      <c r="AM256" s="30" t="n">
        <f aca="false">5205.907083+122.0638992*I256+13.609808*(N256/1000)-1.245906883*AD256+0.7746840854*AE256-134.2474226*AC256-1547.125689*IF(AND(B256&gt;=DATE(2020,3,20),B256&lt;=DATE(2020,6,26)),1,0)</f>
        <v>7934.25865838558</v>
      </c>
      <c r="AN256" s="30" t="n">
        <f aca="false">IF(ISNUMBER(C257),C257,AN257)-0.8328750492*(AD258-AD257)+3.274150872*(AE258-AE257)+0.7954612886*((IF(ISNUMBER(C257),C257,AN257)-IF(ISNUMBER(C256),C256,AN256))-(-0.8328750492*(AD257-AD256)+3.274150872*(AE257-AE256)))-1.394571582*AO257+0.4181414112*AO256</f>
        <v>6233.94988899385</v>
      </c>
      <c r="AP256" s="31" t="n">
        <f aca="false">AQ256+AR255+'ARIMAX(1,1,1) Model'!$C$19*(AR255-AR254)+'ARIMAX(1,1,1) Model'!$C$20*AS255</f>
        <v>7699.88290988979</v>
      </c>
      <c r="AQ256" s="31" t="n">
        <f aca="false">'ARIMAX(1,1,1) Model'!$C$6*I256+'ARIMAX(1,1,1) Model'!$C$7*N256/1000+'ARIMAX(1,1,1) Model'!$C$8*AD256+'ARIMAX(1,1,1) Model'!$C$9*AE256+'ARIMAX(1,1,1) Model'!$C$10*AC256+'ARIMAX(1,1,1) Model'!$C$11*IF(AND(B256&gt;='ARIMAX(1,1,1) Model'!$C$25,B256&lt;='ARIMAX(1,1,1) Model'!$C$26),1,0)+'ARIMAX(1,1,1) Model'!$C$12*E256/1000+'ARIMAX(1,1,1) Model'!$C$13*V256+'ARIMAX(1,1,1) Model'!$C$14*A256+'ARIMAX(1,1,1) Model'!$C$15*SIN(2*PI()*A256/'ARIMAX(1,1,1) Model'!$C$24)+'ARIMAX(1,1,1) Model'!$C$16*COS(2*PI()*A256/'ARIMAX(1,1,1) Model'!$C$24)+'ARIMAX(1,1,1) Model'!$C$17*SIN(4*PI()*A256/'ARIMAX(1,1,1) Model'!$C$24)+'ARIMAX(1,1,1) Model'!$C$18*COS(4*PI()*A256/'ARIMAX(1,1,1) Model'!$C$24)</f>
        <v>1386.7967299251</v>
      </c>
      <c r="AR256" s="31" t="n">
        <f aca="false">IF(ISNUMBER(C256),C256,AP256)-AQ256</f>
        <v>6728.2032700749</v>
      </c>
      <c r="AS256" s="31" t="n">
        <f aca="false">IF(ISNUMBER(C256),C256-AP256,0)</f>
        <v>415.117090110211</v>
      </c>
      <c r="AT256" s="32"/>
      <c r="AU256" s="33"/>
      <c r="AV256" s="33"/>
      <c r="AW256" s="31"/>
      <c r="AX256" s="31"/>
    </row>
    <row r="257" customFormat="false" ht="16.5" hidden="false" customHeight="true" outlineLevel="0" collapsed="false">
      <c r="A257" s="23" t="n">
        <v>256</v>
      </c>
      <c r="B257" s="24" t="n">
        <v>35062</v>
      </c>
      <c r="C257" s="23" t="n">
        <v>7035</v>
      </c>
      <c r="D257" s="25"/>
      <c r="E257" s="25" t="n">
        <v>374000</v>
      </c>
      <c r="F257" s="25"/>
      <c r="G257" s="25" t="n">
        <v>19.4375</v>
      </c>
      <c r="H257" s="25" t="n">
        <v>18.72</v>
      </c>
      <c r="I257" s="25" t="n">
        <v>1.082</v>
      </c>
      <c r="J257" s="25" t="n">
        <v>7683.125</v>
      </c>
      <c r="K257" s="25"/>
      <c r="L257" s="25" t="n">
        <v>761</v>
      </c>
      <c r="M257" s="25" t="n">
        <v>15.38</v>
      </c>
      <c r="N257" s="25" t="n">
        <v>206745</v>
      </c>
      <c r="O257" s="25" t="n">
        <v>5013.9</v>
      </c>
      <c r="P257" s="25" t="n">
        <v>1133141</v>
      </c>
      <c r="Q257" s="25"/>
      <c r="R257" s="25" t="n">
        <v>2483</v>
      </c>
      <c r="S257" s="25"/>
      <c r="T257" s="25"/>
      <c r="U257" s="25" t="n">
        <v>27</v>
      </c>
      <c r="V257" s="25" t="n">
        <v>95.6</v>
      </c>
      <c r="W257" s="25"/>
      <c r="X257" s="25"/>
      <c r="Y257" s="25"/>
      <c r="Z257" s="25"/>
      <c r="AA257" s="25" t="n">
        <v>263455</v>
      </c>
      <c r="AB257" s="26"/>
      <c r="AC257" s="27" t="n">
        <v>1</v>
      </c>
      <c r="AD257" s="28" t="n">
        <v>212.7</v>
      </c>
      <c r="AE257" s="28" t="n">
        <v>0</v>
      </c>
      <c r="AF257" s="27"/>
      <c r="AG257" s="29" t="n">
        <f aca="false">6753.47943187+0.36116788*I257+0.01252571*N257-22.85359542*V257+0.00407811*AA257-0.00067349*E257</f>
        <v>7981.20761736416</v>
      </c>
      <c r="AH257" s="29" t="n">
        <f aca="false">A257*'Simple Linear Regression'!$B$18+'Simple Linear Regression'!$B$17</f>
        <v>8103.71384041987</v>
      </c>
      <c r="AI257" s="29" t="n">
        <f aca="false">7491.3971+0.0137554*N257-0.00058829*E257-34.3283*V257+0.30565*L257+54.6031*M257</f>
        <v>7905.846661</v>
      </c>
      <c r="AJ257" s="29" t="n">
        <f aca="false">7491.3971-0.00058829*E257+0.30565*L257+54.6031*M257+0.0137554*N257-34.3283*V257</f>
        <v>7905.846661</v>
      </c>
      <c r="AL257" s="29" t="n">
        <f aca="false">2192.59+2373.87*I257+0.0316653*N257-15.7623*V257+0.00202406*AA257-0.000740146*E257-0.00963493*(I257*N257)</f>
        <v>7902.0025935163</v>
      </c>
      <c r="AM257" s="30" t="n">
        <f aca="false">5205.907083+122.0638992*I257+13.609808*(N257/1000)-1.245906883*AD257+0.7746840854*AE257-134.2474226*AC257-1547.125689*IF(AND(B257&gt;=DATE(2020,3,20),B257&lt;=DATE(2020,6,26)),1,0)</f>
        <v>7752.4881602803</v>
      </c>
      <c r="AN257" s="30" t="n">
        <f aca="false">IF(ISNUMBER(C258),C258,AN258)-0.8328750492*(AD259-AD258)+3.274150872*(AE259-AE258)+0.7954612886*((IF(ISNUMBER(C258),C258,AN258)-IF(ISNUMBER(C257),C257,AN257))-(-0.8328750492*(AD258-AD257)+3.274150872*(AE258-AE257)))-1.394571582*AO258+0.4181414112*AO257</f>
        <v>8636.74865376989</v>
      </c>
      <c r="AP257" s="31" t="n">
        <f aca="false">AQ257+AR256+'ARIMAX(1,1,1) Model'!$C$19*(AR256-AR255)+'ARIMAX(1,1,1) Model'!$C$20*AS256</f>
        <v>7688.88767053237</v>
      </c>
      <c r="AQ257" s="31" t="n">
        <f aca="false">'ARIMAX(1,1,1) Model'!$C$6*I257+'ARIMAX(1,1,1) Model'!$C$7*N257/1000+'ARIMAX(1,1,1) Model'!$C$8*AD257+'ARIMAX(1,1,1) Model'!$C$9*AE257+'ARIMAX(1,1,1) Model'!$C$10*AC257+'ARIMAX(1,1,1) Model'!$C$11*IF(AND(B257&gt;='ARIMAX(1,1,1) Model'!$C$25,B257&lt;='ARIMAX(1,1,1) Model'!$C$26),1,0)+'ARIMAX(1,1,1) Model'!$C$12*E257/1000+'ARIMAX(1,1,1) Model'!$C$13*V257+'ARIMAX(1,1,1) Model'!$C$14*A257+'ARIMAX(1,1,1) Model'!$C$15*SIN(2*PI()*A257/'ARIMAX(1,1,1) Model'!$C$24)+'ARIMAX(1,1,1) Model'!$C$16*COS(2*PI()*A257/'ARIMAX(1,1,1) Model'!$C$24)+'ARIMAX(1,1,1) Model'!$C$17*SIN(4*PI()*A257/'ARIMAX(1,1,1) Model'!$C$24)+'ARIMAX(1,1,1) Model'!$C$18*COS(4*PI()*A257/'ARIMAX(1,1,1) Model'!$C$24)</f>
        <v>1267.59497585546</v>
      </c>
      <c r="AR257" s="31" t="n">
        <f aca="false">IF(ISNUMBER(C257),C257,AP257)-AQ257</f>
        <v>5767.40502414454</v>
      </c>
      <c r="AS257" s="31" t="n">
        <f aca="false">IF(ISNUMBER(C257),C257-AP257,0)</f>
        <v>-653.88767053237</v>
      </c>
      <c r="AT257" s="32"/>
      <c r="AU257" s="33"/>
      <c r="AV257" s="33"/>
      <c r="AW257" s="31"/>
      <c r="AX257" s="31"/>
    </row>
    <row r="258" customFormat="false" ht="16.5" hidden="false" customHeight="true" outlineLevel="0" collapsed="false">
      <c r="A258" s="23" t="n">
        <v>257</v>
      </c>
      <c r="B258" s="24" t="n">
        <v>35069</v>
      </c>
      <c r="C258" s="23" t="n">
        <v>7958</v>
      </c>
      <c r="D258" s="25"/>
      <c r="E258" s="25" t="n">
        <v>359000</v>
      </c>
      <c r="F258" s="25"/>
      <c r="G258" s="25" t="n">
        <v>19.9875</v>
      </c>
      <c r="H258" s="25" t="n">
        <v>19.1825</v>
      </c>
      <c r="I258" s="25" t="n">
        <v>1.083</v>
      </c>
      <c r="J258" s="25" t="n">
        <v>7683.125</v>
      </c>
      <c r="K258" s="25"/>
      <c r="L258" s="25" t="n">
        <v>772</v>
      </c>
      <c r="M258" s="25" t="n">
        <v>15.38</v>
      </c>
      <c r="N258" s="25" t="n">
        <v>206745</v>
      </c>
      <c r="O258" s="25" t="n">
        <v>5055.6</v>
      </c>
      <c r="P258" s="25" t="n">
        <v>1133141</v>
      </c>
      <c r="Q258" s="25"/>
      <c r="R258" s="25" t="n">
        <v>2483</v>
      </c>
      <c r="S258" s="25"/>
      <c r="T258" s="25"/>
      <c r="U258" s="25" t="n">
        <v>27</v>
      </c>
      <c r="V258" s="25" t="n">
        <v>90.5</v>
      </c>
      <c r="W258" s="25"/>
      <c r="X258" s="25"/>
      <c r="Y258" s="25"/>
      <c r="Z258" s="25"/>
      <c r="AA258" s="25" t="n">
        <v>263455</v>
      </c>
      <c r="AB258" s="26"/>
      <c r="AC258" s="27" t="n">
        <v>1</v>
      </c>
      <c r="AD258" s="28" t="n">
        <v>175.5</v>
      </c>
      <c r="AE258" s="28" t="n">
        <v>0</v>
      </c>
      <c r="AF258" s="27"/>
      <c r="AG258" s="29" t="n">
        <f aca="false">6753.47943187+0.36116788*I258+0.01252571*N258-22.85359542*V258+0.00407811*AA258-0.00067349*E258</f>
        <v>8107.86366517404</v>
      </c>
      <c r="AH258" s="29" t="n">
        <f aca="false">A258*'Simple Linear Regression'!$B$18+'Simple Linear Regression'!$B$17</f>
        <v>8104.56687750377</v>
      </c>
      <c r="AI258" s="29" t="n">
        <f aca="false">7491.3971+0.0137554*N258-0.00058829*E258-34.3283*V258+0.30565*L258+54.6031*M258</f>
        <v>8093.107491</v>
      </c>
      <c r="AJ258" s="29" t="n">
        <f aca="false">7491.3971-0.00058829*E258+0.30565*L258+54.6031*M258+0.0137554*N258-34.3283*V258</f>
        <v>8093.107491</v>
      </c>
      <c r="AL258" s="29" t="n">
        <f aca="false">2192.59+2373.87*I258+0.0316653*N258-15.7623*V258+0.00202406*AA258-0.000740146*E258-0.00963493*(I258*N258)</f>
        <v>7993.87440991345</v>
      </c>
      <c r="AM258" s="30" t="n">
        <f aca="false">5205.907083+122.0638992*I258+13.609808*(N258/1000)-1.245906883*AD258+0.7746840854*AE258-134.2474226*AC258-1547.125689*IF(AND(B258&gt;=DATE(2020,3,20),B258&lt;=DATE(2020,6,26)),1,0)</f>
        <v>7798.9579602271</v>
      </c>
      <c r="AN258" s="30" t="n">
        <f aca="false">IF(ISNUMBER(C259),C259,AN259)-0.8328750492*(AD260-AD259)+3.274150872*(AE260-AE259)+0.7954612886*((IF(ISNUMBER(C259),C259,AN259)-IF(ISNUMBER(C258),C258,AN258))-(-0.8328750492*(AD259-AD258)+3.274150872*(AE259-AE258)))-1.394571582*AO259+0.4181414112*AO258</f>
        <v>7238.81865985798</v>
      </c>
      <c r="AP258" s="31" t="n">
        <f aca="false">AQ258+AR257+'ARIMAX(1,1,1) Model'!$C$19*(AR257-AR256)+'ARIMAX(1,1,1) Model'!$C$20*AS257</f>
        <v>7406.76261333952</v>
      </c>
      <c r="AQ258" s="31" t="n">
        <f aca="false">'ARIMAX(1,1,1) Model'!$C$6*I258+'ARIMAX(1,1,1) Model'!$C$7*N258/1000+'ARIMAX(1,1,1) Model'!$C$8*AD258+'ARIMAX(1,1,1) Model'!$C$9*AE258+'ARIMAX(1,1,1) Model'!$C$10*AC258+'ARIMAX(1,1,1) Model'!$C$11*IF(AND(B258&gt;='ARIMAX(1,1,1) Model'!$C$25,B258&lt;='ARIMAX(1,1,1) Model'!$C$26),1,0)+'ARIMAX(1,1,1) Model'!$C$12*E258/1000+'ARIMAX(1,1,1) Model'!$C$13*V258+'ARIMAX(1,1,1) Model'!$C$14*A258+'ARIMAX(1,1,1) Model'!$C$15*SIN(2*PI()*A258/'ARIMAX(1,1,1) Model'!$C$24)+'ARIMAX(1,1,1) Model'!$C$16*COS(2*PI()*A258/'ARIMAX(1,1,1) Model'!$C$24)+'ARIMAX(1,1,1) Model'!$C$17*SIN(4*PI()*A258/'ARIMAX(1,1,1) Model'!$C$24)+'ARIMAX(1,1,1) Model'!$C$18*COS(4*PI()*A258/'ARIMAX(1,1,1) Model'!$C$24)</f>
        <v>1144.51232605404</v>
      </c>
      <c r="AR258" s="31" t="n">
        <f aca="false">IF(ISNUMBER(C258),C258,AP258)-AQ258</f>
        <v>6813.48767394596</v>
      </c>
      <c r="AS258" s="31" t="n">
        <f aca="false">IF(ISNUMBER(C258),C258-AP258,0)</f>
        <v>551.237386660476</v>
      </c>
      <c r="AT258" s="32"/>
      <c r="AU258" s="33"/>
      <c r="AV258" s="33"/>
      <c r="AW258" s="31"/>
      <c r="AX258" s="31"/>
    </row>
    <row r="259" customFormat="false" ht="16.5" hidden="false" customHeight="true" outlineLevel="0" collapsed="false">
      <c r="A259" s="23" t="n">
        <v>258</v>
      </c>
      <c r="B259" s="24" t="n">
        <v>35076</v>
      </c>
      <c r="C259" s="23" t="n">
        <v>7513</v>
      </c>
      <c r="D259" s="25"/>
      <c r="E259" s="25" t="n">
        <v>361000</v>
      </c>
      <c r="F259" s="25"/>
      <c r="G259" s="25" t="n">
        <v>19.434</v>
      </c>
      <c r="H259" s="25" t="n">
        <v>18.528</v>
      </c>
      <c r="I259" s="25" t="n">
        <v>1.093</v>
      </c>
      <c r="J259" s="25" t="n">
        <v>7683.125</v>
      </c>
      <c r="K259" s="25"/>
      <c r="L259" s="25" t="n">
        <v>772</v>
      </c>
      <c r="M259" s="25" t="n">
        <v>15.38</v>
      </c>
      <c r="N259" s="25" t="n">
        <v>206745</v>
      </c>
      <c r="O259" s="25" t="n">
        <v>5055.6</v>
      </c>
      <c r="P259" s="25" t="n">
        <v>1133141</v>
      </c>
      <c r="Q259" s="25"/>
      <c r="R259" s="25" t="n">
        <v>2483</v>
      </c>
      <c r="S259" s="25"/>
      <c r="T259" s="25"/>
      <c r="U259" s="25" t="n">
        <v>27</v>
      </c>
      <c r="V259" s="25" t="n">
        <v>90.5</v>
      </c>
      <c r="W259" s="25"/>
      <c r="X259" s="25"/>
      <c r="Y259" s="25"/>
      <c r="Z259" s="25"/>
      <c r="AA259" s="25" t="n">
        <v>263455</v>
      </c>
      <c r="AB259" s="26"/>
      <c r="AC259" s="27" t="n">
        <v>0</v>
      </c>
      <c r="AD259" s="28" t="n">
        <v>212.5</v>
      </c>
      <c r="AE259" s="28" t="n">
        <v>0</v>
      </c>
      <c r="AF259" s="27"/>
      <c r="AG259" s="29" t="n">
        <f aca="false">6753.47943187+0.36116788*I259+0.01252571*N259-22.85359542*V259+0.00407811*AA259-0.00067349*E259</f>
        <v>8106.52029685284</v>
      </c>
      <c r="AH259" s="29" t="n">
        <f aca="false">A259*'Simple Linear Regression'!$B$18+'Simple Linear Regression'!$B$17</f>
        <v>8105.41991458767</v>
      </c>
      <c r="AI259" s="29" t="n">
        <f aca="false">7491.3971+0.0137554*N259-0.00058829*E259-34.3283*V259+0.30565*L259+54.6031*M259</f>
        <v>8091.930911</v>
      </c>
      <c r="AJ259" s="29" t="n">
        <f aca="false">7491.3971-0.00058829*E259+0.30565*L259+54.6031*M259+0.0137554*N259-34.3283*V259</f>
        <v>8091.930911</v>
      </c>
      <c r="AL259" s="29" t="n">
        <f aca="false">2192.59+2373.87*I259+0.0316653*N259-15.7623*V259+0.00202406*AA259-0.000740146*E259-0.00963493*(I259*N259)</f>
        <v>7996.21308188495</v>
      </c>
      <c r="AM259" s="30" t="n">
        <f aca="false">5205.907083+122.0638992*I259+13.609808*(N259/1000)-1.245906883*AD259+0.7746840854*AE259-134.2474226*AC259-1547.125689*IF(AND(B259&gt;=DATE(2020,3,20),B259&lt;=DATE(2020,6,26)),1,0)</f>
        <v>7888.3274671481</v>
      </c>
      <c r="AN259" s="30" t="n">
        <f aca="false">IF(ISNUMBER(C260),C260,AN260)-0.8328750492*(AD261-AD260)+3.274150872*(AE261-AE260)+0.7954612886*((IF(ISNUMBER(C260),C260,AN260)-IF(ISNUMBER(C259),C259,AN259))-(-0.8328750492*(AD260-AD259)+3.274150872*(AE260-AE259)))-1.394571582*AO260+0.4181414112*AO259</f>
        <v>6431.22363886563</v>
      </c>
      <c r="AP259" s="31" t="n">
        <f aca="false">AQ259+AR258+'ARIMAX(1,1,1) Model'!$C$19*(AR258-AR257)+'ARIMAX(1,1,1) Model'!$C$20*AS258</f>
        <v>7670.14311369366</v>
      </c>
      <c r="AQ259" s="31" t="n">
        <f aca="false">'ARIMAX(1,1,1) Model'!$C$6*I259+'ARIMAX(1,1,1) Model'!$C$7*N259/1000+'ARIMAX(1,1,1) Model'!$C$8*AD259+'ARIMAX(1,1,1) Model'!$C$9*AE259+'ARIMAX(1,1,1) Model'!$C$10*AC259+'ARIMAX(1,1,1) Model'!$C$11*IF(AND(B259&gt;='ARIMAX(1,1,1) Model'!$C$25,B259&lt;='ARIMAX(1,1,1) Model'!$C$26),1,0)+'ARIMAX(1,1,1) Model'!$C$12*E259/1000+'ARIMAX(1,1,1) Model'!$C$13*V259+'ARIMAX(1,1,1) Model'!$C$14*A259+'ARIMAX(1,1,1) Model'!$C$15*SIN(2*PI()*A259/'ARIMAX(1,1,1) Model'!$C$24)+'ARIMAX(1,1,1) Model'!$C$16*COS(2*PI()*A259/'ARIMAX(1,1,1) Model'!$C$24)+'ARIMAX(1,1,1) Model'!$C$17*SIN(4*PI()*A259/'ARIMAX(1,1,1) Model'!$C$24)+'ARIMAX(1,1,1) Model'!$C$18*COS(4*PI()*A259/'ARIMAX(1,1,1) Model'!$C$24)</f>
        <v>1250.78894913507</v>
      </c>
      <c r="AR259" s="31" t="n">
        <f aca="false">IF(ISNUMBER(C259),C259,AP259)-AQ259</f>
        <v>6262.21105086493</v>
      </c>
      <c r="AS259" s="31" t="n">
        <f aca="false">IF(ISNUMBER(C259),C259-AP259,0)</f>
        <v>-157.143113693657</v>
      </c>
      <c r="AT259" s="32"/>
      <c r="AU259" s="33"/>
      <c r="AV259" s="33"/>
      <c r="AW259" s="31"/>
      <c r="AX259" s="31"/>
    </row>
    <row r="260" customFormat="false" ht="16.5" hidden="false" customHeight="true" outlineLevel="0" collapsed="false">
      <c r="A260" s="23" t="n">
        <v>259</v>
      </c>
      <c r="B260" s="24" t="n">
        <v>35083</v>
      </c>
      <c r="C260" s="23" t="n">
        <v>6949</v>
      </c>
      <c r="D260" s="25"/>
      <c r="E260" s="25" t="n">
        <v>333000</v>
      </c>
      <c r="F260" s="25"/>
      <c r="G260" s="25" t="n">
        <v>18.636</v>
      </c>
      <c r="H260" s="25" t="n">
        <v>17.614</v>
      </c>
      <c r="I260" s="25" t="n">
        <v>1.098</v>
      </c>
      <c r="J260" s="25" t="n">
        <v>7683.125</v>
      </c>
      <c r="K260" s="25"/>
      <c r="L260" s="25" t="n">
        <v>772</v>
      </c>
      <c r="M260" s="25" t="n">
        <v>16.262</v>
      </c>
      <c r="N260" s="25" t="n">
        <v>194131</v>
      </c>
      <c r="O260" s="25" t="n">
        <v>5055.6</v>
      </c>
      <c r="P260" s="25" t="n">
        <v>1133141</v>
      </c>
      <c r="Q260" s="25"/>
      <c r="R260" s="25" t="n">
        <v>2483</v>
      </c>
      <c r="S260" s="25"/>
      <c r="T260" s="25"/>
      <c r="U260" s="25" t="n">
        <v>27</v>
      </c>
      <c r="V260" s="25" t="n">
        <v>90.5</v>
      </c>
      <c r="W260" s="25"/>
      <c r="X260" s="25"/>
      <c r="Y260" s="25"/>
      <c r="Z260" s="25"/>
      <c r="AA260" s="25" t="n">
        <v>263455</v>
      </c>
      <c r="AB260" s="26"/>
      <c r="AC260" s="27" t="n">
        <v>0</v>
      </c>
      <c r="AD260" s="28" t="n">
        <v>147.3</v>
      </c>
      <c r="AE260" s="28" t="n">
        <v>0.3</v>
      </c>
      <c r="AF260" s="27"/>
      <c r="AG260" s="29" t="n">
        <f aca="false">6753.47943187+0.36116788*I260+0.01252571*N260-22.85359542*V260+0.00407811*AA260-0.00067349*E260</f>
        <v>7967.38051675224</v>
      </c>
      <c r="AH260" s="29" t="n">
        <f aca="false">A260*'Simple Linear Regression'!$B$18+'Simple Linear Regression'!$B$17</f>
        <v>8106.27295167158</v>
      </c>
      <c r="AI260" s="29" t="n">
        <f aca="false">7491.3971+0.0137554*N260-0.00058829*E260-34.3283*V260+0.30565*L260+54.6031*M260</f>
        <v>7983.0523496</v>
      </c>
      <c r="AJ260" s="29" t="n">
        <f aca="false">7491.3971-0.00058829*E260+0.30565*L260+54.6031*M260+0.0137554*N260-34.3283*V260</f>
        <v>7983.0523496</v>
      </c>
      <c r="AL260" s="29" t="n">
        <f aca="false">2192.59+2373.87*I260+0.0316653*N260-15.7623*V260+0.00202406*AA260-0.000740146*E260-0.00963493*(I260*N260)</f>
        <v>7752.86599537866</v>
      </c>
      <c r="AM260" s="30" t="n">
        <f aca="false">5205.907083+122.0638992*I260+13.609808*(N260/1000)-1.245906883*AD260+0.7746840854*AE260-134.2474226*AC260-1547.125689*IF(AND(B260&gt;=DATE(2020,3,20),B260&lt;=DATE(2020,6,26)),1,0)</f>
        <v>7798.72920252932</v>
      </c>
      <c r="AN260" s="30" t="n">
        <f aca="false">IF(ISNUMBER(C261),C261,AN261)-0.8328750492*(AD262-AD261)+3.274150872*(AE262-AE261)+0.7954612886*((IF(ISNUMBER(C261),C261,AN261)-IF(ISNUMBER(C260),C260,AN260))-(-0.8328750492*(AD261-AD260)+3.274150872*(AE261-AE260)))-1.394571582*AO261+0.4181414112*AO260</f>
        <v>7741.02744254026</v>
      </c>
      <c r="AP260" s="31" t="n">
        <f aca="false">AQ260+AR259+'ARIMAX(1,1,1) Model'!$C$19*(AR259-AR258)+'ARIMAX(1,1,1) Model'!$C$20*AS259</f>
        <v>7549.67395596964</v>
      </c>
      <c r="AQ260" s="31" t="n">
        <f aca="false">'ARIMAX(1,1,1) Model'!$C$6*I260+'ARIMAX(1,1,1) Model'!$C$7*N260/1000+'ARIMAX(1,1,1) Model'!$C$8*AD260+'ARIMAX(1,1,1) Model'!$C$9*AE260+'ARIMAX(1,1,1) Model'!$C$10*AC260+'ARIMAX(1,1,1) Model'!$C$11*IF(AND(B260&gt;='ARIMAX(1,1,1) Model'!$C$25,B260&lt;='ARIMAX(1,1,1) Model'!$C$26),1,0)+'ARIMAX(1,1,1) Model'!$C$12*E260/1000+'ARIMAX(1,1,1) Model'!$C$13*V260+'ARIMAX(1,1,1) Model'!$C$14*A260+'ARIMAX(1,1,1) Model'!$C$15*SIN(2*PI()*A260/'ARIMAX(1,1,1) Model'!$C$24)+'ARIMAX(1,1,1) Model'!$C$16*COS(2*PI()*A260/'ARIMAX(1,1,1) Model'!$C$24)+'ARIMAX(1,1,1) Model'!$C$17*SIN(4*PI()*A260/'ARIMAX(1,1,1) Model'!$C$24)+'ARIMAX(1,1,1) Model'!$C$18*COS(4*PI()*A260/'ARIMAX(1,1,1) Model'!$C$24)</f>
        <v>1199.78789851328</v>
      </c>
      <c r="AR260" s="31" t="n">
        <f aca="false">IF(ISNUMBER(C260),C260,AP260)-AQ260</f>
        <v>5749.21210148672</v>
      </c>
      <c r="AS260" s="31" t="n">
        <f aca="false">IF(ISNUMBER(C260),C260-AP260,0)</f>
        <v>-600.673955969639</v>
      </c>
      <c r="AT260" s="32"/>
      <c r="AU260" s="33"/>
      <c r="AV260" s="33"/>
      <c r="AW260" s="31"/>
      <c r="AX260" s="31"/>
    </row>
    <row r="261" customFormat="false" ht="16.5" hidden="false" customHeight="true" outlineLevel="0" collapsed="false">
      <c r="A261" s="23" t="n">
        <v>260</v>
      </c>
      <c r="B261" s="24" t="n">
        <v>35090</v>
      </c>
      <c r="C261" s="23" t="n">
        <v>7393</v>
      </c>
      <c r="D261" s="25"/>
      <c r="E261" s="25" t="n">
        <v>415000</v>
      </c>
      <c r="F261" s="25"/>
      <c r="G261" s="25" t="n">
        <v>18.352</v>
      </c>
      <c r="H261" s="25" t="n">
        <v>17.188</v>
      </c>
      <c r="I261" s="25" t="n">
        <v>1.091</v>
      </c>
      <c r="J261" s="25" t="n">
        <v>7683.125</v>
      </c>
      <c r="K261" s="25"/>
      <c r="L261" s="25" t="n">
        <v>772</v>
      </c>
      <c r="M261" s="25" t="n">
        <v>16.262</v>
      </c>
      <c r="N261" s="25" t="n">
        <v>194131</v>
      </c>
      <c r="O261" s="25" t="n">
        <v>5055.6</v>
      </c>
      <c r="P261" s="25" t="n">
        <v>1133141</v>
      </c>
      <c r="Q261" s="25"/>
      <c r="R261" s="25" t="n">
        <v>2483</v>
      </c>
      <c r="S261" s="25"/>
      <c r="T261" s="25"/>
      <c r="U261" s="25" t="n">
        <v>27</v>
      </c>
      <c r="V261" s="25" t="n">
        <v>90.5</v>
      </c>
      <c r="W261" s="25"/>
      <c r="X261" s="25"/>
      <c r="Y261" s="25"/>
      <c r="Z261" s="25"/>
      <c r="AA261" s="25" t="n">
        <v>263455</v>
      </c>
      <c r="AB261" s="26"/>
      <c r="AC261" s="27" t="n">
        <v>0</v>
      </c>
      <c r="AD261" s="28" t="n">
        <v>177.9</v>
      </c>
      <c r="AE261" s="28" t="n">
        <v>0.4</v>
      </c>
      <c r="AF261" s="27"/>
      <c r="AG261" s="29" t="n">
        <f aca="false">6753.47943187+0.36116788*I261+0.01252571*N261-22.85359542*V261+0.00407811*AA261-0.00067349*E261</f>
        <v>7912.15180857708</v>
      </c>
      <c r="AH261" s="29" t="n">
        <f aca="false">A261*'Simple Linear Regression'!$B$18+'Simple Linear Regression'!$B$17</f>
        <v>8107.12598875548</v>
      </c>
      <c r="AI261" s="29" t="n">
        <f aca="false">7491.3971+0.0137554*N261-0.00058829*E261-34.3283*V261+0.30565*L261+54.6031*M261</f>
        <v>7934.8125696</v>
      </c>
      <c r="AJ261" s="29" t="n">
        <f aca="false">7491.3971-0.00058829*E261+0.30565*L261+54.6031*M261+0.0137554*N261-34.3283*V261</f>
        <v>7934.8125696</v>
      </c>
      <c r="AL261" s="29" t="n">
        <f aca="false">2192.59+2373.87*I261+0.0316653*N261-15.7623*V261+0.00202406*AA261-0.000740146*E261-0.00963493*(I261*N261)</f>
        <v>7688.65000354947</v>
      </c>
      <c r="AM261" s="30" t="n">
        <f aca="false">5205.907083+122.0638992*I261+13.609808*(N261/1000)-1.245906883*AD261+0.7746840854*AE261-134.2474226*AC261-1547.125689*IF(AND(B261&gt;=DATE(2020,3,20),B261&lt;=DATE(2020,6,26)),1,0)</f>
        <v>7759.82747302366</v>
      </c>
      <c r="AN261" s="30" t="n">
        <f aca="false">IF(ISNUMBER(C262),C262,AN262)-0.8328750492*(AD263-AD262)+3.274150872*(AE263-AE262)+0.7954612886*((IF(ISNUMBER(C262),C262,AN262)-IF(ISNUMBER(C261),C261,AN261))-(-0.8328750492*(AD262-AD261)+3.274150872*(AE262-AE261)))-1.394571582*AO262+0.4181414112*AO261</f>
        <v>7623.01457442086</v>
      </c>
      <c r="AP261" s="31" t="n">
        <f aca="false">AQ261+AR260+'ARIMAX(1,1,1) Model'!$C$19*(AR260-AR259)+'ARIMAX(1,1,1) Model'!$C$20*AS260</f>
        <v>7393.0147656766</v>
      </c>
      <c r="AQ261" s="31" t="n">
        <f aca="false">'ARIMAX(1,1,1) Model'!$C$6*I261+'ARIMAX(1,1,1) Model'!$C$7*N261/1000+'ARIMAX(1,1,1) Model'!$C$8*AD261+'ARIMAX(1,1,1) Model'!$C$9*AE261+'ARIMAX(1,1,1) Model'!$C$10*AC261+'ARIMAX(1,1,1) Model'!$C$11*IF(AND(B261&gt;='ARIMAX(1,1,1) Model'!$C$25,B261&lt;='ARIMAX(1,1,1) Model'!$C$26),1,0)+'ARIMAX(1,1,1) Model'!$C$12*E261/1000+'ARIMAX(1,1,1) Model'!$C$13*V261+'ARIMAX(1,1,1) Model'!$C$14*A261+'ARIMAX(1,1,1) Model'!$C$15*SIN(2*PI()*A261/'ARIMAX(1,1,1) Model'!$C$24)+'ARIMAX(1,1,1) Model'!$C$16*COS(2*PI()*A261/'ARIMAX(1,1,1) Model'!$C$24)+'ARIMAX(1,1,1) Model'!$C$17*SIN(4*PI()*A261/'ARIMAX(1,1,1) Model'!$C$24)+'ARIMAX(1,1,1) Model'!$C$18*COS(4*PI()*A261/'ARIMAX(1,1,1) Model'!$C$24)</f>
        <v>1153.17958527407</v>
      </c>
      <c r="AR261" s="31" t="n">
        <f aca="false">IF(ISNUMBER(C261),C261,AP261)-AQ261</f>
        <v>6239.82041472593</v>
      </c>
      <c r="AS261" s="31" t="n">
        <f aca="false">IF(ISNUMBER(C261),C261-AP261,0)</f>
        <v>-0.0147656765957436</v>
      </c>
      <c r="AT261" s="32"/>
      <c r="AU261" s="33"/>
      <c r="AV261" s="33"/>
      <c r="AW261" s="31"/>
      <c r="AX261" s="31"/>
    </row>
    <row r="262" customFormat="false" ht="16.5" hidden="false" customHeight="true" outlineLevel="0" collapsed="false">
      <c r="A262" s="23" t="n">
        <v>261</v>
      </c>
      <c r="B262" s="24" t="n">
        <v>35097</v>
      </c>
      <c r="C262" s="23" t="n">
        <v>7513</v>
      </c>
      <c r="D262" s="25"/>
      <c r="E262" s="25" t="n">
        <v>387000</v>
      </c>
      <c r="F262" s="25"/>
      <c r="G262" s="25" t="n">
        <v>17.64</v>
      </c>
      <c r="H262" s="25" t="n">
        <v>16.644</v>
      </c>
      <c r="I262" s="25" t="n">
        <v>1.087</v>
      </c>
      <c r="J262" s="25" t="n">
        <v>7683.125</v>
      </c>
      <c r="K262" s="25"/>
      <c r="L262" s="25" t="n">
        <v>772</v>
      </c>
      <c r="M262" s="25" t="n">
        <v>16.262</v>
      </c>
      <c r="N262" s="25" t="n">
        <v>194131</v>
      </c>
      <c r="O262" s="25" t="n">
        <v>5055.6</v>
      </c>
      <c r="P262" s="25" t="n">
        <v>1133141</v>
      </c>
      <c r="Q262" s="25"/>
      <c r="R262" s="25" t="n">
        <v>2483</v>
      </c>
      <c r="S262" s="25"/>
      <c r="T262" s="25"/>
      <c r="U262" s="25" t="n">
        <v>27</v>
      </c>
      <c r="V262" s="25" t="n">
        <v>90.5</v>
      </c>
      <c r="W262" s="25"/>
      <c r="X262" s="25"/>
      <c r="Y262" s="25"/>
      <c r="Z262" s="25"/>
      <c r="AA262" s="25" t="n">
        <v>263455</v>
      </c>
      <c r="AB262" s="26"/>
      <c r="AC262" s="27" t="n">
        <v>0</v>
      </c>
      <c r="AD262" s="28" t="n">
        <v>209.3</v>
      </c>
      <c r="AE262" s="28" t="n">
        <v>0.7</v>
      </c>
      <c r="AF262" s="27"/>
      <c r="AG262" s="29" t="n">
        <f aca="false">6753.47943187+0.36116788*I262+0.01252571*N262-22.85359542*V262+0.00407811*AA262-0.00067349*E262</f>
        <v>7931.00808390556</v>
      </c>
      <c r="AH262" s="29" t="n">
        <f aca="false">A262*'Simple Linear Regression'!$B$18+'Simple Linear Regression'!$B$17</f>
        <v>8107.97902583939</v>
      </c>
      <c r="AI262" s="29" t="n">
        <f aca="false">7491.3971+0.0137554*N262-0.00058829*E262-34.3283*V262+0.30565*L262+54.6031*M262</f>
        <v>7951.2846896</v>
      </c>
      <c r="AJ262" s="29" t="n">
        <f aca="false">7491.3971-0.00058829*E262+0.30565*L262+54.6031*M262+0.0137554*N262-34.3283*V262</f>
        <v>7951.2846896</v>
      </c>
      <c r="AL262" s="29" t="n">
        <f aca="false">2192.59+2373.87*I262+0.0316653*N262-15.7623*V262+0.00202406*AA262-0.000740146*E262-0.00963493*(I262*N262)</f>
        <v>7707.36036593279</v>
      </c>
      <c r="AM262" s="30" t="n">
        <f aca="false">5205.907083+122.0638992*I262+13.609808*(N262/1000)-1.245906883*AD262+0.7746840854*AE262-134.2474226*AC262-1547.125689*IF(AND(B262&gt;=DATE(2020,3,20),B262&lt;=DATE(2020,6,26)),1,0)</f>
        <v>7720.45014652628</v>
      </c>
      <c r="AN262" s="30" t="n">
        <f aca="false">IF(ISNUMBER(C263),C263,AN263)-0.8328750492*(AD264-AD263)+3.274150872*(AE264-AE263)+0.7954612886*((IF(ISNUMBER(C263),C263,AN263)-IF(ISNUMBER(C262),C262,AN262))-(-0.8328750492*(AD263-AD262)+3.274150872*(AE263-AE262)))-1.394571582*AO263+0.4181414112*AO262</f>
        <v>7577.3040788942</v>
      </c>
      <c r="AP262" s="31" t="n">
        <f aca="false">AQ262+AR261+'ARIMAX(1,1,1) Model'!$C$19*(AR261-AR260)+'ARIMAX(1,1,1) Model'!$C$20*AS261</f>
        <v>7479.90941947753</v>
      </c>
      <c r="AQ262" s="31" t="n">
        <f aca="false">'ARIMAX(1,1,1) Model'!$C$6*I262+'ARIMAX(1,1,1) Model'!$C$7*N262/1000+'ARIMAX(1,1,1) Model'!$C$8*AD262+'ARIMAX(1,1,1) Model'!$C$9*AE262+'ARIMAX(1,1,1) Model'!$C$10*AC262+'ARIMAX(1,1,1) Model'!$C$11*IF(AND(B262&gt;='ARIMAX(1,1,1) Model'!$C$25,B262&lt;='ARIMAX(1,1,1) Model'!$C$26),1,0)+'ARIMAX(1,1,1) Model'!$C$12*E262/1000+'ARIMAX(1,1,1) Model'!$C$13*V262+'ARIMAX(1,1,1) Model'!$C$14*A262+'ARIMAX(1,1,1) Model'!$C$15*SIN(2*PI()*A262/'ARIMAX(1,1,1) Model'!$C$24)+'ARIMAX(1,1,1) Model'!$C$16*COS(2*PI()*A262/'ARIMAX(1,1,1) Model'!$C$24)+'ARIMAX(1,1,1) Model'!$C$17*SIN(4*PI()*A262/'ARIMAX(1,1,1) Model'!$C$24)+'ARIMAX(1,1,1) Model'!$C$18*COS(4*PI()*A262/'ARIMAX(1,1,1) Model'!$C$24)</f>
        <v>1192.22587900263</v>
      </c>
      <c r="AR262" s="31" t="n">
        <f aca="false">IF(ISNUMBER(C262),C262,AP262)-AQ262</f>
        <v>6320.77412099737</v>
      </c>
      <c r="AS262" s="31" t="n">
        <f aca="false">IF(ISNUMBER(C262),C262-AP262,0)</f>
        <v>33.0905805224747</v>
      </c>
      <c r="AT262" s="32"/>
      <c r="AU262" s="33"/>
      <c r="AV262" s="33"/>
      <c r="AW262" s="31"/>
      <c r="AX262" s="31"/>
    </row>
    <row r="263" customFormat="false" ht="16.5" hidden="false" customHeight="true" outlineLevel="0" collapsed="false">
      <c r="A263" s="23" t="n">
        <v>262</v>
      </c>
      <c r="B263" s="24" t="n">
        <v>35104</v>
      </c>
      <c r="C263" s="23" t="n">
        <v>7520</v>
      </c>
      <c r="D263" s="25"/>
      <c r="E263" s="25" t="n">
        <v>374000</v>
      </c>
      <c r="F263" s="25"/>
      <c r="G263" s="25" t="n">
        <v>17.72</v>
      </c>
      <c r="H263" s="25" t="n">
        <v>16.994</v>
      </c>
      <c r="I263" s="25" t="n">
        <v>1.083</v>
      </c>
      <c r="J263" s="25" t="n">
        <v>7772.586</v>
      </c>
      <c r="K263" s="25"/>
      <c r="L263" s="25" t="n">
        <v>763</v>
      </c>
      <c r="M263" s="25" t="n">
        <v>16.262</v>
      </c>
      <c r="N263" s="25" t="n">
        <v>194131</v>
      </c>
      <c r="O263" s="25" t="n">
        <v>5097.5</v>
      </c>
      <c r="P263" s="25" t="n">
        <v>1133141</v>
      </c>
      <c r="Q263" s="25"/>
      <c r="R263" s="25" t="n">
        <v>2483</v>
      </c>
      <c r="S263" s="25"/>
      <c r="T263" s="25"/>
      <c r="U263" s="25" t="n">
        <v>27</v>
      </c>
      <c r="V263" s="25" t="n">
        <v>92.1</v>
      </c>
      <c r="W263" s="25"/>
      <c r="X263" s="25"/>
      <c r="Y263" s="25"/>
      <c r="Z263" s="25"/>
      <c r="AA263" s="25" t="n">
        <v>263455</v>
      </c>
      <c r="AB263" s="26"/>
      <c r="AC263" s="27" t="n">
        <v>0</v>
      </c>
      <c r="AD263" s="28" t="n">
        <v>213.5</v>
      </c>
      <c r="AE263" s="28" t="n">
        <v>0.1</v>
      </c>
      <c r="AF263" s="27"/>
      <c r="AG263" s="29" t="n">
        <f aca="false">6753.47943187+0.36116788*I263+0.01252571*N263-22.85359542*V263+0.00407811*AA263-0.00067349*E263</f>
        <v>7903.19625656204</v>
      </c>
      <c r="AH263" s="29" t="n">
        <f aca="false">A263*'Simple Linear Regression'!$B$18+'Simple Linear Regression'!$B$17</f>
        <v>8108.83206292329</v>
      </c>
      <c r="AI263" s="29" t="n">
        <f aca="false">7491.3971+0.0137554*N263-0.00058829*E263-34.3283*V263+0.30565*L263+54.6031*M263</f>
        <v>7901.2563296</v>
      </c>
      <c r="AJ263" s="29" t="n">
        <f aca="false">7491.3971-0.00058829*E263+0.30565*L263+54.6031*M263+0.0137554*N263-34.3283*V263</f>
        <v>7901.2563296</v>
      </c>
      <c r="AL263" s="29" t="n">
        <f aca="false">2192.59+2373.87*I263+0.0316653*N263-15.7623*V263+0.00202406*AA263-0.000740146*E263-0.00963493*(I263*N263)</f>
        <v>7689.74885831611</v>
      </c>
      <c r="AM263" s="30" t="n">
        <f aca="false">5205.907083+122.0638992*I263+13.609808*(N263/1000)-1.245906883*AD263+0.7746840854*AE263-134.2474226*AC263-1547.125689*IF(AND(B263&gt;=DATE(2020,3,20),B263&lt;=DATE(2020,6,26)),1,0)</f>
        <v>7714.26427156964</v>
      </c>
      <c r="AN263" s="30" t="n">
        <f aca="false">IF(ISNUMBER(C264),C264,AN264)-0.8328750492*(AD265-AD264)+3.274150872*(AE265-AE264)+0.7954612886*((IF(ISNUMBER(C264),C264,AN264)-IF(ISNUMBER(C263),C263,AN263))-(-0.8328750492*(AD264-AD263)+3.274150872*(AE264-AE263)))-1.394571582*AO264+0.4181414112*AO263</f>
        <v>8131.5667938425</v>
      </c>
      <c r="AP263" s="31" t="n">
        <f aca="false">AQ263+AR262+'ARIMAX(1,1,1) Model'!$C$19*(AR262-AR261)+'ARIMAX(1,1,1) Model'!$C$20*AS262</f>
        <v>7533.96431119978</v>
      </c>
      <c r="AQ263" s="31" t="n">
        <f aca="false">'ARIMAX(1,1,1) Model'!$C$6*I263+'ARIMAX(1,1,1) Model'!$C$7*N263/1000+'ARIMAX(1,1,1) Model'!$C$8*AD263+'ARIMAX(1,1,1) Model'!$C$9*AE263+'ARIMAX(1,1,1) Model'!$C$10*AC263+'ARIMAX(1,1,1) Model'!$C$11*IF(AND(B263&gt;='ARIMAX(1,1,1) Model'!$C$25,B263&lt;='ARIMAX(1,1,1) Model'!$C$26),1,0)+'ARIMAX(1,1,1) Model'!$C$12*E263/1000+'ARIMAX(1,1,1) Model'!$C$13*V263+'ARIMAX(1,1,1) Model'!$C$14*A263+'ARIMAX(1,1,1) Model'!$C$15*SIN(2*PI()*A263/'ARIMAX(1,1,1) Model'!$C$24)+'ARIMAX(1,1,1) Model'!$C$16*COS(2*PI()*A263/'ARIMAX(1,1,1) Model'!$C$24)+'ARIMAX(1,1,1) Model'!$C$17*SIN(4*PI()*A263/'ARIMAX(1,1,1) Model'!$C$24)+'ARIMAX(1,1,1) Model'!$C$18*COS(4*PI()*A263/'ARIMAX(1,1,1) Model'!$C$24)</f>
        <v>1235.07892729323</v>
      </c>
      <c r="AR263" s="31" t="n">
        <f aca="false">IF(ISNUMBER(C263),C263,AP263)-AQ263</f>
        <v>6284.92107270677</v>
      </c>
      <c r="AS263" s="31" t="n">
        <f aca="false">IF(ISNUMBER(C263),C263-AP263,0)</f>
        <v>-13.9643111997775</v>
      </c>
      <c r="AT263" s="32"/>
      <c r="AU263" s="33"/>
      <c r="AV263" s="33"/>
      <c r="AW263" s="31"/>
      <c r="AX263" s="31"/>
    </row>
    <row r="264" customFormat="false" ht="16.5" hidden="false" customHeight="true" outlineLevel="0" collapsed="false">
      <c r="A264" s="23" t="n">
        <v>263</v>
      </c>
      <c r="B264" s="24" t="n">
        <v>35111</v>
      </c>
      <c r="C264" s="23" t="n">
        <v>7868</v>
      </c>
      <c r="D264" s="25"/>
      <c r="E264" s="25" t="n">
        <v>387000</v>
      </c>
      <c r="F264" s="25"/>
      <c r="G264" s="25" t="n">
        <v>18.802</v>
      </c>
      <c r="H264" s="25" t="n">
        <v>17.984</v>
      </c>
      <c r="I264" s="25" t="n">
        <v>1.08</v>
      </c>
      <c r="J264" s="25" t="n">
        <v>7772.586</v>
      </c>
      <c r="K264" s="25"/>
      <c r="L264" s="25" t="n">
        <v>763</v>
      </c>
      <c r="M264" s="25" t="n">
        <v>14.812</v>
      </c>
      <c r="N264" s="25" t="n">
        <v>193341</v>
      </c>
      <c r="O264" s="25" t="n">
        <v>5097.5</v>
      </c>
      <c r="P264" s="25" t="n">
        <v>1133141</v>
      </c>
      <c r="Q264" s="25"/>
      <c r="R264" s="25" t="n">
        <v>2483</v>
      </c>
      <c r="S264" s="25"/>
      <c r="T264" s="25"/>
      <c r="U264" s="25" t="n">
        <v>27</v>
      </c>
      <c r="V264" s="25" t="n">
        <v>92.1</v>
      </c>
      <c r="W264" s="25"/>
      <c r="X264" s="25"/>
      <c r="Y264" s="25"/>
      <c r="Z264" s="25"/>
      <c r="AA264" s="25" t="n">
        <v>263455</v>
      </c>
      <c r="AB264" s="26"/>
      <c r="AC264" s="27" t="n">
        <v>0</v>
      </c>
      <c r="AD264" s="28" t="n">
        <v>156.6</v>
      </c>
      <c r="AE264" s="28" t="n">
        <v>0.1</v>
      </c>
      <c r="AF264" s="27"/>
      <c r="AG264" s="29" t="n">
        <f aca="false">6753.47943187+0.36116788*I264+0.01252571*N264-22.85359542*V264+0.00407811*AA264-0.00067349*E264</f>
        <v>7884.5444921584</v>
      </c>
      <c r="AH264" s="29" t="n">
        <f aca="false">A264*'Simple Linear Regression'!$B$18+'Simple Linear Regression'!$B$17</f>
        <v>8109.68510000719</v>
      </c>
      <c r="AI264" s="29" t="n">
        <f aca="false">7491.3971+0.0137554*N264-0.00058829*E264-34.3283*V264+0.30565*L264+54.6031*M264</f>
        <v>7803.5672986</v>
      </c>
      <c r="AJ264" s="29" t="n">
        <f aca="false">7491.3971-0.00058829*E264+0.30565*L264+54.6031*M264+0.0137554*N264-34.3283*V264</f>
        <v>7803.5672986</v>
      </c>
      <c r="AL264" s="29" t="n">
        <f aca="false">2192.59+2373.87*I264+0.0316653*N264-15.7623*V264+0.00202406*AA264-0.000740146*E264-0.00963493*(I264*N264)</f>
        <v>7661.8216013796</v>
      </c>
      <c r="AM264" s="30" t="n">
        <f aca="false">5205.907083+122.0638992*I264+13.609808*(N264/1000)-1.245906883*AD264+0.7746840854*AE264-134.2474226*AC264-1547.125689*IF(AND(B264&gt;=DATE(2020,3,20),B264&lt;=DATE(2020,6,26)),1,0)</f>
        <v>7774.03843319474</v>
      </c>
      <c r="AN264" s="30" t="n">
        <f aca="false">IF(ISNUMBER(C265),C265,AN265)-0.8328750492*(AD266-AD265)+3.274150872*(AE266-AE265)+0.7954612886*((IF(ISNUMBER(C265),C265,AN265)-IF(ISNUMBER(C264),C264,AN264))-(-0.8328750492*(AD265-AD264)+3.274150872*(AE265-AE264)))-1.394571582*AO265+0.4181414112*AO264</f>
        <v>7783.53764901681</v>
      </c>
      <c r="AP264" s="31" t="n">
        <f aca="false">AQ264+AR263+'ARIMAX(1,1,1) Model'!$C$19*(AR263-AR262)+'ARIMAX(1,1,1) Model'!$C$20*AS263</f>
        <v>7499.02021324862</v>
      </c>
      <c r="AQ264" s="31" t="n">
        <f aca="false">'ARIMAX(1,1,1) Model'!$C$6*I264+'ARIMAX(1,1,1) Model'!$C$7*N264/1000+'ARIMAX(1,1,1) Model'!$C$8*AD264+'ARIMAX(1,1,1) Model'!$C$9*AE264+'ARIMAX(1,1,1) Model'!$C$10*AC264+'ARIMAX(1,1,1) Model'!$C$11*IF(AND(B264&gt;='ARIMAX(1,1,1) Model'!$C$25,B264&lt;='ARIMAX(1,1,1) Model'!$C$26),1,0)+'ARIMAX(1,1,1) Model'!$C$12*E264/1000+'ARIMAX(1,1,1) Model'!$C$13*V264+'ARIMAX(1,1,1) Model'!$C$14*A264+'ARIMAX(1,1,1) Model'!$C$15*SIN(2*PI()*A264/'ARIMAX(1,1,1) Model'!$C$24)+'ARIMAX(1,1,1) Model'!$C$16*COS(2*PI()*A264/'ARIMAX(1,1,1) Model'!$C$24)+'ARIMAX(1,1,1) Model'!$C$17*SIN(4*PI()*A264/'ARIMAX(1,1,1) Model'!$C$24)+'ARIMAX(1,1,1) Model'!$C$18*COS(4*PI()*A264/'ARIMAX(1,1,1) Model'!$C$24)</f>
        <v>1205.0269013458</v>
      </c>
      <c r="AR264" s="31" t="n">
        <f aca="false">IF(ISNUMBER(C264),C264,AP264)-AQ264</f>
        <v>6662.9730986542</v>
      </c>
      <c r="AS264" s="31" t="n">
        <f aca="false">IF(ISNUMBER(C264),C264-AP264,0)</f>
        <v>368.979786751384</v>
      </c>
      <c r="AT264" s="32"/>
      <c r="AU264" s="33"/>
      <c r="AV264" s="33"/>
      <c r="AW264" s="31"/>
      <c r="AX264" s="31"/>
    </row>
    <row r="265" customFormat="false" ht="16.5" hidden="false" customHeight="true" outlineLevel="0" collapsed="false">
      <c r="A265" s="23" t="n">
        <v>264</v>
      </c>
      <c r="B265" s="24" t="n">
        <v>35118</v>
      </c>
      <c r="C265" s="23" t="n">
        <v>7826</v>
      </c>
      <c r="D265" s="25"/>
      <c r="E265" s="25" t="n">
        <v>383000</v>
      </c>
      <c r="F265" s="25"/>
      <c r="G265" s="25" t="n">
        <v>21.4525</v>
      </c>
      <c r="H265" s="25" t="n">
        <v>18.792</v>
      </c>
      <c r="I265" s="25" t="n">
        <v>1.087</v>
      </c>
      <c r="J265" s="25" t="n">
        <v>7772.586</v>
      </c>
      <c r="K265" s="25"/>
      <c r="L265" s="25" t="n">
        <v>763</v>
      </c>
      <c r="M265" s="25" t="n">
        <v>14.812</v>
      </c>
      <c r="N265" s="25" t="n">
        <v>193341</v>
      </c>
      <c r="O265" s="25" t="n">
        <v>5097.5</v>
      </c>
      <c r="P265" s="25" t="n">
        <v>1133141</v>
      </c>
      <c r="Q265" s="25"/>
      <c r="R265" s="25" t="n">
        <v>2483</v>
      </c>
      <c r="S265" s="25"/>
      <c r="T265" s="25"/>
      <c r="U265" s="25" t="n">
        <v>27</v>
      </c>
      <c r="V265" s="25" t="n">
        <v>92.1</v>
      </c>
      <c r="W265" s="25"/>
      <c r="X265" s="25"/>
      <c r="Y265" s="25"/>
      <c r="Z265" s="25"/>
      <c r="AA265" s="25" t="n">
        <v>263455</v>
      </c>
      <c r="AB265" s="26"/>
      <c r="AC265" s="27" t="n">
        <v>0</v>
      </c>
      <c r="AD265" s="28" t="n">
        <v>135.9</v>
      </c>
      <c r="AE265" s="28" t="n">
        <v>2.3</v>
      </c>
      <c r="AF265" s="27"/>
      <c r="AG265" s="29" t="n">
        <f aca="false">6753.47943187+0.36116788*I265+0.01252571*N265-22.85359542*V265+0.00407811*AA265-0.00067349*E265</f>
        <v>7887.24098033356</v>
      </c>
      <c r="AH265" s="29" t="n">
        <f aca="false">A265*'Simple Linear Regression'!$B$18+'Simple Linear Regression'!$B$17</f>
        <v>8110.5381370911</v>
      </c>
      <c r="AI265" s="29" t="n">
        <f aca="false">7491.3971+0.0137554*N265-0.00058829*E265-34.3283*V265+0.30565*L265+54.6031*M265</f>
        <v>7805.9204586</v>
      </c>
      <c r="AJ265" s="29" t="n">
        <f aca="false">7491.3971-0.00058829*E265+0.30565*L265+54.6031*M265+0.0137554*N265-34.3283*V265</f>
        <v>7805.9204586</v>
      </c>
      <c r="AL265" s="29" t="n">
        <f aca="false">2192.59+2373.87*I265+0.0316653*N265-15.7623*V265+0.00202406*AA265-0.000740146*E265-0.00963493*(I265*N265)</f>
        <v>7668.35948637169</v>
      </c>
      <c r="AM265" s="30" t="n">
        <f aca="false">5205.907083+122.0638992*I265+13.609808*(N265/1000)-1.245906883*AD265+0.7746840854*AE265-134.2474226*AC265-1547.125689*IF(AND(B265&gt;=DATE(2020,3,20),B265&lt;=DATE(2020,6,26)),1,0)</f>
        <v>7802.38745795512</v>
      </c>
      <c r="AN265" s="30" t="n">
        <f aca="false">IF(ISNUMBER(C266),C266,AN266)-0.8328750492*(AD267-AD266)+3.274150872*(AE267-AE266)+0.7954612886*((IF(ISNUMBER(C266),C266,AN266)-IF(ISNUMBER(C265),C265,AN265))-(-0.8328750492*(AD266-AD265)+3.274150872*(AE266-AE265)))-1.394571582*AO266+0.4181414112*AO265</f>
        <v>6901.04259140933</v>
      </c>
      <c r="AP265" s="31" t="n">
        <f aca="false">AQ265+AR264+'ARIMAX(1,1,1) Model'!$C$19*(AR264-AR263)+'ARIMAX(1,1,1) Model'!$C$20*AS264</f>
        <v>7592.32957553105</v>
      </c>
      <c r="AQ265" s="31" t="n">
        <f aca="false">'ARIMAX(1,1,1) Model'!$C$6*I265+'ARIMAX(1,1,1) Model'!$C$7*N265/1000+'ARIMAX(1,1,1) Model'!$C$8*AD265+'ARIMAX(1,1,1) Model'!$C$9*AE265+'ARIMAX(1,1,1) Model'!$C$10*AC265+'ARIMAX(1,1,1) Model'!$C$11*IF(AND(B265&gt;='ARIMAX(1,1,1) Model'!$C$25,B265&lt;='ARIMAX(1,1,1) Model'!$C$26),1,0)+'ARIMAX(1,1,1) Model'!$C$12*E265/1000+'ARIMAX(1,1,1) Model'!$C$13*V265+'ARIMAX(1,1,1) Model'!$C$14*A265+'ARIMAX(1,1,1) Model'!$C$15*SIN(2*PI()*A265/'ARIMAX(1,1,1) Model'!$C$24)+'ARIMAX(1,1,1) Model'!$C$16*COS(2*PI()*A265/'ARIMAX(1,1,1) Model'!$C$24)+'ARIMAX(1,1,1) Model'!$C$17*SIN(4*PI()*A265/'ARIMAX(1,1,1) Model'!$C$24)+'ARIMAX(1,1,1) Model'!$C$18*COS(4*PI()*A265/'ARIMAX(1,1,1) Model'!$C$24)</f>
        <v>1224.59705495487</v>
      </c>
      <c r="AR265" s="31" t="n">
        <f aca="false">IF(ISNUMBER(C265),C265,AP265)-AQ265</f>
        <v>6601.40294504513</v>
      </c>
      <c r="AS265" s="31" t="n">
        <f aca="false">IF(ISNUMBER(C265),C265-AP265,0)</f>
        <v>233.670424468951</v>
      </c>
      <c r="AT265" s="32"/>
      <c r="AU265" s="33"/>
      <c r="AV265" s="33"/>
      <c r="AW265" s="31"/>
      <c r="AX265" s="31"/>
    </row>
    <row r="266" customFormat="false" ht="16.5" hidden="false" customHeight="true" outlineLevel="0" collapsed="false">
      <c r="A266" s="23" t="n">
        <v>265</v>
      </c>
      <c r="B266" s="24" t="n">
        <v>35125</v>
      </c>
      <c r="C266" s="23" t="n">
        <v>7338</v>
      </c>
      <c r="D266" s="25"/>
      <c r="E266" s="25" t="n">
        <v>365000</v>
      </c>
      <c r="F266" s="25"/>
      <c r="G266" s="25" t="n">
        <v>19.488</v>
      </c>
      <c r="H266" s="25" t="n">
        <v>18.77</v>
      </c>
      <c r="I266" s="25" t="n">
        <v>1.107</v>
      </c>
      <c r="J266" s="25" t="n">
        <v>7772.586</v>
      </c>
      <c r="K266" s="25"/>
      <c r="L266" s="25" t="n">
        <v>763</v>
      </c>
      <c r="M266" s="25" t="n">
        <v>14.812</v>
      </c>
      <c r="N266" s="25" t="n">
        <v>193341</v>
      </c>
      <c r="O266" s="25" t="n">
        <v>5097.5</v>
      </c>
      <c r="P266" s="25" t="n">
        <v>1133141</v>
      </c>
      <c r="Q266" s="25"/>
      <c r="R266" s="25" t="n">
        <v>2483</v>
      </c>
      <c r="S266" s="25"/>
      <c r="T266" s="25"/>
      <c r="U266" s="25" t="n">
        <v>27</v>
      </c>
      <c r="V266" s="25" t="n">
        <v>92.1</v>
      </c>
      <c r="W266" s="25"/>
      <c r="X266" s="25"/>
      <c r="Y266" s="25"/>
      <c r="Z266" s="25"/>
      <c r="AA266" s="25" t="n">
        <v>266588</v>
      </c>
      <c r="AB266" s="26"/>
      <c r="AC266" s="27" t="n">
        <v>0</v>
      </c>
      <c r="AD266" s="28" t="n">
        <v>130.5</v>
      </c>
      <c r="AE266" s="28" t="n">
        <v>4.1</v>
      </c>
      <c r="AF266" s="27"/>
      <c r="AG266" s="29" t="n">
        <f aca="false">6753.47943187+0.36116788*I266+0.01252571*N266-22.85359542*V266+0.00407811*AA266-0.00067349*E266</f>
        <v>7912.14774232116</v>
      </c>
      <c r="AH266" s="29" t="n">
        <f aca="false">A266*'Simple Linear Regression'!$B$18+'Simple Linear Regression'!$B$17</f>
        <v>8111.391174175</v>
      </c>
      <c r="AI266" s="29" t="n">
        <f aca="false">7491.3971+0.0137554*N266-0.00058829*E266-34.3283*V266+0.30565*L266+54.6031*M266</f>
        <v>7816.5096786</v>
      </c>
      <c r="AJ266" s="29" t="n">
        <f aca="false">7491.3971-0.00058829*E266+0.30565*L266+54.6031*M266+0.0137554*N266-34.3283*V266</f>
        <v>7816.5096786</v>
      </c>
      <c r="AL266" s="29" t="n">
        <f aca="false">2192.59+2373.87*I266+0.0316653*N266-15.7623*V266+0.00202406*AA266-0.000740146*E266-0.00963493*(I266*N266)</f>
        <v>7698.24435432909</v>
      </c>
      <c r="AM266" s="30" t="n">
        <f aca="false">5205.907083+122.0638992*I266+13.609808*(N266/1000)-1.245906883*AD266+0.7746840854*AE266-134.2474226*AC266-1547.125689*IF(AND(B266&gt;=DATE(2020,3,20),B266&lt;=DATE(2020,6,26)),1,0)</f>
        <v>7812.95106446104</v>
      </c>
      <c r="AN266" s="30" t="n">
        <f aca="false">IF(ISNUMBER(C267),C267,AN267)-0.8328750492*(AD268-AD267)+3.274150872*(AE268-AE267)+0.7954612886*((IF(ISNUMBER(C267),C267,AN267)-IF(ISNUMBER(C266),C266,AN266))-(-0.8328750492*(AD267-AD266)+3.274150872*(AE267-AE266)))-1.394571582*AO267+0.4181414112*AO266</f>
        <v>8343.18482247966</v>
      </c>
      <c r="AP266" s="31" t="n">
        <f aca="false">AQ266+AR265+'ARIMAX(1,1,1) Model'!$C$19*(AR265-AR264)+'ARIMAX(1,1,1) Model'!$C$20*AS265</f>
        <v>7653.69062250476</v>
      </c>
      <c r="AQ266" s="31" t="n">
        <f aca="false">'ARIMAX(1,1,1) Model'!$C$6*I266+'ARIMAX(1,1,1) Model'!$C$7*N266/1000+'ARIMAX(1,1,1) Model'!$C$8*AD266+'ARIMAX(1,1,1) Model'!$C$9*AE266+'ARIMAX(1,1,1) Model'!$C$10*AC266+'ARIMAX(1,1,1) Model'!$C$11*IF(AND(B266&gt;='ARIMAX(1,1,1) Model'!$C$25,B266&lt;='ARIMAX(1,1,1) Model'!$C$26),1,0)+'ARIMAX(1,1,1) Model'!$C$12*E266/1000+'ARIMAX(1,1,1) Model'!$C$13*V266+'ARIMAX(1,1,1) Model'!$C$14*A266+'ARIMAX(1,1,1) Model'!$C$15*SIN(2*PI()*A266/'ARIMAX(1,1,1) Model'!$C$24)+'ARIMAX(1,1,1) Model'!$C$16*COS(2*PI()*A266/'ARIMAX(1,1,1) Model'!$C$24)+'ARIMAX(1,1,1) Model'!$C$17*SIN(4*PI()*A266/'ARIMAX(1,1,1) Model'!$C$24)+'ARIMAX(1,1,1) Model'!$C$18*COS(4*PI()*A266/'ARIMAX(1,1,1) Model'!$C$24)</f>
        <v>1268.61560663867</v>
      </c>
      <c r="AR266" s="31" t="n">
        <f aca="false">IF(ISNUMBER(C266),C266,AP266)-AQ266</f>
        <v>6069.38439336133</v>
      </c>
      <c r="AS266" s="31" t="n">
        <f aca="false">IF(ISNUMBER(C266),C266-AP266,0)</f>
        <v>-315.690622504755</v>
      </c>
      <c r="AT266" s="32"/>
      <c r="AU266" s="33"/>
      <c r="AV266" s="33"/>
      <c r="AW266" s="31"/>
      <c r="AX266" s="31"/>
    </row>
    <row r="267" customFormat="false" ht="16.5" hidden="false" customHeight="true" outlineLevel="0" collapsed="false">
      <c r="A267" s="23" t="n">
        <v>266</v>
      </c>
      <c r="B267" s="24" t="n">
        <v>35132</v>
      </c>
      <c r="C267" s="23" t="n">
        <v>7877</v>
      </c>
      <c r="D267" s="25"/>
      <c r="E267" s="25" t="n">
        <v>368000</v>
      </c>
      <c r="F267" s="25"/>
      <c r="G267" s="25" t="n">
        <v>19.716</v>
      </c>
      <c r="H267" s="25" t="n">
        <v>18.842</v>
      </c>
      <c r="I267" s="25" t="n">
        <v>1.124</v>
      </c>
      <c r="J267" s="25" t="n">
        <v>7772.586</v>
      </c>
      <c r="K267" s="25"/>
      <c r="L267" s="25" t="n">
        <v>709</v>
      </c>
      <c r="M267" s="25" t="n">
        <v>14.812</v>
      </c>
      <c r="N267" s="25" t="n">
        <v>193341</v>
      </c>
      <c r="O267" s="25" t="n">
        <v>5085.7</v>
      </c>
      <c r="P267" s="25" t="n">
        <v>1133141</v>
      </c>
      <c r="Q267" s="25"/>
      <c r="R267" s="25" t="n">
        <v>4321</v>
      </c>
      <c r="S267" s="25"/>
      <c r="T267" s="25"/>
      <c r="U267" s="25" t="n">
        <v>27</v>
      </c>
      <c r="V267" s="25" t="n">
        <v>93.3</v>
      </c>
      <c r="W267" s="25"/>
      <c r="X267" s="25"/>
      <c r="Y267" s="25"/>
      <c r="Z267" s="25"/>
      <c r="AA267" s="25" t="n">
        <v>266588</v>
      </c>
      <c r="AB267" s="26"/>
      <c r="AC267" s="27" t="n">
        <v>0</v>
      </c>
      <c r="AD267" s="28" t="n">
        <v>169.7</v>
      </c>
      <c r="AE267" s="28" t="n">
        <v>1.7</v>
      </c>
      <c r="AF267" s="27"/>
      <c r="AG267" s="29" t="n">
        <f aca="false">6753.47943187+0.36116788*I267+0.01252571*N267-22.85359542*V267+0.00407811*AA267-0.00067349*E267</f>
        <v>7882.70909767112</v>
      </c>
      <c r="AH267" s="29" t="n">
        <f aca="false">A267*'Simple Linear Regression'!$B$18+'Simple Linear Regression'!$B$17</f>
        <v>8112.24421125891</v>
      </c>
      <c r="AI267" s="29" t="n">
        <f aca="false">7491.3971+0.0137554*N267-0.00058829*E267-34.3283*V267+0.30565*L267+54.6031*M267</f>
        <v>7757.0457486</v>
      </c>
      <c r="AJ267" s="29" t="n">
        <f aca="false">7491.3971-0.00058829*E267+0.30565*L267+54.6031*M267+0.0137554*N267-34.3283*V267</f>
        <v>7757.0457486</v>
      </c>
      <c r="AL267" s="29" t="n">
        <f aca="false">2192.59+2373.87*I267+0.0316653*N267-15.7623*V267+0.00202406*AA267-0.000740146*E267-0.00963493*(I267*N267)</f>
        <v>7685.79688730988</v>
      </c>
      <c r="AM267" s="30" t="n">
        <f aca="false">5205.907083+122.0638992*I267+13.609808*(N267/1000)-1.245906883*AD267+0.7746840854*AE267-134.2474226*AC267-1547.125689*IF(AND(B267&gt;=DATE(2020,3,20),B267&lt;=DATE(2020,6,26)),1,0)</f>
        <v>7764.32735912888</v>
      </c>
      <c r="AN267" s="30" t="n">
        <f aca="false">IF(ISNUMBER(C268),C268,AN268)-0.8328750492*(AD269-AD268)+3.274150872*(AE269-AE268)+0.7954612886*((IF(ISNUMBER(C268),C268,AN268)-IF(ISNUMBER(C267),C267,AN267))-(-0.8328750492*(AD268-AD267)+3.274150872*(AE268-AE267)))-1.394571582*AO268+0.4181414112*AO267</f>
        <v>7681.29830588206</v>
      </c>
      <c r="AP267" s="31" t="n">
        <f aca="false">AQ267+AR266+'ARIMAX(1,1,1) Model'!$C$19*(AR266-AR265)+'ARIMAX(1,1,1) Model'!$C$20*AS266</f>
        <v>7643.73927746477</v>
      </c>
      <c r="AQ267" s="31" t="n">
        <f aca="false">'ARIMAX(1,1,1) Model'!$C$6*I267+'ARIMAX(1,1,1) Model'!$C$7*N267/1000+'ARIMAX(1,1,1) Model'!$C$8*AD267+'ARIMAX(1,1,1) Model'!$C$9*AE267+'ARIMAX(1,1,1) Model'!$C$10*AC267+'ARIMAX(1,1,1) Model'!$C$11*IF(AND(B267&gt;='ARIMAX(1,1,1) Model'!$C$25,B267&lt;='ARIMAX(1,1,1) Model'!$C$26),1,0)+'ARIMAX(1,1,1) Model'!$C$12*E267/1000+'ARIMAX(1,1,1) Model'!$C$13*V267+'ARIMAX(1,1,1) Model'!$C$14*A267+'ARIMAX(1,1,1) Model'!$C$15*SIN(2*PI()*A267/'ARIMAX(1,1,1) Model'!$C$24)+'ARIMAX(1,1,1) Model'!$C$16*COS(2*PI()*A267/'ARIMAX(1,1,1) Model'!$C$24)+'ARIMAX(1,1,1) Model'!$C$17*SIN(4*PI()*A267/'ARIMAX(1,1,1) Model'!$C$24)+'ARIMAX(1,1,1) Model'!$C$18*COS(4*PI()*A267/'ARIMAX(1,1,1) Model'!$C$24)</f>
        <v>1342.09561128596</v>
      </c>
      <c r="AR267" s="31" t="n">
        <f aca="false">IF(ISNUMBER(C267),C267,AP267)-AQ267</f>
        <v>6534.90438871404</v>
      </c>
      <c r="AS267" s="31" t="n">
        <f aca="false">IF(ISNUMBER(C267),C267-AP267,0)</f>
        <v>233.26072253523</v>
      </c>
      <c r="AT267" s="32"/>
      <c r="AU267" s="33"/>
      <c r="AV267" s="33"/>
      <c r="AW267" s="31"/>
      <c r="AX267" s="31"/>
    </row>
    <row r="268" customFormat="false" ht="16.5" hidden="false" customHeight="true" outlineLevel="0" collapsed="false">
      <c r="A268" s="23" t="n">
        <v>267</v>
      </c>
      <c r="B268" s="24" t="n">
        <v>35139</v>
      </c>
      <c r="C268" s="23" t="n">
        <v>7757</v>
      </c>
      <c r="D268" s="25"/>
      <c r="E268" s="25" t="n">
        <v>361000</v>
      </c>
      <c r="F268" s="25"/>
      <c r="G268" s="25" t="n">
        <v>20.8</v>
      </c>
      <c r="H268" s="25" t="n">
        <v>19.302</v>
      </c>
      <c r="I268" s="25" t="n">
        <v>1.125</v>
      </c>
      <c r="J268" s="25" t="n">
        <v>7772.586</v>
      </c>
      <c r="K268" s="25"/>
      <c r="L268" s="25" t="n">
        <v>709</v>
      </c>
      <c r="M268" s="25" t="n">
        <v>14.812</v>
      </c>
      <c r="N268" s="25" t="n">
        <v>193341</v>
      </c>
      <c r="O268" s="25" t="n">
        <v>5085.7</v>
      </c>
      <c r="P268" s="25" t="n">
        <v>1133141</v>
      </c>
      <c r="Q268" s="25"/>
      <c r="R268" s="25" t="n">
        <v>4321</v>
      </c>
      <c r="S268" s="25"/>
      <c r="T268" s="25"/>
      <c r="U268" s="25" t="n">
        <v>27</v>
      </c>
      <c r="V268" s="25" t="n">
        <v>93.3</v>
      </c>
      <c r="W268" s="25"/>
      <c r="X268" s="25"/>
      <c r="Y268" s="25"/>
      <c r="Z268" s="25"/>
      <c r="AA268" s="25" t="n">
        <v>266588</v>
      </c>
      <c r="AB268" s="26"/>
      <c r="AC268" s="27" t="n">
        <v>0</v>
      </c>
      <c r="AD268" s="28" t="n">
        <v>160.3</v>
      </c>
      <c r="AE268" s="28" t="n">
        <v>0.9</v>
      </c>
      <c r="AF268" s="27"/>
      <c r="AG268" s="29" t="n">
        <f aca="false">6753.47943187+0.36116788*I268+0.01252571*N268-22.85359542*V268+0.00407811*AA268-0.00067349*E268</f>
        <v>7887.423888839</v>
      </c>
      <c r="AH268" s="29" t="n">
        <f aca="false">A268*'Simple Linear Regression'!$B$18+'Simple Linear Regression'!$B$17</f>
        <v>8113.09724834281</v>
      </c>
      <c r="AI268" s="29" t="n">
        <f aca="false">7491.3971+0.0137554*N268-0.00058829*E268-34.3283*V268+0.30565*L268+54.6031*M268</f>
        <v>7761.1637786</v>
      </c>
      <c r="AJ268" s="29" t="n">
        <f aca="false">7491.3971-0.00058829*E268+0.30565*L268+54.6031*M268+0.0137554*N268-34.3283*V268</f>
        <v>7761.1637786</v>
      </c>
      <c r="AL268" s="29" t="n">
        <f aca="false">2192.59+2373.87*I268+0.0316653*N268-15.7623*V268+0.00202406*AA268-0.000740146*E268-0.00963493*(I268*N268)</f>
        <v>7691.48895230875</v>
      </c>
      <c r="AM268" s="30" t="n">
        <f aca="false">5205.907083+122.0638992*I268+13.609808*(N268/1000)-1.245906883*AD268+0.7746840854*AE268-134.2474226*AC268-1547.125689*IF(AND(B268&gt;=DATE(2020,3,20),B268&lt;=DATE(2020,6,26)),1,0)</f>
        <v>7775.54120045996</v>
      </c>
      <c r="AN268" s="30" t="n">
        <f aca="false">IF(ISNUMBER(C269),C269,AN269)-0.8328750492*(AD270-AD269)+3.274150872*(AE270-AE269)+0.7954612886*((IF(ISNUMBER(C269),C269,AN269)-IF(ISNUMBER(C268),C268,AN268))-(-0.8328750492*(AD269-AD268)+3.274150872*(AE269-AE268)))-1.394571582*AO269+0.4181414112*AO268</f>
        <v>7994.1581936736</v>
      </c>
      <c r="AP268" s="31" t="n">
        <f aca="false">AQ268+AR267+'ARIMAX(1,1,1) Model'!$C$19*(AR267-AR266)+'ARIMAX(1,1,1) Model'!$C$20*AS267</f>
        <v>7757.78177321052</v>
      </c>
      <c r="AQ268" s="31" t="n">
        <f aca="false">'ARIMAX(1,1,1) Model'!$C$6*I268+'ARIMAX(1,1,1) Model'!$C$7*N268/1000+'ARIMAX(1,1,1) Model'!$C$8*AD268+'ARIMAX(1,1,1) Model'!$C$9*AE268+'ARIMAX(1,1,1) Model'!$C$10*AC268+'ARIMAX(1,1,1) Model'!$C$11*IF(AND(B268&gt;='ARIMAX(1,1,1) Model'!$C$25,B268&lt;='ARIMAX(1,1,1) Model'!$C$26),1,0)+'ARIMAX(1,1,1) Model'!$C$12*E268/1000+'ARIMAX(1,1,1) Model'!$C$13*V268+'ARIMAX(1,1,1) Model'!$C$14*A268+'ARIMAX(1,1,1) Model'!$C$15*SIN(2*PI()*A268/'ARIMAX(1,1,1) Model'!$C$24)+'ARIMAX(1,1,1) Model'!$C$16*COS(2*PI()*A268/'ARIMAX(1,1,1) Model'!$C$24)+'ARIMAX(1,1,1) Model'!$C$17*SIN(4*PI()*A268/'ARIMAX(1,1,1) Model'!$C$24)+'ARIMAX(1,1,1) Model'!$C$18*COS(4*PI()*A268/'ARIMAX(1,1,1) Model'!$C$24)</f>
        <v>1387.42857890403</v>
      </c>
      <c r="AR268" s="31" t="n">
        <f aca="false">IF(ISNUMBER(C268),C268,AP268)-AQ268</f>
        <v>6369.57142109597</v>
      </c>
      <c r="AS268" s="31" t="n">
        <f aca="false">IF(ISNUMBER(C268),C268-AP268,0)</f>
        <v>-0.781773210515894</v>
      </c>
      <c r="AT268" s="32"/>
      <c r="AU268" s="33"/>
      <c r="AV268" s="33"/>
      <c r="AW268" s="31"/>
      <c r="AX268" s="31"/>
    </row>
    <row r="269" customFormat="false" ht="16.5" hidden="false" customHeight="true" outlineLevel="0" collapsed="false">
      <c r="A269" s="23" t="n">
        <v>268</v>
      </c>
      <c r="B269" s="24" t="n">
        <v>35146</v>
      </c>
      <c r="C269" s="23" t="n">
        <v>7900</v>
      </c>
      <c r="D269" s="25"/>
      <c r="E269" s="25" t="n">
        <v>384000</v>
      </c>
      <c r="F269" s="25"/>
      <c r="G269" s="25" t="n">
        <v>23.164</v>
      </c>
      <c r="H269" s="25" t="n">
        <v>20.546</v>
      </c>
      <c r="I269" s="25" t="n">
        <v>1.135</v>
      </c>
      <c r="J269" s="25" t="n">
        <v>7772.586</v>
      </c>
      <c r="K269" s="25"/>
      <c r="L269" s="25" t="n">
        <v>709</v>
      </c>
      <c r="M269" s="25" t="n">
        <v>15.587</v>
      </c>
      <c r="N269" s="25" t="n">
        <v>183465</v>
      </c>
      <c r="O269" s="25" t="n">
        <v>5085.7</v>
      </c>
      <c r="P269" s="25" t="n">
        <v>1168160</v>
      </c>
      <c r="Q269" s="25"/>
      <c r="R269" s="25" t="n">
        <v>4321</v>
      </c>
      <c r="S269" s="25"/>
      <c r="T269" s="25"/>
      <c r="U269" s="25" t="n">
        <v>27</v>
      </c>
      <c r="V269" s="25" t="n">
        <v>93.3</v>
      </c>
      <c r="W269" s="25"/>
      <c r="X269" s="25"/>
      <c r="Y269" s="25"/>
      <c r="Z269" s="25"/>
      <c r="AA269" s="25" t="n">
        <v>266588</v>
      </c>
      <c r="AB269" s="26"/>
      <c r="AC269" s="27" t="n">
        <v>0</v>
      </c>
      <c r="AD269" s="28" t="n">
        <v>132</v>
      </c>
      <c r="AE269" s="28" t="n">
        <v>1</v>
      </c>
      <c r="AF269" s="27"/>
      <c r="AG269" s="29" t="n">
        <f aca="false">6753.47943187+0.36116788*I269+0.01252571*N269-22.85359542*V269+0.00407811*AA269-0.00067349*E269</f>
        <v>7748.2333185578</v>
      </c>
      <c r="AH269" s="29" t="n">
        <f aca="false">A269*'Simple Linear Regression'!$B$18+'Simple Linear Regression'!$B$17</f>
        <v>8113.95028542672</v>
      </c>
      <c r="AI269" s="29" t="n">
        <f aca="false">7491.3971+0.0137554*N269-0.00058829*E269-34.3283*V269+0.30565*L269+54.6031*M269</f>
        <v>7654.1021807</v>
      </c>
      <c r="AJ269" s="29" t="n">
        <f aca="false">7491.3971-0.00058829*E269+0.30565*L269+54.6031*M269+0.0137554*N269-34.3283*V269</f>
        <v>7654.1021807</v>
      </c>
      <c r="AL269" s="29" t="n">
        <f aca="false">2192.59+2373.87*I269+0.0316653*N269-15.7623*V269+0.00202406*AA269-0.000740146*E269-0.00963493*(I269*N269)</f>
        <v>7474.84995694925</v>
      </c>
      <c r="AM269" s="30" t="n">
        <f aca="false">5205.907083+122.0638992*I269+13.609808*(N269/1000)-1.245906883*AD269+0.7746840854*AE269-134.2474226*AC269-1547.125689*IF(AND(B269&gt;=DATE(2020,3,20),B269&lt;=DATE(2020,6,26)),1,0)</f>
        <v>7677.6880088414</v>
      </c>
      <c r="AN269" s="30" t="n">
        <f aca="false">IF(ISNUMBER(C270),C270,AN270)-0.8328750492*(AD271-AD270)+3.274150872*(AE271-AE270)+0.7954612886*((IF(ISNUMBER(C270),C270,AN270)-IF(ISNUMBER(C269),C269,AN269))-(-0.8328750492*(AD270-AD269)+3.274150872*(AE270-AE269)))-1.394571582*AO270+0.4181414112*AO269</f>
        <v>7329.22770059796</v>
      </c>
      <c r="AP269" s="31" t="n">
        <f aca="false">AQ269+AR268+'ARIMAX(1,1,1) Model'!$C$19*(AR268-AR267)+'ARIMAX(1,1,1) Model'!$C$20*AS268</f>
        <v>7751.58146015588</v>
      </c>
      <c r="AQ269" s="31" t="n">
        <f aca="false">'ARIMAX(1,1,1) Model'!$C$6*I269+'ARIMAX(1,1,1) Model'!$C$7*N269/1000+'ARIMAX(1,1,1) Model'!$C$8*AD269+'ARIMAX(1,1,1) Model'!$C$9*AE269+'ARIMAX(1,1,1) Model'!$C$10*AC269+'ARIMAX(1,1,1) Model'!$C$11*IF(AND(B269&gt;='ARIMAX(1,1,1) Model'!$C$25,B269&lt;='ARIMAX(1,1,1) Model'!$C$26),1,0)+'ARIMAX(1,1,1) Model'!$C$12*E269/1000+'ARIMAX(1,1,1) Model'!$C$13*V269+'ARIMAX(1,1,1) Model'!$C$14*A269+'ARIMAX(1,1,1) Model'!$C$15*SIN(2*PI()*A269/'ARIMAX(1,1,1) Model'!$C$24)+'ARIMAX(1,1,1) Model'!$C$16*COS(2*PI()*A269/'ARIMAX(1,1,1) Model'!$C$24)+'ARIMAX(1,1,1) Model'!$C$17*SIN(4*PI()*A269/'ARIMAX(1,1,1) Model'!$C$24)+'ARIMAX(1,1,1) Model'!$C$18*COS(4*PI()*A269/'ARIMAX(1,1,1) Model'!$C$24)</f>
        <v>1397.43157405958</v>
      </c>
      <c r="AR269" s="31" t="n">
        <f aca="false">IF(ISNUMBER(C269),C269,AP269)-AQ269</f>
        <v>6502.56842594042</v>
      </c>
      <c r="AS269" s="31" t="n">
        <f aca="false">IF(ISNUMBER(C269),C269-AP269,0)</f>
        <v>148.418539844124</v>
      </c>
      <c r="AT269" s="32"/>
      <c r="AU269" s="33"/>
      <c r="AV269" s="33"/>
      <c r="AW269" s="31"/>
      <c r="AX269" s="31"/>
    </row>
    <row r="270" customFormat="false" ht="16.5" hidden="false" customHeight="true" outlineLevel="0" collapsed="false">
      <c r="A270" s="23" t="n">
        <v>269</v>
      </c>
      <c r="B270" s="24" t="n">
        <v>35153</v>
      </c>
      <c r="C270" s="23" t="n">
        <v>7568</v>
      </c>
      <c r="D270" s="25"/>
      <c r="E270" s="25" t="n">
        <v>426000</v>
      </c>
      <c r="F270" s="25"/>
      <c r="G270" s="25" t="n">
        <v>22.026</v>
      </c>
      <c r="H270" s="25" t="n">
        <v>20.978</v>
      </c>
      <c r="I270" s="25" t="n">
        <v>1.164</v>
      </c>
      <c r="J270" s="25" t="n">
        <v>7772.586</v>
      </c>
      <c r="K270" s="25"/>
      <c r="L270" s="25" t="n">
        <v>709</v>
      </c>
      <c r="M270" s="25" t="n">
        <v>15.587</v>
      </c>
      <c r="N270" s="25" t="n">
        <v>183465</v>
      </c>
      <c r="O270" s="25" t="n">
        <v>5085.7</v>
      </c>
      <c r="P270" s="25" t="n">
        <v>1168160</v>
      </c>
      <c r="Q270" s="25"/>
      <c r="R270" s="25" t="n">
        <v>4321</v>
      </c>
      <c r="S270" s="25"/>
      <c r="T270" s="25"/>
      <c r="U270" s="25" t="n">
        <v>27</v>
      </c>
      <c r="V270" s="25" t="n">
        <v>93.3</v>
      </c>
      <c r="W270" s="25"/>
      <c r="X270" s="25"/>
      <c r="Y270" s="25"/>
      <c r="Z270" s="25"/>
      <c r="AA270" s="25" t="n">
        <v>266588</v>
      </c>
      <c r="AB270" s="26"/>
      <c r="AC270" s="27" t="n">
        <v>0</v>
      </c>
      <c r="AD270" s="28" t="n">
        <v>132.7</v>
      </c>
      <c r="AE270" s="28" t="n">
        <v>1</v>
      </c>
      <c r="AF270" s="27"/>
      <c r="AG270" s="29" t="n">
        <f aca="false">6753.47943187+0.36116788*I270+0.01252571*N270-22.85359542*V270+0.00407811*AA270-0.00067349*E270</f>
        <v>7719.95721242632</v>
      </c>
      <c r="AH270" s="29" t="n">
        <f aca="false">A270*'Simple Linear Regression'!$B$18+'Simple Linear Regression'!$B$17</f>
        <v>8114.80332251062</v>
      </c>
      <c r="AI270" s="29" t="n">
        <f aca="false">7491.3971+0.0137554*N270-0.00058829*E270-34.3283*V270+0.30565*L270+54.6031*M270</f>
        <v>7629.3940007</v>
      </c>
      <c r="AJ270" s="29" t="n">
        <f aca="false">7491.3971-0.00058829*E270+0.30565*L270+54.6031*M270+0.0137554*N270-34.3283*V270</f>
        <v>7629.3940007</v>
      </c>
      <c r="AL270" s="29" t="n">
        <f aca="false">2192.59+2373.87*I270+0.0316653*N270-15.7623*V270+0.00202406*AA270-0.000740146*E270-0.00963493*(I270*N270)</f>
        <v>7461.3435544082</v>
      </c>
      <c r="AM270" s="30" t="n">
        <f aca="false">5205.907083+122.0638992*I270+13.609808*(N270/1000)-1.245906883*AD270+0.7746840854*AE270-134.2474226*AC270-1547.125689*IF(AND(B270&gt;=DATE(2020,3,20),B270&lt;=DATE(2020,6,26)),1,0)</f>
        <v>7680.3557271001</v>
      </c>
      <c r="AN270" s="30" t="n">
        <f aca="false">IF(ISNUMBER(C271),C271,AN271)-0.8328750492*(AD272-AD271)+3.274150872*(AE272-AE271)+0.7954612886*((IF(ISNUMBER(C271),C271,AN271)-IF(ISNUMBER(C270),C270,AN270))-(-0.8328750492*(AD271-AD270)+3.274150872*(AE271-AE270)))-1.394571582*AO271+0.4181414112*AO270</f>
        <v>7038.17085731561</v>
      </c>
      <c r="AP270" s="31" t="n">
        <f aca="false">AQ270+AR269+'ARIMAX(1,1,1) Model'!$C$19*(AR269-AR268)+'ARIMAX(1,1,1) Model'!$C$20*AS269</f>
        <v>7801.76665846116</v>
      </c>
      <c r="AQ270" s="31" t="n">
        <f aca="false">'ARIMAX(1,1,1) Model'!$C$6*I270+'ARIMAX(1,1,1) Model'!$C$7*N270/1000+'ARIMAX(1,1,1) Model'!$C$8*AD270+'ARIMAX(1,1,1) Model'!$C$9*AE270+'ARIMAX(1,1,1) Model'!$C$10*AC270+'ARIMAX(1,1,1) Model'!$C$11*IF(AND(B270&gt;='ARIMAX(1,1,1) Model'!$C$25,B270&lt;='ARIMAX(1,1,1) Model'!$C$26),1,0)+'ARIMAX(1,1,1) Model'!$C$12*E270/1000+'ARIMAX(1,1,1) Model'!$C$13*V270+'ARIMAX(1,1,1) Model'!$C$14*A270+'ARIMAX(1,1,1) Model'!$C$15*SIN(2*PI()*A270/'ARIMAX(1,1,1) Model'!$C$24)+'ARIMAX(1,1,1) Model'!$C$16*COS(2*PI()*A270/'ARIMAX(1,1,1) Model'!$C$24)+'ARIMAX(1,1,1) Model'!$C$17*SIN(4*PI()*A270/'ARIMAX(1,1,1) Model'!$C$24)+'ARIMAX(1,1,1) Model'!$C$18*COS(4*PI()*A270/'ARIMAX(1,1,1) Model'!$C$24)</f>
        <v>1419.81589311088</v>
      </c>
      <c r="AR270" s="31" t="n">
        <f aca="false">IF(ISNUMBER(C270),C270,AP270)-AQ270</f>
        <v>6148.18410688912</v>
      </c>
      <c r="AS270" s="31" t="n">
        <f aca="false">IF(ISNUMBER(C270),C270-AP270,0)</f>
        <v>-233.76665846116</v>
      </c>
      <c r="AT270" s="32"/>
      <c r="AU270" s="33"/>
      <c r="AV270" s="33"/>
      <c r="AW270" s="31"/>
      <c r="AX270" s="31"/>
    </row>
    <row r="271" customFormat="false" ht="16.5" hidden="false" customHeight="true" outlineLevel="0" collapsed="false">
      <c r="A271" s="23" t="n">
        <v>270</v>
      </c>
      <c r="B271" s="24" t="n">
        <v>35160</v>
      </c>
      <c r="C271" s="23" t="n">
        <v>7280</v>
      </c>
      <c r="D271" s="25"/>
      <c r="E271" s="25" t="n">
        <v>393000</v>
      </c>
      <c r="F271" s="25"/>
      <c r="G271" s="25" t="n">
        <v>22.485</v>
      </c>
      <c r="H271" s="25" t="n">
        <v>20.94</v>
      </c>
      <c r="I271" s="25" t="n">
        <v>1.178</v>
      </c>
      <c r="J271" s="25" t="n">
        <v>7772.586</v>
      </c>
      <c r="K271" s="25"/>
      <c r="L271" s="25" t="n">
        <v>700</v>
      </c>
      <c r="M271" s="25" t="n">
        <v>15.587</v>
      </c>
      <c r="N271" s="25" t="n">
        <v>183465</v>
      </c>
      <c r="O271" s="25" t="n">
        <v>5132.8</v>
      </c>
      <c r="P271" s="25" t="n">
        <v>1168160</v>
      </c>
      <c r="Q271" s="25"/>
      <c r="R271" s="25" t="n">
        <v>4321</v>
      </c>
      <c r="S271" s="25"/>
      <c r="T271" s="25"/>
      <c r="U271" s="25" t="n">
        <v>27</v>
      </c>
      <c r="V271" s="25" t="n">
        <v>93.3</v>
      </c>
      <c r="W271" s="25"/>
      <c r="X271" s="25"/>
      <c r="Y271" s="25"/>
      <c r="Z271" s="25"/>
      <c r="AA271" s="25" t="n">
        <v>266588</v>
      </c>
      <c r="AB271" s="26"/>
      <c r="AC271" s="27" t="n">
        <v>0</v>
      </c>
      <c r="AD271" s="28" t="n">
        <v>106</v>
      </c>
      <c r="AE271" s="28" t="n">
        <v>1.8</v>
      </c>
      <c r="AF271" s="27"/>
      <c r="AG271" s="29" t="n">
        <f aca="false">6753.47943187+0.36116788*I271+0.01252571*N271-22.85359542*V271+0.00407811*AA271-0.00067349*E271</f>
        <v>7742.18743877664</v>
      </c>
      <c r="AH271" s="29" t="n">
        <f aca="false">A271*'Simple Linear Regression'!$B$18+'Simple Linear Regression'!$B$17</f>
        <v>8115.65635959452</v>
      </c>
      <c r="AI271" s="29" t="n">
        <f aca="false">7491.3971+0.0137554*N271-0.00058829*E271-34.3283*V271+0.30565*L271+54.6031*M271</f>
        <v>7646.0567207</v>
      </c>
      <c r="AJ271" s="29" t="n">
        <f aca="false">7491.3971-0.00058829*E271+0.30565*L271+54.6031*M271+0.0137554*N271-34.3283*V271</f>
        <v>7646.0567207</v>
      </c>
      <c r="AL271" s="29" t="n">
        <f aca="false">2192.59+2373.87*I271+0.0316653*N271-15.7623*V271+0.00202406*AA271-0.000740146*E271-0.00963493*(I271*N271)</f>
        <v>7494.2551383539</v>
      </c>
      <c r="AM271" s="30" t="n">
        <f aca="false">5205.907083+122.0638992*I271+13.609808*(N271/1000)-1.245906883*AD271+0.7746840854*AE271-134.2474226*AC271-1547.125689*IF(AND(B271&gt;=DATE(2020,3,20),B271&lt;=DATE(2020,6,26)),1,0)</f>
        <v>7715.95008273332</v>
      </c>
      <c r="AN271" s="30" t="n">
        <f aca="false">IF(ISNUMBER(C272),C272,AN272)-0.8328750492*(AD273-AD272)+3.274150872*(AE273-AE272)+0.7954612886*((IF(ISNUMBER(C272),C272,AN272)-IF(ISNUMBER(C271),C271,AN271))-(-0.8328750492*(AD272-AD271)+3.274150872*(AE272-AE271)))-1.394571582*AO272+0.4181414112*AO271</f>
        <v>8259.35857476137</v>
      </c>
      <c r="AP271" s="31" t="n">
        <f aca="false">AQ271+AR270+'ARIMAX(1,1,1) Model'!$C$19*(AR270-AR269)+'ARIMAX(1,1,1) Model'!$C$20*AS270</f>
        <v>7808.50470754899</v>
      </c>
      <c r="AQ271" s="31" t="n">
        <f aca="false">'ARIMAX(1,1,1) Model'!$C$6*I271+'ARIMAX(1,1,1) Model'!$C$7*N271/1000+'ARIMAX(1,1,1) Model'!$C$8*AD271+'ARIMAX(1,1,1) Model'!$C$9*AE271+'ARIMAX(1,1,1) Model'!$C$10*AC271+'ARIMAX(1,1,1) Model'!$C$11*IF(AND(B271&gt;='ARIMAX(1,1,1) Model'!$C$25,B271&lt;='ARIMAX(1,1,1) Model'!$C$26),1,0)+'ARIMAX(1,1,1) Model'!$C$12*E271/1000+'ARIMAX(1,1,1) Model'!$C$13*V271+'ARIMAX(1,1,1) Model'!$C$14*A271+'ARIMAX(1,1,1) Model'!$C$15*SIN(2*PI()*A271/'ARIMAX(1,1,1) Model'!$C$24)+'ARIMAX(1,1,1) Model'!$C$16*COS(2*PI()*A271/'ARIMAX(1,1,1) Model'!$C$24)+'ARIMAX(1,1,1) Model'!$C$17*SIN(4*PI()*A271/'ARIMAX(1,1,1) Model'!$C$24)+'ARIMAX(1,1,1) Model'!$C$18*COS(4*PI()*A271/'ARIMAX(1,1,1) Model'!$C$24)</f>
        <v>1484.4747764494</v>
      </c>
      <c r="AR271" s="31" t="n">
        <f aca="false">IF(ISNUMBER(C271),C271,AP271)-AQ271</f>
        <v>5795.5252235506</v>
      </c>
      <c r="AS271" s="31" t="n">
        <f aca="false">IF(ISNUMBER(C271),C271-AP271,0)</f>
        <v>-528.50470754899</v>
      </c>
      <c r="AT271" s="32"/>
      <c r="AU271" s="33"/>
      <c r="AV271" s="33"/>
      <c r="AW271" s="31"/>
      <c r="AX271" s="31"/>
    </row>
    <row r="272" customFormat="false" ht="16.5" hidden="false" customHeight="true" outlineLevel="0" collapsed="false">
      <c r="A272" s="23" t="n">
        <v>271</v>
      </c>
      <c r="B272" s="24" t="n">
        <v>35167</v>
      </c>
      <c r="C272" s="23" t="n">
        <v>7804</v>
      </c>
      <c r="D272" s="25"/>
      <c r="E272" s="25" t="n">
        <v>369000</v>
      </c>
      <c r="F272" s="25"/>
      <c r="G272" s="25" t="n">
        <v>23.952</v>
      </c>
      <c r="H272" s="25" t="n">
        <v>22.6725</v>
      </c>
      <c r="I272" s="25" t="n">
        <v>1.204</v>
      </c>
      <c r="J272" s="25" t="n">
        <v>7772.586</v>
      </c>
      <c r="K272" s="25"/>
      <c r="L272" s="25" t="n">
        <v>700</v>
      </c>
      <c r="M272" s="25" t="n">
        <v>15.587</v>
      </c>
      <c r="N272" s="25" t="n">
        <v>183465</v>
      </c>
      <c r="O272" s="25" t="n">
        <v>5132.8</v>
      </c>
      <c r="P272" s="25" t="n">
        <v>1168160</v>
      </c>
      <c r="Q272" s="25"/>
      <c r="R272" s="25" t="n">
        <v>4321</v>
      </c>
      <c r="S272" s="25"/>
      <c r="T272" s="25"/>
      <c r="U272" s="25" t="n">
        <v>27</v>
      </c>
      <c r="V272" s="25" t="n">
        <v>90.6</v>
      </c>
      <c r="W272" s="25"/>
      <c r="X272" s="25"/>
      <c r="Y272" s="25"/>
      <c r="Z272" s="25"/>
      <c r="AA272" s="25" t="n">
        <v>266588</v>
      </c>
      <c r="AB272" s="26"/>
      <c r="AC272" s="27" t="n">
        <v>0</v>
      </c>
      <c r="AD272" s="28" t="n">
        <v>106.2</v>
      </c>
      <c r="AE272" s="28" t="n">
        <v>4</v>
      </c>
      <c r="AF272" s="27"/>
      <c r="AG272" s="29" t="n">
        <f aca="false">6753.47943187+0.36116788*I272+0.01252571*N272-22.85359542*V272+0.00407811*AA272-0.00067349*E272</f>
        <v>7820.06529677552</v>
      </c>
      <c r="AH272" s="29" t="n">
        <f aca="false">A272*'Simple Linear Regression'!$B$18+'Simple Linear Regression'!$B$17</f>
        <v>8116.50939667843</v>
      </c>
      <c r="AI272" s="29" t="n">
        <f aca="false">7491.3971+0.0137554*N272-0.00058829*E272-34.3283*V272+0.30565*L272+54.6031*M272</f>
        <v>7752.8620907</v>
      </c>
      <c r="AJ272" s="29" t="n">
        <f aca="false">7491.3971-0.00058829*E272+0.30565*L272+54.6031*M272+0.0137554*N272-34.3283*V272</f>
        <v>7752.8620907</v>
      </c>
      <c r="AL272" s="29" t="n">
        <f aca="false">2192.59+2373.87*I272+0.0316653*N272-15.7623*V272+0.00202406*AA272-0.000740146*E272-0.00963493*(I272*N272)</f>
        <v>7570.3379891102</v>
      </c>
      <c r="AM272" s="30" t="n">
        <f aca="false">5205.907083+122.0638992*I272+13.609808*(N272/1000)-1.245906883*AD272+0.7746840854*AE272-134.2474226*AC272-1547.125689*IF(AND(B272&gt;=DATE(2020,3,20),B272&lt;=DATE(2020,6,26)),1,0)</f>
        <v>7720.5788677238</v>
      </c>
      <c r="AN272" s="30" t="n">
        <f aca="false">IF(ISNUMBER(C273),C273,AN273)-0.8328750492*(AD274-AD273)+3.274150872*(AE274-AE273)+0.7954612886*((IF(ISNUMBER(C273),C273,AN273)-IF(ISNUMBER(C272),C272,AN272))-(-0.8328750492*(AD273-AD272)+3.274150872*(AE273-AE272)))-1.394571582*AO273+0.4181414112*AO272</f>
        <v>7158.08626375607</v>
      </c>
      <c r="AP272" s="31" t="n">
        <f aca="false">AQ272+AR271+'ARIMAX(1,1,1) Model'!$C$19*(AR271-AR270)+'ARIMAX(1,1,1) Model'!$C$20*AS271</f>
        <v>7754.80343815443</v>
      </c>
      <c r="AQ272" s="31" t="n">
        <f aca="false">'ARIMAX(1,1,1) Model'!$C$6*I272+'ARIMAX(1,1,1) Model'!$C$7*N272/1000+'ARIMAX(1,1,1) Model'!$C$8*AD272+'ARIMAX(1,1,1) Model'!$C$9*AE272+'ARIMAX(1,1,1) Model'!$C$10*AC272+'ARIMAX(1,1,1) Model'!$C$11*IF(AND(B272&gt;='ARIMAX(1,1,1) Model'!$C$25,B272&lt;='ARIMAX(1,1,1) Model'!$C$26),1,0)+'ARIMAX(1,1,1) Model'!$C$12*E272/1000+'ARIMAX(1,1,1) Model'!$C$13*V272+'ARIMAX(1,1,1) Model'!$C$14*A272+'ARIMAX(1,1,1) Model'!$C$15*SIN(2*PI()*A272/'ARIMAX(1,1,1) Model'!$C$24)+'ARIMAX(1,1,1) Model'!$C$16*COS(2*PI()*A272/'ARIMAX(1,1,1) Model'!$C$24)+'ARIMAX(1,1,1) Model'!$C$17*SIN(4*PI()*A272/'ARIMAX(1,1,1) Model'!$C$24)+'ARIMAX(1,1,1) Model'!$C$18*COS(4*PI()*A272/'ARIMAX(1,1,1) Model'!$C$24)</f>
        <v>1517.97525432698</v>
      </c>
      <c r="AR272" s="31" t="n">
        <f aca="false">IF(ISNUMBER(C272),C272,AP272)-AQ272</f>
        <v>6286.02474567302</v>
      </c>
      <c r="AS272" s="31" t="n">
        <f aca="false">IF(ISNUMBER(C272),C272-AP272,0)</f>
        <v>49.1965618455661</v>
      </c>
      <c r="AT272" s="32"/>
      <c r="AU272" s="33"/>
      <c r="AV272" s="33"/>
      <c r="AW272" s="31"/>
      <c r="AX272" s="31"/>
    </row>
    <row r="273" customFormat="false" ht="16.5" hidden="false" customHeight="true" outlineLevel="0" collapsed="false">
      <c r="A273" s="23" t="n">
        <v>272</v>
      </c>
      <c r="B273" s="24" t="n">
        <v>35174</v>
      </c>
      <c r="C273" s="23" t="n">
        <v>7433</v>
      </c>
      <c r="D273" s="25"/>
      <c r="E273" s="25" t="n">
        <v>357000</v>
      </c>
      <c r="F273" s="25"/>
      <c r="G273" s="25" t="n">
        <v>24.342</v>
      </c>
      <c r="H273" s="25" t="n">
        <v>20.524</v>
      </c>
      <c r="I273" s="25" t="n">
        <v>1.242</v>
      </c>
      <c r="J273" s="25" t="n">
        <v>7772.586</v>
      </c>
      <c r="K273" s="25"/>
      <c r="L273" s="25" t="n">
        <v>700</v>
      </c>
      <c r="M273" s="25" t="n">
        <v>16.044</v>
      </c>
      <c r="N273" s="25" t="n">
        <v>176562</v>
      </c>
      <c r="O273" s="25" t="n">
        <v>5132.8</v>
      </c>
      <c r="P273" s="25" t="n">
        <v>1168160</v>
      </c>
      <c r="Q273" s="25"/>
      <c r="R273" s="25" t="n">
        <v>4321</v>
      </c>
      <c r="S273" s="25"/>
      <c r="T273" s="25"/>
      <c r="U273" s="25" t="n">
        <v>27</v>
      </c>
      <c r="V273" s="25" t="n">
        <v>90.6</v>
      </c>
      <c r="W273" s="25"/>
      <c r="X273" s="25"/>
      <c r="Y273" s="25"/>
      <c r="Z273" s="25"/>
      <c r="AA273" s="25" t="n">
        <v>266588</v>
      </c>
      <c r="AB273" s="26"/>
      <c r="AC273" s="27" t="n">
        <v>0</v>
      </c>
      <c r="AD273" s="28" t="n">
        <v>70.9</v>
      </c>
      <c r="AE273" s="28" t="n">
        <v>8.5</v>
      </c>
      <c r="AF273" s="27"/>
      <c r="AG273" s="29" t="n">
        <f aca="false">6753.47943187+0.36116788*I273+0.01252571*N273-22.85359542*V273+0.00407811*AA273-0.00067349*E273</f>
        <v>7741.69592502496</v>
      </c>
      <c r="AH273" s="29" t="n">
        <f aca="false">A273*'Simple Linear Regression'!$B$18+'Simple Linear Regression'!$B$17</f>
        <v>8117.36243376233</v>
      </c>
      <c r="AI273" s="29" t="n">
        <f aca="false">7491.3971+0.0137554*N273-0.00058829*E273-34.3283*V273+0.30565*L273+54.6031*M273</f>
        <v>7689.9216612</v>
      </c>
      <c r="AJ273" s="29" t="n">
        <f aca="false">7491.3971-0.00058829*E273+0.30565*L273+54.6031*M273+0.0137554*N273-34.3283*V273</f>
        <v>7689.9216612</v>
      </c>
      <c r="AL273" s="29" t="n">
        <f aca="false">2192.59+2373.87*I273+0.0316653*N273-15.7623*V273+0.00202406*AA273-0.000740146*E273-0.00963493*(I273*N273)</f>
        <v>7466.27500564028</v>
      </c>
      <c r="AM273" s="30" t="n">
        <f aca="false">5205.907083+122.0638992*I273+13.609808*(N273/1000)-1.245906883*AD273+0.7746840854*AE273-134.2474226*AC273-1547.125689*IF(AND(B273&gt;=DATE(2020,3,20),B273&lt;=DATE(2020,6,26)),1,0)</f>
        <v>7678.7353826236</v>
      </c>
      <c r="AN273" s="30" t="n">
        <f aca="false">IF(ISNUMBER(C274),C274,AN274)-0.8328750492*(AD275-AD274)+3.274150872*(AE275-AE274)+0.7954612886*((IF(ISNUMBER(C274),C274,AN274)-IF(ISNUMBER(C273),C273,AN273))-(-0.8328750492*(AD274-AD273)+3.274150872*(AE274-AE273)))-1.394571582*AO274+0.4181414112*AO273</f>
        <v>8539.21013609609</v>
      </c>
      <c r="AP273" s="31" t="n">
        <f aca="false">AQ273+AR272+'ARIMAX(1,1,1) Model'!$C$19*(AR272-AR271)+'ARIMAX(1,1,1) Model'!$C$20*AS272</f>
        <v>7848.89147870947</v>
      </c>
      <c r="AQ273" s="31" t="n">
        <f aca="false">'ARIMAX(1,1,1) Model'!$C$6*I273+'ARIMAX(1,1,1) Model'!$C$7*N273/1000+'ARIMAX(1,1,1) Model'!$C$8*AD273+'ARIMAX(1,1,1) Model'!$C$9*AE273+'ARIMAX(1,1,1) Model'!$C$10*AC273+'ARIMAX(1,1,1) Model'!$C$11*IF(AND(B273&gt;='ARIMAX(1,1,1) Model'!$C$25,B273&lt;='ARIMAX(1,1,1) Model'!$C$26),1,0)+'ARIMAX(1,1,1) Model'!$C$12*E273/1000+'ARIMAX(1,1,1) Model'!$C$13*V273+'ARIMAX(1,1,1) Model'!$C$14*A273+'ARIMAX(1,1,1) Model'!$C$15*SIN(2*PI()*A273/'ARIMAX(1,1,1) Model'!$C$24)+'ARIMAX(1,1,1) Model'!$C$16*COS(2*PI()*A273/'ARIMAX(1,1,1) Model'!$C$24)+'ARIMAX(1,1,1) Model'!$C$17*SIN(4*PI()*A273/'ARIMAX(1,1,1) Model'!$C$24)+'ARIMAX(1,1,1) Model'!$C$18*COS(4*PI()*A273/'ARIMAX(1,1,1) Model'!$C$24)</f>
        <v>1559.30852122516</v>
      </c>
      <c r="AR273" s="31" t="n">
        <f aca="false">IF(ISNUMBER(C273),C273,AP273)-AQ273</f>
        <v>5873.69147877484</v>
      </c>
      <c r="AS273" s="31" t="n">
        <f aca="false">IF(ISNUMBER(C273),C273-AP273,0)</f>
        <v>-415.89147870947</v>
      </c>
      <c r="AT273" s="32"/>
      <c r="AU273" s="33"/>
      <c r="AV273" s="33"/>
      <c r="AW273" s="31"/>
      <c r="AX273" s="31"/>
    </row>
    <row r="274" customFormat="false" ht="16.5" hidden="false" customHeight="true" outlineLevel="0" collapsed="false">
      <c r="A274" s="23" t="n">
        <v>273</v>
      </c>
      <c r="B274" s="24" t="n">
        <v>35181</v>
      </c>
      <c r="C274" s="23" t="n">
        <v>8079</v>
      </c>
      <c r="D274" s="25"/>
      <c r="E274" s="25" t="n">
        <v>368000</v>
      </c>
      <c r="F274" s="25"/>
      <c r="G274" s="25" t="n">
        <v>23.802</v>
      </c>
      <c r="H274" s="25" t="n">
        <v>20.278</v>
      </c>
      <c r="I274" s="25" t="n">
        <v>1.256</v>
      </c>
      <c r="J274" s="25" t="n">
        <v>7772.586</v>
      </c>
      <c r="K274" s="25"/>
      <c r="L274" s="25" t="n">
        <v>700</v>
      </c>
      <c r="M274" s="25" t="n">
        <v>16.044</v>
      </c>
      <c r="N274" s="25" t="n">
        <v>176562</v>
      </c>
      <c r="O274" s="25" t="n">
        <v>5132.8</v>
      </c>
      <c r="P274" s="25" t="n">
        <v>1168160</v>
      </c>
      <c r="Q274" s="25"/>
      <c r="R274" s="25" t="n">
        <v>4321</v>
      </c>
      <c r="S274" s="25"/>
      <c r="T274" s="25"/>
      <c r="U274" s="25" t="n">
        <v>27</v>
      </c>
      <c r="V274" s="25" t="n">
        <v>90.6</v>
      </c>
      <c r="W274" s="25"/>
      <c r="X274" s="25"/>
      <c r="Y274" s="25"/>
      <c r="Z274" s="25"/>
      <c r="AA274" s="25" t="n">
        <v>266588</v>
      </c>
      <c r="AB274" s="26"/>
      <c r="AC274" s="27" t="n">
        <v>0</v>
      </c>
      <c r="AD274" s="28" t="n">
        <v>38.3</v>
      </c>
      <c r="AE274" s="28" t="n">
        <v>17.1</v>
      </c>
      <c r="AF274" s="27"/>
      <c r="AG274" s="29" t="n">
        <f aca="false">6753.47943187+0.36116788*I274+0.01252571*N274-22.85359542*V274+0.00407811*AA274-0.00067349*E274</f>
        <v>7734.29259137528</v>
      </c>
      <c r="AH274" s="29" t="n">
        <f aca="false">A274*'Simple Linear Regression'!$B$18+'Simple Linear Regression'!$B$17</f>
        <v>8118.21547084624</v>
      </c>
      <c r="AI274" s="29" t="n">
        <f aca="false">7491.3971+0.0137554*N274-0.00058829*E274-34.3283*V274+0.30565*L274+54.6031*M274</f>
        <v>7683.4504712</v>
      </c>
      <c r="AJ274" s="29" t="n">
        <f aca="false">7491.3971-0.00058829*E274+0.30565*L274+54.6031*M274+0.0137554*N274-34.3283*V274</f>
        <v>7683.4504712</v>
      </c>
      <c r="AL274" s="29" t="n">
        <f aca="false">2192.59+2373.87*I274+0.0316653*N274-15.7623*V274+0.00202406*AA274-0.000740146*E274-0.00963493*(I274*N274)</f>
        <v>7467.55130449104</v>
      </c>
      <c r="AM274" s="30" t="n">
        <f aca="false">5205.907083+122.0638992*I274+13.609808*(N274/1000)-1.245906883*AD274+0.7746840854*AE274-134.2474226*AC274-1547.125689*IF(AND(B274&gt;=DATE(2020,3,20),B274&lt;=DATE(2020,6,26)),1,0)</f>
        <v>7727.72312473264</v>
      </c>
      <c r="AN274" s="30" t="n">
        <f aca="false">IF(ISNUMBER(C275),C275,AN275)-0.8328750492*(AD276-AD275)+3.274150872*(AE276-AE275)+0.7954612886*((IF(ISNUMBER(C275),C275,AN275)-IF(ISNUMBER(C274),C274,AN274))-(-0.8328750492*(AD275-AD274)+3.274150872*(AE275-AE274)))-1.394571582*AO275+0.4181414112*AO274</f>
        <v>7264.00396490616</v>
      </c>
      <c r="AP274" s="31" t="n">
        <f aca="false">AQ274+AR273+'ARIMAX(1,1,1) Model'!$C$19*(AR273-AR272)+'ARIMAX(1,1,1) Model'!$C$20*AS273</f>
        <v>7813.20426430771</v>
      </c>
      <c r="AQ274" s="31" t="n">
        <f aca="false">'ARIMAX(1,1,1) Model'!$C$6*I274+'ARIMAX(1,1,1) Model'!$C$7*N274/1000+'ARIMAX(1,1,1) Model'!$C$8*AD274+'ARIMAX(1,1,1) Model'!$C$9*AE274+'ARIMAX(1,1,1) Model'!$C$10*AC274+'ARIMAX(1,1,1) Model'!$C$11*IF(AND(B274&gt;='ARIMAX(1,1,1) Model'!$C$25,B274&lt;='ARIMAX(1,1,1) Model'!$C$26),1,0)+'ARIMAX(1,1,1) Model'!$C$12*E274/1000+'ARIMAX(1,1,1) Model'!$C$13*V274+'ARIMAX(1,1,1) Model'!$C$14*A274+'ARIMAX(1,1,1) Model'!$C$15*SIN(2*PI()*A274/'ARIMAX(1,1,1) Model'!$C$24)+'ARIMAX(1,1,1) Model'!$C$16*COS(2*PI()*A274/'ARIMAX(1,1,1) Model'!$C$24)+'ARIMAX(1,1,1) Model'!$C$17*SIN(4*PI()*A274/'ARIMAX(1,1,1) Model'!$C$24)+'ARIMAX(1,1,1) Model'!$C$18*COS(4*PI()*A274/'ARIMAX(1,1,1) Model'!$C$24)</f>
        <v>1605.39127388724</v>
      </c>
      <c r="AR274" s="31" t="n">
        <f aca="false">IF(ISNUMBER(C274),C274,AP274)-AQ274</f>
        <v>6473.60872611276</v>
      </c>
      <c r="AS274" s="31" t="n">
        <f aca="false">IF(ISNUMBER(C274),C274-AP274,0)</f>
        <v>265.795735692295</v>
      </c>
      <c r="AT274" s="32"/>
      <c r="AU274" s="33"/>
      <c r="AV274" s="33"/>
      <c r="AW274" s="31"/>
      <c r="AX274" s="31"/>
    </row>
    <row r="275" customFormat="false" ht="16.5" hidden="false" customHeight="true" outlineLevel="0" collapsed="false">
      <c r="A275" s="23" t="n">
        <v>274</v>
      </c>
      <c r="B275" s="24" t="n">
        <v>35188</v>
      </c>
      <c r="C275" s="23" t="n">
        <v>7592</v>
      </c>
      <c r="D275" s="25"/>
      <c r="E275" s="25" t="n">
        <v>343000</v>
      </c>
      <c r="F275" s="25"/>
      <c r="G275" s="25" t="n">
        <v>21.16</v>
      </c>
      <c r="H275" s="25" t="n">
        <v>19.466</v>
      </c>
      <c r="I275" s="25" t="n">
        <v>1.273</v>
      </c>
      <c r="J275" s="25" t="n">
        <v>7772.586</v>
      </c>
      <c r="K275" s="25"/>
      <c r="L275" s="25" t="n">
        <v>700</v>
      </c>
      <c r="M275" s="25" t="n">
        <v>16.044</v>
      </c>
      <c r="N275" s="25" t="n">
        <v>176562</v>
      </c>
      <c r="O275" s="25" t="n">
        <v>5132.8</v>
      </c>
      <c r="P275" s="25" t="n">
        <v>1168160</v>
      </c>
      <c r="Q275" s="25"/>
      <c r="R275" s="25" t="n">
        <v>4321</v>
      </c>
      <c r="S275" s="25"/>
      <c r="T275" s="25"/>
      <c r="U275" s="25" t="n">
        <v>27</v>
      </c>
      <c r="V275" s="25" t="n">
        <v>90.6</v>
      </c>
      <c r="W275" s="25"/>
      <c r="X275" s="25"/>
      <c r="Y275" s="25"/>
      <c r="Z275" s="25"/>
      <c r="AA275" s="25" t="n">
        <v>266588</v>
      </c>
      <c r="AB275" s="26"/>
      <c r="AC275" s="27" t="n">
        <v>0</v>
      </c>
      <c r="AD275" s="28" t="n">
        <v>49.9</v>
      </c>
      <c r="AE275" s="28" t="n">
        <v>17.1</v>
      </c>
      <c r="AF275" s="27"/>
      <c r="AG275" s="29" t="n">
        <f aca="false">6753.47943187+0.36116788*I275+0.01252571*N275-22.85359542*V275+0.00407811*AA275-0.00067349*E275</f>
        <v>7751.13598122924</v>
      </c>
      <c r="AH275" s="29" t="n">
        <f aca="false">A275*'Simple Linear Regression'!$B$18+'Simple Linear Regression'!$B$17</f>
        <v>8119.06850793014</v>
      </c>
      <c r="AI275" s="29" t="n">
        <f aca="false">7491.3971+0.0137554*N275-0.00058829*E275-34.3283*V275+0.30565*L275+54.6031*M275</f>
        <v>7698.1577212</v>
      </c>
      <c r="AJ275" s="29" t="n">
        <f aca="false">7491.3971-0.00058829*E275+0.30565*L275+54.6031*M275+0.0137554*N275-34.3283*V275</f>
        <v>7698.1577212</v>
      </c>
      <c r="AL275" s="29" t="n">
        <f aca="false">2192.59+2373.87*I275+0.0316653*N275-15.7623*V275+0.00202406*AA275-0.000740146*E275-0.00963493*(I275*N275)</f>
        <v>7497.49098180982</v>
      </c>
      <c r="AM275" s="30" t="n">
        <f aca="false">5205.907083+122.0638992*I275+13.609808*(N275/1000)-1.245906883*AD275+0.7746840854*AE275-134.2474226*AC275-1547.125689*IF(AND(B275&gt;=DATE(2020,3,20),B275&lt;=DATE(2020,6,26)),1,0)</f>
        <v>7715.34569117624</v>
      </c>
      <c r="AN275" s="30" t="n">
        <f aca="false">IF(ISNUMBER(C276),C276,AN276)-0.8328750492*(AD277-AD276)+3.274150872*(AE277-AE276)+0.7954612886*((IF(ISNUMBER(C276),C276,AN276)-IF(ISNUMBER(C275),C275,AN275))-(-0.8328750492*(AD276-AD275)+3.274150872*(AE276-AE275)))-1.394571582*AO276+0.4181414112*AO275</f>
        <v>8753.76316160529</v>
      </c>
      <c r="AP275" s="31" t="n">
        <f aca="false">AQ275+AR274+'ARIMAX(1,1,1) Model'!$C$19*(AR274-AR273)+'ARIMAX(1,1,1) Model'!$C$20*AS274</f>
        <v>7965.44068884</v>
      </c>
      <c r="AQ275" s="31" t="n">
        <f aca="false">'ARIMAX(1,1,1) Model'!$C$6*I275+'ARIMAX(1,1,1) Model'!$C$7*N275/1000+'ARIMAX(1,1,1) Model'!$C$8*AD275+'ARIMAX(1,1,1) Model'!$C$9*AE275+'ARIMAX(1,1,1) Model'!$C$10*AC275+'ARIMAX(1,1,1) Model'!$C$11*IF(AND(B275&gt;='ARIMAX(1,1,1) Model'!$C$25,B275&lt;='ARIMAX(1,1,1) Model'!$C$26),1,0)+'ARIMAX(1,1,1) Model'!$C$12*E275/1000+'ARIMAX(1,1,1) Model'!$C$13*V275+'ARIMAX(1,1,1) Model'!$C$14*A275+'ARIMAX(1,1,1) Model'!$C$15*SIN(2*PI()*A275/'ARIMAX(1,1,1) Model'!$C$24)+'ARIMAX(1,1,1) Model'!$C$16*COS(2*PI()*A275/'ARIMAX(1,1,1) Model'!$C$24)+'ARIMAX(1,1,1) Model'!$C$17*SIN(4*PI()*A275/'ARIMAX(1,1,1) Model'!$C$24)+'ARIMAX(1,1,1) Model'!$C$18*COS(4*PI()*A275/'ARIMAX(1,1,1) Model'!$C$24)</f>
        <v>1672.55940033228</v>
      </c>
      <c r="AR275" s="31" t="n">
        <f aca="false">IF(ISNUMBER(C275),C275,AP275)-AQ275</f>
        <v>5919.44059966772</v>
      </c>
      <c r="AS275" s="31" t="n">
        <f aca="false">IF(ISNUMBER(C275),C275-AP275,0)</f>
        <v>-373.44068884</v>
      </c>
      <c r="AT275" s="32"/>
      <c r="AU275" s="33"/>
      <c r="AV275" s="33"/>
      <c r="AW275" s="31"/>
      <c r="AX275" s="31"/>
    </row>
    <row r="276" customFormat="false" ht="16.5" hidden="false" customHeight="true" outlineLevel="0" collapsed="false">
      <c r="A276" s="23" t="n">
        <v>275</v>
      </c>
      <c r="B276" s="24" t="n">
        <v>35195</v>
      </c>
      <c r="C276" s="23" t="n">
        <v>8267</v>
      </c>
      <c r="D276" s="25"/>
      <c r="E276" s="25" t="n">
        <v>338000</v>
      </c>
      <c r="F276" s="25"/>
      <c r="G276" s="25" t="n">
        <v>20.984</v>
      </c>
      <c r="H276" s="25" t="n">
        <v>19.6275</v>
      </c>
      <c r="I276" s="25" t="n">
        <v>1.275</v>
      </c>
      <c r="J276" s="25" t="n">
        <v>7868.468</v>
      </c>
      <c r="K276" s="25"/>
      <c r="L276" s="25" t="n">
        <v>714</v>
      </c>
      <c r="M276" s="25" t="n">
        <v>16.044</v>
      </c>
      <c r="N276" s="25" t="n">
        <v>176562</v>
      </c>
      <c r="O276" s="25" t="n">
        <v>5173.3</v>
      </c>
      <c r="P276" s="25" t="n">
        <v>1168160</v>
      </c>
      <c r="Q276" s="25"/>
      <c r="R276" s="25" t="n">
        <v>4321</v>
      </c>
      <c r="S276" s="25"/>
      <c r="T276" s="25"/>
      <c r="U276" s="25" t="n">
        <v>27</v>
      </c>
      <c r="V276" s="25" t="n">
        <v>90.2</v>
      </c>
      <c r="W276" s="25"/>
      <c r="X276" s="25"/>
      <c r="Y276" s="25"/>
      <c r="Z276" s="25"/>
      <c r="AA276" s="25" t="n">
        <v>266588</v>
      </c>
      <c r="AB276" s="26"/>
      <c r="AC276" s="27" t="n">
        <v>0</v>
      </c>
      <c r="AD276" s="28" t="n">
        <v>40.1</v>
      </c>
      <c r="AE276" s="28" t="n">
        <v>30.4</v>
      </c>
      <c r="AF276" s="27"/>
      <c r="AG276" s="29" t="n">
        <f aca="false">6753.47943187+0.36116788*I276+0.01252571*N276-22.85359542*V276+0.00407811*AA276-0.00067349*E276</f>
        <v>7763.645591733</v>
      </c>
      <c r="AH276" s="29" t="n">
        <f aca="false">A276*'Simple Linear Regression'!$B$18+'Simple Linear Regression'!$B$17</f>
        <v>8119.92154501404</v>
      </c>
      <c r="AI276" s="29" t="n">
        <f aca="false">7491.3971+0.0137554*N276-0.00058829*E276-34.3283*V276+0.30565*L276+54.6031*M276</f>
        <v>7719.1095912</v>
      </c>
      <c r="AJ276" s="29" t="n">
        <f aca="false">7491.3971-0.00058829*E276+0.30565*L276+54.6031*M276+0.0137554*N276-34.3283*V276</f>
        <v>7719.1095912</v>
      </c>
      <c r="AL276" s="29" t="n">
        <f aca="false">2192.59+2373.87*I276+0.0316653*N276-15.7623*V276+0.00202406*AA276-0.000740146*E276-0.00963493*(I276*N276)</f>
        <v>7508.8420467885</v>
      </c>
      <c r="AM276" s="30" t="n">
        <f aca="false">5205.907083+122.0638992*I276+13.609808*(N276/1000)-1.245906883*AD276+0.7746840854*AE276-134.2474226*AC276-1547.125689*IF(AND(B276&gt;=DATE(2020,3,20),B276&lt;=DATE(2020,6,26)),1,0)</f>
        <v>7738.10300476386</v>
      </c>
      <c r="AN276" s="30" t="n">
        <f aca="false">IF(ISNUMBER(C277),C277,AN277)-0.8328750492*(AD278-AD277)+3.274150872*(AE278-AE277)+0.7954612886*((IF(ISNUMBER(C277),C277,AN277)-IF(ISNUMBER(C276),C276,AN276))-(-0.8328750492*(AD277-AD276)+3.274150872*(AE277-AE276)))-1.394571582*AO277+0.4181414112*AO276</f>
        <v>7025.6279800814</v>
      </c>
      <c r="AP276" s="31" t="n">
        <f aca="false">AQ276+AR275+'ARIMAX(1,1,1) Model'!$C$19*(AR275-AR274)+'ARIMAX(1,1,1) Model'!$C$20*AS275</f>
        <v>7942.97373360737</v>
      </c>
      <c r="AQ276" s="31" t="n">
        <f aca="false">'ARIMAX(1,1,1) Model'!$C$6*I276+'ARIMAX(1,1,1) Model'!$C$7*N276/1000+'ARIMAX(1,1,1) Model'!$C$8*AD276+'ARIMAX(1,1,1) Model'!$C$9*AE276+'ARIMAX(1,1,1) Model'!$C$10*AC276+'ARIMAX(1,1,1) Model'!$C$11*IF(AND(B276&gt;='ARIMAX(1,1,1) Model'!$C$25,B276&lt;='ARIMAX(1,1,1) Model'!$C$26),1,0)+'ARIMAX(1,1,1) Model'!$C$12*E276/1000+'ARIMAX(1,1,1) Model'!$C$13*V276+'ARIMAX(1,1,1) Model'!$C$14*A276+'ARIMAX(1,1,1) Model'!$C$15*SIN(2*PI()*A276/'ARIMAX(1,1,1) Model'!$C$24)+'ARIMAX(1,1,1) Model'!$C$16*COS(2*PI()*A276/'ARIMAX(1,1,1) Model'!$C$24)+'ARIMAX(1,1,1) Model'!$C$17*SIN(4*PI()*A276/'ARIMAX(1,1,1) Model'!$C$24)+'ARIMAX(1,1,1) Model'!$C$18*COS(4*PI()*A276/'ARIMAX(1,1,1) Model'!$C$24)</f>
        <v>1741.45426438368</v>
      </c>
      <c r="AR276" s="31" t="n">
        <f aca="false">IF(ISNUMBER(C276),C276,AP276)-AQ276</f>
        <v>6525.54573561632</v>
      </c>
      <c r="AS276" s="31" t="n">
        <f aca="false">IF(ISNUMBER(C276),C276-AP276,0)</f>
        <v>324.026266392628</v>
      </c>
      <c r="AT276" s="32"/>
      <c r="AU276" s="33"/>
      <c r="AV276" s="33"/>
      <c r="AW276" s="31"/>
      <c r="AX276" s="31"/>
    </row>
    <row r="277" customFormat="false" ht="16.5" hidden="false" customHeight="true" outlineLevel="0" collapsed="false">
      <c r="A277" s="23" t="n">
        <v>276</v>
      </c>
      <c r="B277" s="24" t="n">
        <v>35202</v>
      </c>
      <c r="C277" s="23" t="n">
        <v>7512</v>
      </c>
      <c r="D277" s="25"/>
      <c r="E277" s="25" t="n">
        <v>352000</v>
      </c>
      <c r="F277" s="25"/>
      <c r="G277" s="25" t="n">
        <v>21.058</v>
      </c>
      <c r="H277" s="25" t="n">
        <v>19.058</v>
      </c>
      <c r="I277" s="25" t="n">
        <v>1.277</v>
      </c>
      <c r="J277" s="25" t="n">
        <v>7868.468</v>
      </c>
      <c r="K277" s="25"/>
      <c r="L277" s="25" t="n">
        <v>714</v>
      </c>
      <c r="M277" s="25" t="n">
        <v>15.466</v>
      </c>
      <c r="N277" s="25" t="n">
        <v>204172</v>
      </c>
      <c r="O277" s="25" t="n">
        <v>5173.3</v>
      </c>
      <c r="P277" s="25" t="n">
        <v>1168160</v>
      </c>
      <c r="Q277" s="25"/>
      <c r="R277" s="25" t="n">
        <v>4321</v>
      </c>
      <c r="S277" s="25"/>
      <c r="T277" s="25"/>
      <c r="U277" s="25" t="n">
        <v>27</v>
      </c>
      <c r="V277" s="25" t="n">
        <v>90.2</v>
      </c>
      <c r="W277" s="25"/>
      <c r="X277" s="25"/>
      <c r="Y277" s="25"/>
      <c r="Z277" s="25"/>
      <c r="AA277" s="25" t="n">
        <v>266588</v>
      </c>
      <c r="AB277" s="26"/>
      <c r="AC277" s="27" t="n">
        <v>0</v>
      </c>
      <c r="AD277" s="28" t="n">
        <v>42.7</v>
      </c>
      <c r="AE277" s="28" t="n">
        <v>28.3</v>
      </c>
      <c r="AF277" s="27"/>
      <c r="AG277" s="29" t="n">
        <f aca="false">6753.47943187+0.36116788*I277+0.01252571*N277-22.85359542*V277+0.00407811*AA277-0.00067349*E277</f>
        <v>8100.05230716876</v>
      </c>
      <c r="AH277" s="29" t="n">
        <f aca="false">A277*'Simple Linear Regression'!$B$18+'Simple Linear Regression'!$B$17</f>
        <v>8120.77458209795</v>
      </c>
      <c r="AI277" s="29" t="n">
        <f aca="false">7491.3971+0.0137554*N277-0.00058829*E277-34.3283*V277+0.30565*L277+54.6031*M277</f>
        <v>8059.0995334</v>
      </c>
      <c r="AJ277" s="29" t="n">
        <f aca="false">7491.3971-0.00058829*E277+0.30565*L277+54.6031*M277+0.0137554*N277-34.3283*V277</f>
        <v>8059.0995334</v>
      </c>
      <c r="AL277" s="29" t="n">
        <f aca="false">2192.59+2373.87*I277+0.0316653*N277-15.7623*V277+0.00202406*AA277-0.000740146*E277-0.00963493*(I277*N277)</f>
        <v>8034.39627787508</v>
      </c>
      <c r="AM277" s="30" t="n">
        <f aca="false">5205.907083+122.0638992*I277+13.609808*(N277/1000)-1.245906883*AD277+0.7746840854*AE277-134.2474226*AC277-1547.125689*IF(AND(B277&gt;=DATE(2020,3,20),B277&lt;=DATE(2020,6,26)),1,0)</f>
        <v>8109.24773696712</v>
      </c>
      <c r="AN277" s="30" t="n">
        <f aca="false">IF(ISNUMBER(C278),C278,AN278)-0.8328750492*(AD279-AD278)+3.274150872*(AE279-AE278)+0.7954612886*((IF(ISNUMBER(C278),C278,AN278)-IF(ISNUMBER(C277),C277,AN277))-(-0.8328750492*(AD278-AD277)+3.274150872*(AE278-AE277)))-1.394571582*AO278+0.4181414112*AO277</f>
        <v>8376.90398963536</v>
      </c>
      <c r="AP277" s="31" t="n">
        <f aca="false">AQ277+AR276+'ARIMAX(1,1,1) Model'!$C$19*(AR276-AR275)+'ARIMAX(1,1,1) Model'!$C$20*AS276</f>
        <v>8072.26995634035</v>
      </c>
      <c r="AQ277" s="31" t="n">
        <f aca="false">'ARIMAX(1,1,1) Model'!$C$6*I277+'ARIMAX(1,1,1) Model'!$C$7*N277/1000+'ARIMAX(1,1,1) Model'!$C$8*AD277+'ARIMAX(1,1,1) Model'!$C$9*AE277+'ARIMAX(1,1,1) Model'!$C$10*AC277+'ARIMAX(1,1,1) Model'!$C$11*IF(AND(B277&gt;='ARIMAX(1,1,1) Model'!$C$25,B277&lt;='ARIMAX(1,1,1) Model'!$C$26),1,0)+'ARIMAX(1,1,1) Model'!$C$12*E277/1000+'ARIMAX(1,1,1) Model'!$C$13*V277+'ARIMAX(1,1,1) Model'!$C$14*A277+'ARIMAX(1,1,1) Model'!$C$15*SIN(2*PI()*A277/'ARIMAX(1,1,1) Model'!$C$24)+'ARIMAX(1,1,1) Model'!$C$16*COS(2*PI()*A277/'ARIMAX(1,1,1) Model'!$C$24)+'ARIMAX(1,1,1) Model'!$C$17*SIN(4*PI()*A277/'ARIMAX(1,1,1) Model'!$C$24)+'ARIMAX(1,1,1) Model'!$C$18*COS(4*PI()*A277/'ARIMAX(1,1,1) Model'!$C$24)</f>
        <v>1779.26048260262</v>
      </c>
      <c r="AR277" s="31" t="n">
        <f aca="false">IF(ISNUMBER(C277),C277,AP277)-AQ277</f>
        <v>5732.73951739738</v>
      </c>
      <c r="AS277" s="31" t="n">
        <f aca="false">IF(ISNUMBER(C277),C277-AP277,0)</f>
        <v>-560.269956340348</v>
      </c>
      <c r="AT277" s="32"/>
      <c r="AU277" s="33"/>
      <c r="AV277" s="33"/>
      <c r="AW277" s="31"/>
      <c r="AX277" s="31"/>
    </row>
    <row r="278" customFormat="false" ht="16.5" hidden="false" customHeight="true" outlineLevel="0" collapsed="false">
      <c r="A278" s="23" t="n">
        <v>277</v>
      </c>
      <c r="B278" s="24" t="n">
        <v>35209</v>
      </c>
      <c r="C278" s="23" t="n">
        <v>8080</v>
      </c>
      <c r="D278" s="25"/>
      <c r="E278" s="25" t="n">
        <v>345000</v>
      </c>
      <c r="F278" s="25"/>
      <c r="G278" s="25" t="n">
        <v>22.236</v>
      </c>
      <c r="H278" s="25" t="n">
        <v>19.198</v>
      </c>
      <c r="I278" s="25" t="n">
        <v>1.285</v>
      </c>
      <c r="J278" s="25" t="n">
        <v>7868.468</v>
      </c>
      <c r="K278" s="25"/>
      <c r="L278" s="25" t="n">
        <v>714</v>
      </c>
      <c r="M278" s="25" t="n">
        <v>15.466</v>
      </c>
      <c r="N278" s="25" t="n">
        <v>204172</v>
      </c>
      <c r="O278" s="25" t="n">
        <v>5173.3</v>
      </c>
      <c r="P278" s="25" t="n">
        <v>1168160</v>
      </c>
      <c r="Q278" s="25"/>
      <c r="R278" s="25" t="n">
        <v>4321</v>
      </c>
      <c r="S278" s="25"/>
      <c r="T278" s="25"/>
      <c r="U278" s="25" t="n">
        <v>27</v>
      </c>
      <c r="V278" s="25" t="n">
        <v>90.2</v>
      </c>
      <c r="W278" s="25"/>
      <c r="X278" s="25"/>
      <c r="Y278" s="25"/>
      <c r="Z278" s="25"/>
      <c r="AA278" s="25" t="n">
        <v>266588</v>
      </c>
      <c r="AB278" s="26"/>
      <c r="AC278" s="27" t="n">
        <v>0</v>
      </c>
      <c r="AD278" s="28" t="n">
        <v>6.6</v>
      </c>
      <c r="AE278" s="28" t="n">
        <v>51.8</v>
      </c>
      <c r="AF278" s="27"/>
      <c r="AG278" s="29" t="n">
        <f aca="false">6753.47943187+0.36116788*I278+0.01252571*N278-22.85359542*V278+0.00407811*AA278-0.00067349*E278</f>
        <v>8104.7696265118</v>
      </c>
      <c r="AH278" s="29" t="n">
        <f aca="false">A278*'Simple Linear Regression'!$B$18+'Simple Linear Regression'!$B$17</f>
        <v>8121.62761918185</v>
      </c>
      <c r="AI278" s="29" t="n">
        <f aca="false">7491.3971+0.0137554*N278-0.00058829*E278-34.3283*V278+0.30565*L278+54.6031*M278</f>
        <v>8063.2175634</v>
      </c>
      <c r="AJ278" s="29" t="n">
        <f aca="false">7491.3971-0.00058829*E278+0.30565*L278+54.6031*M278+0.0137554*N278-34.3283*V278</f>
        <v>8063.2175634</v>
      </c>
      <c r="AL278" s="29" t="n">
        <f aca="false">2192.59+2373.87*I278+0.0316653*N278-15.7623*V278+0.00202406*AA278-0.000740146*E278-0.00963493*(I278*N278)</f>
        <v>8042.8307964514</v>
      </c>
      <c r="AM278" s="30" t="n">
        <f aca="false">5205.907083+122.0638992*I278+13.609808*(N278/1000)-1.245906883*AD278+0.7746840854*AE278-134.2474226*AC278-1547.125689*IF(AND(B278&gt;=DATE(2020,3,20),B278&lt;=DATE(2020,6,26)),1,0)</f>
        <v>8173.40656264392</v>
      </c>
      <c r="AN278" s="30" t="n">
        <f aca="false">IF(ISNUMBER(C279),C279,AN279)-0.8328750492*(AD280-AD279)+3.274150872*(AE280-AE279)+0.7954612886*((IF(ISNUMBER(C279),C279,AN279)-IF(ISNUMBER(C278),C278,AN278))-(-0.8328750492*(AD279-AD278)+3.274150872*(AE279-AE278)))-1.394571582*AO279+0.4181414112*AO278</f>
        <v>7749.38837087507</v>
      </c>
      <c r="AP278" s="31" t="n">
        <f aca="false">AQ278+AR277+'ARIMAX(1,1,1) Model'!$C$19*(AR277-AR276)+'ARIMAX(1,1,1) Model'!$C$20*AS277</f>
        <v>8010.23098969588</v>
      </c>
      <c r="AQ278" s="31" t="n">
        <f aca="false">'ARIMAX(1,1,1) Model'!$C$6*I278+'ARIMAX(1,1,1) Model'!$C$7*N278/1000+'ARIMAX(1,1,1) Model'!$C$8*AD278+'ARIMAX(1,1,1) Model'!$C$9*AE278+'ARIMAX(1,1,1) Model'!$C$10*AC278+'ARIMAX(1,1,1) Model'!$C$11*IF(AND(B278&gt;='ARIMAX(1,1,1) Model'!$C$25,B278&lt;='ARIMAX(1,1,1) Model'!$C$26),1,0)+'ARIMAX(1,1,1) Model'!$C$12*E278/1000+'ARIMAX(1,1,1) Model'!$C$13*V278+'ARIMAX(1,1,1) Model'!$C$14*A278+'ARIMAX(1,1,1) Model'!$C$15*SIN(2*PI()*A278/'ARIMAX(1,1,1) Model'!$C$24)+'ARIMAX(1,1,1) Model'!$C$16*COS(2*PI()*A278/'ARIMAX(1,1,1) Model'!$C$24)+'ARIMAX(1,1,1) Model'!$C$17*SIN(4*PI()*A278/'ARIMAX(1,1,1) Model'!$C$24)+'ARIMAX(1,1,1) Model'!$C$18*COS(4*PI()*A278/'ARIMAX(1,1,1) Model'!$C$24)</f>
        <v>1850.52542929336</v>
      </c>
      <c r="AR278" s="31" t="n">
        <f aca="false">IF(ISNUMBER(C278),C278,AP278)-AQ278</f>
        <v>6229.47457070664</v>
      </c>
      <c r="AS278" s="31" t="n">
        <f aca="false">IF(ISNUMBER(C278),C278-AP278,0)</f>
        <v>69.7690103041177</v>
      </c>
      <c r="AT278" s="32"/>
      <c r="AU278" s="33"/>
      <c r="AV278" s="33"/>
      <c r="AW278" s="31"/>
      <c r="AX278" s="31"/>
    </row>
    <row r="279" customFormat="false" ht="16.5" hidden="false" customHeight="true" outlineLevel="0" collapsed="false">
      <c r="A279" s="23" t="n">
        <v>278</v>
      </c>
      <c r="B279" s="24" t="n">
        <v>35216</v>
      </c>
      <c r="C279" s="23" t="n">
        <v>7836</v>
      </c>
      <c r="D279" s="25"/>
      <c r="E279" s="25" t="n">
        <v>343000</v>
      </c>
      <c r="F279" s="25"/>
      <c r="G279" s="25" t="n">
        <v>20.3675</v>
      </c>
      <c r="H279" s="25" t="n">
        <v>18.67</v>
      </c>
      <c r="I279" s="25" t="n">
        <v>1.275</v>
      </c>
      <c r="J279" s="25" t="n">
        <v>7868.468</v>
      </c>
      <c r="K279" s="25"/>
      <c r="L279" s="25" t="n">
        <v>714</v>
      </c>
      <c r="M279" s="25" t="n">
        <v>15.466</v>
      </c>
      <c r="N279" s="25" t="n">
        <v>204172</v>
      </c>
      <c r="O279" s="25" t="n">
        <v>5173.3</v>
      </c>
      <c r="P279" s="25" t="n">
        <v>1168160</v>
      </c>
      <c r="Q279" s="25"/>
      <c r="R279" s="25" t="n">
        <v>4321</v>
      </c>
      <c r="S279" s="25"/>
      <c r="T279" s="25"/>
      <c r="U279" s="25" t="n">
        <v>27</v>
      </c>
      <c r="V279" s="25" t="n">
        <v>90.2</v>
      </c>
      <c r="W279" s="25"/>
      <c r="X279" s="25"/>
      <c r="Y279" s="25"/>
      <c r="Z279" s="25"/>
      <c r="AA279" s="25" t="n">
        <v>266588</v>
      </c>
      <c r="AB279" s="26"/>
      <c r="AC279" s="27" t="n">
        <v>1</v>
      </c>
      <c r="AD279" s="28" t="n">
        <v>33.4</v>
      </c>
      <c r="AE279" s="28" t="n">
        <v>37.3</v>
      </c>
      <c r="AF279" s="27"/>
      <c r="AG279" s="29" t="n">
        <f aca="false">6753.47943187+0.36116788*I279+0.01252571*N279-22.85359542*V279+0.00407811*AA279-0.00067349*E279</f>
        <v>8106.112994833</v>
      </c>
      <c r="AH279" s="29" t="n">
        <f aca="false">A279*'Simple Linear Regression'!$B$18+'Simple Linear Regression'!$B$17</f>
        <v>8122.48065626576</v>
      </c>
      <c r="AI279" s="29" t="n">
        <f aca="false">7491.3971+0.0137554*N279-0.00058829*E279-34.3283*V279+0.30565*L279+54.6031*M279</f>
        <v>8064.3941434</v>
      </c>
      <c r="AJ279" s="29" t="n">
        <f aca="false">7491.3971-0.00058829*E279+0.30565*L279+54.6031*M279+0.0137554*N279-34.3283*V279</f>
        <v>8064.3941434</v>
      </c>
      <c r="AL279" s="29" t="n">
        <f aca="false">2192.59+2373.87*I279+0.0316653*N279-15.7623*V279+0.00202406*AA279-0.000740146*E279-0.00963493*(I279*N279)</f>
        <v>8040.244217731</v>
      </c>
      <c r="AM279" s="30" t="n">
        <f aca="false">5205.907083+122.0638992*I279+13.609808*(N279/1000)-1.245906883*AD279+0.7746840854*AE279-134.2474226*AC279-1547.125689*IF(AND(B279&gt;=DATE(2020,3,20),B279&lt;=DATE(2020,6,26)),1,0)</f>
        <v>7993.31527734922</v>
      </c>
      <c r="AN279" s="30" t="n">
        <f aca="false">IF(ISNUMBER(C280),C280,AN280)-0.8328750492*(AD281-AD280)+3.274150872*(AE281-AE280)+0.7954612886*((IF(ISNUMBER(C280),C280,AN280)-IF(ISNUMBER(C279),C279,AN279))-(-0.8328750492*(AD280-AD279)+3.274150872*(AE280-AE279)))-1.394571582*AO280+0.4181414112*AO279</f>
        <v>8005.60922453971</v>
      </c>
      <c r="AP279" s="31" t="n">
        <f aca="false">AQ279+AR278+'ARIMAX(1,1,1) Model'!$C$19*(AR278-AR277)+'ARIMAX(1,1,1) Model'!$C$20*AS278</f>
        <v>7944.77436267676</v>
      </c>
      <c r="AQ279" s="31" t="n">
        <f aca="false">'ARIMAX(1,1,1) Model'!$C$6*I279+'ARIMAX(1,1,1) Model'!$C$7*N279/1000+'ARIMAX(1,1,1) Model'!$C$8*AD279+'ARIMAX(1,1,1) Model'!$C$9*AE279+'ARIMAX(1,1,1) Model'!$C$10*AC279+'ARIMAX(1,1,1) Model'!$C$11*IF(AND(B279&gt;='ARIMAX(1,1,1) Model'!$C$25,B279&lt;='ARIMAX(1,1,1) Model'!$C$26),1,0)+'ARIMAX(1,1,1) Model'!$C$12*E279/1000+'ARIMAX(1,1,1) Model'!$C$13*V279+'ARIMAX(1,1,1) Model'!$C$14*A279+'ARIMAX(1,1,1) Model'!$C$15*SIN(2*PI()*A279/'ARIMAX(1,1,1) Model'!$C$24)+'ARIMAX(1,1,1) Model'!$C$16*COS(2*PI()*A279/'ARIMAX(1,1,1) Model'!$C$24)+'ARIMAX(1,1,1) Model'!$C$17*SIN(4*PI()*A279/'ARIMAX(1,1,1) Model'!$C$24)+'ARIMAX(1,1,1) Model'!$C$18*COS(4*PI()*A279/'ARIMAX(1,1,1) Model'!$C$24)</f>
        <v>1729.65033973053</v>
      </c>
      <c r="AR279" s="31" t="n">
        <f aca="false">IF(ISNUMBER(C279),C279,AP279)-AQ279</f>
        <v>6106.34966026947</v>
      </c>
      <c r="AS279" s="31" t="n">
        <f aca="false">IF(ISNUMBER(C279),C279-AP279,0)</f>
        <v>-108.774362676755</v>
      </c>
      <c r="AT279" s="32"/>
      <c r="AU279" s="33"/>
      <c r="AV279" s="33"/>
      <c r="AW279" s="31"/>
      <c r="AX279" s="31"/>
    </row>
    <row r="280" customFormat="false" ht="16.5" hidden="false" customHeight="true" outlineLevel="0" collapsed="false">
      <c r="A280" s="23" t="n">
        <v>279</v>
      </c>
      <c r="B280" s="24" t="n">
        <v>35223</v>
      </c>
      <c r="C280" s="23" t="n">
        <v>7946</v>
      </c>
      <c r="D280" s="25"/>
      <c r="E280" s="25" t="n">
        <v>340000</v>
      </c>
      <c r="F280" s="25"/>
      <c r="G280" s="25" t="n">
        <v>20.042</v>
      </c>
      <c r="H280" s="25" t="n">
        <v>18.306</v>
      </c>
      <c r="I280" s="25" t="n">
        <v>1.269</v>
      </c>
      <c r="J280" s="25" t="n">
        <v>7868.468</v>
      </c>
      <c r="K280" s="25"/>
      <c r="L280" s="25" t="n">
        <v>741</v>
      </c>
      <c r="M280" s="25" t="n">
        <v>15.466</v>
      </c>
      <c r="N280" s="25" t="n">
        <v>204172</v>
      </c>
      <c r="O280" s="25" t="n">
        <v>5208</v>
      </c>
      <c r="P280" s="25" t="n">
        <v>1168160</v>
      </c>
      <c r="Q280" s="25"/>
      <c r="R280" s="25" t="n">
        <v>4321</v>
      </c>
      <c r="S280" s="25"/>
      <c r="T280" s="25"/>
      <c r="U280" s="25" t="n">
        <v>27</v>
      </c>
      <c r="V280" s="25" t="n">
        <v>91.8</v>
      </c>
      <c r="W280" s="25"/>
      <c r="X280" s="25"/>
      <c r="Y280" s="25"/>
      <c r="Z280" s="25"/>
      <c r="AA280" s="25" t="n">
        <v>266588</v>
      </c>
      <c r="AB280" s="26"/>
      <c r="AC280" s="27" t="n">
        <v>0</v>
      </c>
      <c r="AD280" s="28" t="n">
        <v>6</v>
      </c>
      <c r="AE280" s="28" t="n">
        <v>46.2</v>
      </c>
      <c r="AF280" s="27"/>
      <c r="AG280" s="29" t="n">
        <f aca="false">6753.47943187+0.36116788*I280+0.01252571*N280-22.85359542*V280+0.00407811*AA280-0.00067349*E280</f>
        <v>8071.56554515372</v>
      </c>
      <c r="AH280" s="29" t="n">
        <f aca="false">A280*'Simple Linear Regression'!$B$18+'Simple Linear Regression'!$B$17</f>
        <v>8123.33369334966</v>
      </c>
      <c r="AI280" s="29" t="n">
        <f aca="false">7491.3971+0.0137554*N280-0.00058829*E280-34.3283*V280+0.30565*L280+54.6031*M280</f>
        <v>8019.4862834</v>
      </c>
      <c r="AJ280" s="29" t="n">
        <f aca="false">7491.3971-0.00058829*E280+0.30565*L280+54.6031*M280+0.0137554*N280-34.3283*V280</f>
        <v>8019.4862834</v>
      </c>
      <c r="AL280" s="29" t="n">
        <f aca="false">2192.59+2373.87*I280+0.0316653*N280-15.7623*V280+0.00202406*AA280-0.000740146*E280-0.00963493*(I280*N280)</f>
        <v>8014.80485329876</v>
      </c>
      <c r="AM280" s="30" t="n">
        <f aca="false">5205.907083+122.0638992*I280+13.609808*(N280/1000)-1.245906883*AD280+0.7746840854*AE280-134.2474226*AC280-1547.125689*IF(AND(B280&gt;=DATE(2020,3,20),B280&lt;=DATE(2020,6,26)),1,0)</f>
        <v>8167.86285350828</v>
      </c>
      <c r="AN280" s="30" t="n">
        <f aca="false">IF(ISNUMBER(C281),C281,AN281)-0.8328750492*(AD282-AD281)+3.274150872*(AE282-AE281)+0.7954612886*((IF(ISNUMBER(C281),C281,AN281)-IF(ISNUMBER(C280),C280,AN280))-(-0.8328750492*(AD281-AD280)+3.274150872*(AE281-AE280)))-1.394571582*AO281+0.4181414112*AO280</f>
        <v>8021.5921832016</v>
      </c>
      <c r="AP280" s="31" t="n">
        <f aca="false">AQ280+AR279+'ARIMAX(1,1,1) Model'!$C$19*(AR279-AR278)+'ARIMAX(1,1,1) Model'!$C$20*AS279</f>
        <v>8072.017762337</v>
      </c>
      <c r="AQ280" s="31" t="n">
        <f aca="false">'ARIMAX(1,1,1) Model'!$C$6*I280+'ARIMAX(1,1,1) Model'!$C$7*N280/1000+'ARIMAX(1,1,1) Model'!$C$8*AD280+'ARIMAX(1,1,1) Model'!$C$9*AE280+'ARIMAX(1,1,1) Model'!$C$10*AC280+'ARIMAX(1,1,1) Model'!$C$11*IF(AND(B280&gt;='ARIMAX(1,1,1) Model'!$C$25,B280&lt;='ARIMAX(1,1,1) Model'!$C$26),1,0)+'ARIMAX(1,1,1) Model'!$C$12*E280/1000+'ARIMAX(1,1,1) Model'!$C$13*V280+'ARIMAX(1,1,1) Model'!$C$14*A280+'ARIMAX(1,1,1) Model'!$C$15*SIN(2*PI()*A280/'ARIMAX(1,1,1) Model'!$C$24)+'ARIMAX(1,1,1) Model'!$C$16*COS(2*PI()*A280/'ARIMAX(1,1,1) Model'!$C$24)+'ARIMAX(1,1,1) Model'!$C$17*SIN(4*PI()*A280/'ARIMAX(1,1,1) Model'!$C$24)+'ARIMAX(1,1,1) Model'!$C$18*COS(4*PI()*A280/'ARIMAX(1,1,1) Model'!$C$24)</f>
        <v>1879.77066917163</v>
      </c>
      <c r="AR280" s="31" t="n">
        <f aca="false">IF(ISNUMBER(C280),C280,AP280)-AQ280</f>
        <v>6066.22933082837</v>
      </c>
      <c r="AS280" s="31" t="n">
        <f aca="false">IF(ISNUMBER(C280),C280-AP280,0)</f>
        <v>-126.017762337</v>
      </c>
      <c r="AT280" s="32"/>
      <c r="AU280" s="33"/>
      <c r="AV280" s="33"/>
      <c r="AW280" s="31"/>
      <c r="AX280" s="31"/>
    </row>
    <row r="281" customFormat="false" ht="16.5" hidden="false" customHeight="true" outlineLevel="0" collapsed="false">
      <c r="A281" s="23" t="n">
        <v>280</v>
      </c>
      <c r="B281" s="24" t="n">
        <v>35230</v>
      </c>
      <c r="C281" s="23" t="n">
        <v>7957</v>
      </c>
      <c r="D281" s="25"/>
      <c r="E281" s="25" t="n">
        <v>351000</v>
      </c>
      <c r="F281" s="25"/>
      <c r="G281" s="25" t="n">
        <v>20.15</v>
      </c>
      <c r="H281" s="25" t="n">
        <v>18.16</v>
      </c>
      <c r="I281" s="25" t="n">
        <v>1.262</v>
      </c>
      <c r="J281" s="25" t="n">
        <v>7868.468</v>
      </c>
      <c r="K281" s="25"/>
      <c r="L281" s="25" t="n">
        <v>741</v>
      </c>
      <c r="M281" s="25" t="n">
        <v>15.466</v>
      </c>
      <c r="N281" s="25" t="n">
        <v>204172</v>
      </c>
      <c r="O281" s="25" t="n">
        <v>5208</v>
      </c>
      <c r="P281" s="25" t="n">
        <v>1168160</v>
      </c>
      <c r="Q281" s="25"/>
      <c r="R281" s="25" t="n">
        <v>4321</v>
      </c>
      <c r="S281" s="25"/>
      <c r="T281" s="25"/>
      <c r="U281" s="25" t="n">
        <v>27</v>
      </c>
      <c r="V281" s="25" t="n">
        <v>91.8</v>
      </c>
      <c r="W281" s="25"/>
      <c r="X281" s="25"/>
      <c r="Y281" s="25"/>
      <c r="Z281" s="25"/>
      <c r="AA281" s="25" t="n">
        <v>266588</v>
      </c>
      <c r="AB281" s="26"/>
      <c r="AC281" s="27" t="n">
        <v>0</v>
      </c>
      <c r="AD281" s="28" t="n">
        <v>4.8</v>
      </c>
      <c r="AE281" s="28" t="n">
        <v>50</v>
      </c>
      <c r="AF281" s="27"/>
      <c r="AG281" s="29" t="n">
        <f aca="false">6753.47943187+0.36116788*I281+0.01252571*N281-22.85359542*V281+0.00407811*AA281-0.00067349*E281</f>
        <v>8064.15462697856</v>
      </c>
      <c r="AH281" s="29" t="n">
        <f aca="false">A281*'Simple Linear Regression'!$B$18+'Simple Linear Regression'!$B$17</f>
        <v>8124.18673043357</v>
      </c>
      <c r="AI281" s="29" t="n">
        <f aca="false">7491.3971+0.0137554*N281-0.00058829*E281-34.3283*V281+0.30565*L281+54.6031*M281</f>
        <v>8013.0150934</v>
      </c>
      <c r="AJ281" s="29" t="n">
        <f aca="false">7491.3971-0.00058829*E281+0.30565*L281+54.6031*M281+0.0137554*N281-34.3283*V281</f>
        <v>8013.0150934</v>
      </c>
      <c r="AL281" s="29" t="n">
        <f aca="false">2192.59+2373.87*I281+0.0316653*N281-15.7623*V281+0.00202406*AA281-0.000740146*E281-0.00963493*(I281*N281)</f>
        <v>8003.81643779448</v>
      </c>
      <c r="AM281" s="30" t="n">
        <f aca="false">5205.907083+122.0638992*I281+13.609808*(N281/1000)-1.245906883*AD281+0.7746840854*AE281-134.2474226*AC281-1547.125689*IF(AND(B281&gt;=DATE(2020,3,20),B281&lt;=DATE(2020,6,26)),1,0)</f>
        <v>8171.447293998</v>
      </c>
      <c r="AN281" s="30" t="n">
        <f aca="false">IF(ISNUMBER(C282),C282,AN282)-0.8328750492*(AD283-AD282)+3.274150872*(AE283-AE282)+0.7954612886*((IF(ISNUMBER(C282),C282,AN282)-IF(ISNUMBER(C281),C281,AN281))-(-0.8328750492*(AD282-AD281)+3.274150872*(AE282-AE281)))-1.394571582*AO282+0.4181414112*AO281</f>
        <v>7871.4074766276</v>
      </c>
      <c r="AP281" s="31" t="n">
        <f aca="false">AQ281+AR280+'ARIMAX(1,1,1) Model'!$C$19*(AR280-AR279)+'ARIMAX(1,1,1) Model'!$C$20*AS280</f>
        <v>8053.71196369872</v>
      </c>
      <c r="AQ281" s="31" t="n">
        <f aca="false">'ARIMAX(1,1,1) Model'!$C$6*I281+'ARIMAX(1,1,1) Model'!$C$7*N281/1000+'ARIMAX(1,1,1) Model'!$C$8*AD281+'ARIMAX(1,1,1) Model'!$C$9*AE281+'ARIMAX(1,1,1) Model'!$C$10*AC281+'ARIMAX(1,1,1) Model'!$C$11*IF(AND(B281&gt;='ARIMAX(1,1,1) Model'!$C$25,B281&lt;='ARIMAX(1,1,1) Model'!$C$26),1,0)+'ARIMAX(1,1,1) Model'!$C$12*E281/1000+'ARIMAX(1,1,1) Model'!$C$13*V281+'ARIMAX(1,1,1) Model'!$C$14*A281+'ARIMAX(1,1,1) Model'!$C$15*SIN(2*PI()*A281/'ARIMAX(1,1,1) Model'!$C$24)+'ARIMAX(1,1,1) Model'!$C$16*COS(2*PI()*A281/'ARIMAX(1,1,1) Model'!$C$24)+'ARIMAX(1,1,1) Model'!$C$17*SIN(4*PI()*A281/'ARIMAX(1,1,1) Model'!$C$24)+'ARIMAX(1,1,1) Model'!$C$18*COS(4*PI()*A281/'ARIMAX(1,1,1) Model'!$C$24)</f>
        <v>1877.96912739696</v>
      </c>
      <c r="AR281" s="31" t="n">
        <f aca="false">IF(ISNUMBER(C281),C281,AP281)-AQ281</f>
        <v>6079.03087260304</v>
      </c>
      <c r="AS281" s="31" t="n">
        <f aca="false">IF(ISNUMBER(C281),C281-AP281,0)</f>
        <v>-96.7119636987227</v>
      </c>
      <c r="AT281" s="32"/>
      <c r="AU281" s="33"/>
      <c r="AV281" s="33"/>
      <c r="AW281" s="31"/>
      <c r="AX281" s="31"/>
    </row>
    <row r="282" customFormat="false" ht="16.5" hidden="false" customHeight="true" outlineLevel="0" collapsed="false">
      <c r="A282" s="23" t="n">
        <v>281</v>
      </c>
      <c r="B282" s="24" t="n">
        <v>35237</v>
      </c>
      <c r="C282" s="23" t="n">
        <v>7956</v>
      </c>
      <c r="D282" s="25"/>
      <c r="E282" s="25" t="n">
        <v>342000</v>
      </c>
      <c r="F282" s="25"/>
      <c r="G282" s="25" t="n">
        <v>20.95</v>
      </c>
      <c r="H282" s="25" t="n">
        <v>18.556</v>
      </c>
      <c r="I282" s="25" t="n">
        <v>1.258</v>
      </c>
      <c r="J282" s="25" t="n">
        <v>7868.468</v>
      </c>
      <c r="K282" s="25"/>
      <c r="L282" s="25" t="n">
        <v>741</v>
      </c>
      <c r="M282" s="25" t="n">
        <v>15.993</v>
      </c>
      <c r="N282" s="25" t="n">
        <v>205253</v>
      </c>
      <c r="O282" s="25" t="n">
        <v>5208</v>
      </c>
      <c r="P282" s="25" t="n">
        <v>1197356</v>
      </c>
      <c r="Q282" s="25"/>
      <c r="R282" s="25" t="n">
        <v>4321</v>
      </c>
      <c r="S282" s="25"/>
      <c r="T282" s="25"/>
      <c r="U282" s="25" t="n">
        <v>27</v>
      </c>
      <c r="V282" s="25" t="n">
        <v>91.8</v>
      </c>
      <c r="W282" s="25"/>
      <c r="X282" s="25"/>
      <c r="Y282" s="25"/>
      <c r="Z282" s="25"/>
      <c r="AA282" s="25" t="n">
        <v>266588</v>
      </c>
      <c r="AB282" s="26"/>
      <c r="AC282" s="27" t="n">
        <v>0</v>
      </c>
      <c r="AD282" s="28" t="n">
        <v>0</v>
      </c>
      <c r="AE282" s="28" t="n">
        <v>69.1</v>
      </c>
      <c r="AF282" s="27"/>
      <c r="AG282" s="29" t="n">
        <f aca="false">6753.47943187+0.36116788*I282+0.01252571*N282-22.85359542*V282+0.00407811*AA282-0.00067349*E282</f>
        <v>8083.75488481704</v>
      </c>
      <c r="AH282" s="29" t="n">
        <f aca="false">A282*'Simple Linear Regression'!$B$18+'Simple Linear Regression'!$B$17</f>
        <v>8125.03976751747</v>
      </c>
      <c r="AI282" s="29" t="n">
        <f aca="false">7491.3971+0.0137554*N282-0.00058829*E282-34.3283*V282+0.30565*L282+54.6031*M282</f>
        <v>8061.9551245</v>
      </c>
      <c r="AJ282" s="29" t="n">
        <f aca="false">7491.3971-0.00058829*E282+0.30565*L282+54.6031*M282+0.0137554*N282-34.3283*V282</f>
        <v>8061.9551245</v>
      </c>
      <c r="AL282" s="29" t="n">
        <f aca="false">2192.59+2373.87*I282+0.0316653*N282-15.7623*V282+0.00202406*AA282-0.000740146*E282-0.00963493*(I282*N282)</f>
        <v>8029.97867076918</v>
      </c>
      <c r="AM282" s="30" t="n">
        <f aca="false">5205.907083+122.0638992*I282+13.609808*(N282/1000)-1.245906883*AD282+0.7746840854*AE282-134.2474226*AC282-1547.125689*IF(AND(B282&gt;=DATE(2020,3,20),B282&lt;=DATE(2020,6,26)),1,0)</f>
        <v>8206.44805991874</v>
      </c>
      <c r="AN282" s="30" t="n">
        <f aca="false">IF(ISNUMBER(C283),C283,AN283)-0.8328750492*(AD284-AD283)+3.274150872*(AE284-AE283)+0.7954612886*((IF(ISNUMBER(C283),C283,AN283)-IF(ISNUMBER(C282),C282,AN282))-(-0.8328750492*(AD283-AD282)+3.274150872*(AE283-AE282)))-1.394571582*AO283+0.4181414112*AO282</f>
        <v>9155.45840958588</v>
      </c>
      <c r="AP282" s="31" t="n">
        <f aca="false">AQ282+AR281+'ARIMAX(1,1,1) Model'!$C$19*(AR281-AR280)+'ARIMAX(1,1,1) Model'!$C$20*AS281</f>
        <v>8093.72238888206</v>
      </c>
      <c r="AQ282" s="31" t="n">
        <f aca="false">'ARIMAX(1,1,1) Model'!$C$6*I282+'ARIMAX(1,1,1) Model'!$C$7*N282/1000+'ARIMAX(1,1,1) Model'!$C$8*AD282+'ARIMAX(1,1,1) Model'!$C$9*AE282+'ARIMAX(1,1,1) Model'!$C$10*AC282+'ARIMAX(1,1,1) Model'!$C$11*IF(AND(B282&gt;='ARIMAX(1,1,1) Model'!$C$25,B282&lt;='ARIMAX(1,1,1) Model'!$C$26),1,0)+'ARIMAX(1,1,1) Model'!$C$12*E282/1000+'ARIMAX(1,1,1) Model'!$C$13*V282+'ARIMAX(1,1,1) Model'!$C$14*A282+'ARIMAX(1,1,1) Model'!$C$15*SIN(2*PI()*A282/'ARIMAX(1,1,1) Model'!$C$24)+'ARIMAX(1,1,1) Model'!$C$16*COS(2*PI()*A282/'ARIMAX(1,1,1) Model'!$C$24)+'ARIMAX(1,1,1) Model'!$C$17*SIN(4*PI()*A282/'ARIMAX(1,1,1) Model'!$C$24)+'ARIMAX(1,1,1) Model'!$C$18*COS(4*PI()*A282/'ARIMAX(1,1,1) Model'!$C$24)</f>
        <v>1926.39411917463</v>
      </c>
      <c r="AR282" s="31" t="n">
        <f aca="false">IF(ISNUMBER(C282),C282,AP282)-AQ282</f>
        <v>6029.60588082537</v>
      </c>
      <c r="AS282" s="31" t="n">
        <f aca="false">IF(ISNUMBER(C282),C282-AP282,0)</f>
        <v>-137.722388882064</v>
      </c>
      <c r="AT282" s="32"/>
      <c r="AU282" s="33"/>
      <c r="AV282" s="33"/>
      <c r="AW282" s="31"/>
      <c r="AX282" s="31"/>
    </row>
    <row r="283" customFormat="false" ht="16.5" hidden="false" customHeight="true" outlineLevel="0" collapsed="false">
      <c r="A283" s="23" t="n">
        <v>282</v>
      </c>
      <c r="B283" s="24" t="n">
        <v>35244</v>
      </c>
      <c r="C283" s="23" t="n">
        <v>8563</v>
      </c>
      <c r="D283" s="25"/>
      <c r="E283" s="25" t="n">
        <v>341000</v>
      </c>
      <c r="F283" s="25"/>
      <c r="G283" s="25" t="n">
        <v>20.552</v>
      </c>
      <c r="H283" s="25" t="n">
        <v>18.804</v>
      </c>
      <c r="I283" s="25" t="n">
        <v>1.245</v>
      </c>
      <c r="J283" s="25" t="n">
        <v>7868.468</v>
      </c>
      <c r="K283" s="25"/>
      <c r="L283" s="25" t="n">
        <v>741</v>
      </c>
      <c r="M283" s="25" t="n">
        <v>15.993</v>
      </c>
      <c r="N283" s="25" t="n">
        <v>205253</v>
      </c>
      <c r="O283" s="25" t="n">
        <v>5208</v>
      </c>
      <c r="P283" s="25" t="n">
        <v>1197356</v>
      </c>
      <c r="Q283" s="25"/>
      <c r="R283" s="25" t="n">
        <v>4321</v>
      </c>
      <c r="S283" s="25"/>
      <c r="T283" s="25"/>
      <c r="U283" s="25" t="n">
        <v>27</v>
      </c>
      <c r="V283" s="25" t="n">
        <v>91.8</v>
      </c>
      <c r="W283" s="25"/>
      <c r="X283" s="25"/>
      <c r="Y283" s="25"/>
      <c r="Z283" s="25"/>
      <c r="AA283" s="25" t="n">
        <v>266588</v>
      </c>
      <c r="AB283" s="26"/>
      <c r="AC283" s="27" t="n">
        <v>0</v>
      </c>
      <c r="AD283" s="28" t="n">
        <v>0.9</v>
      </c>
      <c r="AE283" s="28" t="n">
        <v>59.9</v>
      </c>
      <c r="AF283" s="27"/>
      <c r="AG283" s="29" t="n">
        <f aca="false">6753.47943187+0.36116788*I283+0.01252571*N283-22.85359542*V283+0.00407811*AA283-0.00067349*E283</f>
        <v>8084.4236796346</v>
      </c>
      <c r="AH283" s="29" t="n">
        <f aca="false">A283*'Simple Linear Regression'!$B$18+'Simple Linear Regression'!$B$17</f>
        <v>8125.89280460137</v>
      </c>
      <c r="AI283" s="29" t="n">
        <f aca="false">7491.3971+0.0137554*N283-0.00058829*E283-34.3283*V283+0.30565*L283+54.6031*M283</f>
        <v>8062.5434145</v>
      </c>
      <c r="AJ283" s="29" t="n">
        <f aca="false">7491.3971-0.00058829*E283+0.30565*L283+54.6031*M283+0.0137554*N283-34.3283*V283</f>
        <v>8062.5434145</v>
      </c>
      <c r="AL283" s="29" t="n">
        <f aca="false">2192.59+2373.87*I283+0.0316653*N283-15.7623*V283+0.00202406*AA283-0.000740146*E283-0.00963493*(I283*N283)</f>
        <v>8025.56728450395</v>
      </c>
      <c r="AM283" s="30" t="n">
        <f aca="false">5205.907083+122.0638992*I283+13.609808*(N283/1000)-1.245906883*AD283+0.7746840854*AE283-134.2474226*AC283-1547.125689*IF(AND(B283&gt;=DATE(2020,3,20),B283&lt;=DATE(2020,6,26)),1,0)</f>
        <v>8196.61281944876</v>
      </c>
      <c r="AN283" s="30" t="n">
        <f aca="false">IF(ISNUMBER(C284),C284,AN284)-0.8328750492*(AD285-AD284)+3.274150872*(AE285-AE284)+0.7954612886*((IF(ISNUMBER(C284),C284,AN284)-IF(ISNUMBER(C283),C283,AN283))-(-0.8328750492*(AD284-AD283)+3.274150872*(AE284-AE283)))-1.394571582*AO284+0.4181414112*AO283</f>
        <v>7490.7179369366</v>
      </c>
      <c r="AP283" s="31" t="n">
        <f aca="false">AQ283+AR282+'ARIMAX(1,1,1) Model'!$C$19*(AR282-AR281)+'ARIMAX(1,1,1) Model'!$C$20*AS282</f>
        <v>8031.34570722234</v>
      </c>
      <c r="AQ283" s="31" t="n">
        <f aca="false">'ARIMAX(1,1,1) Model'!$C$6*I283+'ARIMAX(1,1,1) Model'!$C$7*N283/1000+'ARIMAX(1,1,1) Model'!$C$8*AD283+'ARIMAX(1,1,1) Model'!$C$9*AE283+'ARIMAX(1,1,1) Model'!$C$10*AC283+'ARIMAX(1,1,1) Model'!$C$11*IF(AND(B283&gt;='ARIMAX(1,1,1) Model'!$C$25,B283&lt;='ARIMAX(1,1,1) Model'!$C$26),1,0)+'ARIMAX(1,1,1) Model'!$C$12*E283/1000+'ARIMAX(1,1,1) Model'!$C$13*V283+'ARIMAX(1,1,1) Model'!$C$14*A283+'ARIMAX(1,1,1) Model'!$C$15*SIN(2*PI()*A283/'ARIMAX(1,1,1) Model'!$C$24)+'ARIMAX(1,1,1) Model'!$C$16*COS(2*PI()*A283/'ARIMAX(1,1,1) Model'!$C$24)+'ARIMAX(1,1,1) Model'!$C$17*SIN(4*PI()*A283/'ARIMAX(1,1,1) Model'!$C$24)+'ARIMAX(1,1,1) Model'!$C$18*COS(4*PI()*A283/'ARIMAX(1,1,1) Model'!$C$24)</f>
        <v>1882.59867884425</v>
      </c>
      <c r="AR283" s="31" t="n">
        <f aca="false">IF(ISNUMBER(C283),C283,AP283)-AQ283</f>
        <v>6680.40132115575</v>
      </c>
      <c r="AS283" s="31" t="n">
        <f aca="false">IF(ISNUMBER(C283),C283-AP283,0)</f>
        <v>531.654292777657</v>
      </c>
      <c r="AT283" s="32"/>
      <c r="AU283" s="33"/>
      <c r="AV283" s="33"/>
      <c r="AW283" s="31"/>
      <c r="AX283" s="31"/>
    </row>
    <row r="284" customFormat="false" ht="16.5" hidden="false" customHeight="true" outlineLevel="0" collapsed="false">
      <c r="A284" s="23" t="n">
        <v>283</v>
      </c>
      <c r="B284" s="24" t="n">
        <v>35251</v>
      </c>
      <c r="C284" s="23" t="n">
        <v>8015</v>
      </c>
      <c r="D284" s="25"/>
      <c r="E284" s="25" t="n">
        <v>337000</v>
      </c>
      <c r="F284" s="25"/>
      <c r="G284" s="25" t="n">
        <v>21.3975</v>
      </c>
      <c r="H284" s="25" t="n">
        <v>19.618</v>
      </c>
      <c r="I284" s="25" t="n">
        <v>1.234</v>
      </c>
      <c r="J284" s="25" t="n">
        <v>7868.468</v>
      </c>
      <c r="K284" s="25"/>
      <c r="L284" s="25" t="n">
        <v>741</v>
      </c>
      <c r="M284" s="25" t="n">
        <v>15.993</v>
      </c>
      <c r="N284" s="25" t="n">
        <v>205253</v>
      </c>
      <c r="O284" s="25" t="n">
        <v>5208</v>
      </c>
      <c r="P284" s="25" t="n">
        <v>1197356</v>
      </c>
      <c r="Q284" s="25"/>
      <c r="R284" s="25" t="n">
        <v>4321</v>
      </c>
      <c r="S284" s="25"/>
      <c r="T284" s="25"/>
      <c r="U284" s="25" t="n">
        <v>27</v>
      </c>
      <c r="V284" s="25" t="n">
        <v>95</v>
      </c>
      <c r="W284" s="25"/>
      <c r="X284" s="25"/>
      <c r="Y284" s="25"/>
      <c r="Z284" s="25"/>
      <c r="AA284" s="25" t="n">
        <v>266588</v>
      </c>
      <c r="AB284" s="26"/>
      <c r="AC284" s="27" t="n">
        <v>1</v>
      </c>
      <c r="AD284" s="28" t="n">
        <v>0.2</v>
      </c>
      <c r="AE284" s="28" t="n">
        <v>85.7</v>
      </c>
      <c r="AF284" s="27"/>
      <c r="AG284" s="29" t="n">
        <f aca="false">6753.47943187+0.36116788*I284+0.01252571*N284-22.85359542*V284+0.00407811*AA284-0.00067349*E284</f>
        <v>8013.98216144392</v>
      </c>
      <c r="AH284" s="29" t="n">
        <f aca="false">A284*'Simple Linear Regression'!$B$18+'Simple Linear Regression'!$B$17</f>
        <v>8126.74584168528</v>
      </c>
      <c r="AI284" s="29" t="n">
        <f aca="false">7491.3971+0.0137554*N284-0.00058829*E284-34.3283*V284+0.30565*L284+54.6031*M284</f>
        <v>7955.0460145</v>
      </c>
      <c r="AJ284" s="29" t="n">
        <f aca="false">7491.3971-0.00058829*E284+0.30565*L284+54.6031*M284+0.0137554*N284-34.3283*V284</f>
        <v>7955.0460145</v>
      </c>
      <c r="AL284" s="29" t="n">
        <f aca="false">2192.59+2373.87*I284+0.0316653*N284-15.7623*V284+0.00202406*AA284-0.000740146*E284-0.00963493*(I284*N284)</f>
        <v>7973.72951966414</v>
      </c>
      <c r="AM284" s="30" t="n">
        <f aca="false">5205.907083+122.0638992*I284+13.609808*(N284/1000)-1.245906883*AD284+0.7746840854*AE284-134.2474226*AC284-1547.125689*IF(AND(B284&gt;=DATE(2020,3,20),B284&lt;=DATE(2020,6,26)),1,0)</f>
        <v>8081.88167817898</v>
      </c>
      <c r="AN284" s="30" t="n">
        <f aca="false">IF(ISNUMBER(C285),C285,AN285)-0.8328750492*(AD286-AD285)+3.274150872*(AE286-AE285)+0.7954612886*((IF(ISNUMBER(C285),C285,AN285)-IF(ISNUMBER(C284),C284,AN284))-(-0.8328750492*(AD285-AD284)+3.274150872*(AE285-AE284)))-1.394571582*AO285+0.4181414112*AO284</f>
        <v>7969.60175957793</v>
      </c>
      <c r="AP284" s="31" t="n">
        <f aca="false">AQ284+AR283+'ARIMAX(1,1,1) Model'!$C$19*(AR283-AR282)+'ARIMAX(1,1,1) Model'!$C$20*AS283</f>
        <v>8146.47177545575</v>
      </c>
      <c r="AQ284" s="31" t="n">
        <f aca="false">'ARIMAX(1,1,1) Model'!$C$6*I284+'ARIMAX(1,1,1) Model'!$C$7*N284/1000+'ARIMAX(1,1,1) Model'!$C$8*AD284+'ARIMAX(1,1,1) Model'!$C$9*AE284+'ARIMAX(1,1,1) Model'!$C$10*AC284+'ARIMAX(1,1,1) Model'!$C$11*IF(AND(B284&gt;='ARIMAX(1,1,1) Model'!$C$25,B284&lt;='ARIMAX(1,1,1) Model'!$C$26),1,0)+'ARIMAX(1,1,1) Model'!$C$12*E284/1000+'ARIMAX(1,1,1) Model'!$C$13*V284+'ARIMAX(1,1,1) Model'!$C$14*A284+'ARIMAX(1,1,1) Model'!$C$15*SIN(2*PI()*A284/'ARIMAX(1,1,1) Model'!$C$24)+'ARIMAX(1,1,1) Model'!$C$16*COS(2*PI()*A284/'ARIMAX(1,1,1) Model'!$C$24)+'ARIMAX(1,1,1) Model'!$C$17*SIN(4*PI()*A284/'ARIMAX(1,1,1) Model'!$C$24)+'ARIMAX(1,1,1) Model'!$C$18*COS(4*PI()*A284/'ARIMAX(1,1,1) Model'!$C$24)</f>
        <v>1881.13055566299</v>
      </c>
      <c r="AR284" s="31" t="n">
        <f aca="false">IF(ISNUMBER(C284),C284,AP284)-AQ284</f>
        <v>6133.86944433701</v>
      </c>
      <c r="AS284" s="31" t="n">
        <f aca="false">IF(ISNUMBER(C284),C284-AP284,0)</f>
        <v>-131.471775455748</v>
      </c>
      <c r="AT284" s="32"/>
      <c r="AU284" s="33"/>
      <c r="AV284" s="33"/>
      <c r="AW284" s="31"/>
      <c r="AX284" s="31"/>
    </row>
    <row r="285" customFormat="false" ht="16.5" hidden="false" customHeight="true" outlineLevel="0" collapsed="false">
      <c r="A285" s="23" t="n">
        <v>284</v>
      </c>
      <c r="B285" s="24" t="n">
        <v>35258</v>
      </c>
      <c r="C285" s="23" t="n">
        <v>7968</v>
      </c>
      <c r="D285" s="25"/>
      <c r="E285" s="25" t="n">
        <v>342000</v>
      </c>
      <c r="F285" s="25"/>
      <c r="G285" s="25" t="n">
        <v>21.654</v>
      </c>
      <c r="H285" s="25" t="n">
        <v>19.798</v>
      </c>
      <c r="I285" s="25" t="n">
        <v>1.231</v>
      </c>
      <c r="J285" s="25" t="n">
        <v>7868.468</v>
      </c>
      <c r="K285" s="25"/>
      <c r="L285" s="25" t="n">
        <v>764</v>
      </c>
      <c r="M285" s="25" t="n">
        <v>15.993</v>
      </c>
      <c r="N285" s="25" t="n">
        <v>205253</v>
      </c>
      <c r="O285" s="25" t="n">
        <v>5223.8</v>
      </c>
      <c r="P285" s="25" t="n">
        <v>1197356</v>
      </c>
      <c r="Q285" s="25"/>
      <c r="R285" s="25" t="n">
        <v>4321</v>
      </c>
      <c r="S285" s="25"/>
      <c r="T285" s="25"/>
      <c r="U285" s="25" t="n">
        <v>27</v>
      </c>
      <c r="V285" s="25" t="n">
        <v>95</v>
      </c>
      <c r="W285" s="25"/>
      <c r="X285" s="25"/>
      <c r="Y285" s="25"/>
      <c r="Z285" s="25"/>
      <c r="AA285" s="25" t="n">
        <v>266588</v>
      </c>
      <c r="AB285" s="26"/>
      <c r="AC285" s="27" t="n">
        <v>0</v>
      </c>
      <c r="AD285" s="28" t="n">
        <v>0.3</v>
      </c>
      <c r="AE285" s="28" t="n">
        <v>79.4</v>
      </c>
      <c r="AF285" s="27"/>
      <c r="AG285" s="29" t="n">
        <f aca="false">6753.47943187+0.36116788*I285+0.01252571*N285-22.85359542*V285+0.00407811*AA285-0.00067349*E285</f>
        <v>8010.61362794028</v>
      </c>
      <c r="AH285" s="29" t="n">
        <f aca="false">A285*'Simple Linear Regression'!$B$18+'Simple Linear Regression'!$B$17</f>
        <v>8127.59887876918</v>
      </c>
      <c r="AI285" s="29" t="n">
        <f aca="false">7491.3971+0.0137554*N285-0.00058829*E285-34.3283*V285+0.30565*L285+54.6031*M285</f>
        <v>7959.1345145</v>
      </c>
      <c r="AJ285" s="29" t="n">
        <f aca="false">7491.3971-0.00058829*E285+0.30565*L285+54.6031*M285+0.0137554*N285-34.3283*V285</f>
        <v>7959.1345145</v>
      </c>
      <c r="AL285" s="29" t="n">
        <f aca="false">2192.59+2373.87*I285+0.0316653*N285-15.7623*V285+0.00202406*AA285-0.000740146*E285-0.00963493*(I285*N285)</f>
        <v>7968.83997452601</v>
      </c>
      <c r="AM285" s="30" t="n">
        <f aca="false">5205.907083+122.0638992*I285+13.609808*(N285/1000)-1.245906883*AD285+0.7746840854*AE285-134.2474226*AC285-1547.125689*IF(AND(B285&gt;=DATE(2020,3,20),B285&lt;=DATE(2020,6,26)),1,0)</f>
        <v>8210.75780865506</v>
      </c>
      <c r="AN285" s="30" t="n">
        <f aca="false">IF(ISNUMBER(C286),C286,AN286)-0.8328750492*(AD287-AD286)+3.274150872*(AE287-AE286)+0.7954612886*((IF(ISNUMBER(C286),C286,AN286)-IF(ISNUMBER(C285),C285,AN285))-(-0.8328750492*(AD286-AD285)+3.274150872*(AE286-AE285)))-1.394571582*AO286+0.4181414112*AO285</f>
        <v>8248.041697664</v>
      </c>
      <c r="AP285" s="31" t="n">
        <f aca="false">AQ285+AR284+'ARIMAX(1,1,1) Model'!$C$19*(AR284-AR283)+'ARIMAX(1,1,1) Model'!$C$20*AS284</f>
        <v>8139.36573950914</v>
      </c>
      <c r="AQ285" s="31" t="n">
        <f aca="false">'ARIMAX(1,1,1) Model'!$C$6*I285+'ARIMAX(1,1,1) Model'!$C$7*N285/1000+'ARIMAX(1,1,1) Model'!$C$8*AD285+'ARIMAX(1,1,1) Model'!$C$9*AE285+'ARIMAX(1,1,1) Model'!$C$10*AC285+'ARIMAX(1,1,1) Model'!$C$11*IF(AND(B285&gt;='ARIMAX(1,1,1) Model'!$C$25,B285&lt;='ARIMAX(1,1,1) Model'!$C$26),1,0)+'ARIMAX(1,1,1) Model'!$C$12*E285/1000+'ARIMAX(1,1,1) Model'!$C$13*V285+'ARIMAX(1,1,1) Model'!$C$14*A285+'ARIMAX(1,1,1) Model'!$C$15*SIN(2*PI()*A285/'ARIMAX(1,1,1) Model'!$C$24)+'ARIMAX(1,1,1) Model'!$C$16*COS(2*PI()*A285/'ARIMAX(1,1,1) Model'!$C$24)+'ARIMAX(1,1,1) Model'!$C$17*SIN(4*PI()*A285/'ARIMAX(1,1,1) Model'!$C$24)+'ARIMAX(1,1,1) Model'!$C$18*COS(4*PI()*A285/'ARIMAX(1,1,1) Model'!$C$24)</f>
        <v>1940.46487335837</v>
      </c>
      <c r="AR285" s="31" t="n">
        <f aca="false">IF(ISNUMBER(C285),C285,AP285)-AQ285</f>
        <v>6027.53512664163</v>
      </c>
      <c r="AS285" s="31" t="n">
        <f aca="false">IF(ISNUMBER(C285),C285-AP285,0)</f>
        <v>-171.365739509142</v>
      </c>
      <c r="AT285" s="32"/>
      <c r="AU285" s="33"/>
      <c r="AV285" s="33"/>
      <c r="AW285" s="31"/>
      <c r="AX285" s="31"/>
    </row>
    <row r="286" customFormat="false" ht="16.5" hidden="false" customHeight="true" outlineLevel="0" collapsed="false">
      <c r="A286" s="23" t="n">
        <v>285</v>
      </c>
      <c r="B286" s="24" t="n">
        <v>35265</v>
      </c>
      <c r="C286" s="23" t="n">
        <v>8152</v>
      </c>
      <c r="D286" s="25"/>
      <c r="E286" s="25" t="n">
        <v>347000</v>
      </c>
      <c r="F286" s="25"/>
      <c r="G286" s="25" t="n">
        <v>21.798</v>
      </c>
      <c r="H286" s="25" t="n">
        <v>19.93</v>
      </c>
      <c r="I286" s="25" t="n">
        <v>1.228</v>
      </c>
      <c r="J286" s="25" t="n">
        <v>7868.468</v>
      </c>
      <c r="K286" s="25"/>
      <c r="L286" s="25" t="n">
        <v>764</v>
      </c>
      <c r="M286" s="25" t="n">
        <v>15.256</v>
      </c>
      <c r="N286" s="25" t="n">
        <v>218676</v>
      </c>
      <c r="O286" s="25" t="n">
        <v>5223.8</v>
      </c>
      <c r="P286" s="25" t="n">
        <v>1197356</v>
      </c>
      <c r="Q286" s="25"/>
      <c r="R286" s="25" t="n">
        <v>4321</v>
      </c>
      <c r="S286" s="25"/>
      <c r="T286" s="25"/>
      <c r="U286" s="25" t="n">
        <v>27</v>
      </c>
      <c r="V286" s="25" t="n">
        <v>95</v>
      </c>
      <c r="W286" s="25"/>
      <c r="X286" s="25"/>
      <c r="Y286" s="25"/>
      <c r="Z286" s="25"/>
      <c r="AA286" s="25" t="n">
        <v>266588</v>
      </c>
      <c r="AB286" s="26"/>
      <c r="AC286" s="27" t="n">
        <v>0</v>
      </c>
      <c r="AD286" s="28" t="n">
        <v>0</v>
      </c>
      <c r="AE286" s="28" t="n">
        <v>86.2</v>
      </c>
      <c r="AF286" s="27"/>
      <c r="AG286" s="29" t="n">
        <f aca="false">6753.47943187+0.36116788*I286+0.01252571*N286-22.85359542*V286+0.00407811*AA286-0.00067349*E286</f>
        <v>8175.37769976664</v>
      </c>
      <c r="AH286" s="29" t="n">
        <f aca="false">A286*'Simple Linear Regression'!$B$18+'Simple Linear Regression'!$B$17</f>
        <v>8128.45191585309</v>
      </c>
      <c r="AI286" s="29" t="n">
        <f aca="false">7491.3971+0.0137554*N286-0.00058829*E286-34.3283*V286+0.30565*L286+54.6031*M286</f>
        <v>8100.589314</v>
      </c>
      <c r="AJ286" s="29" t="n">
        <f aca="false">7491.3971-0.00058829*E286+0.30565*L286+54.6031*M286+0.0137554*N286-34.3283*V286</f>
        <v>8100.589314</v>
      </c>
      <c r="AL286" s="29" t="n">
        <f aca="false">2192.59+2373.87*I286+0.0316653*N286-15.7623*V286+0.00202406*AA286-0.000740146*E286-0.00963493*(I286*N286)</f>
        <v>8230.17692218896</v>
      </c>
      <c r="AM286" s="30" t="n">
        <f aca="false">5205.907083+122.0638992*I286+13.609808*(N286/1000)-1.245906883*AD286+0.7746840854*AE286-134.2474226*AC286-1547.125689*IF(AND(B286&gt;=DATE(2020,3,20),B286&lt;=DATE(2020,6,26)),1,0)</f>
        <v>8398.71769358708</v>
      </c>
      <c r="AN286" s="30" t="n">
        <f aca="false">IF(ISNUMBER(C287),C287,AN287)-0.8328750492*(AD288-AD287)+3.274150872*(AE288-AE287)+0.7954612886*((IF(ISNUMBER(C287),C287,AN287)-IF(ISNUMBER(C286),C286,AN286))-(-0.8328750492*(AD287-AD286)+3.274150872*(AE287-AE286)))-1.394571582*AO287+0.4181414112*AO286</f>
        <v>8031.39083381575</v>
      </c>
      <c r="AP286" s="31" t="n">
        <f aca="false">AQ286+AR285+'ARIMAX(1,1,1) Model'!$C$19*(AR285-AR284)+'ARIMAX(1,1,1) Model'!$C$20*AS285</f>
        <v>8109.88321303501</v>
      </c>
      <c r="AQ286" s="31" t="n">
        <f aca="false">'ARIMAX(1,1,1) Model'!$C$6*I286+'ARIMAX(1,1,1) Model'!$C$7*N286/1000+'ARIMAX(1,1,1) Model'!$C$8*AD286+'ARIMAX(1,1,1) Model'!$C$9*AE286+'ARIMAX(1,1,1) Model'!$C$10*AC286+'ARIMAX(1,1,1) Model'!$C$11*IF(AND(B286&gt;='ARIMAX(1,1,1) Model'!$C$25,B286&lt;='ARIMAX(1,1,1) Model'!$C$26),1,0)+'ARIMAX(1,1,1) Model'!$C$12*E286/1000+'ARIMAX(1,1,1) Model'!$C$13*V286+'ARIMAX(1,1,1) Model'!$C$14*A286+'ARIMAX(1,1,1) Model'!$C$15*SIN(2*PI()*A286/'ARIMAX(1,1,1) Model'!$C$24)+'ARIMAX(1,1,1) Model'!$C$16*COS(2*PI()*A286/'ARIMAX(1,1,1) Model'!$C$24)+'ARIMAX(1,1,1) Model'!$C$17*SIN(4*PI()*A286/'ARIMAX(1,1,1) Model'!$C$24)+'ARIMAX(1,1,1) Model'!$C$18*COS(4*PI()*A286/'ARIMAX(1,1,1) Model'!$C$24)</f>
        <v>1938.47557455796</v>
      </c>
      <c r="AR286" s="31" t="n">
        <f aca="false">IF(ISNUMBER(C286),C286,AP286)-AQ286</f>
        <v>6213.52442544204</v>
      </c>
      <c r="AS286" s="31" t="n">
        <f aca="false">IF(ISNUMBER(C286),C286-AP286,0)</f>
        <v>42.1167869649917</v>
      </c>
      <c r="AT286" s="32"/>
      <c r="AU286" s="33"/>
      <c r="AV286" s="33"/>
      <c r="AW286" s="31"/>
      <c r="AX286" s="31"/>
    </row>
    <row r="287" customFormat="false" ht="16.5" hidden="false" customHeight="true" outlineLevel="0" collapsed="false">
      <c r="A287" s="23" t="n">
        <v>286</v>
      </c>
      <c r="B287" s="24" t="n">
        <v>35272</v>
      </c>
      <c r="C287" s="23" t="n">
        <v>8067</v>
      </c>
      <c r="D287" s="25"/>
      <c r="E287" s="25" t="n">
        <v>332000</v>
      </c>
      <c r="F287" s="25"/>
      <c r="G287" s="25" t="n">
        <v>20.956</v>
      </c>
      <c r="H287" s="25" t="n">
        <v>19.302</v>
      </c>
      <c r="I287" s="25" t="n">
        <v>1.227</v>
      </c>
      <c r="J287" s="25" t="n">
        <v>7868.468</v>
      </c>
      <c r="K287" s="25"/>
      <c r="L287" s="25" t="n">
        <v>764</v>
      </c>
      <c r="M287" s="25" t="n">
        <v>15.256</v>
      </c>
      <c r="N287" s="25" t="n">
        <v>218676</v>
      </c>
      <c r="O287" s="25" t="n">
        <v>5223.8</v>
      </c>
      <c r="P287" s="25" t="n">
        <v>1197356</v>
      </c>
      <c r="Q287" s="25"/>
      <c r="R287" s="25" t="n">
        <v>4321</v>
      </c>
      <c r="S287" s="25"/>
      <c r="T287" s="25"/>
      <c r="U287" s="25" t="n">
        <v>27</v>
      </c>
      <c r="V287" s="25" t="n">
        <v>95</v>
      </c>
      <c r="W287" s="25"/>
      <c r="X287" s="25"/>
      <c r="Y287" s="25"/>
      <c r="Z287" s="25"/>
      <c r="AA287" s="25" t="n">
        <v>266588</v>
      </c>
      <c r="AB287" s="26"/>
      <c r="AC287" s="27" t="n">
        <v>0</v>
      </c>
      <c r="AD287" s="28" t="n">
        <v>0</v>
      </c>
      <c r="AE287" s="28" t="n">
        <v>76.3</v>
      </c>
      <c r="AF287" s="27"/>
      <c r="AG287" s="29" t="n">
        <f aca="false">6753.47943187+0.36116788*I287+0.01252571*N287-22.85359542*V287+0.00407811*AA287-0.00067349*E287</f>
        <v>8185.47968859876</v>
      </c>
      <c r="AH287" s="29" t="n">
        <f aca="false">A287*'Simple Linear Regression'!$B$18+'Simple Linear Regression'!$B$17</f>
        <v>8129.30495293699</v>
      </c>
      <c r="AI287" s="29" t="n">
        <f aca="false">7491.3971+0.0137554*N287-0.00058829*E287-34.3283*V287+0.30565*L287+54.6031*M287</f>
        <v>8109.413664</v>
      </c>
      <c r="AJ287" s="29" t="n">
        <f aca="false">7491.3971-0.00058829*E287+0.30565*L287+54.6031*M287+0.0137554*N287-34.3283*V287</f>
        <v>8109.413664</v>
      </c>
      <c r="AL287" s="29" t="n">
        <f aca="false">2192.59+2373.87*I287+0.0316653*N287-15.7623*V287+0.00202406*AA287-0.000740146*E287-0.00963493*(I287*N287)</f>
        <v>8241.01217014164</v>
      </c>
      <c r="AM287" s="30" t="n">
        <f aca="false">5205.907083+122.0638992*I287+13.609808*(N287/1000)-1.245906883*AD287+0.7746840854*AE287-134.2474226*AC287-1547.125689*IF(AND(B287&gt;=DATE(2020,3,20),B287&lt;=DATE(2020,6,26)),1,0)</f>
        <v>8390.92625724242</v>
      </c>
      <c r="AN287" s="30" t="n">
        <f aca="false">IF(ISNUMBER(C288),C288,AN288)-0.8328750492*(AD289-AD288)+3.274150872*(AE289-AE288)+0.7954612886*((IF(ISNUMBER(C288),C288,AN288)-IF(ISNUMBER(C287),C287,AN287))-(-0.8328750492*(AD288-AD287)+3.274150872*(AE288-AE287)))-1.394571582*AO288+0.4181414112*AO287</f>
        <v>8460.36973337575</v>
      </c>
      <c r="AP287" s="31" t="n">
        <f aca="false">AQ287+AR286+'ARIMAX(1,1,1) Model'!$C$19*(AR286-AR285)+'ARIMAX(1,1,1) Model'!$C$20*AS286</f>
        <v>8082.5852726442</v>
      </c>
      <c r="AQ287" s="31" t="n">
        <f aca="false">'ARIMAX(1,1,1) Model'!$C$6*I287+'ARIMAX(1,1,1) Model'!$C$7*N287/1000+'ARIMAX(1,1,1) Model'!$C$8*AD287+'ARIMAX(1,1,1) Model'!$C$9*AE287+'ARIMAX(1,1,1) Model'!$C$10*AC287+'ARIMAX(1,1,1) Model'!$C$11*IF(AND(B287&gt;='ARIMAX(1,1,1) Model'!$C$25,B287&lt;='ARIMAX(1,1,1) Model'!$C$26),1,0)+'ARIMAX(1,1,1) Model'!$C$12*E287/1000+'ARIMAX(1,1,1) Model'!$C$13*V287+'ARIMAX(1,1,1) Model'!$C$14*A287+'ARIMAX(1,1,1) Model'!$C$15*SIN(2*PI()*A287/'ARIMAX(1,1,1) Model'!$C$24)+'ARIMAX(1,1,1) Model'!$C$16*COS(2*PI()*A287/'ARIMAX(1,1,1) Model'!$C$24)+'ARIMAX(1,1,1) Model'!$C$17*SIN(4*PI()*A287/'ARIMAX(1,1,1) Model'!$C$24)+'ARIMAX(1,1,1) Model'!$C$18*COS(4*PI()*A287/'ARIMAX(1,1,1) Model'!$C$24)</f>
        <v>1888.82962964771</v>
      </c>
      <c r="AR287" s="31" t="n">
        <f aca="false">IF(ISNUMBER(C287),C287,AP287)-AQ287</f>
        <v>6178.17037035229</v>
      </c>
      <c r="AS287" s="31" t="n">
        <f aca="false">IF(ISNUMBER(C287),C287-AP287,0)</f>
        <v>-15.5852726442035</v>
      </c>
      <c r="AT287" s="32"/>
      <c r="AU287" s="33"/>
      <c r="AV287" s="33"/>
      <c r="AW287" s="31"/>
      <c r="AX287" s="31"/>
    </row>
    <row r="288" customFormat="false" ht="16.5" hidden="false" customHeight="true" outlineLevel="0" collapsed="false">
      <c r="A288" s="23" t="n">
        <v>287</v>
      </c>
      <c r="B288" s="24" t="n">
        <v>35279</v>
      </c>
      <c r="C288" s="23" t="n">
        <v>8279</v>
      </c>
      <c r="D288" s="25"/>
      <c r="E288" s="25" t="n">
        <v>327000</v>
      </c>
      <c r="F288" s="25"/>
      <c r="G288" s="25" t="n">
        <v>20.664</v>
      </c>
      <c r="H288" s="25" t="n">
        <v>19.072</v>
      </c>
      <c r="I288" s="25" t="n">
        <v>1.218</v>
      </c>
      <c r="J288" s="25" t="n">
        <v>7868.468</v>
      </c>
      <c r="K288" s="25"/>
      <c r="L288" s="25" t="n">
        <v>764</v>
      </c>
      <c r="M288" s="25" t="n">
        <v>15.256</v>
      </c>
      <c r="N288" s="25" t="n">
        <v>218676</v>
      </c>
      <c r="O288" s="25" t="n">
        <v>5223.8</v>
      </c>
      <c r="P288" s="25" t="n">
        <v>1197356</v>
      </c>
      <c r="Q288" s="25"/>
      <c r="R288" s="25" t="n">
        <v>4321</v>
      </c>
      <c r="S288" s="25"/>
      <c r="T288" s="25"/>
      <c r="U288" s="25" t="n">
        <v>27</v>
      </c>
      <c r="V288" s="25" t="n">
        <v>95</v>
      </c>
      <c r="W288" s="25"/>
      <c r="X288" s="25"/>
      <c r="Y288" s="25"/>
      <c r="Z288" s="25"/>
      <c r="AA288" s="25" t="n">
        <v>266588</v>
      </c>
      <c r="AB288" s="26"/>
      <c r="AC288" s="27" t="n">
        <v>0</v>
      </c>
      <c r="AD288" s="28" t="n">
        <v>0</v>
      </c>
      <c r="AE288" s="28" t="n">
        <v>78.2</v>
      </c>
      <c r="AF288" s="27"/>
      <c r="AG288" s="29" t="n">
        <f aca="false">6753.47943187+0.36116788*I288+0.01252571*N288-22.85359542*V288+0.00407811*AA288-0.00067349*E288</f>
        <v>8188.84388808784</v>
      </c>
      <c r="AH288" s="29" t="n">
        <f aca="false">A288*'Simple Linear Regression'!$B$18+'Simple Linear Regression'!$B$17</f>
        <v>8130.15799002089</v>
      </c>
      <c r="AI288" s="29" t="n">
        <f aca="false">7491.3971+0.0137554*N288-0.00058829*E288-34.3283*V288+0.30565*L288+54.6031*M288</f>
        <v>8112.355114</v>
      </c>
      <c r="AJ288" s="29" t="n">
        <f aca="false">7491.3971-0.00058829*E288+0.30565*L288+54.6031*M288+0.0137554*N288-34.3283*V288</f>
        <v>8112.355114</v>
      </c>
      <c r="AL288" s="29" t="n">
        <f aca="false">2192.59+2373.87*I288+0.0316653*N288-15.7623*V288+0.00202406*AA288-0.000740146*E288-0.00963493*(I288*N288)</f>
        <v>8242.31042171576</v>
      </c>
      <c r="AM288" s="30" t="n">
        <f aca="false">5205.907083+122.0638992*I288+13.609808*(N288/1000)-1.245906883*AD288+0.7746840854*AE288-134.2474226*AC288-1547.125689*IF(AND(B288&gt;=DATE(2020,3,20),B288&lt;=DATE(2020,6,26)),1,0)</f>
        <v>8391.29958191188</v>
      </c>
      <c r="AN288" s="30" t="n">
        <f aca="false">IF(ISNUMBER(C289),C289,AN289)-0.8328750492*(AD290-AD289)+3.274150872*(AE290-AE289)+0.7954612886*((IF(ISNUMBER(C289),C289,AN289)-IF(ISNUMBER(C288),C288,AN288))-(-0.8328750492*(AD289-AD288)+3.274150872*(AE289-AE288)))-1.394571582*AO289+0.4181414112*AO288</f>
        <v>7243.82612369684</v>
      </c>
      <c r="AP288" s="31" t="n">
        <f aca="false">AQ288+AR287+'ARIMAX(1,1,1) Model'!$C$19*(AR287-AR286)+'ARIMAX(1,1,1) Model'!$C$20*AS287</f>
        <v>8059.50109995244</v>
      </c>
      <c r="AQ288" s="31" t="n">
        <f aca="false">'ARIMAX(1,1,1) Model'!$C$6*I288+'ARIMAX(1,1,1) Model'!$C$7*N288/1000+'ARIMAX(1,1,1) Model'!$C$8*AD288+'ARIMAX(1,1,1) Model'!$C$9*AE288+'ARIMAX(1,1,1) Model'!$C$10*AC288+'ARIMAX(1,1,1) Model'!$C$11*IF(AND(B288&gt;='ARIMAX(1,1,1) Model'!$C$25,B288&lt;='ARIMAX(1,1,1) Model'!$C$26),1,0)+'ARIMAX(1,1,1) Model'!$C$12*E288/1000+'ARIMAX(1,1,1) Model'!$C$13*V288+'ARIMAX(1,1,1) Model'!$C$14*A288+'ARIMAX(1,1,1) Model'!$C$15*SIN(2*PI()*A288/'ARIMAX(1,1,1) Model'!$C$24)+'ARIMAX(1,1,1) Model'!$C$16*COS(2*PI()*A288/'ARIMAX(1,1,1) Model'!$C$24)+'ARIMAX(1,1,1) Model'!$C$17*SIN(4*PI()*A288/'ARIMAX(1,1,1) Model'!$C$24)+'ARIMAX(1,1,1) Model'!$C$18*COS(4*PI()*A288/'ARIMAX(1,1,1) Model'!$C$24)</f>
        <v>1870.75082214482</v>
      </c>
      <c r="AR288" s="31" t="n">
        <f aca="false">IF(ISNUMBER(C288),C288,AP288)-AQ288</f>
        <v>6408.24917785518</v>
      </c>
      <c r="AS288" s="31" t="n">
        <f aca="false">IF(ISNUMBER(C288),C288-AP288,0)</f>
        <v>219.498900047563</v>
      </c>
      <c r="AT288" s="32"/>
      <c r="AU288" s="33"/>
      <c r="AV288" s="33"/>
      <c r="AW288" s="31"/>
      <c r="AX288" s="31"/>
    </row>
    <row r="289" customFormat="false" ht="16.5" hidden="false" customHeight="true" outlineLevel="0" collapsed="false">
      <c r="A289" s="23" t="n">
        <v>288</v>
      </c>
      <c r="B289" s="24" t="n">
        <v>35286</v>
      </c>
      <c r="C289" s="23" t="n">
        <v>7722</v>
      </c>
      <c r="D289" s="25"/>
      <c r="E289" s="25" t="n">
        <v>326000</v>
      </c>
      <c r="F289" s="25"/>
      <c r="G289" s="25" t="n">
        <v>21.346</v>
      </c>
      <c r="H289" s="25" t="n">
        <v>19.732</v>
      </c>
      <c r="I289" s="25" t="n">
        <v>1.207</v>
      </c>
      <c r="J289" s="25" t="n">
        <v>8032.84</v>
      </c>
      <c r="K289" s="25"/>
      <c r="L289" s="25" t="n">
        <v>774</v>
      </c>
      <c r="M289" s="25" t="n">
        <v>15.256</v>
      </c>
      <c r="N289" s="25" t="n">
        <v>218676</v>
      </c>
      <c r="O289" s="25" t="n">
        <v>5229.8</v>
      </c>
      <c r="P289" s="25" t="n">
        <v>1197356</v>
      </c>
      <c r="Q289" s="25"/>
      <c r="R289" s="25" t="n">
        <v>4321</v>
      </c>
      <c r="S289" s="25"/>
      <c r="T289" s="25"/>
      <c r="U289" s="25" t="n">
        <v>27</v>
      </c>
      <c r="V289" s="25" t="n">
        <v>95.8</v>
      </c>
      <c r="W289" s="25"/>
      <c r="X289" s="25"/>
      <c r="Y289" s="25"/>
      <c r="Z289" s="25"/>
      <c r="AA289" s="25" t="n">
        <v>266588</v>
      </c>
      <c r="AB289" s="26"/>
      <c r="AC289" s="27" t="n">
        <v>0</v>
      </c>
      <c r="AD289" s="28" t="n">
        <v>0</v>
      </c>
      <c r="AE289" s="28" t="n">
        <v>83.6</v>
      </c>
      <c r="AF289" s="27"/>
      <c r="AG289" s="29" t="n">
        <f aca="false">6753.47943187+0.36116788*I289+0.01252571*N289-22.85359542*V289+0.00407811*AA289-0.00067349*E289</f>
        <v>8171.23052890516</v>
      </c>
      <c r="AH289" s="29" t="n">
        <f aca="false">A289*'Simple Linear Regression'!$B$18+'Simple Linear Regression'!$B$17</f>
        <v>8131.0110271048</v>
      </c>
      <c r="AI289" s="29" t="n">
        <f aca="false">7491.3971+0.0137554*N289-0.00058829*E289-34.3283*V289+0.30565*L289+54.6031*M289</f>
        <v>8088.537264</v>
      </c>
      <c r="AJ289" s="29" t="n">
        <f aca="false">7491.3971-0.00058829*E289+0.30565*L289+54.6031*M289+0.0137554*N289-34.3283*V289</f>
        <v>8088.537264</v>
      </c>
      <c r="AL289" s="29" t="n">
        <f aca="false">2192.59+2373.87*I289+0.0316653*N289-15.7623*V289+0.00202406*AA289-0.000740146*E289-0.00963493*(I289*N289)</f>
        <v>8227.50436519524</v>
      </c>
      <c r="AM289" s="30" t="n">
        <f aca="false">5205.907083+122.0638992*I289+13.609808*(N289/1000)-1.245906883*AD289+0.7746840854*AE289-134.2474226*AC289-1547.125689*IF(AND(B289&gt;=DATE(2020,3,20),B289&lt;=DATE(2020,6,26)),1,0)</f>
        <v>8394.14017308184</v>
      </c>
      <c r="AN289" s="30" t="n">
        <f aca="false">IF(ISNUMBER(C290),C290,AN290)-0.8328750492*(AD291-AD290)+3.274150872*(AE291-AE290)+0.7954612886*((IF(ISNUMBER(C290),C290,AN290)-IF(ISNUMBER(C289),C289,AN289))-(-0.8328750492*(AD290-AD289)+3.274150872*(AE290-AE289)))-1.394571582*AO290+0.4181414112*AO289</f>
        <v>7927.22570820826</v>
      </c>
      <c r="AP289" s="31" t="n">
        <f aca="false">AQ289+AR288+'ARIMAX(1,1,1) Model'!$C$19*(AR288-AR287)+'ARIMAX(1,1,1) Model'!$C$20*AS288</f>
        <v>8109.2175340424</v>
      </c>
      <c r="AQ289" s="31" t="n">
        <f aca="false">'ARIMAX(1,1,1) Model'!$C$6*I289+'ARIMAX(1,1,1) Model'!$C$7*N289/1000+'ARIMAX(1,1,1) Model'!$C$8*AD289+'ARIMAX(1,1,1) Model'!$C$9*AE289+'ARIMAX(1,1,1) Model'!$C$10*AC289+'ARIMAX(1,1,1) Model'!$C$11*IF(AND(B289&gt;='ARIMAX(1,1,1) Model'!$C$25,B289&lt;='ARIMAX(1,1,1) Model'!$C$26),1,0)+'ARIMAX(1,1,1) Model'!$C$12*E289/1000+'ARIMAX(1,1,1) Model'!$C$13*V289+'ARIMAX(1,1,1) Model'!$C$14*A289+'ARIMAX(1,1,1) Model'!$C$15*SIN(2*PI()*A289/'ARIMAX(1,1,1) Model'!$C$24)+'ARIMAX(1,1,1) Model'!$C$16*COS(2*PI()*A289/'ARIMAX(1,1,1) Model'!$C$24)+'ARIMAX(1,1,1) Model'!$C$17*SIN(4*PI()*A289/'ARIMAX(1,1,1) Model'!$C$24)+'ARIMAX(1,1,1) Model'!$C$18*COS(4*PI()*A289/'ARIMAX(1,1,1) Model'!$C$24)</f>
        <v>1876.09572754243</v>
      </c>
      <c r="AR289" s="31" t="n">
        <f aca="false">IF(ISNUMBER(C289),C289,AP289)-AQ289</f>
        <v>5845.90427245757</v>
      </c>
      <c r="AS289" s="31" t="n">
        <f aca="false">IF(ISNUMBER(C289),C289-AP289,0)</f>
        <v>-387.217534042402</v>
      </c>
      <c r="AT289" s="32"/>
      <c r="AU289" s="33"/>
      <c r="AV289" s="33"/>
      <c r="AW289" s="31"/>
      <c r="AX289" s="31"/>
    </row>
    <row r="290" customFormat="false" ht="16.5" hidden="false" customHeight="true" outlineLevel="0" collapsed="false">
      <c r="A290" s="23" t="n">
        <v>289</v>
      </c>
      <c r="B290" s="24" t="n">
        <v>35293</v>
      </c>
      <c r="C290" s="23" t="n">
        <v>7818</v>
      </c>
      <c r="D290" s="25"/>
      <c r="E290" s="25" t="n">
        <v>331000</v>
      </c>
      <c r="F290" s="25"/>
      <c r="G290" s="25" t="n">
        <v>22.25</v>
      </c>
      <c r="H290" s="25" t="n">
        <v>20.952</v>
      </c>
      <c r="I290" s="25" t="n">
        <v>1.203</v>
      </c>
      <c r="J290" s="25" t="n">
        <v>8032.84</v>
      </c>
      <c r="K290" s="25"/>
      <c r="L290" s="25" t="n">
        <v>774</v>
      </c>
      <c r="M290" s="25" t="n">
        <v>15.074</v>
      </c>
      <c r="N290" s="25" t="n">
        <v>215551</v>
      </c>
      <c r="O290" s="25" t="n">
        <v>5229.8</v>
      </c>
      <c r="P290" s="25" t="n">
        <v>1197356</v>
      </c>
      <c r="Q290" s="25"/>
      <c r="R290" s="25" t="n">
        <v>4321</v>
      </c>
      <c r="S290" s="25"/>
      <c r="T290" s="25"/>
      <c r="U290" s="25" t="n">
        <v>27</v>
      </c>
      <c r="V290" s="25" t="n">
        <v>95.8</v>
      </c>
      <c r="W290" s="25"/>
      <c r="X290" s="25"/>
      <c r="Y290" s="25"/>
      <c r="Z290" s="25"/>
      <c r="AA290" s="25" t="n">
        <v>266588</v>
      </c>
      <c r="AB290" s="26"/>
      <c r="AC290" s="27" t="n">
        <v>0</v>
      </c>
      <c r="AD290" s="28" t="n">
        <v>0.1</v>
      </c>
      <c r="AE290" s="28" t="n">
        <v>77.2</v>
      </c>
      <c r="AF290" s="27"/>
      <c r="AG290" s="29" t="n">
        <f aca="false">6753.47943187+0.36116788*I290+0.01252571*N290-22.85359542*V290+0.00407811*AA290-0.00067349*E290</f>
        <v>8128.71879048364</v>
      </c>
      <c r="AH290" s="29" t="n">
        <f aca="false">A290*'Simple Linear Regression'!$B$18+'Simple Linear Regression'!$B$17</f>
        <v>8131.8640641887</v>
      </c>
      <c r="AI290" s="29" t="n">
        <f aca="false">7491.3971+0.0137554*N290-0.00058829*E290-34.3283*V290+0.30565*L290+54.6031*M290</f>
        <v>8032.6724248</v>
      </c>
      <c r="AJ290" s="29" t="n">
        <f aca="false">7491.3971-0.00058829*E290+0.30565*L290+54.6031*M290+0.0137554*N290-34.3283*V290</f>
        <v>8032.6724248</v>
      </c>
      <c r="AL290" s="29" t="n">
        <f aca="false">2192.59+2373.87*I290+0.0316653*N290-15.7623*V290+0.00202406*AA290-0.000740146*E290-0.00963493*(I290*N290)</f>
        <v>8160.00311947471</v>
      </c>
      <c r="AM290" s="30" t="n">
        <f aca="false">5205.907083+122.0638992*I290+13.609808*(N290/1000)-1.245906883*AD290+0.7746840854*AE290-134.2474226*AC290-1547.125689*IF(AND(B290&gt;=DATE(2020,3,20),B290&lt;=DATE(2020,6,26)),1,0)</f>
        <v>8346.03869865018</v>
      </c>
      <c r="AN290" s="30" t="n">
        <f aca="false">IF(ISNUMBER(C291),C291,AN291)-0.8328750492*(AD292-AD291)+3.274150872*(AE292-AE291)+0.7954612886*((IF(ISNUMBER(C291),C291,AN291)-IF(ISNUMBER(C290),C290,AN290))-(-0.8328750492*(AD291-AD290)+3.274150872*(AE291-AE290)))-1.394571582*AO291+0.4181414112*AO290</f>
        <v>8765.52143593902</v>
      </c>
      <c r="AP290" s="31" t="n">
        <f aca="false">AQ290+AR289+'ARIMAX(1,1,1) Model'!$C$19*(AR289-AR288)+'ARIMAX(1,1,1) Model'!$C$20*AS289</f>
        <v>7967.80636194852</v>
      </c>
      <c r="AQ290" s="31" t="n">
        <f aca="false">'ARIMAX(1,1,1) Model'!$C$6*I290+'ARIMAX(1,1,1) Model'!$C$7*N290/1000+'ARIMAX(1,1,1) Model'!$C$8*AD290+'ARIMAX(1,1,1) Model'!$C$9*AE290+'ARIMAX(1,1,1) Model'!$C$10*AC290+'ARIMAX(1,1,1) Model'!$C$11*IF(AND(B290&gt;='ARIMAX(1,1,1) Model'!$C$25,B290&lt;='ARIMAX(1,1,1) Model'!$C$26),1,0)+'ARIMAX(1,1,1) Model'!$C$12*E290/1000+'ARIMAX(1,1,1) Model'!$C$13*V290+'ARIMAX(1,1,1) Model'!$C$14*A290+'ARIMAX(1,1,1) Model'!$C$15*SIN(2*PI()*A290/'ARIMAX(1,1,1) Model'!$C$24)+'ARIMAX(1,1,1) Model'!$C$16*COS(2*PI()*A290/'ARIMAX(1,1,1) Model'!$C$24)+'ARIMAX(1,1,1) Model'!$C$17*SIN(4*PI()*A290/'ARIMAX(1,1,1) Model'!$C$24)+'ARIMAX(1,1,1) Model'!$C$18*COS(4*PI()*A290/'ARIMAX(1,1,1) Model'!$C$24)</f>
        <v>1828.22040373633</v>
      </c>
      <c r="AR290" s="31" t="n">
        <f aca="false">IF(ISNUMBER(C290),C290,AP290)-AQ290</f>
        <v>5989.77959626367</v>
      </c>
      <c r="AS290" s="31" t="n">
        <f aca="false">IF(ISNUMBER(C290),C290-AP290,0)</f>
        <v>-149.80636194852</v>
      </c>
      <c r="AT290" s="32"/>
      <c r="AU290" s="33"/>
      <c r="AV290" s="33"/>
      <c r="AW290" s="31"/>
      <c r="AX290" s="31"/>
    </row>
    <row r="291" customFormat="false" ht="16.5" hidden="false" customHeight="true" outlineLevel="0" collapsed="false">
      <c r="A291" s="23" t="n">
        <v>290</v>
      </c>
      <c r="B291" s="24" t="n">
        <v>35300</v>
      </c>
      <c r="C291" s="23" t="n">
        <v>8364</v>
      </c>
      <c r="D291" s="25"/>
      <c r="E291" s="25" t="n">
        <v>336000</v>
      </c>
      <c r="F291" s="25"/>
      <c r="G291" s="25" t="n">
        <v>22.498</v>
      </c>
      <c r="H291" s="25" t="n">
        <v>21.152</v>
      </c>
      <c r="I291" s="25" t="n">
        <v>1.205</v>
      </c>
      <c r="J291" s="25" t="n">
        <v>8032.84</v>
      </c>
      <c r="K291" s="25"/>
      <c r="L291" s="25" t="n">
        <v>774</v>
      </c>
      <c r="M291" s="25" t="n">
        <v>15.074</v>
      </c>
      <c r="N291" s="25" t="n">
        <v>215551</v>
      </c>
      <c r="O291" s="25" t="n">
        <v>5229.8</v>
      </c>
      <c r="P291" s="25" t="n">
        <v>1197356</v>
      </c>
      <c r="Q291" s="25"/>
      <c r="R291" s="25" t="n">
        <v>4321</v>
      </c>
      <c r="S291" s="25"/>
      <c r="T291" s="25"/>
      <c r="U291" s="25" t="n">
        <v>27</v>
      </c>
      <c r="V291" s="25" t="n">
        <v>95.8</v>
      </c>
      <c r="W291" s="25"/>
      <c r="X291" s="25"/>
      <c r="Y291" s="25"/>
      <c r="Z291" s="25"/>
      <c r="AA291" s="25" t="n">
        <v>266588</v>
      </c>
      <c r="AB291" s="26"/>
      <c r="AC291" s="27" t="n">
        <v>0</v>
      </c>
      <c r="AD291" s="28" t="n">
        <v>0</v>
      </c>
      <c r="AE291" s="28" t="n">
        <v>82.1</v>
      </c>
      <c r="AF291" s="27"/>
      <c r="AG291" s="29" t="n">
        <f aca="false">6753.47943187+0.36116788*I291+0.01252571*N291-22.85359542*V291+0.00407811*AA291-0.00067349*E291</f>
        <v>8125.3520628194</v>
      </c>
      <c r="AH291" s="29" t="n">
        <f aca="false">A291*'Simple Linear Regression'!$B$18+'Simple Linear Regression'!$B$17</f>
        <v>8132.71710127261</v>
      </c>
      <c r="AI291" s="29" t="n">
        <f aca="false">7491.3971+0.0137554*N291-0.00058829*E291-34.3283*V291+0.30565*L291+54.6031*M291</f>
        <v>8029.7309748</v>
      </c>
      <c r="AJ291" s="29" t="n">
        <f aca="false">7491.3971-0.00058829*E291+0.30565*L291+54.6031*M291+0.0137554*N291-34.3283*V291</f>
        <v>8029.7309748</v>
      </c>
      <c r="AL291" s="29" t="n">
        <f aca="false">2192.59+2373.87*I291+0.0316653*N291-15.7623*V291+0.00202406*AA291-0.000740146*E291-0.00963493*(I291*N291)</f>
        <v>8156.89649188185</v>
      </c>
      <c r="AM291" s="30" t="n">
        <f aca="false">5205.907083+122.0638992*I291+13.609808*(N291/1000)-1.245906883*AD291+0.7746840854*AE291-134.2474226*AC291-1547.125689*IF(AND(B291&gt;=DATE(2020,3,20),B291&lt;=DATE(2020,6,26)),1,0)</f>
        <v>8350.20336915534</v>
      </c>
      <c r="AN291" s="30" t="n">
        <f aca="false">IF(ISNUMBER(C292),C292,AN292)-0.8328750492*(AD293-AD292)+3.274150872*(AE293-AE292)+0.7954612886*((IF(ISNUMBER(C292),C292,AN292)-IF(ISNUMBER(C291),C291,AN291))-(-0.8328750492*(AD292-AD291)+3.274150872*(AE292-AE291)))-1.394571582*AO292+0.4181414112*AO291</f>
        <v>8362.67130712444</v>
      </c>
      <c r="AP291" s="31" t="n">
        <f aca="false">AQ291+AR290+'ARIMAX(1,1,1) Model'!$C$19*(AR290-AR289)+'ARIMAX(1,1,1) Model'!$C$20*AS290</f>
        <v>7957.97873265937</v>
      </c>
      <c r="AQ291" s="31" t="n">
        <f aca="false">'ARIMAX(1,1,1) Model'!$C$6*I291+'ARIMAX(1,1,1) Model'!$C$7*N291/1000+'ARIMAX(1,1,1) Model'!$C$8*AD291+'ARIMAX(1,1,1) Model'!$C$9*AE291+'ARIMAX(1,1,1) Model'!$C$10*AC291+'ARIMAX(1,1,1) Model'!$C$11*IF(AND(B291&gt;='ARIMAX(1,1,1) Model'!$C$25,B291&lt;='ARIMAX(1,1,1) Model'!$C$26),1,0)+'ARIMAX(1,1,1) Model'!$C$12*E291/1000+'ARIMAX(1,1,1) Model'!$C$13*V291+'ARIMAX(1,1,1) Model'!$C$14*A291+'ARIMAX(1,1,1) Model'!$C$15*SIN(2*PI()*A291/'ARIMAX(1,1,1) Model'!$C$24)+'ARIMAX(1,1,1) Model'!$C$16*COS(2*PI()*A291/'ARIMAX(1,1,1) Model'!$C$24)+'ARIMAX(1,1,1) Model'!$C$17*SIN(4*PI()*A291/'ARIMAX(1,1,1) Model'!$C$24)+'ARIMAX(1,1,1) Model'!$C$18*COS(4*PI()*A291/'ARIMAX(1,1,1) Model'!$C$24)</f>
        <v>1819.32850662054</v>
      </c>
      <c r="AR291" s="31" t="n">
        <f aca="false">IF(ISNUMBER(C291),C291,AP291)-AQ291</f>
        <v>6544.67149337946</v>
      </c>
      <c r="AS291" s="31" t="n">
        <f aca="false">IF(ISNUMBER(C291),C291-AP291,0)</f>
        <v>406.021267340634</v>
      </c>
      <c r="AT291" s="32"/>
      <c r="AU291" s="33"/>
      <c r="AV291" s="33"/>
      <c r="AW291" s="31"/>
      <c r="AX291" s="31"/>
    </row>
    <row r="292" customFormat="false" ht="16.5" hidden="false" customHeight="true" outlineLevel="0" collapsed="false">
      <c r="A292" s="23" t="n">
        <v>291</v>
      </c>
      <c r="B292" s="24" t="n">
        <v>35307</v>
      </c>
      <c r="C292" s="23" t="n">
        <v>8369</v>
      </c>
      <c r="D292" s="25"/>
      <c r="E292" s="25" t="n">
        <v>337000</v>
      </c>
      <c r="F292" s="25"/>
      <c r="G292" s="25" t="n">
        <v>21.82</v>
      </c>
      <c r="H292" s="25" t="n">
        <v>20.7775</v>
      </c>
      <c r="I292" s="25" t="n">
        <v>1.209</v>
      </c>
      <c r="J292" s="25" t="n">
        <v>8032.84</v>
      </c>
      <c r="K292" s="25"/>
      <c r="L292" s="25" t="n">
        <v>774</v>
      </c>
      <c r="M292" s="25" t="n">
        <v>15.074</v>
      </c>
      <c r="N292" s="25" t="n">
        <v>215551</v>
      </c>
      <c r="O292" s="25" t="n">
        <v>5229.8</v>
      </c>
      <c r="P292" s="25" t="n">
        <v>1197356</v>
      </c>
      <c r="Q292" s="25"/>
      <c r="R292" s="25" t="n">
        <v>4321</v>
      </c>
      <c r="S292" s="25"/>
      <c r="T292" s="25"/>
      <c r="U292" s="25" t="n">
        <v>27</v>
      </c>
      <c r="V292" s="25" t="n">
        <v>95.8</v>
      </c>
      <c r="W292" s="25"/>
      <c r="X292" s="25"/>
      <c r="Y292" s="25"/>
      <c r="Z292" s="25"/>
      <c r="AA292" s="25" t="n">
        <v>266588</v>
      </c>
      <c r="AB292" s="26"/>
      <c r="AC292" s="27" t="n">
        <v>0</v>
      </c>
      <c r="AD292" s="28" t="n">
        <v>0</v>
      </c>
      <c r="AE292" s="28" t="n">
        <v>76</v>
      </c>
      <c r="AF292" s="27"/>
      <c r="AG292" s="29" t="n">
        <f aca="false">6753.47943187+0.36116788*I292+0.01252571*N292-22.85359542*V292+0.00407811*AA292-0.00067349*E292</f>
        <v>8124.68001749092</v>
      </c>
      <c r="AH292" s="29" t="n">
        <f aca="false">A292*'Simple Linear Regression'!$B$18+'Simple Linear Regression'!$B$17</f>
        <v>8133.57013835651</v>
      </c>
      <c r="AI292" s="29" t="n">
        <f aca="false">7491.3971+0.0137554*N292-0.00058829*E292-34.3283*V292+0.30565*L292+54.6031*M292</f>
        <v>8029.1426848</v>
      </c>
      <c r="AJ292" s="29" t="n">
        <f aca="false">7491.3971-0.00058829*E292+0.30565*L292+54.6031*M292+0.0137554*N292-34.3283*V292</f>
        <v>8029.1426848</v>
      </c>
      <c r="AL292" s="29" t="n">
        <f aca="false">2192.59+2373.87*I292+0.0316653*N292-15.7623*V292+0.00202406*AA292-0.000740146*E292-0.00963493*(I292*N292)</f>
        <v>8157.34455069613</v>
      </c>
      <c r="AM292" s="30" t="n">
        <f aca="false">5205.907083+122.0638992*I292+13.609808*(N292/1000)-1.245906883*AD292+0.7746840854*AE292-134.2474226*AC292-1547.125689*IF(AND(B292&gt;=DATE(2020,3,20),B292&lt;=DATE(2020,6,26)),1,0)</f>
        <v>8345.9660518312</v>
      </c>
      <c r="AN292" s="30" t="n">
        <f aca="false">IF(ISNUMBER(C293),C293,AN293)-0.8328750492*(AD294-AD293)+3.274150872*(AE294-AE293)+0.7954612886*((IF(ISNUMBER(C293),C293,AN293)-IF(ISNUMBER(C292),C292,AN292))-(-0.8328750492*(AD293-AD292)+3.274150872*(AE293-AE292)))-1.394571582*AO293+0.4181414112*AO292</f>
        <v>7427.14241232942</v>
      </c>
      <c r="AP292" s="31" t="n">
        <f aca="false">AQ292+AR291+'ARIMAX(1,1,1) Model'!$C$19*(AR291-AR290)+'ARIMAX(1,1,1) Model'!$C$20*AS291</f>
        <v>8017.31381807542</v>
      </c>
      <c r="AQ292" s="31" t="n">
        <f aca="false">'ARIMAX(1,1,1) Model'!$C$6*I292+'ARIMAX(1,1,1) Model'!$C$7*N292/1000+'ARIMAX(1,1,1) Model'!$C$8*AD292+'ARIMAX(1,1,1) Model'!$C$9*AE292+'ARIMAX(1,1,1) Model'!$C$10*AC292+'ARIMAX(1,1,1) Model'!$C$11*IF(AND(B292&gt;='ARIMAX(1,1,1) Model'!$C$25,B292&lt;='ARIMAX(1,1,1) Model'!$C$26),1,0)+'ARIMAX(1,1,1) Model'!$C$12*E292/1000+'ARIMAX(1,1,1) Model'!$C$13*V292+'ARIMAX(1,1,1) Model'!$C$14*A292+'ARIMAX(1,1,1) Model'!$C$15*SIN(2*PI()*A292/'ARIMAX(1,1,1) Model'!$C$24)+'ARIMAX(1,1,1) Model'!$C$16*COS(2*PI()*A292/'ARIMAX(1,1,1) Model'!$C$24)+'ARIMAX(1,1,1) Model'!$C$17*SIN(4*PI()*A292/'ARIMAX(1,1,1) Model'!$C$24)+'ARIMAX(1,1,1) Model'!$C$18*COS(4*PI()*A292/'ARIMAX(1,1,1) Model'!$C$24)</f>
        <v>1783.97584447015</v>
      </c>
      <c r="AR292" s="31" t="n">
        <f aca="false">IF(ISNUMBER(C292),C292,AP292)-AQ292</f>
        <v>6585.02415552985</v>
      </c>
      <c r="AS292" s="31" t="n">
        <f aca="false">IF(ISNUMBER(C292),C292-AP292,0)</f>
        <v>351.686181924581</v>
      </c>
      <c r="AT292" s="32"/>
      <c r="AU292" s="33"/>
      <c r="AV292" s="33"/>
      <c r="AW292" s="31"/>
      <c r="AX292" s="31"/>
    </row>
    <row r="293" customFormat="false" ht="16.5" hidden="false" customHeight="true" outlineLevel="0" collapsed="false">
      <c r="A293" s="23" t="n">
        <v>292</v>
      </c>
      <c r="B293" s="24" t="n">
        <v>35314</v>
      </c>
      <c r="C293" s="23" t="n">
        <v>7843</v>
      </c>
      <c r="D293" s="25"/>
      <c r="E293" s="25" t="n">
        <v>329000</v>
      </c>
      <c r="F293" s="25"/>
      <c r="G293" s="25" t="n">
        <v>23.475</v>
      </c>
      <c r="H293" s="25" t="n">
        <v>22.182</v>
      </c>
      <c r="I293" s="25" t="n">
        <v>1.197</v>
      </c>
      <c r="J293" s="25" t="n">
        <v>8032.84</v>
      </c>
      <c r="K293" s="25"/>
      <c r="L293" s="25" t="n">
        <v>784</v>
      </c>
      <c r="M293" s="25" t="n">
        <v>15.074</v>
      </c>
      <c r="N293" s="25" t="n">
        <v>215551</v>
      </c>
      <c r="O293" s="25" t="n">
        <v>5251.9</v>
      </c>
      <c r="P293" s="25" t="n">
        <v>1197356</v>
      </c>
      <c r="Q293" s="25"/>
      <c r="R293" s="25" t="n">
        <v>4321</v>
      </c>
      <c r="S293" s="25"/>
      <c r="T293" s="25"/>
      <c r="U293" s="25" t="n">
        <v>27</v>
      </c>
      <c r="V293" s="25" t="n">
        <v>96.4</v>
      </c>
      <c r="W293" s="25"/>
      <c r="X293" s="25"/>
      <c r="Y293" s="25"/>
      <c r="Z293" s="25"/>
      <c r="AA293" s="25" t="n">
        <v>266588</v>
      </c>
      <c r="AB293" s="26"/>
      <c r="AC293" s="27" t="n">
        <v>1</v>
      </c>
      <c r="AD293" s="28" t="n">
        <v>0</v>
      </c>
      <c r="AE293" s="28" t="n">
        <v>68</v>
      </c>
      <c r="AF293" s="27"/>
      <c r="AG293" s="29" t="n">
        <f aca="false">6753.47943187+0.36116788*I293+0.01252571*N293-22.85359542*V293+0.00407811*AA293-0.00067349*E293</f>
        <v>8116.35144622436</v>
      </c>
      <c r="AH293" s="29" t="n">
        <f aca="false">A293*'Simple Linear Regression'!$B$18+'Simple Linear Regression'!$B$17</f>
        <v>8134.42317544042</v>
      </c>
      <c r="AI293" s="29" t="n">
        <f aca="false">7491.3971+0.0137554*N293-0.00058829*E293-34.3283*V293+0.30565*L293+54.6031*M293</f>
        <v>8016.3085248</v>
      </c>
      <c r="AJ293" s="29" t="n">
        <f aca="false">7491.3971-0.00058829*E293+0.30565*L293+54.6031*M293+0.0137554*N293-34.3283*V293</f>
        <v>8016.3085248</v>
      </c>
      <c r="AL293" s="29" t="n">
        <f aca="false">2192.59+2373.87*I293+0.0316653*N293-15.7623*V293+0.00202406*AA293-0.000740146*E293-0.00963493*(I293*N293)</f>
        <v>8150.24372425329</v>
      </c>
      <c r="AM293" s="30" t="n">
        <f aca="false">5205.907083+122.0638992*I293+13.609808*(N293/1000)-1.245906883*AD293+0.7746840854*AE293-134.2474226*AC293-1547.125689*IF(AND(B293&gt;=DATE(2020,3,20),B293&lt;=DATE(2020,6,26)),1,0)</f>
        <v>8204.0563897576</v>
      </c>
      <c r="AN293" s="30" t="n">
        <f aca="false">IF(ISNUMBER(C294),C294,AN294)-0.8328750492*(AD295-AD294)+3.274150872*(AE295-AE294)+0.7954612886*((IF(ISNUMBER(C294),C294,AN294)-IF(ISNUMBER(C293),C293,AN293))-(-0.8328750492*(AD294-AD293)+3.274150872*(AE294-AE293)))-1.394571582*AO294+0.4181414112*AO293</f>
        <v>7199.25926036538</v>
      </c>
      <c r="AP293" s="31" t="n">
        <f aca="false">AQ293+AR292+'ARIMAX(1,1,1) Model'!$C$19*(AR292-AR291)+'ARIMAX(1,1,1) Model'!$C$20*AS292</f>
        <v>7929.28307799576</v>
      </c>
      <c r="AQ293" s="31" t="n">
        <f aca="false">'ARIMAX(1,1,1) Model'!$C$6*I293+'ARIMAX(1,1,1) Model'!$C$7*N293/1000+'ARIMAX(1,1,1) Model'!$C$8*AD293+'ARIMAX(1,1,1) Model'!$C$9*AE293+'ARIMAX(1,1,1) Model'!$C$10*AC293+'ARIMAX(1,1,1) Model'!$C$11*IF(AND(B293&gt;='ARIMAX(1,1,1) Model'!$C$25,B293&lt;='ARIMAX(1,1,1) Model'!$C$26),1,0)+'ARIMAX(1,1,1) Model'!$C$12*E293/1000+'ARIMAX(1,1,1) Model'!$C$13*V293+'ARIMAX(1,1,1) Model'!$C$14*A293+'ARIMAX(1,1,1) Model'!$C$15*SIN(2*PI()*A293/'ARIMAX(1,1,1) Model'!$C$24)+'ARIMAX(1,1,1) Model'!$C$16*COS(2*PI()*A293/'ARIMAX(1,1,1) Model'!$C$24)+'ARIMAX(1,1,1) Model'!$C$17*SIN(4*PI()*A293/'ARIMAX(1,1,1) Model'!$C$24)+'ARIMAX(1,1,1) Model'!$C$18*COS(4*PI()*A293/'ARIMAX(1,1,1) Model'!$C$24)</f>
        <v>1656.87018654679</v>
      </c>
      <c r="AR293" s="31" t="n">
        <f aca="false">IF(ISNUMBER(C293),C293,AP293)-AQ293</f>
        <v>6186.12981345321</v>
      </c>
      <c r="AS293" s="31" t="n">
        <f aca="false">IF(ISNUMBER(C293),C293-AP293,0)</f>
        <v>-86.2830779957585</v>
      </c>
      <c r="AT293" s="32"/>
      <c r="AU293" s="33"/>
      <c r="AV293" s="33"/>
      <c r="AW293" s="31"/>
      <c r="AX293" s="31"/>
    </row>
    <row r="294" customFormat="false" ht="16.5" hidden="false" customHeight="true" outlineLevel="0" collapsed="false">
      <c r="A294" s="23" t="n">
        <v>293</v>
      </c>
      <c r="B294" s="24" t="n">
        <v>35321</v>
      </c>
      <c r="C294" s="23" t="n">
        <v>7537</v>
      </c>
      <c r="D294" s="25"/>
      <c r="E294" s="25" t="n">
        <v>333000</v>
      </c>
      <c r="F294" s="25"/>
      <c r="G294" s="25" t="n">
        <v>24.42</v>
      </c>
      <c r="H294" s="25" t="n">
        <v>23.082</v>
      </c>
      <c r="I294" s="25" t="n">
        <v>1.203</v>
      </c>
      <c r="J294" s="25" t="n">
        <v>8032.84</v>
      </c>
      <c r="K294" s="25"/>
      <c r="L294" s="25" t="n">
        <v>784</v>
      </c>
      <c r="M294" s="25" t="n">
        <v>15.074</v>
      </c>
      <c r="N294" s="25" t="n">
        <v>215551</v>
      </c>
      <c r="O294" s="25" t="n">
        <v>5251.9</v>
      </c>
      <c r="P294" s="25" t="n">
        <v>1197356</v>
      </c>
      <c r="Q294" s="25"/>
      <c r="R294" s="25" t="n">
        <v>4321</v>
      </c>
      <c r="S294" s="25"/>
      <c r="T294" s="25"/>
      <c r="U294" s="25" t="n">
        <v>27</v>
      </c>
      <c r="V294" s="25" t="n">
        <v>96.4</v>
      </c>
      <c r="W294" s="25"/>
      <c r="X294" s="25"/>
      <c r="Y294" s="25"/>
      <c r="Z294" s="25"/>
      <c r="AA294" s="25" t="n">
        <v>266588</v>
      </c>
      <c r="AB294" s="26"/>
      <c r="AC294" s="27" t="n">
        <v>0</v>
      </c>
      <c r="AD294" s="28" t="n">
        <v>1.9</v>
      </c>
      <c r="AE294" s="28" t="n">
        <v>62.9</v>
      </c>
      <c r="AF294" s="27"/>
      <c r="AG294" s="29" t="n">
        <f aca="false">6753.47943187+0.36116788*I294+0.01252571*N294-22.85359542*V294+0.00407811*AA294-0.00067349*E294</f>
        <v>8113.65965323164</v>
      </c>
      <c r="AH294" s="29" t="n">
        <f aca="false">A294*'Simple Linear Regression'!$B$18+'Simple Linear Regression'!$B$17</f>
        <v>8135.27621252432</v>
      </c>
      <c r="AI294" s="29" t="n">
        <f aca="false">7491.3971+0.0137554*N294-0.00058829*E294-34.3283*V294+0.30565*L294+54.6031*M294</f>
        <v>8013.9553648</v>
      </c>
      <c r="AJ294" s="29" t="n">
        <f aca="false">7491.3971-0.00058829*E294+0.30565*L294+54.6031*M294+0.0137554*N294-34.3283*V294</f>
        <v>8013.9553648</v>
      </c>
      <c r="AL294" s="29" t="n">
        <f aca="false">2192.59+2373.87*I294+0.0316653*N294-15.7623*V294+0.00202406*AA294-0.000740146*E294-0.00963493*(I294*N294)</f>
        <v>8149.06544747471</v>
      </c>
      <c r="AM294" s="30" t="n">
        <f aca="false">5205.907083+122.0638992*I294+13.609808*(N294/1000)-1.245906883*AD294+0.7746840854*AE294-134.2474226*AC294-1547.125689*IF(AND(B294&gt;=DATE(2020,3,20),B294&lt;=DATE(2020,6,26)),1,0)</f>
        <v>8332.71808383956</v>
      </c>
      <c r="AN294" s="30" t="n">
        <f aca="false">IF(ISNUMBER(C295),C295,AN295)-0.8328750492*(AD296-AD295)+3.274150872*(AE296-AE295)+0.7954612886*((IF(ISNUMBER(C295),C295,AN295)-IF(ISNUMBER(C294),C294,AN294))-(-0.8328750492*(AD295-AD294)+3.274150872*(AE295-AE294)))-1.394571582*AO295+0.4181414112*AO294</f>
        <v>8435.77636142549</v>
      </c>
      <c r="AP294" s="31" t="n">
        <f aca="false">AQ294+AR293+'ARIMAX(1,1,1) Model'!$C$19*(AR293-AR292)+'ARIMAX(1,1,1) Model'!$C$20*AS293</f>
        <v>7965.59288602524</v>
      </c>
      <c r="AQ294" s="31" t="n">
        <f aca="false">'ARIMAX(1,1,1) Model'!$C$6*I294+'ARIMAX(1,1,1) Model'!$C$7*N294/1000+'ARIMAX(1,1,1) Model'!$C$8*AD294+'ARIMAX(1,1,1) Model'!$C$9*AE294+'ARIMAX(1,1,1) Model'!$C$10*AC294+'ARIMAX(1,1,1) Model'!$C$11*IF(AND(B294&gt;='ARIMAX(1,1,1) Model'!$C$25,B294&lt;='ARIMAX(1,1,1) Model'!$C$26),1,0)+'ARIMAX(1,1,1) Model'!$C$12*E294/1000+'ARIMAX(1,1,1) Model'!$C$13*V294+'ARIMAX(1,1,1) Model'!$C$14*A294+'ARIMAX(1,1,1) Model'!$C$15*SIN(2*PI()*A294/'ARIMAX(1,1,1) Model'!$C$24)+'ARIMAX(1,1,1) Model'!$C$16*COS(2*PI()*A294/'ARIMAX(1,1,1) Model'!$C$24)+'ARIMAX(1,1,1) Model'!$C$17*SIN(4*PI()*A294/'ARIMAX(1,1,1) Model'!$C$24)+'ARIMAX(1,1,1) Model'!$C$18*COS(4*PI()*A294/'ARIMAX(1,1,1) Model'!$C$24)</f>
        <v>1740.70591972258</v>
      </c>
      <c r="AR294" s="31" t="n">
        <f aca="false">IF(ISNUMBER(C294),C294,AP294)-AQ294</f>
        <v>5796.29408027742</v>
      </c>
      <c r="AS294" s="31" t="n">
        <f aca="false">IF(ISNUMBER(C294),C294-AP294,0)</f>
        <v>-428.592886025236</v>
      </c>
      <c r="AT294" s="32"/>
      <c r="AU294" s="33"/>
      <c r="AV294" s="33"/>
      <c r="AW294" s="31"/>
      <c r="AX294" s="31"/>
    </row>
    <row r="295" customFormat="false" ht="16.5" hidden="false" customHeight="true" outlineLevel="0" collapsed="false">
      <c r="A295" s="23" t="n">
        <v>294</v>
      </c>
      <c r="B295" s="24" t="n">
        <v>35328</v>
      </c>
      <c r="C295" s="23" t="n">
        <v>8000</v>
      </c>
      <c r="D295" s="25"/>
      <c r="E295" s="25" t="n">
        <v>338000</v>
      </c>
      <c r="F295" s="25"/>
      <c r="G295" s="25" t="n">
        <v>23.52</v>
      </c>
      <c r="H295" s="25" t="n">
        <v>22.108</v>
      </c>
      <c r="I295" s="25" t="n">
        <v>1.206</v>
      </c>
      <c r="J295" s="25" t="n">
        <v>8032.84</v>
      </c>
      <c r="K295" s="25"/>
      <c r="L295" s="25" t="n">
        <v>784</v>
      </c>
      <c r="M295" s="25" t="n">
        <v>15.486</v>
      </c>
      <c r="N295" s="25" t="n">
        <v>225109</v>
      </c>
      <c r="O295" s="25" t="n">
        <v>5251.9</v>
      </c>
      <c r="P295" s="25" t="n">
        <v>1224879</v>
      </c>
      <c r="Q295" s="25"/>
      <c r="R295" s="25" t="n">
        <v>4321</v>
      </c>
      <c r="S295" s="25"/>
      <c r="T295" s="25"/>
      <c r="U295" s="25" t="n">
        <v>27</v>
      </c>
      <c r="V295" s="25" t="n">
        <v>96.4</v>
      </c>
      <c r="W295" s="25"/>
      <c r="X295" s="25"/>
      <c r="Y295" s="25"/>
      <c r="Z295" s="25"/>
      <c r="AA295" s="25" t="n">
        <v>266588</v>
      </c>
      <c r="AB295" s="26"/>
      <c r="AC295" s="27" t="n">
        <v>0</v>
      </c>
      <c r="AD295" s="28" t="n">
        <v>8</v>
      </c>
      <c r="AE295" s="28" t="n">
        <v>31.2</v>
      </c>
      <c r="AF295" s="27"/>
      <c r="AG295" s="29" t="n">
        <f aca="false">6753.47943187+0.36116788*I295+0.01252571*N295-22.85359542*V295+0.00407811*AA295-0.00067349*E295</f>
        <v>8230.01402291528</v>
      </c>
      <c r="AH295" s="29" t="n">
        <f aca="false">A295*'Simple Linear Regression'!$B$18+'Simple Linear Regression'!$B$17</f>
        <v>8136.12924960822</v>
      </c>
      <c r="AI295" s="29" t="n">
        <f aca="false">7491.3971+0.0137554*N295-0.00058829*E295-34.3283*V295+0.30565*L295+54.6031*M295</f>
        <v>8164.9845052</v>
      </c>
      <c r="AJ295" s="29" t="n">
        <f aca="false">7491.3971-0.00058829*E295+0.30565*L295+54.6031*M295+0.0137554*N295-34.3283*V295</f>
        <v>8164.9845052</v>
      </c>
      <c r="AL295" s="29" t="n">
        <f aca="false">2192.59+2373.87*I295+0.0316653*N295-15.7623*V295+0.00202406*AA295-0.000740146*E295-0.00963493*(I295*N295)</f>
        <v>8337.85147139178</v>
      </c>
      <c r="AM295" s="30" t="n">
        <f aca="false">5205.907083+122.0638992*I295+13.609808*(N295/1000)-1.245906883*AD295+0.7746840854*AE295-134.2474226*AC295-1547.125689*IF(AND(B295&gt;=DATE(2020,3,20),B295&lt;=DATE(2020,6,26)),1,0)</f>
        <v>8431.00930290768</v>
      </c>
      <c r="AN295" s="30" t="n">
        <f aca="false">IF(ISNUMBER(C296),C296,AN296)-0.8328750492*(AD297-AD296)+3.274150872*(AE297-AE296)+0.7954612886*((IF(ISNUMBER(C296),C296,AN296)-IF(ISNUMBER(C295),C295,AN295))-(-0.8328750492*(AD296-AD295)+3.274150872*(AE296-AE295)))-1.394571582*AO296+0.4181414112*AO295</f>
        <v>7290.71552895378</v>
      </c>
      <c r="AP295" s="31" t="n">
        <f aca="false">AQ295+AR294+'ARIMAX(1,1,1) Model'!$C$19*(AR294-AR293)+'ARIMAX(1,1,1) Model'!$C$20*AS294</f>
        <v>7792.39479291254</v>
      </c>
      <c r="AQ295" s="31" t="n">
        <f aca="false">'ARIMAX(1,1,1) Model'!$C$6*I295+'ARIMAX(1,1,1) Model'!$C$7*N295/1000+'ARIMAX(1,1,1) Model'!$C$8*AD295+'ARIMAX(1,1,1) Model'!$C$9*AE295+'ARIMAX(1,1,1) Model'!$C$10*AC295+'ARIMAX(1,1,1) Model'!$C$11*IF(AND(B295&gt;='ARIMAX(1,1,1) Model'!$C$25,B295&lt;='ARIMAX(1,1,1) Model'!$C$26),1,0)+'ARIMAX(1,1,1) Model'!$C$12*E295/1000+'ARIMAX(1,1,1) Model'!$C$13*V295+'ARIMAX(1,1,1) Model'!$C$14*A295+'ARIMAX(1,1,1) Model'!$C$15*SIN(2*PI()*A295/'ARIMAX(1,1,1) Model'!$C$24)+'ARIMAX(1,1,1) Model'!$C$16*COS(2*PI()*A295/'ARIMAX(1,1,1) Model'!$C$24)+'ARIMAX(1,1,1) Model'!$C$17*SIN(4*PI()*A295/'ARIMAX(1,1,1) Model'!$C$24)+'ARIMAX(1,1,1) Model'!$C$18*COS(4*PI()*A295/'ARIMAX(1,1,1) Model'!$C$24)</f>
        <v>1648.35265252844</v>
      </c>
      <c r="AR295" s="31" t="n">
        <f aca="false">IF(ISNUMBER(C295),C295,AP295)-AQ295</f>
        <v>6351.64734747156</v>
      </c>
      <c r="AS295" s="31" t="n">
        <f aca="false">IF(ISNUMBER(C295),C295-AP295,0)</f>
        <v>207.605207087463</v>
      </c>
      <c r="AT295" s="32"/>
      <c r="AU295" s="33"/>
      <c r="AV295" s="33"/>
      <c r="AW295" s="31"/>
      <c r="AX295" s="31"/>
    </row>
    <row r="296" customFormat="false" ht="16.5" hidden="false" customHeight="true" outlineLevel="0" collapsed="false">
      <c r="A296" s="23" t="n">
        <v>295</v>
      </c>
      <c r="B296" s="24" t="n">
        <v>35335</v>
      </c>
      <c r="C296" s="23" t="n">
        <v>7619</v>
      </c>
      <c r="D296" s="25"/>
      <c r="E296" s="25" t="n">
        <v>352000</v>
      </c>
      <c r="F296" s="25"/>
      <c r="G296" s="25" t="n">
        <v>24.326</v>
      </c>
      <c r="H296" s="25" t="n">
        <v>22.846</v>
      </c>
      <c r="I296" s="25" t="n">
        <v>1.206</v>
      </c>
      <c r="J296" s="25" t="n">
        <v>8032.84</v>
      </c>
      <c r="K296" s="25"/>
      <c r="L296" s="25" t="n">
        <v>784</v>
      </c>
      <c r="M296" s="25" t="n">
        <v>15.486</v>
      </c>
      <c r="N296" s="25" t="n">
        <v>225109</v>
      </c>
      <c r="O296" s="25" t="n">
        <v>5251.9</v>
      </c>
      <c r="P296" s="25" t="n">
        <v>1224879</v>
      </c>
      <c r="Q296" s="25"/>
      <c r="R296" s="25" t="n">
        <v>4321</v>
      </c>
      <c r="S296" s="25"/>
      <c r="T296" s="25"/>
      <c r="U296" s="25" t="n">
        <v>27</v>
      </c>
      <c r="V296" s="25" t="n">
        <v>96.4</v>
      </c>
      <c r="W296" s="25"/>
      <c r="X296" s="25"/>
      <c r="Y296" s="25"/>
      <c r="Z296" s="25"/>
      <c r="AA296" s="25" t="n">
        <v>266588</v>
      </c>
      <c r="AB296" s="26"/>
      <c r="AC296" s="27" t="n">
        <v>0</v>
      </c>
      <c r="AD296" s="28" t="n">
        <v>11.7</v>
      </c>
      <c r="AE296" s="28" t="n">
        <v>26.3</v>
      </c>
      <c r="AF296" s="27"/>
      <c r="AG296" s="29" t="n">
        <f aca="false">6753.47943187+0.36116788*I296+0.01252571*N296-22.85359542*V296+0.00407811*AA296-0.00067349*E296</f>
        <v>8220.58516291528</v>
      </c>
      <c r="AH296" s="29" t="n">
        <f aca="false">A296*'Simple Linear Regression'!$B$18+'Simple Linear Regression'!$B$17</f>
        <v>8136.98228669213</v>
      </c>
      <c r="AI296" s="29" t="n">
        <f aca="false">7491.3971+0.0137554*N296-0.00058829*E296-34.3283*V296+0.30565*L296+54.6031*M296</f>
        <v>8156.7484452</v>
      </c>
      <c r="AJ296" s="29" t="n">
        <f aca="false">7491.3971-0.00058829*E296+0.30565*L296+54.6031*M296+0.0137554*N296-34.3283*V296</f>
        <v>8156.7484452</v>
      </c>
      <c r="AL296" s="29" t="n">
        <f aca="false">2192.59+2373.87*I296+0.0316653*N296-15.7623*V296+0.00202406*AA296-0.000740146*E296-0.00963493*(I296*N296)</f>
        <v>8327.48942739178</v>
      </c>
      <c r="AM296" s="30" t="n">
        <f aca="false">5205.907083+122.0638992*I296+13.609808*(N296/1000)-1.245906883*AD296+0.7746840854*AE296-134.2474226*AC296-1547.125689*IF(AND(B296&gt;=DATE(2020,3,20),B296&lt;=DATE(2020,6,26)),1,0)</f>
        <v>8422.60349542212</v>
      </c>
      <c r="AN296" s="30" t="n">
        <f aca="false">IF(ISNUMBER(C297),C297,AN297)-0.8328750492*(AD298-AD297)+3.274150872*(AE298-AE297)+0.7954612886*((IF(ISNUMBER(C297),C297,AN297)-IF(ISNUMBER(C296),C296,AN296))-(-0.8328750492*(AD297-AD296)+3.274150872*(AE297-AE296)))-1.394571582*AO297+0.4181414112*AO296</f>
        <v>8219.35146434529</v>
      </c>
      <c r="AP296" s="31" t="n">
        <f aca="false">AQ296+AR295+'ARIMAX(1,1,1) Model'!$C$19*(AR295-AR294)+'ARIMAX(1,1,1) Model'!$C$20*AS295</f>
        <v>7842.54695756663</v>
      </c>
      <c r="AQ296" s="31" t="n">
        <f aca="false">'ARIMAX(1,1,1) Model'!$C$6*I296+'ARIMAX(1,1,1) Model'!$C$7*N296/1000+'ARIMAX(1,1,1) Model'!$C$8*AD296+'ARIMAX(1,1,1) Model'!$C$9*AE296+'ARIMAX(1,1,1) Model'!$C$10*AC296+'ARIMAX(1,1,1) Model'!$C$11*IF(AND(B296&gt;='ARIMAX(1,1,1) Model'!$C$25,B296&lt;='ARIMAX(1,1,1) Model'!$C$26),1,0)+'ARIMAX(1,1,1) Model'!$C$12*E296/1000+'ARIMAX(1,1,1) Model'!$C$13*V296+'ARIMAX(1,1,1) Model'!$C$14*A296+'ARIMAX(1,1,1) Model'!$C$15*SIN(2*PI()*A296/'ARIMAX(1,1,1) Model'!$C$24)+'ARIMAX(1,1,1) Model'!$C$16*COS(2*PI()*A296/'ARIMAX(1,1,1) Model'!$C$24)+'ARIMAX(1,1,1) Model'!$C$17*SIN(4*PI()*A296/'ARIMAX(1,1,1) Model'!$C$24)+'ARIMAX(1,1,1) Model'!$C$18*COS(4*PI()*A296/'ARIMAX(1,1,1) Model'!$C$24)</f>
        <v>1623.59711195419</v>
      </c>
      <c r="AR296" s="31" t="n">
        <f aca="false">IF(ISNUMBER(C296),C296,AP296)-AQ296</f>
        <v>5995.40288804581</v>
      </c>
      <c r="AS296" s="31" t="n">
        <f aca="false">IF(ISNUMBER(C296),C296-AP296,0)</f>
        <v>-223.546957566625</v>
      </c>
      <c r="AT296" s="32"/>
      <c r="AU296" s="33"/>
      <c r="AV296" s="33"/>
      <c r="AW296" s="31"/>
      <c r="AX296" s="31"/>
    </row>
    <row r="297" customFormat="false" ht="16.5" hidden="false" customHeight="true" outlineLevel="0" collapsed="false">
      <c r="A297" s="23" t="n">
        <v>296</v>
      </c>
      <c r="B297" s="24" t="n">
        <v>35342</v>
      </c>
      <c r="C297" s="23" t="n">
        <v>7935</v>
      </c>
      <c r="D297" s="25"/>
      <c r="E297" s="25" t="n">
        <v>348000</v>
      </c>
      <c r="F297" s="25"/>
      <c r="G297" s="25" t="n">
        <v>24.44</v>
      </c>
      <c r="H297" s="25" t="n">
        <v>23.594</v>
      </c>
      <c r="I297" s="25" t="n">
        <v>1.2</v>
      </c>
      <c r="J297" s="25" t="n">
        <v>8032.84</v>
      </c>
      <c r="K297" s="25"/>
      <c r="L297" s="25" t="n">
        <v>784</v>
      </c>
      <c r="M297" s="25" t="n">
        <v>15.486</v>
      </c>
      <c r="N297" s="25" t="n">
        <v>225109</v>
      </c>
      <c r="O297" s="25" t="n">
        <v>5251.9</v>
      </c>
      <c r="P297" s="25" t="n">
        <v>1224879</v>
      </c>
      <c r="Q297" s="25"/>
      <c r="R297" s="25" t="n">
        <v>4321</v>
      </c>
      <c r="S297" s="25"/>
      <c r="T297" s="25"/>
      <c r="U297" s="25" t="n">
        <v>27</v>
      </c>
      <c r="V297" s="25" t="n">
        <v>96.4</v>
      </c>
      <c r="W297" s="25"/>
      <c r="X297" s="25"/>
      <c r="Y297" s="25"/>
      <c r="Z297" s="25"/>
      <c r="AA297" s="25" t="n">
        <v>266588</v>
      </c>
      <c r="AB297" s="26"/>
      <c r="AC297" s="27" t="n">
        <v>0</v>
      </c>
      <c r="AD297" s="28" t="n">
        <v>22.5</v>
      </c>
      <c r="AE297" s="28" t="n">
        <v>16.7</v>
      </c>
      <c r="AF297" s="27"/>
      <c r="AG297" s="29" t="n">
        <f aca="false">6753.47943187+0.36116788*I297+0.01252571*N297-22.85359542*V297+0.00407811*AA297-0.00067349*E297</f>
        <v>8223.276955908</v>
      </c>
      <c r="AH297" s="29" t="n">
        <f aca="false">A297*'Simple Linear Regression'!$B$18+'Simple Linear Regression'!$B$17</f>
        <v>8137.83532377603</v>
      </c>
      <c r="AI297" s="29" t="n">
        <f aca="false">7491.3971+0.0137554*N297-0.00058829*E297-34.3283*V297+0.30565*L297+54.6031*M297</f>
        <v>8159.1016052</v>
      </c>
      <c r="AJ297" s="29" t="n">
        <f aca="false">7491.3971-0.00058829*E297+0.30565*L297+54.6031*M297+0.0137554*N297-34.3283*V297</f>
        <v>8159.1016052</v>
      </c>
      <c r="AL297" s="29" t="n">
        <f aca="false">2192.59+2373.87*I297+0.0316653*N297-15.7623*V297+0.00202406*AA297-0.000740146*E297-0.00963493*(I297*N297)</f>
        <v>8329.220248136</v>
      </c>
      <c r="AM297" s="30" t="n">
        <f aca="false">5205.907083+122.0638992*I297+13.609808*(N297/1000)-1.245906883*AD297+0.7746840854*AE297-134.2474226*AC297-1547.125689*IF(AND(B297&gt;=DATE(2020,3,20),B297&lt;=DATE(2020,6,26)),1,0)</f>
        <v>8400.97835047068</v>
      </c>
      <c r="AN297" s="30" t="n">
        <f aca="false">IF(ISNUMBER(C298),C298,AN298)-0.8328750492*(AD299-AD298)+3.274150872*(AE299-AE298)+0.7954612886*((IF(ISNUMBER(C298),C298,AN298)-IF(ISNUMBER(C297),C297,AN297))-(-0.8328750492*(AD298-AD297)+3.274150872*(AE298-AE297)))-1.394571582*AO298+0.4181414112*AO297</f>
        <v>7371.7593588781</v>
      </c>
      <c r="AP297" s="31" t="n">
        <f aca="false">AQ297+AR296+'ARIMAX(1,1,1) Model'!$C$19*(AR296-AR295)+'ARIMAX(1,1,1) Model'!$C$20*AS296</f>
        <v>7766.09210811328</v>
      </c>
      <c r="AQ297" s="31" t="n">
        <f aca="false">'ARIMAX(1,1,1) Model'!$C$6*I297+'ARIMAX(1,1,1) Model'!$C$7*N297/1000+'ARIMAX(1,1,1) Model'!$C$8*AD297+'ARIMAX(1,1,1) Model'!$C$9*AE297+'ARIMAX(1,1,1) Model'!$C$10*AC297+'ARIMAX(1,1,1) Model'!$C$11*IF(AND(B297&gt;='ARIMAX(1,1,1) Model'!$C$25,B297&lt;='ARIMAX(1,1,1) Model'!$C$26),1,0)+'ARIMAX(1,1,1) Model'!$C$12*E297/1000+'ARIMAX(1,1,1) Model'!$C$13*V297+'ARIMAX(1,1,1) Model'!$C$14*A297+'ARIMAX(1,1,1) Model'!$C$15*SIN(2*PI()*A297/'ARIMAX(1,1,1) Model'!$C$24)+'ARIMAX(1,1,1) Model'!$C$16*COS(2*PI()*A297/'ARIMAX(1,1,1) Model'!$C$24)+'ARIMAX(1,1,1) Model'!$C$17*SIN(4*PI()*A297/'ARIMAX(1,1,1) Model'!$C$24)+'ARIMAX(1,1,1) Model'!$C$18*COS(4*PI()*A297/'ARIMAX(1,1,1) Model'!$C$24)</f>
        <v>1604.22340244093</v>
      </c>
      <c r="AR297" s="31" t="n">
        <f aca="false">IF(ISNUMBER(C297),C297,AP297)-AQ297</f>
        <v>6330.77659755907</v>
      </c>
      <c r="AS297" s="31" t="n">
        <f aca="false">IF(ISNUMBER(C297),C297-AP297,0)</f>
        <v>168.907891886725</v>
      </c>
      <c r="AT297" s="32"/>
      <c r="AU297" s="33"/>
      <c r="AV297" s="33"/>
      <c r="AW297" s="31"/>
      <c r="AX297" s="31"/>
    </row>
    <row r="298" customFormat="false" ht="16.5" hidden="false" customHeight="true" outlineLevel="0" collapsed="false">
      <c r="A298" s="23" t="n">
        <v>297</v>
      </c>
      <c r="B298" s="24" t="n">
        <v>35349</v>
      </c>
      <c r="C298" s="23" t="n">
        <v>7637</v>
      </c>
      <c r="D298" s="25"/>
      <c r="E298" s="25" t="n">
        <v>335000</v>
      </c>
      <c r="F298" s="25"/>
      <c r="G298" s="25" t="n">
        <v>24.93</v>
      </c>
      <c r="H298" s="25" t="n">
        <v>24.178</v>
      </c>
      <c r="I298" s="25" t="n">
        <v>1.194</v>
      </c>
      <c r="J298" s="25" t="n">
        <v>8032.84</v>
      </c>
      <c r="K298" s="25"/>
      <c r="L298" s="25" t="n">
        <v>811</v>
      </c>
      <c r="M298" s="25" t="n">
        <v>15.486</v>
      </c>
      <c r="N298" s="25" t="n">
        <v>225109</v>
      </c>
      <c r="O298" s="25" t="n">
        <v>5275</v>
      </c>
      <c r="P298" s="25" t="n">
        <v>1224879</v>
      </c>
      <c r="Q298" s="25"/>
      <c r="R298" s="25" t="n">
        <v>4321</v>
      </c>
      <c r="S298" s="25"/>
      <c r="T298" s="25"/>
      <c r="U298" s="25" t="n">
        <v>27</v>
      </c>
      <c r="V298" s="25" t="n">
        <v>94.9</v>
      </c>
      <c r="W298" s="25"/>
      <c r="X298" s="25"/>
      <c r="Y298" s="25"/>
      <c r="Z298" s="25"/>
      <c r="AA298" s="25" t="n">
        <v>266588</v>
      </c>
      <c r="AB298" s="26"/>
      <c r="AC298" s="27" t="n">
        <v>0</v>
      </c>
      <c r="AD298" s="28" t="n">
        <v>44.7</v>
      </c>
      <c r="AE298" s="28" t="n">
        <v>22.6</v>
      </c>
      <c r="AF298" s="27"/>
      <c r="AG298" s="29" t="n">
        <f aca="false">6753.47943187+0.36116788*I298+0.01252571*N298-22.85359542*V298+0.00407811*AA298-0.00067349*E298</f>
        <v>8266.31055203072</v>
      </c>
      <c r="AH298" s="29" t="n">
        <f aca="false">A298*'Simple Linear Regression'!$B$18+'Simple Linear Regression'!$B$17</f>
        <v>8138.68836085994</v>
      </c>
      <c r="AI298" s="29" t="n">
        <f aca="false">7491.3971+0.0137554*N298-0.00058829*E298-34.3283*V298+0.30565*L298+54.6031*M298</f>
        <v>8226.4943752</v>
      </c>
      <c r="AJ298" s="29" t="n">
        <f aca="false">7491.3971-0.00058829*E298+0.30565*L298+54.6031*M298+0.0137554*N298-34.3283*V298</f>
        <v>8226.4943752</v>
      </c>
      <c r="AL298" s="29" t="n">
        <f aca="false">2192.59+2373.87*I298+0.0316653*N298-15.7623*V298+0.00202406*AA298-0.000740146*E298-0.00963493*(I298*N298)</f>
        <v>8361.25583288022</v>
      </c>
      <c r="AM298" s="30" t="n">
        <f aca="false">5205.907083+122.0638992*I298+13.609808*(N298/1000)-1.245906883*AD298+0.7746840854*AE298-134.2474226*AC298-1547.125689*IF(AND(B298&gt;=DATE(2020,3,20),B298&lt;=DATE(2020,6,26)),1,0)</f>
        <v>8377.15747037674</v>
      </c>
      <c r="AN298" s="30" t="n">
        <f aca="false">IF(ISNUMBER(C299),C299,AN299)-0.8328750492*(AD300-AD299)+3.274150872*(AE300-AE299)+0.7954612886*((IF(ISNUMBER(C299),C299,AN299)-IF(ISNUMBER(C298),C298,AN298))-(-0.8328750492*(AD299-AD298)+3.274150872*(AE299-AE298)))-1.394571582*AO299+0.4181414112*AO298</f>
        <v>8197.42715694128</v>
      </c>
      <c r="AP298" s="31" t="n">
        <f aca="false">AQ298+AR297+'ARIMAX(1,1,1) Model'!$C$19*(AR297-AR296)+'ARIMAX(1,1,1) Model'!$C$20*AS297</f>
        <v>7832.35528804737</v>
      </c>
      <c r="AQ298" s="31" t="n">
        <f aca="false">'ARIMAX(1,1,1) Model'!$C$6*I298+'ARIMAX(1,1,1) Model'!$C$7*N298/1000+'ARIMAX(1,1,1) Model'!$C$8*AD298+'ARIMAX(1,1,1) Model'!$C$9*AE298+'ARIMAX(1,1,1) Model'!$C$10*AC298+'ARIMAX(1,1,1) Model'!$C$11*IF(AND(B298&gt;='ARIMAX(1,1,1) Model'!$C$25,B298&lt;='ARIMAX(1,1,1) Model'!$C$26),1,0)+'ARIMAX(1,1,1) Model'!$C$12*E298/1000+'ARIMAX(1,1,1) Model'!$C$13*V298+'ARIMAX(1,1,1) Model'!$C$14*A298+'ARIMAX(1,1,1) Model'!$C$15*SIN(2*PI()*A298/'ARIMAX(1,1,1) Model'!$C$24)+'ARIMAX(1,1,1) Model'!$C$16*COS(2*PI()*A298/'ARIMAX(1,1,1) Model'!$C$24)+'ARIMAX(1,1,1) Model'!$C$17*SIN(4*PI()*A298/'ARIMAX(1,1,1) Model'!$C$24)+'ARIMAX(1,1,1) Model'!$C$18*COS(4*PI()*A298/'ARIMAX(1,1,1) Model'!$C$24)</f>
        <v>1620.90034580961</v>
      </c>
      <c r="AR298" s="31" t="n">
        <f aca="false">IF(ISNUMBER(C298),C298,AP298)-AQ298</f>
        <v>6016.09965419039</v>
      </c>
      <c r="AS298" s="31" t="n">
        <f aca="false">IF(ISNUMBER(C298),C298-AP298,0)</f>
        <v>-195.355288047368</v>
      </c>
      <c r="AT298" s="32"/>
      <c r="AU298" s="33"/>
      <c r="AV298" s="33"/>
      <c r="AW298" s="31"/>
      <c r="AX298" s="31"/>
    </row>
    <row r="299" customFormat="false" ht="16.5" hidden="false" customHeight="true" outlineLevel="0" collapsed="false">
      <c r="A299" s="23" t="n">
        <v>298</v>
      </c>
      <c r="B299" s="24" t="n">
        <v>35356</v>
      </c>
      <c r="C299" s="23" t="n">
        <v>7958</v>
      </c>
      <c r="D299" s="25"/>
      <c r="E299" s="25" t="n">
        <v>334000</v>
      </c>
      <c r="F299" s="25"/>
      <c r="G299" s="25" t="n">
        <v>25.45</v>
      </c>
      <c r="H299" s="25" t="n">
        <v>24.768</v>
      </c>
      <c r="I299" s="25" t="n">
        <v>1.203</v>
      </c>
      <c r="J299" s="25" t="n">
        <v>8032.84</v>
      </c>
      <c r="K299" s="25"/>
      <c r="L299" s="25" t="n">
        <v>811</v>
      </c>
      <c r="M299" s="25" t="n">
        <v>15.534</v>
      </c>
      <c r="N299" s="25" t="n">
        <v>229050</v>
      </c>
      <c r="O299" s="25" t="n">
        <v>5275</v>
      </c>
      <c r="P299" s="25" t="n">
        <v>1224879</v>
      </c>
      <c r="Q299" s="25"/>
      <c r="R299" s="25" t="n">
        <v>4321</v>
      </c>
      <c r="S299" s="25"/>
      <c r="T299" s="25"/>
      <c r="U299" s="25" t="n">
        <v>27</v>
      </c>
      <c r="V299" s="25" t="n">
        <v>94.9</v>
      </c>
      <c r="W299" s="25"/>
      <c r="X299" s="25"/>
      <c r="Y299" s="25"/>
      <c r="Z299" s="25"/>
      <c r="AA299" s="25" t="n">
        <v>266588</v>
      </c>
      <c r="AB299" s="26"/>
      <c r="AC299" s="27" t="n">
        <v>0</v>
      </c>
      <c r="AD299" s="28" t="n">
        <v>29.8</v>
      </c>
      <c r="AE299" s="28" t="n">
        <v>10.4</v>
      </c>
      <c r="AF299" s="27"/>
      <c r="AG299" s="29" t="n">
        <f aca="false">6753.47943187+0.36116788*I299+0.01252571*N299-22.85359542*V299+0.00407811*AA299-0.00067349*E299</f>
        <v>8316.35111565164</v>
      </c>
      <c r="AH299" s="29" t="n">
        <f aca="false">A299*'Simple Linear Regression'!$B$18+'Simple Linear Regression'!$B$17</f>
        <v>8139.54139794384</v>
      </c>
      <c r="AI299" s="29" t="n">
        <f aca="false">7491.3971+0.0137554*N299-0.00058829*E299-34.3283*V299+0.30565*L299+54.6031*M299</f>
        <v>8283.9136454</v>
      </c>
      <c r="AJ299" s="29" t="n">
        <f aca="false">7491.3971-0.00058829*E299+0.30565*L299+54.6031*M299+0.0137554*N299-34.3283*V299</f>
        <v>8283.9136454</v>
      </c>
      <c r="AL299" s="29" t="n">
        <f aca="false">2192.59+2373.87*I299+0.0316653*N299-15.7623*V299+0.00202406*AA299-0.000740146*E299-0.00963493*(I299*N299)</f>
        <v>8442.9541463305</v>
      </c>
      <c r="AM299" s="30" t="n">
        <f aca="false">5205.907083+122.0638992*I299+13.609808*(N299/1000)-1.245906883*AD299+0.7746840854*AE299-134.2474226*AC299-1547.125689*IF(AND(B299&gt;=DATE(2020,3,20),B299&lt;=DATE(2020,6,26)),1,0)</f>
        <v>8441.00516551236</v>
      </c>
      <c r="AN299" s="30" t="n">
        <f aca="false">IF(ISNUMBER(C300),C300,AN300)-0.8328750492*(AD301-AD300)+3.274150872*(AE301-AE300)+0.7954612886*((IF(ISNUMBER(C300),C300,AN300)-IF(ISNUMBER(C299),C299,AN299))-(-0.8328750492*(AD300-AD299)+3.274150872*(AE300-AE299)))-1.394571582*AO300+0.4181414112*AO299</f>
        <v>8086.26732356418</v>
      </c>
      <c r="AP299" s="31" t="n">
        <f aca="false">AQ299+AR298+'ARIMAX(1,1,1) Model'!$C$19*(AR298-AR297)+'ARIMAX(1,1,1) Model'!$C$20*AS298</f>
        <v>7734.44925956575</v>
      </c>
      <c r="AQ299" s="31" t="n">
        <f aca="false">'ARIMAX(1,1,1) Model'!$C$6*I299+'ARIMAX(1,1,1) Model'!$C$7*N299/1000+'ARIMAX(1,1,1) Model'!$C$8*AD299+'ARIMAX(1,1,1) Model'!$C$9*AE299+'ARIMAX(1,1,1) Model'!$C$10*AC299+'ARIMAX(1,1,1) Model'!$C$11*IF(AND(B299&gt;='ARIMAX(1,1,1) Model'!$C$25,B299&lt;='ARIMAX(1,1,1) Model'!$C$26),1,0)+'ARIMAX(1,1,1) Model'!$C$12*E299/1000+'ARIMAX(1,1,1) Model'!$C$13*V299+'ARIMAX(1,1,1) Model'!$C$14*A299+'ARIMAX(1,1,1) Model'!$C$15*SIN(2*PI()*A299/'ARIMAX(1,1,1) Model'!$C$24)+'ARIMAX(1,1,1) Model'!$C$16*COS(2*PI()*A299/'ARIMAX(1,1,1) Model'!$C$24)+'ARIMAX(1,1,1) Model'!$C$17*SIN(4*PI()*A299/'ARIMAX(1,1,1) Model'!$C$24)+'ARIMAX(1,1,1) Model'!$C$18*COS(4*PI()*A299/'ARIMAX(1,1,1) Model'!$C$24)</f>
        <v>1573.20449581999</v>
      </c>
      <c r="AR299" s="31" t="n">
        <f aca="false">IF(ISNUMBER(C299),C299,AP299)-AQ299</f>
        <v>6384.79550418001</v>
      </c>
      <c r="AS299" s="31" t="n">
        <f aca="false">IF(ISNUMBER(C299),C299-AP299,0)</f>
        <v>223.550740434247</v>
      </c>
      <c r="AT299" s="32"/>
      <c r="AU299" s="33"/>
      <c r="AV299" s="33"/>
      <c r="AW299" s="31"/>
      <c r="AX299" s="31"/>
    </row>
    <row r="300" customFormat="false" ht="16.5" hidden="false" customHeight="true" outlineLevel="0" collapsed="false">
      <c r="A300" s="23" t="n">
        <v>299</v>
      </c>
      <c r="B300" s="24" t="n">
        <v>35363</v>
      </c>
      <c r="C300" s="23" t="n">
        <v>7991</v>
      </c>
      <c r="D300" s="25"/>
      <c r="E300" s="25" t="n">
        <v>335000</v>
      </c>
      <c r="F300" s="25"/>
      <c r="G300" s="25" t="n">
        <v>25.154</v>
      </c>
      <c r="H300" s="25" t="n">
        <v>24.698</v>
      </c>
      <c r="I300" s="25" t="n">
        <v>1.204</v>
      </c>
      <c r="J300" s="25" t="n">
        <v>8032.84</v>
      </c>
      <c r="K300" s="25"/>
      <c r="L300" s="25" t="n">
        <v>811</v>
      </c>
      <c r="M300" s="25" t="n">
        <v>15.534</v>
      </c>
      <c r="N300" s="25" t="n">
        <v>229050</v>
      </c>
      <c r="O300" s="25" t="n">
        <v>5275</v>
      </c>
      <c r="P300" s="25" t="n">
        <v>1224879</v>
      </c>
      <c r="Q300" s="25"/>
      <c r="R300" s="25" t="n">
        <v>4321</v>
      </c>
      <c r="S300" s="25"/>
      <c r="T300" s="25"/>
      <c r="U300" s="25" t="n">
        <v>27</v>
      </c>
      <c r="V300" s="25" t="n">
        <v>94.9</v>
      </c>
      <c r="W300" s="25"/>
      <c r="X300" s="25"/>
      <c r="Y300" s="25"/>
      <c r="Z300" s="25"/>
      <c r="AA300" s="25" t="n">
        <v>266588</v>
      </c>
      <c r="AB300" s="26"/>
      <c r="AC300" s="27" t="n">
        <v>0</v>
      </c>
      <c r="AD300" s="28" t="n">
        <v>52.8</v>
      </c>
      <c r="AE300" s="28" t="n">
        <v>4.7</v>
      </c>
      <c r="AF300" s="27"/>
      <c r="AG300" s="29" t="n">
        <f aca="false">6753.47943187+0.36116788*I300+0.01252571*N300-22.85359542*V300+0.00407811*AA300-0.00067349*E300</f>
        <v>8315.67798681952</v>
      </c>
      <c r="AH300" s="29" t="n">
        <f aca="false">A300*'Simple Linear Regression'!$B$18+'Simple Linear Regression'!$B$17</f>
        <v>8140.39443502774</v>
      </c>
      <c r="AI300" s="29" t="n">
        <f aca="false">7491.3971+0.0137554*N300-0.00058829*E300-34.3283*V300+0.30565*L300+54.6031*M300</f>
        <v>8283.3253554</v>
      </c>
      <c r="AJ300" s="29" t="n">
        <f aca="false">7491.3971-0.00058829*E300+0.30565*L300+54.6031*M300+0.0137554*N300-34.3283*V300</f>
        <v>8283.3253554</v>
      </c>
      <c r="AL300" s="29" t="n">
        <f aca="false">2192.59+2373.87*I300+0.0316653*N300-15.7623*V300+0.00202406*AA300-0.000740146*E300-0.00963493*(I300*N300)</f>
        <v>8442.380989614</v>
      </c>
      <c r="AM300" s="30" t="n">
        <f aca="false">5205.907083+122.0638992*I300+13.609808*(N300/1000)-1.245906883*AD300+0.7746840854*AE300-134.2474226*AC300-1547.125689*IF(AND(B300&gt;=DATE(2020,3,20),B300&lt;=DATE(2020,6,26)),1,0)</f>
        <v>8408.05567181578</v>
      </c>
      <c r="AN300" s="30" t="n">
        <f aca="false">IF(ISNUMBER(C301),C301,AN301)-0.8328750492*(AD302-AD301)+3.274150872*(AE302-AE301)+0.7954612886*((IF(ISNUMBER(C301),C301,AN301)-IF(ISNUMBER(C300),C300,AN300))-(-0.8328750492*(AD301-AD300)+3.274150872*(AE301-AE300)))-1.394571582*AO301+0.4181414112*AO300</f>
        <v>7334.61754847653</v>
      </c>
      <c r="AP300" s="31" t="n">
        <f aca="false">AQ300+AR299+'ARIMAX(1,1,1) Model'!$C$19*(AR299-AR298)+'ARIMAX(1,1,1) Model'!$C$20*AS299</f>
        <v>7783.84292834803</v>
      </c>
      <c r="AQ300" s="31" t="n">
        <f aca="false">'ARIMAX(1,1,1) Model'!$C$6*I300+'ARIMAX(1,1,1) Model'!$C$7*N300/1000+'ARIMAX(1,1,1) Model'!$C$8*AD300+'ARIMAX(1,1,1) Model'!$C$9*AE300+'ARIMAX(1,1,1) Model'!$C$10*AC300+'ARIMAX(1,1,1) Model'!$C$11*IF(AND(B300&gt;='ARIMAX(1,1,1) Model'!$C$25,B300&lt;='ARIMAX(1,1,1) Model'!$C$26),1,0)+'ARIMAX(1,1,1) Model'!$C$12*E300/1000+'ARIMAX(1,1,1) Model'!$C$13*V300+'ARIMAX(1,1,1) Model'!$C$14*A300+'ARIMAX(1,1,1) Model'!$C$15*SIN(2*PI()*A300/'ARIMAX(1,1,1) Model'!$C$24)+'ARIMAX(1,1,1) Model'!$C$16*COS(2*PI()*A300/'ARIMAX(1,1,1) Model'!$C$24)+'ARIMAX(1,1,1) Model'!$C$17*SIN(4*PI()*A300/'ARIMAX(1,1,1) Model'!$C$24)+'ARIMAX(1,1,1) Model'!$C$18*COS(4*PI()*A300/'ARIMAX(1,1,1) Model'!$C$24)</f>
        <v>1564.30224209801</v>
      </c>
      <c r="AR300" s="31" t="n">
        <f aca="false">IF(ISNUMBER(C300),C300,AP300)-AQ300</f>
        <v>6426.69775790199</v>
      </c>
      <c r="AS300" s="31" t="n">
        <f aca="false">IF(ISNUMBER(C300),C300-AP300,0)</f>
        <v>207.157071651966</v>
      </c>
      <c r="AT300" s="32"/>
      <c r="AU300" s="33"/>
      <c r="AV300" s="33"/>
      <c r="AW300" s="31"/>
      <c r="AX300" s="31"/>
    </row>
    <row r="301" customFormat="false" ht="16.5" hidden="false" customHeight="true" outlineLevel="0" collapsed="false">
      <c r="A301" s="23" t="n">
        <v>300</v>
      </c>
      <c r="B301" s="24" t="n">
        <v>35370</v>
      </c>
      <c r="C301" s="23" t="n">
        <v>7682</v>
      </c>
      <c r="D301" s="25"/>
      <c r="E301" s="25" t="n">
        <v>352000</v>
      </c>
      <c r="F301" s="25"/>
      <c r="G301" s="25" t="n">
        <v>23.91</v>
      </c>
      <c r="H301" s="25" t="n">
        <v>23.2</v>
      </c>
      <c r="I301" s="25" t="n">
        <v>1.215</v>
      </c>
      <c r="J301" s="25" t="n">
        <v>8032.84</v>
      </c>
      <c r="K301" s="25"/>
      <c r="L301" s="25" t="n">
        <v>811</v>
      </c>
      <c r="M301" s="25" t="n">
        <v>15.534</v>
      </c>
      <c r="N301" s="25" t="n">
        <v>229050</v>
      </c>
      <c r="O301" s="25" t="n">
        <v>5275</v>
      </c>
      <c r="P301" s="25" t="n">
        <v>1224879</v>
      </c>
      <c r="Q301" s="25"/>
      <c r="R301" s="25" t="n">
        <v>4321</v>
      </c>
      <c r="S301" s="25"/>
      <c r="T301" s="25"/>
      <c r="U301" s="25" t="n">
        <v>27</v>
      </c>
      <c r="V301" s="25" t="n">
        <v>94.9</v>
      </c>
      <c r="W301" s="25"/>
      <c r="X301" s="25"/>
      <c r="Y301" s="25"/>
      <c r="Z301" s="25"/>
      <c r="AA301" s="25" t="n">
        <v>266588</v>
      </c>
      <c r="AB301" s="26"/>
      <c r="AC301" s="27" t="n">
        <v>0</v>
      </c>
      <c r="AD301" s="28" t="n">
        <v>54.8</v>
      </c>
      <c r="AE301" s="28" t="n">
        <v>17.1</v>
      </c>
      <c r="AF301" s="27"/>
      <c r="AG301" s="29" t="n">
        <f aca="false">6753.47943187+0.36116788*I301+0.01252571*N301-22.85359542*V301+0.00407811*AA301-0.00067349*E301</f>
        <v>8304.2326296662</v>
      </c>
      <c r="AH301" s="29" t="n">
        <f aca="false">A301*'Simple Linear Regression'!$B$18+'Simple Linear Regression'!$B$17</f>
        <v>8141.24747211165</v>
      </c>
      <c r="AI301" s="29" t="n">
        <f aca="false">7491.3971+0.0137554*N301-0.00058829*E301-34.3283*V301+0.30565*L301+54.6031*M301</f>
        <v>8273.3244254</v>
      </c>
      <c r="AJ301" s="29" t="n">
        <f aca="false">7491.3971-0.00058829*E301+0.30565*L301+54.6031*M301+0.0137554*N301-34.3283*V301</f>
        <v>8273.3244254</v>
      </c>
      <c r="AL301" s="29" t="n">
        <f aca="false">2192.59+2373.87*I301+0.0316653*N301-15.7623*V301+0.00202406*AA301-0.000740146*E301-0.00963493*(I301*N301)</f>
        <v>8431.6353897325</v>
      </c>
      <c r="AM301" s="30" t="n">
        <f aca="false">5205.907083+122.0638992*I301+13.609808*(N301/1000)-1.245906883*AD301+0.7746840854*AE301-134.2474226*AC301-1547.125689*IF(AND(B301&gt;=DATE(2020,3,20),B301&lt;=DATE(2020,6,26)),1,0)</f>
        <v>8416.51264359994</v>
      </c>
      <c r="AN301" s="30" t="n">
        <f aca="false">IF(ISNUMBER(C302),C302,AN302)-0.8328750492*(AD303-AD302)+3.274150872*(AE303-AE302)+0.7954612886*((IF(ISNUMBER(C302),C302,AN302)-IF(ISNUMBER(C301),C301,AN301))-(-0.8328750492*(AD302-AD301)+3.274150872*(AE302-AE301)))-1.394571582*AO302+0.4181414112*AO301</f>
        <v>7919.99645098457</v>
      </c>
      <c r="AP301" s="31" t="n">
        <f aca="false">AQ301+AR300+'ARIMAX(1,1,1) Model'!$C$19*(AR300-AR299)+'ARIMAX(1,1,1) Model'!$C$20*AS300</f>
        <v>7823.78978595956</v>
      </c>
      <c r="AQ301" s="31" t="n">
        <f aca="false">'ARIMAX(1,1,1) Model'!$C$6*I301+'ARIMAX(1,1,1) Model'!$C$7*N301/1000+'ARIMAX(1,1,1) Model'!$C$8*AD301+'ARIMAX(1,1,1) Model'!$C$9*AE301+'ARIMAX(1,1,1) Model'!$C$10*AC301+'ARIMAX(1,1,1) Model'!$C$11*IF(AND(B301&gt;='ARIMAX(1,1,1) Model'!$C$25,B301&lt;='ARIMAX(1,1,1) Model'!$C$26),1,0)+'ARIMAX(1,1,1) Model'!$C$12*E301/1000+'ARIMAX(1,1,1) Model'!$C$13*V301+'ARIMAX(1,1,1) Model'!$C$14*A301+'ARIMAX(1,1,1) Model'!$C$15*SIN(2*PI()*A301/'ARIMAX(1,1,1) Model'!$C$24)+'ARIMAX(1,1,1) Model'!$C$16*COS(2*PI()*A301/'ARIMAX(1,1,1) Model'!$C$24)+'ARIMAX(1,1,1) Model'!$C$17*SIN(4*PI()*A301/'ARIMAX(1,1,1) Model'!$C$24)+'ARIMAX(1,1,1) Model'!$C$18*COS(4*PI()*A301/'ARIMAX(1,1,1) Model'!$C$24)</f>
        <v>1579.46389212753</v>
      </c>
      <c r="AR301" s="31" t="n">
        <f aca="false">IF(ISNUMBER(C301),C301,AP301)-AQ301</f>
        <v>6102.53610787247</v>
      </c>
      <c r="AS301" s="31" t="n">
        <f aca="false">IF(ISNUMBER(C301),C301-AP301,0)</f>
        <v>-141.789785959564</v>
      </c>
      <c r="AT301" s="32"/>
      <c r="AU301" s="33"/>
      <c r="AV301" s="33"/>
      <c r="AW301" s="31"/>
      <c r="AX301" s="31"/>
    </row>
    <row r="302" customFormat="false" ht="16.5" hidden="false" customHeight="true" outlineLevel="0" collapsed="false">
      <c r="A302" s="23" t="n">
        <v>301</v>
      </c>
      <c r="B302" s="24" t="n">
        <v>35377</v>
      </c>
      <c r="C302" s="23" t="n">
        <v>7804</v>
      </c>
      <c r="D302" s="25"/>
      <c r="E302" s="25" t="n">
        <v>334000</v>
      </c>
      <c r="F302" s="25"/>
      <c r="G302" s="25" t="n">
        <v>22.92</v>
      </c>
      <c r="H302" s="25" t="n">
        <v>21.99</v>
      </c>
      <c r="I302" s="25" t="n">
        <v>1.223</v>
      </c>
      <c r="J302" s="25" t="n">
        <v>8131.408</v>
      </c>
      <c r="K302" s="25"/>
      <c r="L302" s="25" t="n">
        <v>811</v>
      </c>
      <c r="M302" s="25" t="n">
        <v>15.534</v>
      </c>
      <c r="N302" s="25" t="n">
        <v>229050</v>
      </c>
      <c r="O302" s="25" t="n">
        <v>5296.6</v>
      </c>
      <c r="P302" s="25" t="n">
        <v>1224879</v>
      </c>
      <c r="Q302" s="25"/>
      <c r="R302" s="25" t="n">
        <v>4321</v>
      </c>
      <c r="S302" s="25"/>
      <c r="T302" s="25"/>
      <c r="U302" s="25" t="n">
        <v>27</v>
      </c>
      <c r="V302" s="25" t="n">
        <v>95</v>
      </c>
      <c r="W302" s="25"/>
      <c r="X302" s="25"/>
      <c r="Y302" s="25"/>
      <c r="Z302" s="25"/>
      <c r="AA302" s="25" t="n">
        <v>266588</v>
      </c>
      <c r="AB302" s="26"/>
      <c r="AC302" s="27" t="n">
        <v>0</v>
      </c>
      <c r="AD302" s="28" t="n">
        <v>87.3</v>
      </c>
      <c r="AE302" s="28" t="n">
        <v>3.8</v>
      </c>
      <c r="AF302" s="27"/>
      <c r="AG302" s="29" t="n">
        <f aca="false">6753.47943187+0.36116788*I302+0.01252571*N302-22.85359542*V302+0.00407811*AA302-0.00067349*E302</f>
        <v>8314.07297946724</v>
      </c>
      <c r="AH302" s="29" t="n">
        <f aca="false">A302*'Simple Linear Regression'!$B$18+'Simple Linear Regression'!$B$17</f>
        <v>8142.10050919555</v>
      </c>
      <c r="AI302" s="29" t="n">
        <f aca="false">7491.3971+0.0137554*N302-0.00058829*E302-34.3283*V302+0.30565*L302+54.6031*M302</f>
        <v>8280.4808154</v>
      </c>
      <c r="AJ302" s="29" t="n">
        <f aca="false">7491.3971-0.00058829*E302+0.30565*L302+54.6031*M302+0.0137554*N302-34.3283*V302</f>
        <v>8280.4808154</v>
      </c>
      <c r="AL302" s="29" t="n">
        <f aca="false">2192.59+2373.87*I302+0.0316653*N302-15.7623*V302+0.00202406*AA302-0.000740146*E302-0.00963493*(I302*N302)</f>
        <v>8444.7177020005</v>
      </c>
      <c r="AM302" s="30" t="n">
        <f aca="false">5205.907083+122.0638992*I302+13.609808*(N302/1000)-1.245906883*AD302+0.7746840854*AE302-134.2474226*AC302-1547.125689*IF(AND(B302&gt;=DATE(2020,3,20),B302&lt;=DATE(2020,6,26)),1,0)</f>
        <v>8366.69388276022</v>
      </c>
      <c r="AN302" s="30" t="n">
        <f aca="false">IF(ISNUMBER(C303),C303,AN303)-0.8328750492*(AD304-AD303)+3.274150872*(AE304-AE303)+0.7954612886*((IF(ISNUMBER(C303),C303,AN303)-IF(ISNUMBER(C302),C302,AN302))-(-0.8328750492*(AD303-AD302)+3.274150872*(AE303-AE302)))-1.394571582*AO303+0.4181414112*AO302</f>
        <v>8337.24828380807</v>
      </c>
      <c r="AP302" s="31" t="n">
        <f aca="false">AQ302+AR301+'ARIMAX(1,1,1) Model'!$C$19*(AR301-AR300)+'ARIMAX(1,1,1) Model'!$C$20*AS301</f>
        <v>7758.48135811083</v>
      </c>
      <c r="AQ302" s="31" t="n">
        <f aca="false">'ARIMAX(1,1,1) Model'!$C$6*I302+'ARIMAX(1,1,1) Model'!$C$7*N302/1000+'ARIMAX(1,1,1) Model'!$C$8*AD302+'ARIMAX(1,1,1) Model'!$C$9*AE302+'ARIMAX(1,1,1) Model'!$C$10*AC302+'ARIMAX(1,1,1) Model'!$C$11*IF(AND(B302&gt;='ARIMAX(1,1,1) Model'!$C$25,B302&lt;='ARIMAX(1,1,1) Model'!$C$26),1,0)+'ARIMAX(1,1,1) Model'!$C$12*E302/1000+'ARIMAX(1,1,1) Model'!$C$13*V302+'ARIMAX(1,1,1) Model'!$C$14*A302+'ARIMAX(1,1,1) Model'!$C$15*SIN(2*PI()*A302/'ARIMAX(1,1,1) Model'!$C$24)+'ARIMAX(1,1,1) Model'!$C$16*COS(2*PI()*A302/'ARIMAX(1,1,1) Model'!$C$24)+'ARIMAX(1,1,1) Model'!$C$17*SIN(4*PI()*A302/'ARIMAX(1,1,1) Model'!$C$24)+'ARIMAX(1,1,1) Model'!$C$18*COS(4*PI()*A302/'ARIMAX(1,1,1) Model'!$C$24)</f>
        <v>1559.93862371234</v>
      </c>
      <c r="AR302" s="31" t="n">
        <f aca="false">IF(ISNUMBER(C302),C302,AP302)-AQ302</f>
        <v>6244.06137628766</v>
      </c>
      <c r="AS302" s="31" t="n">
        <f aca="false">IF(ISNUMBER(C302),C302-AP302,0)</f>
        <v>45.5186418891753</v>
      </c>
      <c r="AT302" s="32"/>
      <c r="AU302" s="33"/>
      <c r="AV302" s="33"/>
      <c r="AW302" s="31"/>
      <c r="AX302" s="31"/>
    </row>
    <row r="303" customFormat="false" ht="16.5" hidden="false" customHeight="true" outlineLevel="0" collapsed="false">
      <c r="A303" s="23" t="n">
        <v>302</v>
      </c>
      <c r="B303" s="24" t="n">
        <v>35384</v>
      </c>
      <c r="C303" s="23" t="n">
        <v>8073</v>
      </c>
      <c r="D303" s="25"/>
      <c r="E303" s="25" t="n">
        <v>327000</v>
      </c>
      <c r="F303" s="25"/>
      <c r="G303" s="25" t="n">
        <v>23.9</v>
      </c>
      <c r="H303" s="25" t="n">
        <v>22.884</v>
      </c>
      <c r="I303" s="25" t="n">
        <v>1.226</v>
      </c>
      <c r="J303" s="25" t="n">
        <v>8131.408</v>
      </c>
      <c r="K303" s="25"/>
      <c r="L303" s="25" t="n">
        <v>811</v>
      </c>
      <c r="M303" s="25" t="n">
        <v>15.534</v>
      </c>
      <c r="N303" s="25" t="n">
        <v>207604</v>
      </c>
      <c r="O303" s="25" t="n">
        <v>5296.6</v>
      </c>
      <c r="P303" s="25" t="n">
        <v>1224879</v>
      </c>
      <c r="Q303" s="25"/>
      <c r="R303" s="25" t="n">
        <v>4321</v>
      </c>
      <c r="S303" s="25"/>
      <c r="T303" s="25"/>
      <c r="U303" s="25" t="n">
        <v>27</v>
      </c>
      <c r="V303" s="25" t="n">
        <v>95</v>
      </c>
      <c r="W303" s="25"/>
      <c r="X303" s="25"/>
      <c r="Y303" s="25"/>
      <c r="Z303" s="25"/>
      <c r="AA303" s="25" t="n">
        <v>266588</v>
      </c>
      <c r="AB303" s="26"/>
      <c r="AC303" s="27" t="n">
        <v>0</v>
      </c>
      <c r="AD303" s="28" t="n">
        <v>125.7</v>
      </c>
      <c r="AE303" s="28" t="n">
        <v>2.2</v>
      </c>
      <c r="AF303" s="27"/>
      <c r="AG303" s="29" t="n">
        <f aca="false">6753.47943187+0.36116788*I303+0.01252571*N303-22.85359542*V303+0.00407811*AA303-0.00067349*E303</f>
        <v>8050.16211631088</v>
      </c>
      <c r="AH303" s="29" t="n">
        <f aca="false">A303*'Simple Linear Regression'!$B$18+'Simple Linear Regression'!$B$17</f>
        <v>8142.95354627946</v>
      </c>
      <c r="AI303" s="29" t="n">
        <f aca="false">7491.3971+0.0137554*N303-0.00058829*E303-34.3283*V303+0.30565*L303+54.6031*M303</f>
        <v>7989.600537</v>
      </c>
      <c r="AJ303" s="29" t="n">
        <f aca="false">7491.3971-0.00058829*E303+0.30565*L303+54.6031*M303+0.0137554*N303-34.3283*V303</f>
        <v>7989.600537</v>
      </c>
      <c r="AL303" s="29" t="n">
        <f aca="false">2192.59+2373.87*I303+0.0316653*N303-15.7623*V303+0.00202406*AA303-0.000740146*E303-0.00963493*(I303*N303)</f>
        <v>8024.63491701528</v>
      </c>
      <c r="AM303" s="30" t="n">
        <f aca="false">5205.907083+122.0638992*I303+13.609808*(N303/1000)-1.245906883*AD303+0.7746840854*AE303-134.2474226*AC303-1547.125689*IF(AND(B303&gt;=DATE(2020,3,20),B303&lt;=DATE(2020,6,26)),1,0)</f>
        <v>8026.10181324598</v>
      </c>
      <c r="AN303" s="30" t="n">
        <f aca="false">IF(ISNUMBER(C304),C304,AN304)-0.8328750492*(AD305-AD304)+3.274150872*(AE305-AE304)+0.7954612886*((IF(ISNUMBER(C304),C304,AN304)-IF(ISNUMBER(C303),C303,AN303))-(-0.8328750492*(AD304-AD303)+3.274150872*(AE304-AE303)))-1.394571582*AO304+0.4181414112*AO303</f>
        <v>7675.85079721879</v>
      </c>
      <c r="AP303" s="31" t="n">
        <f aca="false">AQ303+AR302+'ARIMAX(1,1,1) Model'!$C$19*(AR302-AR301)+'ARIMAX(1,1,1) Model'!$C$20*AS302</f>
        <v>7766.3086986845</v>
      </c>
      <c r="AQ303" s="31" t="n">
        <f aca="false">'ARIMAX(1,1,1) Model'!$C$6*I303+'ARIMAX(1,1,1) Model'!$C$7*N303/1000+'ARIMAX(1,1,1) Model'!$C$8*AD303+'ARIMAX(1,1,1) Model'!$C$9*AE303+'ARIMAX(1,1,1) Model'!$C$10*AC303+'ARIMAX(1,1,1) Model'!$C$11*IF(AND(B303&gt;='ARIMAX(1,1,1) Model'!$C$25,B303&lt;='ARIMAX(1,1,1) Model'!$C$26),1,0)+'ARIMAX(1,1,1) Model'!$C$12*E303/1000+'ARIMAX(1,1,1) Model'!$C$13*V303+'ARIMAX(1,1,1) Model'!$C$14*A303+'ARIMAX(1,1,1) Model'!$C$15*SIN(2*PI()*A303/'ARIMAX(1,1,1) Model'!$C$24)+'ARIMAX(1,1,1) Model'!$C$16*COS(2*PI()*A303/'ARIMAX(1,1,1) Model'!$C$24)+'ARIMAX(1,1,1) Model'!$C$17*SIN(4*PI()*A303/'ARIMAX(1,1,1) Model'!$C$24)+'ARIMAX(1,1,1) Model'!$C$18*COS(4*PI()*A303/'ARIMAX(1,1,1) Model'!$C$24)</f>
        <v>1549.4147082782</v>
      </c>
      <c r="AR303" s="31" t="n">
        <f aca="false">IF(ISNUMBER(C303),C303,AP303)-AQ303</f>
        <v>6523.5852917218</v>
      </c>
      <c r="AS303" s="31" t="n">
        <f aca="false">IF(ISNUMBER(C303),C303-AP303,0)</f>
        <v>306.691301315501</v>
      </c>
      <c r="AT303" s="32"/>
      <c r="AU303" s="33"/>
      <c r="AV303" s="33"/>
      <c r="AW303" s="31"/>
      <c r="AX303" s="31"/>
    </row>
    <row r="304" customFormat="false" ht="16.5" hidden="false" customHeight="true" outlineLevel="0" collapsed="false">
      <c r="A304" s="23" t="n">
        <v>303</v>
      </c>
      <c r="B304" s="24" t="n">
        <v>35391</v>
      </c>
      <c r="C304" s="23" t="n">
        <v>7883</v>
      </c>
      <c r="D304" s="25"/>
      <c r="E304" s="25" t="n">
        <v>342000</v>
      </c>
      <c r="F304" s="25"/>
      <c r="G304" s="25" t="n">
        <v>24.03</v>
      </c>
      <c r="H304" s="25" t="n">
        <v>23.208</v>
      </c>
      <c r="I304" s="25" t="n">
        <v>1.236</v>
      </c>
      <c r="J304" s="25" t="n">
        <v>8131.408</v>
      </c>
      <c r="K304" s="25"/>
      <c r="L304" s="25" t="n">
        <v>811</v>
      </c>
      <c r="M304" s="25" t="n">
        <v>15.308</v>
      </c>
      <c r="N304" s="25" t="n">
        <v>207604</v>
      </c>
      <c r="O304" s="25" t="n">
        <v>5296.6</v>
      </c>
      <c r="P304" s="25" t="n">
        <v>1224879</v>
      </c>
      <c r="Q304" s="25"/>
      <c r="R304" s="25" t="n">
        <v>4321</v>
      </c>
      <c r="S304" s="25"/>
      <c r="T304" s="25"/>
      <c r="U304" s="25" t="n">
        <v>27</v>
      </c>
      <c r="V304" s="25" t="n">
        <v>95</v>
      </c>
      <c r="W304" s="25"/>
      <c r="X304" s="25"/>
      <c r="Y304" s="25"/>
      <c r="Z304" s="25"/>
      <c r="AA304" s="25" t="n">
        <v>266588</v>
      </c>
      <c r="AB304" s="26"/>
      <c r="AC304" s="27" t="n">
        <v>0</v>
      </c>
      <c r="AD304" s="28" t="n">
        <v>111.9</v>
      </c>
      <c r="AE304" s="28" t="n">
        <v>5</v>
      </c>
      <c r="AF304" s="27"/>
      <c r="AG304" s="29" t="n">
        <f aca="false">6753.47943187+0.36116788*I304+0.01252571*N304-22.85359542*V304+0.00407811*AA304-0.00067349*E304</f>
        <v>8040.06337798968</v>
      </c>
      <c r="AH304" s="29" t="n">
        <f aca="false">A304*'Simple Linear Regression'!$B$18+'Simple Linear Regression'!$B$17</f>
        <v>8143.80658336336</v>
      </c>
      <c r="AI304" s="29" t="n">
        <f aca="false">7491.3971+0.0137554*N304-0.00058829*E304-34.3283*V304+0.30565*L304+54.6031*M304</f>
        <v>7968.4358864</v>
      </c>
      <c r="AJ304" s="29" t="n">
        <f aca="false">7491.3971-0.00058829*E304+0.30565*L304+54.6031*M304+0.0137554*N304-34.3283*V304</f>
        <v>7968.4358864</v>
      </c>
      <c r="AL304" s="29" t="n">
        <f aca="false">2192.59+2373.87*I304+0.0316653*N304-15.7623*V304+0.00202406*AA304-0.000740146*E304-0.00963493*(I304*N304)</f>
        <v>8017.26892693808</v>
      </c>
      <c r="AM304" s="30" t="n">
        <f aca="false">5205.907083+122.0638992*I304+13.609808*(N304/1000)-1.245906883*AD304+0.7746840854*AE304-134.2474226*AC304-1547.125689*IF(AND(B304&gt;=DATE(2020,3,20),B304&lt;=DATE(2020,6,26)),1,0)</f>
        <v>8046.6850826625</v>
      </c>
      <c r="AN304" s="30" t="n">
        <f aca="false">IF(ISNUMBER(C305),C305,AN305)-0.8328750492*(AD306-AD305)+3.274150872*(AE306-AE305)+0.7954612886*((IF(ISNUMBER(C305),C305,AN305)-IF(ISNUMBER(C304),C304,AN304))-(-0.8328750492*(AD305-AD304)+3.274150872*(AE305-AE304)))-1.394571582*AO305+0.4181414112*AO304</f>
        <v>7000.70166205031</v>
      </c>
      <c r="AP304" s="31" t="n">
        <f aca="false">AQ304+AR303+'ARIMAX(1,1,1) Model'!$C$19*(AR303-AR302)+'ARIMAX(1,1,1) Model'!$C$20*AS303</f>
        <v>7789.59777372334</v>
      </c>
      <c r="AQ304" s="31" t="n">
        <f aca="false">'ARIMAX(1,1,1) Model'!$C$6*I304+'ARIMAX(1,1,1) Model'!$C$7*N304/1000+'ARIMAX(1,1,1) Model'!$C$8*AD304+'ARIMAX(1,1,1) Model'!$C$9*AE304+'ARIMAX(1,1,1) Model'!$C$10*AC304+'ARIMAX(1,1,1) Model'!$C$11*IF(AND(B304&gt;='ARIMAX(1,1,1) Model'!$C$25,B304&lt;='ARIMAX(1,1,1) Model'!$C$26),1,0)+'ARIMAX(1,1,1) Model'!$C$12*E304/1000+'ARIMAX(1,1,1) Model'!$C$13*V304+'ARIMAX(1,1,1) Model'!$C$14*A304+'ARIMAX(1,1,1) Model'!$C$15*SIN(2*PI()*A304/'ARIMAX(1,1,1) Model'!$C$24)+'ARIMAX(1,1,1) Model'!$C$16*COS(2*PI()*A304/'ARIMAX(1,1,1) Model'!$C$24)+'ARIMAX(1,1,1) Model'!$C$17*SIN(4*PI()*A304/'ARIMAX(1,1,1) Model'!$C$24)+'ARIMAX(1,1,1) Model'!$C$18*COS(4*PI()*A304/'ARIMAX(1,1,1) Model'!$C$24)</f>
        <v>1514.79783141073</v>
      </c>
      <c r="AR304" s="31" t="n">
        <f aca="false">IF(ISNUMBER(C304),C304,AP304)-AQ304</f>
        <v>6368.20216858927</v>
      </c>
      <c r="AS304" s="31" t="n">
        <f aca="false">IF(ISNUMBER(C304),C304-AP304,0)</f>
        <v>93.4022262766603</v>
      </c>
      <c r="AT304" s="32"/>
      <c r="AU304" s="33"/>
      <c r="AV304" s="33"/>
      <c r="AW304" s="31"/>
      <c r="AX304" s="31"/>
    </row>
    <row r="305" customFormat="false" ht="16.5" hidden="false" customHeight="true" outlineLevel="0" collapsed="false">
      <c r="A305" s="23" t="n">
        <v>304</v>
      </c>
      <c r="B305" s="24" t="n">
        <v>35398</v>
      </c>
      <c r="C305" s="23" t="n">
        <v>7370</v>
      </c>
      <c r="D305" s="25"/>
      <c r="E305" s="25" t="n">
        <v>347000</v>
      </c>
      <c r="F305" s="25"/>
      <c r="G305" s="25" t="n">
        <v>24.2125</v>
      </c>
      <c r="H305" s="25" t="n">
        <v>23.048</v>
      </c>
      <c r="I305" s="25" t="n">
        <v>1.244</v>
      </c>
      <c r="J305" s="25" t="n">
        <v>8131.408</v>
      </c>
      <c r="K305" s="25"/>
      <c r="L305" s="25" t="n">
        <v>811</v>
      </c>
      <c r="M305" s="25" t="n">
        <v>15.308</v>
      </c>
      <c r="N305" s="25" t="n">
        <v>207604</v>
      </c>
      <c r="O305" s="25" t="n">
        <v>5296.6</v>
      </c>
      <c r="P305" s="25" t="n">
        <v>1224879</v>
      </c>
      <c r="Q305" s="25"/>
      <c r="R305" s="25" t="n">
        <v>4321</v>
      </c>
      <c r="S305" s="25"/>
      <c r="T305" s="25"/>
      <c r="U305" s="25" t="n">
        <v>27</v>
      </c>
      <c r="V305" s="25" t="n">
        <v>95</v>
      </c>
      <c r="W305" s="25"/>
      <c r="X305" s="25"/>
      <c r="Y305" s="25"/>
      <c r="Z305" s="25"/>
      <c r="AA305" s="25" t="n">
        <v>266588</v>
      </c>
      <c r="AB305" s="26"/>
      <c r="AC305" s="27" t="n">
        <v>1</v>
      </c>
      <c r="AD305" s="28" t="n">
        <v>143.3</v>
      </c>
      <c r="AE305" s="28" t="n">
        <v>0.9</v>
      </c>
      <c r="AF305" s="27"/>
      <c r="AG305" s="29" t="n">
        <f aca="false">6753.47943187+0.36116788*I305+0.01252571*N305-22.85359542*V305+0.00407811*AA305-0.00067349*E305</f>
        <v>8036.69881733272</v>
      </c>
      <c r="AH305" s="29" t="n">
        <f aca="false">A305*'Simple Linear Regression'!$B$18+'Simple Linear Regression'!$B$17</f>
        <v>8144.65962044727</v>
      </c>
      <c r="AI305" s="29" t="n">
        <f aca="false">7491.3971+0.0137554*N305-0.00058829*E305-34.3283*V305+0.30565*L305+54.6031*M305</f>
        <v>7965.4944364</v>
      </c>
      <c r="AJ305" s="29" t="n">
        <f aca="false">7491.3971-0.00058829*E305+0.30565*L305+54.6031*M305+0.0137554*N305-34.3283*V305</f>
        <v>7965.4944364</v>
      </c>
      <c r="AL305" s="29" t="n">
        <f aca="false">2192.59+2373.87*I305+0.0316653*N305-15.7623*V305+0.00202406*AA305-0.000740146*E305-0.00963493*(I305*N305)</f>
        <v>8016.55715687632</v>
      </c>
      <c r="AM305" s="30" t="n">
        <f aca="false">5205.907083+122.0638992*I305+13.609808*(N305/1000)-1.245906883*AD305+0.7746840854*AE305-134.2474226*AC305-1547.125689*IF(AND(B305&gt;=DATE(2020,3,20),B305&lt;=DATE(2020,6,26)),1,0)</f>
        <v>7871.11649037976</v>
      </c>
      <c r="AN305" s="30" t="n">
        <f aca="false">IF(ISNUMBER(C306),C306,AN306)-0.8328750492*(AD307-AD306)+3.274150872*(AE307-AE306)+0.7954612886*((IF(ISNUMBER(C306),C306,AN306)-IF(ISNUMBER(C305),C305,AN305))-(-0.8328750492*(AD306-AD305)+3.274150872*(AE306-AE305)))-1.394571582*AO306+0.4181414112*AO305</f>
        <v>7982.51820210025</v>
      </c>
      <c r="AP305" s="31" t="n">
        <f aca="false">AQ305+AR304+'ARIMAX(1,1,1) Model'!$C$19*(AR304-AR303)+'ARIMAX(1,1,1) Model'!$C$20*AS304</f>
        <v>7651.46906900621</v>
      </c>
      <c r="AQ305" s="31" t="n">
        <f aca="false">'ARIMAX(1,1,1) Model'!$C$6*I305+'ARIMAX(1,1,1) Model'!$C$7*N305/1000+'ARIMAX(1,1,1) Model'!$C$8*AD305+'ARIMAX(1,1,1) Model'!$C$9*AE305+'ARIMAX(1,1,1) Model'!$C$10*AC305+'ARIMAX(1,1,1) Model'!$C$11*IF(AND(B305&gt;='ARIMAX(1,1,1) Model'!$C$25,B305&lt;='ARIMAX(1,1,1) Model'!$C$26),1,0)+'ARIMAX(1,1,1) Model'!$C$12*E305/1000+'ARIMAX(1,1,1) Model'!$C$13*V305+'ARIMAX(1,1,1) Model'!$C$14*A305+'ARIMAX(1,1,1) Model'!$C$15*SIN(2*PI()*A305/'ARIMAX(1,1,1) Model'!$C$24)+'ARIMAX(1,1,1) Model'!$C$16*COS(2*PI()*A305/'ARIMAX(1,1,1) Model'!$C$24)+'ARIMAX(1,1,1) Model'!$C$17*SIN(4*PI()*A305/'ARIMAX(1,1,1) Model'!$C$24)+'ARIMAX(1,1,1) Model'!$C$18*COS(4*PI()*A305/'ARIMAX(1,1,1) Model'!$C$24)</f>
        <v>1382.49147356621</v>
      </c>
      <c r="AR305" s="31" t="n">
        <f aca="false">IF(ISNUMBER(C305),C305,AP305)-AQ305</f>
        <v>5987.50852643379</v>
      </c>
      <c r="AS305" s="31" t="n">
        <f aca="false">IF(ISNUMBER(C305),C305-AP305,0)</f>
        <v>-281.469069006205</v>
      </c>
      <c r="AT305" s="32"/>
      <c r="AU305" s="33"/>
      <c r="AV305" s="33"/>
      <c r="AW305" s="31"/>
      <c r="AX305" s="31"/>
    </row>
    <row r="306" customFormat="false" ht="16.5" hidden="false" customHeight="true" outlineLevel="0" collapsed="false">
      <c r="A306" s="23" t="n">
        <v>305</v>
      </c>
      <c r="B306" s="24" t="n">
        <v>35405</v>
      </c>
      <c r="C306" s="23" t="n">
        <v>7706</v>
      </c>
      <c r="D306" s="25"/>
      <c r="E306" s="25" t="n">
        <v>332000</v>
      </c>
      <c r="F306" s="25"/>
      <c r="G306" s="25" t="n">
        <v>25.14</v>
      </c>
      <c r="H306" s="25" t="n">
        <v>24.176</v>
      </c>
      <c r="I306" s="25" t="n">
        <v>1.241</v>
      </c>
      <c r="J306" s="25" t="n">
        <v>8131.408</v>
      </c>
      <c r="K306" s="25"/>
      <c r="L306" s="25" t="n">
        <v>836</v>
      </c>
      <c r="M306" s="25" t="n">
        <v>15.308</v>
      </c>
      <c r="N306" s="25" t="n">
        <v>207604</v>
      </c>
      <c r="O306" s="25" t="n">
        <v>5328.5</v>
      </c>
      <c r="P306" s="25" t="n">
        <v>1224879</v>
      </c>
      <c r="Q306" s="25"/>
      <c r="R306" s="25" t="n">
        <v>4321</v>
      </c>
      <c r="S306" s="25"/>
      <c r="T306" s="25"/>
      <c r="U306" s="25" t="n">
        <v>27</v>
      </c>
      <c r="V306" s="25" t="n">
        <v>95.9</v>
      </c>
      <c r="W306" s="25"/>
      <c r="X306" s="25"/>
      <c r="Y306" s="25"/>
      <c r="Z306" s="25"/>
      <c r="AA306" s="25" t="n">
        <v>266588</v>
      </c>
      <c r="AB306" s="26"/>
      <c r="AC306" s="27" t="n">
        <v>0</v>
      </c>
      <c r="AD306" s="28" t="n">
        <v>131.4</v>
      </c>
      <c r="AE306" s="28" t="n">
        <v>0.1</v>
      </c>
      <c r="AF306" s="27"/>
      <c r="AG306" s="29" t="n">
        <f aca="false">6753.47943187+0.36116788*I306+0.01252571*N306-22.85359542*V306+0.00407811*AA306-0.00067349*E306</f>
        <v>8026.23184795108</v>
      </c>
      <c r="AH306" s="29" t="n">
        <f aca="false">A306*'Simple Linear Regression'!$B$18+'Simple Linear Regression'!$B$17</f>
        <v>8145.51265753117</v>
      </c>
      <c r="AI306" s="29" t="n">
        <f aca="false">7491.3971+0.0137554*N306-0.00058829*E306-34.3283*V306+0.30565*L306+54.6031*M306</f>
        <v>7951.0645664</v>
      </c>
      <c r="AJ306" s="29" t="n">
        <f aca="false">7491.3971-0.00058829*E306+0.30565*L306+54.6031*M306+0.0137554*N306-34.3283*V306</f>
        <v>7951.0645664</v>
      </c>
      <c r="AL306" s="29" t="n">
        <f aca="false">2192.59+2373.87*I306+0.0316653*N306-15.7623*V306+0.00202406*AA306-0.000740146*E306-0.00963493*(I306*N306)</f>
        <v>8012.35241689948</v>
      </c>
      <c r="AM306" s="30" t="n">
        <f aca="false">5205.907083+122.0638992*I306+13.609808*(N306/1000)-1.245906883*AD306+0.7746840854*AE306-134.2474226*AC306-1547.125689*IF(AND(B306&gt;=DATE(2020,3,20),B306&lt;=DATE(2020,6,26)),1,0)</f>
        <v>8019.20426592154</v>
      </c>
      <c r="AN306" s="30" t="n">
        <f aca="false">IF(ISNUMBER(C307),C307,AN307)-0.8328750492*(AD308-AD307)+3.274150872*(AE308-AE307)+0.7954612886*((IF(ISNUMBER(C307),C307,AN307)-IF(ISNUMBER(C306),C306,AN306))-(-0.8328750492*(AD307-AD306)+3.274150872*(AE307-AE306)))-1.394571582*AO307+0.4181414112*AO306</f>
        <v>8809.16288157261</v>
      </c>
      <c r="AP306" s="31" t="n">
        <f aca="false">AQ306+AR305+'ARIMAX(1,1,1) Model'!$C$19*(AR305-AR304)+'ARIMAX(1,1,1) Model'!$C$20*AS305</f>
        <v>7683.14817080878</v>
      </c>
      <c r="AQ306" s="31" t="n">
        <f aca="false">'ARIMAX(1,1,1) Model'!$C$6*I306+'ARIMAX(1,1,1) Model'!$C$7*N306/1000+'ARIMAX(1,1,1) Model'!$C$8*AD306+'ARIMAX(1,1,1) Model'!$C$9*AE306+'ARIMAX(1,1,1) Model'!$C$10*AC306+'ARIMAX(1,1,1) Model'!$C$11*IF(AND(B306&gt;='ARIMAX(1,1,1) Model'!$C$25,B306&lt;='ARIMAX(1,1,1) Model'!$C$26),1,0)+'ARIMAX(1,1,1) Model'!$C$12*E306/1000+'ARIMAX(1,1,1) Model'!$C$13*V306+'ARIMAX(1,1,1) Model'!$C$14*A306+'ARIMAX(1,1,1) Model'!$C$15*SIN(2*PI()*A306/'ARIMAX(1,1,1) Model'!$C$24)+'ARIMAX(1,1,1) Model'!$C$16*COS(2*PI()*A306/'ARIMAX(1,1,1) Model'!$C$24)+'ARIMAX(1,1,1) Model'!$C$17*SIN(4*PI()*A306/'ARIMAX(1,1,1) Model'!$C$24)+'ARIMAX(1,1,1) Model'!$C$18*COS(4*PI()*A306/'ARIMAX(1,1,1) Model'!$C$24)</f>
        <v>1479.42365959823</v>
      </c>
      <c r="AR306" s="31" t="n">
        <f aca="false">IF(ISNUMBER(C306),C306,AP306)-AQ306</f>
        <v>6226.57634040177</v>
      </c>
      <c r="AS306" s="31" t="n">
        <f aca="false">IF(ISNUMBER(C306),C306-AP306,0)</f>
        <v>22.8518291912224</v>
      </c>
      <c r="AT306" s="32"/>
      <c r="AU306" s="33"/>
      <c r="AV306" s="33"/>
      <c r="AW306" s="31"/>
      <c r="AX306" s="31"/>
    </row>
    <row r="307" customFormat="false" ht="16.5" hidden="false" customHeight="true" outlineLevel="0" collapsed="false">
      <c r="A307" s="23" t="n">
        <v>306</v>
      </c>
      <c r="B307" s="24" t="n">
        <v>35412</v>
      </c>
      <c r="C307" s="23" t="n">
        <v>8355</v>
      </c>
      <c r="D307" s="25"/>
      <c r="E307" s="25" t="n">
        <v>355000</v>
      </c>
      <c r="F307" s="25"/>
      <c r="G307" s="25" t="n">
        <v>24.2</v>
      </c>
      <c r="H307" s="25" t="n">
        <v>23.27</v>
      </c>
      <c r="I307" s="25" t="n">
        <v>1.241</v>
      </c>
      <c r="J307" s="25" t="n">
        <v>8131.408</v>
      </c>
      <c r="K307" s="25"/>
      <c r="L307" s="25" t="n">
        <v>836</v>
      </c>
      <c r="M307" s="25" t="n">
        <v>15.308</v>
      </c>
      <c r="N307" s="25" t="n">
        <v>207604</v>
      </c>
      <c r="O307" s="25" t="n">
        <v>5328.5</v>
      </c>
      <c r="P307" s="25" t="n">
        <v>1224879</v>
      </c>
      <c r="Q307" s="25"/>
      <c r="R307" s="25" t="n">
        <v>4321</v>
      </c>
      <c r="S307" s="25"/>
      <c r="T307" s="25"/>
      <c r="U307" s="25" t="n">
        <v>27</v>
      </c>
      <c r="V307" s="25" t="n">
        <v>95.9</v>
      </c>
      <c r="W307" s="25"/>
      <c r="X307" s="25"/>
      <c r="Y307" s="25"/>
      <c r="Z307" s="25"/>
      <c r="AA307" s="25" t="n">
        <v>266588</v>
      </c>
      <c r="AB307" s="26"/>
      <c r="AC307" s="27" t="n">
        <v>0</v>
      </c>
      <c r="AD307" s="28" t="n">
        <v>121.2</v>
      </c>
      <c r="AE307" s="28" t="n">
        <v>2.1</v>
      </c>
      <c r="AF307" s="27"/>
      <c r="AG307" s="29" t="n">
        <f aca="false">6753.47943187+0.36116788*I307+0.01252571*N307-22.85359542*V307+0.00407811*AA307-0.00067349*E307</f>
        <v>8010.74157795108</v>
      </c>
      <c r="AH307" s="29" t="n">
        <f aca="false">A307*'Simple Linear Regression'!$B$18+'Simple Linear Regression'!$B$17</f>
        <v>8146.36569461507</v>
      </c>
      <c r="AI307" s="29" t="n">
        <f aca="false">7491.3971+0.0137554*N307-0.00058829*E307-34.3283*V307+0.30565*L307+54.6031*M307</f>
        <v>7937.5338964</v>
      </c>
      <c r="AJ307" s="29" t="n">
        <f aca="false">7491.3971-0.00058829*E307+0.30565*L307+54.6031*M307+0.0137554*N307-34.3283*V307</f>
        <v>7937.5338964</v>
      </c>
      <c r="AL307" s="29" t="n">
        <f aca="false">2192.59+2373.87*I307+0.0316653*N307-15.7623*V307+0.00202406*AA307-0.000740146*E307-0.00963493*(I307*N307)</f>
        <v>7995.32905889948</v>
      </c>
      <c r="AM307" s="30" t="n">
        <f aca="false">5205.907083+122.0638992*I307+13.609808*(N307/1000)-1.245906883*AD307+0.7746840854*AE307-134.2474226*AC307-1547.125689*IF(AND(B307&gt;=DATE(2020,3,20),B307&lt;=DATE(2020,6,26)),1,0)</f>
        <v>8033.46188429894</v>
      </c>
      <c r="AN307" s="30" t="n">
        <f aca="false">IF(ISNUMBER(C308),C308,AN308)-0.8328750492*(AD309-AD308)+3.274150872*(AE309-AE308)+0.7954612886*((IF(ISNUMBER(C308),C308,AN308)-IF(ISNUMBER(C307),C307,AN307))-(-0.8328750492*(AD308-AD307)+3.274150872*(AE308-AE307)))-1.394571582*AO308+0.4181414112*AO307</f>
        <v>7861.16052455706</v>
      </c>
      <c r="AP307" s="31" t="n">
        <f aca="false">AQ307+AR306+'ARIMAX(1,1,1) Model'!$C$19*(AR306-AR305)+'ARIMAX(1,1,1) Model'!$C$20*AS306</f>
        <v>7661.64631151145</v>
      </c>
      <c r="AQ307" s="31" t="n">
        <f aca="false">'ARIMAX(1,1,1) Model'!$C$6*I307+'ARIMAX(1,1,1) Model'!$C$7*N307/1000+'ARIMAX(1,1,1) Model'!$C$8*AD307+'ARIMAX(1,1,1) Model'!$C$9*AE307+'ARIMAX(1,1,1) Model'!$C$10*AC307+'ARIMAX(1,1,1) Model'!$C$11*IF(AND(B307&gt;='ARIMAX(1,1,1) Model'!$C$25,B307&lt;='ARIMAX(1,1,1) Model'!$C$26),1,0)+'ARIMAX(1,1,1) Model'!$C$12*E307/1000+'ARIMAX(1,1,1) Model'!$C$13*V307+'ARIMAX(1,1,1) Model'!$C$14*A307+'ARIMAX(1,1,1) Model'!$C$15*SIN(2*PI()*A307/'ARIMAX(1,1,1) Model'!$C$24)+'ARIMAX(1,1,1) Model'!$C$16*COS(2*PI()*A307/'ARIMAX(1,1,1) Model'!$C$24)+'ARIMAX(1,1,1) Model'!$C$17*SIN(4*PI()*A307/'ARIMAX(1,1,1) Model'!$C$24)+'ARIMAX(1,1,1) Model'!$C$18*COS(4*PI()*A307/'ARIMAX(1,1,1) Model'!$C$24)</f>
        <v>1432.32184830043</v>
      </c>
      <c r="AR307" s="31" t="n">
        <f aca="false">IF(ISNUMBER(C307),C307,AP307)-AQ307</f>
        <v>6922.67815169957</v>
      </c>
      <c r="AS307" s="31" t="n">
        <f aca="false">IF(ISNUMBER(C307),C307-AP307,0)</f>
        <v>693.353688488546</v>
      </c>
      <c r="AT307" s="32"/>
      <c r="AU307" s="33"/>
      <c r="AV307" s="33"/>
      <c r="AW307" s="31"/>
      <c r="AX307" s="31"/>
    </row>
    <row r="308" customFormat="false" ht="16.5" hidden="false" customHeight="true" outlineLevel="0" collapsed="false">
      <c r="A308" s="23" t="n">
        <v>307</v>
      </c>
      <c r="B308" s="24" t="n">
        <v>35419</v>
      </c>
      <c r="C308" s="23" t="n">
        <v>8051</v>
      </c>
      <c r="D308" s="25"/>
      <c r="E308" s="25" t="n">
        <v>352000</v>
      </c>
      <c r="F308" s="25"/>
      <c r="G308" s="25" t="n">
        <v>26.02</v>
      </c>
      <c r="H308" s="25" t="n">
        <v>23.972</v>
      </c>
      <c r="I308" s="25" t="n">
        <v>1.236</v>
      </c>
      <c r="J308" s="25" t="n">
        <v>8131.408</v>
      </c>
      <c r="K308" s="25"/>
      <c r="L308" s="25" t="n">
        <v>836</v>
      </c>
      <c r="M308" s="25" t="n">
        <v>15.712</v>
      </c>
      <c r="N308" s="25" t="n">
        <v>215654</v>
      </c>
      <c r="O308" s="25" t="n">
        <v>5328.5</v>
      </c>
      <c r="P308" s="25" t="n">
        <v>1247457</v>
      </c>
      <c r="Q308" s="25"/>
      <c r="R308" s="25" t="n">
        <v>4321</v>
      </c>
      <c r="S308" s="25"/>
      <c r="T308" s="25"/>
      <c r="U308" s="25" t="n">
        <v>27</v>
      </c>
      <c r="V308" s="25" t="n">
        <v>95.9</v>
      </c>
      <c r="W308" s="25"/>
      <c r="X308" s="25"/>
      <c r="Y308" s="25"/>
      <c r="Z308" s="25"/>
      <c r="AA308" s="25" t="n">
        <v>266588</v>
      </c>
      <c r="AB308" s="26"/>
      <c r="AC308" s="27" t="n">
        <v>0</v>
      </c>
      <c r="AD308" s="28" t="n">
        <v>174.7</v>
      </c>
      <c r="AE308" s="28" t="n">
        <v>0.4</v>
      </c>
      <c r="AF308" s="27"/>
      <c r="AG308" s="29" t="n">
        <f aca="false">6753.47943187+0.36116788*I308+0.01252571*N308-22.85359542*V308+0.00407811*AA308-0.00067349*E308</f>
        <v>8113.59220761168</v>
      </c>
      <c r="AH308" s="29" t="n">
        <f aca="false">A308*'Simple Linear Regression'!$B$18+'Simple Linear Regression'!$B$17</f>
        <v>8147.21873169898</v>
      </c>
      <c r="AI308" s="29" t="n">
        <f aca="false">7491.3971+0.0137554*N308-0.00058829*E308-34.3283*V308+0.30565*L308+54.6031*M308</f>
        <v>8072.0893888</v>
      </c>
      <c r="AJ308" s="29" t="n">
        <f aca="false">7491.3971-0.00058829*E308+0.30565*L308+54.6031*M308+0.0137554*N308-34.3283*V308</f>
        <v>8072.0893888</v>
      </c>
      <c r="AL308" s="29" t="n">
        <f aca="false">2192.59+2373.87*I308+0.0316653*N308-15.7623*V308+0.00202406*AA308-0.000740146*E308-0.00963493*(I308*N308)</f>
        <v>8154.72143542408</v>
      </c>
      <c r="AM308" s="30" t="n">
        <f aca="false">5205.907083+122.0638992*I308+13.609808*(N308/1000)-1.245906883*AD308+0.7746840854*AE308-134.2474226*AC308-1547.125689*IF(AND(B308&gt;=DATE(2020,3,20),B308&lt;=DATE(2020,6,26)),1,0)</f>
        <v>8074.43753801726</v>
      </c>
      <c r="AN308" s="30" t="n">
        <f aca="false">IF(ISNUMBER(C309),C309,AN309)-0.8328750492*(AD310-AD309)+3.274150872*(AE310-AE309)+0.7954612886*((IF(ISNUMBER(C309),C309,AN309)-IF(ISNUMBER(C308),C308,AN308))-(-0.8328750492*(AD309-AD308)+3.274150872*(AE309-AE308)))-1.394571582*AO309+0.4181414112*AO308</f>
        <v>7535.88184048155</v>
      </c>
      <c r="AP308" s="31" t="n">
        <f aca="false">AQ308+AR307+'ARIMAX(1,1,1) Model'!$C$19*(AR307-AR306)+'ARIMAX(1,1,1) Model'!$C$20*AS307</f>
        <v>7806.83696751491</v>
      </c>
      <c r="AQ308" s="31" t="n">
        <f aca="false">'ARIMAX(1,1,1) Model'!$C$6*I308+'ARIMAX(1,1,1) Model'!$C$7*N308/1000+'ARIMAX(1,1,1) Model'!$C$8*AD308+'ARIMAX(1,1,1) Model'!$C$9*AE308+'ARIMAX(1,1,1) Model'!$C$10*AC308+'ARIMAX(1,1,1) Model'!$C$11*IF(AND(B308&gt;='ARIMAX(1,1,1) Model'!$C$25,B308&lt;='ARIMAX(1,1,1) Model'!$C$26),1,0)+'ARIMAX(1,1,1) Model'!$C$12*E308/1000+'ARIMAX(1,1,1) Model'!$C$13*V308+'ARIMAX(1,1,1) Model'!$C$14*A308+'ARIMAX(1,1,1) Model'!$C$15*SIN(2*PI()*A308/'ARIMAX(1,1,1) Model'!$C$24)+'ARIMAX(1,1,1) Model'!$C$16*COS(2*PI()*A308/'ARIMAX(1,1,1) Model'!$C$24)+'ARIMAX(1,1,1) Model'!$C$17*SIN(4*PI()*A308/'ARIMAX(1,1,1) Model'!$C$24)+'ARIMAX(1,1,1) Model'!$C$18*COS(4*PI()*A308/'ARIMAX(1,1,1) Model'!$C$24)</f>
        <v>1440.34306854596</v>
      </c>
      <c r="AR308" s="31" t="n">
        <f aca="false">IF(ISNUMBER(C308),C308,AP308)-AQ308</f>
        <v>6610.65693145404</v>
      </c>
      <c r="AS308" s="31" t="n">
        <f aca="false">IF(ISNUMBER(C308),C308-AP308,0)</f>
        <v>244.163032485094</v>
      </c>
      <c r="AT308" s="32"/>
      <c r="AU308" s="33"/>
      <c r="AV308" s="33"/>
      <c r="AW308" s="31"/>
      <c r="AX308" s="31"/>
    </row>
    <row r="309" customFormat="false" ht="16.5" hidden="false" customHeight="true" outlineLevel="0" collapsed="false">
      <c r="A309" s="23" t="n">
        <v>308</v>
      </c>
      <c r="B309" s="24" t="n">
        <v>35426</v>
      </c>
      <c r="C309" s="23" t="n">
        <v>7740</v>
      </c>
      <c r="D309" s="25"/>
      <c r="E309" s="25" t="n">
        <v>350000</v>
      </c>
      <c r="F309" s="25"/>
      <c r="G309" s="25" t="n">
        <v>25.4375</v>
      </c>
      <c r="H309" s="25" t="n">
        <v>23.5733333333333</v>
      </c>
      <c r="I309" s="25" t="n">
        <v>1.231</v>
      </c>
      <c r="J309" s="25" t="n">
        <v>8131.408</v>
      </c>
      <c r="K309" s="25"/>
      <c r="L309" s="25" t="n">
        <v>836</v>
      </c>
      <c r="M309" s="25" t="n">
        <v>15.712</v>
      </c>
      <c r="N309" s="25" t="n">
        <v>215654</v>
      </c>
      <c r="O309" s="25" t="n">
        <v>5328.5</v>
      </c>
      <c r="P309" s="25" t="n">
        <v>1247457</v>
      </c>
      <c r="Q309" s="25"/>
      <c r="R309" s="25" t="n">
        <v>4321</v>
      </c>
      <c r="S309" s="25"/>
      <c r="T309" s="25"/>
      <c r="U309" s="25" t="n">
        <v>27</v>
      </c>
      <c r="V309" s="25" t="n">
        <v>95.9</v>
      </c>
      <c r="W309" s="25"/>
      <c r="X309" s="25"/>
      <c r="Y309" s="25"/>
      <c r="Z309" s="25"/>
      <c r="AA309" s="25" t="n">
        <v>266588</v>
      </c>
      <c r="AB309" s="26"/>
      <c r="AC309" s="27" t="n">
        <v>1</v>
      </c>
      <c r="AD309" s="28" t="n">
        <v>163.7</v>
      </c>
      <c r="AE309" s="28" t="n">
        <v>1.3</v>
      </c>
      <c r="AF309" s="27"/>
      <c r="AG309" s="29" t="n">
        <f aca="false">6753.47943187+0.36116788*I309+0.01252571*N309-22.85359542*V309+0.00407811*AA309-0.00067349*E309</f>
        <v>8114.93738177228</v>
      </c>
      <c r="AH309" s="29" t="n">
        <f aca="false">A309*'Simple Linear Regression'!$B$18+'Simple Linear Regression'!$B$17</f>
        <v>8148.07176878288</v>
      </c>
      <c r="AI309" s="29" t="n">
        <f aca="false">7491.3971+0.0137554*N309-0.00058829*E309-34.3283*V309+0.30565*L309+54.6031*M309</f>
        <v>8073.2659688</v>
      </c>
      <c r="AJ309" s="29" t="n">
        <f aca="false">7491.3971-0.00058829*E309+0.30565*L309+54.6031*M309+0.0137554*N309-34.3283*V309</f>
        <v>8073.2659688</v>
      </c>
      <c r="AL309" s="29" t="n">
        <f aca="false">2192.59+2373.87*I309+0.0316653*N309-15.7623*V309+0.00202406*AA309-0.000740146*E309-0.00963493*(I309*N309)</f>
        <v>8154.72143339518</v>
      </c>
      <c r="AM309" s="30" t="n">
        <f aca="false">5205.907083+122.0638992*I309+13.609808*(N309/1000)-1.245906883*AD309+0.7746840854*AE309-134.2474226*AC309-1547.125689*IF(AND(B309&gt;=DATE(2020,3,20),B309&lt;=DATE(2020,6,26)),1,0)</f>
        <v>7953.98198731112</v>
      </c>
      <c r="AN309" s="30" t="n">
        <f aca="false">IF(ISNUMBER(C310),C310,AN310)-0.8328750492*(AD311-AD310)+3.274150872*(AE311-AE310)+0.7954612886*((IF(ISNUMBER(C310),C310,AN310)-IF(ISNUMBER(C309),C309,AN309))-(-0.8328750492*(AD310-AD309)+3.274150872*(AE310-AE309)))-1.394571582*AO310+0.4181414112*AO309</f>
        <v>6536.08193472576</v>
      </c>
      <c r="AP309" s="31" t="n">
        <f aca="false">AQ309+AR308+'ARIMAX(1,1,1) Model'!$C$19*(AR308-AR307)+'ARIMAX(1,1,1) Model'!$C$20*AS308</f>
        <v>7658.61677917779</v>
      </c>
      <c r="AQ309" s="31" t="n">
        <f aca="false">'ARIMAX(1,1,1) Model'!$C$6*I309+'ARIMAX(1,1,1) Model'!$C$7*N309/1000+'ARIMAX(1,1,1) Model'!$C$8*AD309+'ARIMAX(1,1,1) Model'!$C$9*AE309+'ARIMAX(1,1,1) Model'!$C$10*AC309+'ARIMAX(1,1,1) Model'!$C$11*IF(AND(B309&gt;='ARIMAX(1,1,1) Model'!$C$25,B309&lt;='ARIMAX(1,1,1) Model'!$C$26),1,0)+'ARIMAX(1,1,1) Model'!$C$12*E309/1000+'ARIMAX(1,1,1) Model'!$C$13*V309+'ARIMAX(1,1,1) Model'!$C$14*A309+'ARIMAX(1,1,1) Model'!$C$15*SIN(2*PI()*A309/'ARIMAX(1,1,1) Model'!$C$24)+'ARIMAX(1,1,1) Model'!$C$16*COS(2*PI()*A309/'ARIMAX(1,1,1) Model'!$C$24)+'ARIMAX(1,1,1) Model'!$C$17*SIN(4*PI()*A309/'ARIMAX(1,1,1) Model'!$C$24)+'ARIMAX(1,1,1) Model'!$C$18*COS(4*PI()*A309/'ARIMAX(1,1,1) Model'!$C$24)</f>
        <v>1298.15890443155</v>
      </c>
      <c r="AR309" s="31" t="n">
        <f aca="false">IF(ISNUMBER(C309),C309,AP309)-AQ309</f>
        <v>6441.84109556845</v>
      </c>
      <c r="AS309" s="31" t="n">
        <f aca="false">IF(ISNUMBER(C309),C309-AP309,0)</f>
        <v>81.3832208222066</v>
      </c>
      <c r="AT309" s="32"/>
      <c r="AU309" s="33"/>
      <c r="AV309" s="33"/>
      <c r="AW309" s="31"/>
      <c r="AX309" s="31"/>
    </row>
    <row r="310" customFormat="false" ht="16.5" hidden="false" customHeight="true" outlineLevel="0" collapsed="false">
      <c r="A310" s="23" t="n">
        <v>309</v>
      </c>
      <c r="B310" s="24" t="n">
        <v>35433</v>
      </c>
      <c r="C310" s="23" t="n">
        <v>7122</v>
      </c>
      <c r="D310" s="25"/>
      <c r="E310" s="25" t="n">
        <v>357000</v>
      </c>
      <c r="F310" s="25"/>
      <c r="G310" s="25" t="n">
        <v>25.5875</v>
      </c>
      <c r="H310" s="25" t="n">
        <v>24.1225</v>
      </c>
      <c r="I310" s="25" t="n">
        <v>1.227</v>
      </c>
      <c r="J310" s="25" t="n">
        <v>8131.408</v>
      </c>
      <c r="K310" s="25"/>
      <c r="L310" s="25" t="n">
        <v>836</v>
      </c>
      <c r="M310" s="25" t="n">
        <v>15.712</v>
      </c>
      <c r="N310" s="25" t="n">
        <v>215654</v>
      </c>
      <c r="O310" s="25" t="n">
        <v>5328.5</v>
      </c>
      <c r="P310" s="25" t="n">
        <v>1247457</v>
      </c>
      <c r="Q310" s="25"/>
      <c r="R310" s="25" t="n">
        <v>4321</v>
      </c>
      <c r="S310" s="25"/>
      <c r="T310" s="25"/>
      <c r="U310" s="25" t="n">
        <v>27</v>
      </c>
      <c r="V310" s="25" t="n">
        <v>95.9</v>
      </c>
      <c r="W310" s="25"/>
      <c r="X310" s="25"/>
      <c r="Y310" s="25"/>
      <c r="Z310" s="25"/>
      <c r="AA310" s="25" t="n">
        <v>266588</v>
      </c>
      <c r="AB310" s="26"/>
      <c r="AC310" s="27" t="n">
        <v>1</v>
      </c>
      <c r="AD310" s="28" t="n">
        <v>104.9</v>
      </c>
      <c r="AE310" s="28" t="n">
        <v>2.5</v>
      </c>
      <c r="AF310" s="27"/>
      <c r="AG310" s="29" t="n">
        <f aca="false">6753.47943187+0.36116788*I310+0.01252571*N310-22.85359542*V310+0.00407811*AA310-0.00067349*E310</f>
        <v>8110.22150710076</v>
      </c>
      <c r="AH310" s="29" t="n">
        <f aca="false">A310*'Simple Linear Regression'!$B$18+'Simple Linear Regression'!$B$17</f>
        <v>8148.92480586679</v>
      </c>
      <c r="AI310" s="29" t="n">
        <f aca="false">7491.3971+0.0137554*N310-0.00058829*E310-34.3283*V310+0.30565*L310+54.6031*M310</f>
        <v>8069.1479388</v>
      </c>
      <c r="AJ310" s="29" t="n">
        <f aca="false">7491.3971-0.00058829*E310+0.30565*L310+54.6031*M310+0.0137554*N310-34.3283*V310</f>
        <v>8069.1479388</v>
      </c>
      <c r="AL310" s="29" t="n">
        <f aca="false">2192.59+2373.87*I310+0.0316653*N310-15.7623*V310+0.00202406*AA310-0.000740146*E310-0.00963493*(I310*N310)</f>
        <v>8148.35617617206</v>
      </c>
      <c r="AM310" s="30" t="n">
        <f aca="false">5205.907083+122.0638992*I310+13.609808*(N310/1000)-1.245906883*AD310+0.7746840854*AE310-134.2474226*AC310-1547.125689*IF(AND(B310&gt;=DATE(2020,3,20),B310&lt;=DATE(2020,6,26)),1,0)</f>
        <v>8027.6826773372</v>
      </c>
      <c r="AN310" s="30" t="n">
        <f aca="false">IF(ISNUMBER(C311),C311,AN311)-0.8328750492*(AD312-AD311)+3.274150872*(AE312-AE311)+0.7954612886*((IF(ISNUMBER(C311),C311,AN311)-IF(ISNUMBER(C310),C310,AN310))-(-0.8328750492*(AD311-AD310)+3.274150872*(AE311-AE310)))-1.394571582*AO311+0.4181414112*AO310</f>
        <v>7659.3844280026</v>
      </c>
      <c r="AP310" s="31" t="n">
        <f aca="false">AQ310+AR309+'ARIMAX(1,1,1) Model'!$C$19*(AR309-AR308)+'ARIMAX(1,1,1) Model'!$C$20*AS309</f>
        <v>7583.59976610849</v>
      </c>
      <c r="AQ310" s="31" t="n">
        <f aca="false">'ARIMAX(1,1,1) Model'!$C$6*I310+'ARIMAX(1,1,1) Model'!$C$7*N310/1000+'ARIMAX(1,1,1) Model'!$C$8*AD310+'ARIMAX(1,1,1) Model'!$C$9*AE310+'ARIMAX(1,1,1) Model'!$C$10*AC310+'ARIMAX(1,1,1) Model'!$C$11*IF(AND(B310&gt;='ARIMAX(1,1,1) Model'!$C$25,B310&lt;='ARIMAX(1,1,1) Model'!$C$26),1,0)+'ARIMAX(1,1,1) Model'!$C$12*E310/1000+'ARIMAX(1,1,1) Model'!$C$13*V310+'ARIMAX(1,1,1) Model'!$C$14*A310+'ARIMAX(1,1,1) Model'!$C$15*SIN(2*PI()*A310/'ARIMAX(1,1,1) Model'!$C$24)+'ARIMAX(1,1,1) Model'!$C$16*COS(2*PI()*A310/'ARIMAX(1,1,1) Model'!$C$24)+'ARIMAX(1,1,1) Model'!$C$17*SIN(4*PI()*A310/'ARIMAX(1,1,1) Model'!$C$24)+'ARIMAX(1,1,1) Model'!$C$18*COS(4*PI()*A310/'ARIMAX(1,1,1) Model'!$C$24)</f>
        <v>1231.47524988855</v>
      </c>
      <c r="AR310" s="31" t="n">
        <f aca="false">IF(ISNUMBER(C310),C310,AP310)-AQ310</f>
        <v>5890.52475011145</v>
      </c>
      <c r="AS310" s="31" t="n">
        <f aca="false">IF(ISNUMBER(C310),C310-AP310,0)</f>
        <v>-461.599766108488</v>
      </c>
      <c r="AT310" s="32"/>
      <c r="AU310" s="33"/>
      <c r="AV310" s="33"/>
      <c r="AW310" s="31"/>
      <c r="AX310" s="31"/>
    </row>
    <row r="311" customFormat="false" ht="16.5" hidden="false" customHeight="true" outlineLevel="0" collapsed="false">
      <c r="A311" s="23" t="n">
        <v>310</v>
      </c>
      <c r="B311" s="24" t="n">
        <v>35440</v>
      </c>
      <c r="C311" s="23" t="n">
        <v>7440</v>
      </c>
      <c r="D311" s="25"/>
      <c r="E311" s="25" t="n">
        <v>347000</v>
      </c>
      <c r="F311" s="25"/>
      <c r="G311" s="25" t="n">
        <v>26.3</v>
      </c>
      <c r="H311" s="25" t="n">
        <v>24.67</v>
      </c>
      <c r="I311" s="25" t="n">
        <v>1.225</v>
      </c>
      <c r="J311" s="25" t="n">
        <v>8131.408</v>
      </c>
      <c r="K311" s="25"/>
      <c r="L311" s="25" t="n">
        <v>848</v>
      </c>
      <c r="M311" s="25" t="n">
        <v>15.712</v>
      </c>
      <c r="N311" s="25" t="n">
        <v>215654</v>
      </c>
      <c r="O311" s="25" t="n">
        <v>5351.2</v>
      </c>
      <c r="P311" s="25" t="n">
        <v>1247457</v>
      </c>
      <c r="Q311" s="25"/>
      <c r="R311" s="25" t="n">
        <v>4321</v>
      </c>
      <c r="S311" s="25"/>
      <c r="T311" s="25"/>
      <c r="U311" s="25" t="n">
        <v>27</v>
      </c>
      <c r="V311" s="25" t="n">
        <v>94.6</v>
      </c>
      <c r="W311" s="25"/>
      <c r="X311" s="25"/>
      <c r="Y311" s="25"/>
      <c r="Z311" s="25"/>
      <c r="AA311" s="25" t="n">
        <v>266588</v>
      </c>
      <c r="AB311" s="26"/>
      <c r="AC311" s="27" t="n">
        <v>0</v>
      </c>
      <c r="AD311" s="28" t="n">
        <v>163.3</v>
      </c>
      <c r="AE311" s="28" t="n">
        <v>1.4</v>
      </c>
      <c r="AF311" s="27"/>
      <c r="AG311" s="29" t="n">
        <f aca="false">6753.47943187+0.36116788*I311+0.01252571*N311-22.85359542*V311+0.00407811*AA311-0.00067349*E311</f>
        <v>8146.665358811</v>
      </c>
      <c r="AH311" s="29" t="n">
        <f aca="false">A311*'Simple Linear Regression'!$B$18+'Simple Linear Regression'!$B$17</f>
        <v>8149.77784295069</v>
      </c>
      <c r="AI311" s="29" t="n">
        <f aca="false">7491.3971+0.0137554*N311-0.00058829*E311-34.3283*V311+0.30565*L311+54.6031*M311</f>
        <v>8123.3254288</v>
      </c>
      <c r="AJ311" s="29" t="n">
        <f aca="false">7491.3971-0.00058829*E311+0.30565*L311+54.6031*M311+0.0137554*N311-34.3283*V311</f>
        <v>8123.3254288</v>
      </c>
      <c r="AL311" s="29" t="n">
        <f aca="false">2192.59+2373.87*I311+0.0316653*N311-15.7623*V311+0.00202406*AA311-0.000740146*E311-0.00963493*(I311*N311)</f>
        <v>8175.6565085605</v>
      </c>
      <c r="AM311" s="30" t="n">
        <f aca="false">5205.907083+122.0638992*I311+13.609808*(N311/1000)-1.245906883*AD311+0.7746840854*AE311-134.2474226*AC311-1547.125689*IF(AND(B311&gt;=DATE(2020,3,20),B311&lt;=DATE(2020,6,26)),1,0)</f>
        <v>8088.07285767766</v>
      </c>
      <c r="AN311" s="30" t="n">
        <f aca="false">IF(ISNUMBER(C312),C312,AN312)-0.8328750492*(AD313-AD312)+3.274150872*(AE313-AE312)+0.7954612886*((IF(ISNUMBER(C312),C312,AN312)-IF(ISNUMBER(C311),C311,AN311))-(-0.8328750492*(AD312-AD311)+3.274150872*(AE312-AE311)))-1.394571582*AO312+0.4181414112*AO311</f>
        <v>7501.3462864003</v>
      </c>
      <c r="AP311" s="31" t="n">
        <f aca="false">AQ311+AR310+'ARIMAX(1,1,1) Model'!$C$19*(AR310-AR309)+'ARIMAX(1,1,1) Model'!$C$20*AS310</f>
        <v>7590.01658833095</v>
      </c>
      <c r="AQ311" s="31" t="n">
        <f aca="false">'ARIMAX(1,1,1) Model'!$C$6*I311+'ARIMAX(1,1,1) Model'!$C$7*N311/1000+'ARIMAX(1,1,1) Model'!$C$8*AD311+'ARIMAX(1,1,1) Model'!$C$9*AE311+'ARIMAX(1,1,1) Model'!$C$10*AC311+'ARIMAX(1,1,1) Model'!$C$11*IF(AND(B311&gt;='ARIMAX(1,1,1) Model'!$C$25,B311&lt;='ARIMAX(1,1,1) Model'!$C$26),1,0)+'ARIMAX(1,1,1) Model'!$C$12*E311/1000+'ARIMAX(1,1,1) Model'!$C$13*V311+'ARIMAX(1,1,1) Model'!$C$14*A311+'ARIMAX(1,1,1) Model'!$C$15*SIN(2*PI()*A311/'ARIMAX(1,1,1) Model'!$C$24)+'ARIMAX(1,1,1) Model'!$C$16*COS(2*PI()*A311/'ARIMAX(1,1,1) Model'!$C$24)+'ARIMAX(1,1,1) Model'!$C$17*SIN(4*PI()*A311/'ARIMAX(1,1,1) Model'!$C$24)+'ARIMAX(1,1,1) Model'!$C$18*COS(4*PI()*A311/'ARIMAX(1,1,1) Model'!$C$24)</f>
        <v>1337.78429994405</v>
      </c>
      <c r="AR311" s="31" t="n">
        <f aca="false">IF(ISNUMBER(C311),C311,AP311)-AQ311</f>
        <v>6102.21570005595</v>
      </c>
      <c r="AS311" s="31" t="n">
        <f aca="false">IF(ISNUMBER(C311),C311-AP311,0)</f>
        <v>-150.01658833095</v>
      </c>
      <c r="AT311" s="32"/>
      <c r="AU311" s="33"/>
      <c r="AV311" s="33"/>
      <c r="AW311" s="31"/>
      <c r="AX311" s="31"/>
    </row>
    <row r="312" customFormat="false" ht="16.5" hidden="false" customHeight="true" outlineLevel="0" collapsed="false">
      <c r="A312" s="23" t="n">
        <v>311</v>
      </c>
      <c r="B312" s="24" t="n">
        <v>35447</v>
      </c>
      <c r="C312" s="23" t="n">
        <v>7408</v>
      </c>
      <c r="D312" s="25"/>
      <c r="E312" s="25" t="n">
        <v>324000</v>
      </c>
      <c r="F312" s="25"/>
      <c r="G312" s="25" t="n">
        <v>25.42</v>
      </c>
      <c r="H312" s="25" t="n">
        <v>23.225</v>
      </c>
      <c r="I312" s="25" t="n">
        <v>1.241</v>
      </c>
      <c r="J312" s="25" t="n">
        <v>8131.408</v>
      </c>
      <c r="K312" s="25"/>
      <c r="L312" s="25" t="n">
        <v>848</v>
      </c>
      <c r="M312" s="25" t="n">
        <v>15.183</v>
      </c>
      <c r="N312" s="25" t="n">
        <v>199643</v>
      </c>
      <c r="O312" s="25" t="n">
        <v>5351.2</v>
      </c>
      <c r="P312" s="25" t="n">
        <v>1247457</v>
      </c>
      <c r="Q312" s="25"/>
      <c r="R312" s="25" t="n">
        <v>4321</v>
      </c>
      <c r="S312" s="25"/>
      <c r="T312" s="25"/>
      <c r="U312" s="25" t="n">
        <v>27</v>
      </c>
      <c r="V312" s="25" t="n">
        <v>94.6</v>
      </c>
      <c r="W312" s="25"/>
      <c r="X312" s="25"/>
      <c r="Y312" s="25"/>
      <c r="Z312" s="25"/>
      <c r="AA312" s="25" t="n">
        <v>266588</v>
      </c>
      <c r="AB312" s="26"/>
      <c r="AC312" s="27" t="n">
        <v>0</v>
      </c>
      <c r="AD312" s="28" t="n">
        <v>248</v>
      </c>
      <c r="AE312" s="28" t="n">
        <v>0</v>
      </c>
      <c r="AF312" s="27"/>
      <c r="AG312" s="29" t="n">
        <f aca="false">6753.47943187+0.36116788*I312+0.01252571*N312-22.85359542*V312+0.00407811*AA312-0.00067349*E312</f>
        <v>7961.61226468708</v>
      </c>
      <c r="AH312" s="29" t="n">
        <f aca="false">A312*'Simple Linear Regression'!$B$18+'Simple Linear Regression'!$B$17</f>
        <v>8150.63088003459</v>
      </c>
      <c r="AI312" s="29" t="n">
        <f aca="false">7491.3971+0.0137554*N312-0.00058829*E312-34.3283*V312+0.30565*L312+54.6031*M312</f>
        <v>7887.7333495</v>
      </c>
      <c r="AJ312" s="29" t="n">
        <f aca="false">7491.3971-0.00058829*E312+0.30565*L312+54.6031*M312+0.0137554*N312-34.3283*V312</f>
        <v>7887.7333495</v>
      </c>
      <c r="AL312" s="29" t="n">
        <f aca="false">2192.59+2373.87*I312+0.0316653*N312-15.7623*V312+0.00202406*AA312-0.000740146*E312-0.00963493*(I312*N312)</f>
        <v>7881.86638566241</v>
      </c>
      <c r="AM312" s="30" t="n">
        <f aca="false">5205.907083+122.0638992*I312+13.609808*(N312/1000)-1.245906883*AD312+0.7746840854*AE312-134.2474226*AC312-1547.125689*IF(AND(B312&gt;=DATE(2020,3,20),B312&lt;=DATE(2020,6,26)),1,0)</f>
        <v>7765.5063734672</v>
      </c>
      <c r="AN312" s="30" t="n">
        <f aca="false">IF(ISNUMBER(C313),C313,AN313)-0.8328750492*(AD314-AD313)+3.274150872*(AE314-AE313)+0.7954612886*((IF(ISNUMBER(C313),C313,AN313)-IF(ISNUMBER(C312),C312,AN312))-(-0.8328750492*(AD313-AD312)+3.274150872*(AE313-AE312)))-1.394571582*AO313+0.4181414112*AO312</f>
        <v>7104.10745662351</v>
      </c>
      <c r="AP312" s="31" t="n">
        <f aca="false">AQ312+AR311+'ARIMAX(1,1,1) Model'!$C$19*(AR311-AR310)+'ARIMAX(1,1,1) Model'!$C$20*AS311</f>
        <v>7626.36173696555</v>
      </c>
      <c r="AQ312" s="31" t="n">
        <f aca="false">'ARIMAX(1,1,1) Model'!$C$6*I312+'ARIMAX(1,1,1) Model'!$C$7*N312/1000+'ARIMAX(1,1,1) Model'!$C$8*AD312+'ARIMAX(1,1,1) Model'!$C$9*AE312+'ARIMAX(1,1,1) Model'!$C$10*AC312+'ARIMAX(1,1,1) Model'!$C$11*IF(AND(B312&gt;='ARIMAX(1,1,1) Model'!$C$25,B312&lt;='ARIMAX(1,1,1) Model'!$C$26),1,0)+'ARIMAX(1,1,1) Model'!$C$12*E312/1000+'ARIMAX(1,1,1) Model'!$C$13*V312+'ARIMAX(1,1,1) Model'!$C$14*A312+'ARIMAX(1,1,1) Model'!$C$15*SIN(2*PI()*A312/'ARIMAX(1,1,1) Model'!$C$24)+'ARIMAX(1,1,1) Model'!$C$16*COS(2*PI()*A312/'ARIMAX(1,1,1) Model'!$C$24)+'ARIMAX(1,1,1) Model'!$C$17*SIN(4*PI()*A312/'ARIMAX(1,1,1) Model'!$C$24)+'ARIMAX(1,1,1) Model'!$C$18*COS(4*PI()*A312/'ARIMAX(1,1,1) Model'!$C$24)</f>
        <v>1368.47201632469</v>
      </c>
      <c r="AR312" s="31" t="n">
        <f aca="false">IF(ISNUMBER(C312),C312,AP312)-AQ312</f>
        <v>6039.52798367531</v>
      </c>
      <c r="AS312" s="31" t="n">
        <f aca="false">IF(ISNUMBER(C312),C312-AP312,0)</f>
        <v>-218.361736965549</v>
      </c>
      <c r="AT312" s="32"/>
      <c r="AU312" s="33"/>
      <c r="AV312" s="33"/>
      <c r="AW312" s="31"/>
      <c r="AX312" s="31"/>
    </row>
    <row r="313" customFormat="false" ht="16.5" hidden="false" customHeight="true" outlineLevel="0" collapsed="false">
      <c r="A313" s="23" t="n">
        <v>312</v>
      </c>
      <c r="B313" s="24" t="n">
        <v>35454</v>
      </c>
      <c r="C313" s="23" t="n">
        <v>7265</v>
      </c>
      <c r="D313" s="25"/>
      <c r="E313" s="25" t="n">
        <v>345000</v>
      </c>
      <c r="F313" s="25"/>
      <c r="G313" s="25" t="n">
        <v>24.4</v>
      </c>
      <c r="H313" s="25" t="n">
        <v>22.9</v>
      </c>
      <c r="I313" s="25" t="n">
        <v>1.241</v>
      </c>
      <c r="J313" s="25" t="n">
        <v>8131.408</v>
      </c>
      <c r="K313" s="25"/>
      <c r="L313" s="25" t="n">
        <v>848</v>
      </c>
      <c r="M313" s="25" t="n">
        <v>15.183</v>
      </c>
      <c r="N313" s="25" t="n">
        <v>199643</v>
      </c>
      <c r="O313" s="25" t="n">
        <v>5351.2</v>
      </c>
      <c r="P313" s="25" t="n">
        <v>1247457</v>
      </c>
      <c r="Q313" s="25"/>
      <c r="R313" s="25" t="n">
        <v>4321</v>
      </c>
      <c r="S313" s="25"/>
      <c r="T313" s="25"/>
      <c r="U313" s="25" t="n">
        <v>27</v>
      </c>
      <c r="V313" s="25" t="n">
        <v>94.6</v>
      </c>
      <c r="W313" s="25"/>
      <c r="X313" s="25"/>
      <c r="Y313" s="25"/>
      <c r="Z313" s="25"/>
      <c r="AA313" s="25" t="n">
        <v>266588</v>
      </c>
      <c r="AB313" s="26"/>
      <c r="AC313" s="27" t="n">
        <v>0</v>
      </c>
      <c r="AD313" s="28" t="n">
        <v>177.9</v>
      </c>
      <c r="AE313" s="28" t="n">
        <v>0.2</v>
      </c>
      <c r="AF313" s="27"/>
      <c r="AG313" s="29" t="n">
        <f aca="false">6753.47943187+0.36116788*I313+0.01252571*N313-22.85359542*V313+0.00407811*AA313-0.00067349*E313</f>
        <v>7947.46897468708</v>
      </c>
      <c r="AH313" s="29" t="n">
        <f aca="false">A313*'Simple Linear Regression'!$B$18+'Simple Linear Regression'!$B$17</f>
        <v>8151.4839171185</v>
      </c>
      <c r="AI313" s="29" t="n">
        <f aca="false">7491.3971+0.0137554*N313-0.00058829*E313-34.3283*V313+0.30565*L313+54.6031*M313</f>
        <v>7875.3792595</v>
      </c>
      <c r="AJ313" s="29" t="n">
        <f aca="false">7491.3971-0.00058829*E313+0.30565*L313+54.6031*M313+0.0137554*N313-34.3283*V313</f>
        <v>7875.3792595</v>
      </c>
      <c r="AL313" s="29" t="n">
        <f aca="false">2192.59+2373.87*I313+0.0316653*N313-15.7623*V313+0.00202406*AA313-0.000740146*E313-0.00963493*(I313*N313)</f>
        <v>7866.32331966241</v>
      </c>
      <c r="AM313" s="30" t="n">
        <f aca="false">5205.907083+122.0638992*I313+13.609808*(N313/1000)-1.245906883*AD313+0.7746840854*AE313-134.2474226*AC313-1547.125689*IF(AND(B313&gt;=DATE(2020,3,20),B313&lt;=DATE(2020,6,26)),1,0)</f>
        <v>7852.99938278258</v>
      </c>
      <c r="AN313" s="30" t="n">
        <f aca="false">IF(ISNUMBER(C314),C314,AN314)-0.8328750492*(AD315-AD314)+3.274150872*(AE315-AE314)+0.7954612886*((IF(ISNUMBER(C314),C314,AN314)-IF(ISNUMBER(C313),C313,AN313))-(-0.8328750492*(AD314-AD313)+3.274150872*(AE314-AE313)))-1.394571582*AO314+0.4181414112*AO313</f>
        <v>7050.65047235118</v>
      </c>
      <c r="AP313" s="31" t="n">
        <f aca="false">AQ313+AR312+'ARIMAX(1,1,1) Model'!$C$19*(AR312-AR311)+'ARIMAX(1,1,1) Model'!$C$20*AS312</f>
        <v>7526.88868026707</v>
      </c>
      <c r="AQ313" s="31" t="n">
        <f aca="false">'ARIMAX(1,1,1) Model'!$C$6*I313+'ARIMAX(1,1,1) Model'!$C$7*N313/1000+'ARIMAX(1,1,1) Model'!$C$8*AD313+'ARIMAX(1,1,1) Model'!$C$9*AE313+'ARIMAX(1,1,1) Model'!$C$10*AC313+'ARIMAX(1,1,1) Model'!$C$11*IF(AND(B313&gt;='ARIMAX(1,1,1) Model'!$C$25,B313&lt;='ARIMAX(1,1,1) Model'!$C$26),1,0)+'ARIMAX(1,1,1) Model'!$C$12*E313/1000+'ARIMAX(1,1,1) Model'!$C$13*V313+'ARIMAX(1,1,1) Model'!$C$14*A313+'ARIMAX(1,1,1) Model'!$C$15*SIN(2*PI()*A313/'ARIMAX(1,1,1) Model'!$C$24)+'ARIMAX(1,1,1) Model'!$C$16*COS(2*PI()*A313/'ARIMAX(1,1,1) Model'!$C$24)+'ARIMAX(1,1,1) Model'!$C$17*SIN(4*PI()*A313/'ARIMAX(1,1,1) Model'!$C$24)+'ARIMAX(1,1,1) Model'!$C$18*COS(4*PI()*A313/'ARIMAX(1,1,1) Model'!$C$24)</f>
        <v>1296.9309386231</v>
      </c>
      <c r="AR313" s="31" t="n">
        <f aca="false">IF(ISNUMBER(C313),C313,AP313)-AQ313</f>
        <v>5968.0690613769</v>
      </c>
      <c r="AS313" s="31" t="n">
        <f aca="false">IF(ISNUMBER(C313),C313-AP313,0)</f>
        <v>-261.888680267065</v>
      </c>
      <c r="AT313" s="32"/>
      <c r="AU313" s="33"/>
      <c r="AV313" s="33"/>
      <c r="AW313" s="31"/>
      <c r="AX313" s="31"/>
    </row>
    <row r="314" customFormat="false" ht="16.5" hidden="false" customHeight="true" outlineLevel="0" collapsed="false">
      <c r="A314" s="23" t="n">
        <v>313</v>
      </c>
      <c r="B314" s="24" t="n">
        <v>35461</v>
      </c>
      <c r="C314" s="23" t="n">
        <v>7125</v>
      </c>
      <c r="D314" s="25"/>
      <c r="E314" s="25" t="n">
        <v>340000</v>
      </c>
      <c r="F314" s="25"/>
      <c r="G314" s="25" t="n">
        <v>24.24</v>
      </c>
      <c r="H314" s="25" t="n">
        <v>22.98</v>
      </c>
      <c r="I314" s="25" t="n">
        <v>1.238</v>
      </c>
      <c r="J314" s="25" t="n">
        <v>8131.408</v>
      </c>
      <c r="K314" s="25"/>
      <c r="L314" s="25" t="n">
        <v>848</v>
      </c>
      <c r="M314" s="25" t="n">
        <v>15.183</v>
      </c>
      <c r="N314" s="25" t="n">
        <v>199643</v>
      </c>
      <c r="O314" s="25" t="n">
        <v>5351.2</v>
      </c>
      <c r="P314" s="25" t="n">
        <v>1247457</v>
      </c>
      <c r="Q314" s="25"/>
      <c r="R314" s="25" t="n">
        <v>4321</v>
      </c>
      <c r="S314" s="25"/>
      <c r="T314" s="25"/>
      <c r="U314" s="25" t="n">
        <v>27</v>
      </c>
      <c r="V314" s="25" t="n">
        <v>94.6</v>
      </c>
      <c r="W314" s="25"/>
      <c r="X314" s="25"/>
      <c r="Y314" s="25"/>
      <c r="Z314" s="25"/>
      <c r="AA314" s="25" t="n">
        <v>266588</v>
      </c>
      <c r="AB314" s="26"/>
      <c r="AC314" s="27" t="n">
        <v>0</v>
      </c>
      <c r="AD314" s="28" t="n">
        <v>178.9</v>
      </c>
      <c r="AE314" s="28" t="n">
        <v>0.4</v>
      </c>
      <c r="AF314" s="27"/>
      <c r="AG314" s="29" t="n">
        <f aca="false">6753.47943187+0.36116788*I314+0.01252571*N314-22.85359542*V314+0.00407811*AA314-0.00067349*E314</f>
        <v>7950.83534118344</v>
      </c>
      <c r="AH314" s="29" t="n">
        <f aca="false">A314*'Simple Linear Regression'!$B$18+'Simple Linear Regression'!$B$17</f>
        <v>8152.3369542024</v>
      </c>
      <c r="AI314" s="29" t="n">
        <f aca="false">7491.3971+0.0137554*N314-0.00058829*E314-34.3283*V314+0.30565*L314+54.6031*M314</f>
        <v>7878.3207095</v>
      </c>
      <c r="AJ314" s="29" t="n">
        <f aca="false">7491.3971-0.00058829*E314+0.30565*L314+54.6031*M314+0.0137554*N314-34.3283*V314</f>
        <v>7878.3207095</v>
      </c>
      <c r="AL314" s="29" t="n">
        <f aca="false">2192.59+2373.87*I314+0.0316653*N314-15.7623*V314+0.00202406*AA314-0.000740146*E314-0.00963493*(I314*N314)</f>
        <v>7868.67307865238</v>
      </c>
      <c r="AM314" s="30" t="n">
        <f aca="false">5205.907083+122.0638992*I314+13.609808*(N314/1000)-1.245906883*AD314+0.7746840854*AE314-134.2474226*AC314-1547.125689*IF(AND(B314&gt;=DATE(2020,3,20),B314&lt;=DATE(2020,6,26)),1,0)</f>
        <v>7851.54222101906</v>
      </c>
      <c r="AN314" s="30" t="n">
        <f aca="false">IF(ISNUMBER(C315),C315,AN315)-0.8328750492*(AD316-AD315)+3.274150872*(AE316-AE315)+0.7954612886*((IF(ISNUMBER(C315),C315,AN315)-IF(ISNUMBER(C314),C314,AN314))-(-0.8328750492*(AD315-AD314)+3.274150872*(AE315-AE314)))-1.394571582*AO315+0.4181414112*AO314</f>
        <v>6849.89744286906</v>
      </c>
      <c r="AP314" s="31" t="n">
        <f aca="false">AQ314+AR313+'ARIMAX(1,1,1) Model'!$C$19*(AR313-AR312)+'ARIMAX(1,1,1) Model'!$C$20*AS313</f>
        <v>7495.0173162726</v>
      </c>
      <c r="AQ314" s="31" t="n">
        <f aca="false">'ARIMAX(1,1,1) Model'!$C$6*I314+'ARIMAX(1,1,1) Model'!$C$7*N314/1000+'ARIMAX(1,1,1) Model'!$C$8*AD314+'ARIMAX(1,1,1) Model'!$C$9*AE314+'ARIMAX(1,1,1) Model'!$C$10*AC314+'ARIMAX(1,1,1) Model'!$C$11*IF(AND(B314&gt;='ARIMAX(1,1,1) Model'!$C$25,B314&lt;='ARIMAX(1,1,1) Model'!$C$26),1,0)+'ARIMAX(1,1,1) Model'!$C$12*E314/1000+'ARIMAX(1,1,1) Model'!$C$13*V314+'ARIMAX(1,1,1) Model'!$C$14*A314+'ARIMAX(1,1,1) Model'!$C$15*SIN(2*PI()*A314/'ARIMAX(1,1,1) Model'!$C$24)+'ARIMAX(1,1,1) Model'!$C$16*COS(2*PI()*A314/'ARIMAX(1,1,1) Model'!$C$24)+'ARIMAX(1,1,1) Model'!$C$17*SIN(4*PI()*A314/'ARIMAX(1,1,1) Model'!$C$24)+'ARIMAX(1,1,1) Model'!$C$18*COS(4*PI()*A314/'ARIMAX(1,1,1) Model'!$C$24)</f>
        <v>1298.19608408051</v>
      </c>
      <c r="AR314" s="31" t="n">
        <f aca="false">IF(ISNUMBER(C314),C314,AP314)-AQ314</f>
        <v>5826.80391591949</v>
      </c>
      <c r="AS314" s="31" t="n">
        <f aca="false">IF(ISNUMBER(C314),C314-AP314,0)</f>
        <v>-370.017316272599</v>
      </c>
      <c r="AT314" s="32"/>
      <c r="AU314" s="33"/>
      <c r="AV314" s="33"/>
      <c r="AW314" s="31"/>
      <c r="AX314" s="31"/>
    </row>
    <row r="315" customFormat="false" ht="16.5" hidden="false" customHeight="true" outlineLevel="0" collapsed="false">
      <c r="A315" s="23" t="n">
        <v>314</v>
      </c>
      <c r="B315" s="24" t="n">
        <v>35468</v>
      </c>
      <c r="C315" s="23" t="n">
        <v>7013</v>
      </c>
      <c r="D315" s="25"/>
      <c r="E315" s="25" t="n">
        <v>333000</v>
      </c>
      <c r="F315" s="25"/>
      <c r="G315" s="25" t="n">
        <v>23.49</v>
      </c>
      <c r="H315" s="25" t="n">
        <v>22.5275</v>
      </c>
      <c r="I315" s="25" t="n">
        <v>1.236</v>
      </c>
      <c r="J315" s="25" t="n">
        <v>8259.771</v>
      </c>
      <c r="K315" s="25"/>
      <c r="L315" s="25" t="n">
        <v>852</v>
      </c>
      <c r="M315" s="25" t="n">
        <v>15.183</v>
      </c>
      <c r="N315" s="25" t="n">
        <v>199643</v>
      </c>
      <c r="O315" s="25" t="n">
        <v>5378.6</v>
      </c>
      <c r="P315" s="25" t="n">
        <v>1247457</v>
      </c>
      <c r="Q315" s="25"/>
      <c r="R315" s="25" t="n">
        <v>4321</v>
      </c>
      <c r="S315" s="25"/>
      <c r="T315" s="25"/>
      <c r="U315" s="25" t="n">
        <v>27</v>
      </c>
      <c r="V315" s="25" t="n">
        <v>94.2</v>
      </c>
      <c r="W315" s="25"/>
      <c r="X315" s="25"/>
      <c r="Y315" s="25"/>
      <c r="Z315" s="25"/>
      <c r="AA315" s="25" t="n">
        <v>266588</v>
      </c>
      <c r="AB315" s="26"/>
      <c r="AC315" s="27" t="n">
        <v>0</v>
      </c>
      <c r="AD315" s="28" t="n">
        <v>136.2</v>
      </c>
      <c r="AE315" s="28" t="n">
        <v>0.8</v>
      </c>
      <c r="AF315" s="27"/>
      <c r="AG315" s="29" t="n">
        <f aca="false">6753.47943187+0.36116788*I315+0.01252571*N315-22.85359542*V315+0.00407811*AA315-0.00067349*E315</f>
        <v>7964.69048701568</v>
      </c>
      <c r="AH315" s="29" t="n">
        <f aca="false">A315*'Simple Linear Regression'!$B$18+'Simple Linear Regression'!$B$17</f>
        <v>8153.18999128631</v>
      </c>
      <c r="AI315" s="29" t="n">
        <f aca="false">7491.3971+0.0137554*N315-0.00058829*E315-34.3283*V315+0.30565*L315+54.6031*M315</f>
        <v>7897.3926595</v>
      </c>
      <c r="AJ315" s="29" t="n">
        <f aca="false">7491.3971-0.00058829*E315+0.30565*L315+54.6031*M315+0.0137554*N315-34.3283*V315</f>
        <v>7897.3926595</v>
      </c>
      <c r="AL315" s="29" t="n">
        <f aca="false">2192.59+2373.87*I315+0.0316653*N315-15.7623*V315+0.00202406*AA315-0.000740146*E315-0.00963493*(I315*N315)</f>
        <v>7879.25837331236</v>
      </c>
      <c r="AM315" s="30" t="n">
        <f aca="false">5205.907083+122.0638992*I315+13.609808*(N315/1000)-1.245906883*AD315+0.7746840854*AE315-134.2474226*AC315-1547.125689*IF(AND(B315&gt;=DATE(2020,3,20),B315&lt;=DATE(2020,6,26)),1,0)</f>
        <v>7904.80819075892</v>
      </c>
      <c r="AN315" s="30" t="n">
        <f aca="false">IF(ISNUMBER(C316),C316,AN316)-0.8328750492*(AD317-AD316)+3.274150872*(AE317-AE316)+0.7954612886*((IF(ISNUMBER(C316),C316,AN316)-IF(ISNUMBER(C315),C315,AN315))-(-0.8328750492*(AD316-AD315)+3.274150872*(AE316-AE315)))-1.394571582*AO316+0.4181414112*AO315</f>
        <v>8028.56472581284</v>
      </c>
      <c r="AP315" s="31" t="n">
        <f aca="false">AQ315+AR314+'ARIMAX(1,1,1) Model'!$C$19*(AR314-AR313)+'ARIMAX(1,1,1) Model'!$C$20*AS314</f>
        <v>7421.576483863</v>
      </c>
      <c r="AQ315" s="31" t="n">
        <f aca="false">'ARIMAX(1,1,1) Model'!$C$6*I315+'ARIMAX(1,1,1) Model'!$C$7*N315/1000+'ARIMAX(1,1,1) Model'!$C$8*AD315+'ARIMAX(1,1,1) Model'!$C$9*AE315+'ARIMAX(1,1,1) Model'!$C$10*AC315+'ARIMAX(1,1,1) Model'!$C$11*IF(AND(B315&gt;='ARIMAX(1,1,1) Model'!$C$25,B315&lt;='ARIMAX(1,1,1) Model'!$C$26),1,0)+'ARIMAX(1,1,1) Model'!$C$12*E315/1000+'ARIMAX(1,1,1) Model'!$C$13*V315+'ARIMAX(1,1,1) Model'!$C$14*A315+'ARIMAX(1,1,1) Model'!$C$15*SIN(2*PI()*A315/'ARIMAX(1,1,1) Model'!$C$24)+'ARIMAX(1,1,1) Model'!$C$16*COS(2*PI()*A315/'ARIMAX(1,1,1) Model'!$C$24)+'ARIMAX(1,1,1) Model'!$C$17*SIN(4*PI()*A315/'ARIMAX(1,1,1) Model'!$C$24)+'ARIMAX(1,1,1) Model'!$C$18*COS(4*PI()*A315/'ARIMAX(1,1,1) Model'!$C$24)</f>
        <v>1275.50391291506</v>
      </c>
      <c r="AR315" s="31" t="n">
        <f aca="false">IF(ISNUMBER(C315),C315,AP315)-AQ315</f>
        <v>5737.49608708494</v>
      </c>
      <c r="AS315" s="31" t="n">
        <f aca="false">IF(ISNUMBER(C315),C315-AP315,0)</f>
        <v>-408.576483863004</v>
      </c>
      <c r="AT315" s="32"/>
      <c r="AU315" s="33"/>
      <c r="AV315" s="33"/>
      <c r="AW315" s="31"/>
      <c r="AX315" s="31"/>
    </row>
    <row r="316" customFormat="false" ht="16.5" hidden="false" customHeight="true" outlineLevel="0" collapsed="false">
      <c r="A316" s="23" t="n">
        <v>315</v>
      </c>
      <c r="B316" s="24" t="n">
        <v>35475</v>
      </c>
      <c r="C316" s="23" t="n">
        <v>7530</v>
      </c>
      <c r="D316" s="25"/>
      <c r="E316" s="25" t="n">
        <v>315000</v>
      </c>
      <c r="F316" s="25"/>
      <c r="G316" s="25" t="n">
        <v>22.21</v>
      </c>
      <c r="H316" s="25" t="n">
        <v>20.832</v>
      </c>
      <c r="I316" s="25" t="n">
        <v>1.234</v>
      </c>
      <c r="J316" s="25" t="n">
        <v>8259.771</v>
      </c>
      <c r="K316" s="25"/>
      <c r="L316" s="25" t="n">
        <v>852</v>
      </c>
      <c r="M316" s="25" t="n">
        <v>15.183</v>
      </c>
      <c r="N316" s="25" t="n">
        <v>199643</v>
      </c>
      <c r="O316" s="25" t="n">
        <v>5378.6</v>
      </c>
      <c r="P316" s="25" t="n">
        <v>1247457</v>
      </c>
      <c r="Q316" s="25"/>
      <c r="R316" s="25" t="n">
        <v>4321</v>
      </c>
      <c r="S316" s="25"/>
      <c r="T316" s="25"/>
      <c r="U316" s="25" t="n">
        <v>27</v>
      </c>
      <c r="V316" s="25" t="n">
        <v>94.2</v>
      </c>
      <c r="W316" s="25"/>
      <c r="X316" s="25"/>
      <c r="Y316" s="25"/>
      <c r="Z316" s="25"/>
      <c r="AA316" s="25" t="n">
        <v>266588</v>
      </c>
      <c r="AB316" s="26"/>
      <c r="AC316" s="27" t="n">
        <v>0</v>
      </c>
      <c r="AD316" s="28" t="n">
        <v>186.7</v>
      </c>
      <c r="AE316" s="28" t="n">
        <v>0</v>
      </c>
      <c r="AF316" s="27"/>
      <c r="AG316" s="29" t="n">
        <f aca="false">6753.47943187+0.36116788*I316+0.01252571*N316-22.85359542*V316+0.00407811*AA316-0.00067349*E316</f>
        <v>7976.81258467992</v>
      </c>
      <c r="AH316" s="29" t="n">
        <f aca="false">A316*'Simple Linear Regression'!$B$18+'Simple Linear Regression'!$B$17</f>
        <v>8154.04302837021</v>
      </c>
      <c r="AI316" s="29" t="n">
        <f aca="false">7491.3971+0.0137554*N316-0.00058829*E316-34.3283*V316+0.30565*L316+54.6031*M316</f>
        <v>7907.9818795</v>
      </c>
      <c r="AJ316" s="29" t="n">
        <f aca="false">7491.3971-0.00058829*E316+0.30565*L316+54.6031*M316+0.0137554*N316-34.3283*V316</f>
        <v>7907.9818795</v>
      </c>
      <c r="AL316" s="29" t="n">
        <f aca="false">2192.59+2373.87*I316+0.0316653*N316-15.7623*V316+0.00202406*AA316-0.000740146*E316-0.00963493*(I316*N316)</f>
        <v>7891.68035397234</v>
      </c>
      <c r="AM316" s="30" t="n">
        <f aca="false">5205.907083+122.0638992*I316+13.609808*(N316/1000)-1.245906883*AD316+0.7746840854*AE316-134.2474226*AC316-1547.125689*IF(AND(B316&gt;=DATE(2020,3,20),B316&lt;=DATE(2020,6,26)),1,0)</f>
        <v>7841.0260181007</v>
      </c>
      <c r="AN316" s="30" t="n">
        <f aca="false">IF(ISNUMBER(C317),C317,AN317)-0.8328750492*(AD318-AD317)+3.274150872*(AE318-AE317)+0.7954612886*((IF(ISNUMBER(C317),C317,AN317)-IF(ISNUMBER(C316),C316,AN316))-(-0.8328750492*(AD317-AD316)+3.274150872*(AE317-AE316)))-1.394571582*AO317+0.4181414112*AO316</f>
        <v>8348.36589815666</v>
      </c>
      <c r="AP316" s="31" t="n">
        <f aca="false">AQ316+AR315+'ARIMAX(1,1,1) Model'!$C$19*(AR315-AR314)+'ARIMAX(1,1,1) Model'!$C$20*AS315</f>
        <v>7429.34883172109</v>
      </c>
      <c r="AQ316" s="31" t="n">
        <f aca="false">'ARIMAX(1,1,1) Model'!$C$6*I316+'ARIMAX(1,1,1) Model'!$C$7*N316/1000+'ARIMAX(1,1,1) Model'!$C$8*AD316+'ARIMAX(1,1,1) Model'!$C$9*AE316+'ARIMAX(1,1,1) Model'!$C$10*AC316+'ARIMAX(1,1,1) Model'!$C$11*IF(AND(B316&gt;='ARIMAX(1,1,1) Model'!$C$25,B316&lt;='ARIMAX(1,1,1) Model'!$C$26),1,0)+'ARIMAX(1,1,1) Model'!$C$12*E316/1000+'ARIMAX(1,1,1) Model'!$C$13*V316+'ARIMAX(1,1,1) Model'!$C$14*A316+'ARIMAX(1,1,1) Model'!$C$15*SIN(2*PI()*A316/'ARIMAX(1,1,1) Model'!$C$24)+'ARIMAX(1,1,1) Model'!$C$16*COS(2*PI()*A316/'ARIMAX(1,1,1) Model'!$C$24)+'ARIMAX(1,1,1) Model'!$C$17*SIN(4*PI()*A316/'ARIMAX(1,1,1) Model'!$C$24)+'ARIMAX(1,1,1) Model'!$C$18*COS(4*PI()*A316/'ARIMAX(1,1,1) Model'!$C$24)</f>
        <v>1332.8101370063</v>
      </c>
      <c r="AR316" s="31" t="n">
        <f aca="false">IF(ISNUMBER(C316),C316,AP316)-AQ316</f>
        <v>6197.18986299371</v>
      </c>
      <c r="AS316" s="31" t="n">
        <f aca="false">IF(ISNUMBER(C316),C316-AP316,0)</f>
        <v>100.651168278913</v>
      </c>
      <c r="AT316" s="32"/>
      <c r="AU316" s="33"/>
      <c r="AV316" s="33"/>
      <c r="AW316" s="31"/>
      <c r="AX316" s="31"/>
    </row>
    <row r="317" customFormat="false" ht="16.5" hidden="false" customHeight="true" outlineLevel="0" collapsed="false">
      <c r="A317" s="23" t="n">
        <v>316</v>
      </c>
      <c r="B317" s="24" t="n">
        <v>35482</v>
      </c>
      <c r="C317" s="23" t="n">
        <v>8011</v>
      </c>
      <c r="D317" s="25"/>
      <c r="E317" s="25" t="n">
        <v>313000</v>
      </c>
      <c r="F317" s="25"/>
      <c r="G317" s="25" t="n">
        <v>22.175</v>
      </c>
      <c r="H317" s="25" t="n">
        <v>20.544</v>
      </c>
      <c r="I317" s="25" t="n">
        <v>1.227</v>
      </c>
      <c r="J317" s="25" t="n">
        <v>8259.771</v>
      </c>
      <c r="K317" s="25"/>
      <c r="L317" s="25" t="n">
        <v>852</v>
      </c>
      <c r="M317" s="25" t="n">
        <v>15.682</v>
      </c>
      <c r="N317" s="25" t="n">
        <v>201462</v>
      </c>
      <c r="O317" s="25" t="n">
        <v>5378.6</v>
      </c>
      <c r="P317" s="25" t="n">
        <v>1247457</v>
      </c>
      <c r="Q317" s="25"/>
      <c r="R317" s="25" t="n">
        <v>4321</v>
      </c>
      <c r="S317" s="25"/>
      <c r="T317" s="25"/>
      <c r="U317" s="25" t="n">
        <v>27</v>
      </c>
      <c r="V317" s="25" t="n">
        <v>94.2</v>
      </c>
      <c r="W317" s="25"/>
      <c r="X317" s="25"/>
      <c r="Y317" s="25"/>
      <c r="Z317" s="25"/>
      <c r="AA317" s="25" t="n">
        <v>266588</v>
      </c>
      <c r="AB317" s="26"/>
      <c r="AC317" s="27" t="n">
        <v>0</v>
      </c>
      <c r="AD317" s="28" t="n">
        <v>126.9</v>
      </c>
      <c r="AE317" s="28" t="n">
        <v>0.6</v>
      </c>
      <c r="AF317" s="27"/>
      <c r="AG317" s="29" t="n">
        <f aca="false">6753.47943187+0.36116788*I317+0.01252571*N317-22.85359542*V317+0.00407811*AA317-0.00067349*E317</f>
        <v>8000.94130299476</v>
      </c>
      <c r="AH317" s="29" t="n">
        <f aca="false">A317*'Simple Linear Regression'!$B$18+'Simple Linear Regression'!$B$17</f>
        <v>8154.89606545412</v>
      </c>
      <c r="AI317" s="29" t="n">
        <f aca="false">7491.3971+0.0137554*N317-0.00058829*E317-34.3283*V317+0.30565*L317+54.6031*M317</f>
        <v>7961.426479</v>
      </c>
      <c r="AJ317" s="29" t="n">
        <f aca="false">7491.3971-0.00058829*E317+0.30565*L317+54.6031*M317+0.0137554*N317-34.3283*V317</f>
        <v>7961.426479</v>
      </c>
      <c r="AL317" s="29" t="n">
        <f aca="false">2192.59+2373.87*I317+0.0316653*N317-15.7623*V317+0.00202406*AA317-0.000740146*E317-0.00963493*(I317*N317)</f>
        <v>7926.10323546118</v>
      </c>
      <c r="AM317" s="30" t="n">
        <f aca="false">5205.907083+122.0638992*I317+13.609808*(N317/1000)-1.245906883*AD317+0.7746840854*AE317-134.2474226*AC317-1547.125689*IF(AND(B317&gt;=DATE(2020,3,20),B317&lt;=DATE(2020,6,26)),1,0)</f>
        <v>7939.89785361294</v>
      </c>
      <c r="AN317" s="30" t="n">
        <f aca="false">IF(ISNUMBER(C318),C318,AN318)-0.8328750492*(AD319-AD318)+3.274150872*(AE319-AE318)+0.7954612886*((IF(ISNUMBER(C318),C318,AN318)-IF(ISNUMBER(C317),C317,AN317))-(-0.8328750492*(AD318-AD317)+3.274150872*(AE318-AE317)))-1.394571582*AO318+0.4181414112*AO317</f>
        <v>7621.20048260993</v>
      </c>
      <c r="AP317" s="31" t="n">
        <f aca="false">AQ317+AR316+'ARIMAX(1,1,1) Model'!$C$19*(AR316-AR315)+'ARIMAX(1,1,1) Model'!$C$20*AS316</f>
        <v>7475.43742318639</v>
      </c>
      <c r="AQ317" s="31" t="n">
        <f aca="false">'ARIMAX(1,1,1) Model'!$C$6*I317+'ARIMAX(1,1,1) Model'!$C$7*N317/1000+'ARIMAX(1,1,1) Model'!$C$8*AD317+'ARIMAX(1,1,1) Model'!$C$9*AE317+'ARIMAX(1,1,1) Model'!$C$10*AC317+'ARIMAX(1,1,1) Model'!$C$11*IF(AND(B317&gt;='ARIMAX(1,1,1) Model'!$C$25,B317&lt;='ARIMAX(1,1,1) Model'!$C$26),1,0)+'ARIMAX(1,1,1) Model'!$C$12*E317/1000+'ARIMAX(1,1,1) Model'!$C$13*V317+'ARIMAX(1,1,1) Model'!$C$14*A317+'ARIMAX(1,1,1) Model'!$C$15*SIN(2*PI()*A317/'ARIMAX(1,1,1) Model'!$C$24)+'ARIMAX(1,1,1) Model'!$C$16*COS(2*PI()*A317/'ARIMAX(1,1,1) Model'!$C$24)+'ARIMAX(1,1,1) Model'!$C$17*SIN(4*PI()*A317/'ARIMAX(1,1,1) Model'!$C$24)+'ARIMAX(1,1,1) Model'!$C$18*COS(4*PI()*A317/'ARIMAX(1,1,1) Model'!$C$24)</f>
        <v>1324.0073251276</v>
      </c>
      <c r="AR317" s="31" t="n">
        <f aca="false">IF(ISNUMBER(C317),C317,AP317)-AQ317</f>
        <v>6686.9926748724</v>
      </c>
      <c r="AS317" s="31" t="n">
        <f aca="false">IF(ISNUMBER(C317),C317-AP317,0)</f>
        <v>535.562576813615</v>
      </c>
      <c r="AT317" s="32"/>
      <c r="AU317" s="33"/>
      <c r="AV317" s="33"/>
      <c r="AW317" s="31"/>
      <c r="AX317" s="31"/>
    </row>
    <row r="318" customFormat="false" ht="16.5" hidden="false" customHeight="true" outlineLevel="0" collapsed="false">
      <c r="A318" s="23" t="n">
        <v>317</v>
      </c>
      <c r="B318" s="24" t="n">
        <v>35489</v>
      </c>
      <c r="C318" s="23" t="n">
        <v>7779</v>
      </c>
      <c r="D318" s="25"/>
      <c r="E318" s="25" t="n">
        <v>322000</v>
      </c>
      <c r="F318" s="25"/>
      <c r="G318" s="25" t="n">
        <v>20.83</v>
      </c>
      <c r="H318" s="25" t="n">
        <v>19.834</v>
      </c>
      <c r="I318" s="25" t="n">
        <v>1.223</v>
      </c>
      <c r="J318" s="25" t="n">
        <v>8259.771</v>
      </c>
      <c r="K318" s="25"/>
      <c r="L318" s="25" t="n">
        <v>852</v>
      </c>
      <c r="M318" s="25" t="n">
        <v>15.682</v>
      </c>
      <c r="N318" s="25" t="n">
        <v>201462</v>
      </c>
      <c r="O318" s="25" t="n">
        <v>5378.6</v>
      </c>
      <c r="P318" s="25" t="n">
        <v>1247457</v>
      </c>
      <c r="Q318" s="25"/>
      <c r="R318" s="25" t="n">
        <v>4321</v>
      </c>
      <c r="S318" s="25"/>
      <c r="T318" s="25"/>
      <c r="U318" s="25" t="n">
        <v>27</v>
      </c>
      <c r="V318" s="25" t="n">
        <v>94.2</v>
      </c>
      <c r="W318" s="25"/>
      <c r="X318" s="25"/>
      <c r="Y318" s="25"/>
      <c r="Z318" s="25"/>
      <c r="AA318" s="25" t="n">
        <v>266588</v>
      </c>
      <c r="AB318" s="26"/>
      <c r="AC318" s="27" t="n">
        <v>0</v>
      </c>
      <c r="AD318" s="28" t="n">
        <v>131</v>
      </c>
      <c r="AE318" s="28" t="n">
        <v>0.4</v>
      </c>
      <c r="AF318" s="27"/>
      <c r="AG318" s="29" t="n">
        <f aca="false">6753.47943187+0.36116788*I318+0.01252571*N318-22.85359542*V318+0.00407811*AA318-0.00067349*E318</f>
        <v>7994.87844832324</v>
      </c>
      <c r="AH318" s="29" t="n">
        <f aca="false">A318*'Simple Linear Regression'!$B$18+'Simple Linear Regression'!$B$17</f>
        <v>8155.74910253802</v>
      </c>
      <c r="AI318" s="29" t="n">
        <f aca="false">7491.3971+0.0137554*N318-0.00058829*E318-34.3283*V318+0.30565*L318+54.6031*M318</f>
        <v>7956.131869</v>
      </c>
      <c r="AJ318" s="29" t="n">
        <f aca="false">7491.3971-0.00058829*E318+0.30565*L318+54.6031*M318+0.0137554*N318-34.3283*V318</f>
        <v>7956.131869</v>
      </c>
      <c r="AL318" s="29" t="n">
        <f aca="false">2192.59+2373.87*I318+0.0316653*N318-15.7623*V318+0.00202406*AA318-0.000740146*E318-0.00963493*(I318*N318)</f>
        <v>7917.71073053182</v>
      </c>
      <c r="AM318" s="30" t="n">
        <f aca="false">5205.907083+122.0638992*I318+13.609808*(N318/1000)-1.245906883*AD318+0.7746840854*AE318-134.2474226*AC318-1547.125689*IF(AND(B318&gt;=DATE(2020,3,20),B318&lt;=DATE(2020,6,26)),1,0)</f>
        <v>7934.14644297876</v>
      </c>
      <c r="AN318" s="30" t="n">
        <f aca="false">IF(ISNUMBER(C319),C319,AN319)-0.8328750492*(AD320-AD319)+3.274150872*(AE320-AE319)+0.7954612886*((IF(ISNUMBER(C319),C319,AN319)-IF(ISNUMBER(C318),C318,AN318))-(-0.8328750492*(AD319-AD318)+3.274150872*(AE319-AE318)))-1.394571582*AO319+0.4181414112*AO318</f>
        <v>7122.2229359669</v>
      </c>
      <c r="AP318" s="31" t="n">
        <f aca="false">AQ318+AR317+'ARIMAX(1,1,1) Model'!$C$19*(AR317-AR316)+'ARIMAX(1,1,1) Model'!$C$20*AS317</f>
        <v>7605.94198467109</v>
      </c>
      <c r="AQ318" s="31" t="n">
        <f aca="false">'ARIMAX(1,1,1) Model'!$C$6*I318+'ARIMAX(1,1,1) Model'!$C$7*N318/1000+'ARIMAX(1,1,1) Model'!$C$8*AD318+'ARIMAX(1,1,1) Model'!$C$9*AE318+'ARIMAX(1,1,1) Model'!$C$10*AC318+'ARIMAX(1,1,1) Model'!$C$11*IF(AND(B318&gt;='ARIMAX(1,1,1) Model'!$C$25,B318&lt;='ARIMAX(1,1,1) Model'!$C$26),1,0)+'ARIMAX(1,1,1) Model'!$C$12*E318/1000+'ARIMAX(1,1,1) Model'!$C$13*V318+'ARIMAX(1,1,1) Model'!$C$14*A318+'ARIMAX(1,1,1) Model'!$C$15*SIN(2*PI()*A318/'ARIMAX(1,1,1) Model'!$C$24)+'ARIMAX(1,1,1) Model'!$C$16*COS(2*PI()*A318/'ARIMAX(1,1,1) Model'!$C$24)+'ARIMAX(1,1,1) Model'!$C$17*SIN(4*PI()*A318/'ARIMAX(1,1,1) Model'!$C$24)+'ARIMAX(1,1,1) Model'!$C$18*COS(4*PI()*A318/'ARIMAX(1,1,1) Model'!$C$24)</f>
        <v>1353.22906883518</v>
      </c>
      <c r="AR318" s="31" t="n">
        <f aca="false">IF(ISNUMBER(C318),C318,AP318)-AQ318</f>
        <v>6425.77093116482</v>
      </c>
      <c r="AS318" s="31" t="n">
        <f aca="false">IF(ISNUMBER(C318),C318-AP318,0)</f>
        <v>173.058015328908</v>
      </c>
      <c r="AT318" s="32"/>
      <c r="AU318" s="33"/>
      <c r="AV318" s="33"/>
      <c r="AW318" s="31"/>
      <c r="AX318" s="31"/>
    </row>
    <row r="319" customFormat="false" ht="16.5" hidden="false" customHeight="true" outlineLevel="0" collapsed="false">
      <c r="A319" s="23" t="n">
        <v>318</v>
      </c>
      <c r="B319" s="24" t="n">
        <v>35496</v>
      </c>
      <c r="C319" s="23" t="n">
        <v>7417</v>
      </c>
      <c r="D319" s="25"/>
      <c r="E319" s="25" t="n">
        <v>321000</v>
      </c>
      <c r="F319" s="25"/>
      <c r="G319" s="25" t="n">
        <v>20.77</v>
      </c>
      <c r="H319" s="25" t="n">
        <v>19.3575</v>
      </c>
      <c r="I319" s="25" t="n">
        <v>1.215</v>
      </c>
      <c r="J319" s="25" t="n">
        <v>8259.771</v>
      </c>
      <c r="K319" s="25"/>
      <c r="L319" s="25" t="n">
        <v>852</v>
      </c>
      <c r="M319" s="25" t="n">
        <v>15.682</v>
      </c>
      <c r="N319" s="25" t="n">
        <v>201462</v>
      </c>
      <c r="O319" s="25" t="n">
        <v>5378.6</v>
      </c>
      <c r="P319" s="25" t="n">
        <v>1247457</v>
      </c>
      <c r="Q319" s="25"/>
      <c r="R319" s="25" t="n">
        <v>5442</v>
      </c>
      <c r="S319" s="25"/>
      <c r="T319" s="25"/>
      <c r="U319" s="25" t="n">
        <v>27</v>
      </c>
      <c r="V319" s="25" t="n">
        <v>94.3</v>
      </c>
      <c r="W319" s="25"/>
      <c r="X319" s="25"/>
      <c r="Y319" s="25"/>
      <c r="Z319" s="25"/>
      <c r="AA319" s="25" t="n">
        <v>269714</v>
      </c>
      <c r="AB319" s="26"/>
      <c r="AC319" s="27" t="n">
        <v>0</v>
      </c>
      <c r="AD319" s="28" t="n">
        <v>112.6</v>
      </c>
      <c r="AE319" s="28" t="n">
        <v>2.9</v>
      </c>
      <c r="AF319" s="27"/>
      <c r="AG319" s="29" t="n">
        <f aca="false">6753.47943187+0.36116788*I319+0.01252571*N319-22.85359542*V319+0.00407811*AA319-0.00067349*E319</f>
        <v>8006.0118612982</v>
      </c>
      <c r="AH319" s="29" t="n">
        <f aca="false">A319*'Simple Linear Regression'!$B$18+'Simple Linear Regression'!$B$17</f>
        <v>8156.60213962192</v>
      </c>
      <c r="AI319" s="29" t="n">
        <f aca="false">7491.3971+0.0137554*N319-0.00058829*E319-34.3283*V319+0.30565*L319+54.6031*M319</f>
        <v>7953.287329</v>
      </c>
      <c r="AJ319" s="29" t="n">
        <f aca="false">7491.3971-0.00058829*E319+0.30565*L319+54.6031*M319+0.0137554*N319-34.3283*V319</f>
        <v>7953.287329</v>
      </c>
      <c r="AL319" s="29" t="n">
        <f aca="false">2192.59+2373.87*I319+0.0316653*N319-15.7623*V319+0.00202406*AA319-0.000740146*E319-0.00963493*(I319*N319)</f>
        <v>7919.7394762331</v>
      </c>
      <c r="AM319" s="30" t="n">
        <f aca="false">5205.907083+122.0638992*I319+13.609808*(N319/1000)-1.245906883*AD319+0.7746840854*AE319-134.2474226*AC319-1547.125689*IF(AND(B319&gt;=DATE(2020,3,20),B319&lt;=DATE(2020,6,26)),1,0)</f>
        <v>7958.03132864586</v>
      </c>
      <c r="AN319" s="30" t="n">
        <f aca="false">IF(ISNUMBER(C320),C320,AN320)-0.8328750492*(AD321-AD320)+3.274150872*(AE321-AE320)+0.7954612886*((IF(ISNUMBER(C320),C320,AN320)-IF(ISNUMBER(C319),C319,AN319))-(-0.8328750492*(AD320-AD319)+3.274150872*(AE320-AE319)))-1.394571582*AO320+0.4181414112*AO319</f>
        <v>8668.53414778883</v>
      </c>
      <c r="AP319" s="31" t="n">
        <f aca="false">AQ319+AR318+'ARIMAX(1,1,1) Model'!$C$19*(AR318-AR317)+'ARIMAX(1,1,1) Model'!$C$20*AS318</f>
        <v>7638.40550576923</v>
      </c>
      <c r="AQ319" s="31" t="n">
        <f aca="false">'ARIMAX(1,1,1) Model'!$C$6*I319+'ARIMAX(1,1,1) Model'!$C$7*N319/1000+'ARIMAX(1,1,1) Model'!$C$8*AD319+'ARIMAX(1,1,1) Model'!$C$9*AE319+'ARIMAX(1,1,1) Model'!$C$10*AC319+'ARIMAX(1,1,1) Model'!$C$11*IF(AND(B319&gt;='ARIMAX(1,1,1) Model'!$C$25,B319&lt;='ARIMAX(1,1,1) Model'!$C$26),1,0)+'ARIMAX(1,1,1) Model'!$C$12*E319/1000+'ARIMAX(1,1,1) Model'!$C$13*V319+'ARIMAX(1,1,1) Model'!$C$14*A319+'ARIMAX(1,1,1) Model'!$C$15*SIN(2*PI()*A319/'ARIMAX(1,1,1) Model'!$C$24)+'ARIMAX(1,1,1) Model'!$C$16*COS(2*PI()*A319/'ARIMAX(1,1,1) Model'!$C$24)+'ARIMAX(1,1,1) Model'!$C$17*SIN(4*PI()*A319/'ARIMAX(1,1,1) Model'!$C$24)+'ARIMAX(1,1,1) Model'!$C$18*COS(4*PI()*A319/'ARIMAX(1,1,1) Model'!$C$24)</f>
        <v>1393.87862293706</v>
      </c>
      <c r="AR319" s="31" t="n">
        <f aca="false">IF(ISNUMBER(C319),C319,AP319)-AQ319</f>
        <v>6023.12137706294</v>
      </c>
      <c r="AS319" s="31" t="n">
        <f aca="false">IF(ISNUMBER(C319),C319-AP319,0)</f>
        <v>-221.405505769229</v>
      </c>
      <c r="AT319" s="32"/>
      <c r="AU319" s="33"/>
      <c r="AV319" s="33"/>
      <c r="AW319" s="31"/>
      <c r="AX319" s="31"/>
    </row>
    <row r="320" customFormat="false" ht="16.5" hidden="false" customHeight="true" outlineLevel="0" collapsed="false">
      <c r="A320" s="23" t="n">
        <v>319</v>
      </c>
      <c r="B320" s="24" t="n">
        <v>35503</v>
      </c>
      <c r="C320" s="23" t="n">
        <v>8125</v>
      </c>
      <c r="D320" s="25"/>
      <c r="E320" s="25" t="n">
        <v>317000</v>
      </c>
      <c r="F320" s="25"/>
      <c r="G320" s="25" t="n">
        <v>20.64</v>
      </c>
      <c r="H320" s="25" t="n">
        <v>19.1</v>
      </c>
      <c r="I320" s="25" t="n">
        <v>1.206</v>
      </c>
      <c r="J320" s="25" t="n">
        <v>8259.771</v>
      </c>
      <c r="K320" s="25"/>
      <c r="L320" s="25" t="n">
        <v>822</v>
      </c>
      <c r="M320" s="25" t="n">
        <v>15.682</v>
      </c>
      <c r="N320" s="25" t="n">
        <v>201462</v>
      </c>
      <c r="O320" s="25" t="n">
        <v>5411.1</v>
      </c>
      <c r="P320" s="25" t="n">
        <v>1247457</v>
      </c>
      <c r="Q320" s="25"/>
      <c r="R320" s="25" t="n">
        <v>5442</v>
      </c>
      <c r="S320" s="25"/>
      <c r="T320" s="25"/>
      <c r="U320" s="25" t="n">
        <v>27</v>
      </c>
      <c r="V320" s="25" t="n">
        <v>94.3</v>
      </c>
      <c r="W320" s="25"/>
      <c r="X320" s="25"/>
      <c r="Y320" s="25"/>
      <c r="Z320" s="25"/>
      <c r="AA320" s="25" t="n">
        <v>269714</v>
      </c>
      <c r="AB320" s="26"/>
      <c r="AC320" s="27" t="n">
        <v>0</v>
      </c>
      <c r="AD320" s="28" t="n">
        <v>100.3</v>
      </c>
      <c r="AE320" s="28" t="n">
        <v>3.4</v>
      </c>
      <c r="AF320" s="27"/>
      <c r="AG320" s="29" t="n">
        <f aca="false">6753.47943187+0.36116788*I320+0.01252571*N320-22.85359542*V320+0.00407811*AA320-0.00067349*E320</f>
        <v>8008.70257078728</v>
      </c>
      <c r="AH320" s="29" t="n">
        <f aca="false">A320*'Simple Linear Regression'!$B$18+'Simple Linear Regression'!$B$17</f>
        <v>8157.45517670583</v>
      </c>
      <c r="AI320" s="29" t="n">
        <f aca="false">7491.3971+0.0137554*N320-0.00058829*E320-34.3283*V320+0.30565*L320+54.6031*M320</f>
        <v>7946.470989</v>
      </c>
      <c r="AJ320" s="29" t="n">
        <f aca="false">7491.3971-0.00058829*E320+0.30565*L320+54.6031*M320+0.0137554*N320-34.3283*V320</f>
        <v>7946.470989</v>
      </c>
      <c r="AL320" s="29" t="n">
        <f aca="false">2192.59+2373.87*I320+0.0316653*N320-15.7623*V320+0.00202406*AA320-0.000740146*E320-0.00963493*(I320*N320)</f>
        <v>7918.80488064204</v>
      </c>
      <c r="AM320" s="30" t="n">
        <f aca="false">5205.907083+122.0638992*I320+13.609808*(N320/1000)-1.245906883*AD320+0.7746840854*AE320-134.2474226*AC320-1547.125689*IF(AND(B320&gt;=DATE(2020,3,20),B320&lt;=DATE(2020,6,26)),1,0)</f>
        <v>7972.64475025666</v>
      </c>
      <c r="AN320" s="30" t="n">
        <f aca="false">IF(ISNUMBER(C321),C321,AN321)-0.8328750492*(AD322-AD321)+3.274150872*(AE322-AE321)+0.7954612886*((IF(ISNUMBER(C321),C321,AN321)-IF(ISNUMBER(C320),C320,AN320))-(-0.8328750492*(AD321-AD320)+3.274150872*(AE321-AE320)))-1.394571582*AO321+0.4181414112*AO320</f>
        <v>7447.73014734287</v>
      </c>
      <c r="AP320" s="31" t="n">
        <f aca="false">AQ320+AR319+'ARIMAX(1,1,1) Model'!$C$19*(AR319-AR318)+'ARIMAX(1,1,1) Model'!$C$20*AS319</f>
        <v>7623.46657718157</v>
      </c>
      <c r="AQ320" s="31" t="n">
        <f aca="false">'ARIMAX(1,1,1) Model'!$C$6*I320+'ARIMAX(1,1,1) Model'!$C$7*N320/1000+'ARIMAX(1,1,1) Model'!$C$8*AD320+'ARIMAX(1,1,1) Model'!$C$9*AE320+'ARIMAX(1,1,1) Model'!$C$10*AC320+'ARIMAX(1,1,1) Model'!$C$11*IF(AND(B320&gt;='ARIMAX(1,1,1) Model'!$C$25,B320&lt;='ARIMAX(1,1,1) Model'!$C$26),1,0)+'ARIMAX(1,1,1) Model'!$C$12*E320/1000+'ARIMAX(1,1,1) Model'!$C$13*V320+'ARIMAX(1,1,1) Model'!$C$14*A320+'ARIMAX(1,1,1) Model'!$C$15*SIN(2*PI()*A320/'ARIMAX(1,1,1) Model'!$C$24)+'ARIMAX(1,1,1) Model'!$C$16*COS(2*PI()*A320/'ARIMAX(1,1,1) Model'!$C$24)+'ARIMAX(1,1,1) Model'!$C$17*SIN(4*PI()*A320/'ARIMAX(1,1,1) Model'!$C$24)+'ARIMAX(1,1,1) Model'!$C$18*COS(4*PI()*A320/'ARIMAX(1,1,1) Model'!$C$24)</f>
        <v>1440.33283307597</v>
      </c>
      <c r="AR320" s="31" t="n">
        <f aca="false">IF(ISNUMBER(C320),C320,AP320)-AQ320</f>
        <v>6684.66716692403</v>
      </c>
      <c r="AS320" s="31" t="n">
        <f aca="false">IF(ISNUMBER(C320),C320-AP320,0)</f>
        <v>501.533422818433</v>
      </c>
      <c r="AT320" s="32"/>
      <c r="AU320" s="33"/>
      <c r="AV320" s="33"/>
      <c r="AW320" s="31"/>
      <c r="AX320" s="31"/>
    </row>
    <row r="321" customFormat="false" ht="16.5" hidden="false" customHeight="true" outlineLevel="0" collapsed="false">
      <c r="A321" s="23" t="n">
        <v>320</v>
      </c>
      <c r="B321" s="24" t="n">
        <v>35510</v>
      </c>
      <c r="C321" s="23" t="n">
        <v>7729</v>
      </c>
      <c r="D321" s="25"/>
      <c r="E321" s="25" t="n">
        <v>319000</v>
      </c>
      <c r="F321" s="25"/>
      <c r="G321" s="25" t="n">
        <v>21.72</v>
      </c>
      <c r="H321" s="25" t="n">
        <v>19.506</v>
      </c>
      <c r="I321" s="25" t="n">
        <v>1.2</v>
      </c>
      <c r="J321" s="25" t="n">
        <v>8259.771</v>
      </c>
      <c r="K321" s="25"/>
      <c r="L321" s="25" t="n">
        <v>822</v>
      </c>
      <c r="M321" s="25" t="n">
        <v>15.271</v>
      </c>
      <c r="N321" s="25" t="n">
        <v>190126</v>
      </c>
      <c r="O321" s="25" t="n">
        <v>5411.1</v>
      </c>
      <c r="P321" s="25" t="n">
        <v>1273878</v>
      </c>
      <c r="Q321" s="25"/>
      <c r="R321" s="25" t="n">
        <v>5442</v>
      </c>
      <c r="S321" s="25"/>
      <c r="T321" s="25"/>
      <c r="U321" s="25" t="n">
        <v>27</v>
      </c>
      <c r="V321" s="25" t="n">
        <v>94.3</v>
      </c>
      <c r="W321" s="25"/>
      <c r="X321" s="25"/>
      <c r="Y321" s="25"/>
      <c r="Z321" s="25"/>
      <c r="AA321" s="25" t="n">
        <v>269714</v>
      </c>
      <c r="AB321" s="26"/>
      <c r="AC321" s="27" t="n">
        <v>0</v>
      </c>
      <c r="AD321" s="28" t="n">
        <v>115.3</v>
      </c>
      <c r="AE321" s="28" t="n">
        <v>4.1</v>
      </c>
      <c r="AF321" s="27"/>
      <c r="AG321" s="29" t="n">
        <f aca="false">6753.47943187+0.36116788*I321+0.01252571*N321-22.85359542*V321+0.00407811*AA321-0.00067349*E321</f>
        <v>7865.36197522</v>
      </c>
      <c r="AH321" s="29" t="n">
        <f aca="false">A321*'Simple Linear Regression'!$B$18+'Simple Linear Regression'!$B$17</f>
        <v>8158.30821378973</v>
      </c>
      <c r="AI321" s="29" t="n">
        <f aca="false">7491.3971+0.0137554*N321-0.00058829*E321-34.3283*V321+0.30565*L321+54.6031*M321</f>
        <v>7766.9213205</v>
      </c>
      <c r="AJ321" s="29" t="n">
        <f aca="false">7491.3971-0.00058829*E321+0.30565*L321+54.6031*M321+0.0137554*N321-34.3283*V321</f>
        <v>7766.9213205</v>
      </c>
      <c r="AL321" s="29" t="n">
        <f aca="false">2192.59+2373.87*I321+0.0316653*N321-15.7623*V321+0.00202406*AA321-0.000740146*E321-0.00963493*(I321*N321)</f>
        <v>7686.835841224</v>
      </c>
      <c r="AM321" s="30" t="n">
        <f aca="false">5205.907083+122.0638992*I321+13.609808*(N321/1000)-1.245906883*AD321+0.7746840854*AE321-134.2474226*AC321-1547.125689*IF(AND(B321&gt;=DATE(2020,3,20),B321&lt;=DATE(2020,6,26)),1,0)</f>
        <v>7799.48525898824</v>
      </c>
      <c r="AN321" s="30" t="n">
        <f aca="false">IF(ISNUMBER(C322),C322,AN322)-0.8328750492*(AD323-AD322)+3.274150872*(AE323-AE322)+0.7954612886*((IF(ISNUMBER(C322),C322,AN322)-IF(ISNUMBER(C321),C321,AN321))-(-0.8328750492*(AD322-AD321)+3.274150872*(AE322-AE321)))-1.394571582*AO322+0.4181414112*AO321</f>
        <v>7289.65994250944</v>
      </c>
      <c r="AP321" s="31" t="n">
        <f aca="false">AQ321+AR320+'ARIMAX(1,1,1) Model'!$C$19*(AR320-AR319)+'ARIMAX(1,1,1) Model'!$C$20*AS320</f>
        <v>7794.22626929238</v>
      </c>
      <c r="AQ321" s="31" t="n">
        <f aca="false">'ARIMAX(1,1,1) Model'!$C$6*I321+'ARIMAX(1,1,1) Model'!$C$7*N321/1000+'ARIMAX(1,1,1) Model'!$C$8*AD321+'ARIMAX(1,1,1) Model'!$C$9*AE321+'ARIMAX(1,1,1) Model'!$C$10*AC321+'ARIMAX(1,1,1) Model'!$C$11*IF(AND(B321&gt;='ARIMAX(1,1,1) Model'!$C$25,B321&lt;='ARIMAX(1,1,1) Model'!$C$26),1,0)+'ARIMAX(1,1,1) Model'!$C$12*E321/1000+'ARIMAX(1,1,1) Model'!$C$13*V321+'ARIMAX(1,1,1) Model'!$C$14*A321+'ARIMAX(1,1,1) Model'!$C$15*SIN(2*PI()*A321/'ARIMAX(1,1,1) Model'!$C$24)+'ARIMAX(1,1,1) Model'!$C$16*COS(2*PI()*A321/'ARIMAX(1,1,1) Model'!$C$24)+'ARIMAX(1,1,1) Model'!$C$17*SIN(4*PI()*A321/'ARIMAX(1,1,1) Model'!$C$24)+'ARIMAX(1,1,1) Model'!$C$18*COS(4*PI()*A321/'ARIMAX(1,1,1) Model'!$C$24)</f>
        <v>1496.4594067503</v>
      </c>
      <c r="AR321" s="31" t="n">
        <f aca="false">IF(ISNUMBER(C321),C321,AP321)-AQ321</f>
        <v>6232.5405932497</v>
      </c>
      <c r="AS321" s="31" t="n">
        <f aca="false">IF(ISNUMBER(C321),C321-AP321,0)</f>
        <v>-65.2262692923787</v>
      </c>
      <c r="AT321" s="32"/>
      <c r="AU321" s="33"/>
      <c r="AV321" s="33"/>
      <c r="AW321" s="31"/>
      <c r="AX321" s="31"/>
    </row>
    <row r="322" customFormat="false" ht="16.5" hidden="false" customHeight="true" outlineLevel="0" collapsed="false">
      <c r="A322" s="23" t="n">
        <v>321</v>
      </c>
      <c r="B322" s="24" t="n">
        <v>35517</v>
      </c>
      <c r="C322" s="23" t="n">
        <v>7492</v>
      </c>
      <c r="D322" s="25"/>
      <c r="E322" s="25" t="n">
        <v>315000</v>
      </c>
      <c r="F322" s="25"/>
      <c r="G322" s="25" t="n">
        <v>20.825</v>
      </c>
      <c r="H322" s="25" t="n">
        <v>18.734</v>
      </c>
      <c r="I322" s="25" t="n">
        <v>1.204</v>
      </c>
      <c r="J322" s="25" t="n">
        <v>8259.771</v>
      </c>
      <c r="K322" s="25"/>
      <c r="L322" s="25" t="n">
        <v>822</v>
      </c>
      <c r="M322" s="25" t="n">
        <v>15.271</v>
      </c>
      <c r="N322" s="25" t="n">
        <v>190126</v>
      </c>
      <c r="O322" s="25" t="n">
        <v>5411.1</v>
      </c>
      <c r="P322" s="25" t="n">
        <v>1273878</v>
      </c>
      <c r="Q322" s="25"/>
      <c r="R322" s="25" t="n">
        <v>5442</v>
      </c>
      <c r="S322" s="25"/>
      <c r="T322" s="25"/>
      <c r="U322" s="25" t="n">
        <v>27</v>
      </c>
      <c r="V322" s="25" t="n">
        <v>94.3</v>
      </c>
      <c r="W322" s="25"/>
      <c r="X322" s="25"/>
      <c r="Y322" s="25"/>
      <c r="Z322" s="25"/>
      <c r="AA322" s="25" t="n">
        <v>269714</v>
      </c>
      <c r="AB322" s="26"/>
      <c r="AC322" s="27" t="n">
        <v>0</v>
      </c>
      <c r="AD322" s="28" t="n">
        <v>86.9</v>
      </c>
      <c r="AE322" s="28" t="n">
        <v>4.7</v>
      </c>
      <c r="AF322" s="27"/>
      <c r="AG322" s="29" t="n">
        <f aca="false">6753.47943187+0.36116788*I322+0.01252571*N322-22.85359542*V322+0.00407811*AA322-0.00067349*E322</f>
        <v>7868.05737989152</v>
      </c>
      <c r="AH322" s="29" t="n">
        <f aca="false">A322*'Simple Linear Regression'!$B$18+'Simple Linear Regression'!$B$17</f>
        <v>8159.16125087364</v>
      </c>
      <c r="AI322" s="29" t="n">
        <f aca="false">7491.3971+0.0137554*N322-0.00058829*E322-34.3283*V322+0.30565*L322+54.6031*M322</f>
        <v>7769.2744805</v>
      </c>
      <c r="AJ322" s="29" t="n">
        <f aca="false">7491.3971-0.00058829*E322+0.30565*L322+54.6031*M322+0.0137554*N322-34.3283*V322</f>
        <v>7769.2744805</v>
      </c>
      <c r="AL322" s="29" t="n">
        <f aca="false">2192.59+2373.87*I322+0.0316653*N322-15.7623*V322+0.00202406*AA322-0.000740146*E322-0.00963493*(I322*N322)</f>
        <v>7691.96450241928</v>
      </c>
      <c r="AM322" s="30" t="n">
        <f aca="false">5205.907083+122.0638992*I322+13.609808*(N322/1000)-1.245906883*AD322+0.7746840854*AE322-134.2474226*AC322-1547.125689*IF(AND(B322&gt;=DATE(2020,3,20),B322&lt;=DATE(2020,6,26)),1,0)</f>
        <v>7835.82208051348</v>
      </c>
      <c r="AN322" s="30" t="n">
        <f aca="false">IF(ISNUMBER(C323),C323,AN323)-0.8328750492*(AD324-AD323)+3.274150872*(AE324-AE323)+0.7954612886*((IF(ISNUMBER(C323),C323,AN323)-IF(ISNUMBER(C322),C322,AN322))-(-0.8328750492*(AD323-AD322)+3.274150872*(AE323-AE322)))-1.394571582*AO323+0.4181414112*AO322</f>
        <v>8587.54557843174</v>
      </c>
      <c r="AP322" s="31" t="n">
        <f aca="false">AQ322+AR321+'ARIMAX(1,1,1) Model'!$C$19*(AR321-AR320)+'ARIMAX(1,1,1) Model'!$C$20*AS321</f>
        <v>7786.5111207043</v>
      </c>
      <c r="AQ322" s="31" t="n">
        <f aca="false">'ARIMAX(1,1,1) Model'!$C$6*I322+'ARIMAX(1,1,1) Model'!$C$7*N322/1000+'ARIMAX(1,1,1) Model'!$C$8*AD322+'ARIMAX(1,1,1) Model'!$C$9*AE322+'ARIMAX(1,1,1) Model'!$C$10*AC322+'ARIMAX(1,1,1) Model'!$C$11*IF(AND(B322&gt;='ARIMAX(1,1,1) Model'!$C$25,B322&lt;='ARIMAX(1,1,1) Model'!$C$26),1,0)+'ARIMAX(1,1,1) Model'!$C$12*E322/1000+'ARIMAX(1,1,1) Model'!$C$13*V322+'ARIMAX(1,1,1) Model'!$C$14*A322+'ARIMAX(1,1,1) Model'!$C$15*SIN(2*PI()*A322/'ARIMAX(1,1,1) Model'!$C$24)+'ARIMAX(1,1,1) Model'!$C$16*COS(2*PI()*A322/'ARIMAX(1,1,1) Model'!$C$24)+'ARIMAX(1,1,1) Model'!$C$17*SIN(4*PI()*A322/'ARIMAX(1,1,1) Model'!$C$24)+'ARIMAX(1,1,1) Model'!$C$18*COS(4*PI()*A322/'ARIMAX(1,1,1) Model'!$C$24)</f>
        <v>1539.35808751211</v>
      </c>
      <c r="AR322" s="31" t="n">
        <f aca="false">IF(ISNUMBER(C322),C322,AP322)-AQ322</f>
        <v>5952.64191248789</v>
      </c>
      <c r="AS322" s="31" t="n">
        <f aca="false">IF(ISNUMBER(C322),C322-AP322,0)</f>
        <v>-294.511120704299</v>
      </c>
      <c r="AT322" s="32"/>
      <c r="AU322" s="33"/>
      <c r="AV322" s="33"/>
      <c r="AW322" s="31"/>
      <c r="AX322" s="31"/>
    </row>
    <row r="323" customFormat="false" ht="16.5" hidden="false" customHeight="true" outlineLevel="0" collapsed="false">
      <c r="A323" s="23" t="n">
        <v>322</v>
      </c>
      <c r="B323" s="24" t="n">
        <v>35524</v>
      </c>
      <c r="C323" s="23" t="n">
        <v>8115</v>
      </c>
      <c r="D323" s="25"/>
      <c r="E323" s="25" t="n">
        <v>325000</v>
      </c>
      <c r="F323" s="25"/>
      <c r="G323" s="25" t="n">
        <v>19.76</v>
      </c>
      <c r="H323" s="25" t="n">
        <v>17.836</v>
      </c>
      <c r="I323" s="25" t="n">
        <v>1.2</v>
      </c>
      <c r="J323" s="25" t="n">
        <v>8259.771</v>
      </c>
      <c r="K323" s="25"/>
      <c r="L323" s="25" t="n">
        <v>822</v>
      </c>
      <c r="M323" s="25" t="n">
        <v>15.271</v>
      </c>
      <c r="N323" s="25" t="n">
        <v>190126</v>
      </c>
      <c r="O323" s="25" t="n">
        <v>5411.1</v>
      </c>
      <c r="P323" s="25" t="n">
        <v>1273878</v>
      </c>
      <c r="Q323" s="25"/>
      <c r="R323" s="25" t="n">
        <v>5442</v>
      </c>
      <c r="S323" s="25"/>
      <c r="T323" s="25"/>
      <c r="U323" s="25" t="n">
        <v>27</v>
      </c>
      <c r="V323" s="25" t="n">
        <v>94.3</v>
      </c>
      <c r="W323" s="25"/>
      <c r="X323" s="25"/>
      <c r="Y323" s="25"/>
      <c r="Z323" s="25"/>
      <c r="AA323" s="25" t="n">
        <v>269714</v>
      </c>
      <c r="AB323" s="26"/>
      <c r="AC323" s="27" t="n">
        <v>0</v>
      </c>
      <c r="AD323" s="28" t="n">
        <v>80.2</v>
      </c>
      <c r="AE323" s="28" t="n">
        <v>5</v>
      </c>
      <c r="AF323" s="27"/>
      <c r="AG323" s="29" t="n">
        <f aca="false">6753.47943187+0.36116788*I323+0.01252571*N323-22.85359542*V323+0.00407811*AA323-0.00067349*E323</f>
        <v>7861.32103522</v>
      </c>
      <c r="AH323" s="29" t="n">
        <f aca="false">A323*'Simple Linear Regression'!$B$18+'Simple Linear Regression'!$B$17</f>
        <v>8160.01428795754</v>
      </c>
      <c r="AI323" s="29" t="n">
        <f aca="false">7491.3971+0.0137554*N323-0.00058829*E323-34.3283*V323+0.30565*L323+54.6031*M323</f>
        <v>7763.3915805</v>
      </c>
      <c r="AJ323" s="29" t="n">
        <f aca="false">7491.3971-0.00058829*E323+0.30565*L323+54.6031*M323+0.0137554*N323-34.3283*V323</f>
        <v>7763.3915805</v>
      </c>
      <c r="AL323" s="29" t="n">
        <f aca="false">2192.59+2373.87*I323+0.0316653*N323-15.7623*V323+0.00202406*AA323-0.000740146*E323-0.00963493*(I323*N323)</f>
        <v>7682.394965224</v>
      </c>
      <c r="AM323" s="30" t="n">
        <f aca="false">5205.907083+122.0638992*I323+13.609808*(N323/1000)-1.245906883*AD323+0.7746840854*AE323-134.2474226*AC323-1547.125689*IF(AND(B323&gt;=DATE(2020,3,20),B323&lt;=DATE(2020,6,26)),1,0)</f>
        <v>7843.9138062584</v>
      </c>
      <c r="AN323" s="30" t="n">
        <f aca="false">IF(ISNUMBER(C324),C324,AN324)-0.8328750492*(AD325-AD324)+3.274150872*(AE325-AE324)+0.7954612886*((IF(ISNUMBER(C324),C324,AN324)-IF(ISNUMBER(C323),C323,AN323))-(-0.8328750492*(AD324-AD323)+3.274150872*(AE324-AE323)))-1.394571582*AO324+0.4181414112*AO323</f>
        <v>7543.82195430586</v>
      </c>
      <c r="AP323" s="31" t="n">
        <f aca="false">AQ323+AR322+'ARIMAX(1,1,1) Model'!$C$19*(AR322-AR321)+'ARIMAX(1,1,1) Model'!$C$20*AS322</f>
        <v>7779.7577194959</v>
      </c>
      <c r="AQ323" s="31" t="n">
        <f aca="false">'ARIMAX(1,1,1) Model'!$C$6*I323+'ARIMAX(1,1,1) Model'!$C$7*N323/1000+'ARIMAX(1,1,1) Model'!$C$8*AD323+'ARIMAX(1,1,1) Model'!$C$9*AE323+'ARIMAX(1,1,1) Model'!$C$10*AC323+'ARIMAX(1,1,1) Model'!$C$11*IF(AND(B323&gt;='ARIMAX(1,1,1) Model'!$C$25,B323&lt;='ARIMAX(1,1,1) Model'!$C$26),1,0)+'ARIMAX(1,1,1) Model'!$C$12*E323/1000+'ARIMAX(1,1,1) Model'!$C$13*V323+'ARIMAX(1,1,1) Model'!$C$14*A323+'ARIMAX(1,1,1) Model'!$C$15*SIN(2*PI()*A323/'ARIMAX(1,1,1) Model'!$C$24)+'ARIMAX(1,1,1) Model'!$C$16*COS(2*PI()*A323/'ARIMAX(1,1,1) Model'!$C$24)+'ARIMAX(1,1,1) Model'!$C$17*SIN(4*PI()*A323/'ARIMAX(1,1,1) Model'!$C$24)+'ARIMAX(1,1,1) Model'!$C$18*COS(4*PI()*A323/'ARIMAX(1,1,1) Model'!$C$24)</f>
        <v>1589.33018853528</v>
      </c>
      <c r="AR323" s="31" t="n">
        <f aca="false">IF(ISNUMBER(C323),C323,AP323)-AQ323</f>
        <v>6525.66981146472</v>
      </c>
      <c r="AS323" s="31" t="n">
        <f aca="false">IF(ISNUMBER(C323),C323-AP323,0)</f>
        <v>335.242280504104</v>
      </c>
      <c r="AT323" s="32"/>
      <c r="AU323" s="33"/>
      <c r="AV323" s="33"/>
      <c r="AW323" s="31"/>
      <c r="AX323" s="31"/>
    </row>
    <row r="324" customFormat="false" ht="16.5" hidden="false" customHeight="true" outlineLevel="0" collapsed="false">
      <c r="A324" s="23" t="n">
        <v>323</v>
      </c>
      <c r="B324" s="24" t="n">
        <v>35531</v>
      </c>
      <c r="C324" s="23" t="n">
        <v>7791</v>
      </c>
      <c r="D324" s="25"/>
      <c r="E324" s="25" t="n">
        <v>325000</v>
      </c>
      <c r="F324" s="25"/>
      <c r="G324" s="25" t="n">
        <v>19.38</v>
      </c>
      <c r="H324" s="25" t="n">
        <v>17.142</v>
      </c>
      <c r="I324" s="25" t="n">
        <v>1.203</v>
      </c>
      <c r="J324" s="25" t="n">
        <v>8259.771</v>
      </c>
      <c r="K324" s="25"/>
      <c r="L324" s="25" t="n">
        <v>849</v>
      </c>
      <c r="M324" s="25" t="n">
        <v>15.271</v>
      </c>
      <c r="N324" s="25" t="n">
        <v>190126</v>
      </c>
      <c r="O324" s="25" t="n">
        <v>5434</v>
      </c>
      <c r="P324" s="25" t="n">
        <v>1273878</v>
      </c>
      <c r="Q324" s="25"/>
      <c r="R324" s="25" t="n">
        <v>5442</v>
      </c>
      <c r="S324" s="25"/>
      <c r="T324" s="25"/>
      <c r="U324" s="25" t="n">
        <v>27</v>
      </c>
      <c r="V324" s="25" t="n">
        <v>89.1</v>
      </c>
      <c r="W324" s="25"/>
      <c r="X324" s="25"/>
      <c r="Y324" s="25"/>
      <c r="Z324" s="25"/>
      <c r="AA324" s="25" t="n">
        <v>269714</v>
      </c>
      <c r="AB324" s="26"/>
      <c r="AC324" s="27" t="n">
        <v>0</v>
      </c>
      <c r="AD324" s="28" t="n">
        <v>89</v>
      </c>
      <c r="AE324" s="28" t="n">
        <v>1.8</v>
      </c>
      <c r="AF324" s="27"/>
      <c r="AG324" s="29" t="n">
        <f aca="false">6753.47943187+0.36116788*I324+0.01252571*N324-22.85359542*V324+0.00407811*AA324-0.00067349*E324</f>
        <v>7980.16081490764</v>
      </c>
      <c r="AH324" s="29" t="n">
        <f aca="false">A324*'Simple Linear Regression'!$B$18+'Simple Linear Regression'!$B$17</f>
        <v>8160.86732504145</v>
      </c>
      <c r="AI324" s="29" t="n">
        <f aca="false">7491.3971+0.0137554*N324-0.00058829*E324-34.3283*V324+0.30565*L324+54.6031*M324</f>
        <v>7950.1512905</v>
      </c>
      <c r="AJ324" s="29" t="n">
        <f aca="false">7491.3971-0.00058829*E324+0.30565*L324+54.6031*M324+0.0137554*N324-34.3283*V324</f>
        <v>7950.1512905</v>
      </c>
      <c r="AL324" s="29" t="n">
        <f aca="false">2192.59+2373.87*I324+0.0316653*N324-15.7623*V324+0.00202406*AA324-0.000740146*E324-0.00963493*(I324*N324)</f>
        <v>7765.98498312046</v>
      </c>
      <c r="AM324" s="30" t="n">
        <f aca="false">5205.907083+122.0638992*I324+13.609808*(N324/1000)-1.245906883*AD324+0.7746840854*AE324-134.2474226*AC324-1547.125689*IF(AND(B324&gt;=DATE(2020,3,20),B324&lt;=DATE(2020,6,26)),1,0)</f>
        <v>7830.83702831232</v>
      </c>
      <c r="AN324" s="30" t="n">
        <f aca="false">IF(ISNUMBER(C325),C325,AN325)-0.8328750492*(AD326-AD325)+3.274150872*(AE326-AE325)+0.7954612886*((IF(ISNUMBER(C325),C325,AN325)-IF(ISNUMBER(C324),C324,AN324))-(-0.8328750492*(AD325-AD324)+3.274150872*(AE325-AE324)))-1.394571582*AO325+0.4181414112*AO324</f>
        <v>8066.26304866472</v>
      </c>
      <c r="AP324" s="31" t="n">
        <f aca="false">AQ324+AR323+'ARIMAX(1,1,1) Model'!$C$19*(AR323-AR322)+'ARIMAX(1,1,1) Model'!$C$20*AS323</f>
        <v>7840.71321797024</v>
      </c>
      <c r="AQ324" s="31" t="n">
        <f aca="false">'ARIMAX(1,1,1) Model'!$C$6*I324+'ARIMAX(1,1,1) Model'!$C$7*N324/1000+'ARIMAX(1,1,1) Model'!$C$8*AD324+'ARIMAX(1,1,1) Model'!$C$9*AE324+'ARIMAX(1,1,1) Model'!$C$10*AC324+'ARIMAX(1,1,1) Model'!$C$11*IF(AND(B324&gt;='ARIMAX(1,1,1) Model'!$C$25,B324&lt;='ARIMAX(1,1,1) Model'!$C$26),1,0)+'ARIMAX(1,1,1) Model'!$C$12*E324/1000+'ARIMAX(1,1,1) Model'!$C$13*V324+'ARIMAX(1,1,1) Model'!$C$14*A324+'ARIMAX(1,1,1) Model'!$C$15*SIN(2*PI()*A324/'ARIMAX(1,1,1) Model'!$C$24)+'ARIMAX(1,1,1) Model'!$C$16*COS(2*PI()*A324/'ARIMAX(1,1,1) Model'!$C$24)+'ARIMAX(1,1,1) Model'!$C$17*SIN(4*PI()*A324/'ARIMAX(1,1,1) Model'!$C$24)+'ARIMAX(1,1,1) Model'!$C$18*COS(4*PI()*A324/'ARIMAX(1,1,1) Model'!$C$24)</f>
        <v>1560.9010947999</v>
      </c>
      <c r="AR324" s="31" t="n">
        <f aca="false">IF(ISNUMBER(C324),C324,AP324)-AQ324</f>
        <v>6230.0989052001</v>
      </c>
      <c r="AS324" s="31" t="n">
        <f aca="false">IF(ISNUMBER(C324),C324-AP324,0)</f>
        <v>-49.7132179702394</v>
      </c>
      <c r="AT324" s="32"/>
      <c r="AU324" s="33"/>
      <c r="AV324" s="33"/>
      <c r="AW324" s="31"/>
      <c r="AX324" s="31"/>
    </row>
    <row r="325" customFormat="false" ht="16.5" hidden="false" customHeight="true" outlineLevel="0" collapsed="false">
      <c r="A325" s="23" t="n">
        <v>324</v>
      </c>
      <c r="B325" s="24" t="n">
        <v>35538</v>
      </c>
      <c r="C325" s="23" t="n">
        <v>7914</v>
      </c>
      <c r="D325" s="25"/>
      <c r="E325" s="25" t="n">
        <v>330000</v>
      </c>
      <c r="F325" s="25"/>
      <c r="G325" s="25" t="n">
        <v>19.65</v>
      </c>
      <c r="H325" s="25" t="n">
        <v>17.328</v>
      </c>
      <c r="I325" s="25" t="n">
        <v>1.199</v>
      </c>
      <c r="J325" s="25" t="n">
        <v>8259.771</v>
      </c>
      <c r="K325" s="25"/>
      <c r="L325" s="25" t="n">
        <v>849</v>
      </c>
      <c r="M325" s="25" t="n">
        <v>15.816</v>
      </c>
      <c r="N325" s="25" t="n">
        <v>183950</v>
      </c>
      <c r="O325" s="25" t="n">
        <v>5434</v>
      </c>
      <c r="P325" s="25" t="n">
        <v>1273878</v>
      </c>
      <c r="Q325" s="25"/>
      <c r="R325" s="25" t="n">
        <v>5442</v>
      </c>
      <c r="S325" s="25"/>
      <c r="T325" s="25"/>
      <c r="U325" s="25" t="n">
        <v>27</v>
      </c>
      <c r="V325" s="25" t="n">
        <v>89.1</v>
      </c>
      <c r="W325" s="25"/>
      <c r="X325" s="25"/>
      <c r="Y325" s="25"/>
      <c r="Z325" s="25"/>
      <c r="AA325" s="25" t="n">
        <v>269714</v>
      </c>
      <c r="AB325" s="26"/>
      <c r="AC325" s="27" t="n">
        <v>0</v>
      </c>
      <c r="AD325" s="28" t="n">
        <v>89.8</v>
      </c>
      <c r="AE325" s="28" t="n">
        <v>0.9</v>
      </c>
      <c r="AF325" s="27"/>
      <c r="AG325" s="29" t="n">
        <f aca="false">6753.47943187+0.36116788*I325+0.01252571*N325-22.85359542*V325+0.00407811*AA325-0.00067349*E325</f>
        <v>7899.43313527612</v>
      </c>
      <c r="AH325" s="29" t="n">
        <f aca="false">A325*'Simple Linear Regression'!$B$18+'Simple Linear Regression'!$B$17</f>
        <v>8161.72036212535</v>
      </c>
      <c r="AI325" s="29" t="n">
        <f aca="false">7491.3971+0.0137554*N325-0.00058829*E325-34.3283*V325+0.30565*L325+54.6031*M325</f>
        <v>7892.0151796</v>
      </c>
      <c r="AJ325" s="29" t="n">
        <f aca="false">7491.3971-0.00058829*E325+0.30565*L325+54.6031*M325+0.0137554*N325-34.3283*V325</f>
        <v>7892.0151796</v>
      </c>
      <c r="AL325" s="29" t="n">
        <f aca="false">2192.59+2373.87*I325+0.0316653*N325-15.7623*V325+0.00202406*AA325-0.000740146*E325-0.00963493*(I325*N325)</f>
        <v>7635.8981710135</v>
      </c>
      <c r="AM325" s="30" t="n">
        <f aca="false">5205.907083+122.0638992*I325+13.609808*(N325/1000)-1.245906883*AD325+0.7746840854*AE325-134.2474226*AC325-1547.125689*IF(AND(B325&gt;=DATE(2020,3,20),B325&lt;=DATE(2020,6,26)),1,0)</f>
        <v>7744.60065732426</v>
      </c>
      <c r="AN325" s="30" t="n">
        <f aca="false">IF(ISNUMBER(C326),C326,AN326)-0.8328750492*(AD327-AD326)+3.274150872*(AE327-AE326)+0.7954612886*((IF(ISNUMBER(C326),C326,AN326)-IF(ISNUMBER(C325),C325,AN325))-(-0.8328750492*(AD326-AD325)+3.274150872*(AE326-AE325)))-1.394571582*AO326+0.4181414112*AO325</f>
        <v>7900.17736688375</v>
      </c>
      <c r="AP325" s="31" t="n">
        <f aca="false">AQ325+AR324+'ARIMAX(1,1,1) Model'!$C$19*(AR324-AR323)+'ARIMAX(1,1,1) Model'!$C$20*AS324</f>
        <v>7854.28391071245</v>
      </c>
      <c r="AQ325" s="31" t="n">
        <f aca="false">'ARIMAX(1,1,1) Model'!$C$6*I325+'ARIMAX(1,1,1) Model'!$C$7*N325/1000+'ARIMAX(1,1,1) Model'!$C$8*AD325+'ARIMAX(1,1,1) Model'!$C$9*AE325+'ARIMAX(1,1,1) Model'!$C$10*AC325+'ARIMAX(1,1,1) Model'!$C$11*IF(AND(B325&gt;='ARIMAX(1,1,1) Model'!$C$25,B325&lt;='ARIMAX(1,1,1) Model'!$C$26),1,0)+'ARIMAX(1,1,1) Model'!$C$12*E325/1000+'ARIMAX(1,1,1) Model'!$C$13*V325+'ARIMAX(1,1,1) Model'!$C$14*A325+'ARIMAX(1,1,1) Model'!$C$15*SIN(2*PI()*A325/'ARIMAX(1,1,1) Model'!$C$24)+'ARIMAX(1,1,1) Model'!$C$16*COS(2*PI()*A325/'ARIMAX(1,1,1) Model'!$C$24)+'ARIMAX(1,1,1) Model'!$C$17*SIN(4*PI()*A325/'ARIMAX(1,1,1) Model'!$C$24)+'ARIMAX(1,1,1) Model'!$C$18*COS(4*PI()*A325/'ARIMAX(1,1,1) Model'!$C$24)</f>
        <v>1608.26647528657</v>
      </c>
      <c r="AR325" s="31" t="n">
        <f aca="false">IF(ISNUMBER(C325),C325,AP325)-AQ325</f>
        <v>6305.73352471343</v>
      </c>
      <c r="AS325" s="31" t="n">
        <f aca="false">IF(ISNUMBER(C325),C325-AP325,0)</f>
        <v>59.7160892875518</v>
      </c>
      <c r="AT325" s="32"/>
      <c r="AU325" s="33"/>
      <c r="AV325" s="33"/>
      <c r="AW325" s="31"/>
      <c r="AX325" s="31"/>
    </row>
    <row r="326" customFormat="false" ht="16.5" hidden="false" customHeight="true" outlineLevel="0" collapsed="false">
      <c r="A326" s="23" t="n">
        <v>325</v>
      </c>
      <c r="B326" s="24" t="n">
        <v>35545</v>
      </c>
      <c r="C326" s="23" t="n">
        <v>7922</v>
      </c>
      <c r="D326" s="25"/>
      <c r="E326" s="25" t="n">
        <v>316000</v>
      </c>
      <c r="F326" s="25"/>
      <c r="G326" s="25" t="n">
        <v>19.85</v>
      </c>
      <c r="H326" s="25" t="n">
        <v>17.758</v>
      </c>
      <c r="I326" s="25" t="n">
        <v>1.199</v>
      </c>
      <c r="J326" s="25" t="n">
        <v>8259.771</v>
      </c>
      <c r="K326" s="25"/>
      <c r="L326" s="25" t="n">
        <v>849</v>
      </c>
      <c r="M326" s="25" t="n">
        <v>15.816</v>
      </c>
      <c r="N326" s="25" t="n">
        <v>183950</v>
      </c>
      <c r="O326" s="25" t="n">
        <v>5434</v>
      </c>
      <c r="P326" s="25" t="n">
        <v>1273878</v>
      </c>
      <c r="Q326" s="25"/>
      <c r="R326" s="25" t="n">
        <v>5442</v>
      </c>
      <c r="S326" s="25"/>
      <c r="T326" s="25"/>
      <c r="U326" s="25" t="n">
        <v>27</v>
      </c>
      <c r="V326" s="25" t="n">
        <v>89.1</v>
      </c>
      <c r="W326" s="25"/>
      <c r="X326" s="25"/>
      <c r="Y326" s="25"/>
      <c r="Z326" s="25"/>
      <c r="AA326" s="25" t="n">
        <v>269714</v>
      </c>
      <c r="AB326" s="26"/>
      <c r="AC326" s="27" t="n">
        <v>0</v>
      </c>
      <c r="AD326" s="28" t="n">
        <v>68.4</v>
      </c>
      <c r="AE326" s="28" t="n">
        <v>11.2</v>
      </c>
      <c r="AF326" s="27"/>
      <c r="AG326" s="29" t="n">
        <f aca="false">6753.47943187+0.36116788*I326+0.01252571*N326-22.85359542*V326+0.00407811*AA326-0.00067349*E326</f>
        <v>7908.86199527612</v>
      </c>
      <c r="AH326" s="29" t="n">
        <f aca="false">A326*'Simple Linear Regression'!$B$18+'Simple Linear Regression'!$B$17</f>
        <v>8162.57339920925</v>
      </c>
      <c r="AI326" s="29" t="n">
        <f aca="false">7491.3971+0.0137554*N326-0.00058829*E326-34.3283*V326+0.30565*L326+54.6031*M326</f>
        <v>7900.2512396</v>
      </c>
      <c r="AJ326" s="29" t="n">
        <f aca="false">7491.3971-0.00058829*E326+0.30565*L326+54.6031*M326+0.0137554*N326-34.3283*V326</f>
        <v>7900.2512396</v>
      </c>
      <c r="AL326" s="29" t="n">
        <f aca="false">2192.59+2373.87*I326+0.0316653*N326-15.7623*V326+0.00202406*AA326-0.000740146*E326-0.00963493*(I326*N326)</f>
        <v>7646.2602150135</v>
      </c>
      <c r="AM326" s="30" t="n">
        <f aca="false">5205.907083+122.0638992*I326+13.609808*(N326/1000)-1.245906883*AD326+0.7746840854*AE326-134.2474226*AC326-1547.125689*IF(AND(B326&gt;=DATE(2020,3,20),B326&lt;=DATE(2020,6,26)),1,0)</f>
        <v>7779.24231070008</v>
      </c>
      <c r="AN326" s="30" t="n">
        <f aca="false">IF(ISNUMBER(C327),C327,AN327)-0.8328750492*(AD328-AD327)+3.274150872*(AE328-AE327)+0.7954612886*((IF(ISNUMBER(C327),C327,AN327)-IF(ISNUMBER(C326),C326,AN326))-(-0.8328750492*(AD327-AD326)+3.274150872*(AE327-AE326)))-1.394571582*AO327+0.4181414112*AO326</f>
        <v>8485.7293676161</v>
      </c>
      <c r="AP326" s="31" t="n">
        <f aca="false">AQ326+AR325+'ARIMAX(1,1,1) Model'!$C$19*(AR325-AR324)+'ARIMAX(1,1,1) Model'!$C$20*AS325</f>
        <v>7947.70059130949</v>
      </c>
      <c r="AQ326" s="31" t="n">
        <f aca="false">'ARIMAX(1,1,1) Model'!$C$6*I326+'ARIMAX(1,1,1) Model'!$C$7*N326/1000+'ARIMAX(1,1,1) Model'!$C$8*AD326+'ARIMAX(1,1,1) Model'!$C$9*AE326+'ARIMAX(1,1,1) Model'!$C$10*AC326+'ARIMAX(1,1,1) Model'!$C$11*IF(AND(B326&gt;='ARIMAX(1,1,1) Model'!$C$25,B326&lt;='ARIMAX(1,1,1) Model'!$C$26),1,0)+'ARIMAX(1,1,1) Model'!$C$12*E326/1000+'ARIMAX(1,1,1) Model'!$C$13*V326+'ARIMAX(1,1,1) Model'!$C$14*A326+'ARIMAX(1,1,1) Model'!$C$15*SIN(2*PI()*A326/'ARIMAX(1,1,1) Model'!$C$24)+'ARIMAX(1,1,1) Model'!$C$16*COS(2*PI()*A326/'ARIMAX(1,1,1) Model'!$C$24)+'ARIMAX(1,1,1) Model'!$C$17*SIN(4*PI()*A326/'ARIMAX(1,1,1) Model'!$C$24)+'ARIMAX(1,1,1) Model'!$C$18*COS(4*PI()*A326/'ARIMAX(1,1,1) Model'!$C$24)</f>
        <v>1688.33976378209</v>
      </c>
      <c r="AR326" s="31" t="n">
        <f aca="false">IF(ISNUMBER(C326),C326,AP326)-AQ326</f>
        <v>6233.66023621791</v>
      </c>
      <c r="AS326" s="31" t="n">
        <f aca="false">IF(ISNUMBER(C326),C326-AP326,0)</f>
        <v>-25.7005913094899</v>
      </c>
      <c r="AT326" s="32"/>
      <c r="AU326" s="33"/>
      <c r="AV326" s="33"/>
      <c r="AW326" s="31"/>
      <c r="AX326" s="31"/>
    </row>
    <row r="327" customFormat="false" ht="16.5" hidden="false" customHeight="true" outlineLevel="0" collapsed="false">
      <c r="A327" s="23" t="n">
        <v>326</v>
      </c>
      <c r="B327" s="24" t="n">
        <v>35552</v>
      </c>
      <c r="C327" s="23" t="n">
        <v>8224</v>
      </c>
      <c r="D327" s="25"/>
      <c r="E327" s="25" t="n">
        <v>337000</v>
      </c>
      <c r="F327" s="25"/>
      <c r="G327" s="25" t="n">
        <v>19.99</v>
      </c>
      <c r="H327" s="25" t="n">
        <v>18.076</v>
      </c>
      <c r="I327" s="25" t="n">
        <v>1.195</v>
      </c>
      <c r="J327" s="25" t="n">
        <v>8259.771</v>
      </c>
      <c r="K327" s="25"/>
      <c r="L327" s="25" t="n">
        <v>849</v>
      </c>
      <c r="M327" s="25" t="n">
        <v>15.816</v>
      </c>
      <c r="N327" s="25" t="n">
        <v>183950</v>
      </c>
      <c r="O327" s="25" t="n">
        <v>5434</v>
      </c>
      <c r="P327" s="25" t="n">
        <v>1273878</v>
      </c>
      <c r="Q327" s="25"/>
      <c r="R327" s="25" t="n">
        <v>5442</v>
      </c>
      <c r="S327" s="25"/>
      <c r="T327" s="25"/>
      <c r="U327" s="25" t="n">
        <v>27</v>
      </c>
      <c r="V327" s="25" t="n">
        <v>89.1</v>
      </c>
      <c r="W327" s="25"/>
      <c r="X327" s="25"/>
      <c r="Y327" s="25"/>
      <c r="Z327" s="25"/>
      <c r="AA327" s="25" t="n">
        <v>269714</v>
      </c>
      <c r="AB327" s="26"/>
      <c r="AC327" s="27" t="n">
        <v>0</v>
      </c>
      <c r="AD327" s="28" t="n">
        <v>47.9</v>
      </c>
      <c r="AE327" s="28" t="n">
        <v>9.9</v>
      </c>
      <c r="AF327" s="27"/>
      <c r="AG327" s="29" t="n">
        <f aca="false">6753.47943187+0.36116788*I327+0.01252571*N327-22.85359542*V327+0.00407811*AA327-0.00067349*E327</f>
        <v>7894.7172606046</v>
      </c>
      <c r="AH327" s="29" t="n">
        <f aca="false">A327*'Simple Linear Regression'!$B$18+'Simple Linear Regression'!$B$17</f>
        <v>8163.42643629316</v>
      </c>
      <c r="AI327" s="29" t="n">
        <f aca="false">7491.3971+0.0137554*N327-0.00058829*E327-34.3283*V327+0.30565*L327+54.6031*M327</f>
        <v>7887.8971496</v>
      </c>
      <c r="AJ327" s="29" t="n">
        <f aca="false">7491.3971-0.00058829*E327+0.30565*L327+54.6031*M327+0.0137554*N327-34.3283*V327</f>
        <v>7887.8971496</v>
      </c>
      <c r="AL327" s="29" t="n">
        <f aca="false">2192.59+2373.87*I327+0.0316653*N327-15.7623*V327+0.00202406*AA327-0.000740146*E327-0.00963493*(I327*N327)</f>
        <v>7628.3110505075</v>
      </c>
      <c r="AM327" s="30" t="n">
        <f aca="false">5205.907083+122.0638992*I327+13.609808*(N327/1000)-1.245906883*AD327+0.7746840854*AE327-134.2474226*AC327-1547.125689*IF(AND(B327&gt;=DATE(2020,3,20),B327&lt;=DATE(2020,6,26)),1,0)</f>
        <v>7803.28805689376</v>
      </c>
      <c r="AN327" s="30" t="n">
        <f aca="false">IF(ISNUMBER(C328),C328,AN328)-0.8328750492*(AD329-AD328)+3.274150872*(AE329-AE328)+0.7954612886*((IF(ISNUMBER(C328),C328,AN328)-IF(ISNUMBER(C327),C327,AN327))-(-0.8328750492*(AD328-AD327)+3.274150872*(AE328-AE327)))-1.394571582*AO328+0.4181414112*AO327</f>
        <v>7376.90195120232</v>
      </c>
      <c r="AP327" s="31" t="n">
        <f aca="false">AQ327+AR326+'ARIMAX(1,1,1) Model'!$C$19*(AR326-AR325)+'ARIMAX(1,1,1) Model'!$C$20*AS326</f>
        <v>7954.46996505653</v>
      </c>
      <c r="AQ327" s="31" t="n">
        <f aca="false">'ARIMAX(1,1,1) Model'!$C$6*I327+'ARIMAX(1,1,1) Model'!$C$7*N327/1000+'ARIMAX(1,1,1) Model'!$C$8*AD327+'ARIMAX(1,1,1) Model'!$C$9*AE327+'ARIMAX(1,1,1) Model'!$C$10*AC327+'ARIMAX(1,1,1) Model'!$C$11*IF(AND(B327&gt;='ARIMAX(1,1,1) Model'!$C$25,B327&lt;='ARIMAX(1,1,1) Model'!$C$26),1,0)+'ARIMAX(1,1,1) Model'!$C$12*E327/1000+'ARIMAX(1,1,1) Model'!$C$13*V327+'ARIMAX(1,1,1) Model'!$C$14*A327+'ARIMAX(1,1,1) Model'!$C$15*SIN(2*PI()*A327/'ARIMAX(1,1,1) Model'!$C$24)+'ARIMAX(1,1,1) Model'!$C$16*COS(2*PI()*A327/'ARIMAX(1,1,1) Model'!$C$24)+'ARIMAX(1,1,1) Model'!$C$17*SIN(4*PI()*A327/'ARIMAX(1,1,1) Model'!$C$24)+'ARIMAX(1,1,1) Model'!$C$18*COS(4*PI()*A327/'ARIMAX(1,1,1) Model'!$C$24)</f>
        <v>1704.70647727417</v>
      </c>
      <c r="AR327" s="31" t="n">
        <f aca="false">IF(ISNUMBER(C327),C327,AP327)-AQ327</f>
        <v>6519.29352272583</v>
      </c>
      <c r="AS327" s="31" t="n">
        <f aca="false">IF(ISNUMBER(C327),C327-AP327,0)</f>
        <v>269.53003494347</v>
      </c>
      <c r="AT327" s="32"/>
      <c r="AU327" s="33"/>
      <c r="AV327" s="33"/>
      <c r="AW327" s="31"/>
      <c r="AX327" s="31"/>
    </row>
    <row r="328" customFormat="false" ht="16.5" hidden="false" customHeight="true" outlineLevel="0" collapsed="false">
      <c r="A328" s="23" t="n">
        <v>327</v>
      </c>
      <c r="B328" s="24" t="n">
        <v>35559</v>
      </c>
      <c r="C328" s="23" t="n">
        <v>7765</v>
      </c>
      <c r="D328" s="25"/>
      <c r="E328" s="25" t="n">
        <v>342000</v>
      </c>
      <c r="F328" s="25"/>
      <c r="G328" s="25" t="n">
        <v>19.94</v>
      </c>
      <c r="H328" s="25" t="n">
        <v>18.064</v>
      </c>
      <c r="I328" s="25" t="n">
        <v>1.193</v>
      </c>
      <c r="J328" s="25" t="n">
        <v>8362.655</v>
      </c>
      <c r="K328" s="25"/>
      <c r="L328" s="25" t="n">
        <v>897</v>
      </c>
      <c r="M328" s="25" t="n">
        <v>15.816</v>
      </c>
      <c r="N328" s="25" t="n">
        <v>183950</v>
      </c>
      <c r="O328" s="25" t="n">
        <v>5454.2</v>
      </c>
      <c r="P328" s="25" t="n">
        <v>1273878</v>
      </c>
      <c r="Q328" s="25"/>
      <c r="R328" s="25" t="n">
        <v>5442</v>
      </c>
      <c r="S328" s="25"/>
      <c r="T328" s="25"/>
      <c r="U328" s="25" t="n">
        <v>27</v>
      </c>
      <c r="V328" s="25" t="n">
        <v>88</v>
      </c>
      <c r="W328" s="25"/>
      <c r="X328" s="25"/>
      <c r="Y328" s="25"/>
      <c r="Z328" s="25"/>
      <c r="AA328" s="25" t="n">
        <v>269714</v>
      </c>
      <c r="AB328" s="26"/>
      <c r="AC328" s="27" t="n">
        <v>0</v>
      </c>
      <c r="AD328" s="28" t="n">
        <v>40.9</v>
      </c>
      <c r="AE328" s="28" t="n">
        <v>17.8</v>
      </c>
      <c r="AF328" s="27"/>
      <c r="AG328" s="29" t="n">
        <f aca="false">6753.47943187+0.36116788*I328+0.01252571*N328-22.85359542*V328+0.00407811*AA328-0.00067349*E328</f>
        <v>7916.48804323084</v>
      </c>
      <c r="AH328" s="29" t="n">
        <f aca="false">A328*'Simple Linear Regression'!$B$18+'Simple Linear Regression'!$B$17</f>
        <v>8164.27947337706</v>
      </c>
      <c r="AI328" s="29" t="n">
        <f aca="false">7491.3971+0.0137554*N328-0.00058829*E328-34.3283*V328+0.30565*L328+54.6031*M328</f>
        <v>7937.3880296</v>
      </c>
      <c r="AJ328" s="29" t="n">
        <f aca="false">7491.3971-0.00058829*E328+0.30565*L328+54.6031*M328+0.0137554*N328-34.3283*V328</f>
        <v>7937.3880296</v>
      </c>
      <c r="AL328" s="29" t="n">
        <f aca="false">2192.59+2373.87*I328+0.0316653*N328-15.7623*V328+0.00202406*AA328-0.000740146*E328-0.00963493*(I328*N328)</f>
        <v>7640.7458012545</v>
      </c>
      <c r="AM328" s="30" t="n">
        <f aca="false">5205.907083+122.0638992*I328+13.609808*(N328/1000)-1.245906883*AD328+0.7746840854*AE328-134.2474226*AC328-1547.125689*IF(AND(B328&gt;=DATE(2020,3,20),B328&lt;=DATE(2020,6,26)),1,0)</f>
        <v>7817.88528155102</v>
      </c>
      <c r="AN328" s="30" t="n">
        <f aca="false">IF(ISNUMBER(C329),C329,AN329)-0.8328750492*(AD330-AD329)+3.274150872*(AE330-AE329)+0.7954612886*((IF(ISNUMBER(C329),C329,AN329)-IF(ISNUMBER(C328),C328,AN328))-(-0.8328750492*(AD329-AD328)+3.274150872*(AE329-AE328)))-1.394571582*AO329+0.4181414112*AO328</f>
        <v>8664.20425318735</v>
      </c>
      <c r="AP328" s="31" t="n">
        <f aca="false">AQ328+AR327+'ARIMAX(1,1,1) Model'!$C$19*(AR327-AR326)+'ARIMAX(1,1,1) Model'!$C$20*AS327</f>
        <v>8047.87055971129</v>
      </c>
      <c r="AQ328" s="31" t="n">
        <f aca="false">'ARIMAX(1,1,1) Model'!$C$6*I328+'ARIMAX(1,1,1) Model'!$C$7*N328/1000+'ARIMAX(1,1,1) Model'!$C$8*AD328+'ARIMAX(1,1,1) Model'!$C$9*AE328+'ARIMAX(1,1,1) Model'!$C$10*AC328+'ARIMAX(1,1,1) Model'!$C$11*IF(AND(B328&gt;='ARIMAX(1,1,1) Model'!$C$25,B328&lt;='ARIMAX(1,1,1) Model'!$C$26),1,0)+'ARIMAX(1,1,1) Model'!$C$12*E328/1000+'ARIMAX(1,1,1) Model'!$C$13*V328+'ARIMAX(1,1,1) Model'!$C$14*A328+'ARIMAX(1,1,1) Model'!$C$15*SIN(2*PI()*A328/'ARIMAX(1,1,1) Model'!$C$24)+'ARIMAX(1,1,1) Model'!$C$16*COS(2*PI()*A328/'ARIMAX(1,1,1) Model'!$C$24)+'ARIMAX(1,1,1) Model'!$C$17*SIN(4*PI()*A328/'ARIMAX(1,1,1) Model'!$C$24)+'ARIMAX(1,1,1) Model'!$C$18*COS(4*PI()*A328/'ARIMAX(1,1,1) Model'!$C$24)</f>
        <v>1743.31828710754</v>
      </c>
      <c r="AR328" s="31" t="n">
        <f aca="false">IF(ISNUMBER(C328),C328,AP328)-AQ328</f>
        <v>6021.68171289246</v>
      </c>
      <c r="AS328" s="31" t="n">
        <f aca="false">IF(ISNUMBER(C328),C328-AP328,0)</f>
        <v>-282.87055971129</v>
      </c>
      <c r="AT328" s="32"/>
      <c r="AU328" s="33"/>
      <c r="AV328" s="33"/>
      <c r="AW328" s="31"/>
      <c r="AX328" s="31"/>
    </row>
    <row r="329" customFormat="false" ht="16.5" hidden="false" customHeight="true" outlineLevel="0" collapsed="false">
      <c r="A329" s="23" t="n">
        <v>328</v>
      </c>
      <c r="B329" s="24" t="n">
        <v>35566</v>
      </c>
      <c r="C329" s="23" t="n">
        <v>8253</v>
      </c>
      <c r="D329" s="25"/>
      <c r="E329" s="25" t="n">
        <v>318000</v>
      </c>
      <c r="F329" s="25"/>
      <c r="G329" s="25" t="n">
        <v>21.45</v>
      </c>
      <c r="H329" s="25" t="n">
        <v>19.418</v>
      </c>
      <c r="I329" s="25" t="n">
        <v>1.193</v>
      </c>
      <c r="J329" s="25" t="n">
        <v>8362.655</v>
      </c>
      <c r="K329" s="25"/>
      <c r="L329" s="25" t="n">
        <v>897</v>
      </c>
      <c r="M329" s="25" t="n">
        <v>15.058</v>
      </c>
      <c r="N329" s="25" t="n">
        <v>211952</v>
      </c>
      <c r="O329" s="25" t="n">
        <v>5454.2</v>
      </c>
      <c r="P329" s="25" t="n">
        <v>1273878</v>
      </c>
      <c r="Q329" s="25"/>
      <c r="R329" s="25" t="n">
        <v>5442</v>
      </c>
      <c r="S329" s="25"/>
      <c r="T329" s="25"/>
      <c r="U329" s="25" t="n">
        <v>27</v>
      </c>
      <c r="V329" s="25" t="n">
        <v>88</v>
      </c>
      <c r="W329" s="25"/>
      <c r="X329" s="25"/>
      <c r="Y329" s="25"/>
      <c r="Z329" s="25"/>
      <c r="AA329" s="25" t="n">
        <v>269714</v>
      </c>
      <c r="AB329" s="26"/>
      <c r="AC329" s="27" t="n">
        <v>0</v>
      </c>
      <c r="AD329" s="28" t="n">
        <v>39.4</v>
      </c>
      <c r="AE329" s="28" t="n">
        <v>18.1</v>
      </c>
      <c r="AF329" s="27"/>
      <c r="AG329" s="29" t="n">
        <f aca="false">6753.47943187+0.36116788*I329+0.01252571*N329-22.85359542*V329+0.00407811*AA329-0.00067349*E329</f>
        <v>8283.39673465084</v>
      </c>
      <c r="AH329" s="29" t="n">
        <f aca="false">A329*'Simple Linear Regression'!$B$18+'Simple Linear Regression'!$B$17</f>
        <v>8165.13251046097</v>
      </c>
      <c r="AI329" s="29" t="n">
        <f aca="false">7491.3971+0.0137554*N329-0.00058829*E329-34.3283*V329+0.30565*L329+54.6031*M329</f>
        <v>8295.2965506</v>
      </c>
      <c r="AJ329" s="29" t="n">
        <f aca="false">7491.3971-0.00058829*E329+0.30565*L329+54.6031*M329+0.0137554*N329-34.3283*V329</f>
        <v>8295.2965506</v>
      </c>
      <c r="AL329" s="29" t="n">
        <f aca="false">2192.59+2373.87*I329+0.0316653*N329-15.7623*V329+0.00202406*AA329-0.000740146*E329-0.00963493*(I329*N329)</f>
        <v>8223.33284519152</v>
      </c>
      <c r="AM329" s="30" t="n">
        <f aca="false">5205.907083+122.0638992*I329+13.609808*(N329/1000)-1.245906883*AD329+0.7746840854*AE329-134.2474226*AC329-1547.125689*IF(AND(B329&gt;=DATE(2020,3,20),B329&lt;=DATE(2020,6,26)),1,0)</f>
        <v>8201.08839071714</v>
      </c>
      <c r="AN329" s="30" t="n">
        <f aca="false">IF(ISNUMBER(C330),C330,AN330)-0.8328750492*(AD331-AD330)+3.274150872*(AE331-AE330)+0.7954612886*((IF(ISNUMBER(C330),C330,AN330)-IF(ISNUMBER(C329),C329,AN329))-(-0.8328750492*(AD330-AD329)+3.274150872*(AE330-AE329)))-1.394571582*AO330+0.4181414112*AO329</f>
        <v>7975.14679854902</v>
      </c>
      <c r="AP329" s="31" t="n">
        <f aca="false">AQ329+AR328+'ARIMAX(1,1,1) Model'!$C$19*(AR328-AR327)+'ARIMAX(1,1,1) Model'!$C$20*AS328</f>
        <v>8042.42042051193</v>
      </c>
      <c r="AQ329" s="31" t="n">
        <f aca="false">'ARIMAX(1,1,1) Model'!$C$6*I329+'ARIMAX(1,1,1) Model'!$C$7*N329/1000+'ARIMAX(1,1,1) Model'!$C$8*AD329+'ARIMAX(1,1,1) Model'!$C$9*AE329+'ARIMAX(1,1,1) Model'!$C$10*AC329+'ARIMAX(1,1,1) Model'!$C$11*IF(AND(B329&gt;='ARIMAX(1,1,1) Model'!$C$25,B329&lt;='ARIMAX(1,1,1) Model'!$C$26),1,0)+'ARIMAX(1,1,1) Model'!$C$12*E329/1000+'ARIMAX(1,1,1) Model'!$C$13*V329+'ARIMAX(1,1,1) Model'!$C$14*A329+'ARIMAX(1,1,1) Model'!$C$15*SIN(2*PI()*A329/'ARIMAX(1,1,1) Model'!$C$24)+'ARIMAX(1,1,1) Model'!$C$16*COS(2*PI()*A329/'ARIMAX(1,1,1) Model'!$C$24)+'ARIMAX(1,1,1) Model'!$C$17*SIN(4*PI()*A329/'ARIMAX(1,1,1) Model'!$C$24)+'ARIMAX(1,1,1) Model'!$C$18*COS(4*PI()*A329/'ARIMAX(1,1,1) Model'!$C$24)</f>
        <v>1814.66448532012</v>
      </c>
      <c r="AR329" s="31" t="n">
        <f aca="false">IF(ISNUMBER(C329),C329,AP329)-AQ329</f>
        <v>6438.33551467988</v>
      </c>
      <c r="AS329" s="31" t="n">
        <f aca="false">IF(ISNUMBER(C329),C329-AP329,0)</f>
        <v>210.579579488066</v>
      </c>
      <c r="AT329" s="32"/>
      <c r="AU329" s="33"/>
      <c r="AV329" s="33"/>
      <c r="AW329" s="31"/>
      <c r="AX329" s="31"/>
    </row>
    <row r="330" customFormat="false" ht="16.5" hidden="false" customHeight="true" outlineLevel="0" collapsed="false">
      <c r="A330" s="23" t="n">
        <v>329</v>
      </c>
      <c r="B330" s="24" t="n">
        <v>35573</v>
      </c>
      <c r="C330" s="23" t="n">
        <v>8088</v>
      </c>
      <c r="D330" s="25"/>
      <c r="E330" s="25" t="n">
        <v>322000</v>
      </c>
      <c r="F330" s="25"/>
      <c r="G330" s="25" t="n">
        <v>21.43</v>
      </c>
      <c r="H330" s="25" t="n">
        <v>19.91</v>
      </c>
      <c r="I330" s="25" t="n">
        <v>1.203</v>
      </c>
      <c r="J330" s="25" t="n">
        <v>8362.655</v>
      </c>
      <c r="K330" s="25"/>
      <c r="L330" s="25" t="n">
        <v>897</v>
      </c>
      <c r="M330" s="25" t="n">
        <v>15.058</v>
      </c>
      <c r="N330" s="25" t="n">
        <v>211952</v>
      </c>
      <c r="O330" s="25" t="n">
        <v>5454.2</v>
      </c>
      <c r="P330" s="25" t="n">
        <v>1273878</v>
      </c>
      <c r="Q330" s="25"/>
      <c r="R330" s="25" t="n">
        <v>5442</v>
      </c>
      <c r="S330" s="25"/>
      <c r="T330" s="25"/>
      <c r="U330" s="25" t="n">
        <v>27</v>
      </c>
      <c r="V330" s="25" t="n">
        <v>88</v>
      </c>
      <c r="W330" s="25"/>
      <c r="X330" s="25"/>
      <c r="Y330" s="25"/>
      <c r="Z330" s="25"/>
      <c r="AA330" s="25" t="n">
        <v>269714</v>
      </c>
      <c r="AB330" s="26"/>
      <c r="AC330" s="27" t="n">
        <v>0</v>
      </c>
      <c r="AD330" s="28" t="n">
        <v>28.5</v>
      </c>
      <c r="AE330" s="28" t="n">
        <v>22.9</v>
      </c>
      <c r="AF330" s="27"/>
      <c r="AG330" s="29" t="n">
        <f aca="false">6753.47943187+0.36116788*I330+0.01252571*N330-22.85359542*V330+0.00407811*AA330-0.00067349*E330</f>
        <v>8280.70638632964</v>
      </c>
      <c r="AH330" s="29" t="n">
        <f aca="false">A330*'Simple Linear Regression'!$B$18+'Simple Linear Regression'!$B$17</f>
        <v>8165.98554754487</v>
      </c>
      <c r="AI330" s="29" t="n">
        <f aca="false">7491.3971+0.0137554*N330-0.00058829*E330-34.3283*V330+0.30565*L330+54.6031*M330</f>
        <v>8292.9433906</v>
      </c>
      <c r="AJ330" s="29" t="n">
        <f aca="false">7491.3971-0.00058829*E330+0.30565*L330+54.6031*M330+0.0137554*N330-34.3283*V330</f>
        <v>8292.9433906</v>
      </c>
      <c r="AL330" s="29" t="n">
        <f aca="false">2192.59+2373.87*I330+0.0316653*N330-15.7623*V330+0.00202406*AA330-0.000740146*E330-0.00963493*(I330*N330)</f>
        <v>8223.68953435792</v>
      </c>
      <c r="AM330" s="30" t="n">
        <f aca="false">5205.907083+122.0638992*I330+13.609808*(N330/1000)-1.245906883*AD330+0.7746840854*AE330-134.2474226*AC330-1547.125689*IF(AND(B330&gt;=DATE(2020,3,20),B330&lt;=DATE(2020,6,26)),1,0)</f>
        <v>8219.60789834376</v>
      </c>
      <c r="AN330" s="30" t="n">
        <f aca="false">IF(ISNUMBER(C331),C331,AN331)-0.8328750492*(AD332-AD331)+3.274150872*(AE332-AE331)+0.7954612886*((IF(ISNUMBER(C331),C331,AN331)-IF(ISNUMBER(C330),C330,AN330))-(-0.8328750492*(AD331-AD330)+3.274150872*(AE331-AE330)))-1.394571582*AO331+0.4181414112*AO330</f>
        <v>8145.39681809495</v>
      </c>
      <c r="AP330" s="31" t="n">
        <f aca="false">AQ330+AR329+'ARIMAX(1,1,1) Model'!$C$19*(AR329-AR328)+'ARIMAX(1,1,1) Model'!$C$20*AS329</f>
        <v>8128.90109337654</v>
      </c>
      <c r="AQ330" s="31" t="n">
        <f aca="false">'ARIMAX(1,1,1) Model'!$C$6*I330+'ARIMAX(1,1,1) Model'!$C$7*N330/1000+'ARIMAX(1,1,1) Model'!$C$8*AD330+'ARIMAX(1,1,1) Model'!$C$9*AE330+'ARIMAX(1,1,1) Model'!$C$10*AC330+'ARIMAX(1,1,1) Model'!$C$11*IF(AND(B330&gt;='ARIMAX(1,1,1) Model'!$C$25,B330&lt;='ARIMAX(1,1,1) Model'!$C$26),1,0)+'ARIMAX(1,1,1) Model'!$C$12*E330/1000+'ARIMAX(1,1,1) Model'!$C$13*V330+'ARIMAX(1,1,1) Model'!$C$14*A330+'ARIMAX(1,1,1) Model'!$C$15*SIN(2*PI()*A330/'ARIMAX(1,1,1) Model'!$C$24)+'ARIMAX(1,1,1) Model'!$C$16*COS(2*PI()*A330/'ARIMAX(1,1,1) Model'!$C$24)+'ARIMAX(1,1,1) Model'!$C$17*SIN(4*PI()*A330/'ARIMAX(1,1,1) Model'!$C$24)+'ARIMAX(1,1,1) Model'!$C$18*COS(4*PI()*A330/'ARIMAX(1,1,1) Model'!$C$24)</f>
        <v>1839.46785094205</v>
      </c>
      <c r="AR330" s="31" t="n">
        <f aca="false">IF(ISNUMBER(C330),C330,AP330)-AQ330</f>
        <v>6248.53214905795</v>
      </c>
      <c r="AS330" s="31" t="n">
        <f aca="false">IF(ISNUMBER(C330),C330-AP330,0)</f>
        <v>-40.9010933765403</v>
      </c>
      <c r="AT330" s="32"/>
      <c r="AU330" s="33"/>
      <c r="AV330" s="33"/>
      <c r="AW330" s="31"/>
      <c r="AX330" s="31"/>
    </row>
    <row r="331" customFormat="false" ht="16.5" hidden="false" customHeight="true" outlineLevel="0" collapsed="false">
      <c r="A331" s="23" t="n">
        <v>330</v>
      </c>
      <c r="B331" s="24" t="n">
        <v>35580</v>
      </c>
      <c r="C331" s="23" t="n">
        <v>8154</v>
      </c>
      <c r="D331" s="25"/>
      <c r="E331" s="25" t="n">
        <v>316000</v>
      </c>
      <c r="F331" s="25"/>
      <c r="G331" s="25" t="n">
        <v>20.9</v>
      </c>
      <c r="H331" s="25" t="n">
        <v>19.145</v>
      </c>
      <c r="I331" s="25" t="n">
        <v>1.212</v>
      </c>
      <c r="J331" s="25" t="n">
        <v>8362.655</v>
      </c>
      <c r="K331" s="25"/>
      <c r="L331" s="25" t="n">
        <v>897</v>
      </c>
      <c r="M331" s="25" t="n">
        <v>15.058</v>
      </c>
      <c r="N331" s="25" t="n">
        <v>211952</v>
      </c>
      <c r="O331" s="25" t="n">
        <v>5454.2</v>
      </c>
      <c r="P331" s="25" t="n">
        <v>1273878</v>
      </c>
      <c r="Q331" s="25"/>
      <c r="R331" s="25" t="n">
        <v>5442</v>
      </c>
      <c r="S331" s="25"/>
      <c r="T331" s="25"/>
      <c r="U331" s="25" t="n">
        <v>27</v>
      </c>
      <c r="V331" s="25" t="n">
        <v>88</v>
      </c>
      <c r="W331" s="25"/>
      <c r="X331" s="25"/>
      <c r="Y331" s="25"/>
      <c r="Z331" s="25"/>
      <c r="AA331" s="25" t="n">
        <v>269714</v>
      </c>
      <c r="AB331" s="26"/>
      <c r="AC331" s="27" t="n">
        <v>1</v>
      </c>
      <c r="AD331" s="28" t="n">
        <v>24.4</v>
      </c>
      <c r="AE331" s="28" t="n">
        <v>33.5</v>
      </c>
      <c r="AF331" s="27"/>
      <c r="AG331" s="29" t="n">
        <f aca="false">6753.47943187+0.36116788*I331+0.01252571*N331-22.85359542*V331+0.00407811*AA331-0.00067349*E331</f>
        <v>8284.75057684056</v>
      </c>
      <c r="AH331" s="29" t="n">
        <f aca="false">A331*'Simple Linear Regression'!$B$18+'Simple Linear Regression'!$B$17</f>
        <v>8166.83858462877</v>
      </c>
      <c r="AI331" s="29" t="n">
        <f aca="false">7491.3971+0.0137554*N331-0.00058829*E331-34.3283*V331+0.30565*L331+54.6031*M331</f>
        <v>8296.4731306</v>
      </c>
      <c r="AJ331" s="29" t="n">
        <f aca="false">7491.3971-0.00058829*E331+0.30565*L331+54.6031*M331+0.0137554*N331-34.3283*V331</f>
        <v>8296.4731306</v>
      </c>
      <c r="AL331" s="29" t="n">
        <f aca="false">2192.59+2373.87*I331+0.0316653*N331-15.7623*V331+0.00202406*AA331-0.000740146*E331-0.00963493*(I331*N331)</f>
        <v>8231.11595620768</v>
      </c>
      <c r="AM331" s="30" t="n">
        <f aca="false">5205.907083+122.0638992*I331+13.609808*(N331/1000)-1.245906883*AD331+0.7746840854*AE331-134.2474226*AC331-1547.125689*IF(AND(B331&gt;=DATE(2020,3,20),B331&lt;=DATE(2020,6,26)),1,0)</f>
        <v>8099.7789203621</v>
      </c>
      <c r="AN331" s="30" t="n">
        <f aca="false">IF(ISNUMBER(C332),C332,AN332)-0.8328750492*(AD333-AD332)+3.274150872*(AE333-AE332)+0.7954612886*((IF(ISNUMBER(C332),C332,AN332)-IF(ISNUMBER(C331),C331,AN331))-(-0.8328750492*(AD332-AD331)+3.274150872*(AE332-AE331)))-1.394571582*AO332+0.4181414112*AO331</f>
        <v>7213.72403827047</v>
      </c>
      <c r="AP331" s="31" t="n">
        <f aca="false">AQ331+AR330+'ARIMAX(1,1,1) Model'!$C$19*(AR330-AR329)+'ARIMAX(1,1,1) Model'!$C$20*AS330</f>
        <v>8041.03178661537</v>
      </c>
      <c r="AQ331" s="31" t="n">
        <f aca="false">'ARIMAX(1,1,1) Model'!$C$6*I331+'ARIMAX(1,1,1) Model'!$C$7*N331/1000+'ARIMAX(1,1,1) Model'!$C$8*AD331+'ARIMAX(1,1,1) Model'!$C$9*AE331+'ARIMAX(1,1,1) Model'!$C$10*AC331+'ARIMAX(1,1,1) Model'!$C$11*IF(AND(B331&gt;='ARIMAX(1,1,1) Model'!$C$25,B331&lt;='ARIMAX(1,1,1) Model'!$C$26),1,0)+'ARIMAX(1,1,1) Model'!$C$12*E331/1000+'ARIMAX(1,1,1) Model'!$C$13*V331+'ARIMAX(1,1,1) Model'!$C$14*A331+'ARIMAX(1,1,1) Model'!$C$15*SIN(2*PI()*A331/'ARIMAX(1,1,1) Model'!$C$24)+'ARIMAX(1,1,1) Model'!$C$16*COS(2*PI()*A331/'ARIMAX(1,1,1) Model'!$C$24)+'ARIMAX(1,1,1) Model'!$C$17*SIN(4*PI()*A331/'ARIMAX(1,1,1) Model'!$C$24)+'ARIMAX(1,1,1) Model'!$C$18*COS(4*PI()*A331/'ARIMAX(1,1,1) Model'!$C$24)</f>
        <v>1774.19707304607</v>
      </c>
      <c r="AR331" s="31" t="n">
        <f aca="false">IF(ISNUMBER(C331),C331,AP331)-AQ331</f>
        <v>6379.80292695393</v>
      </c>
      <c r="AS331" s="31" t="n">
        <f aca="false">IF(ISNUMBER(C331),C331-AP331,0)</f>
        <v>112.968213384629</v>
      </c>
      <c r="AT331" s="32"/>
      <c r="AU331" s="33"/>
      <c r="AV331" s="33"/>
      <c r="AW331" s="31"/>
      <c r="AX331" s="31"/>
    </row>
    <row r="332" customFormat="false" ht="16.5" hidden="false" customHeight="true" outlineLevel="0" collapsed="false">
      <c r="A332" s="23" t="n">
        <v>331</v>
      </c>
      <c r="B332" s="24" t="n">
        <v>35587</v>
      </c>
      <c r="C332" s="23" t="n">
        <v>7590</v>
      </c>
      <c r="D332" s="25"/>
      <c r="E332" s="25" t="n">
        <v>321000</v>
      </c>
      <c r="F332" s="25"/>
      <c r="G332" s="25" t="n">
        <v>20.12</v>
      </c>
      <c r="H332" s="25" t="n">
        <v>18.302</v>
      </c>
      <c r="I332" s="25" t="n">
        <v>1.215</v>
      </c>
      <c r="J332" s="25" t="n">
        <v>8362.655</v>
      </c>
      <c r="K332" s="25"/>
      <c r="L332" s="25" t="n">
        <v>901</v>
      </c>
      <c r="M332" s="25" t="n">
        <v>15.058</v>
      </c>
      <c r="N332" s="25" t="n">
        <v>211952</v>
      </c>
      <c r="O332" s="25" t="n">
        <v>5459.3</v>
      </c>
      <c r="P332" s="25" t="n">
        <v>1273878</v>
      </c>
      <c r="Q332" s="25"/>
      <c r="R332" s="25" t="n">
        <v>5442</v>
      </c>
      <c r="S332" s="25"/>
      <c r="T332" s="25"/>
      <c r="U332" s="25" t="n">
        <v>27</v>
      </c>
      <c r="V332" s="25" t="n">
        <v>90.6</v>
      </c>
      <c r="W332" s="25"/>
      <c r="X332" s="25"/>
      <c r="Y332" s="25"/>
      <c r="Z332" s="25"/>
      <c r="AA332" s="25" t="n">
        <v>269714</v>
      </c>
      <c r="AB332" s="26"/>
      <c r="AC332" s="27" t="n">
        <v>0</v>
      </c>
      <c r="AD332" s="28" t="n">
        <v>18.9</v>
      </c>
      <c r="AE332" s="28" t="n">
        <v>22.7</v>
      </c>
      <c r="AF332" s="27"/>
      <c r="AG332" s="29" t="n">
        <f aca="false">6753.47943187+0.36116788*I332+0.01252571*N332-22.85359542*V332+0.00407811*AA332-0.00067349*E332</f>
        <v>8221.9648622522</v>
      </c>
      <c r="AH332" s="29" t="n">
        <f aca="false">A332*'Simple Linear Regression'!$B$18+'Simple Linear Regression'!$B$17</f>
        <v>8167.69162171268</v>
      </c>
      <c r="AI332" s="29" t="n">
        <f aca="false">7491.3971+0.0137554*N332-0.00058829*E332-34.3283*V332+0.30565*L332+54.6031*M332</f>
        <v>8205.5007006</v>
      </c>
      <c r="AJ332" s="29" t="n">
        <f aca="false">7491.3971-0.00058829*E332+0.30565*L332+54.6031*M332+0.0137554*N332-34.3283*V332</f>
        <v>8205.5007006</v>
      </c>
      <c r="AL332" s="29" t="n">
        <f aca="false">2192.59+2373.87*I332+0.0316653*N332-15.7623*V332+0.00202406*AA332-0.000740146*E332-0.00963493*(I332*N332)</f>
        <v>8187.4284281576</v>
      </c>
      <c r="AM332" s="30" t="n">
        <f aca="false">5205.907083+122.0638992*I332+13.609808*(N332/1000)-1.245906883*AD332+0.7746840854*AE332-134.2474226*AC332-1547.125689*IF(AND(B332&gt;=DATE(2020,3,20),B332&lt;=DATE(2020,6,26)),1,0)</f>
        <v>8232.87843439388</v>
      </c>
      <c r="AN332" s="30" t="n">
        <f aca="false">IF(ISNUMBER(C333),C333,AN333)-0.8328750492*(AD334-AD333)+3.274150872*(AE334-AE333)+0.7954612886*((IF(ISNUMBER(C333),C333,AN333)-IF(ISNUMBER(C332),C332,AN332))-(-0.8328750492*(AD333-AD332)+3.274150872*(AE333-AE332)))-1.394571582*AO333+0.4181414112*AO332</f>
        <v>8367.88231188402</v>
      </c>
      <c r="AP332" s="31" t="n">
        <f aca="false">AQ332+AR331+'ARIMAX(1,1,1) Model'!$C$19*(AR331-AR330)+'ARIMAX(1,1,1) Model'!$C$20*AS331</f>
        <v>8180.06434359038</v>
      </c>
      <c r="AQ332" s="31" t="n">
        <f aca="false">'ARIMAX(1,1,1) Model'!$C$6*I332+'ARIMAX(1,1,1) Model'!$C$7*N332/1000+'ARIMAX(1,1,1) Model'!$C$8*AD332+'ARIMAX(1,1,1) Model'!$C$9*AE332+'ARIMAX(1,1,1) Model'!$C$10*AC332+'ARIMAX(1,1,1) Model'!$C$11*IF(AND(B332&gt;='ARIMAX(1,1,1) Model'!$C$25,B332&lt;='ARIMAX(1,1,1) Model'!$C$26),1,0)+'ARIMAX(1,1,1) Model'!$C$12*E332/1000+'ARIMAX(1,1,1) Model'!$C$13*V332+'ARIMAX(1,1,1) Model'!$C$14*A332+'ARIMAX(1,1,1) Model'!$C$15*SIN(2*PI()*A332/'ARIMAX(1,1,1) Model'!$C$24)+'ARIMAX(1,1,1) Model'!$C$16*COS(2*PI()*A332/'ARIMAX(1,1,1) Model'!$C$24)+'ARIMAX(1,1,1) Model'!$C$17*SIN(4*PI()*A332/'ARIMAX(1,1,1) Model'!$C$24)+'ARIMAX(1,1,1) Model'!$C$18*COS(4*PI()*A332/'ARIMAX(1,1,1) Model'!$C$24)</f>
        <v>1889.1391854627</v>
      </c>
      <c r="AR332" s="31" t="n">
        <f aca="false">IF(ISNUMBER(C332),C332,AP332)-AQ332</f>
        <v>5700.8608145373</v>
      </c>
      <c r="AS332" s="31" t="n">
        <f aca="false">IF(ISNUMBER(C332),C332-AP332,0)</f>
        <v>-590.064343590379</v>
      </c>
      <c r="AT332" s="32"/>
      <c r="AU332" s="33"/>
      <c r="AV332" s="33"/>
      <c r="AW332" s="31"/>
      <c r="AX332" s="31"/>
    </row>
    <row r="333" customFormat="false" ht="16.5" hidden="false" customHeight="true" outlineLevel="0" collapsed="false">
      <c r="A333" s="23" t="n">
        <v>332</v>
      </c>
      <c r="B333" s="24" t="n">
        <v>35594</v>
      </c>
      <c r="C333" s="23" t="n">
        <v>8009</v>
      </c>
      <c r="D333" s="25"/>
      <c r="E333" s="25" t="n">
        <v>329000</v>
      </c>
      <c r="F333" s="25"/>
      <c r="G333" s="25" t="n">
        <v>18.88</v>
      </c>
      <c r="H333" s="25" t="n">
        <v>16.88</v>
      </c>
      <c r="I333" s="25" t="n">
        <v>1.207</v>
      </c>
      <c r="J333" s="25" t="n">
        <v>8362.655</v>
      </c>
      <c r="K333" s="25"/>
      <c r="L333" s="25" t="n">
        <v>901</v>
      </c>
      <c r="M333" s="25" t="n">
        <v>15.058</v>
      </c>
      <c r="N333" s="25" t="n">
        <v>211952</v>
      </c>
      <c r="O333" s="25" t="n">
        <v>5459.3</v>
      </c>
      <c r="P333" s="25" t="n">
        <v>1273878</v>
      </c>
      <c r="Q333" s="25"/>
      <c r="R333" s="25" t="n">
        <v>5442</v>
      </c>
      <c r="S333" s="25"/>
      <c r="T333" s="25"/>
      <c r="U333" s="25" t="n">
        <v>27</v>
      </c>
      <c r="V333" s="25" t="n">
        <v>90.6</v>
      </c>
      <c r="W333" s="25"/>
      <c r="X333" s="25"/>
      <c r="Y333" s="25"/>
      <c r="Z333" s="25"/>
      <c r="AA333" s="25" t="n">
        <v>269714</v>
      </c>
      <c r="AB333" s="26"/>
      <c r="AC333" s="27" t="n">
        <v>0</v>
      </c>
      <c r="AD333" s="28" t="n">
        <v>7.8</v>
      </c>
      <c r="AE333" s="28" t="n">
        <v>34.5</v>
      </c>
      <c r="AF333" s="27"/>
      <c r="AG333" s="29" t="n">
        <f aca="false">6753.47943187+0.36116788*I333+0.01252571*N333-22.85359542*V333+0.00407811*AA333-0.00067349*E333</f>
        <v>8216.57405290916</v>
      </c>
      <c r="AH333" s="29" t="n">
        <f aca="false">A333*'Simple Linear Regression'!$B$18+'Simple Linear Regression'!$B$17</f>
        <v>8168.54465879658</v>
      </c>
      <c r="AI333" s="29" t="n">
        <f aca="false">7491.3971+0.0137554*N333-0.00058829*E333-34.3283*V333+0.30565*L333+54.6031*M333</f>
        <v>8200.7943806</v>
      </c>
      <c r="AJ333" s="29" t="n">
        <f aca="false">7491.3971-0.00058829*E333+0.30565*L333+54.6031*M333+0.0137554*N333-34.3283*V333</f>
        <v>8200.7943806</v>
      </c>
      <c r="AL333" s="29" t="n">
        <f aca="false">2192.59+2373.87*I333+0.0316653*N333-15.7623*V333+0.00202406*AA333-0.000740146*E333-0.00963493*(I333*N333)</f>
        <v>8178.85344162448</v>
      </c>
      <c r="AM333" s="30" t="n">
        <f aca="false">5205.907083+122.0638992*I333+13.609808*(N333/1000)-1.245906883*AD333+0.7746840854*AE333-134.2474226*AC333-1547.125689*IF(AND(B333&gt;=DATE(2020,3,20),B333&lt;=DATE(2020,6,26)),1,0)</f>
        <v>8254.8727618093</v>
      </c>
      <c r="AN333" s="30" t="n">
        <f aca="false">IF(ISNUMBER(C334),C334,AN334)-0.8328750492*(AD335-AD334)+3.274150872*(AE335-AE334)+0.7954612886*((IF(ISNUMBER(C334),C334,AN334)-IF(ISNUMBER(C333),C333,AN333))-(-0.8328750492*(AD334-AD333)+3.274150872*(AE334-AE333)))-1.394571582*AO334+0.4181414112*AO333</f>
        <v>9031.77301273211</v>
      </c>
      <c r="AP333" s="31" t="n">
        <f aca="false">AQ333+AR332+'ARIMAX(1,1,1) Model'!$C$19*(AR332-AR331)+'ARIMAX(1,1,1) Model'!$C$20*AS332</f>
        <v>8074.54789081316</v>
      </c>
      <c r="AQ333" s="31" t="n">
        <f aca="false">'ARIMAX(1,1,1) Model'!$C$6*I333+'ARIMAX(1,1,1) Model'!$C$7*N333/1000+'ARIMAX(1,1,1) Model'!$C$8*AD333+'ARIMAX(1,1,1) Model'!$C$9*AE333+'ARIMAX(1,1,1) Model'!$C$10*AC333+'ARIMAX(1,1,1) Model'!$C$11*IF(AND(B333&gt;='ARIMAX(1,1,1) Model'!$C$25,B333&lt;='ARIMAX(1,1,1) Model'!$C$26),1,0)+'ARIMAX(1,1,1) Model'!$C$12*E333/1000+'ARIMAX(1,1,1) Model'!$C$13*V333+'ARIMAX(1,1,1) Model'!$C$14*A333+'ARIMAX(1,1,1) Model'!$C$15*SIN(2*PI()*A333/'ARIMAX(1,1,1) Model'!$C$24)+'ARIMAX(1,1,1) Model'!$C$16*COS(2*PI()*A333/'ARIMAX(1,1,1) Model'!$C$24)+'ARIMAX(1,1,1) Model'!$C$17*SIN(4*PI()*A333/'ARIMAX(1,1,1) Model'!$C$24)+'ARIMAX(1,1,1) Model'!$C$18*COS(4*PI()*A333/'ARIMAX(1,1,1) Model'!$C$24)</f>
        <v>1908.79824380542</v>
      </c>
      <c r="AR333" s="31" t="n">
        <f aca="false">IF(ISNUMBER(C333),C333,AP333)-AQ333</f>
        <v>6100.20175619458</v>
      </c>
      <c r="AS333" s="31" t="n">
        <f aca="false">IF(ISNUMBER(C333),C333-AP333,0)</f>
        <v>-65.5478908131554</v>
      </c>
      <c r="AT333" s="32"/>
      <c r="AU333" s="33"/>
      <c r="AV333" s="33"/>
      <c r="AW333" s="31"/>
      <c r="AX333" s="31"/>
    </row>
    <row r="334" customFormat="false" ht="16.5" hidden="false" customHeight="true" outlineLevel="0" collapsed="false">
      <c r="A334" s="23" t="n">
        <v>333</v>
      </c>
      <c r="B334" s="24" t="n">
        <v>35601</v>
      </c>
      <c r="C334" s="23" t="n">
        <v>8557</v>
      </c>
      <c r="D334" s="25"/>
      <c r="E334" s="25" t="n">
        <v>335000</v>
      </c>
      <c r="F334" s="25"/>
      <c r="G334" s="25" t="n">
        <v>18.93</v>
      </c>
      <c r="H334" s="25" t="n">
        <v>17.27</v>
      </c>
      <c r="I334" s="25" t="n">
        <v>1.198</v>
      </c>
      <c r="J334" s="25" t="n">
        <v>8362.655</v>
      </c>
      <c r="K334" s="25"/>
      <c r="L334" s="25" t="n">
        <v>901</v>
      </c>
      <c r="M334" s="25" t="n">
        <v>15.088</v>
      </c>
      <c r="N334" s="25" t="n">
        <v>211290</v>
      </c>
      <c r="O334" s="25" t="n">
        <v>5459.3</v>
      </c>
      <c r="P334" s="25" t="n">
        <v>1284329</v>
      </c>
      <c r="Q334" s="25"/>
      <c r="R334" s="25" t="n">
        <v>5442</v>
      </c>
      <c r="S334" s="25"/>
      <c r="T334" s="25"/>
      <c r="U334" s="25" t="n">
        <v>27</v>
      </c>
      <c r="V334" s="25" t="n">
        <v>90.6</v>
      </c>
      <c r="W334" s="25"/>
      <c r="X334" s="25"/>
      <c r="Y334" s="25"/>
      <c r="Z334" s="25"/>
      <c r="AA334" s="25" t="n">
        <v>269714</v>
      </c>
      <c r="AB334" s="26"/>
      <c r="AC334" s="27" t="n">
        <v>0</v>
      </c>
      <c r="AD334" s="28" t="n">
        <v>2.9</v>
      </c>
      <c r="AE334" s="28" t="n">
        <v>52.7</v>
      </c>
      <c r="AF334" s="27"/>
      <c r="AG334" s="29" t="n">
        <f aca="false">6753.47943187+0.36116788*I334+0.01252571*N334-22.85359542*V334+0.00407811*AA334-0.00067349*E334</f>
        <v>8204.23784237824</v>
      </c>
      <c r="AH334" s="29" t="n">
        <f aca="false">A334*'Simple Linear Regression'!$B$18+'Simple Linear Regression'!$B$17</f>
        <v>8169.39769588049</v>
      </c>
      <c r="AI334" s="29" t="n">
        <f aca="false">7491.3971+0.0137554*N334-0.00058829*E334-34.3283*V334+0.30565*L334+54.6031*M334</f>
        <v>8189.7966588</v>
      </c>
      <c r="AJ334" s="29" t="n">
        <f aca="false">7491.3971-0.00058829*E334+0.30565*L334+54.6031*M334+0.0137554*N334-34.3283*V334</f>
        <v>8189.7966588</v>
      </c>
      <c r="AL334" s="29" t="n">
        <f aca="false">2192.59+2373.87*I334+0.0316653*N334-15.7623*V334+0.00202406*AA334-0.000740146*E334-0.00963493*(I334*N334)</f>
        <v>8158.1058229194</v>
      </c>
      <c r="AM334" s="30" t="n">
        <f aca="false">5205.907083+122.0638992*I334+13.609808*(N334/1000)-1.245906883*AD334+0.7746840854*AE334-134.2474226*AC334-1547.125689*IF(AND(B334&gt;=DATE(2020,3,20),B334&lt;=DATE(2020,6,26)),1,0)</f>
        <v>8264.96868790148</v>
      </c>
      <c r="AN334" s="30" t="n">
        <f aca="false">IF(ISNUMBER(C335),C335,AN335)-0.8328750492*(AD336-AD335)+3.274150872*(AE336-AE335)+0.7954612886*((IF(ISNUMBER(C335),C335,AN335)-IF(ISNUMBER(C334),C334,AN334))-(-0.8328750492*(AD335-AD334)+3.274150872*(AE335-AE334)))-1.394571582*AO335+0.4181414112*AO334</f>
        <v>7921.33211463185</v>
      </c>
      <c r="AP334" s="31" t="n">
        <f aca="false">AQ334+AR333+'ARIMAX(1,1,1) Model'!$C$19*(AR333-AR332)+'ARIMAX(1,1,1) Model'!$C$20*AS333</f>
        <v>8143.09374604567</v>
      </c>
      <c r="AQ334" s="31" t="n">
        <f aca="false">'ARIMAX(1,1,1) Model'!$C$6*I334+'ARIMAX(1,1,1) Model'!$C$7*N334/1000+'ARIMAX(1,1,1) Model'!$C$8*AD334+'ARIMAX(1,1,1) Model'!$C$9*AE334+'ARIMAX(1,1,1) Model'!$C$10*AC334+'ARIMAX(1,1,1) Model'!$C$11*IF(AND(B334&gt;='ARIMAX(1,1,1) Model'!$C$25,B334&lt;='ARIMAX(1,1,1) Model'!$C$26),1,0)+'ARIMAX(1,1,1) Model'!$C$12*E334/1000+'ARIMAX(1,1,1) Model'!$C$13*V334+'ARIMAX(1,1,1) Model'!$C$14*A334+'ARIMAX(1,1,1) Model'!$C$15*SIN(2*PI()*A334/'ARIMAX(1,1,1) Model'!$C$24)+'ARIMAX(1,1,1) Model'!$C$16*COS(2*PI()*A334/'ARIMAX(1,1,1) Model'!$C$24)+'ARIMAX(1,1,1) Model'!$C$17*SIN(4*PI()*A334/'ARIMAX(1,1,1) Model'!$C$24)+'ARIMAX(1,1,1) Model'!$C$18*COS(4*PI()*A334/'ARIMAX(1,1,1) Model'!$C$24)</f>
        <v>1944.94503700636</v>
      </c>
      <c r="AR334" s="31" t="n">
        <f aca="false">IF(ISNUMBER(C334),C334,AP334)-AQ334</f>
        <v>6612.05496299364</v>
      </c>
      <c r="AS334" s="31" t="n">
        <f aca="false">IF(ISNUMBER(C334),C334-AP334,0)</f>
        <v>413.90625395433</v>
      </c>
      <c r="AT334" s="32"/>
      <c r="AU334" s="33"/>
      <c r="AV334" s="33"/>
      <c r="AW334" s="31"/>
      <c r="AX334" s="31"/>
    </row>
    <row r="335" customFormat="false" ht="16.5" hidden="false" customHeight="true" outlineLevel="0" collapsed="false">
      <c r="A335" s="23" t="n">
        <v>334</v>
      </c>
      <c r="B335" s="24" t="n">
        <v>35608</v>
      </c>
      <c r="C335" s="23" t="n">
        <v>8234</v>
      </c>
      <c r="D335" s="25"/>
      <c r="E335" s="25" t="n">
        <v>316000</v>
      </c>
      <c r="F335" s="25"/>
      <c r="G335" s="25" t="n">
        <v>18.998</v>
      </c>
      <c r="H335" s="25" t="n">
        <v>17.74</v>
      </c>
      <c r="I335" s="25" t="n">
        <v>1.187</v>
      </c>
      <c r="J335" s="25" t="n">
        <v>8362.655</v>
      </c>
      <c r="K335" s="25"/>
      <c r="L335" s="25" t="n">
        <v>901</v>
      </c>
      <c r="M335" s="25" t="n">
        <v>15.088</v>
      </c>
      <c r="N335" s="25" t="n">
        <v>211290</v>
      </c>
      <c r="O335" s="25" t="n">
        <v>5459.3</v>
      </c>
      <c r="P335" s="25" t="n">
        <v>1284329</v>
      </c>
      <c r="Q335" s="25"/>
      <c r="R335" s="25" t="n">
        <v>5442</v>
      </c>
      <c r="S335" s="25"/>
      <c r="T335" s="25"/>
      <c r="U335" s="25" t="n">
        <v>25</v>
      </c>
      <c r="V335" s="25" t="n">
        <v>90.6</v>
      </c>
      <c r="W335" s="25"/>
      <c r="X335" s="25"/>
      <c r="Y335" s="25"/>
      <c r="Z335" s="25"/>
      <c r="AA335" s="25" t="n">
        <v>269714</v>
      </c>
      <c r="AB335" s="26"/>
      <c r="AC335" s="27" t="n">
        <v>0</v>
      </c>
      <c r="AD335" s="28" t="n">
        <v>0</v>
      </c>
      <c r="AE335" s="28" t="n">
        <v>79.3</v>
      </c>
      <c r="AF335" s="27"/>
      <c r="AG335" s="29" t="n">
        <f aca="false">6753.47943187+0.36116788*I335+0.01252571*N335-22.85359542*V335+0.00407811*AA335-0.00067349*E335</f>
        <v>8217.03017953156</v>
      </c>
      <c r="AH335" s="29" t="n">
        <f aca="false">A335*'Simple Linear Regression'!$B$18+'Simple Linear Regression'!$B$17</f>
        <v>8170.25073296439</v>
      </c>
      <c r="AI335" s="29" t="n">
        <f aca="false">7491.3971+0.0137554*N335-0.00058829*E335-34.3283*V335+0.30565*L335+54.6031*M335</f>
        <v>8200.9741688</v>
      </c>
      <c r="AJ335" s="29" t="n">
        <f aca="false">7491.3971-0.00058829*E335+0.30565*L335+54.6031*M335+0.0137554*N335-34.3283*V335</f>
        <v>8200.9741688</v>
      </c>
      <c r="AL335" s="29" t="n">
        <f aca="false">2192.59+2373.87*I335+0.0316653*N335-15.7623*V335+0.00202406*AA335-0.000740146*E335-0.00963493*(I335*N335)</f>
        <v>8168.4494348761</v>
      </c>
      <c r="AM335" s="30" t="n">
        <f aca="false">5205.907083+122.0638992*I335+13.609808*(N335/1000)-1.245906883*AD335+0.7746840854*AE335-134.2474226*AC335-1547.125689*IF(AND(B335&gt;=DATE(2020,3,20),B335&lt;=DATE(2020,6,26)),1,0)</f>
        <v>8287.84571164262</v>
      </c>
      <c r="AN335" s="30" t="n">
        <f aca="false">IF(ISNUMBER(C336),C336,AN336)-0.8328750492*(AD337-AD336)+3.274150872*(AE337-AE336)+0.7954612886*((IF(ISNUMBER(C336),C336,AN336)-IF(ISNUMBER(C335),C335,AN335))-(-0.8328750492*(AD336-AD335)+3.274150872*(AE336-AE335)))-1.394571582*AO336+0.4181414112*AO335</f>
        <v>8631.98723503031</v>
      </c>
      <c r="AP335" s="31" t="n">
        <f aca="false">AQ335+AR334+'ARIMAX(1,1,1) Model'!$C$19*(AR334-AR333)+'ARIMAX(1,1,1) Model'!$C$20*AS334</f>
        <v>8308.93308757502</v>
      </c>
      <c r="AQ335" s="31" t="n">
        <f aca="false">'ARIMAX(1,1,1) Model'!$C$6*I335+'ARIMAX(1,1,1) Model'!$C$7*N335/1000+'ARIMAX(1,1,1) Model'!$C$8*AD335+'ARIMAX(1,1,1) Model'!$C$9*AE335+'ARIMAX(1,1,1) Model'!$C$10*AC335+'ARIMAX(1,1,1) Model'!$C$11*IF(AND(B335&gt;='ARIMAX(1,1,1) Model'!$C$25,B335&lt;='ARIMAX(1,1,1) Model'!$C$26),1,0)+'ARIMAX(1,1,1) Model'!$C$12*E335/1000+'ARIMAX(1,1,1) Model'!$C$13*V335+'ARIMAX(1,1,1) Model'!$C$14*A335+'ARIMAX(1,1,1) Model'!$C$15*SIN(2*PI()*A335/'ARIMAX(1,1,1) Model'!$C$24)+'ARIMAX(1,1,1) Model'!$C$16*COS(2*PI()*A335/'ARIMAX(1,1,1) Model'!$C$24)+'ARIMAX(1,1,1) Model'!$C$17*SIN(4*PI()*A335/'ARIMAX(1,1,1) Model'!$C$24)+'ARIMAX(1,1,1) Model'!$C$18*COS(4*PI()*A335/'ARIMAX(1,1,1) Model'!$C$24)</f>
        <v>2019.5064248426</v>
      </c>
      <c r="AR335" s="31" t="n">
        <f aca="false">IF(ISNUMBER(C335),C335,AP335)-AQ335</f>
        <v>6214.4935751574</v>
      </c>
      <c r="AS335" s="31" t="n">
        <f aca="false">IF(ISNUMBER(C335),C335-AP335,0)</f>
        <v>-74.9330875750147</v>
      </c>
      <c r="AT335" s="32"/>
      <c r="AU335" s="33"/>
      <c r="AV335" s="33"/>
      <c r="AW335" s="31"/>
      <c r="AX335" s="31"/>
    </row>
    <row r="336" customFormat="false" ht="16.5" hidden="false" customHeight="true" outlineLevel="0" collapsed="false">
      <c r="A336" s="23" t="n">
        <v>335</v>
      </c>
      <c r="B336" s="24" t="n">
        <v>35615</v>
      </c>
      <c r="C336" s="23" t="n">
        <v>8489</v>
      </c>
      <c r="D336" s="25"/>
      <c r="E336" s="25" t="n">
        <v>322000</v>
      </c>
      <c r="F336" s="25"/>
      <c r="G336" s="25" t="n">
        <v>19.95</v>
      </c>
      <c r="H336" s="25" t="n">
        <v>18.41</v>
      </c>
      <c r="I336" s="25" t="n">
        <v>1.181</v>
      </c>
      <c r="J336" s="25" t="n">
        <v>8362.655</v>
      </c>
      <c r="K336" s="25"/>
      <c r="L336" s="25" t="n">
        <v>901</v>
      </c>
      <c r="M336" s="25" t="n">
        <v>15.088</v>
      </c>
      <c r="N336" s="25" t="n">
        <v>211290</v>
      </c>
      <c r="O336" s="25" t="n">
        <v>5459.3</v>
      </c>
      <c r="P336" s="25" t="n">
        <v>1284329</v>
      </c>
      <c r="Q336" s="25"/>
      <c r="R336" s="25" t="n">
        <v>5442</v>
      </c>
      <c r="S336" s="25"/>
      <c r="T336" s="25"/>
      <c r="U336" s="25" t="n">
        <v>25</v>
      </c>
      <c r="V336" s="25" t="n">
        <v>90.6</v>
      </c>
      <c r="W336" s="25"/>
      <c r="X336" s="25"/>
      <c r="Y336" s="25"/>
      <c r="Z336" s="25"/>
      <c r="AA336" s="25" t="n">
        <v>269714</v>
      </c>
      <c r="AB336" s="26"/>
      <c r="AC336" s="27" t="n">
        <v>1</v>
      </c>
      <c r="AD336" s="28" t="n">
        <v>0.3</v>
      </c>
      <c r="AE336" s="28" t="n">
        <v>84.1</v>
      </c>
      <c r="AF336" s="27"/>
      <c r="AG336" s="29" t="n">
        <f aca="false">6753.47943187+0.36116788*I336+0.01252571*N336-22.85359542*V336+0.00407811*AA336-0.00067349*E336</f>
        <v>8212.98707252428</v>
      </c>
      <c r="AH336" s="29" t="n">
        <f aca="false">A336*'Simple Linear Regression'!$B$18+'Simple Linear Regression'!$B$17</f>
        <v>8171.1037700483</v>
      </c>
      <c r="AI336" s="29" t="n">
        <f aca="false">7491.3971+0.0137554*N336-0.00058829*E336-34.3283*V336+0.30565*L336+54.6031*M336</f>
        <v>8197.4444288</v>
      </c>
      <c r="AJ336" s="29" t="n">
        <f aca="false">7491.3971-0.00058829*E336+0.30565*L336+54.6031*M336+0.0137554*N336-34.3283*V336</f>
        <v>8197.4444288</v>
      </c>
      <c r="AL336" s="29" t="n">
        <f aca="false">2192.59+2373.87*I336+0.0316653*N336-15.7623*V336+0.00202406*AA336-0.000740146*E336-0.00963493*(I336*N336)</f>
        <v>8161.9799250343</v>
      </c>
      <c r="AM336" s="30" t="n">
        <f aca="false">5205.907083+122.0638992*I336+13.609808*(N336/1000)-1.245906883*AD336+0.7746840854*AE336-134.2474226*AC336-1547.125689*IF(AND(B336&gt;=DATE(2020,3,20),B336&lt;=DATE(2020,6,26)),1,0)</f>
        <v>8156.21061719244</v>
      </c>
      <c r="AN336" s="30" t="n">
        <f aca="false">IF(ISNUMBER(C337),C337,AN337)-0.8328750492*(AD338-AD337)+3.274150872*(AE338-AE337)+0.7954612886*((IF(ISNUMBER(C337),C337,AN337)-IF(ISNUMBER(C336),C336,AN336))-(-0.8328750492*(AD337-AD336)+3.274150872*(AE337-AE336)))-1.394571582*AO337+0.4181414112*AO336</f>
        <v>8847.88904933603</v>
      </c>
      <c r="AP336" s="31" t="n">
        <f aca="false">AQ336+AR335+'ARIMAX(1,1,1) Model'!$C$19*(AR335-AR334)+'ARIMAX(1,1,1) Model'!$C$20*AS335</f>
        <v>8140.14900374161</v>
      </c>
      <c r="AQ336" s="31" t="n">
        <f aca="false">'ARIMAX(1,1,1) Model'!$C$6*I336+'ARIMAX(1,1,1) Model'!$C$7*N336/1000+'ARIMAX(1,1,1) Model'!$C$8*AD336+'ARIMAX(1,1,1) Model'!$C$9*AE336+'ARIMAX(1,1,1) Model'!$C$10*AC336+'ARIMAX(1,1,1) Model'!$C$11*IF(AND(B336&gt;='ARIMAX(1,1,1) Model'!$C$25,B336&lt;='ARIMAX(1,1,1) Model'!$C$26),1,0)+'ARIMAX(1,1,1) Model'!$C$12*E336/1000+'ARIMAX(1,1,1) Model'!$C$13*V336+'ARIMAX(1,1,1) Model'!$C$14*A336+'ARIMAX(1,1,1) Model'!$C$15*SIN(2*PI()*A336/'ARIMAX(1,1,1) Model'!$C$24)+'ARIMAX(1,1,1) Model'!$C$16*COS(2*PI()*A336/'ARIMAX(1,1,1) Model'!$C$24)+'ARIMAX(1,1,1) Model'!$C$17*SIN(4*PI()*A336/'ARIMAX(1,1,1) Model'!$C$24)+'ARIMAX(1,1,1) Model'!$C$18*COS(4*PI()*A336/'ARIMAX(1,1,1) Model'!$C$24)</f>
        <v>1896.98420949112</v>
      </c>
      <c r="AR336" s="31" t="n">
        <f aca="false">IF(ISNUMBER(C336),C336,AP336)-AQ336</f>
        <v>6592.01579050888</v>
      </c>
      <c r="AS336" s="31" t="n">
        <f aca="false">IF(ISNUMBER(C336),C336-AP336,0)</f>
        <v>348.850996258394</v>
      </c>
      <c r="AT336" s="32"/>
      <c r="AU336" s="33"/>
      <c r="AV336" s="33"/>
      <c r="AW336" s="31"/>
      <c r="AX336" s="31"/>
    </row>
    <row r="337" customFormat="false" ht="16.5" hidden="false" customHeight="true" outlineLevel="0" collapsed="false">
      <c r="A337" s="23" t="n">
        <v>336</v>
      </c>
      <c r="B337" s="24" t="n">
        <v>35622</v>
      </c>
      <c r="C337" s="23" t="n">
        <v>8606</v>
      </c>
      <c r="D337" s="25"/>
      <c r="E337" s="25" t="n">
        <v>346000</v>
      </c>
      <c r="F337" s="25"/>
      <c r="G337" s="25" t="n">
        <v>19.442</v>
      </c>
      <c r="H337" s="25" t="n">
        <v>18.1725</v>
      </c>
      <c r="I337" s="25" t="n">
        <v>1.177</v>
      </c>
      <c r="J337" s="25" t="n">
        <v>8362.655</v>
      </c>
      <c r="K337" s="25"/>
      <c r="L337" s="25" t="n">
        <v>924</v>
      </c>
      <c r="M337" s="25" t="n">
        <v>15.088</v>
      </c>
      <c r="N337" s="25" t="n">
        <v>211290</v>
      </c>
      <c r="O337" s="25" t="n">
        <v>5460.2</v>
      </c>
      <c r="P337" s="25" t="n">
        <v>1284329</v>
      </c>
      <c r="Q337" s="25"/>
      <c r="R337" s="25" t="n">
        <v>5442</v>
      </c>
      <c r="S337" s="25"/>
      <c r="T337" s="25"/>
      <c r="U337" s="25" t="n">
        <v>25</v>
      </c>
      <c r="V337" s="25" t="n">
        <v>92.6</v>
      </c>
      <c r="W337" s="25"/>
      <c r="X337" s="25"/>
      <c r="Y337" s="25"/>
      <c r="Z337" s="25"/>
      <c r="AA337" s="25" t="n">
        <v>269714</v>
      </c>
      <c r="AB337" s="26"/>
      <c r="AC337" s="27" t="n">
        <v>0</v>
      </c>
      <c r="AD337" s="28" t="n">
        <v>0</v>
      </c>
      <c r="AE337" s="28" t="n">
        <v>69.5</v>
      </c>
      <c r="AF337" s="27"/>
      <c r="AG337" s="29" t="n">
        <f aca="false">6753.47943187+0.36116788*I337+0.01252571*N337-22.85359542*V337+0.00407811*AA337-0.00067349*E337</f>
        <v>8151.11467701276</v>
      </c>
      <c r="AH337" s="29" t="n">
        <f aca="false">A337*'Simple Linear Regression'!$B$18+'Simple Linear Regression'!$B$17</f>
        <v>8171.9568071322</v>
      </c>
      <c r="AI337" s="29" t="n">
        <f aca="false">7491.3971+0.0137554*N337-0.00058829*E337-34.3283*V337+0.30565*L337+54.6031*M337</f>
        <v>8121.6988188</v>
      </c>
      <c r="AJ337" s="29" t="n">
        <f aca="false">7491.3971-0.00058829*E337+0.30565*L337+54.6031*M337+0.0137554*N337-34.3283*V337</f>
        <v>8121.6988188</v>
      </c>
      <c r="AL337" s="29" t="n">
        <f aca="false">2192.59+2373.87*I337+0.0316653*N337-15.7623*V337+0.00202406*AA337-0.000740146*E337-0.00963493*(I337*N337)</f>
        <v>8111.3393984731</v>
      </c>
      <c r="AM337" s="30" t="n">
        <f aca="false">5205.907083+122.0638992*I337+13.609808*(N337/1000)-1.245906883*AD337+0.7746840854*AE337-134.2474226*AC337-1547.125689*IF(AND(B337&gt;=DATE(2020,3,20),B337&lt;=DATE(2020,6,26)),1,0)</f>
        <v>8279.0331686137</v>
      </c>
      <c r="AN337" s="30" t="n">
        <f aca="false">IF(ISNUMBER(C338),C338,AN338)-0.8328750492*(AD339-AD338)+3.274150872*(AE339-AE338)+0.7954612886*((IF(ISNUMBER(C338),C338,AN338)-IF(ISNUMBER(C337),C337,AN337))-(-0.8328750492*(AD338-AD337)+3.274150872*(AE338-AE337)))-1.394571582*AO338+0.4181414112*AO337</f>
        <v>8418.71853657949</v>
      </c>
      <c r="AP337" s="31" t="n">
        <f aca="false">AQ337+AR336+'ARIMAX(1,1,1) Model'!$C$19*(AR336-AR335)+'ARIMAX(1,1,1) Model'!$C$20*AS336</f>
        <v>8265.33238755683</v>
      </c>
      <c r="AQ337" s="31" t="n">
        <f aca="false">'ARIMAX(1,1,1) Model'!$C$6*I337+'ARIMAX(1,1,1) Model'!$C$7*N337/1000+'ARIMAX(1,1,1) Model'!$C$8*AD337+'ARIMAX(1,1,1) Model'!$C$9*AE337+'ARIMAX(1,1,1) Model'!$C$10*AC337+'ARIMAX(1,1,1) Model'!$C$11*IF(AND(B337&gt;='ARIMAX(1,1,1) Model'!$C$25,B337&lt;='ARIMAX(1,1,1) Model'!$C$26),1,0)+'ARIMAX(1,1,1) Model'!$C$12*E337/1000+'ARIMAX(1,1,1) Model'!$C$13*V337+'ARIMAX(1,1,1) Model'!$C$14*A337+'ARIMAX(1,1,1) Model'!$C$15*SIN(2*PI()*A337/'ARIMAX(1,1,1) Model'!$C$24)+'ARIMAX(1,1,1) Model'!$C$16*COS(2*PI()*A337/'ARIMAX(1,1,1) Model'!$C$24)+'ARIMAX(1,1,1) Model'!$C$17*SIN(4*PI()*A337/'ARIMAX(1,1,1) Model'!$C$24)+'ARIMAX(1,1,1) Model'!$C$18*COS(4*PI()*A337/'ARIMAX(1,1,1) Model'!$C$24)</f>
        <v>1950.49125645361</v>
      </c>
      <c r="AR337" s="31" t="n">
        <f aca="false">IF(ISNUMBER(C337),C337,AP337)-AQ337</f>
        <v>6655.50874354639</v>
      </c>
      <c r="AS337" s="31" t="n">
        <f aca="false">IF(ISNUMBER(C337),C337-AP337,0)</f>
        <v>340.667612443171</v>
      </c>
      <c r="AT337" s="32"/>
      <c r="AU337" s="33"/>
      <c r="AV337" s="33"/>
      <c r="AW337" s="31"/>
      <c r="AX337" s="31"/>
    </row>
    <row r="338" customFormat="false" ht="16.5" hidden="false" customHeight="true" outlineLevel="0" collapsed="false">
      <c r="A338" s="23" t="n">
        <v>337</v>
      </c>
      <c r="B338" s="24" t="n">
        <v>35629</v>
      </c>
      <c r="C338" s="23" t="n">
        <v>8595</v>
      </c>
      <c r="D338" s="25"/>
      <c r="E338" s="25" t="n">
        <v>328000</v>
      </c>
      <c r="F338" s="25"/>
      <c r="G338" s="25" t="n">
        <v>19.488</v>
      </c>
      <c r="H338" s="25" t="n">
        <v>18.258</v>
      </c>
      <c r="I338" s="25" t="n">
        <v>1.173</v>
      </c>
      <c r="J338" s="25" t="n">
        <v>8362.655</v>
      </c>
      <c r="K338" s="25"/>
      <c r="L338" s="25" t="n">
        <v>924</v>
      </c>
      <c r="M338" s="25" t="n">
        <v>14.524</v>
      </c>
      <c r="N338" s="25" t="n">
        <v>226082</v>
      </c>
      <c r="O338" s="25" t="n">
        <v>5460.2</v>
      </c>
      <c r="P338" s="25" t="n">
        <v>1284329</v>
      </c>
      <c r="Q338" s="25"/>
      <c r="R338" s="25" t="n">
        <v>5442</v>
      </c>
      <c r="S338" s="25"/>
      <c r="T338" s="25"/>
      <c r="U338" s="25" t="n">
        <v>25</v>
      </c>
      <c r="V338" s="25" t="n">
        <v>92.6</v>
      </c>
      <c r="W338" s="25"/>
      <c r="X338" s="25"/>
      <c r="Y338" s="25"/>
      <c r="Z338" s="25"/>
      <c r="AA338" s="25" t="n">
        <v>269714</v>
      </c>
      <c r="AB338" s="26"/>
      <c r="AC338" s="27" t="n">
        <v>0</v>
      </c>
      <c r="AD338" s="28" t="n">
        <v>0</v>
      </c>
      <c r="AE338" s="28" t="n">
        <v>103.4</v>
      </c>
      <c r="AF338" s="27"/>
      <c r="AG338" s="29" t="n">
        <f aca="false">6753.47943187+0.36116788*I338+0.01252571*N338-22.85359542*V338+0.00407811*AA338-0.00067349*E338</f>
        <v>8348.51635466124</v>
      </c>
      <c r="AH338" s="29" t="n">
        <f aca="false">A338*'Simple Linear Regression'!$B$18+'Simple Linear Regression'!$B$17</f>
        <v>8172.8098442161</v>
      </c>
      <c r="AI338" s="29" t="n">
        <f aca="false">7491.3971+0.0137554*N338-0.00058829*E338-34.3283*V338+0.30565*L338+54.6031*M338</f>
        <v>8304.9617672</v>
      </c>
      <c r="AJ338" s="29" t="n">
        <f aca="false">7491.3971-0.00058829*E338+0.30565*L338+54.6031*M338+0.0137554*N338-34.3283*V338</f>
        <v>8304.9617672</v>
      </c>
      <c r="AL338" s="29" t="n">
        <f aca="false">2192.59+2373.87*I338+0.0316653*N338-15.7623*V338+0.00202406*AA338-0.000740146*E338-0.00963493*(I338*N338)</f>
        <v>8424.52689692302</v>
      </c>
      <c r="AM338" s="30" t="n">
        <f aca="false">5205.907083+122.0638992*I338+13.609808*(N338/1000)-1.245906883*AD338+0.7746840854*AE338-134.2474226*AC338-1547.125689*IF(AND(B338&gt;=DATE(2020,3,20),B338&lt;=DATE(2020,6,26)),1,0)</f>
        <v>8506.12298344796</v>
      </c>
      <c r="AN338" s="30" t="n">
        <f aca="false">IF(ISNUMBER(C339),C339,AN339)-0.8328750492*(AD340-AD339)+3.274150872*(AE340-AE339)+0.7954612886*((IF(ISNUMBER(C339),C339,AN339)-IF(ISNUMBER(C338),C338,AN338))-(-0.8328750492*(AD339-AD338)+3.274150872*(AE339-AE338)))-1.394571582*AO339+0.4181414112*AO338</f>
        <v>8672.90901343729</v>
      </c>
      <c r="AP338" s="31" t="n">
        <f aca="false">AQ338+AR337+'ARIMAX(1,1,1) Model'!$C$19*(AR337-AR336)+'ARIMAX(1,1,1) Model'!$C$20*AS337</f>
        <v>8402.89402325976</v>
      </c>
      <c r="AQ338" s="31" t="n">
        <f aca="false">'ARIMAX(1,1,1) Model'!$C$6*I338+'ARIMAX(1,1,1) Model'!$C$7*N338/1000+'ARIMAX(1,1,1) Model'!$C$8*AD338+'ARIMAX(1,1,1) Model'!$C$9*AE338+'ARIMAX(1,1,1) Model'!$C$10*AC338+'ARIMAX(1,1,1) Model'!$C$11*IF(AND(B338&gt;='ARIMAX(1,1,1) Model'!$C$25,B338&lt;='ARIMAX(1,1,1) Model'!$C$26),1,0)+'ARIMAX(1,1,1) Model'!$C$12*E338/1000+'ARIMAX(1,1,1) Model'!$C$13*V338+'ARIMAX(1,1,1) Model'!$C$14*A338+'ARIMAX(1,1,1) Model'!$C$15*SIN(2*PI()*A338/'ARIMAX(1,1,1) Model'!$C$24)+'ARIMAX(1,1,1) Model'!$C$16*COS(2*PI()*A338/'ARIMAX(1,1,1) Model'!$C$24)+'ARIMAX(1,1,1) Model'!$C$17*SIN(4*PI()*A338/'ARIMAX(1,1,1) Model'!$C$24)+'ARIMAX(1,1,1) Model'!$C$18*COS(4*PI()*A338/'ARIMAX(1,1,1) Model'!$C$24)</f>
        <v>2047.82200071907</v>
      </c>
      <c r="AR338" s="31" t="n">
        <f aca="false">IF(ISNUMBER(C338),C338,AP338)-AQ338</f>
        <v>6547.17799928093</v>
      </c>
      <c r="AS338" s="31" t="n">
        <f aca="false">IF(ISNUMBER(C338),C338-AP338,0)</f>
        <v>192.105976740237</v>
      </c>
      <c r="AT338" s="32"/>
      <c r="AU338" s="33"/>
      <c r="AV338" s="33"/>
      <c r="AW338" s="31"/>
      <c r="AX338" s="31"/>
    </row>
    <row r="339" customFormat="false" ht="16.5" hidden="false" customHeight="true" outlineLevel="0" collapsed="false">
      <c r="A339" s="23" t="n">
        <v>338</v>
      </c>
      <c r="B339" s="24" t="n">
        <v>35636</v>
      </c>
      <c r="C339" s="23" t="n">
        <v>8600</v>
      </c>
      <c r="D339" s="25"/>
      <c r="E339" s="25" t="n">
        <v>301000</v>
      </c>
      <c r="F339" s="25"/>
      <c r="G339" s="25" t="n">
        <v>19.52</v>
      </c>
      <c r="H339" s="25" t="n">
        <v>18.568</v>
      </c>
      <c r="I339" s="25" t="n">
        <v>1.177</v>
      </c>
      <c r="J339" s="25" t="n">
        <v>8362.655</v>
      </c>
      <c r="K339" s="25"/>
      <c r="L339" s="25" t="n">
        <v>924</v>
      </c>
      <c r="M339" s="25" t="n">
        <v>14.524</v>
      </c>
      <c r="N339" s="25" t="n">
        <v>226082</v>
      </c>
      <c r="O339" s="25" t="n">
        <v>5460.2</v>
      </c>
      <c r="P339" s="25" t="n">
        <v>1284329</v>
      </c>
      <c r="Q339" s="25"/>
      <c r="R339" s="25" t="n">
        <v>5442</v>
      </c>
      <c r="S339" s="25"/>
      <c r="T339" s="25"/>
      <c r="U339" s="25" t="n">
        <v>25</v>
      </c>
      <c r="V339" s="25" t="n">
        <v>92.6</v>
      </c>
      <c r="W339" s="25"/>
      <c r="X339" s="25"/>
      <c r="Y339" s="25"/>
      <c r="Z339" s="25"/>
      <c r="AA339" s="25" t="n">
        <v>269714</v>
      </c>
      <c r="AB339" s="26"/>
      <c r="AC339" s="27" t="n">
        <v>0</v>
      </c>
      <c r="AD339" s="28" t="n">
        <v>0.4</v>
      </c>
      <c r="AE339" s="28" t="n">
        <v>79.3</v>
      </c>
      <c r="AF339" s="27"/>
      <c r="AG339" s="29" t="n">
        <f aca="false">6753.47943187+0.36116788*I339+0.01252571*N339-22.85359542*V339+0.00407811*AA339-0.00067349*E339</f>
        <v>8366.70202933276</v>
      </c>
      <c r="AH339" s="29" t="n">
        <f aca="false">A339*'Simple Linear Regression'!$B$18+'Simple Linear Regression'!$B$17</f>
        <v>8173.66288130001</v>
      </c>
      <c r="AI339" s="29" t="n">
        <f aca="false">7491.3971+0.0137554*N339-0.00058829*E339-34.3283*V339+0.30565*L339+54.6031*M339</f>
        <v>8320.8455972</v>
      </c>
      <c r="AJ339" s="29" t="n">
        <f aca="false">7491.3971-0.00058829*E339+0.30565*L339+54.6031*M339+0.0137554*N339-34.3283*V339</f>
        <v>8320.8455972</v>
      </c>
      <c r="AL339" s="29" t="n">
        <f aca="false">2192.59+2373.87*I339+0.0316653*N339-15.7623*V339+0.00202406*AA339-0.000740146*E339-0.00963493*(I339*N339)</f>
        <v>8445.29318194598</v>
      </c>
      <c r="AM339" s="30" t="n">
        <f aca="false">5205.907083+122.0638992*I339+13.609808*(N339/1000)-1.245906883*AD339+0.7746840854*AE339-134.2474226*AC339-1547.125689*IF(AND(B339&gt;=DATE(2020,3,20),B339&lt;=DATE(2020,6,26)),1,0)</f>
        <v>8487.44298983342</v>
      </c>
      <c r="AN339" s="30" t="n">
        <f aca="false">IF(ISNUMBER(C340),C340,AN340)-0.8328750492*(AD341-AD340)+3.274150872*(AE341-AE340)+0.7954612886*((IF(ISNUMBER(C340),C340,AN340)-IF(ISNUMBER(C339),C339,AN339))-(-0.8328750492*(AD340-AD339)+3.274150872*(AE340-AE339)))-1.394571582*AO340+0.4181414112*AO339</f>
        <v>8063.92537184254</v>
      </c>
      <c r="AP339" s="31" t="n">
        <f aca="false">AQ339+AR338+'ARIMAX(1,1,1) Model'!$C$19*(AR338-AR337)+'ARIMAX(1,1,1) Model'!$C$20*AS338</f>
        <v>8326.61579082951</v>
      </c>
      <c r="AQ339" s="31" t="n">
        <f aca="false">'ARIMAX(1,1,1) Model'!$C$6*I339+'ARIMAX(1,1,1) Model'!$C$7*N339/1000+'ARIMAX(1,1,1) Model'!$C$8*AD339+'ARIMAX(1,1,1) Model'!$C$9*AE339+'ARIMAX(1,1,1) Model'!$C$10*AC339+'ARIMAX(1,1,1) Model'!$C$11*IF(AND(B339&gt;='ARIMAX(1,1,1) Model'!$C$25,B339&lt;='ARIMAX(1,1,1) Model'!$C$26),1,0)+'ARIMAX(1,1,1) Model'!$C$12*E339/1000+'ARIMAX(1,1,1) Model'!$C$13*V339+'ARIMAX(1,1,1) Model'!$C$14*A339+'ARIMAX(1,1,1) Model'!$C$15*SIN(2*PI()*A339/'ARIMAX(1,1,1) Model'!$C$24)+'ARIMAX(1,1,1) Model'!$C$16*COS(2*PI()*A339/'ARIMAX(1,1,1) Model'!$C$24)+'ARIMAX(1,1,1) Model'!$C$17*SIN(4*PI()*A339/'ARIMAX(1,1,1) Model'!$C$24)+'ARIMAX(1,1,1) Model'!$C$18*COS(4*PI()*A339/'ARIMAX(1,1,1) Model'!$C$24)</f>
        <v>1962.91488489539</v>
      </c>
      <c r="AR339" s="31" t="n">
        <f aca="false">IF(ISNUMBER(C339),C339,AP339)-AQ339</f>
        <v>6637.08511510461</v>
      </c>
      <c r="AS339" s="31" t="n">
        <f aca="false">IF(ISNUMBER(C339),C339-AP339,0)</f>
        <v>273.384209170492</v>
      </c>
      <c r="AT339" s="32"/>
      <c r="AU339" s="33"/>
      <c r="AV339" s="33"/>
      <c r="AW339" s="31"/>
      <c r="AX339" s="31"/>
    </row>
    <row r="340" customFormat="false" ht="16.5" hidden="false" customHeight="true" outlineLevel="0" collapsed="false">
      <c r="A340" s="23" t="n">
        <v>339</v>
      </c>
      <c r="B340" s="24" t="n">
        <v>35643</v>
      </c>
      <c r="C340" s="23" t="n">
        <v>8290</v>
      </c>
      <c r="D340" s="25"/>
      <c r="E340" s="25" t="n">
        <v>306000</v>
      </c>
      <c r="F340" s="25"/>
      <c r="G340" s="25" t="n">
        <v>20.128</v>
      </c>
      <c r="H340" s="25" t="n">
        <v>18.958</v>
      </c>
      <c r="I340" s="25" t="n">
        <v>1.17</v>
      </c>
      <c r="J340" s="25" t="n">
        <v>8362.655</v>
      </c>
      <c r="K340" s="25"/>
      <c r="L340" s="25" t="n">
        <v>924</v>
      </c>
      <c r="M340" s="25" t="n">
        <v>14.524</v>
      </c>
      <c r="N340" s="25" t="n">
        <v>226082</v>
      </c>
      <c r="O340" s="25" t="n">
        <v>5460.2</v>
      </c>
      <c r="P340" s="25" t="n">
        <v>1284329</v>
      </c>
      <c r="Q340" s="25"/>
      <c r="R340" s="25" t="n">
        <v>5442</v>
      </c>
      <c r="S340" s="25"/>
      <c r="T340" s="25"/>
      <c r="U340" s="25" t="n">
        <v>25</v>
      </c>
      <c r="V340" s="25" t="n">
        <v>92.6</v>
      </c>
      <c r="W340" s="25"/>
      <c r="X340" s="25"/>
      <c r="Y340" s="25"/>
      <c r="Z340" s="25"/>
      <c r="AA340" s="25" t="n">
        <v>269714</v>
      </c>
      <c r="AB340" s="26"/>
      <c r="AC340" s="27" t="n">
        <v>0</v>
      </c>
      <c r="AD340" s="28" t="n">
        <v>0</v>
      </c>
      <c r="AE340" s="28" t="n">
        <v>81</v>
      </c>
      <c r="AF340" s="27"/>
      <c r="AG340" s="29" t="n">
        <f aca="false">6753.47943187+0.36116788*I340+0.01252571*N340-22.85359542*V340+0.00407811*AA340-0.00067349*E340</f>
        <v>8363.3320511576</v>
      </c>
      <c r="AH340" s="29" t="n">
        <f aca="false">A340*'Simple Linear Regression'!$B$18+'Simple Linear Regression'!$B$17</f>
        <v>8174.51591838391</v>
      </c>
      <c r="AI340" s="29" t="n">
        <f aca="false">7491.3971+0.0137554*N340-0.00058829*E340-34.3283*V340+0.30565*L340+54.6031*M340</f>
        <v>8317.9041472</v>
      </c>
      <c r="AJ340" s="29" t="n">
        <f aca="false">7491.3971-0.00058829*E340+0.30565*L340+54.6031*M340+0.0137554*N340-34.3283*V340</f>
        <v>8317.9041472</v>
      </c>
      <c r="AL340" s="29" t="n">
        <f aca="false">2192.59+2373.87*I340+0.0316653*N340-15.7623*V340+0.00202406*AA340-0.000740146*E340-0.00963493*(I340*N340)</f>
        <v>8440.2233516558</v>
      </c>
      <c r="AM340" s="30" t="n">
        <f aca="false">5205.907083+122.0638992*I340+13.609808*(N340/1000)-1.245906883*AD340+0.7746840854*AE340-134.2474226*AC340-1547.125689*IF(AND(B340&gt;=DATE(2020,3,20),B340&lt;=DATE(2020,6,26)),1,0)</f>
        <v>8488.4038682374</v>
      </c>
      <c r="AN340" s="30" t="n">
        <f aca="false">IF(ISNUMBER(C341),C341,AN341)-0.8328750492*(AD342-AD341)+3.274150872*(AE342-AE341)+0.7954612886*((IF(ISNUMBER(C341),C341,AN341)-IF(ISNUMBER(C340),C340,AN340))-(-0.8328750492*(AD341-AD340)+3.274150872*(AE341-AE340)))-1.394571582*AO341+0.4181414112*AO340</f>
        <v>8152.76424971362</v>
      </c>
      <c r="AP340" s="31" t="n">
        <f aca="false">AQ340+AR339+'ARIMAX(1,1,1) Model'!$C$19*(AR339-AR338)+'ARIMAX(1,1,1) Model'!$C$20*AS339</f>
        <v>8335.98101853718</v>
      </c>
      <c r="AQ340" s="31" t="n">
        <f aca="false">'ARIMAX(1,1,1) Model'!$C$6*I340+'ARIMAX(1,1,1) Model'!$C$7*N340/1000+'ARIMAX(1,1,1) Model'!$C$8*AD340+'ARIMAX(1,1,1) Model'!$C$9*AE340+'ARIMAX(1,1,1) Model'!$C$10*AC340+'ARIMAX(1,1,1) Model'!$C$11*IF(AND(B340&gt;='ARIMAX(1,1,1) Model'!$C$25,B340&lt;='ARIMAX(1,1,1) Model'!$C$26),1,0)+'ARIMAX(1,1,1) Model'!$C$12*E340/1000+'ARIMAX(1,1,1) Model'!$C$13*V340+'ARIMAX(1,1,1) Model'!$C$14*A340+'ARIMAX(1,1,1) Model'!$C$15*SIN(2*PI()*A340/'ARIMAX(1,1,1) Model'!$C$24)+'ARIMAX(1,1,1) Model'!$C$16*COS(2*PI()*A340/'ARIMAX(1,1,1) Model'!$C$24)+'ARIMAX(1,1,1) Model'!$C$17*SIN(4*PI()*A340/'ARIMAX(1,1,1) Model'!$C$24)+'ARIMAX(1,1,1) Model'!$C$18*COS(4*PI()*A340/'ARIMAX(1,1,1) Model'!$C$24)</f>
        <v>1936.19572736246</v>
      </c>
      <c r="AR340" s="31" t="n">
        <f aca="false">IF(ISNUMBER(C340),C340,AP340)-AQ340</f>
        <v>6353.80427263754</v>
      </c>
      <c r="AS340" s="31" t="n">
        <f aca="false">IF(ISNUMBER(C340),C340-AP340,0)</f>
        <v>-45.9810185371771</v>
      </c>
      <c r="AT340" s="32"/>
      <c r="AU340" s="33"/>
      <c r="AV340" s="33"/>
      <c r="AW340" s="31"/>
      <c r="AX340" s="31"/>
    </row>
    <row r="341" customFormat="false" ht="16.5" hidden="false" customHeight="true" outlineLevel="0" collapsed="false">
      <c r="A341" s="23" t="n">
        <v>340</v>
      </c>
      <c r="B341" s="24" t="n">
        <v>35650</v>
      </c>
      <c r="C341" s="23" t="n">
        <v>8253</v>
      </c>
      <c r="D341" s="25"/>
      <c r="E341" s="25" t="n">
        <v>320000</v>
      </c>
      <c r="F341" s="25"/>
      <c r="G341" s="25" t="n">
        <v>20.346</v>
      </c>
      <c r="H341" s="25" t="n">
        <v>19.172</v>
      </c>
      <c r="I341" s="25" t="n">
        <v>1.193</v>
      </c>
      <c r="J341" s="25" t="n">
        <v>8518.825</v>
      </c>
      <c r="K341" s="25"/>
      <c r="L341" s="25" t="n">
        <v>976</v>
      </c>
      <c r="M341" s="25" t="n">
        <v>14.524</v>
      </c>
      <c r="N341" s="25" t="n">
        <v>226082</v>
      </c>
      <c r="O341" s="25" t="n">
        <v>5494.2</v>
      </c>
      <c r="P341" s="25" t="n">
        <v>1284329</v>
      </c>
      <c r="Q341" s="25"/>
      <c r="R341" s="25" t="n">
        <v>5442</v>
      </c>
      <c r="S341" s="25"/>
      <c r="T341" s="25"/>
      <c r="U341" s="25" t="n">
        <v>25</v>
      </c>
      <c r="V341" s="25" t="n">
        <v>97.5</v>
      </c>
      <c r="W341" s="25"/>
      <c r="X341" s="25"/>
      <c r="Y341" s="25"/>
      <c r="Z341" s="25"/>
      <c r="AA341" s="25" t="n">
        <v>269714</v>
      </c>
      <c r="AB341" s="26"/>
      <c r="AC341" s="27" t="n">
        <v>0</v>
      </c>
      <c r="AD341" s="28" t="n">
        <v>0</v>
      </c>
      <c r="AE341" s="28" t="n">
        <v>88.7</v>
      </c>
      <c r="AF341" s="27"/>
      <c r="AG341" s="29" t="n">
        <f aca="false">6753.47943187+0.36116788*I341+0.01252571*N341-22.85359542*V341+0.00407811*AA341-0.00067349*E341</f>
        <v>8241.92888046084</v>
      </c>
      <c r="AH341" s="29" t="n">
        <f aca="false">A341*'Simple Linear Regression'!$B$18+'Simple Linear Regression'!$B$17</f>
        <v>8175.36895546782</v>
      </c>
      <c r="AI341" s="29" t="n">
        <f aca="false">7491.3971+0.0137554*N341-0.00058829*E341-34.3283*V341+0.30565*L341+54.6031*M341</f>
        <v>8157.3532172</v>
      </c>
      <c r="AJ341" s="29" t="n">
        <f aca="false">7491.3971-0.00058829*E341+0.30565*L341+54.6031*M341+0.0137554*N341-34.3283*V341</f>
        <v>8157.3532172</v>
      </c>
      <c r="AL341" s="29" t="n">
        <f aca="false">2192.59+2373.87*I341+0.0316653*N341-15.7623*V341+0.00202406*AA341-0.000740146*E341-0.00963493*(I341*N341)</f>
        <v>8357.12451003782</v>
      </c>
      <c r="AM341" s="30" t="n">
        <f aca="false">5205.907083+122.0638992*I341+13.609808*(N341/1000)-1.245906883*AD341+0.7746840854*AE341-134.2474226*AC341-1547.125689*IF(AND(B341&gt;=DATE(2020,3,20),B341&lt;=DATE(2020,6,26)),1,0)</f>
        <v>8497.17640537658</v>
      </c>
      <c r="AN341" s="30" t="n">
        <f aca="false">IF(ISNUMBER(C342),C342,AN342)-0.8328750492*(AD343-AD342)+3.274150872*(AE343-AE342)+0.7954612886*((IF(ISNUMBER(C342),C342,AN342)-IF(ISNUMBER(C341),C341,AN341))-(-0.8328750492*(AD342-AD341)+3.274150872*(AE342-AE341)))-1.394571582*AO342+0.4181414112*AO341</f>
        <v>8816.8543554445</v>
      </c>
      <c r="AP341" s="31" t="n">
        <f aca="false">AQ341+AR340+'ARIMAX(1,1,1) Model'!$C$19*(AR340-AR339)+'ARIMAX(1,1,1) Model'!$C$20*AS340</f>
        <v>8362.7248260373</v>
      </c>
      <c r="AQ341" s="31" t="n">
        <f aca="false">'ARIMAX(1,1,1) Model'!$C$6*I341+'ARIMAX(1,1,1) Model'!$C$7*N341/1000+'ARIMAX(1,1,1) Model'!$C$8*AD341+'ARIMAX(1,1,1) Model'!$C$9*AE341+'ARIMAX(1,1,1) Model'!$C$10*AC341+'ARIMAX(1,1,1) Model'!$C$11*IF(AND(B341&gt;='ARIMAX(1,1,1) Model'!$C$25,B341&lt;='ARIMAX(1,1,1) Model'!$C$26),1,0)+'ARIMAX(1,1,1) Model'!$C$12*E341/1000+'ARIMAX(1,1,1) Model'!$C$13*V341+'ARIMAX(1,1,1) Model'!$C$14*A341+'ARIMAX(1,1,1) Model'!$C$15*SIN(2*PI()*A341/'ARIMAX(1,1,1) Model'!$C$24)+'ARIMAX(1,1,1) Model'!$C$16*COS(2*PI()*A341/'ARIMAX(1,1,1) Model'!$C$24)+'ARIMAX(1,1,1) Model'!$C$17*SIN(4*PI()*A341/'ARIMAX(1,1,1) Model'!$C$24)+'ARIMAX(1,1,1) Model'!$C$18*COS(4*PI()*A341/'ARIMAX(1,1,1) Model'!$C$24)</f>
        <v>1995.16264413187</v>
      </c>
      <c r="AR341" s="31" t="n">
        <f aca="false">IF(ISNUMBER(C341),C341,AP341)-AQ341</f>
        <v>6257.83735586813</v>
      </c>
      <c r="AS341" s="31" t="n">
        <f aca="false">IF(ISNUMBER(C341),C341-AP341,0)</f>
        <v>-109.724826037302</v>
      </c>
      <c r="AT341" s="32"/>
      <c r="AU341" s="33"/>
      <c r="AV341" s="33"/>
      <c r="AW341" s="31"/>
      <c r="AX341" s="31"/>
    </row>
    <row r="342" customFormat="false" ht="16.5" hidden="false" customHeight="true" outlineLevel="0" collapsed="false">
      <c r="A342" s="23" t="n">
        <v>341</v>
      </c>
      <c r="B342" s="24" t="n">
        <v>35657</v>
      </c>
      <c r="C342" s="23" t="n">
        <v>8539</v>
      </c>
      <c r="D342" s="25"/>
      <c r="E342" s="25" t="n">
        <v>329000</v>
      </c>
      <c r="F342" s="25"/>
      <c r="G342" s="25" t="n">
        <v>19.986</v>
      </c>
      <c r="H342" s="25" t="n">
        <v>18.634</v>
      </c>
      <c r="I342" s="25" t="n">
        <v>1.228</v>
      </c>
      <c r="J342" s="25" t="n">
        <v>8518.825</v>
      </c>
      <c r="K342" s="25"/>
      <c r="L342" s="25" t="n">
        <v>976</v>
      </c>
      <c r="M342" s="25" t="n">
        <v>14.524</v>
      </c>
      <c r="N342" s="25" t="n">
        <v>222254</v>
      </c>
      <c r="O342" s="25" t="n">
        <v>5494.2</v>
      </c>
      <c r="P342" s="25" t="n">
        <v>1284329</v>
      </c>
      <c r="Q342" s="25"/>
      <c r="R342" s="25" t="n">
        <v>5442</v>
      </c>
      <c r="S342" s="25"/>
      <c r="T342" s="25"/>
      <c r="U342" s="25" t="n">
        <v>26</v>
      </c>
      <c r="V342" s="25" t="n">
        <v>97.5</v>
      </c>
      <c r="W342" s="25"/>
      <c r="X342" s="25"/>
      <c r="Y342" s="25"/>
      <c r="Z342" s="25"/>
      <c r="AA342" s="25" t="n">
        <v>269714</v>
      </c>
      <c r="AB342" s="26"/>
      <c r="AC342" s="27" t="n">
        <v>0</v>
      </c>
      <c r="AD342" s="28" t="n">
        <v>0</v>
      </c>
      <c r="AE342" s="28" t="n">
        <v>73.2</v>
      </c>
      <c r="AF342" s="27"/>
      <c r="AG342" s="29" t="n">
        <f aca="false">6753.47943187+0.36116788*I342+0.01252571*N342-22.85359542*V342+0.00407811*AA342-0.00067349*E342</f>
        <v>8187.93169345664</v>
      </c>
      <c r="AH342" s="29" t="n">
        <f aca="false">A342*'Simple Linear Regression'!$B$18+'Simple Linear Regression'!$B$17</f>
        <v>8176.22199255172</v>
      </c>
      <c r="AI342" s="29" t="n">
        <f aca="false">7491.3971+0.0137554*N342-0.00058829*E342-34.3283*V342+0.30565*L342+54.6031*M342</f>
        <v>8099.402936</v>
      </c>
      <c r="AJ342" s="29" t="n">
        <f aca="false">7491.3971-0.00058829*E342+0.30565*L342+54.6031*M342+0.0137554*N342-34.3283*V342</f>
        <v>8099.402936</v>
      </c>
      <c r="AL342" s="29" t="n">
        <f aca="false">2192.59+2373.87*I342+0.0316653*N342-15.7623*V342+0.00202406*AA342-0.000740146*E342-0.00963493*(I342*N342)</f>
        <v>8281.38565387384</v>
      </c>
      <c r="AM342" s="30" t="n">
        <f aca="false">5205.907083+122.0638992*I342+13.609808*(N342/1000)-1.245906883*AD342+0.7746840854*AE342-134.2474226*AC342-1547.125689*IF(AND(B342&gt;=DATE(2020,3,20),B342&lt;=DATE(2020,6,26)),1,0)</f>
        <v>8437.34269350088</v>
      </c>
      <c r="AN342" s="30" t="n">
        <f aca="false">IF(ISNUMBER(C343),C343,AN343)-0.8328750492*(AD344-AD343)+3.274150872*(AE344-AE343)+0.7954612886*((IF(ISNUMBER(C343),C343,AN343)-IF(ISNUMBER(C342),C342,AN342))-(-0.8328750492*(AD343-AD342)+3.274150872*(AE343-AE342)))-1.394571582*AO343+0.4181414112*AO342</f>
        <v>7391.33895852771</v>
      </c>
      <c r="AP342" s="31" t="n">
        <f aca="false">AQ342+AR341+'ARIMAX(1,1,1) Model'!$C$19*(AR341-AR340)+'ARIMAX(1,1,1) Model'!$C$20*AS341</f>
        <v>8254.07937602902</v>
      </c>
      <c r="AQ342" s="31" t="n">
        <f aca="false">'ARIMAX(1,1,1) Model'!$C$6*I342+'ARIMAX(1,1,1) Model'!$C$7*N342/1000+'ARIMAX(1,1,1) Model'!$C$8*AD342+'ARIMAX(1,1,1) Model'!$C$9*AE342+'ARIMAX(1,1,1) Model'!$C$10*AC342+'ARIMAX(1,1,1) Model'!$C$11*IF(AND(B342&gt;='ARIMAX(1,1,1) Model'!$C$25,B342&lt;='ARIMAX(1,1,1) Model'!$C$26),1,0)+'ARIMAX(1,1,1) Model'!$C$12*E342/1000+'ARIMAX(1,1,1) Model'!$C$13*V342+'ARIMAX(1,1,1) Model'!$C$14*A342+'ARIMAX(1,1,1) Model'!$C$15*SIN(2*PI()*A342/'ARIMAX(1,1,1) Model'!$C$24)+'ARIMAX(1,1,1) Model'!$C$16*COS(2*PI()*A342/'ARIMAX(1,1,1) Model'!$C$24)+'ARIMAX(1,1,1) Model'!$C$17*SIN(4*PI()*A342/'ARIMAX(1,1,1) Model'!$C$24)+'ARIMAX(1,1,1) Model'!$C$18*COS(4*PI()*A342/'ARIMAX(1,1,1) Model'!$C$24)</f>
        <v>1906.8403271142</v>
      </c>
      <c r="AR342" s="31" t="n">
        <f aca="false">IF(ISNUMBER(C342),C342,AP342)-AQ342</f>
        <v>6632.1596728858</v>
      </c>
      <c r="AS342" s="31" t="n">
        <f aca="false">IF(ISNUMBER(C342),C342-AP342,0)</f>
        <v>284.920623970977</v>
      </c>
      <c r="AT342" s="32"/>
      <c r="AU342" s="33"/>
      <c r="AV342" s="33"/>
      <c r="AW342" s="31"/>
      <c r="AX342" s="31"/>
    </row>
    <row r="343" customFormat="false" ht="16.5" hidden="false" customHeight="true" outlineLevel="0" collapsed="false">
      <c r="A343" s="23" t="n">
        <v>342</v>
      </c>
      <c r="B343" s="24" t="n">
        <v>35664</v>
      </c>
      <c r="C343" s="23" t="n">
        <v>7922</v>
      </c>
      <c r="D343" s="25"/>
      <c r="E343" s="25" t="n">
        <v>343000</v>
      </c>
      <c r="F343" s="25"/>
      <c r="G343" s="25" t="n">
        <v>19.916</v>
      </c>
      <c r="H343" s="25" t="n">
        <v>18.595</v>
      </c>
      <c r="I343" s="25" t="n">
        <v>1.229</v>
      </c>
      <c r="J343" s="25" t="n">
        <v>8518.825</v>
      </c>
      <c r="K343" s="25"/>
      <c r="L343" s="25" t="n">
        <v>976</v>
      </c>
      <c r="M343" s="25" t="n">
        <v>15.568</v>
      </c>
      <c r="N343" s="25" t="n">
        <v>222254</v>
      </c>
      <c r="O343" s="25" t="n">
        <v>5494.2</v>
      </c>
      <c r="P343" s="25" t="n">
        <v>1284329</v>
      </c>
      <c r="Q343" s="25"/>
      <c r="R343" s="25" t="n">
        <v>5442</v>
      </c>
      <c r="S343" s="25"/>
      <c r="T343" s="25"/>
      <c r="U343" s="25" t="n">
        <v>26</v>
      </c>
      <c r="V343" s="25" t="n">
        <v>97.5</v>
      </c>
      <c r="W343" s="25"/>
      <c r="X343" s="25"/>
      <c r="Y343" s="25"/>
      <c r="Z343" s="25"/>
      <c r="AA343" s="25" t="n">
        <v>269714</v>
      </c>
      <c r="AB343" s="26"/>
      <c r="AC343" s="27" t="n">
        <v>0</v>
      </c>
      <c r="AD343" s="28" t="n">
        <v>0.2</v>
      </c>
      <c r="AE343" s="28" t="n">
        <v>76.3</v>
      </c>
      <c r="AF343" s="27"/>
      <c r="AG343" s="29" t="n">
        <f aca="false">6753.47943187+0.36116788*I343+0.01252571*N343-22.85359542*V343+0.00407811*AA343-0.00067349*E343</f>
        <v>8178.50319462452</v>
      </c>
      <c r="AH343" s="29" t="n">
        <f aca="false">A343*'Simple Linear Regression'!$B$18+'Simple Linear Regression'!$B$17</f>
        <v>8177.07502963562</v>
      </c>
      <c r="AI343" s="29" t="n">
        <f aca="false">7491.3971+0.0137554*N343-0.00058829*E343-34.3283*V343+0.30565*L343+54.6031*M343</f>
        <v>8148.1725124</v>
      </c>
      <c r="AJ343" s="29" t="n">
        <f aca="false">7491.3971-0.00058829*E343+0.30565*L343+54.6031*M343+0.0137554*N343-34.3283*V343</f>
        <v>8148.1725124</v>
      </c>
      <c r="AL343" s="29" t="n">
        <f aca="false">2192.59+2373.87*I343+0.0316653*N343-15.7623*V343+0.00202406*AA343-0.000740146*E343-0.00963493*(I343*N343)</f>
        <v>8271.25607814162</v>
      </c>
      <c r="AM343" s="30" t="n">
        <f aca="false">5205.907083+122.0638992*I343+13.609808*(N343/1000)-1.245906883*AD343+0.7746840854*AE343-134.2474226*AC343-1547.125689*IF(AND(B343&gt;=DATE(2020,3,20),B343&lt;=DATE(2020,6,26)),1,0)</f>
        <v>8439.61709668822</v>
      </c>
      <c r="AN343" s="30" t="n">
        <f aca="false">IF(ISNUMBER(C344),C344,AN344)-0.8328750492*(AD345-AD344)+3.274150872*(AE345-AE344)+0.7954612886*((IF(ISNUMBER(C344),C344,AN344)-IF(ISNUMBER(C343),C343,AN343))-(-0.8328750492*(AD344-AD343)+3.274150872*(AE344-AE343)))-1.394571582*AO344+0.4181414112*AO343</f>
        <v>9345.47005852688</v>
      </c>
      <c r="AP343" s="31" t="n">
        <f aca="false">AQ343+AR342+'ARIMAX(1,1,1) Model'!$C$19*(AR342-AR341)+'ARIMAX(1,1,1) Model'!$C$20*AS342</f>
        <v>8298.14316871461</v>
      </c>
      <c r="AQ343" s="31" t="n">
        <f aca="false">'ARIMAX(1,1,1) Model'!$C$6*I343+'ARIMAX(1,1,1) Model'!$C$7*N343/1000+'ARIMAX(1,1,1) Model'!$C$8*AD343+'ARIMAX(1,1,1) Model'!$C$9*AE343+'ARIMAX(1,1,1) Model'!$C$10*AC343+'ARIMAX(1,1,1) Model'!$C$11*IF(AND(B343&gt;='ARIMAX(1,1,1) Model'!$C$25,B343&lt;='ARIMAX(1,1,1) Model'!$C$26),1,0)+'ARIMAX(1,1,1) Model'!$C$12*E343/1000+'ARIMAX(1,1,1) Model'!$C$13*V343+'ARIMAX(1,1,1) Model'!$C$14*A343+'ARIMAX(1,1,1) Model'!$C$15*SIN(2*PI()*A343/'ARIMAX(1,1,1) Model'!$C$24)+'ARIMAX(1,1,1) Model'!$C$16*COS(2*PI()*A343/'ARIMAX(1,1,1) Model'!$C$24)+'ARIMAX(1,1,1) Model'!$C$17*SIN(4*PI()*A343/'ARIMAX(1,1,1) Model'!$C$24)+'ARIMAX(1,1,1) Model'!$C$18*COS(4*PI()*A343/'ARIMAX(1,1,1) Model'!$C$24)</f>
        <v>1885.9275740557</v>
      </c>
      <c r="AR343" s="31" t="n">
        <f aca="false">IF(ISNUMBER(C343),C343,AP343)-AQ343</f>
        <v>6036.0724259443</v>
      </c>
      <c r="AS343" s="31" t="n">
        <f aca="false">IF(ISNUMBER(C343),C343-AP343,0)</f>
        <v>-376.143168714614</v>
      </c>
      <c r="AT343" s="32"/>
      <c r="AU343" s="33"/>
      <c r="AV343" s="33"/>
      <c r="AW343" s="31"/>
      <c r="AX343" s="31"/>
    </row>
    <row r="344" customFormat="false" ht="16.5" hidden="false" customHeight="true" outlineLevel="0" collapsed="false">
      <c r="A344" s="23" t="n">
        <v>343</v>
      </c>
      <c r="B344" s="24" t="n">
        <v>35671</v>
      </c>
      <c r="C344" s="23" t="n">
        <v>8695</v>
      </c>
      <c r="D344" s="25"/>
      <c r="E344" s="25" t="n">
        <v>327000</v>
      </c>
      <c r="F344" s="25"/>
      <c r="G344" s="25" t="n">
        <v>19.5</v>
      </c>
      <c r="H344" s="25" t="n">
        <v>17.834</v>
      </c>
      <c r="I344" s="25" t="n">
        <v>1.244</v>
      </c>
      <c r="J344" s="25" t="n">
        <v>8518.825</v>
      </c>
      <c r="K344" s="25"/>
      <c r="L344" s="25" t="n">
        <v>976</v>
      </c>
      <c r="M344" s="25" t="n">
        <v>15.568</v>
      </c>
      <c r="N344" s="25" t="n">
        <v>222254</v>
      </c>
      <c r="O344" s="25" t="n">
        <v>5494.2</v>
      </c>
      <c r="P344" s="25" t="n">
        <v>1284329</v>
      </c>
      <c r="Q344" s="25"/>
      <c r="R344" s="25" t="n">
        <v>5442</v>
      </c>
      <c r="S344" s="25"/>
      <c r="T344" s="25"/>
      <c r="U344" s="25" t="n">
        <v>26</v>
      </c>
      <c r="V344" s="25" t="n">
        <v>97.5</v>
      </c>
      <c r="W344" s="25"/>
      <c r="X344" s="25"/>
      <c r="Y344" s="25"/>
      <c r="Z344" s="25"/>
      <c r="AA344" s="25" t="n">
        <v>269714</v>
      </c>
      <c r="AB344" s="26"/>
      <c r="AC344" s="27" t="n">
        <v>0</v>
      </c>
      <c r="AD344" s="28" t="n">
        <v>0</v>
      </c>
      <c r="AE344" s="28" t="n">
        <v>66.5</v>
      </c>
      <c r="AF344" s="27"/>
      <c r="AG344" s="29" t="n">
        <f aca="false">6753.47943187+0.36116788*I344+0.01252571*N344-22.85359542*V344+0.00407811*AA344-0.00067349*E344</f>
        <v>8189.28445214272</v>
      </c>
      <c r="AH344" s="29" t="n">
        <f aca="false">A344*'Simple Linear Regression'!$B$18+'Simple Linear Regression'!$B$17</f>
        <v>8177.92806671953</v>
      </c>
      <c r="AI344" s="29" t="n">
        <f aca="false">7491.3971+0.0137554*N344-0.00058829*E344-34.3283*V344+0.30565*L344+54.6031*M344</f>
        <v>8157.5851524</v>
      </c>
      <c r="AJ344" s="29" t="n">
        <f aca="false">7491.3971-0.00058829*E344+0.30565*L344+54.6031*M344+0.0137554*N344-34.3283*V344</f>
        <v>8157.5851524</v>
      </c>
      <c r="AL344" s="29" t="n">
        <f aca="false">2192.59+2373.87*I344+0.0316653*N344-15.7623*V344+0.00202406*AA344-0.000740146*E344-0.00963493*(I344*N344)</f>
        <v>8286.58543815832</v>
      </c>
      <c r="AM344" s="30" t="n">
        <f aca="false">5205.907083+122.0638992*I344+13.609808*(N344/1000)-1.245906883*AD344+0.7746840854*AE344-134.2474226*AC344-1547.125689*IF(AND(B344&gt;=DATE(2020,3,20),B344&lt;=DATE(2020,6,26)),1,0)</f>
        <v>8434.1053325159</v>
      </c>
      <c r="AN344" s="30" t="n">
        <f aca="false">IF(ISNUMBER(C345),C345,AN345)-0.8328750492*(AD346-AD345)+3.274150872*(AE346-AE345)+0.7954612886*((IF(ISNUMBER(C345),C345,AN345)-IF(ISNUMBER(C344),C344,AN344))-(-0.8328750492*(AD345-AD344)+3.274150872*(AE345-AE344)))-1.394571582*AO345+0.4181414112*AO344</f>
        <v>7494.46661319107</v>
      </c>
      <c r="AP344" s="31" t="n">
        <f aca="false">AQ344+AR343+'ARIMAX(1,1,1) Model'!$C$19*(AR343-AR342)+'ARIMAX(1,1,1) Model'!$C$20*AS343</f>
        <v>8164.43664719915</v>
      </c>
      <c r="AQ344" s="31" t="n">
        <f aca="false">'ARIMAX(1,1,1) Model'!$C$6*I344+'ARIMAX(1,1,1) Model'!$C$7*N344/1000+'ARIMAX(1,1,1) Model'!$C$8*AD344+'ARIMAX(1,1,1) Model'!$C$9*AE344+'ARIMAX(1,1,1) Model'!$C$10*AC344+'ARIMAX(1,1,1) Model'!$C$11*IF(AND(B344&gt;='ARIMAX(1,1,1) Model'!$C$25,B344&lt;='ARIMAX(1,1,1) Model'!$C$26),1,0)+'ARIMAX(1,1,1) Model'!$C$12*E344/1000+'ARIMAX(1,1,1) Model'!$C$13*V344+'ARIMAX(1,1,1) Model'!$C$14*A344+'ARIMAX(1,1,1) Model'!$C$15*SIN(2*PI()*A344/'ARIMAX(1,1,1) Model'!$C$24)+'ARIMAX(1,1,1) Model'!$C$16*COS(2*PI()*A344/'ARIMAX(1,1,1) Model'!$C$24)+'ARIMAX(1,1,1) Model'!$C$17*SIN(4*PI()*A344/'ARIMAX(1,1,1) Model'!$C$24)+'ARIMAX(1,1,1) Model'!$C$18*COS(4*PI()*A344/'ARIMAX(1,1,1) Model'!$C$24)</f>
        <v>1847.94133492703</v>
      </c>
      <c r="AR344" s="31" t="n">
        <f aca="false">IF(ISNUMBER(C344),C344,AP344)-AQ344</f>
        <v>6847.05866507297</v>
      </c>
      <c r="AS344" s="31" t="n">
        <f aca="false">IF(ISNUMBER(C344),C344-AP344,0)</f>
        <v>530.563352800849</v>
      </c>
      <c r="AT344" s="32"/>
      <c r="AU344" s="33"/>
      <c r="AV344" s="33"/>
      <c r="AW344" s="31"/>
      <c r="AX344" s="31"/>
    </row>
    <row r="345" customFormat="false" ht="16.5" hidden="false" customHeight="true" outlineLevel="0" collapsed="false">
      <c r="A345" s="23" t="n">
        <v>344</v>
      </c>
      <c r="B345" s="24" t="n">
        <v>35678</v>
      </c>
      <c r="C345" s="23" t="n">
        <v>8053</v>
      </c>
      <c r="D345" s="25"/>
      <c r="E345" s="25" t="n">
        <v>332000</v>
      </c>
      <c r="F345" s="25"/>
      <c r="G345" s="25" t="n">
        <v>19.6125</v>
      </c>
      <c r="H345" s="25" t="n">
        <v>18.1025</v>
      </c>
      <c r="I345" s="25" t="n">
        <v>1.243</v>
      </c>
      <c r="J345" s="25" t="n">
        <v>8518.825</v>
      </c>
      <c r="K345" s="25"/>
      <c r="L345" s="25" t="n">
        <v>969</v>
      </c>
      <c r="M345" s="25" t="n">
        <v>15.568</v>
      </c>
      <c r="N345" s="25" t="n">
        <v>222254</v>
      </c>
      <c r="O345" s="25" t="n">
        <v>5548.8</v>
      </c>
      <c r="P345" s="25" t="n">
        <v>1284329</v>
      </c>
      <c r="Q345" s="25"/>
      <c r="R345" s="25" t="n">
        <v>5442</v>
      </c>
      <c r="S345" s="25"/>
      <c r="T345" s="25"/>
      <c r="U345" s="25" t="n">
        <v>26</v>
      </c>
      <c r="V345" s="25" t="n">
        <v>97.8</v>
      </c>
      <c r="W345" s="25"/>
      <c r="X345" s="25"/>
      <c r="Y345" s="25"/>
      <c r="Z345" s="25"/>
      <c r="AA345" s="25" t="n">
        <v>269714</v>
      </c>
      <c r="AB345" s="26"/>
      <c r="AC345" s="27" t="n">
        <v>1</v>
      </c>
      <c r="AD345" s="28" t="n">
        <v>3.1</v>
      </c>
      <c r="AE345" s="28" t="n">
        <v>70.4</v>
      </c>
      <c r="AF345" s="27"/>
      <c r="AG345" s="29" t="n">
        <f aca="false">6753.47943187+0.36116788*I345+0.01252571*N345-22.85359542*V345+0.00407811*AA345-0.00067349*E345</f>
        <v>8179.06056234884</v>
      </c>
      <c r="AH345" s="29" t="n">
        <f aca="false">A345*'Simple Linear Regression'!$B$18+'Simple Linear Regression'!$B$17</f>
        <v>8178.78110380343</v>
      </c>
      <c r="AI345" s="29" t="n">
        <f aca="false">7491.3971+0.0137554*N345-0.00058829*E345-34.3283*V345+0.30565*L345+54.6031*M345</f>
        <v>8142.2056624</v>
      </c>
      <c r="AJ345" s="29" t="n">
        <f aca="false">7491.3971-0.00058829*E345+0.30565*L345+54.6031*M345+0.0137554*N345-34.3283*V345</f>
        <v>8142.2056624</v>
      </c>
      <c r="AL345" s="29" t="n">
        <f aca="false">2192.59+2373.87*I345+0.0316653*N345-15.7623*V345+0.00202406*AA345-0.000740146*E345-0.00963493*(I345*N345)</f>
        <v>8277.92354989054</v>
      </c>
      <c r="AM345" s="30" t="n">
        <f aca="false">5205.907083+122.0638992*I345+13.609808*(N345/1000)-1.245906883*AD345+0.7746840854*AE345-134.2474226*AC345-1547.125689*IF(AND(B345&gt;=DATE(2020,3,20),B345&lt;=DATE(2020,6,26)),1,0)</f>
        <v>8298.89480261246</v>
      </c>
      <c r="AN345" s="30" t="n">
        <f aca="false">IF(ISNUMBER(C346),C346,AN346)-0.8328750492*(AD347-AD346)+3.274150872*(AE347-AE346)+0.7954612886*((IF(ISNUMBER(C346),C346,AN346)-IF(ISNUMBER(C345),C345,AN345))-(-0.8328750492*(AD346-AD345)+3.274150872*(AE346-AE345)))-1.394571582*AO346+0.4181414112*AO345</f>
        <v>8408.63721484003</v>
      </c>
      <c r="AP345" s="31" t="n">
        <f aca="false">AQ345+AR344+'ARIMAX(1,1,1) Model'!$C$19*(AR344-AR343)+'ARIMAX(1,1,1) Model'!$C$20*AS344</f>
        <v>8190.07197939817</v>
      </c>
      <c r="AQ345" s="31" t="n">
        <f aca="false">'ARIMAX(1,1,1) Model'!$C$6*I345+'ARIMAX(1,1,1) Model'!$C$7*N345/1000+'ARIMAX(1,1,1) Model'!$C$8*AD345+'ARIMAX(1,1,1) Model'!$C$9*AE345+'ARIMAX(1,1,1) Model'!$C$10*AC345+'ARIMAX(1,1,1) Model'!$C$11*IF(AND(B345&gt;='ARIMAX(1,1,1) Model'!$C$25,B345&lt;='ARIMAX(1,1,1) Model'!$C$26),1,0)+'ARIMAX(1,1,1) Model'!$C$12*E345/1000+'ARIMAX(1,1,1) Model'!$C$13*V345+'ARIMAX(1,1,1) Model'!$C$14*A345+'ARIMAX(1,1,1) Model'!$C$15*SIN(2*PI()*A345/'ARIMAX(1,1,1) Model'!$C$24)+'ARIMAX(1,1,1) Model'!$C$16*COS(2*PI()*A345/'ARIMAX(1,1,1) Model'!$C$24)+'ARIMAX(1,1,1) Model'!$C$17*SIN(4*PI()*A345/'ARIMAX(1,1,1) Model'!$C$24)+'ARIMAX(1,1,1) Model'!$C$18*COS(4*PI()*A345/'ARIMAX(1,1,1) Model'!$C$24)</f>
        <v>1741.4678066488</v>
      </c>
      <c r="AR345" s="31" t="n">
        <f aca="false">IF(ISNUMBER(C345),C345,AP345)-AQ345</f>
        <v>6311.5321933512</v>
      </c>
      <c r="AS345" s="31" t="n">
        <f aca="false">IF(ISNUMBER(C345),C345-AP345,0)</f>
        <v>-137.071979398173</v>
      </c>
      <c r="AT345" s="32"/>
      <c r="AU345" s="33"/>
      <c r="AV345" s="33"/>
      <c r="AW345" s="31"/>
      <c r="AX345" s="31"/>
    </row>
    <row r="346" customFormat="false" ht="16.5" hidden="false" customHeight="true" outlineLevel="0" collapsed="false">
      <c r="A346" s="23" t="n">
        <v>345</v>
      </c>
      <c r="B346" s="24" t="n">
        <v>35685</v>
      </c>
      <c r="C346" s="23" t="n">
        <v>8215</v>
      </c>
      <c r="D346" s="25"/>
      <c r="E346" s="25" t="n">
        <v>313000</v>
      </c>
      <c r="F346" s="25"/>
      <c r="G346" s="25" t="n">
        <v>19.442</v>
      </c>
      <c r="H346" s="25" t="n">
        <v>18.112</v>
      </c>
      <c r="I346" s="25" t="n">
        <v>1.243</v>
      </c>
      <c r="J346" s="25" t="n">
        <v>8518.825</v>
      </c>
      <c r="K346" s="25"/>
      <c r="L346" s="25" t="n">
        <v>969</v>
      </c>
      <c r="M346" s="25" t="n">
        <v>15.568</v>
      </c>
      <c r="N346" s="25" t="n">
        <v>222254</v>
      </c>
      <c r="O346" s="25" t="n">
        <v>5548.8</v>
      </c>
      <c r="P346" s="25" t="n">
        <v>1284329</v>
      </c>
      <c r="Q346" s="25"/>
      <c r="R346" s="25" t="n">
        <v>5442</v>
      </c>
      <c r="S346" s="25"/>
      <c r="T346" s="25"/>
      <c r="U346" s="25" t="n">
        <v>26</v>
      </c>
      <c r="V346" s="25" t="n">
        <v>97.8</v>
      </c>
      <c r="W346" s="25"/>
      <c r="X346" s="25"/>
      <c r="Y346" s="25"/>
      <c r="Z346" s="25"/>
      <c r="AA346" s="25" t="n">
        <v>269714</v>
      </c>
      <c r="AB346" s="26"/>
      <c r="AC346" s="27" t="n">
        <v>0</v>
      </c>
      <c r="AD346" s="28" t="n">
        <v>0.5</v>
      </c>
      <c r="AE346" s="28" t="n">
        <v>57.6</v>
      </c>
      <c r="AF346" s="27"/>
      <c r="AG346" s="29" t="n">
        <f aca="false">6753.47943187+0.36116788*I346+0.01252571*N346-22.85359542*V346+0.00407811*AA346-0.00067349*E346</f>
        <v>8191.85687234884</v>
      </c>
      <c r="AH346" s="29" t="n">
        <f aca="false">A346*'Simple Linear Regression'!$B$18+'Simple Linear Regression'!$B$17</f>
        <v>8179.63414088734</v>
      </c>
      <c r="AI346" s="29" t="n">
        <f aca="false">7491.3971+0.0137554*N346-0.00058829*E346-34.3283*V346+0.30565*L346+54.6031*M346</f>
        <v>8153.3831724</v>
      </c>
      <c r="AJ346" s="29" t="n">
        <f aca="false">7491.3971-0.00058829*E346+0.30565*L346+54.6031*M346+0.0137554*N346-34.3283*V346</f>
        <v>8153.3831724</v>
      </c>
      <c r="AL346" s="29" t="n">
        <f aca="false">2192.59+2373.87*I346+0.0316653*N346-15.7623*V346+0.00202406*AA346-0.000740146*E346-0.00963493*(I346*N346)</f>
        <v>8291.98632389054</v>
      </c>
      <c r="AM346" s="30" t="n">
        <f aca="false">5205.907083+122.0638992*I346+13.609808*(N346/1000)-1.245906883*AD346+0.7746840854*AE346-134.2474226*AC346-1547.125689*IF(AND(B346&gt;=DATE(2020,3,20),B346&lt;=DATE(2020,6,26)),1,0)</f>
        <v>8426.46562681514</v>
      </c>
      <c r="AN346" s="30" t="n">
        <f aca="false">IF(ISNUMBER(C347),C347,AN347)-0.8328750492*(AD348-AD347)+3.274150872*(AE348-AE347)+0.7954612886*((IF(ISNUMBER(C347),C347,AN347)-IF(ISNUMBER(C346),C346,AN346))-(-0.8328750492*(AD347-AD346)+3.274150872*(AE347-AE346)))-1.394571582*AO347+0.4181414112*AO346</f>
        <v>7243.93723077662</v>
      </c>
      <c r="AP346" s="31" t="n">
        <f aca="false">AQ346+AR345+'ARIMAX(1,1,1) Model'!$C$19*(AR345-AR344)+'ARIMAX(1,1,1) Model'!$C$20*AS345</f>
        <v>8198.8099241586</v>
      </c>
      <c r="AQ346" s="31" t="n">
        <f aca="false">'ARIMAX(1,1,1) Model'!$C$6*I346+'ARIMAX(1,1,1) Model'!$C$7*N346/1000+'ARIMAX(1,1,1) Model'!$C$8*AD346+'ARIMAX(1,1,1) Model'!$C$9*AE346+'ARIMAX(1,1,1) Model'!$C$10*AC346+'ARIMAX(1,1,1) Model'!$C$11*IF(AND(B346&gt;='ARIMAX(1,1,1) Model'!$C$25,B346&lt;='ARIMAX(1,1,1) Model'!$C$26),1,0)+'ARIMAX(1,1,1) Model'!$C$12*E346/1000+'ARIMAX(1,1,1) Model'!$C$13*V346+'ARIMAX(1,1,1) Model'!$C$14*A346+'ARIMAX(1,1,1) Model'!$C$15*SIN(2*PI()*A346/'ARIMAX(1,1,1) Model'!$C$24)+'ARIMAX(1,1,1) Model'!$C$16*COS(2*PI()*A346/'ARIMAX(1,1,1) Model'!$C$24)+'ARIMAX(1,1,1) Model'!$C$17*SIN(4*PI()*A346/'ARIMAX(1,1,1) Model'!$C$24)+'ARIMAX(1,1,1) Model'!$C$18*COS(4*PI()*A346/'ARIMAX(1,1,1) Model'!$C$24)</f>
        <v>1816.13228263828</v>
      </c>
      <c r="AR346" s="31" t="n">
        <f aca="false">IF(ISNUMBER(C346),C346,AP346)-AQ346</f>
        <v>6398.86771736172</v>
      </c>
      <c r="AS346" s="31" t="n">
        <f aca="false">IF(ISNUMBER(C346),C346-AP346,0)</f>
        <v>16.1900758414013</v>
      </c>
      <c r="AT346" s="32"/>
      <c r="AU346" s="33"/>
      <c r="AV346" s="33"/>
      <c r="AW346" s="31"/>
      <c r="AX346" s="31"/>
    </row>
    <row r="347" customFormat="false" ht="16.5" hidden="false" customHeight="true" outlineLevel="0" collapsed="false">
      <c r="A347" s="23" t="n">
        <v>346</v>
      </c>
      <c r="B347" s="24" t="n">
        <v>35692</v>
      </c>
      <c r="C347" s="23" t="n">
        <v>7746</v>
      </c>
      <c r="D347" s="25"/>
      <c r="E347" s="25" t="n">
        <v>314000</v>
      </c>
      <c r="F347" s="25"/>
      <c r="G347" s="25" t="n">
        <v>19.438</v>
      </c>
      <c r="H347" s="25" t="n">
        <v>18.224</v>
      </c>
      <c r="I347" s="25" t="n">
        <v>1.236</v>
      </c>
      <c r="J347" s="25" t="n">
        <v>8518.825</v>
      </c>
      <c r="K347" s="25"/>
      <c r="L347" s="25" t="n">
        <v>969</v>
      </c>
      <c r="M347" s="25" t="n">
        <v>16.148</v>
      </c>
      <c r="N347" s="25" t="n">
        <v>236713</v>
      </c>
      <c r="O347" s="25" t="n">
        <v>5548.8</v>
      </c>
      <c r="P347" s="25" t="n">
        <v>1302783</v>
      </c>
      <c r="Q347" s="25"/>
      <c r="R347" s="25" t="n">
        <v>5442</v>
      </c>
      <c r="S347" s="25"/>
      <c r="T347" s="25"/>
      <c r="U347" s="25" t="n">
        <v>26</v>
      </c>
      <c r="V347" s="25" t="n">
        <v>97.8</v>
      </c>
      <c r="W347" s="25"/>
      <c r="X347" s="25"/>
      <c r="Y347" s="25"/>
      <c r="Z347" s="25"/>
      <c r="AA347" s="25" t="n">
        <v>269714</v>
      </c>
      <c r="AB347" s="26"/>
      <c r="AC347" s="27" t="n">
        <v>0</v>
      </c>
      <c r="AD347" s="28" t="n">
        <v>0</v>
      </c>
      <c r="AE347" s="28" t="n">
        <v>67.6</v>
      </c>
      <c r="AF347" s="27"/>
      <c r="AG347" s="29" t="n">
        <f aca="false">6753.47943187+0.36116788*I347+0.01252571*N347-22.85359542*V347+0.00407811*AA347-0.00067349*E347</f>
        <v>8372.29009506368</v>
      </c>
      <c r="AH347" s="29" t="n">
        <f aca="false">A347*'Simple Linear Regression'!$B$18+'Simple Linear Regression'!$B$17</f>
        <v>8180.48717797124</v>
      </c>
      <c r="AI347" s="29" t="n">
        <f aca="false">7491.3971+0.0137554*N347-0.00058829*E347-34.3283*V347+0.30565*L347+54.6031*M347</f>
        <v>8383.354009</v>
      </c>
      <c r="AJ347" s="29" t="n">
        <f aca="false">7491.3971-0.00058829*E347+0.30565*L347+54.6031*M347+0.0137554*N347-34.3283*V347</f>
        <v>8383.354009</v>
      </c>
      <c r="AL347" s="29" t="n">
        <f aca="false">2192.59+2373.87*I347+0.0316653*N347-15.7623*V347+0.00202406*AA347-0.000740146*E347-0.00963493*(I347*N347)</f>
        <v>8575.27851696876</v>
      </c>
      <c r="AM347" s="30" t="n">
        <f aca="false">5205.907083+122.0638992*I347+13.609808*(N347/1000)-1.245906883*AD347+0.7746840854*AE347-134.2474226*AC347-1547.125689*IF(AND(B347&gt;=DATE(2020,3,20),B347&lt;=DATE(2020,6,26)),1,0)</f>
        <v>8630.76518768824</v>
      </c>
      <c r="AN347" s="30" t="n">
        <f aca="false">IF(ISNUMBER(C348),C348,AN348)-0.8328750492*(AD349-AD348)+3.274150872*(AE349-AE348)+0.7954612886*((IF(ISNUMBER(C348),C348,AN348)-IF(ISNUMBER(C347),C347,AN347))-(-0.8328750492*(AD348-AD347)+3.274150872*(AE348-AE347)))-1.394571582*AO348+0.4181414112*AO347</f>
        <v>8503.66695446846</v>
      </c>
      <c r="AP347" s="31" t="n">
        <f aca="false">AQ347+AR346+'ARIMAX(1,1,1) Model'!$C$19*(AR346-AR345)+'ARIMAX(1,1,1) Model'!$C$20*AS346</f>
        <v>8246.36713469481</v>
      </c>
      <c r="AQ347" s="31" t="n">
        <f aca="false">'ARIMAX(1,1,1) Model'!$C$6*I347+'ARIMAX(1,1,1) Model'!$C$7*N347/1000+'ARIMAX(1,1,1) Model'!$C$8*AD347+'ARIMAX(1,1,1) Model'!$C$9*AE347+'ARIMAX(1,1,1) Model'!$C$10*AC347+'ARIMAX(1,1,1) Model'!$C$11*IF(AND(B347&gt;='ARIMAX(1,1,1) Model'!$C$25,B347&lt;='ARIMAX(1,1,1) Model'!$C$26),1,0)+'ARIMAX(1,1,1) Model'!$C$12*E347/1000+'ARIMAX(1,1,1) Model'!$C$13*V347+'ARIMAX(1,1,1) Model'!$C$14*A347+'ARIMAX(1,1,1) Model'!$C$15*SIN(2*PI()*A347/'ARIMAX(1,1,1) Model'!$C$24)+'ARIMAX(1,1,1) Model'!$C$16*COS(2*PI()*A347/'ARIMAX(1,1,1) Model'!$C$24)+'ARIMAX(1,1,1) Model'!$C$17*SIN(4*PI()*A347/'ARIMAX(1,1,1) Model'!$C$24)+'ARIMAX(1,1,1) Model'!$C$18*COS(4*PI()*A347/'ARIMAX(1,1,1) Model'!$C$24)</f>
        <v>1853.55386003273</v>
      </c>
      <c r="AR347" s="31" t="n">
        <f aca="false">IF(ISNUMBER(C347),C347,AP347)-AQ347</f>
        <v>5892.44613996728</v>
      </c>
      <c r="AS347" s="31" t="n">
        <f aca="false">IF(ISNUMBER(C347),C347-AP347,0)</f>
        <v>-500.367134694805</v>
      </c>
      <c r="AT347" s="32"/>
      <c r="AU347" s="33"/>
      <c r="AV347" s="33"/>
      <c r="AW347" s="31"/>
      <c r="AX347" s="31"/>
    </row>
    <row r="348" customFormat="false" ht="16.5" hidden="false" customHeight="true" outlineLevel="0" collapsed="false">
      <c r="A348" s="23" t="n">
        <v>347</v>
      </c>
      <c r="B348" s="24" t="n">
        <v>35699</v>
      </c>
      <c r="C348" s="23" t="n">
        <v>8140</v>
      </c>
      <c r="D348" s="25"/>
      <c r="E348" s="25" t="n">
        <v>317000</v>
      </c>
      <c r="F348" s="25"/>
      <c r="G348" s="25" t="n">
        <v>20.12</v>
      </c>
      <c r="H348" s="25" t="n">
        <v>18.83</v>
      </c>
      <c r="I348" s="25" t="n">
        <v>1.225</v>
      </c>
      <c r="J348" s="25" t="n">
        <v>8518.825</v>
      </c>
      <c r="K348" s="25"/>
      <c r="L348" s="25" t="n">
        <v>969</v>
      </c>
      <c r="M348" s="25" t="n">
        <v>16.148</v>
      </c>
      <c r="N348" s="25" t="n">
        <v>236713</v>
      </c>
      <c r="O348" s="25" t="n">
        <v>5548.8</v>
      </c>
      <c r="P348" s="25" t="n">
        <v>1302783</v>
      </c>
      <c r="Q348" s="25"/>
      <c r="R348" s="25" t="n">
        <v>5442</v>
      </c>
      <c r="S348" s="25"/>
      <c r="T348" s="25"/>
      <c r="U348" s="25" t="n">
        <v>26</v>
      </c>
      <c r="V348" s="25" t="n">
        <v>97.8</v>
      </c>
      <c r="W348" s="25"/>
      <c r="X348" s="25"/>
      <c r="Y348" s="25"/>
      <c r="Z348" s="25"/>
      <c r="AA348" s="25" t="n">
        <v>269714</v>
      </c>
      <c r="AB348" s="26"/>
      <c r="AC348" s="27" t="n">
        <v>0</v>
      </c>
      <c r="AD348" s="28" t="n">
        <v>15.1</v>
      </c>
      <c r="AE348" s="28" t="n">
        <v>40.1</v>
      </c>
      <c r="AF348" s="27"/>
      <c r="AG348" s="29" t="n">
        <f aca="false">6753.47943187+0.36116788*I348+0.01252571*N348-22.85359542*V348+0.00407811*AA348-0.00067349*E348</f>
        <v>8370.265652217</v>
      </c>
      <c r="AH348" s="29" t="n">
        <f aca="false">A348*'Simple Linear Regression'!$B$18+'Simple Linear Regression'!$B$17</f>
        <v>8181.34021505515</v>
      </c>
      <c r="AI348" s="29" t="n">
        <f aca="false">7491.3971+0.0137554*N348-0.00058829*E348-34.3283*V348+0.30565*L348+54.6031*M348</f>
        <v>8381.589139</v>
      </c>
      <c r="AJ348" s="29" t="n">
        <f aca="false">7491.3971-0.00058829*E348+0.30565*L348+54.6031*M348+0.0137554*N348-34.3283*V348</f>
        <v>8381.589139</v>
      </c>
      <c r="AL348" s="29" t="n">
        <f aca="false">2192.59+2373.87*I348+0.0316653*N348-15.7623*V348+0.00202406*AA348-0.000740146*E348-0.00963493*(I348*N348)</f>
        <v>8572.03335400475</v>
      </c>
      <c r="AM348" s="30" t="n">
        <f aca="false">5205.907083+122.0638992*I348+13.609808*(N348/1000)-1.245906883*AD348+0.7746840854*AE348-134.2474226*AC348-1547.125689*IF(AND(B348&gt;=DATE(2020,3,20),B348&lt;=DATE(2020,6,26)),1,0)</f>
        <v>8589.30547851524</v>
      </c>
      <c r="AN348" s="30" t="n">
        <f aca="false">IF(ISNUMBER(C349),C349,AN349)-0.8328750492*(AD350-AD349)+3.274150872*(AE350-AE349)+0.7954612886*((IF(ISNUMBER(C349),C349,AN349)-IF(ISNUMBER(C348),C348,AN348))-(-0.8328750492*(AD349-AD348)+3.274150872*(AE349-AE348)))-1.394571582*AO349+0.4181414112*AO348</f>
        <v>8623.56583280745</v>
      </c>
      <c r="AP348" s="31" t="n">
        <f aca="false">AQ348+AR347+'ARIMAX(1,1,1) Model'!$C$19*(AR347-AR346)+'ARIMAX(1,1,1) Model'!$C$20*AS347</f>
        <v>8071.59327684199</v>
      </c>
      <c r="AQ348" s="31" t="n">
        <f aca="false">'ARIMAX(1,1,1) Model'!$C$6*I348+'ARIMAX(1,1,1) Model'!$C$7*N348/1000+'ARIMAX(1,1,1) Model'!$C$8*AD348+'ARIMAX(1,1,1) Model'!$C$9*AE348+'ARIMAX(1,1,1) Model'!$C$10*AC348+'ARIMAX(1,1,1) Model'!$C$11*IF(AND(B348&gt;='ARIMAX(1,1,1) Model'!$C$25,B348&lt;='ARIMAX(1,1,1) Model'!$C$26),1,0)+'ARIMAX(1,1,1) Model'!$C$12*E348/1000+'ARIMAX(1,1,1) Model'!$C$13*V348+'ARIMAX(1,1,1) Model'!$C$14*A348+'ARIMAX(1,1,1) Model'!$C$15*SIN(2*PI()*A348/'ARIMAX(1,1,1) Model'!$C$24)+'ARIMAX(1,1,1) Model'!$C$16*COS(2*PI()*A348/'ARIMAX(1,1,1) Model'!$C$24)+'ARIMAX(1,1,1) Model'!$C$17*SIN(4*PI()*A348/'ARIMAX(1,1,1) Model'!$C$24)+'ARIMAX(1,1,1) Model'!$C$18*COS(4*PI()*A348/'ARIMAX(1,1,1) Model'!$C$24)</f>
        <v>1778.16706969185</v>
      </c>
      <c r="AR348" s="31" t="n">
        <f aca="false">IF(ISNUMBER(C348),C348,AP348)-AQ348</f>
        <v>6361.83293030815</v>
      </c>
      <c r="AS348" s="31" t="n">
        <f aca="false">IF(ISNUMBER(C348),C348-AP348,0)</f>
        <v>68.4067231580102</v>
      </c>
      <c r="AT348" s="32"/>
      <c r="AU348" s="33"/>
      <c r="AV348" s="33"/>
      <c r="AW348" s="31"/>
      <c r="AX348" s="31"/>
    </row>
    <row r="349" customFormat="false" ht="16.5" hidden="false" customHeight="true" outlineLevel="0" collapsed="false">
      <c r="A349" s="23" t="n">
        <v>348</v>
      </c>
      <c r="B349" s="24" t="n">
        <v>35706</v>
      </c>
      <c r="C349" s="23" t="n">
        <v>8379</v>
      </c>
      <c r="D349" s="25"/>
      <c r="E349" s="25" t="n">
        <v>317000</v>
      </c>
      <c r="F349" s="25"/>
      <c r="G349" s="25" t="n">
        <v>21.624</v>
      </c>
      <c r="H349" s="25" t="n">
        <v>20.136</v>
      </c>
      <c r="I349" s="25" t="n">
        <v>1.21</v>
      </c>
      <c r="J349" s="25" t="n">
        <v>8518.825</v>
      </c>
      <c r="K349" s="25"/>
      <c r="L349" s="25" t="n">
        <v>969</v>
      </c>
      <c r="M349" s="25" t="n">
        <v>16.148</v>
      </c>
      <c r="N349" s="25" t="n">
        <v>236713</v>
      </c>
      <c r="O349" s="25" t="n">
        <v>5548.8</v>
      </c>
      <c r="P349" s="25" t="n">
        <v>1302783</v>
      </c>
      <c r="Q349" s="25"/>
      <c r="R349" s="25" t="n">
        <v>5442</v>
      </c>
      <c r="S349" s="25"/>
      <c r="T349" s="25"/>
      <c r="U349" s="25" t="n">
        <v>26</v>
      </c>
      <c r="V349" s="25" t="n">
        <v>97.8</v>
      </c>
      <c r="W349" s="25"/>
      <c r="X349" s="25"/>
      <c r="Y349" s="25"/>
      <c r="Z349" s="25"/>
      <c r="AA349" s="25" t="n">
        <v>269714</v>
      </c>
      <c r="AB349" s="26"/>
      <c r="AC349" s="27" t="n">
        <v>0</v>
      </c>
      <c r="AD349" s="28" t="n">
        <v>16.6</v>
      </c>
      <c r="AE349" s="28" t="n">
        <v>30.9</v>
      </c>
      <c r="AF349" s="27"/>
      <c r="AG349" s="29" t="n">
        <f aca="false">6753.47943187+0.36116788*I349+0.01252571*N349-22.85359542*V349+0.00407811*AA349-0.00067349*E349</f>
        <v>8370.2602346988</v>
      </c>
      <c r="AH349" s="29" t="n">
        <f aca="false">A349*'Simple Linear Regression'!$B$18+'Simple Linear Regression'!$B$17</f>
        <v>8182.19325213905</v>
      </c>
      <c r="AI349" s="29" t="n">
        <f aca="false">7491.3971+0.0137554*N349-0.00058829*E349-34.3283*V349+0.30565*L349+54.6031*M349</f>
        <v>8381.589139</v>
      </c>
      <c r="AJ349" s="29" t="n">
        <f aca="false">7491.3971-0.00058829*E349+0.30565*L349+54.6031*M349+0.0137554*N349-34.3283*V349</f>
        <v>8381.589139</v>
      </c>
      <c r="AL349" s="29" t="n">
        <f aca="false">2192.59+2373.87*I349+0.0316653*N349-15.7623*V349+0.00202406*AA349-0.000740146*E349-0.00963493*(I349*N349)</f>
        <v>8570.6360017811</v>
      </c>
      <c r="AM349" s="30" t="n">
        <f aca="false">5205.907083+122.0638992*I349+13.609808*(N349/1000)-1.245906883*AD349+0.7746840854*AE349-134.2474226*AC349-1547.125689*IF(AND(B349&gt;=DATE(2020,3,20),B349&lt;=DATE(2020,6,26)),1,0)</f>
        <v>8578.47856611706</v>
      </c>
      <c r="AN349" s="30" t="n">
        <f aca="false">IF(ISNUMBER(C350),C350,AN350)-0.8328750492*(AD351-AD350)+3.274150872*(AE351-AE350)+0.7954612886*((IF(ISNUMBER(C350),C350,AN350)-IF(ISNUMBER(C349),C349,AN349))-(-0.8328750492*(AD350-AD349)+3.274150872*(AE350-AE349)))-1.394571582*AO350+0.4181414112*AO349</f>
        <v>7986.02926283703</v>
      </c>
      <c r="AP349" s="31" t="n">
        <f aca="false">AQ349+AR348+'ARIMAX(1,1,1) Model'!$C$19*(AR348-AR347)+'ARIMAX(1,1,1) Model'!$C$20*AS348</f>
        <v>8099.22656069236</v>
      </c>
      <c r="AQ349" s="31" t="n">
        <f aca="false">'ARIMAX(1,1,1) Model'!$C$6*I349+'ARIMAX(1,1,1) Model'!$C$7*N349/1000+'ARIMAX(1,1,1) Model'!$C$8*AD349+'ARIMAX(1,1,1) Model'!$C$9*AE349+'ARIMAX(1,1,1) Model'!$C$10*AC349+'ARIMAX(1,1,1) Model'!$C$11*IF(AND(B349&gt;='ARIMAX(1,1,1) Model'!$C$25,B349&lt;='ARIMAX(1,1,1) Model'!$C$26),1,0)+'ARIMAX(1,1,1) Model'!$C$12*E349/1000+'ARIMAX(1,1,1) Model'!$C$13*V349+'ARIMAX(1,1,1) Model'!$C$14*A349+'ARIMAX(1,1,1) Model'!$C$15*SIN(2*PI()*A349/'ARIMAX(1,1,1) Model'!$C$24)+'ARIMAX(1,1,1) Model'!$C$16*COS(2*PI()*A349/'ARIMAX(1,1,1) Model'!$C$24)+'ARIMAX(1,1,1) Model'!$C$17*SIN(4*PI()*A349/'ARIMAX(1,1,1) Model'!$C$24)+'ARIMAX(1,1,1) Model'!$C$18*COS(4*PI()*A349/'ARIMAX(1,1,1) Model'!$C$24)</f>
        <v>1753.18532702854</v>
      </c>
      <c r="AR349" s="31" t="n">
        <f aca="false">IF(ISNUMBER(C349),C349,AP349)-AQ349</f>
        <v>6625.81467297146</v>
      </c>
      <c r="AS349" s="31" t="n">
        <f aca="false">IF(ISNUMBER(C349),C349-AP349,0)</f>
        <v>279.773439307638</v>
      </c>
      <c r="AT349" s="32"/>
      <c r="AU349" s="33"/>
      <c r="AV349" s="33"/>
      <c r="AW349" s="31"/>
      <c r="AX349" s="31"/>
    </row>
    <row r="350" customFormat="false" ht="16.5" hidden="false" customHeight="true" outlineLevel="0" collapsed="false">
      <c r="A350" s="23" t="n">
        <v>349</v>
      </c>
      <c r="B350" s="24" t="n">
        <v>35713</v>
      </c>
      <c r="C350" s="23" t="n">
        <v>8221</v>
      </c>
      <c r="D350" s="25"/>
      <c r="E350" s="25" t="n">
        <v>311000</v>
      </c>
      <c r="F350" s="25"/>
      <c r="G350" s="25" t="n">
        <v>22.012</v>
      </c>
      <c r="H350" s="25" t="n">
        <v>20.754</v>
      </c>
      <c r="I350" s="25" t="n">
        <v>1.209</v>
      </c>
      <c r="J350" s="25" t="n">
        <v>8518.825</v>
      </c>
      <c r="K350" s="25"/>
      <c r="L350" s="25" t="n">
        <v>993</v>
      </c>
      <c r="M350" s="25" t="n">
        <v>16.148</v>
      </c>
      <c r="N350" s="25" t="n">
        <v>236713</v>
      </c>
      <c r="O350" s="25" t="n">
        <v>5587</v>
      </c>
      <c r="P350" s="25" t="n">
        <v>1302783</v>
      </c>
      <c r="Q350" s="25"/>
      <c r="R350" s="25" t="n">
        <v>5442</v>
      </c>
      <c r="S350" s="25"/>
      <c r="T350" s="25"/>
      <c r="U350" s="25" t="n">
        <v>26</v>
      </c>
      <c r="V350" s="25" t="n">
        <v>97.1</v>
      </c>
      <c r="W350" s="25"/>
      <c r="X350" s="25"/>
      <c r="Y350" s="25"/>
      <c r="Z350" s="25"/>
      <c r="AA350" s="25" t="n">
        <v>269714</v>
      </c>
      <c r="AB350" s="26"/>
      <c r="AC350" s="27" t="n">
        <v>0</v>
      </c>
      <c r="AD350" s="28" t="n">
        <v>3.2</v>
      </c>
      <c r="AE350" s="28" t="n">
        <v>36.5</v>
      </c>
      <c r="AF350" s="27"/>
      <c r="AG350" s="29" t="n">
        <f aca="false">6753.47943187+0.36116788*I350+0.01252571*N350-22.85359542*V350+0.00407811*AA350-0.00067349*E350</f>
        <v>8390.29833032492</v>
      </c>
      <c r="AH350" s="29" t="n">
        <f aca="false">A350*'Simple Linear Regression'!$B$18+'Simple Linear Regression'!$B$17</f>
        <v>8183.04628922295</v>
      </c>
      <c r="AI350" s="29" t="n">
        <f aca="false">7491.3971+0.0137554*N350-0.00058829*E350-34.3283*V350+0.30565*L350+54.6031*M350</f>
        <v>8416.484289</v>
      </c>
      <c r="AJ350" s="29" t="n">
        <f aca="false">7491.3971-0.00058829*E350+0.30565*L350+54.6031*M350+0.0137554*N350-34.3283*V350</f>
        <v>8416.484289</v>
      </c>
      <c r="AL350" s="29" t="n">
        <f aca="false">2192.59+2373.87*I350+0.0316653*N350-15.7623*V350+0.00202406*AA350-0.000740146*E350-0.00963493*(I350*N350)</f>
        <v>8586.01733096619</v>
      </c>
      <c r="AM350" s="30" t="n">
        <f aca="false">5205.907083+122.0638992*I350+13.609808*(N350/1000)-1.245906883*AD350+0.7746840854*AE350-134.2474226*AC350-1547.125689*IF(AND(B350&gt;=DATE(2020,3,20),B350&lt;=DATE(2020,6,26)),1,0)</f>
        <v>8599.3898853283</v>
      </c>
      <c r="AN350" s="30" t="n">
        <f aca="false">IF(ISNUMBER(C351),C351,AN351)-0.8328750492*(AD352-AD351)+3.274150872*(AE352-AE351)+0.7954612886*((IF(ISNUMBER(C351),C351,AN351)-IF(ISNUMBER(C350),C350,AN350))-(-0.8328750492*(AD351-AD350)+3.274150872*(AE351-AE350)))-1.394571582*AO351+0.4181414112*AO350</f>
        <v>8394.07806200952</v>
      </c>
      <c r="AP350" s="31" t="n">
        <f aca="false">AQ350+AR349+'ARIMAX(1,1,1) Model'!$C$19*(AR349-AR348)+'ARIMAX(1,1,1) Model'!$C$20*AS349</f>
        <v>8152.58825518401</v>
      </c>
      <c r="AQ350" s="31" t="n">
        <f aca="false">'ARIMAX(1,1,1) Model'!$C$6*I350+'ARIMAX(1,1,1) Model'!$C$7*N350/1000+'ARIMAX(1,1,1) Model'!$C$8*AD350+'ARIMAX(1,1,1) Model'!$C$9*AE350+'ARIMAX(1,1,1) Model'!$C$10*AC350+'ARIMAX(1,1,1) Model'!$C$11*IF(AND(B350&gt;='ARIMAX(1,1,1) Model'!$C$25,B350&lt;='ARIMAX(1,1,1) Model'!$C$26),1,0)+'ARIMAX(1,1,1) Model'!$C$12*E350/1000+'ARIMAX(1,1,1) Model'!$C$13*V350+'ARIMAX(1,1,1) Model'!$C$14*A350+'ARIMAX(1,1,1) Model'!$C$15*SIN(2*PI()*A350/'ARIMAX(1,1,1) Model'!$C$24)+'ARIMAX(1,1,1) Model'!$C$16*COS(2*PI()*A350/'ARIMAX(1,1,1) Model'!$C$24)+'ARIMAX(1,1,1) Model'!$C$17*SIN(4*PI()*A350/'ARIMAX(1,1,1) Model'!$C$24)+'ARIMAX(1,1,1) Model'!$C$18*COS(4*PI()*A350/'ARIMAX(1,1,1) Model'!$C$24)</f>
        <v>1752.84646214001</v>
      </c>
      <c r="AR350" s="31" t="n">
        <f aca="false">IF(ISNUMBER(C350),C350,AP350)-AQ350</f>
        <v>6468.15353785999</v>
      </c>
      <c r="AS350" s="31" t="n">
        <f aca="false">IF(ISNUMBER(C350),C350-AP350,0)</f>
        <v>68.4117448159932</v>
      </c>
      <c r="AT350" s="32"/>
      <c r="AU350" s="33"/>
      <c r="AV350" s="33"/>
      <c r="AW350" s="31"/>
      <c r="AX350" s="31"/>
    </row>
    <row r="351" customFormat="false" ht="16.5" hidden="false" customHeight="true" outlineLevel="0" collapsed="false">
      <c r="A351" s="23" t="n">
        <v>350</v>
      </c>
      <c r="B351" s="24" t="n">
        <v>35720</v>
      </c>
      <c r="C351" s="23" t="n">
        <v>8315</v>
      </c>
      <c r="D351" s="25"/>
      <c r="E351" s="25" t="n">
        <v>305000</v>
      </c>
      <c r="F351" s="25"/>
      <c r="G351" s="25" t="n">
        <v>21.026</v>
      </c>
      <c r="H351" s="25" t="n">
        <v>19.548</v>
      </c>
      <c r="I351" s="25" t="n">
        <v>1.203</v>
      </c>
      <c r="J351" s="25" t="n">
        <v>8518.825</v>
      </c>
      <c r="K351" s="25"/>
      <c r="L351" s="25" t="n">
        <v>993</v>
      </c>
      <c r="M351" s="25" t="n">
        <v>15.096</v>
      </c>
      <c r="N351" s="25" t="n">
        <v>233496</v>
      </c>
      <c r="O351" s="25" t="n">
        <v>5587</v>
      </c>
      <c r="P351" s="25" t="n">
        <v>1302783</v>
      </c>
      <c r="Q351" s="25"/>
      <c r="R351" s="25" t="n">
        <v>5442</v>
      </c>
      <c r="S351" s="25"/>
      <c r="T351" s="25"/>
      <c r="U351" s="25" t="n">
        <v>26</v>
      </c>
      <c r="V351" s="25" t="n">
        <v>97.1</v>
      </c>
      <c r="W351" s="25"/>
      <c r="X351" s="25"/>
      <c r="Y351" s="25"/>
      <c r="Z351" s="25"/>
      <c r="AA351" s="25" t="n">
        <v>269714</v>
      </c>
      <c r="AB351" s="26"/>
      <c r="AC351" s="27" t="n">
        <v>0</v>
      </c>
      <c r="AD351" s="28" t="n">
        <v>34.7</v>
      </c>
      <c r="AE351" s="28" t="n">
        <v>18.3</v>
      </c>
      <c r="AF351" s="27"/>
      <c r="AG351" s="29" t="n">
        <f aca="false">6753.47943187+0.36116788*I351+0.01252571*N351-22.85359542*V351+0.00407811*AA351-0.00067349*E351</f>
        <v>8354.04189424764</v>
      </c>
      <c r="AH351" s="29" t="n">
        <f aca="false">A351*'Simple Linear Regression'!$B$18+'Simple Linear Regression'!$B$17</f>
        <v>8183.89932630686</v>
      </c>
      <c r="AI351" s="29" t="n">
        <f aca="false">7491.3971+0.0137554*N351-0.00058829*E351-34.3283*V351+0.30565*L351+54.6031*M351</f>
        <v>8318.320446</v>
      </c>
      <c r="AJ351" s="29" t="n">
        <f aca="false">7491.3971-0.00058829*E351+0.30565*L351+54.6031*M351+0.0137554*N351-34.3283*V351</f>
        <v>8318.320446</v>
      </c>
      <c r="AL351" s="29" t="n">
        <f aca="false">2192.59+2373.87*I351+0.0316653*N351-15.7623*V351+0.00202406*AA351-0.000740146*E351-0.00963493*(I351*N351)</f>
        <v>8525.31966645816</v>
      </c>
      <c r="AM351" s="30" t="n">
        <f aca="false">5205.907083+122.0638992*I351+13.609808*(N351/1000)-1.245906883*AD351+0.7746840854*AE351-134.2474226*AC351-1547.125689*IF(AND(B351&gt;=DATE(2020,3,20),B351&lt;=DATE(2020,6,26)),1,0)</f>
        <v>8501.52943242832</v>
      </c>
      <c r="AN351" s="30" t="n">
        <f aca="false">IF(ISNUMBER(C352),C352,AN352)-0.8328750492*(AD353-AD352)+3.274150872*(AE353-AE352)+0.7954612886*((IF(ISNUMBER(C352),C352,AN352)-IF(ISNUMBER(C351),C351,AN351))-(-0.8328750492*(AD352-AD351)+3.274150872*(AE352-AE351)))-1.394571582*AO352+0.4181414112*AO351</f>
        <v>7324.19587265418</v>
      </c>
      <c r="AP351" s="31" t="n">
        <f aca="false">AQ351+AR350+'ARIMAX(1,1,1) Model'!$C$19*(AR350-AR349)+'ARIMAX(1,1,1) Model'!$C$20*AS350</f>
        <v>8109.66852586653</v>
      </c>
      <c r="AQ351" s="31" t="n">
        <f aca="false">'ARIMAX(1,1,1) Model'!$C$6*I351+'ARIMAX(1,1,1) Model'!$C$7*N351/1000+'ARIMAX(1,1,1) Model'!$C$8*AD351+'ARIMAX(1,1,1) Model'!$C$9*AE351+'ARIMAX(1,1,1) Model'!$C$10*AC351+'ARIMAX(1,1,1) Model'!$C$11*IF(AND(B351&gt;='ARIMAX(1,1,1) Model'!$C$25,B351&lt;='ARIMAX(1,1,1) Model'!$C$26),1,0)+'ARIMAX(1,1,1) Model'!$C$12*E351/1000+'ARIMAX(1,1,1) Model'!$C$13*V351+'ARIMAX(1,1,1) Model'!$C$14*A351+'ARIMAX(1,1,1) Model'!$C$15*SIN(2*PI()*A351/'ARIMAX(1,1,1) Model'!$C$24)+'ARIMAX(1,1,1) Model'!$C$16*COS(2*PI()*A351/'ARIMAX(1,1,1) Model'!$C$24)+'ARIMAX(1,1,1) Model'!$C$17*SIN(4*PI()*A351/'ARIMAX(1,1,1) Model'!$C$24)+'ARIMAX(1,1,1) Model'!$C$18*COS(4*PI()*A351/'ARIMAX(1,1,1) Model'!$C$24)</f>
        <v>1718.46821967128</v>
      </c>
      <c r="AR351" s="31" t="n">
        <f aca="false">IF(ISNUMBER(C351),C351,AP351)-AQ351</f>
        <v>6596.53178032872</v>
      </c>
      <c r="AS351" s="31" t="n">
        <f aca="false">IF(ISNUMBER(C351),C351-AP351,0)</f>
        <v>205.331474133468</v>
      </c>
      <c r="AT351" s="32"/>
      <c r="AU351" s="33"/>
      <c r="AV351" s="33"/>
      <c r="AW351" s="31"/>
      <c r="AX351" s="31"/>
    </row>
    <row r="352" customFormat="false" ht="16.5" hidden="false" customHeight="true" outlineLevel="0" collapsed="false">
      <c r="A352" s="23" t="n">
        <v>351</v>
      </c>
      <c r="B352" s="24" t="n">
        <v>35727</v>
      </c>
      <c r="C352" s="23" t="n">
        <v>7741</v>
      </c>
      <c r="D352" s="25"/>
      <c r="E352" s="25" t="n">
        <v>318000</v>
      </c>
      <c r="F352" s="25"/>
      <c r="G352" s="25" t="n">
        <v>20.996</v>
      </c>
      <c r="H352" s="25" t="n">
        <v>19.558</v>
      </c>
      <c r="I352" s="25" t="n">
        <v>1.193</v>
      </c>
      <c r="J352" s="25" t="n">
        <v>8518.825</v>
      </c>
      <c r="K352" s="25"/>
      <c r="L352" s="25" t="n">
        <v>993</v>
      </c>
      <c r="M352" s="25" t="n">
        <v>15.096</v>
      </c>
      <c r="N352" s="25" t="n">
        <v>233496</v>
      </c>
      <c r="O352" s="25" t="n">
        <v>5587</v>
      </c>
      <c r="P352" s="25" t="n">
        <v>1302783</v>
      </c>
      <c r="Q352" s="25"/>
      <c r="R352" s="25" t="n">
        <v>5442</v>
      </c>
      <c r="S352" s="25"/>
      <c r="T352" s="25"/>
      <c r="U352" s="25" t="n">
        <v>26</v>
      </c>
      <c r="V352" s="25" t="n">
        <v>97.1</v>
      </c>
      <c r="W352" s="25"/>
      <c r="X352" s="25"/>
      <c r="Y352" s="25"/>
      <c r="Z352" s="25"/>
      <c r="AA352" s="25" t="n">
        <v>269714</v>
      </c>
      <c r="AB352" s="26"/>
      <c r="AC352" s="27" t="n">
        <v>0</v>
      </c>
      <c r="AD352" s="28" t="n">
        <v>65.9</v>
      </c>
      <c r="AE352" s="28" t="n">
        <v>6.7</v>
      </c>
      <c r="AF352" s="27"/>
      <c r="AG352" s="29" t="n">
        <f aca="false">6753.47943187+0.36116788*I352+0.01252571*N352-22.85359542*V352+0.00407811*AA352-0.00067349*E352</f>
        <v>8345.28291256884</v>
      </c>
      <c r="AH352" s="29" t="n">
        <f aca="false">A352*'Simple Linear Regression'!$B$18+'Simple Linear Regression'!$B$17</f>
        <v>8184.75236339076</v>
      </c>
      <c r="AI352" s="29" t="n">
        <f aca="false">7491.3971+0.0137554*N352-0.00058829*E352-34.3283*V352+0.30565*L352+54.6031*M352</f>
        <v>8310.672676</v>
      </c>
      <c r="AJ352" s="29" t="n">
        <f aca="false">7491.3971-0.00058829*E352+0.30565*L352+54.6031*M352+0.0137554*N352-34.3283*V352</f>
        <v>8310.672676</v>
      </c>
      <c r="AL352" s="29" t="n">
        <f aca="false">2192.59+2373.87*I352+0.0316653*N352-15.7623*V352+0.00202406*AA352-0.000740146*E352-0.00963493*(I352*N352)</f>
        <v>8514.45624461096</v>
      </c>
      <c r="AM352" s="30" t="n">
        <f aca="false">5205.907083+122.0638992*I352+13.609808*(N352/1000)-1.245906883*AD352+0.7746840854*AE352-134.2474226*AC352-1547.125689*IF(AND(B352&gt;=DATE(2020,3,20),B352&lt;=DATE(2020,6,26)),1,0)</f>
        <v>8452.45016329608</v>
      </c>
      <c r="AN352" s="30" t="n">
        <f aca="false">IF(ISNUMBER(C353),C353,AN353)-0.8328750492*(AD354-AD353)+3.274150872*(AE354-AE353)+0.7954612886*((IF(ISNUMBER(C353),C353,AN353)-IF(ISNUMBER(C352),C352,AN352))-(-0.8328750492*(AD353-AD352)+3.274150872*(AE353-AE352)))-1.394571582*AO353+0.4181414112*AO352</f>
        <v>8861.32932264078</v>
      </c>
      <c r="AP352" s="31" t="n">
        <f aca="false">AQ352+AR351+'ARIMAX(1,1,1) Model'!$C$19*(AR351-AR350)+'ARIMAX(1,1,1) Model'!$C$20*AS351</f>
        <v>8115.98980229806</v>
      </c>
      <c r="AQ352" s="31" t="n">
        <f aca="false">'ARIMAX(1,1,1) Model'!$C$6*I352+'ARIMAX(1,1,1) Model'!$C$7*N352/1000+'ARIMAX(1,1,1) Model'!$C$8*AD352+'ARIMAX(1,1,1) Model'!$C$9*AE352+'ARIMAX(1,1,1) Model'!$C$10*AC352+'ARIMAX(1,1,1) Model'!$C$11*IF(AND(B352&gt;='ARIMAX(1,1,1) Model'!$C$25,B352&lt;='ARIMAX(1,1,1) Model'!$C$26),1,0)+'ARIMAX(1,1,1) Model'!$C$12*E352/1000+'ARIMAX(1,1,1) Model'!$C$13*V352+'ARIMAX(1,1,1) Model'!$C$14*A352+'ARIMAX(1,1,1) Model'!$C$15*SIN(2*PI()*A352/'ARIMAX(1,1,1) Model'!$C$24)+'ARIMAX(1,1,1) Model'!$C$16*COS(2*PI()*A352/'ARIMAX(1,1,1) Model'!$C$24)+'ARIMAX(1,1,1) Model'!$C$17*SIN(4*PI()*A352/'ARIMAX(1,1,1) Model'!$C$24)+'ARIMAX(1,1,1) Model'!$C$18*COS(4*PI()*A352/'ARIMAX(1,1,1) Model'!$C$24)</f>
        <v>1691.75255049679</v>
      </c>
      <c r="AR352" s="31" t="n">
        <f aca="false">IF(ISNUMBER(C352),C352,AP352)-AQ352</f>
        <v>6049.24744950321</v>
      </c>
      <c r="AS352" s="31" t="n">
        <f aca="false">IF(ISNUMBER(C352),C352-AP352,0)</f>
        <v>-374.989802298058</v>
      </c>
      <c r="AT352" s="32"/>
      <c r="AU352" s="33"/>
      <c r="AV352" s="33"/>
      <c r="AW352" s="31"/>
      <c r="AX352" s="31"/>
    </row>
    <row r="353" customFormat="false" ht="16.5" hidden="false" customHeight="true" outlineLevel="0" collapsed="false">
      <c r="A353" s="23" t="n">
        <v>352</v>
      </c>
      <c r="B353" s="24" t="n">
        <v>35734</v>
      </c>
      <c r="C353" s="23" t="n">
        <v>8355</v>
      </c>
      <c r="D353" s="25"/>
      <c r="E353" s="25" t="n">
        <v>306000</v>
      </c>
      <c r="F353" s="25"/>
      <c r="G353" s="25" t="n">
        <v>20.922</v>
      </c>
      <c r="H353" s="25" t="n">
        <v>19.272</v>
      </c>
      <c r="I353" s="25" t="n">
        <v>1.182</v>
      </c>
      <c r="J353" s="25" t="n">
        <v>8518.825</v>
      </c>
      <c r="K353" s="25"/>
      <c r="L353" s="25" t="n">
        <v>993</v>
      </c>
      <c r="M353" s="25" t="n">
        <v>15.096</v>
      </c>
      <c r="N353" s="25" t="n">
        <v>233496</v>
      </c>
      <c r="O353" s="25" t="n">
        <v>5587</v>
      </c>
      <c r="P353" s="25" t="n">
        <v>1302783</v>
      </c>
      <c r="Q353" s="25"/>
      <c r="R353" s="25" t="n">
        <v>5442</v>
      </c>
      <c r="S353" s="25"/>
      <c r="T353" s="25"/>
      <c r="U353" s="25" t="n">
        <v>26</v>
      </c>
      <c r="V353" s="25" t="n">
        <v>97.1</v>
      </c>
      <c r="W353" s="25"/>
      <c r="X353" s="25"/>
      <c r="Y353" s="25"/>
      <c r="Z353" s="25"/>
      <c r="AA353" s="25" t="n">
        <v>269714</v>
      </c>
      <c r="AB353" s="26"/>
      <c r="AC353" s="27" t="n">
        <v>0</v>
      </c>
      <c r="AD353" s="28" t="n">
        <v>74.5</v>
      </c>
      <c r="AE353" s="28" t="n">
        <v>5.5</v>
      </c>
      <c r="AF353" s="27"/>
      <c r="AG353" s="29" t="n">
        <f aca="false">6753.47943187+0.36116788*I353+0.01252571*N353-22.85359542*V353+0.00407811*AA353-0.00067349*E353</f>
        <v>8353.36081972216</v>
      </c>
      <c r="AH353" s="29" t="n">
        <f aca="false">A353*'Simple Linear Regression'!$B$18+'Simple Linear Regression'!$B$17</f>
        <v>8185.60540047467</v>
      </c>
      <c r="AI353" s="29" t="n">
        <f aca="false">7491.3971+0.0137554*N353-0.00058829*E353-34.3283*V353+0.30565*L353+54.6031*M353</f>
        <v>8317.732156</v>
      </c>
      <c r="AJ353" s="29" t="n">
        <f aca="false">7491.3971-0.00058829*E353+0.30565*L353+54.6031*M353+0.0137554*N353-34.3283*V353</f>
        <v>8317.732156</v>
      </c>
      <c r="AL353" s="29" t="n">
        <f aca="false">2192.59+2373.87*I353+0.0316653*N353-15.7623*V353+0.00202406*AA353-0.000740146*E353-0.00963493*(I353*N353)</f>
        <v>8521.97232037904</v>
      </c>
      <c r="AM353" s="30" t="n">
        <f aca="false">5205.907083+122.0638992*I353+13.609808*(N353/1000)-1.245906883*AD353+0.7746840854*AE353-134.2474226*AC353-1547.125689*IF(AND(B353&gt;=DATE(2020,3,20),B353&lt;=DATE(2020,6,26)),1,0)</f>
        <v>8439.4630403086</v>
      </c>
      <c r="AN353" s="30" t="n">
        <f aca="false">IF(ISNUMBER(C354),C354,AN354)-0.8328750492*(AD355-AD354)+3.274150872*(AE355-AE354)+0.7954612886*((IF(ISNUMBER(C354),C354,AN354)-IF(ISNUMBER(C353),C353,AN353))-(-0.8328750492*(AD354-AD353)+3.274150872*(AE354-AE353)))-1.394571582*AO354+0.4181414112*AO353</f>
        <v>7688.18569044239</v>
      </c>
      <c r="AP353" s="31" t="n">
        <f aca="false">AQ353+AR352+'ARIMAX(1,1,1) Model'!$C$19*(AR352-AR351)+'ARIMAX(1,1,1) Model'!$C$20*AS352</f>
        <v>8029.69865155562</v>
      </c>
      <c r="AQ353" s="31" t="n">
        <f aca="false">'ARIMAX(1,1,1) Model'!$C$6*I353+'ARIMAX(1,1,1) Model'!$C$7*N353/1000+'ARIMAX(1,1,1) Model'!$C$8*AD353+'ARIMAX(1,1,1) Model'!$C$9*AE353+'ARIMAX(1,1,1) Model'!$C$10*AC353+'ARIMAX(1,1,1) Model'!$C$11*IF(AND(B353&gt;='ARIMAX(1,1,1) Model'!$C$25,B353&lt;='ARIMAX(1,1,1) Model'!$C$26),1,0)+'ARIMAX(1,1,1) Model'!$C$12*E353/1000+'ARIMAX(1,1,1) Model'!$C$13*V353+'ARIMAX(1,1,1) Model'!$C$14*A353+'ARIMAX(1,1,1) Model'!$C$15*SIN(2*PI()*A353/'ARIMAX(1,1,1) Model'!$C$24)+'ARIMAX(1,1,1) Model'!$C$16*COS(2*PI()*A353/'ARIMAX(1,1,1) Model'!$C$24)+'ARIMAX(1,1,1) Model'!$C$17*SIN(4*PI()*A353/'ARIMAX(1,1,1) Model'!$C$24)+'ARIMAX(1,1,1) Model'!$C$18*COS(4*PI()*A353/'ARIMAX(1,1,1) Model'!$C$24)</f>
        <v>1696.30661314613</v>
      </c>
      <c r="AR353" s="31" t="n">
        <f aca="false">IF(ISNUMBER(C353),C353,AP353)-AQ353</f>
        <v>6658.69338685387</v>
      </c>
      <c r="AS353" s="31" t="n">
        <f aca="false">IF(ISNUMBER(C353),C353-AP353,0)</f>
        <v>325.301348444385</v>
      </c>
      <c r="AT353" s="32"/>
      <c r="AU353" s="33"/>
      <c r="AV353" s="33"/>
      <c r="AW353" s="31"/>
      <c r="AX353" s="31"/>
    </row>
    <row r="354" customFormat="false" ht="16.5" hidden="false" customHeight="true" outlineLevel="0" collapsed="false">
      <c r="A354" s="23" t="n">
        <v>353</v>
      </c>
      <c r="B354" s="24" t="n">
        <v>35741</v>
      </c>
      <c r="C354" s="23" t="n">
        <v>8025</v>
      </c>
      <c r="D354" s="25"/>
      <c r="E354" s="25" t="n">
        <v>313000</v>
      </c>
      <c r="F354" s="25"/>
      <c r="G354" s="25" t="n">
        <v>20.65</v>
      </c>
      <c r="H354" s="25" t="n">
        <v>19.144</v>
      </c>
      <c r="I354" s="25" t="n">
        <v>1.176</v>
      </c>
      <c r="J354" s="25" t="n">
        <v>8662.823</v>
      </c>
      <c r="K354" s="25"/>
      <c r="L354" s="25" t="n">
        <v>1009</v>
      </c>
      <c r="M354" s="25" t="n">
        <v>15.096</v>
      </c>
      <c r="N354" s="25" t="n">
        <v>233496</v>
      </c>
      <c r="O354" s="25" t="n">
        <v>5601.7</v>
      </c>
      <c r="P354" s="25" t="n">
        <v>1302783</v>
      </c>
      <c r="Q354" s="25"/>
      <c r="R354" s="25" t="n">
        <v>5442</v>
      </c>
      <c r="S354" s="25"/>
      <c r="T354" s="25"/>
      <c r="U354" s="25" t="n">
        <v>26</v>
      </c>
      <c r="V354" s="25" t="n">
        <v>98.9</v>
      </c>
      <c r="W354" s="25"/>
      <c r="X354" s="25"/>
      <c r="Y354" s="25"/>
      <c r="Z354" s="25"/>
      <c r="AA354" s="25" t="n">
        <v>269714</v>
      </c>
      <c r="AB354" s="26"/>
      <c r="AC354" s="27" t="n">
        <v>0</v>
      </c>
      <c r="AD354" s="28" t="n">
        <v>79.7</v>
      </c>
      <c r="AE354" s="28" t="n">
        <v>9.6</v>
      </c>
      <c r="AF354" s="27"/>
      <c r="AG354" s="29" t="n">
        <f aca="false">6753.47943187+0.36116788*I354+0.01252571*N354-22.85359542*V354+0.00407811*AA354-0.00067349*E354</f>
        <v>8307.50775095888</v>
      </c>
      <c r="AH354" s="29" t="n">
        <f aca="false">A354*'Simple Linear Regression'!$B$18+'Simple Linear Regression'!$B$17</f>
        <v>8186.45843755857</v>
      </c>
      <c r="AI354" s="29" t="n">
        <f aca="false">7491.3971+0.0137554*N354-0.00058829*E354-34.3283*V354+0.30565*L354+54.6031*M354</f>
        <v>8256.713586</v>
      </c>
      <c r="AJ354" s="29" t="n">
        <f aca="false">7491.3971-0.00058829*E354+0.30565*L354+54.6031*M354+0.0137554*N354-34.3283*V354</f>
        <v>8256.713586</v>
      </c>
      <c r="AL354" s="29" t="n">
        <f aca="false">2192.59+2373.87*I354+0.0316653*N354-15.7623*V354+0.00202406*AA354-0.000740146*E354-0.00963493*(I354*N354)</f>
        <v>8487.67424407072</v>
      </c>
      <c r="AM354" s="30" t="n">
        <f aca="false">5205.907083+122.0638992*I354+13.609808*(N354/1000)-1.245906883*AD354+0.7746840854*AE354-134.2474226*AC354-1547.125689*IF(AND(B354&gt;=DATE(2020,3,20),B354&lt;=DATE(2020,6,26)),1,0)</f>
        <v>8435.42814587194</v>
      </c>
      <c r="AN354" s="30" t="n">
        <f aca="false">IF(ISNUMBER(C355),C355,AN355)-0.8328750492*(AD356-AD355)+3.274150872*(AE356-AE355)+0.7954612886*((IF(ISNUMBER(C355),C355,AN355)-IF(ISNUMBER(C354),C354,AN354))-(-0.8328750492*(AD355-AD354)+3.274150872*(AE355-AE354)))-1.394571582*AO355+0.4181414112*AO354</f>
        <v>7637.74156073419</v>
      </c>
      <c r="AP354" s="31" t="n">
        <f aca="false">AQ354+AR353+'ARIMAX(1,1,1) Model'!$C$19*(AR353-AR352)+'ARIMAX(1,1,1) Model'!$C$20*AS353</f>
        <v>8150.44170649091</v>
      </c>
      <c r="AQ354" s="31" t="n">
        <f aca="false">'ARIMAX(1,1,1) Model'!$C$6*I354+'ARIMAX(1,1,1) Model'!$C$7*N354/1000+'ARIMAX(1,1,1) Model'!$C$8*AD354+'ARIMAX(1,1,1) Model'!$C$9*AE354+'ARIMAX(1,1,1) Model'!$C$10*AC354+'ARIMAX(1,1,1) Model'!$C$11*IF(AND(B354&gt;='ARIMAX(1,1,1) Model'!$C$25,B354&lt;='ARIMAX(1,1,1) Model'!$C$26),1,0)+'ARIMAX(1,1,1) Model'!$C$12*E354/1000+'ARIMAX(1,1,1) Model'!$C$13*V354+'ARIMAX(1,1,1) Model'!$C$14*A354+'ARIMAX(1,1,1) Model'!$C$15*SIN(2*PI()*A354/'ARIMAX(1,1,1) Model'!$C$24)+'ARIMAX(1,1,1) Model'!$C$16*COS(2*PI()*A354/'ARIMAX(1,1,1) Model'!$C$24)+'ARIMAX(1,1,1) Model'!$C$17*SIN(4*PI()*A354/'ARIMAX(1,1,1) Model'!$C$24)+'ARIMAX(1,1,1) Model'!$C$18*COS(4*PI()*A354/'ARIMAX(1,1,1) Model'!$C$24)</f>
        <v>1725.10642796379</v>
      </c>
      <c r="AR354" s="31" t="n">
        <f aca="false">IF(ISNUMBER(C354),C354,AP354)-AQ354</f>
        <v>6299.89357203621</v>
      </c>
      <c r="AS354" s="31" t="n">
        <f aca="false">IF(ISNUMBER(C354),C354-AP354,0)</f>
        <v>-125.441706490907</v>
      </c>
      <c r="AT354" s="32"/>
      <c r="AU354" s="33"/>
      <c r="AV354" s="33"/>
      <c r="AW354" s="31"/>
      <c r="AX354" s="31"/>
    </row>
    <row r="355" customFormat="false" ht="16.5" hidden="false" customHeight="true" outlineLevel="0" collapsed="false">
      <c r="A355" s="23" t="n">
        <v>354</v>
      </c>
      <c r="B355" s="24" t="n">
        <v>35748</v>
      </c>
      <c r="C355" s="23" t="n">
        <v>7793</v>
      </c>
      <c r="D355" s="25"/>
      <c r="E355" s="25" t="n">
        <v>308000</v>
      </c>
      <c r="F355" s="25"/>
      <c r="G355" s="25" t="n">
        <v>20.66</v>
      </c>
      <c r="H355" s="25" t="n">
        <v>19.5875</v>
      </c>
      <c r="I355" s="25" t="n">
        <v>1.177</v>
      </c>
      <c r="J355" s="25" t="n">
        <v>8662.823</v>
      </c>
      <c r="K355" s="25"/>
      <c r="L355" s="25" t="n">
        <v>1009</v>
      </c>
      <c r="M355" s="25" t="n">
        <v>15.096</v>
      </c>
      <c r="N355" s="25" t="n">
        <v>233496</v>
      </c>
      <c r="O355" s="25" t="n">
        <v>5601.7</v>
      </c>
      <c r="P355" s="25" t="n">
        <v>1302783</v>
      </c>
      <c r="Q355" s="25"/>
      <c r="R355" s="25" t="n">
        <v>5442</v>
      </c>
      <c r="S355" s="25"/>
      <c r="T355" s="25"/>
      <c r="U355" s="25" t="n">
        <v>26</v>
      </c>
      <c r="V355" s="25" t="n">
        <v>98.9</v>
      </c>
      <c r="W355" s="25"/>
      <c r="X355" s="25"/>
      <c r="Y355" s="25"/>
      <c r="Z355" s="25"/>
      <c r="AA355" s="25" t="n">
        <v>269714</v>
      </c>
      <c r="AB355" s="26"/>
      <c r="AC355" s="27" t="n">
        <v>0</v>
      </c>
      <c r="AD355" s="28" t="n">
        <v>122.5</v>
      </c>
      <c r="AE355" s="28" t="n">
        <v>0</v>
      </c>
      <c r="AF355" s="27"/>
      <c r="AG355" s="29" t="n">
        <f aca="false">6753.47943187+0.36116788*I355+0.01252571*N355-22.85359542*V355+0.00407811*AA355-0.00067349*E355</f>
        <v>8310.87556212676</v>
      </c>
      <c r="AH355" s="29" t="n">
        <f aca="false">A355*'Simple Linear Regression'!$B$18+'Simple Linear Regression'!$B$17</f>
        <v>8187.31147464247</v>
      </c>
      <c r="AI355" s="29" t="n">
        <f aca="false">7491.3971+0.0137554*N355-0.00058829*E355-34.3283*V355+0.30565*L355+54.6031*M355</f>
        <v>8259.655036</v>
      </c>
      <c r="AJ355" s="29" t="n">
        <f aca="false">7491.3971-0.00058829*E355+0.30565*L355+54.6031*M355+0.0137554*N355-34.3283*V355</f>
        <v>8259.655036</v>
      </c>
      <c r="AL355" s="29" t="n">
        <f aca="false">2192.59+2373.87*I355+0.0316653*N355-15.7623*V355+0.00202406*AA355-0.000740146*E355-0.00963493*(I355*N355)</f>
        <v>8491.49912645544</v>
      </c>
      <c r="AM355" s="30" t="n">
        <f aca="false">5205.907083+122.0638992*I355+13.609808*(N355/1000)-1.245906883*AD355+0.7746840854*AE355-134.2474226*AC355-1547.125689*IF(AND(B355&gt;=DATE(2020,3,20),B355&lt;=DATE(2020,6,26)),1,0)</f>
        <v>8374.7884279589</v>
      </c>
      <c r="AN355" s="30" t="n">
        <f aca="false">IF(ISNUMBER(C356),C356,AN356)-0.8328750492*(AD357-AD356)+3.274150872*(AE357-AE356)+0.7954612886*((IF(ISNUMBER(C356),C356,AN356)-IF(ISNUMBER(C355),C355,AN355))-(-0.8328750492*(AD356-AD355)+3.274150872*(AE356-AE355)))-1.394571582*AO356+0.4181414112*AO355</f>
        <v>8298.353884935</v>
      </c>
      <c r="AP355" s="31" t="n">
        <f aca="false">AQ355+AR354+'ARIMAX(1,1,1) Model'!$C$19*(AR354-AR353)+'ARIMAX(1,1,1) Model'!$C$20*AS354</f>
        <v>8088.60169816113</v>
      </c>
      <c r="AQ355" s="31" t="n">
        <f aca="false">'ARIMAX(1,1,1) Model'!$C$6*I355+'ARIMAX(1,1,1) Model'!$C$7*N355/1000+'ARIMAX(1,1,1) Model'!$C$8*AD355+'ARIMAX(1,1,1) Model'!$C$9*AE355+'ARIMAX(1,1,1) Model'!$C$10*AC355+'ARIMAX(1,1,1) Model'!$C$11*IF(AND(B355&gt;='ARIMAX(1,1,1) Model'!$C$25,B355&lt;='ARIMAX(1,1,1) Model'!$C$26),1,0)+'ARIMAX(1,1,1) Model'!$C$12*E355/1000+'ARIMAX(1,1,1) Model'!$C$13*V355+'ARIMAX(1,1,1) Model'!$C$14*A355+'ARIMAX(1,1,1) Model'!$C$15*SIN(2*PI()*A355/'ARIMAX(1,1,1) Model'!$C$24)+'ARIMAX(1,1,1) Model'!$C$16*COS(2*PI()*A355/'ARIMAX(1,1,1) Model'!$C$24)+'ARIMAX(1,1,1) Model'!$C$17*SIN(4*PI()*A355/'ARIMAX(1,1,1) Model'!$C$24)+'ARIMAX(1,1,1) Model'!$C$18*COS(4*PI()*A355/'ARIMAX(1,1,1) Model'!$C$24)</f>
        <v>1710.79445316204</v>
      </c>
      <c r="AR355" s="31" t="n">
        <f aca="false">IF(ISNUMBER(C355),C355,AP355)-AQ355</f>
        <v>6082.20554683796</v>
      </c>
      <c r="AS355" s="31" t="n">
        <f aca="false">IF(ISNUMBER(C355),C355-AP355,0)</f>
        <v>-295.60169816113</v>
      </c>
      <c r="AT355" s="32"/>
      <c r="AU355" s="33"/>
      <c r="AV355" s="33"/>
      <c r="AW355" s="31"/>
      <c r="AX355" s="31"/>
    </row>
    <row r="356" customFormat="false" ht="16.5" hidden="false" customHeight="true" outlineLevel="0" collapsed="false">
      <c r="A356" s="23" t="n">
        <v>355</v>
      </c>
      <c r="B356" s="24" t="n">
        <v>35755</v>
      </c>
      <c r="C356" s="23" t="n">
        <v>8043</v>
      </c>
      <c r="D356" s="25"/>
      <c r="E356" s="25" t="n">
        <v>325000</v>
      </c>
      <c r="F356" s="25"/>
      <c r="G356" s="25" t="n">
        <v>19.81</v>
      </c>
      <c r="H356" s="25" t="n">
        <v>19.198</v>
      </c>
      <c r="I356" s="25" t="n">
        <v>1.168</v>
      </c>
      <c r="J356" s="25" t="n">
        <v>8662.823</v>
      </c>
      <c r="K356" s="25"/>
      <c r="L356" s="25" t="n">
        <v>1009</v>
      </c>
      <c r="M356" s="25" t="n">
        <v>15.431</v>
      </c>
      <c r="N356" s="25" t="n">
        <v>213547</v>
      </c>
      <c r="O356" s="25" t="n">
        <v>5601.7</v>
      </c>
      <c r="P356" s="25" t="n">
        <v>1302783</v>
      </c>
      <c r="Q356" s="25"/>
      <c r="R356" s="25" t="n">
        <v>5442</v>
      </c>
      <c r="S356" s="25"/>
      <c r="T356" s="25"/>
      <c r="U356" s="25" t="n">
        <v>26</v>
      </c>
      <c r="V356" s="25" t="n">
        <v>98.9</v>
      </c>
      <c r="W356" s="25"/>
      <c r="X356" s="25"/>
      <c r="Y356" s="25"/>
      <c r="Z356" s="25"/>
      <c r="AA356" s="25" t="n">
        <v>269714</v>
      </c>
      <c r="AB356" s="26"/>
      <c r="AC356" s="27" t="n">
        <v>0</v>
      </c>
      <c r="AD356" s="28" t="n">
        <v>151.4</v>
      </c>
      <c r="AE356" s="28" t="n">
        <v>0</v>
      </c>
      <c r="AF356" s="27"/>
      <c r="AG356" s="29" t="n">
        <f aca="false">6753.47943187+0.36116788*I356+0.01252571*N356-22.85359542*V356+0.00407811*AA356-0.00067349*E356</f>
        <v>8049.54759282584</v>
      </c>
      <c r="AH356" s="29" t="n">
        <f aca="false">A356*'Simple Linear Regression'!$B$18+'Simple Linear Regression'!$B$17</f>
        <v>8188.16451172638</v>
      </c>
      <c r="AI356" s="29" t="n">
        <f aca="false">7491.3971+0.0137554*N356-0.00058829*E356-34.3283*V356+0.30565*L356+54.6031*M356</f>
        <v>7993.5396699</v>
      </c>
      <c r="AJ356" s="29" t="n">
        <f aca="false">7491.3971-0.00058829*E356+0.30565*L356+54.6031*M356+0.0137554*N356-34.3283*V356</f>
        <v>7993.5396699</v>
      </c>
      <c r="AL356" s="29" t="n">
        <f aca="false">2192.59+2373.87*I356+0.0316653*N356-15.7623*V356+0.00202406*AA356-0.000740146*E356-0.00963493*(I356*N356)</f>
        <v>8070.60623458272</v>
      </c>
      <c r="AM356" s="30" t="n">
        <f aca="false">5205.907083+122.0638992*I356+13.609808*(N356/1000)-1.245906883*AD356+0.7746840854*AE356-134.2474226*AC356-1547.125689*IF(AND(B356&gt;=DATE(2020,3,20),B356&lt;=DATE(2020,6,26)),1,0)</f>
        <v>8066.1810841554</v>
      </c>
      <c r="AN356" s="30" t="n">
        <f aca="false">IF(ISNUMBER(C357),C357,AN357)-0.8328750492*(AD358-AD357)+3.274150872*(AE358-AE357)+0.7954612886*((IF(ISNUMBER(C357),C357,AN357)-IF(ISNUMBER(C356),C356,AN356))-(-0.8328750492*(AD357-AD356)+3.274150872*(AE357-AE356)))-1.394571582*AO357+0.4181414112*AO356</f>
        <v>7160.55413042596</v>
      </c>
      <c r="AP356" s="31" t="n">
        <f aca="false">AQ356+AR355+'ARIMAX(1,1,1) Model'!$C$19*(AR355-AR354)+'ARIMAX(1,1,1) Model'!$C$20*AS355</f>
        <v>8009.69675039366</v>
      </c>
      <c r="AQ356" s="31" t="n">
        <f aca="false">'ARIMAX(1,1,1) Model'!$C$6*I356+'ARIMAX(1,1,1) Model'!$C$7*N356/1000+'ARIMAX(1,1,1) Model'!$C$8*AD356+'ARIMAX(1,1,1) Model'!$C$9*AE356+'ARIMAX(1,1,1) Model'!$C$10*AC356+'ARIMAX(1,1,1) Model'!$C$11*IF(AND(B356&gt;='ARIMAX(1,1,1) Model'!$C$25,B356&lt;='ARIMAX(1,1,1) Model'!$C$26),1,0)+'ARIMAX(1,1,1) Model'!$C$12*E356/1000+'ARIMAX(1,1,1) Model'!$C$13*V356+'ARIMAX(1,1,1) Model'!$C$14*A356+'ARIMAX(1,1,1) Model'!$C$15*SIN(2*PI()*A356/'ARIMAX(1,1,1) Model'!$C$24)+'ARIMAX(1,1,1) Model'!$C$16*COS(2*PI()*A356/'ARIMAX(1,1,1) Model'!$C$24)+'ARIMAX(1,1,1) Model'!$C$17*SIN(4*PI()*A356/'ARIMAX(1,1,1) Model'!$C$24)+'ARIMAX(1,1,1) Model'!$C$18*COS(4*PI()*A356/'ARIMAX(1,1,1) Model'!$C$24)</f>
        <v>1682.65646680225</v>
      </c>
      <c r="AR356" s="31" t="n">
        <f aca="false">IF(ISNUMBER(C356),C356,AP356)-AQ356</f>
        <v>6360.34353319775</v>
      </c>
      <c r="AS356" s="31" t="n">
        <f aca="false">IF(ISNUMBER(C356),C356-AP356,0)</f>
        <v>33.3032496063379</v>
      </c>
      <c r="AT356" s="32"/>
      <c r="AU356" s="33"/>
      <c r="AV356" s="33"/>
      <c r="AW356" s="31"/>
      <c r="AX356" s="31"/>
    </row>
    <row r="357" customFormat="false" ht="16.5" hidden="false" customHeight="true" outlineLevel="0" collapsed="false">
      <c r="A357" s="23" t="n">
        <v>356</v>
      </c>
      <c r="B357" s="24" t="n">
        <v>35762</v>
      </c>
      <c r="C357" s="23" t="n">
        <v>7578</v>
      </c>
      <c r="D357" s="25"/>
      <c r="E357" s="25" t="n">
        <v>309000</v>
      </c>
      <c r="F357" s="25"/>
      <c r="G357" s="25" t="n">
        <v>19.2966666666667</v>
      </c>
      <c r="H357" s="25" t="n">
        <v>18.85</v>
      </c>
      <c r="I357" s="25" t="n">
        <v>1.162</v>
      </c>
      <c r="J357" s="25" t="n">
        <v>8662.823</v>
      </c>
      <c r="K357" s="25"/>
      <c r="L357" s="25" t="n">
        <v>1009</v>
      </c>
      <c r="M357" s="25" t="n">
        <v>15.431</v>
      </c>
      <c r="N357" s="25" t="n">
        <v>213547</v>
      </c>
      <c r="O357" s="25" t="n">
        <v>5601.7</v>
      </c>
      <c r="P357" s="25" t="n">
        <v>1302783</v>
      </c>
      <c r="Q357" s="25"/>
      <c r="R357" s="25" t="n">
        <v>5442</v>
      </c>
      <c r="S357" s="25"/>
      <c r="T357" s="25"/>
      <c r="U357" s="25" t="n">
        <v>26</v>
      </c>
      <c r="V357" s="25" t="n">
        <v>98.9</v>
      </c>
      <c r="W357" s="25"/>
      <c r="X357" s="25"/>
      <c r="Y357" s="25"/>
      <c r="Z357" s="25"/>
      <c r="AA357" s="25" t="n">
        <v>269714</v>
      </c>
      <c r="AB357" s="26"/>
      <c r="AC357" s="27" t="n">
        <v>1</v>
      </c>
      <c r="AD357" s="28" t="n">
        <v>116</v>
      </c>
      <c r="AE357" s="28" t="n">
        <v>2.4</v>
      </c>
      <c r="AF357" s="27"/>
      <c r="AG357" s="29" t="n">
        <f aca="false">6753.47943187+0.36116788*I357+0.01252571*N357-22.85359542*V357+0.00407811*AA357-0.00067349*E357</f>
        <v>8060.32126581856</v>
      </c>
      <c r="AH357" s="29" t="n">
        <f aca="false">A357*'Simple Linear Regression'!$B$18+'Simple Linear Regression'!$B$17</f>
        <v>8189.01754881028</v>
      </c>
      <c r="AI357" s="29" t="n">
        <f aca="false">7491.3971+0.0137554*N357-0.00058829*E357-34.3283*V357+0.30565*L357+54.6031*M357</f>
        <v>8002.9523099</v>
      </c>
      <c r="AJ357" s="29" t="n">
        <f aca="false">7491.3971-0.00058829*E357+0.30565*L357+54.6031*M357+0.0137554*N357-34.3283*V357</f>
        <v>8002.9523099</v>
      </c>
      <c r="AL357" s="29" t="n">
        <f aca="false">2192.59+2373.87*I357+0.0316653*N357-15.7623*V357+0.00202406*AA357-0.000740146*E357-0.00963493*(I357*N357)</f>
        <v>8080.55041296298</v>
      </c>
      <c r="AM357" s="30" t="n">
        <f aca="false">5205.907083+122.0638992*I357+13.609808*(N357/1000)-1.245906883*AD357+0.7746840854*AE357-134.2474226*AC357-1547.125689*IF(AND(B357&gt;=DATE(2020,3,20),B357&lt;=DATE(2020,6,26)),1,0)</f>
        <v>7977.16562362336</v>
      </c>
      <c r="AN357" s="30" t="n">
        <f aca="false">IF(ISNUMBER(C358),C358,AN358)-0.8328750492*(AD359-AD358)+3.274150872*(AE359-AE358)+0.7954612886*((IF(ISNUMBER(C358),C358,AN358)-IF(ISNUMBER(C357),C357,AN357))-(-0.8328750492*(AD358-AD357)+3.274150872*(AE358-AE357)))-1.394571582*AO358+0.4181414112*AO357</f>
        <v>9102.6030754937</v>
      </c>
      <c r="AP357" s="31" t="n">
        <f aca="false">AQ357+AR356+'ARIMAX(1,1,1) Model'!$C$19*(AR356-AR355)+'ARIMAX(1,1,1) Model'!$C$20*AS356</f>
        <v>7902.85068078722</v>
      </c>
      <c r="AQ357" s="31" t="n">
        <f aca="false">'ARIMAX(1,1,1) Model'!$C$6*I357+'ARIMAX(1,1,1) Model'!$C$7*N357/1000+'ARIMAX(1,1,1) Model'!$C$8*AD357+'ARIMAX(1,1,1) Model'!$C$9*AE357+'ARIMAX(1,1,1) Model'!$C$10*AC357+'ARIMAX(1,1,1) Model'!$C$11*IF(AND(B357&gt;='ARIMAX(1,1,1) Model'!$C$25,B357&lt;='ARIMAX(1,1,1) Model'!$C$26),1,0)+'ARIMAX(1,1,1) Model'!$C$12*E357/1000+'ARIMAX(1,1,1) Model'!$C$13*V357+'ARIMAX(1,1,1) Model'!$C$14*A357+'ARIMAX(1,1,1) Model'!$C$15*SIN(2*PI()*A357/'ARIMAX(1,1,1) Model'!$C$24)+'ARIMAX(1,1,1) Model'!$C$16*COS(2*PI()*A357/'ARIMAX(1,1,1) Model'!$C$24)+'ARIMAX(1,1,1) Model'!$C$17*SIN(4*PI()*A357/'ARIMAX(1,1,1) Model'!$C$24)+'ARIMAX(1,1,1) Model'!$C$18*COS(4*PI()*A357/'ARIMAX(1,1,1) Model'!$C$24)</f>
        <v>1545.35559758037</v>
      </c>
      <c r="AR357" s="31" t="n">
        <f aca="false">IF(ISNUMBER(C357),C357,AP357)-AQ357</f>
        <v>6032.64440241963</v>
      </c>
      <c r="AS357" s="31" t="n">
        <f aca="false">IF(ISNUMBER(C357),C357-AP357,0)</f>
        <v>-324.850680787216</v>
      </c>
      <c r="AT357" s="32"/>
      <c r="AU357" s="33"/>
      <c r="AV357" s="33"/>
      <c r="AW357" s="31"/>
      <c r="AX357" s="31"/>
    </row>
    <row r="358" customFormat="false" ht="16.5" hidden="false" customHeight="true" outlineLevel="0" collapsed="false">
      <c r="A358" s="23" t="n">
        <v>357</v>
      </c>
      <c r="B358" s="24" t="n">
        <v>35769</v>
      </c>
      <c r="C358" s="23" t="n">
        <v>8437</v>
      </c>
      <c r="D358" s="25"/>
      <c r="E358" s="25" t="n">
        <v>318000</v>
      </c>
      <c r="F358" s="25"/>
      <c r="G358" s="25" t="n">
        <v>18.69</v>
      </c>
      <c r="H358" s="25" t="n">
        <v>17.92</v>
      </c>
      <c r="I358" s="25" t="n">
        <v>1.152</v>
      </c>
      <c r="J358" s="25" t="n">
        <v>8662.823</v>
      </c>
      <c r="K358" s="25"/>
      <c r="L358" s="25" t="n">
        <v>1009</v>
      </c>
      <c r="M358" s="25" t="n">
        <v>15.431</v>
      </c>
      <c r="N358" s="25" t="n">
        <v>213547</v>
      </c>
      <c r="O358" s="25" t="n">
        <v>5601.7</v>
      </c>
      <c r="P358" s="25" t="n">
        <v>1302783</v>
      </c>
      <c r="Q358" s="25"/>
      <c r="R358" s="25" t="n">
        <v>5442</v>
      </c>
      <c r="S358" s="25"/>
      <c r="T358" s="25"/>
      <c r="U358" s="25" t="n">
        <v>26</v>
      </c>
      <c r="V358" s="25" t="n">
        <v>99.6</v>
      </c>
      <c r="W358" s="25"/>
      <c r="X358" s="25"/>
      <c r="Y358" s="25"/>
      <c r="Z358" s="25"/>
      <c r="AA358" s="25" t="n">
        <v>269714</v>
      </c>
      <c r="AB358" s="26"/>
      <c r="AC358" s="27" t="n">
        <v>0</v>
      </c>
      <c r="AD358" s="28" t="n">
        <v>128</v>
      </c>
      <c r="AE358" s="28" t="n">
        <v>0</v>
      </c>
      <c r="AF358" s="27"/>
      <c r="AG358" s="29" t="n">
        <f aca="false">6753.47943187+0.36116788*I358+0.01252571*N358-22.85359542*V358+0.00407811*AA358-0.00067349*E358</f>
        <v>8038.25872734576</v>
      </c>
      <c r="AH358" s="29" t="n">
        <f aca="false">A358*'Simple Linear Regression'!$B$18+'Simple Linear Regression'!$B$17</f>
        <v>8189.87058589419</v>
      </c>
      <c r="AI358" s="29" t="n">
        <f aca="false">7491.3971+0.0137554*N358-0.00058829*E358-34.3283*V358+0.30565*L358+54.6031*M358</f>
        <v>7973.6278899</v>
      </c>
      <c r="AJ358" s="29" t="n">
        <f aca="false">7491.3971-0.00058829*E358+0.30565*L358+54.6031*M358+0.0137554*N358-34.3283*V358</f>
        <v>7973.6278899</v>
      </c>
      <c r="AL358" s="29" t="n">
        <f aca="false">2192.59+2373.87*I358+0.0316653*N358-15.7623*V358+0.00202406*AA358-0.000740146*E358-0.00963493*(I358*N358)</f>
        <v>8059.69189293008</v>
      </c>
      <c r="AM358" s="30" t="n">
        <f aca="false">5205.907083+122.0638992*I358+13.609808*(N358/1000)-1.245906883*AD358+0.7746840854*AE358-134.2474226*AC358-1547.125689*IF(AND(B358&gt;=DATE(2020,3,20),B358&lt;=DATE(2020,6,26)),1,0)</f>
        <v>8093.3822828304</v>
      </c>
      <c r="AN358" s="30" t="n">
        <f aca="false">IF(ISNUMBER(C359),C359,AN359)-0.8328750492*(AD360-AD359)+3.274150872*(AE360-AE359)+0.7954612886*((IF(ISNUMBER(C359),C359,AN359)-IF(ISNUMBER(C358),C358,AN358))-(-0.8328750492*(AD359-AD358)+3.274150872*(AE359-AE358)))-1.394571582*AO359+0.4181414112*AO358</f>
        <v>7599.1276446561</v>
      </c>
      <c r="AP358" s="31" t="n">
        <f aca="false">AQ358+AR357+'ARIMAX(1,1,1) Model'!$C$19*(AR357-AR356)+'ARIMAX(1,1,1) Model'!$C$20*AS357</f>
        <v>7928.07874593248</v>
      </c>
      <c r="AQ358" s="31" t="n">
        <f aca="false">'ARIMAX(1,1,1) Model'!$C$6*I358+'ARIMAX(1,1,1) Model'!$C$7*N358/1000+'ARIMAX(1,1,1) Model'!$C$8*AD358+'ARIMAX(1,1,1) Model'!$C$9*AE358+'ARIMAX(1,1,1) Model'!$C$10*AC358+'ARIMAX(1,1,1) Model'!$C$11*IF(AND(B358&gt;='ARIMAX(1,1,1) Model'!$C$25,B358&lt;='ARIMAX(1,1,1) Model'!$C$26),1,0)+'ARIMAX(1,1,1) Model'!$C$12*E358/1000+'ARIMAX(1,1,1) Model'!$C$13*V358+'ARIMAX(1,1,1) Model'!$C$14*A358+'ARIMAX(1,1,1) Model'!$C$15*SIN(2*PI()*A358/'ARIMAX(1,1,1) Model'!$C$24)+'ARIMAX(1,1,1) Model'!$C$16*COS(2*PI()*A358/'ARIMAX(1,1,1) Model'!$C$24)+'ARIMAX(1,1,1) Model'!$C$17*SIN(4*PI()*A358/'ARIMAX(1,1,1) Model'!$C$24)+'ARIMAX(1,1,1) Model'!$C$18*COS(4*PI()*A358/'ARIMAX(1,1,1) Model'!$C$24)</f>
        <v>1635.00264443373</v>
      </c>
      <c r="AR358" s="31" t="n">
        <f aca="false">IF(ISNUMBER(C358),C358,AP358)-AQ358</f>
        <v>6801.99735556627</v>
      </c>
      <c r="AS358" s="31" t="n">
        <f aca="false">IF(ISNUMBER(C358),C358-AP358,0)</f>
        <v>508.921254067523</v>
      </c>
      <c r="AT358" s="32"/>
      <c r="AU358" s="33"/>
      <c r="AV358" s="33"/>
      <c r="AW358" s="31"/>
      <c r="AX358" s="31"/>
    </row>
    <row r="359" customFormat="false" ht="16.5" hidden="false" customHeight="true" outlineLevel="0" collapsed="false">
      <c r="A359" s="23" t="n">
        <v>358</v>
      </c>
      <c r="B359" s="24" t="n">
        <v>35776</v>
      </c>
      <c r="C359" s="23" t="n">
        <v>7955</v>
      </c>
      <c r="D359" s="25"/>
      <c r="E359" s="25" t="n">
        <v>317000</v>
      </c>
      <c r="F359" s="25"/>
      <c r="G359" s="25" t="n">
        <v>18.438</v>
      </c>
      <c r="H359" s="25" t="n">
        <v>17.324</v>
      </c>
      <c r="I359" s="25" t="n">
        <v>1.141</v>
      </c>
      <c r="J359" s="25" t="n">
        <v>8662.823</v>
      </c>
      <c r="K359" s="25"/>
      <c r="L359" s="25" t="n">
        <v>996</v>
      </c>
      <c r="M359" s="25" t="n">
        <v>15.431</v>
      </c>
      <c r="N359" s="25" t="n">
        <v>213547</v>
      </c>
      <c r="O359" s="25" t="n">
        <v>5637.7</v>
      </c>
      <c r="P359" s="25" t="n">
        <v>1302783</v>
      </c>
      <c r="Q359" s="25"/>
      <c r="R359" s="25" t="n">
        <v>5442</v>
      </c>
      <c r="S359" s="25"/>
      <c r="T359" s="25"/>
      <c r="U359" s="25" t="n">
        <v>26</v>
      </c>
      <c r="V359" s="25" t="n">
        <v>99.6</v>
      </c>
      <c r="W359" s="25"/>
      <c r="X359" s="25"/>
      <c r="Y359" s="25"/>
      <c r="Z359" s="25"/>
      <c r="AA359" s="25" t="n">
        <v>269714</v>
      </c>
      <c r="AB359" s="26"/>
      <c r="AC359" s="27" t="n">
        <v>0</v>
      </c>
      <c r="AD359" s="28" t="n">
        <v>166.3</v>
      </c>
      <c r="AE359" s="28" t="n">
        <v>0</v>
      </c>
      <c r="AF359" s="27"/>
      <c r="AG359" s="29" t="n">
        <f aca="false">6753.47943187+0.36116788*I359+0.01252571*N359-22.85359542*V359+0.00407811*AA359-0.00067349*E359</f>
        <v>8038.92824449908</v>
      </c>
      <c r="AH359" s="29" t="n">
        <f aca="false">A359*'Simple Linear Regression'!$B$18+'Simple Linear Regression'!$B$17</f>
        <v>8190.72362297809</v>
      </c>
      <c r="AI359" s="29" t="n">
        <f aca="false">7491.3971+0.0137554*N359-0.00058829*E359-34.3283*V359+0.30565*L359+54.6031*M359</f>
        <v>7970.2427299</v>
      </c>
      <c r="AJ359" s="29" t="n">
        <f aca="false">7491.3971-0.00058829*E359+0.30565*L359+54.6031*M359+0.0137554*N359-34.3283*V359</f>
        <v>7970.2427299</v>
      </c>
      <c r="AL359" s="29" t="n">
        <f aca="false">2192.59+2373.87*I359+0.0316653*N359-15.7623*V359+0.00202406*AA359-0.000740146*E359-0.00963493*(I359*N359)</f>
        <v>8056.95208329389</v>
      </c>
      <c r="AM359" s="30" t="n">
        <f aca="false">5205.907083+122.0638992*I359+13.609808*(N359/1000)-1.245906883*AD359+0.7746840854*AE359-134.2474226*AC359-1547.125689*IF(AND(B359&gt;=DATE(2020,3,20),B359&lt;=DATE(2020,6,26)),1,0)</f>
        <v>8044.3213463203</v>
      </c>
      <c r="AN359" s="30" t="n">
        <f aca="false">IF(ISNUMBER(C360),C360,AN360)-0.8328750492*(AD361-AD360)+3.274150872*(AE361-AE360)+0.7954612886*((IF(ISNUMBER(C360),C360,AN360)-IF(ISNUMBER(C359),C359,AN359))-(-0.8328750492*(AD360-AD359)+3.274150872*(AE360-AE359)))-1.394571582*AO360+0.4181414112*AO359</f>
        <v>8316.84811161871</v>
      </c>
      <c r="AP359" s="31" t="n">
        <f aca="false">AQ359+AR358+'ARIMAX(1,1,1) Model'!$C$19*(AR358-AR357)+'ARIMAX(1,1,1) Model'!$C$20*AS358</f>
        <v>8051.78578441038</v>
      </c>
      <c r="AQ359" s="31" t="n">
        <f aca="false">'ARIMAX(1,1,1) Model'!$C$6*I359+'ARIMAX(1,1,1) Model'!$C$7*N359/1000+'ARIMAX(1,1,1) Model'!$C$8*AD359+'ARIMAX(1,1,1) Model'!$C$9*AE359+'ARIMAX(1,1,1) Model'!$C$10*AC359+'ARIMAX(1,1,1) Model'!$C$11*IF(AND(B359&gt;='ARIMAX(1,1,1) Model'!$C$25,B359&lt;='ARIMAX(1,1,1) Model'!$C$26),1,0)+'ARIMAX(1,1,1) Model'!$C$12*E359/1000+'ARIMAX(1,1,1) Model'!$C$13*V359+'ARIMAX(1,1,1) Model'!$C$14*A359+'ARIMAX(1,1,1) Model'!$C$15*SIN(2*PI()*A359/'ARIMAX(1,1,1) Model'!$C$24)+'ARIMAX(1,1,1) Model'!$C$16*COS(2*PI()*A359/'ARIMAX(1,1,1) Model'!$C$24)+'ARIMAX(1,1,1) Model'!$C$17*SIN(4*PI()*A359/'ARIMAX(1,1,1) Model'!$C$24)+'ARIMAX(1,1,1) Model'!$C$18*COS(4*PI()*A359/'ARIMAX(1,1,1) Model'!$C$24)</f>
        <v>1632.82378826815</v>
      </c>
      <c r="AR359" s="31" t="n">
        <f aca="false">IF(ISNUMBER(C359),C359,AP359)-AQ359</f>
        <v>6322.17621173185</v>
      </c>
      <c r="AS359" s="31" t="n">
        <f aca="false">IF(ISNUMBER(C359),C359-AP359,0)</f>
        <v>-96.785784410381</v>
      </c>
      <c r="AT359" s="32"/>
      <c r="AU359" s="33"/>
      <c r="AV359" s="33"/>
      <c r="AW359" s="31"/>
      <c r="AX359" s="31"/>
    </row>
    <row r="360" customFormat="false" ht="16.5" hidden="false" customHeight="true" outlineLevel="0" collapsed="false">
      <c r="A360" s="23" t="n">
        <v>359</v>
      </c>
      <c r="B360" s="24" t="n">
        <v>35783</v>
      </c>
      <c r="C360" s="23" t="n">
        <v>8151</v>
      </c>
      <c r="D360" s="25"/>
      <c r="E360" s="25" t="n">
        <v>323000</v>
      </c>
      <c r="F360" s="25"/>
      <c r="G360" s="25" t="n">
        <v>18.312</v>
      </c>
      <c r="H360" s="25" t="n">
        <v>17.042</v>
      </c>
      <c r="I360" s="25" t="n">
        <v>1.131</v>
      </c>
      <c r="J360" s="25" t="n">
        <v>8662.823</v>
      </c>
      <c r="K360" s="25"/>
      <c r="L360" s="25" t="n">
        <v>996</v>
      </c>
      <c r="M360" s="25" t="n">
        <v>15.825</v>
      </c>
      <c r="N360" s="25" t="n">
        <v>221219</v>
      </c>
      <c r="O360" s="25" t="n">
        <v>5637.7</v>
      </c>
      <c r="P360" s="25" t="n">
        <v>1321301</v>
      </c>
      <c r="Q360" s="25"/>
      <c r="R360" s="25" t="n">
        <v>5442</v>
      </c>
      <c r="S360" s="25"/>
      <c r="T360" s="25"/>
      <c r="U360" s="25" t="n">
        <v>26</v>
      </c>
      <c r="V360" s="25" t="n">
        <v>99.6</v>
      </c>
      <c r="W360" s="25"/>
      <c r="X360" s="25"/>
      <c r="Y360" s="25"/>
      <c r="Z360" s="25"/>
      <c r="AA360" s="25" t="n">
        <v>269714</v>
      </c>
      <c r="AB360" s="26"/>
      <c r="AC360" s="27" t="n">
        <v>0</v>
      </c>
      <c r="AD360" s="28" t="n">
        <v>163.7</v>
      </c>
      <c r="AE360" s="28" t="n">
        <v>0</v>
      </c>
      <c r="AF360" s="27"/>
      <c r="AG360" s="29" t="n">
        <f aca="false">6753.47943187+0.36116788*I360+0.01252571*N360-22.85359542*V360+0.00407811*AA360-0.00067349*E360</f>
        <v>8130.98093994028</v>
      </c>
      <c r="AH360" s="29" t="n">
        <f aca="false">A360*'Simple Linear Regression'!$B$18+'Simple Linear Regression'!$B$17</f>
        <v>8191.57666006199</v>
      </c>
      <c r="AI360" s="29" t="n">
        <f aca="false">7491.3971+0.0137554*N360-0.00058829*E360-34.3283*V360+0.30565*L360+54.6031*M360</f>
        <v>8093.7580401</v>
      </c>
      <c r="AJ360" s="29" t="n">
        <f aca="false">7491.3971-0.00058829*E360+0.30565*L360+54.6031*M360+0.0137554*N360-34.3283*V360</f>
        <v>8093.7580401</v>
      </c>
      <c r="AL360" s="29" t="n">
        <f aca="false">2192.59+2373.87*I360+0.0316653*N360-15.7623*V360+0.00202406*AA360-0.000740146*E360-0.00963493*(I360*N360)</f>
        <v>8208.68119693323</v>
      </c>
      <c r="AM360" s="30" t="n">
        <f aca="false">5205.907083+122.0638992*I360+13.609808*(N360/1000)-1.245906883*AD360+0.7746840854*AE360-134.2474226*AC360-1547.125689*IF(AND(B360&gt;=DATE(2020,3,20),B360&lt;=DATE(2020,6,26)),1,0)</f>
        <v>8150.7545122001</v>
      </c>
      <c r="AN360" s="30" t="n">
        <f aca="false">IF(ISNUMBER(C361),C361,AN361)-0.8328750492*(AD362-AD361)+3.274150872*(AE362-AE361)+0.7954612886*((IF(ISNUMBER(C361),C361,AN361)-IF(ISNUMBER(C360),C360,AN360))-(-0.8328750492*(AD361-AD360)+3.274150872*(AE361-AE360)))-1.394571582*AO361+0.4181414112*AO360</f>
        <v>8206.26167240093</v>
      </c>
      <c r="AP360" s="31" t="n">
        <f aca="false">AQ360+AR359+'ARIMAX(1,1,1) Model'!$C$19*(AR359-AR358)+'ARIMAX(1,1,1) Model'!$C$20*AS359</f>
        <v>7966.82736604269</v>
      </c>
      <c r="AQ360" s="31" t="n">
        <f aca="false">'ARIMAX(1,1,1) Model'!$C$6*I360+'ARIMAX(1,1,1) Model'!$C$7*N360/1000+'ARIMAX(1,1,1) Model'!$C$8*AD360+'ARIMAX(1,1,1) Model'!$C$9*AE360+'ARIMAX(1,1,1) Model'!$C$10*AC360+'ARIMAX(1,1,1) Model'!$C$11*IF(AND(B360&gt;='ARIMAX(1,1,1) Model'!$C$25,B360&lt;='ARIMAX(1,1,1) Model'!$C$26),1,0)+'ARIMAX(1,1,1) Model'!$C$12*E360/1000+'ARIMAX(1,1,1) Model'!$C$13*V360+'ARIMAX(1,1,1) Model'!$C$14*A360+'ARIMAX(1,1,1) Model'!$C$15*SIN(2*PI()*A360/'ARIMAX(1,1,1) Model'!$C$24)+'ARIMAX(1,1,1) Model'!$C$16*COS(2*PI()*A360/'ARIMAX(1,1,1) Model'!$C$24)+'ARIMAX(1,1,1) Model'!$C$17*SIN(4*PI()*A360/'ARIMAX(1,1,1) Model'!$C$24)+'ARIMAX(1,1,1) Model'!$C$18*COS(4*PI()*A360/'ARIMAX(1,1,1) Model'!$C$24)</f>
        <v>1604.33361285911</v>
      </c>
      <c r="AR360" s="31" t="n">
        <f aca="false">IF(ISNUMBER(C360),C360,AP360)-AQ360</f>
        <v>6546.66638714089</v>
      </c>
      <c r="AS360" s="31" t="n">
        <f aca="false">IF(ISNUMBER(C360),C360-AP360,0)</f>
        <v>184.172633957309</v>
      </c>
      <c r="AT360" s="32"/>
      <c r="AU360" s="33"/>
      <c r="AV360" s="33"/>
      <c r="AW360" s="31"/>
      <c r="AX360" s="31"/>
    </row>
    <row r="361" customFormat="false" ht="16.5" hidden="false" customHeight="true" outlineLevel="0" collapsed="false">
      <c r="A361" s="23" t="n">
        <v>360</v>
      </c>
      <c r="B361" s="24" t="n">
        <v>35790</v>
      </c>
      <c r="C361" s="23" t="n">
        <v>8201</v>
      </c>
      <c r="D361" s="25"/>
      <c r="E361" s="25" t="n">
        <v>310000</v>
      </c>
      <c r="F361" s="25"/>
      <c r="G361" s="25" t="n">
        <v>18.3075</v>
      </c>
      <c r="H361" s="25" t="n">
        <v>17.0566666666667</v>
      </c>
      <c r="I361" s="25" t="n">
        <v>1.121</v>
      </c>
      <c r="J361" s="25" t="n">
        <v>8662.823</v>
      </c>
      <c r="K361" s="25"/>
      <c r="L361" s="25" t="n">
        <v>996</v>
      </c>
      <c r="M361" s="25" t="n">
        <v>15.825</v>
      </c>
      <c r="N361" s="25" t="n">
        <v>221219</v>
      </c>
      <c r="O361" s="25" t="n">
        <v>5637.7</v>
      </c>
      <c r="P361" s="25" t="n">
        <v>1321301</v>
      </c>
      <c r="Q361" s="25"/>
      <c r="R361" s="25" t="n">
        <v>5442</v>
      </c>
      <c r="S361" s="25"/>
      <c r="T361" s="25"/>
      <c r="U361" s="25" t="n">
        <v>26</v>
      </c>
      <c r="V361" s="25" t="n">
        <v>99.6</v>
      </c>
      <c r="W361" s="25"/>
      <c r="X361" s="25"/>
      <c r="Y361" s="25"/>
      <c r="Z361" s="25"/>
      <c r="AA361" s="25" t="n">
        <v>269714</v>
      </c>
      <c r="AB361" s="26"/>
      <c r="AC361" s="27" t="n">
        <v>1</v>
      </c>
      <c r="AD361" s="28" t="n">
        <v>149.7</v>
      </c>
      <c r="AE361" s="28" t="n">
        <v>0</v>
      </c>
      <c r="AF361" s="27"/>
      <c r="AG361" s="29" t="n">
        <f aca="false">6753.47943187+0.36116788*I361+0.01252571*N361-22.85359542*V361+0.00407811*AA361-0.00067349*E361</f>
        <v>8139.73269826148</v>
      </c>
      <c r="AH361" s="29" t="n">
        <f aca="false">A361*'Simple Linear Regression'!$B$18+'Simple Linear Regression'!$B$17</f>
        <v>8192.4296971459</v>
      </c>
      <c r="AI361" s="29" t="n">
        <f aca="false">7491.3971+0.0137554*N361-0.00058829*E361-34.3283*V361+0.30565*L361+54.6031*M361</f>
        <v>8101.4058101</v>
      </c>
      <c r="AJ361" s="29" t="n">
        <f aca="false">7491.3971-0.00058829*E361+0.30565*L361+54.6031*M361+0.0137554*N361-34.3283*V361</f>
        <v>8101.4058101</v>
      </c>
      <c r="AL361" s="29" t="n">
        <f aca="false">2192.59+2373.87*I361+0.0316653*N361-15.7623*V361+0.00202406*AA361-0.000740146*E361-0.00963493*(I361*N361)</f>
        <v>8215.87869072993</v>
      </c>
      <c r="AM361" s="30" t="n">
        <f aca="false">5205.907083+122.0638992*I361+13.609808*(N361/1000)-1.245906883*AD361+0.7746840854*AE361-134.2474226*AC361-1547.125689*IF(AND(B361&gt;=DATE(2020,3,20),B361&lt;=DATE(2020,6,26)),1,0)</f>
        <v>8032.7291469701</v>
      </c>
      <c r="AN361" s="30" t="n">
        <f aca="false">IF(ISNUMBER(C362),C362,AN362)-0.8328750492*(AD363-AD362)+3.274150872*(AE363-AE362)+0.7954612886*((IF(ISNUMBER(C362),C362,AN362)-IF(ISNUMBER(C361),C361,AN361))-(-0.8328750492*(AD362-AD361)+3.274150872*(AE362-AE361)))-1.394571582*AO362+0.4181414112*AO361</f>
        <v>7623.65702537847</v>
      </c>
      <c r="AP361" s="31" t="n">
        <f aca="false">AQ361+AR360+'ARIMAX(1,1,1) Model'!$C$19*(AR360-AR359)+'ARIMAX(1,1,1) Model'!$C$20*AS360</f>
        <v>7868.92508250498</v>
      </c>
      <c r="AQ361" s="31" t="n">
        <f aca="false">'ARIMAX(1,1,1) Model'!$C$6*I361+'ARIMAX(1,1,1) Model'!$C$7*N361/1000+'ARIMAX(1,1,1) Model'!$C$8*AD361+'ARIMAX(1,1,1) Model'!$C$9*AE361+'ARIMAX(1,1,1) Model'!$C$10*AC361+'ARIMAX(1,1,1) Model'!$C$11*IF(AND(B361&gt;='ARIMAX(1,1,1) Model'!$C$25,B361&lt;='ARIMAX(1,1,1) Model'!$C$26),1,0)+'ARIMAX(1,1,1) Model'!$C$12*E361/1000+'ARIMAX(1,1,1) Model'!$C$13*V361+'ARIMAX(1,1,1) Model'!$C$14*A361+'ARIMAX(1,1,1) Model'!$C$15*SIN(2*PI()*A361/'ARIMAX(1,1,1) Model'!$C$24)+'ARIMAX(1,1,1) Model'!$C$16*COS(2*PI()*A361/'ARIMAX(1,1,1) Model'!$C$24)+'ARIMAX(1,1,1) Model'!$C$17*SIN(4*PI()*A361/'ARIMAX(1,1,1) Model'!$C$24)+'ARIMAX(1,1,1) Model'!$C$18*COS(4*PI()*A361/'ARIMAX(1,1,1) Model'!$C$24)</f>
        <v>1466.13454636946</v>
      </c>
      <c r="AR361" s="31" t="n">
        <f aca="false">IF(ISNUMBER(C361),C361,AP361)-AQ361</f>
        <v>6734.86545363054</v>
      </c>
      <c r="AS361" s="31" t="n">
        <f aca="false">IF(ISNUMBER(C361),C361-AP361,0)</f>
        <v>332.074917495018</v>
      </c>
      <c r="AT361" s="32"/>
      <c r="AU361" s="33"/>
      <c r="AV361" s="33"/>
      <c r="AW361" s="31"/>
      <c r="AX361" s="31"/>
    </row>
    <row r="362" customFormat="false" ht="16.5" hidden="false" customHeight="true" outlineLevel="0" collapsed="false">
      <c r="A362" s="23" t="n">
        <v>361</v>
      </c>
      <c r="B362" s="24" t="n">
        <v>35797</v>
      </c>
      <c r="C362" s="23" t="n">
        <v>7832</v>
      </c>
      <c r="D362" s="25"/>
      <c r="E362" s="25" t="n">
        <v>303000</v>
      </c>
      <c r="F362" s="25"/>
      <c r="G362" s="25" t="n">
        <v>17.575</v>
      </c>
      <c r="H362" s="25" t="n">
        <v>15.9975</v>
      </c>
      <c r="I362" s="25" t="n">
        <v>1.112</v>
      </c>
      <c r="J362" s="25" t="n">
        <v>8662.823</v>
      </c>
      <c r="K362" s="25"/>
      <c r="L362" s="25" t="n">
        <v>996</v>
      </c>
      <c r="M362" s="25" t="n">
        <v>15.825</v>
      </c>
      <c r="N362" s="25" t="n">
        <v>221219</v>
      </c>
      <c r="O362" s="25" t="n">
        <v>5637.7</v>
      </c>
      <c r="P362" s="25" t="n">
        <v>1321301</v>
      </c>
      <c r="Q362" s="25"/>
      <c r="R362" s="25" t="n">
        <v>5442</v>
      </c>
      <c r="S362" s="25"/>
      <c r="T362" s="25"/>
      <c r="U362" s="25" t="n">
        <v>26</v>
      </c>
      <c r="V362" s="25" t="n">
        <v>99.6</v>
      </c>
      <c r="W362" s="25"/>
      <c r="X362" s="25"/>
      <c r="Y362" s="25"/>
      <c r="Z362" s="25"/>
      <c r="AA362" s="25" t="n">
        <v>269714</v>
      </c>
      <c r="AB362" s="26"/>
      <c r="AC362" s="27" t="n">
        <v>1</v>
      </c>
      <c r="AD362" s="28" t="n">
        <v>180</v>
      </c>
      <c r="AE362" s="28" t="n">
        <v>0</v>
      </c>
      <c r="AF362" s="27"/>
      <c r="AG362" s="29" t="n">
        <f aca="false">6753.47943187+0.36116788*I362+0.01252571*N362-22.85359542*V362+0.00407811*AA362-0.00067349*E362</f>
        <v>8144.44387775056</v>
      </c>
      <c r="AH362" s="29" t="n">
        <f aca="false">A362*'Simple Linear Regression'!$B$18+'Simple Linear Regression'!$B$17</f>
        <v>8193.2827342298</v>
      </c>
      <c r="AI362" s="29" t="n">
        <f aca="false">7491.3971+0.0137554*N362-0.00058829*E362-34.3283*V362+0.30565*L362+54.6031*M362</f>
        <v>8105.5238401</v>
      </c>
      <c r="AJ362" s="29" t="n">
        <f aca="false">7491.3971-0.00058829*E362+0.30565*L362+54.6031*M362+0.0137554*N362-34.3283*V362</f>
        <v>8105.5238401</v>
      </c>
      <c r="AL362" s="29" t="n">
        <f aca="false">2192.59+2373.87*I362+0.0316653*N362-15.7623*V362+0.00202406*AA362-0.000740146*E362-0.00963493*(I362*N362)</f>
        <v>8218.87774894696</v>
      </c>
      <c r="AM362" s="30" t="n">
        <f aca="false">5205.907083+122.0638992*I362+13.609808*(N362/1000)-1.245906883*AD362+0.7746840854*AE362-134.2474226*AC362-1547.125689*IF(AND(B362&gt;=DATE(2020,3,20),B362&lt;=DATE(2020,6,26)),1,0)</f>
        <v>7993.8795933224</v>
      </c>
      <c r="AN362" s="30" t="n">
        <f aca="false">IF(ISNUMBER(C363),C363,AN363)-0.8328750492*(AD364-AD363)+3.274150872*(AE364-AE363)+0.7954612886*((IF(ISNUMBER(C363),C363,AN363)-IF(ISNUMBER(C362),C362,AN362))-(-0.8328750492*(AD363-AD362)+3.274150872*(AE363-AE362)))-1.394571582*AO363+0.4181414112*AO362</f>
        <v>7446.51885425343</v>
      </c>
      <c r="AP362" s="31" t="n">
        <f aca="false">AQ362+AR361+'ARIMAX(1,1,1) Model'!$C$19*(AR361-AR360)+'ARIMAX(1,1,1) Model'!$C$20*AS361</f>
        <v>7918.1133965115</v>
      </c>
      <c r="AQ362" s="31" t="n">
        <f aca="false">'ARIMAX(1,1,1) Model'!$C$6*I362+'ARIMAX(1,1,1) Model'!$C$7*N362/1000+'ARIMAX(1,1,1) Model'!$C$8*AD362+'ARIMAX(1,1,1) Model'!$C$9*AE362+'ARIMAX(1,1,1) Model'!$C$10*AC362+'ARIMAX(1,1,1) Model'!$C$11*IF(AND(B362&gt;='ARIMAX(1,1,1) Model'!$C$25,B362&lt;='ARIMAX(1,1,1) Model'!$C$26),1,0)+'ARIMAX(1,1,1) Model'!$C$12*E362/1000+'ARIMAX(1,1,1) Model'!$C$13*V362+'ARIMAX(1,1,1) Model'!$C$14*A362+'ARIMAX(1,1,1) Model'!$C$15*SIN(2*PI()*A362/'ARIMAX(1,1,1) Model'!$C$24)+'ARIMAX(1,1,1) Model'!$C$16*COS(2*PI()*A362/'ARIMAX(1,1,1) Model'!$C$24)+'ARIMAX(1,1,1) Model'!$C$17*SIN(4*PI()*A362/'ARIMAX(1,1,1) Model'!$C$24)+'ARIMAX(1,1,1) Model'!$C$18*COS(4*PI()*A362/'ARIMAX(1,1,1) Model'!$C$24)</f>
        <v>1463.78772876381</v>
      </c>
      <c r="AR362" s="31" t="n">
        <f aca="false">IF(ISNUMBER(C362),C362,AP362)-AQ362</f>
        <v>6368.21227123619</v>
      </c>
      <c r="AS362" s="31" t="n">
        <f aca="false">IF(ISNUMBER(C362),C362-AP362,0)</f>
        <v>-86.1133965115041</v>
      </c>
      <c r="AT362" s="32"/>
      <c r="AU362" s="33"/>
      <c r="AV362" s="33"/>
      <c r="AW362" s="31"/>
      <c r="AX362" s="31"/>
    </row>
    <row r="363" customFormat="false" ht="16.5" hidden="false" customHeight="true" outlineLevel="0" collapsed="false">
      <c r="A363" s="23" t="n">
        <v>362</v>
      </c>
      <c r="B363" s="24" t="n">
        <v>35804</v>
      </c>
      <c r="C363" s="23" t="n">
        <v>7673</v>
      </c>
      <c r="D363" s="25"/>
      <c r="E363" s="25" t="n">
        <v>312000</v>
      </c>
      <c r="F363" s="25"/>
      <c r="G363" s="25" t="n">
        <v>16.832</v>
      </c>
      <c r="H363" s="25" t="n">
        <v>15.38</v>
      </c>
      <c r="I363" s="25" t="n">
        <v>1.102</v>
      </c>
      <c r="J363" s="25" t="n">
        <v>8662.823</v>
      </c>
      <c r="K363" s="25"/>
      <c r="L363" s="25" t="n">
        <v>983</v>
      </c>
      <c r="M363" s="25" t="n">
        <v>15.825</v>
      </c>
      <c r="N363" s="25" t="n">
        <v>221219</v>
      </c>
      <c r="O363" s="25" t="n">
        <v>5661.1</v>
      </c>
      <c r="P363" s="25" t="n">
        <v>1321301</v>
      </c>
      <c r="Q363" s="25"/>
      <c r="R363" s="25" t="n">
        <v>5442</v>
      </c>
      <c r="S363" s="25"/>
      <c r="T363" s="25"/>
      <c r="U363" s="25" t="n">
        <v>26</v>
      </c>
      <c r="V363" s="25" t="n">
        <v>97</v>
      </c>
      <c r="W363" s="25"/>
      <c r="X363" s="25"/>
      <c r="Y363" s="25"/>
      <c r="Z363" s="25"/>
      <c r="AA363" s="25" t="n">
        <v>269714</v>
      </c>
      <c r="AB363" s="26"/>
      <c r="AC363" s="27" t="n">
        <v>0</v>
      </c>
      <c r="AD363" s="28" t="n">
        <v>103.4</v>
      </c>
      <c r="AE363" s="28" t="n">
        <v>0.4</v>
      </c>
      <c r="AF363" s="27"/>
      <c r="AG363" s="29" t="n">
        <f aca="false">6753.47943187+0.36116788*I363+0.01252571*N363-22.85359542*V363+0.00407811*AA363-0.00067349*E363</f>
        <v>8197.79820416376</v>
      </c>
      <c r="AH363" s="29" t="n">
        <f aca="false">A363*'Simple Linear Regression'!$B$18+'Simple Linear Regression'!$B$17</f>
        <v>8194.13577131371</v>
      </c>
      <c r="AI363" s="29" t="n">
        <f aca="false">7491.3971+0.0137554*N363-0.00058829*E363-34.3283*V363+0.30565*L363+54.6031*M363</f>
        <v>8185.5093601</v>
      </c>
      <c r="AJ363" s="29" t="n">
        <f aca="false">7491.3971-0.00058829*E363+0.30565*L363+54.6031*M363+0.0137554*N363-34.3283*V363</f>
        <v>8185.5093601</v>
      </c>
      <c r="AL363" s="29" t="n">
        <f aca="false">2192.59+2373.87*I363+0.0316653*N363-15.7623*V363+0.00202406*AA363-0.000740146*E363-0.00963493*(I363*N363)</f>
        <v>8250.77401074366</v>
      </c>
      <c r="AM363" s="30" t="n">
        <f aca="false">5205.907083+122.0638992*I363+13.609808*(N363/1000)-1.245906883*AD363+0.7746840854*AE363-134.2474226*AC363-1547.125689*IF(AND(B363&gt;=DATE(2020,3,20),B363&lt;=DATE(2020,6,26)),1,0)</f>
        <v>8222.65271780236</v>
      </c>
      <c r="AN363" s="30" t="n">
        <f aca="false">IF(ISNUMBER(C364),C364,AN364)-0.8328750492*(AD365-AD364)+3.274150872*(AE365-AE364)+0.7954612886*((IF(ISNUMBER(C364),C364,AN364)-IF(ISNUMBER(C363),C363,AN363))-(-0.8328750492*(AD364-AD363)+3.274150872*(AE364-AE363)))-1.394571582*AO364+0.4181414112*AO363</f>
        <v>7901.93100502478</v>
      </c>
      <c r="AP363" s="31" t="n">
        <f aca="false">AQ363+AR362+'ARIMAX(1,1,1) Model'!$C$19*(AR362-AR361)+'ARIMAX(1,1,1) Model'!$C$20*AS362</f>
        <v>7864.38354451805</v>
      </c>
      <c r="AQ363" s="31" t="n">
        <f aca="false">'ARIMAX(1,1,1) Model'!$C$6*I363+'ARIMAX(1,1,1) Model'!$C$7*N363/1000+'ARIMAX(1,1,1) Model'!$C$8*AD363+'ARIMAX(1,1,1) Model'!$C$9*AE363+'ARIMAX(1,1,1) Model'!$C$10*AC363+'ARIMAX(1,1,1) Model'!$C$11*IF(AND(B363&gt;='ARIMAX(1,1,1) Model'!$C$25,B363&lt;='ARIMAX(1,1,1) Model'!$C$26),1,0)+'ARIMAX(1,1,1) Model'!$C$12*E363/1000+'ARIMAX(1,1,1) Model'!$C$13*V363+'ARIMAX(1,1,1) Model'!$C$14*A363+'ARIMAX(1,1,1) Model'!$C$15*SIN(2*PI()*A363/'ARIMAX(1,1,1) Model'!$C$24)+'ARIMAX(1,1,1) Model'!$C$16*COS(2*PI()*A363/'ARIMAX(1,1,1) Model'!$C$24)+'ARIMAX(1,1,1) Model'!$C$17*SIN(4*PI()*A363/'ARIMAX(1,1,1) Model'!$C$24)+'ARIMAX(1,1,1) Model'!$C$18*COS(4*PI()*A363/'ARIMAX(1,1,1) Model'!$C$24)</f>
        <v>1454.42231462271</v>
      </c>
      <c r="AR363" s="31" t="n">
        <f aca="false">IF(ISNUMBER(C363),C363,AP363)-AQ363</f>
        <v>6218.5776853773</v>
      </c>
      <c r="AS363" s="31" t="n">
        <f aca="false">IF(ISNUMBER(C363),C363-AP363,0)</f>
        <v>-191.383544518047</v>
      </c>
      <c r="AT363" s="32"/>
      <c r="AU363" s="33"/>
      <c r="AV363" s="33"/>
      <c r="AW363" s="31"/>
      <c r="AX363" s="31"/>
    </row>
    <row r="364" customFormat="false" ht="16.5" hidden="false" customHeight="true" outlineLevel="0" collapsed="false">
      <c r="A364" s="23" t="n">
        <v>363</v>
      </c>
      <c r="B364" s="24" t="n">
        <v>35811</v>
      </c>
      <c r="C364" s="23" t="n">
        <v>7779</v>
      </c>
      <c r="D364" s="25"/>
      <c r="E364" s="25" t="n">
        <v>331000</v>
      </c>
      <c r="F364" s="25"/>
      <c r="G364" s="25" t="n">
        <v>16.468</v>
      </c>
      <c r="H364" s="25" t="n">
        <v>14.92</v>
      </c>
      <c r="I364" s="25" t="n">
        <v>1.094</v>
      </c>
      <c r="J364" s="25" t="n">
        <v>8662.823</v>
      </c>
      <c r="K364" s="25"/>
      <c r="L364" s="25" t="n">
        <v>983</v>
      </c>
      <c r="M364" s="25" t="n">
        <v>16.474</v>
      </c>
      <c r="N364" s="25" t="n">
        <v>202422</v>
      </c>
      <c r="O364" s="25" t="n">
        <v>5661.1</v>
      </c>
      <c r="P364" s="25" t="n">
        <v>1321301</v>
      </c>
      <c r="Q364" s="25"/>
      <c r="R364" s="25" t="n">
        <v>5442</v>
      </c>
      <c r="S364" s="25"/>
      <c r="T364" s="25"/>
      <c r="U364" s="25" t="n">
        <v>26</v>
      </c>
      <c r="V364" s="25" t="n">
        <v>97</v>
      </c>
      <c r="W364" s="25"/>
      <c r="X364" s="25"/>
      <c r="Y364" s="25"/>
      <c r="Z364" s="25"/>
      <c r="AA364" s="25" t="n">
        <v>269714</v>
      </c>
      <c r="AB364" s="26"/>
      <c r="AC364" s="27" t="n">
        <v>0</v>
      </c>
      <c r="AD364" s="28" t="n">
        <v>160.5</v>
      </c>
      <c r="AE364" s="28" t="n">
        <v>0.2</v>
      </c>
      <c r="AF364" s="27"/>
      <c r="AG364" s="29" t="n">
        <f aca="false">6753.47943187+0.36116788*I364+0.01252571*N364-22.85359542*V364+0.00407811*AA364-0.00067349*E364</f>
        <v>7949.55323395072</v>
      </c>
      <c r="AH364" s="29" t="n">
        <f aca="false">A364*'Simple Linear Regression'!$B$18+'Simple Linear Regression'!$B$17</f>
        <v>8194.98880839761</v>
      </c>
      <c r="AI364" s="29" t="n">
        <f aca="false">7491.3971+0.0137554*N364-0.00058829*E364-34.3283*V364+0.30565*L364+54.6031*M364</f>
        <v>7951.2090082</v>
      </c>
      <c r="AJ364" s="29" t="n">
        <f aca="false">7491.3971-0.00058829*E364+0.30565*L364+54.6031*M364+0.0137554*N364-34.3283*V364</f>
        <v>7951.2090082</v>
      </c>
      <c r="AL364" s="29" t="n">
        <f aca="false">2192.59+2373.87*I364+0.0316653*N364-15.7623*V364+0.00202406*AA364-0.000740146*E364-0.00963493*(I364*N364)</f>
        <v>7837.69097973676</v>
      </c>
      <c r="AM364" s="30" t="n">
        <f aca="false">5205.907083+122.0638992*I364+13.609808*(N364/1000)-1.245906883*AD364+0.7746840854*AE364-134.2474226*AC364-1547.125689*IF(AND(B364&gt;=DATE(2020,3,20),B364&lt;=DATE(2020,6,26)),1,0)</f>
        <v>7894.55642579638</v>
      </c>
      <c r="AN364" s="30" t="n">
        <f aca="false">IF(ISNUMBER(C365),C365,AN365)-0.8328750492*(AD366-AD365)+3.274150872*(AE366-AE365)+0.7954612886*((IF(ISNUMBER(C365),C365,AN365)-IF(ISNUMBER(C364),C364,AN364))-(-0.8328750492*(AD365-AD364)+3.274150872*(AE365-AE364)))-1.394571582*AO365+0.4181414112*AO364</f>
        <v>8070.52658783052</v>
      </c>
      <c r="AP364" s="31" t="n">
        <f aca="false">AQ364+AR363+'ARIMAX(1,1,1) Model'!$C$19*(AR363-AR362)+'ARIMAX(1,1,1) Model'!$C$20*AS363</f>
        <v>7819.91063094744</v>
      </c>
      <c r="AQ364" s="31" t="n">
        <f aca="false">'ARIMAX(1,1,1) Model'!$C$6*I364+'ARIMAX(1,1,1) Model'!$C$7*N364/1000+'ARIMAX(1,1,1) Model'!$C$8*AD364+'ARIMAX(1,1,1) Model'!$C$9*AE364+'ARIMAX(1,1,1) Model'!$C$10*AC364+'ARIMAX(1,1,1) Model'!$C$11*IF(AND(B364&gt;='ARIMAX(1,1,1) Model'!$C$25,B364&lt;='ARIMAX(1,1,1) Model'!$C$26),1,0)+'ARIMAX(1,1,1) Model'!$C$12*E364/1000+'ARIMAX(1,1,1) Model'!$C$13*V364+'ARIMAX(1,1,1) Model'!$C$14*A364+'ARIMAX(1,1,1) Model'!$C$15*SIN(2*PI()*A364/'ARIMAX(1,1,1) Model'!$C$24)+'ARIMAX(1,1,1) Model'!$C$16*COS(2*PI()*A364/'ARIMAX(1,1,1) Model'!$C$24)+'ARIMAX(1,1,1) Model'!$C$17*SIN(4*PI()*A364/'ARIMAX(1,1,1) Model'!$C$24)+'ARIMAX(1,1,1) Model'!$C$18*COS(4*PI()*A364/'ARIMAX(1,1,1) Model'!$C$24)</f>
        <v>1443.66588431025</v>
      </c>
      <c r="AR364" s="31" t="n">
        <f aca="false">IF(ISNUMBER(C364),C364,AP364)-AQ364</f>
        <v>6335.33411568975</v>
      </c>
      <c r="AS364" s="31" t="n">
        <f aca="false">IF(ISNUMBER(C364),C364-AP364,0)</f>
        <v>-40.9106309474391</v>
      </c>
      <c r="AT364" s="32"/>
      <c r="AU364" s="33"/>
      <c r="AV364" s="33"/>
      <c r="AW364" s="31"/>
      <c r="AX364" s="31"/>
    </row>
    <row r="365" customFormat="false" ht="16.5" hidden="false" customHeight="true" outlineLevel="0" collapsed="false">
      <c r="A365" s="23" t="n">
        <v>364</v>
      </c>
      <c r="B365" s="24" t="n">
        <v>35818</v>
      </c>
      <c r="C365" s="23" t="n">
        <v>7940</v>
      </c>
      <c r="D365" s="25"/>
      <c r="E365" s="25" t="n">
        <v>341000</v>
      </c>
      <c r="F365" s="25"/>
      <c r="G365" s="25" t="n">
        <v>16.015</v>
      </c>
      <c r="H365" s="25" t="n">
        <v>14.722</v>
      </c>
      <c r="I365" s="25" t="n">
        <v>1.083</v>
      </c>
      <c r="J365" s="25" t="n">
        <v>8662.823</v>
      </c>
      <c r="K365" s="25"/>
      <c r="L365" s="25" t="n">
        <v>983</v>
      </c>
      <c r="M365" s="25" t="n">
        <v>16.474</v>
      </c>
      <c r="N365" s="25" t="n">
        <v>202422</v>
      </c>
      <c r="O365" s="25" t="n">
        <v>5661.1</v>
      </c>
      <c r="P365" s="25" t="n">
        <v>1321301</v>
      </c>
      <c r="Q365" s="25"/>
      <c r="R365" s="25" t="n">
        <v>5442</v>
      </c>
      <c r="S365" s="25"/>
      <c r="T365" s="25"/>
      <c r="U365" s="25" t="n">
        <v>26</v>
      </c>
      <c r="V365" s="25" t="n">
        <v>97</v>
      </c>
      <c r="W365" s="25"/>
      <c r="X365" s="25"/>
      <c r="Y365" s="25"/>
      <c r="Z365" s="25"/>
      <c r="AA365" s="25" t="n">
        <v>269714</v>
      </c>
      <c r="AB365" s="26"/>
      <c r="AC365" s="27" t="n">
        <v>0</v>
      </c>
      <c r="AD365" s="28" t="n">
        <v>159.4</v>
      </c>
      <c r="AE365" s="28" t="n">
        <v>0</v>
      </c>
      <c r="AF365" s="27"/>
      <c r="AG365" s="29" t="n">
        <f aca="false">6753.47943187+0.36116788*I365+0.01252571*N365-22.85359542*V365+0.00407811*AA365-0.00067349*E365</f>
        <v>7942.81436110404</v>
      </c>
      <c r="AH365" s="29" t="n">
        <f aca="false">A365*'Simple Linear Regression'!$B$18+'Simple Linear Regression'!$B$17</f>
        <v>8195.84184548152</v>
      </c>
      <c r="AI365" s="29" t="n">
        <f aca="false">7491.3971+0.0137554*N365-0.00058829*E365-34.3283*V365+0.30565*L365+54.6031*M365</f>
        <v>7945.3261082</v>
      </c>
      <c r="AJ365" s="29" t="n">
        <f aca="false">7491.3971-0.00058829*E365+0.30565*L365+54.6031*M365+0.0137554*N365-34.3283*V365</f>
        <v>7945.3261082</v>
      </c>
      <c r="AL365" s="29" t="n">
        <f aca="false">2192.59+2373.87*I365+0.0316653*N365-15.7623*V365+0.00202406*AA365-0.000740146*E365-0.00963493*(I365*N365)</f>
        <v>7825.63048954182</v>
      </c>
      <c r="AM365" s="30" t="n">
        <f aca="false">5205.907083+122.0638992*I365+13.609808*(N365/1000)-1.245906883*AD365+0.7746840854*AE365-134.2474226*AC365-1547.125689*IF(AND(B365&gt;=DATE(2020,3,20),B365&lt;=DATE(2020,6,26)),1,0)</f>
        <v>7894.4292836594</v>
      </c>
      <c r="AN365" s="30" t="n">
        <f aca="false">IF(ISNUMBER(C366),C366,AN366)-0.8328750492*(AD367-AD366)+3.274150872*(AE367-AE366)+0.7954612886*((IF(ISNUMBER(C366),C366,AN366)-IF(ISNUMBER(C365),C365,AN365))-(-0.8328750492*(AD366-AD365)+3.274150872*(AE366-AE365)))-1.394571582*AO366+0.4181414112*AO365</f>
        <v>7449.02430078531</v>
      </c>
      <c r="AP365" s="31" t="n">
        <f aca="false">AQ365+AR364+'ARIMAX(1,1,1) Model'!$C$19*(AR364-AR363)+'ARIMAX(1,1,1) Model'!$C$20*AS364</f>
        <v>7807.93098061014</v>
      </c>
      <c r="AQ365" s="31" t="n">
        <f aca="false">'ARIMAX(1,1,1) Model'!$C$6*I365+'ARIMAX(1,1,1) Model'!$C$7*N365/1000+'ARIMAX(1,1,1) Model'!$C$8*AD365+'ARIMAX(1,1,1) Model'!$C$9*AE365+'ARIMAX(1,1,1) Model'!$C$10*AC365+'ARIMAX(1,1,1) Model'!$C$11*IF(AND(B365&gt;='ARIMAX(1,1,1) Model'!$C$25,B365&lt;='ARIMAX(1,1,1) Model'!$C$26),1,0)+'ARIMAX(1,1,1) Model'!$C$12*E365/1000+'ARIMAX(1,1,1) Model'!$C$13*V365+'ARIMAX(1,1,1) Model'!$C$14*A365+'ARIMAX(1,1,1) Model'!$C$15*SIN(2*PI()*A365/'ARIMAX(1,1,1) Model'!$C$24)+'ARIMAX(1,1,1) Model'!$C$16*COS(2*PI()*A365/'ARIMAX(1,1,1) Model'!$C$24)+'ARIMAX(1,1,1) Model'!$C$17*SIN(4*PI()*A365/'ARIMAX(1,1,1) Model'!$C$24)+'ARIMAX(1,1,1) Model'!$C$18*COS(4*PI()*A365/'ARIMAX(1,1,1) Model'!$C$24)</f>
        <v>1424.38643488155</v>
      </c>
      <c r="AR365" s="31" t="n">
        <f aca="false">IF(ISNUMBER(C365),C365,AP365)-AQ365</f>
        <v>6515.61356511845</v>
      </c>
      <c r="AS365" s="31" t="n">
        <f aca="false">IF(ISNUMBER(C365),C365-AP365,0)</f>
        <v>132.069019389863</v>
      </c>
      <c r="AT365" s="32"/>
      <c r="AU365" s="33"/>
      <c r="AV365" s="33"/>
      <c r="AW365" s="31"/>
      <c r="AX365" s="31"/>
    </row>
    <row r="366" customFormat="false" ht="16.5" hidden="false" customHeight="true" outlineLevel="0" collapsed="false">
      <c r="A366" s="23" t="n">
        <v>365</v>
      </c>
      <c r="B366" s="24" t="n">
        <v>35825</v>
      </c>
      <c r="C366" s="23" t="n">
        <v>7670</v>
      </c>
      <c r="D366" s="25"/>
      <c r="E366" s="25" t="n">
        <v>307000</v>
      </c>
      <c r="F366" s="25"/>
      <c r="G366" s="25" t="n">
        <v>17.302</v>
      </c>
      <c r="H366" s="25" t="n">
        <v>15.608</v>
      </c>
      <c r="I366" s="25" t="n">
        <v>1.066</v>
      </c>
      <c r="J366" s="25" t="n">
        <v>8662.823</v>
      </c>
      <c r="K366" s="25"/>
      <c r="L366" s="25" t="n">
        <v>983</v>
      </c>
      <c r="M366" s="25" t="n">
        <v>16.474</v>
      </c>
      <c r="N366" s="25" t="n">
        <v>202422</v>
      </c>
      <c r="O366" s="25" t="n">
        <v>5661.1</v>
      </c>
      <c r="P366" s="25" t="n">
        <v>1321301</v>
      </c>
      <c r="Q366" s="25"/>
      <c r="R366" s="25" t="n">
        <v>5442</v>
      </c>
      <c r="S366" s="25"/>
      <c r="T366" s="25"/>
      <c r="U366" s="25" t="n">
        <v>26</v>
      </c>
      <c r="V366" s="25" t="n">
        <v>97</v>
      </c>
      <c r="W366" s="25"/>
      <c r="X366" s="25"/>
      <c r="Y366" s="25"/>
      <c r="Z366" s="25"/>
      <c r="AA366" s="25" t="n">
        <v>269714</v>
      </c>
      <c r="AB366" s="26"/>
      <c r="AC366" s="27" t="n">
        <v>0</v>
      </c>
      <c r="AD366" s="28" t="n">
        <v>156.2</v>
      </c>
      <c r="AE366" s="28" t="n">
        <v>0</v>
      </c>
      <c r="AF366" s="27"/>
      <c r="AG366" s="29" t="n">
        <f aca="false">6753.47943187+0.36116788*I366+0.01252571*N366-22.85359542*V366+0.00407811*AA366-0.00067349*E366</f>
        <v>7965.70688125008</v>
      </c>
      <c r="AH366" s="29" t="n">
        <f aca="false">A366*'Simple Linear Regression'!$B$18+'Simple Linear Regression'!$B$17</f>
        <v>8196.69488256542</v>
      </c>
      <c r="AI366" s="29" t="n">
        <f aca="false">7491.3971+0.0137554*N366-0.00058829*E366-34.3283*V366+0.30565*L366+54.6031*M366</f>
        <v>7965.3279682</v>
      </c>
      <c r="AJ366" s="29" t="n">
        <f aca="false">7491.3971-0.00058829*E366+0.30565*L366+54.6031*M366+0.0137554*N366-34.3283*V366</f>
        <v>7965.3279682</v>
      </c>
      <c r="AL366" s="29" t="n">
        <f aca="false">2192.59+2373.87*I366+0.0316653*N366-15.7623*V366+0.00202406*AA366-0.000740146*E366-0.00963493*(I366*N366)</f>
        <v>7843.59513414964</v>
      </c>
      <c r="AM366" s="30" t="n">
        <f aca="false">5205.907083+122.0638992*I366+13.609808*(N366/1000)-1.245906883*AD366+0.7746840854*AE366-134.2474226*AC366-1547.125689*IF(AND(B366&gt;=DATE(2020,3,20),B366&lt;=DATE(2020,6,26)),1,0)</f>
        <v>7896.3410993986</v>
      </c>
      <c r="AN366" s="30" t="n">
        <f aca="false">IF(ISNUMBER(C367),C367,AN367)-0.8328750492*(AD368-AD367)+3.274150872*(AE368-AE367)+0.7954612886*((IF(ISNUMBER(C367),C367,AN367)-IF(ISNUMBER(C366),C366,AN366))-(-0.8328750492*(AD367-AD366)+3.274150872*(AE367-AE366)))-1.394571582*AO367+0.4181414112*AO366</f>
        <v>7691.45900693689</v>
      </c>
      <c r="AP366" s="31" t="n">
        <f aca="false">AQ366+AR365+'ARIMAX(1,1,1) Model'!$C$19*(AR365-AR364)+'ARIMAX(1,1,1) Model'!$C$20*AS365</f>
        <v>7858.70578485324</v>
      </c>
      <c r="AQ366" s="31" t="n">
        <f aca="false">'ARIMAX(1,1,1) Model'!$C$6*I366+'ARIMAX(1,1,1) Model'!$C$7*N366/1000+'ARIMAX(1,1,1) Model'!$C$8*AD366+'ARIMAX(1,1,1) Model'!$C$9*AE366+'ARIMAX(1,1,1) Model'!$C$10*AC366+'ARIMAX(1,1,1) Model'!$C$11*IF(AND(B366&gt;='ARIMAX(1,1,1) Model'!$C$25,B366&lt;='ARIMAX(1,1,1) Model'!$C$26),1,0)+'ARIMAX(1,1,1) Model'!$C$12*E366/1000+'ARIMAX(1,1,1) Model'!$C$13*V366+'ARIMAX(1,1,1) Model'!$C$14*A366+'ARIMAX(1,1,1) Model'!$C$15*SIN(2*PI()*A366/'ARIMAX(1,1,1) Model'!$C$24)+'ARIMAX(1,1,1) Model'!$C$16*COS(2*PI()*A366/'ARIMAX(1,1,1) Model'!$C$24)+'ARIMAX(1,1,1) Model'!$C$17*SIN(4*PI()*A366/'ARIMAX(1,1,1) Model'!$C$24)+'ARIMAX(1,1,1) Model'!$C$18*COS(4*PI()*A366/'ARIMAX(1,1,1) Model'!$C$24)</f>
        <v>1444.38241235726</v>
      </c>
      <c r="AR366" s="31" t="n">
        <f aca="false">IF(ISNUMBER(C366),C366,AP366)-AQ366</f>
        <v>6225.61758764274</v>
      </c>
      <c r="AS366" s="31" t="n">
        <f aca="false">IF(ISNUMBER(C366),C366-AP366,0)</f>
        <v>-188.705784853238</v>
      </c>
      <c r="AT366" s="32"/>
      <c r="AU366" s="33"/>
      <c r="AV366" s="33"/>
      <c r="AW366" s="31"/>
      <c r="AX366" s="31"/>
    </row>
    <row r="367" customFormat="false" ht="16.5" hidden="false" customHeight="true" outlineLevel="0" collapsed="false">
      <c r="A367" s="23" t="n">
        <v>366</v>
      </c>
      <c r="B367" s="24" t="n">
        <v>35832</v>
      </c>
      <c r="C367" s="23" t="n">
        <v>7673</v>
      </c>
      <c r="D367" s="25"/>
      <c r="E367" s="25" t="n">
        <v>315000</v>
      </c>
      <c r="F367" s="25"/>
      <c r="G367" s="25" t="n">
        <v>16.654</v>
      </c>
      <c r="H367" s="25" t="n">
        <v>14.918</v>
      </c>
      <c r="I367" s="25" t="n">
        <v>1.061</v>
      </c>
      <c r="J367" s="25" t="n">
        <v>8765.907</v>
      </c>
      <c r="K367" s="25"/>
      <c r="L367" s="25" t="n">
        <v>1013</v>
      </c>
      <c r="M367" s="25" t="n">
        <v>16.474</v>
      </c>
      <c r="N367" s="25" t="n">
        <v>202422</v>
      </c>
      <c r="O367" s="25" t="n">
        <v>5692.1</v>
      </c>
      <c r="P367" s="25" t="n">
        <v>1321301</v>
      </c>
      <c r="Q367" s="25"/>
      <c r="R367" s="25" t="n">
        <v>5442</v>
      </c>
      <c r="S367" s="25"/>
      <c r="T367" s="25"/>
      <c r="U367" s="25" t="n">
        <v>26</v>
      </c>
      <c r="V367" s="25" t="n">
        <v>95.8</v>
      </c>
      <c r="W367" s="25"/>
      <c r="X367" s="25"/>
      <c r="Y367" s="25"/>
      <c r="Z367" s="25"/>
      <c r="AA367" s="25" t="n">
        <v>269714</v>
      </c>
      <c r="AB367" s="26"/>
      <c r="AC367" s="27" t="n">
        <v>0</v>
      </c>
      <c r="AD367" s="28" t="n">
        <v>161.1</v>
      </c>
      <c r="AE367" s="28" t="n">
        <v>0</v>
      </c>
      <c r="AF367" s="27"/>
      <c r="AG367" s="29" t="n">
        <f aca="false">6753.47943187+0.36116788*I367+0.01252571*N367-22.85359542*V367+0.00407811*AA367-0.00067349*E367</f>
        <v>7987.74146991468</v>
      </c>
      <c r="AH367" s="29" t="n">
        <f aca="false">A367*'Simple Linear Regression'!$B$18+'Simple Linear Regression'!$B$17</f>
        <v>8197.54791964932</v>
      </c>
      <c r="AI367" s="29" t="n">
        <f aca="false">7491.3971+0.0137554*N367-0.00058829*E367-34.3283*V367+0.30565*L367+54.6031*M367</f>
        <v>8010.9851082</v>
      </c>
      <c r="AJ367" s="29" t="n">
        <f aca="false">7491.3971-0.00058829*E367+0.30565*L367+54.6031*M367+0.0137554*N367-34.3283*V367</f>
        <v>8010.9851082</v>
      </c>
      <c r="AL367" s="29" t="n">
        <f aca="false">2192.59+2373.87*I367+0.0316653*N367-15.7623*V367+0.00202406*AA367-0.000740146*E367-0.00963493*(I367*N367)</f>
        <v>7854.47098515194</v>
      </c>
      <c r="AM367" s="30" t="n">
        <f aca="false">5205.907083+122.0638992*I367+13.609808*(N367/1000)-1.245906883*AD367+0.7746840854*AE367-134.2474226*AC367-1547.125689*IF(AND(B367&gt;=DATE(2020,3,20),B367&lt;=DATE(2020,6,26)),1,0)</f>
        <v>7889.6258361759</v>
      </c>
      <c r="AN367" s="30" t="n">
        <f aca="false">IF(ISNUMBER(C368),C368,AN368)-0.8328750492*(AD369-AD368)+3.274150872*(AE369-AE368)+0.7954612886*((IF(ISNUMBER(C368),C368,AN368)-IF(ISNUMBER(C367),C367,AN367))-(-0.8328750492*(AD368-AD367)+3.274150872*(AE368-AE367)))-1.394571582*AO368+0.4181414112*AO367</f>
        <v>8612.38321713214</v>
      </c>
      <c r="AP367" s="31" t="n">
        <f aca="false">AQ367+AR366+'ARIMAX(1,1,1) Model'!$C$19*(AR366-AR365)+'ARIMAX(1,1,1) Model'!$C$20*AS366</f>
        <v>7794.16649939146</v>
      </c>
      <c r="AQ367" s="31" t="n">
        <f aca="false">'ARIMAX(1,1,1) Model'!$C$6*I367+'ARIMAX(1,1,1) Model'!$C$7*N367/1000+'ARIMAX(1,1,1) Model'!$C$8*AD367+'ARIMAX(1,1,1) Model'!$C$9*AE367+'ARIMAX(1,1,1) Model'!$C$10*AC367+'ARIMAX(1,1,1) Model'!$C$11*IF(AND(B367&gt;='ARIMAX(1,1,1) Model'!$C$25,B367&lt;='ARIMAX(1,1,1) Model'!$C$26),1,0)+'ARIMAX(1,1,1) Model'!$C$12*E367/1000+'ARIMAX(1,1,1) Model'!$C$13*V367+'ARIMAX(1,1,1) Model'!$C$14*A367+'ARIMAX(1,1,1) Model'!$C$15*SIN(2*PI()*A367/'ARIMAX(1,1,1) Model'!$C$24)+'ARIMAX(1,1,1) Model'!$C$16*COS(2*PI()*A367/'ARIMAX(1,1,1) Model'!$C$24)+'ARIMAX(1,1,1) Model'!$C$17*SIN(4*PI()*A367/'ARIMAX(1,1,1) Model'!$C$24)+'ARIMAX(1,1,1) Model'!$C$18*COS(4*PI()*A367/'ARIMAX(1,1,1) Model'!$C$24)</f>
        <v>1426.98173504473</v>
      </c>
      <c r="AR367" s="31" t="n">
        <f aca="false">IF(ISNUMBER(C367),C367,AP367)-AQ367</f>
        <v>6246.01826495527</v>
      </c>
      <c r="AS367" s="31" t="n">
        <f aca="false">IF(ISNUMBER(C367),C367-AP367,0)</f>
        <v>-121.166499391464</v>
      </c>
      <c r="AT367" s="32"/>
      <c r="AU367" s="33"/>
      <c r="AV367" s="33"/>
      <c r="AW367" s="31"/>
      <c r="AX367" s="31"/>
    </row>
    <row r="368" customFormat="false" ht="16.5" hidden="false" customHeight="true" outlineLevel="0" collapsed="false">
      <c r="A368" s="23" t="n">
        <v>367</v>
      </c>
      <c r="B368" s="24" t="n">
        <v>35839</v>
      </c>
      <c r="C368" s="23" t="n">
        <v>8201</v>
      </c>
      <c r="D368" s="25"/>
      <c r="E368" s="25" t="n">
        <v>311000</v>
      </c>
      <c r="F368" s="25"/>
      <c r="G368" s="25" t="n">
        <v>16.248</v>
      </c>
      <c r="H368" s="25" t="n">
        <v>14.362</v>
      </c>
      <c r="I368" s="25" t="n">
        <v>1.053</v>
      </c>
      <c r="J368" s="25" t="n">
        <v>8765.907</v>
      </c>
      <c r="K368" s="25"/>
      <c r="L368" s="25" t="n">
        <v>1013</v>
      </c>
      <c r="M368" s="25" t="n">
        <v>16.474</v>
      </c>
      <c r="N368" s="25" t="n">
        <v>202422</v>
      </c>
      <c r="O368" s="25" t="n">
        <v>5692.1</v>
      </c>
      <c r="P368" s="25" t="n">
        <v>1321301</v>
      </c>
      <c r="Q368" s="25"/>
      <c r="R368" s="25" t="n">
        <v>5442</v>
      </c>
      <c r="S368" s="25"/>
      <c r="T368" s="25"/>
      <c r="U368" s="25" t="n">
        <v>26</v>
      </c>
      <c r="V368" s="25" t="n">
        <v>95.8</v>
      </c>
      <c r="W368" s="25"/>
      <c r="X368" s="25"/>
      <c r="Y368" s="25"/>
      <c r="Z368" s="25"/>
      <c r="AA368" s="25" t="n">
        <v>269714</v>
      </c>
      <c r="AB368" s="26"/>
      <c r="AC368" s="27" t="n">
        <v>0</v>
      </c>
      <c r="AD368" s="28" t="n">
        <v>145.7</v>
      </c>
      <c r="AE368" s="28" t="n">
        <v>0</v>
      </c>
      <c r="AF368" s="27"/>
      <c r="AG368" s="29" t="n">
        <f aca="false">6753.47943187+0.36116788*I368+0.01252571*N368-22.85359542*V368+0.00407811*AA368-0.00067349*E368</f>
        <v>7990.43254057164</v>
      </c>
      <c r="AH368" s="29" t="n">
        <f aca="false">A368*'Simple Linear Regression'!$B$18+'Simple Linear Regression'!$B$17</f>
        <v>8198.40095673323</v>
      </c>
      <c r="AI368" s="29" t="n">
        <f aca="false">7491.3971+0.0137554*N368-0.00058829*E368-34.3283*V368+0.30565*L368+54.6031*M368</f>
        <v>8013.3382682</v>
      </c>
      <c r="AJ368" s="29" t="n">
        <f aca="false">7491.3971-0.00058829*E368+0.30565*L368+54.6031*M368+0.0137554*N368-34.3283*V368</f>
        <v>8013.3382682</v>
      </c>
      <c r="AL368" s="29" t="n">
        <f aca="false">2192.59+2373.87*I368+0.0316653*N368-15.7623*V368+0.00202406*AA368-0.000740146*E368-0.00963493*(I368*N368)</f>
        <v>7854.04318355562</v>
      </c>
      <c r="AM368" s="30" t="n">
        <f aca="false">5205.907083+122.0638992*I368+13.609808*(N368/1000)-1.245906883*AD368+0.7746840854*AE368-134.2474226*AC368-1547.125689*IF(AND(B368&gt;=DATE(2020,3,20),B368&lt;=DATE(2020,6,26)),1,0)</f>
        <v>7907.8362909805</v>
      </c>
      <c r="AN368" s="30" t="n">
        <f aca="false">IF(ISNUMBER(C369),C369,AN369)-0.8328750492*(AD370-AD369)+3.274150872*(AE370-AE369)+0.7954612886*((IF(ISNUMBER(C369),C369,AN369)-IF(ISNUMBER(C368),C368,AN368))-(-0.8328750492*(AD369-AD368)+3.274150872*(AE369-AE368)))-1.394571582*AO369+0.4181414112*AO368</f>
        <v>7869.80149620207</v>
      </c>
      <c r="AP368" s="31" t="n">
        <f aca="false">AQ368+AR367+'ARIMAX(1,1,1) Model'!$C$19*(AR367-AR366)+'ARIMAX(1,1,1) Model'!$C$20*AS367</f>
        <v>7791.13067955503</v>
      </c>
      <c r="AQ368" s="31" t="n">
        <f aca="false">'ARIMAX(1,1,1) Model'!$C$6*I368+'ARIMAX(1,1,1) Model'!$C$7*N368/1000+'ARIMAX(1,1,1) Model'!$C$8*AD368+'ARIMAX(1,1,1) Model'!$C$9*AE368+'ARIMAX(1,1,1) Model'!$C$10*AC368+'ARIMAX(1,1,1) Model'!$C$11*IF(AND(B368&gt;='ARIMAX(1,1,1) Model'!$C$25,B368&lt;='ARIMAX(1,1,1) Model'!$C$26),1,0)+'ARIMAX(1,1,1) Model'!$C$12*E368/1000+'ARIMAX(1,1,1) Model'!$C$13*V368+'ARIMAX(1,1,1) Model'!$C$14*A368+'ARIMAX(1,1,1) Model'!$C$15*SIN(2*PI()*A368/'ARIMAX(1,1,1) Model'!$C$24)+'ARIMAX(1,1,1) Model'!$C$16*COS(2*PI()*A368/'ARIMAX(1,1,1) Model'!$C$24)+'ARIMAX(1,1,1) Model'!$C$17*SIN(4*PI()*A368/'ARIMAX(1,1,1) Model'!$C$24)+'ARIMAX(1,1,1) Model'!$C$18*COS(4*PI()*A368/'ARIMAX(1,1,1) Model'!$C$24)</f>
        <v>1434.06273751089</v>
      </c>
      <c r="AR368" s="31" t="n">
        <f aca="false">IF(ISNUMBER(C368),C368,AP368)-AQ368</f>
        <v>6766.93726248912</v>
      </c>
      <c r="AS368" s="31" t="n">
        <f aca="false">IF(ISNUMBER(C368),C368-AP368,0)</f>
        <v>409.869320444975</v>
      </c>
      <c r="AT368" s="32"/>
      <c r="AU368" s="33"/>
      <c r="AV368" s="33"/>
      <c r="AW368" s="31"/>
      <c r="AX368" s="31"/>
    </row>
    <row r="369" customFormat="false" ht="16.5" hidden="false" customHeight="true" outlineLevel="0" collapsed="false">
      <c r="A369" s="23" t="n">
        <v>368</v>
      </c>
      <c r="B369" s="24" t="n">
        <v>35846</v>
      </c>
      <c r="C369" s="23" t="n">
        <v>8005</v>
      </c>
      <c r="D369" s="25"/>
      <c r="E369" s="25" t="n">
        <v>321000</v>
      </c>
      <c r="F369" s="25"/>
      <c r="G369" s="25" t="n">
        <v>16.0325</v>
      </c>
      <c r="H369" s="25" t="n">
        <v>13.678</v>
      </c>
      <c r="I369" s="25" t="n">
        <v>1.038</v>
      </c>
      <c r="J369" s="25" t="n">
        <v>8765.907</v>
      </c>
      <c r="K369" s="25"/>
      <c r="L369" s="25" t="n">
        <v>1013</v>
      </c>
      <c r="M369" s="25" t="n">
        <v>14.789</v>
      </c>
      <c r="N369" s="25" t="n">
        <v>207322</v>
      </c>
      <c r="O369" s="25" t="n">
        <v>5692.1</v>
      </c>
      <c r="P369" s="25" t="n">
        <v>1321301</v>
      </c>
      <c r="Q369" s="25"/>
      <c r="R369" s="25" t="n">
        <v>5442</v>
      </c>
      <c r="S369" s="25"/>
      <c r="T369" s="25"/>
      <c r="U369" s="25" t="n">
        <v>26</v>
      </c>
      <c r="V369" s="25" t="n">
        <v>95.8</v>
      </c>
      <c r="W369" s="25"/>
      <c r="X369" s="25"/>
      <c r="Y369" s="25"/>
      <c r="Z369" s="25"/>
      <c r="AA369" s="25" t="n">
        <v>269714</v>
      </c>
      <c r="AB369" s="26"/>
      <c r="AC369" s="27" t="n">
        <v>0</v>
      </c>
      <c r="AD369" s="28" t="n">
        <v>143.8</v>
      </c>
      <c r="AE369" s="28" t="n">
        <v>0</v>
      </c>
      <c r="AF369" s="27"/>
      <c r="AG369" s="29" t="n">
        <f aca="false">6753.47943187+0.36116788*I369+0.01252571*N369-22.85359542*V369+0.00407811*AA369-0.00067349*E369</f>
        <v>8045.06820205344</v>
      </c>
      <c r="AH369" s="29" t="n">
        <f aca="false">A369*'Simple Linear Regression'!$B$18+'Simple Linear Regression'!$B$17</f>
        <v>8199.25399381713</v>
      </c>
      <c r="AI369" s="29" t="n">
        <f aca="false">7491.3971+0.0137554*N369-0.00058829*E369-34.3283*V369+0.30565*L369+54.6031*M369</f>
        <v>7982.8506047</v>
      </c>
      <c r="AJ369" s="29" t="n">
        <f aca="false">7491.3971-0.00058829*E369+0.30565*L369+54.6031*M369+0.0137554*N369-34.3283*V369</f>
        <v>7982.8506047</v>
      </c>
      <c r="AL369" s="29" t="n">
        <f aca="false">2192.59+2373.87*I369+0.0316653*N369-15.7623*V369+0.00202406*AA369-0.000740146*E369-0.00963493*(I369*N369)</f>
        <v>7946.44328959652</v>
      </c>
      <c r="AM369" s="30" t="n">
        <f aca="false">5205.907083+122.0638992*I369+13.609808*(N369/1000)-1.245906883*AD369+0.7746840854*AE369-134.2474226*AC369-1547.125689*IF(AND(B369&gt;=DATE(2020,3,20),B369&lt;=DATE(2020,6,26)),1,0)</f>
        <v>7975.0606147702</v>
      </c>
      <c r="AN369" s="30" t="n">
        <f aca="false">IF(ISNUMBER(C370),C370,AN370)-0.8328750492*(AD371-AD370)+3.274150872*(AE371-AE370)+0.7954612886*((IF(ISNUMBER(C370),C370,AN370)-IF(ISNUMBER(C369),C369,AN369))-(-0.8328750492*(AD370-AD369)+3.274150872*(AE370-AE369)))-1.394571582*AO370+0.4181414112*AO369</f>
        <v>7364.5488871492</v>
      </c>
      <c r="AP369" s="31" t="n">
        <f aca="false">AQ369+AR368+'ARIMAX(1,1,1) Model'!$C$19*(AR368-AR367)+'ARIMAX(1,1,1) Model'!$C$20*AS368</f>
        <v>7903.9618347585</v>
      </c>
      <c r="AQ369" s="31" t="n">
        <f aca="false">'ARIMAX(1,1,1) Model'!$C$6*I369+'ARIMAX(1,1,1) Model'!$C$7*N369/1000+'ARIMAX(1,1,1) Model'!$C$8*AD369+'ARIMAX(1,1,1) Model'!$C$9*AE369+'ARIMAX(1,1,1) Model'!$C$10*AC369+'ARIMAX(1,1,1) Model'!$C$11*IF(AND(B369&gt;='ARIMAX(1,1,1) Model'!$C$25,B369&lt;='ARIMAX(1,1,1) Model'!$C$26),1,0)+'ARIMAX(1,1,1) Model'!$C$12*E369/1000+'ARIMAX(1,1,1) Model'!$C$13*V369+'ARIMAX(1,1,1) Model'!$C$14*A369+'ARIMAX(1,1,1) Model'!$C$15*SIN(2*PI()*A369/'ARIMAX(1,1,1) Model'!$C$24)+'ARIMAX(1,1,1) Model'!$C$16*COS(2*PI()*A369/'ARIMAX(1,1,1) Model'!$C$24)+'ARIMAX(1,1,1) Model'!$C$17*SIN(4*PI()*A369/'ARIMAX(1,1,1) Model'!$C$24)+'ARIMAX(1,1,1) Model'!$C$18*COS(4*PI()*A369/'ARIMAX(1,1,1) Model'!$C$24)</f>
        <v>1455.13509385817</v>
      </c>
      <c r="AR369" s="31" t="n">
        <f aca="false">IF(ISNUMBER(C369),C369,AP369)-AQ369</f>
        <v>6549.86490614183</v>
      </c>
      <c r="AS369" s="31" t="n">
        <f aca="false">IF(ISNUMBER(C369),C369-AP369,0)</f>
        <v>101.038165241498</v>
      </c>
      <c r="AT369" s="32"/>
      <c r="AU369" s="33"/>
      <c r="AV369" s="33"/>
      <c r="AW369" s="31"/>
      <c r="AX369" s="31"/>
    </row>
    <row r="370" customFormat="false" ht="16.5" hidden="false" customHeight="true" outlineLevel="0" collapsed="false">
      <c r="A370" s="23" t="n">
        <v>369</v>
      </c>
      <c r="B370" s="24" t="n">
        <v>35853</v>
      </c>
      <c r="C370" s="23" t="n">
        <v>7662</v>
      </c>
      <c r="D370" s="25"/>
      <c r="E370" s="25" t="n">
        <v>327000</v>
      </c>
      <c r="F370" s="25"/>
      <c r="G370" s="25" t="n">
        <v>15.3</v>
      </c>
      <c r="H370" s="25" t="n">
        <v>13.32</v>
      </c>
      <c r="I370" s="25" t="n">
        <v>1.044</v>
      </c>
      <c r="J370" s="25" t="n">
        <v>8765.907</v>
      </c>
      <c r="K370" s="25"/>
      <c r="L370" s="25" t="n">
        <v>1013</v>
      </c>
      <c r="M370" s="25" t="n">
        <v>14.789</v>
      </c>
      <c r="N370" s="25" t="n">
        <v>207322</v>
      </c>
      <c r="O370" s="25" t="n">
        <v>5692.1</v>
      </c>
      <c r="P370" s="25" t="n">
        <v>1321301</v>
      </c>
      <c r="Q370" s="25"/>
      <c r="R370" s="25" t="n">
        <v>5442</v>
      </c>
      <c r="S370" s="25"/>
      <c r="T370" s="25"/>
      <c r="U370" s="25" t="n">
        <v>26</v>
      </c>
      <c r="V370" s="25" t="n">
        <v>95.8</v>
      </c>
      <c r="W370" s="25"/>
      <c r="X370" s="25"/>
      <c r="Y370" s="25"/>
      <c r="Z370" s="25"/>
      <c r="AA370" s="25" t="n">
        <v>269714</v>
      </c>
      <c r="AB370" s="26"/>
      <c r="AC370" s="27" t="n">
        <v>0</v>
      </c>
      <c r="AD370" s="28" t="n">
        <v>118.6</v>
      </c>
      <c r="AE370" s="28" t="n">
        <v>0.3</v>
      </c>
      <c r="AF370" s="27"/>
      <c r="AG370" s="29" t="n">
        <f aca="false">6753.47943187+0.36116788*I370+0.01252571*N370-22.85359542*V370+0.00407811*AA370-0.00067349*E370</f>
        <v>8041.02942906072</v>
      </c>
      <c r="AH370" s="29" t="n">
        <f aca="false">A370*'Simple Linear Regression'!$B$18+'Simple Linear Regression'!$B$17</f>
        <v>8200.10703090104</v>
      </c>
      <c r="AI370" s="29" t="n">
        <f aca="false">7491.3971+0.0137554*N370-0.00058829*E370-34.3283*V370+0.30565*L370+54.6031*M370</f>
        <v>7979.3208647</v>
      </c>
      <c r="AJ370" s="29" t="n">
        <f aca="false">7491.3971-0.00058829*E370+0.30565*L370+54.6031*M370+0.0137554*N370-34.3283*V370</f>
        <v>7979.3208647</v>
      </c>
      <c r="AL370" s="29" t="n">
        <f aca="false">2192.59+2373.87*I370+0.0316653*N370-15.7623*V370+0.00202406*AA370-0.000740146*E370-0.00963493*(I370*N370)</f>
        <v>7944.26043585176</v>
      </c>
      <c r="AM370" s="30" t="n">
        <f aca="false">5205.907083+122.0638992*I370+13.609808*(N370/1000)-1.245906883*AD370+0.7746840854*AE370-134.2474226*AC370-1547.125689*IF(AND(B370&gt;=DATE(2020,3,20),B370&lt;=DATE(2020,6,26)),1,0)</f>
        <v>8007.42225684262</v>
      </c>
      <c r="AN370" s="30" t="n">
        <f aca="false">IF(ISNUMBER(C371),C371,AN371)-0.8328750492*(AD372-AD371)+3.274150872*(AE372-AE371)+0.7954612886*((IF(ISNUMBER(C371),C371,AN371)-IF(ISNUMBER(C370),C370,AN370))-(-0.8328750492*(AD371-AD370)+3.274150872*(AE371-AE370)))-1.394571582*AO371+0.4181414112*AO370</f>
        <v>7782.5645465686</v>
      </c>
      <c r="AP370" s="31" t="n">
        <f aca="false">AQ370+AR369+'ARIMAX(1,1,1) Model'!$C$19*(AR369-AR368)+'ARIMAX(1,1,1) Model'!$C$20*AS369</f>
        <v>7902.92823047047</v>
      </c>
      <c r="AQ370" s="31" t="n">
        <f aca="false">'ARIMAX(1,1,1) Model'!$C$6*I370+'ARIMAX(1,1,1) Model'!$C$7*N370/1000+'ARIMAX(1,1,1) Model'!$C$8*AD370+'ARIMAX(1,1,1) Model'!$C$9*AE370+'ARIMAX(1,1,1) Model'!$C$10*AC370+'ARIMAX(1,1,1) Model'!$C$11*IF(AND(B370&gt;='ARIMAX(1,1,1) Model'!$C$25,B370&lt;='ARIMAX(1,1,1) Model'!$C$26),1,0)+'ARIMAX(1,1,1) Model'!$C$12*E370/1000+'ARIMAX(1,1,1) Model'!$C$13*V370+'ARIMAX(1,1,1) Model'!$C$14*A370+'ARIMAX(1,1,1) Model'!$C$15*SIN(2*PI()*A370/'ARIMAX(1,1,1) Model'!$C$24)+'ARIMAX(1,1,1) Model'!$C$16*COS(2*PI()*A370/'ARIMAX(1,1,1) Model'!$C$24)+'ARIMAX(1,1,1) Model'!$C$17*SIN(4*PI()*A370/'ARIMAX(1,1,1) Model'!$C$24)+'ARIMAX(1,1,1) Model'!$C$18*COS(4*PI()*A370/'ARIMAX(1,1,1) Model'!$C$24)</f>
        <v>1465.17753240082</v>
      </c>
      <c r="AR370" s="31" t="n">
        <f aca="false">IF(ISNUMBER(C370),C370,AP370)-AQ370</f>
        <v>6196.82246759918</v>
      </c>
      <c r="AS370" s="31" t="n">
        <f aca="false">IF(ISNUMBER(C370),C370-AP370,0)</f>
        <v>-240.928230470472</v>
      </c>
      <c r="AT370" s="32"/>
      <c r="AU370" s="33"/>
      <c r="AV370" s="33"/>
      <c r="AW370" s="31"/>
      <c r="AX370" s="31"/>
    </row>
    <row r="371" customFormat="false" ht="16.5" hidden="false" customHeight="true" outlineLevel="0" collapsed="false">
      <c r="A371" s="23" t="n">
        <v>370</v>
      </c>
      <c r="B371" s="24" t="n">
        <v>35860</v>
      </c>
      <c r="C371" s="23" t="n">
        <v>7744</v>
      </c>
      <c r="D371" s="25"/>
      <c r="E371" s="25" t="n">
        <v>317000</v>
      </c>
      <c r="F371" s="25"/>
      <c r="G371" s="25" t="n">
        <v>15.234</v>
      </c>
      <c r="H371" s="25" t="n">
        <v>13.134</v>
      </c>
      <c r="I371" s="25" t="n">
        <v>1.028</v>
      </c>
      <c r="J371" s="25" t="n">
        <v>8765.907</v>
      </c>
      <c r="K371" s="25"/>
      <c r="L371" s="25" t="n">
        <v>1013</v>
      </c>
      <c r="M371" s="25" t="n">
        <v>14.789</v>
      </c>
      <c r="N371" s="25" t="n">
        <v>207322</v>
      </c>
      <c r="O371" s="25" t="n">
        <v>5692.1</v>
      </c>
      <c r="P371" s="25" t="n">
        <v>1321301</v>
      </c>
      <c r="Q371" s="25"/>
      <c r="R371" s="25" t="n">
        <v>4631</v>
      </c>
      <c r="S371" s="25"/>
      <c r="T371" s="25"/>
      <c r="U371" s="25" t="n">
        <v>26</v>
      </c>
      <c r="V371" s="25" t="n">
        <v>95.8</v>
      </c>
      <c r="W371" s="25"/>
      <c r="X371" s="25"/>
      <c r="Y371" s="25"/>
      <c r="Z371" s="25"/>
      <c r="AA371" s="25" t="n">
        <v>272958</v>
      </c>
      <c r="AB371" s="26"/>
      <c r="AC371" s="27" t="n">
        <v>0</v>
      </c>
      <c r="AD371" s="28" t="n">
        <v>130.7</v>
      </c>
      <c r="AE371" s="28" t="n">
        <v>1.2</v>
      </c>
      <c r="AF371" s="27"/>
      <c r="AG371" s="29" t="n">
        <f aca="false">6753.47943187+0.36116788*I371+0.01252571*N371-22.85359542*V371+0.00407811*AA371-0.00067349*E371</f>
        <v>8060.98793921464</v>
      </c>
      <c r="AH371" s="29" t="n">
        <f aca="false">A371*'Simple Linear Regression'!$B$18+'Simple Linear Regression'!$B$17</f>
        <v>8200.96006798494</v>
      </c>
      <c r="AI371" s="29" t="n">
        <f aca="false">7491.3971+0.0137554*N371-0.00058829*E371-34.3283*V371+0.30565*L371+54.6031*M371</f>
        <v>7985.2037647</v>
      </c>
      <c r="AJ371" s="29" t="n">
        <f aca="false">7491.3971-0.00058829*E371+0.30565*L371+54.6031*M371+0.0137554*N371-34.3283*V371</f>
        <v>7985.2037647</v>
      </c>
      <c r="AL371" s="29" t="n">
        <f aca="false">2192.59+2373.87*I371+0.0316653*N371-15.7623*V371+0.00202406*AA371-0.000740146*E371-0.00963493*(I371*N371)</f>
        <v>7952.20655381112</v>
      </c>
      <c r="AM371" s="30" t="n">
        <f aca="false">5205.907083+122.0638992*I371+13.609808*(N371/1000)-1.245906883*AD371+0.7746840854*AE371-134.2474226*AC371-1547.125689*IF(AND(B371&gt;=DATE(2020,3,20),B371&lt;=DATE(2020,6,26)),1,0)</f>
        <v>7991.09097684798</v>
      </c>
      <c r="AN371" s="30" t="n">
        <f aca="false">IF(ISNUMBER(C372),C372,AN372)-0.8328750492*(AD373-AD372)+3.274150872*(AE373-AE372)+0.7954612886*((IF(ISNUMBER(C372),C372,AN372)-IF(ISNUMBER(C371),C371,AN371))-(-0.8328750492*(AD372-AD371)+3.274150872*(AE372-AE371)))-1.394571582*AO372+0.4181414112*AO371</f>
        <v>8447.02443350568</v>
      </c>
      <c r="AP371" s="31" t="n">
        <f aca="false">AQ371+AR370+'ARIMAX(1,1,1) Model'!$C$19*(AR370-AR369)+'ARIMAX(1,1,1) Model'!$C$20*AS370</f>
        <v>7905.09510593275</v>
      </c>
      <c r="AQ371" s="31" t="n">
        <f aca="false">'ARIMAX(1,1,1) Model'!$C$6*I371+'ARIMAX(1,1,1) Model'!$C$7*N371/1000+'ARIMAX(1,1,1) Model'!$C$8*AD371+'ARIMAX(1,1,1) Model'!$C$9*AE371+'ARIMAX(1,1,1) Model'!$C$10*AC371+'ARIMAX(1,1,1) Model'!$C$11*IF(AND(B371&gt;='ARIMAX(1,1,1) Model'!$C$25,B371&lt;='ARIMAX(1,1,1) Model'!$C$26),1,0)+'ARIMAX(1,1,1) Model'!$C$12*E371/1000+'ARIMAX(1,1,1) Model'!$C$13*V371+'ARIMAX(1,1,1) Model'!$C$14*A371+'ARIMAX(1,1,1) Model'!$C$15*SIN(2*PI()*A371/'ARIMAX(1,1,1) Model'!$C$24)+'ARIMAX(1,1,1) Model'!$C$16*COS(2*PI()*A371/'ARIMAX(1,1,1) Model'!$C$24)+'ARIMAX(1,1,1) Model'!$C$17*SIN(4*PI()*A371/'ARIMAX(1,1,1) Model'!$C$24)+'ARIMAX(1,1,1) Model'!$C$18*COS(4*PI()*A371/'ARIMAX(1,1,1) Model'!$C$24)</f>
        <v>1525.84992559195</v>
      </c>
      <c r="AR371" s="31" t="n">
        <f aca="false">IF(ISNUMBER(C371),C371,AP371)-AQ371</f>
        <v>6218.15007440806</v>
      </c>
      <c r="AS371" s="31" t="n">
        <f aca="false">IF(ISNUMBER(C371),C371-AP371,0)</f>
        <v>-161.095105932746</v>
      </c>
      <c r="AT371" s="32"/>
      <c r="AU371" s="33"/>
      <c r="AV371" s="33"/>
      <c r="AW371" s="31"/>
      <c r="AX371" s="31"/>
    </row>
    <row r="372" customFormat="false" ht="16.5" hidden="false" customHeight="true" outlineLevel="0" collapsed="false">
      <c r="A372" s="23" t="n">
        <v>371</v>
      </c>
      <c r="B372" s="24" t="n">
        <v>35867</v>
      </c>
      <c r="C372" s="23" t="n">
        <v>8103</v>
      </c>
      <c r="D372" s="25"/>
      <c r="E372" s="25" t="n">
        <v>308000</v>
      </c>
      <c r="F372" s="25"/>
      <c r="G372" s="25" t="n">
        <v>14.402</v>
      </c>
      <c r="H372" s="25" t="n">
        <v>12.312</v>
      </c>
      <c r="I372" s="25" t="n">
        <v>1.018</v>
      </c>
      <c r="J372" s="25" t="n">
        <v>8765.907</v>
      </c>
      <c r="K372" s="25"/>
      <c r="L372" s="25" t="n">
        <v>993</v>
      </c>
      <c r="M372" s="25" t="n">
        <v>14.789</v>
      </c>
      <c r="N372" s="25" t="n">
        <v>207322</v>
      </c>
      <c r="O372" s="25" t="n">
        <v>5689.9</v>
      </c>
      <c r="P372" s="25" t="n">
        <v>1321301</v>
      </c>
      <c r="Q372" s="25"/>
      <c r="R372" s="25" t="n">
        <v>4631</v>
      </c>
      <c r="S372" s="25"/>
      <c r="T372" s="25"/>
      <c r="U372" s="25" t="n">
        <v>26</v>
      </c>
      <c r="V372" s="25" t="n">
        <v>97.2</v>
      </c>
      <c r="W372" s="25"/>
      <c r="X372" s="25"/>
      <c r="Y372" s="25"/>
      <c r="Z372" s="25"/>
      <c r="AA372" s="25" t="n">
        <v>272958</v>
      </c>
      <c r="AB372" s="26"/>
      <c r="AC372" s="27" t="n">
        <v>0</v>
      </c>
      <c r="AD372" s="28" t="n">
        <v>165.2</v>
      </c>
      <c r="AE372" s="28" t="n">
        <v>0.1</v>
      </c>
      <c r="AF372" s="27"/>
      <c r="AG372" s="29" t="n">
        <f aca="false">6753.47943187+0.36116788*I372+0.01252571*N372-22.85359542*V372+0.00407811*AA372-0.00067349*E372</f>
        <v>8035.05070394784</v>
      </c>
      <c r="AH372" s="29" t="n">
        <f aca="false">A372*'Simple Linear Regression'!$B$18+'Simple Linear Regression'!$B$17</f>
        <v>8201.81310506884</v>
      </c>
      <c r="AI372" s="29" t="n">
        <f aca="false">7491.3971+0.0137554*N372-0.00058829*E372-34.3283*V372+0.30565*L372+54.6031*M372</f>
        <v>7936.3257547</v>
      </c>
      <c r="AJ372" s="29" t="n">
        <f aca="false">7491.3971-0.00058829*E372+0.30565*L372+54.6031*M372+0.0137554*N372-34.3283*V372</f>
        <v>7936.3257547</v>
      </c>
      <c r="AL372" s="29" t="n">
        <f aca="false">2192.59+2373.87*I372+0.0316653*N372-15.7623*V372+0.00202406*AA372-0.000740146*E372-0.00963493*(I372*N372)</f>
        <v>7933.03727738572</v>
      </c>
      <c r="AM372" s="30" t="n">
        <f aca="false">5205.907083+122.0638992*I372+13.609808*(N372/1000)-1.245906883*AD372+0.7746840854*AE372-134.2474226*AC372-1547.125689*IF(AND(B372&gt;=DATE(2020,3,20),B372&lt;=DATE(2020,6,26)),1,0)</f>
        <v>7946.03439789854</v>
      </c>
      <c r="AN372" s="30" t="n">
        <f aca="false">IF(ISNUMBER(C373),C373,AN373)-0.8328750492*(AD374-AD373)+3.274150872*(AE374-AE373)+0.7954612886*((IF(ISNUMBER(C373),C373,AN373)-IF(ISNUMBER(C372),C372,AN372))-(-0.8328750492*(AD373-AD372)+3.274150872*(AE373-AE372)))-1.394571582*AO373+0.4181414112*AO372</f>
        <v>7474.42252138218</v>
      </c>
      <c r="AP372" s="31" t="n">
        <f aca="false">AQ372+AR371+'ARIMAX(1,1,1) Model'!$C$19*(AR371-AR370)+'ARIMAX(1,1,1) Model'!$C$20*AS371</f>
        <v>7987.8795402933</v>
      </c>
      <c r="AQ372" s="31" t="n">
        <f aca="false">'ARIMAX(1,1,1) Model'!$C$6*I372+'ARIMAX(1,1,1) Model'!$C$7*N372/1000+'ARIMAX(1,1,1) Model'!$C$8*AD372+'ARIMAX(1,1,1) Model'!$C$9*AE372+'ARIMAX(1,1,1) Model'!$C$10*AC372+'ARIMAX(1,1,1) Model'!$C$11*IF(AND(B372&gt;='ARIMAX(1,1,1) Model'!$C$25,B372&lt;='ARIMAX(1,1,1) Model'!$C$26),1,0)+'ARIMAX(1,1,1) Model'!$C$12*E372/1000+'ARIMAX(1,1,1) Model'!$C$13*V372+'ARIMAX(1,1,1) Model'!$C$14*A372+'ARIMAX(1,1,1) Model'!$C$15*SIN(2*PI()*A372/'ARIMAX(1,1,1) Model'!$C$24)+'ARIMAX(1,1,1) Model'!$C$16*COS(2*PI()*A372/'ARIMAX(1,1,1) Model'!$C$24)+'ARIMAX(1,1,1) Model'!$C$17*SIN(4*PI()*A372/'ARIMAX(1,1,1) Model'!$C$24)+'ARIMAX(1,1,1) Model'!$C$18*COS(4*PI()*A372/'ARIMAX(1,1,1) Model'!$C$24)</f>
        <v>1622.65030436281</v>
      </c>
      <c r="AR372" s="31" t="n">
        <f aca="false">IF(ISNUMBER(C372),C372,AP372)-AQ372</f>
        <v>6480.34969563719</v>
      </c>
      <c r="AS372" s="31" t="n">
        <f aca="false">IF(ISNUMBER(C372),C372-AP372,0)</f>
        <v>115.120459706699</v>
      </c>
      <c r="AT372" s="32"/>
      <c r="AU372" s="33"/>
      <c r="AV372" s="33"/>
      <c r="AW372" s="31"/>
      <c r="AX372" s="31"/>
    </row>
    <row r="373" customFormat="false" ht="16.5" hidden="false" customHeight="true" outlineLevel="0" collapsed="false">
      <c r="A373" s="23" t="n">
        <v>372</v>
      </c>
      <c r="B373" s="24" t="n">
        <v>35874</v>
      </c>
      <c r="C373" s="23" t="n">
        <v>7753</v>
      </c>
      <c r="D373" s="25"/>
      <c r="E373" s="25" t="n">
        <v>319000</v>
      </c>
      <c r="F373" s="25"/>
      <c r="G373" s="25" t="n">
        <v>14.036</v>
      </c>
      <c r="H373" s="25" t="n">
        <v>11.952</v>
      </c>
      <c r="I373" s="25" t="n">
        <v>1.008</v>
      </c>
      <c r="J373" s="25" t="n">
        <v>8765.907</v>
      </c>
      <c r="K373" s="25"/>
      <c r="L373" s="25" t="n">
        <v>993</v>
      </c>
      <c r="M373" s="25" t="n">
        <v>15.232</v>
      </c>
      <c r="N373" s="25" t="n">
        <v>196870</v>
      </c>
      <c r="O373" s="25" t="n">
        <v>5689.9</v>
      </c>
      <c r="P373" s="25" t="n">
        <v>1344165</v>
      </c>
      <c r="Q373" s="25"/>
      <c r="R373" s="25" t="n">
        <v>4631</v>
      </c>
      <c r="S373" s="25"/>
      <c r="T373" s="25"/>
      <c r="U373" s="25" t="n">
        <v>26</v>
      </c>
      <c r="V373" s="25" t="n">
        <v>97.2</v>
      </c>
      <c r="W373" s="25"/>
      <c r="X373" s="25"/>
      <c r="Y373" s="25"/>
      <c r="Z373" s="25"/>
      <c r="AA373" s="25" t="n">
        <v>272958</v>
      </c>
      <c r="AB373" s="26"/>
      <c r="AC373" s="27" t="n">
        <v>0</v>
      </c>
      <c r="AD373" s="28" t="n">
        <v>125.9</v>
      </c>
      <c r="AE373" s="28" t="n">
        <v>0.1</v>
      </c>
      <c r="AF373" s="27"/>
      <c r="AG373" s="29" t="n">
        <f aca="false">6753.47943187+0.36116788*I373+0.01252571*N373-22.85359542*V373+0.00407811*AA373-0.00067349*E373</f>
        <v>7896.71998134904</v>
      </c>
      <c r="AH373" s="29" t="n">
        <f aca="false">A373*'Simple Linear Regression'!$B$18+'Simple Linear Regression'!$B$17</f>
        <v>8202.66614215275</v>
      </c>
      <c r="AI373" s="29" t="n">
        <f aca="false">7491.3971+0.0137554*N373-0.00058829*E373-34.3283*V373+0.30565*L373+54.6031*M373</f>
        <v>7810.2722972</v>
      </c>
      <c r="AJ373" s="29" t="n">
        <f aca="false">7491.3971-0.00058829*E373+0.30565*L373+54.6031*M373+0.0137554*N373-34.3283*V373</f>
        <v>7810.2722972</v>
      </c>
      <c r="AL373" s="29" t="n">
        <f aca="false">2192.59+2373.87*I373+0.0316653*N373-15.7623*V373+0.00202406*AA373-0.000740146*E373-0.00963493*(I373*N373)</f>
        <v>7691.6765080272</v>
      </c>
      <c r="AM373" s="30" t="n">
        <f aca="false">5205.907083+122.0638992*I373+13.609808*(N373/1000)-1.245906883*AD373+0.7746840854*AE373-134.2474226*AC373-1547.125689*IF(AND(B373&gt;=DATE(2020,3,20),B373&lt;=DATE(2020,6,26)),1,0)</f>
        <v>7851.52818619244</v>
      </c>
      <c r="AN373" s="30" t="n">
        <f aca="false">IF(ISNUMBER(C374),C374,AN374)-0.8328750492*(AD375-AD374)+3.274150872*(AE375-AE374)+0.7954612886*((IF(ISNUMBER(C374),C374,AN374)-IF(ISNUMBER(C373),C373,AN373))-(-0.8328750492*(AD374-AD373)+3.274150872*(AE374-AE373)))-1.394571582*AO374+0.4181414112*AO373</f>
        <v>8228.88622392013</v>
      </c>
      <c r="AP373" s="31" t="n">
        <f aca="false">AQ373+AR372+'ARIMAX(1,1,1) Model'!$C$19*(AR372-AR371)+'ARIMAX(1,1,1) Model'!$C$20*AS372</f>
        <v>8038.39626791587</v>
      </c>
      <c r="AQ373" s="31" t="n">
        <f aca="false">'ARIMAX(1,1,1) Model'!$C$6*I373+'ARIMAX(1,1,1) Model'!$C$7*N373/1000+'ARIMAX(1,1,1) Model'!$C$8*AD373+'ARIMAX(1,1,1) Model'!$C$9*AE373+'ARIMAX(1,1,1) Model'!$C$10*AC373+'ARIMAX(1,1,1) Model'!$C$11*IF(AND(B373&gt;='ARIMAX(1,1,1) Model'!$C$25,B373&lt;='ARIMAX(1,1,1) Model'!$C$26),1,0)+'ARIMAX(1,1,1) Model'!$C$12*E373/1000+'ARIMAX(1,1,1) Model'!$C$13*V373+'ARIMAX(1,1,1) Model'!$C$14*A373+'ARIMAX(1,1,1) Model'!$C$15*SIN(2*PI()*A373/'ARIMAX(1,1,1) Model'!$C$24)+'ARIMAX(1,1,1) Model'!$C$16*COS(2*PI()*A373/'ARIMAX(1,1,1) Model'!$C$24)+'ARIMAX(1,1,1) Model'!$C$17*SIN(4*PI()*A373/'ARIMAX(1,1,1) Model'!$C$24)+'ARIMAX(1,1,1) Model'!$C$18*COS(4*PI()*A373/'ARIMAX(1,1,1) Model'!$C$24)</f>
        <v>1636.0918371306</v>
      </c>
      <c r="AR373" s="31" t="n">
        <f aca="false">IF(ISNUMBER(C373),C373,AP373)-AQ373</f>
        <v>6116.9081628694</v>
      </c>
      <c r="AS373" s="31" t="n">
        <f aca="false">IF(ISNUMBER(C373),C373-AP373,0)</f>
        <v>-285.39626791587</v>
      </c>
      <c r="AT373" s="32"/>
      <c r="AU373" s="33"/>
      <c r="AV373" s="33"/>
      <c r="AW373" s="31"/>
      <c r="AX373" s="31"/>
    </row>
    <row r="374" customFormat="false" ht="16.5" hidden="false" customHeight="true" outlineLevel="0" collapsed="false">
      <c r="A374" s="23" t="n">
        <v>373</v>
      </c>
      <c r="B374" s="24" t="n">
        <v>35881</v>
      </c>
      <c r="C374" s="23" t="n">
        <v>7996</v>
      </c>
      <c r="D374" s="25"/>
      <c r="E374" s="25" t="n">
        <v>321000</v>
      </c>
      <c r="F374" s="25"/>
      <c r="G374" s="25" t="n">
        <v>16.422</v>
      </c>
      <c r="H374" s="25" t="n">
        <v>14.612</v>
      </c>
      <c r="I374" s="25" t="n">
        <v>1</v>
      </c>
      <c r="J374" s="25" t="n">
        <v>8765.907</v>
      </c>
      <c r="K374" s="25"/>
      <c r="L374" s="25" t="n">
        <v>993</v>
      </c>
      <c r="M374" s="25" t="n">
        <v>15.232</v>
      </c>
      <c r="N374" s="25" t="n">
        <v>196870</v>
      </c>
      <c r="O374" s="25" t="n">
        <v>5689.9</v>
      </c>
      <c r="P374" s="25" t="n">
        <v>1344165</v>
      </c>
      <c r="Q374" s="25"/>
      <c r="R374" s="25" t="n">
        <v>4631</v>
      </c>
      <c r="S374" s="25"/>
      <c r="T374" s="25"/>
      <c r="U374" s="25" t="n">
        <v>26</v>
      </c>
      <c r="V374" s="25" t="n">
        <v>97.2</v>
      </c>
      <c r="W374" s="25"/>
      <c r="X374" s="25"/>
      <c r="Y374" s="25"/>
      <c r="Z374" s="25"/>
      <c r="AA374" s="25" t="n">
        <v>272958</v>
      </c>
      <c r="AB374" s="26"/>
      <c r="AC374" s="27" t="n">
        <v>0</v>
      </c>
      <c r="AD374" s="28" t="n">
        <v>102.7</v>
      </c>
      <c r="AE374" s="28" t="n">
        <v>2.1</v>
      </c>
      <c r="AF374" s="27"/>
      <c r="AG374" s="29" t="n">
        <f aca="false">6753.47943187+0.36116788*I374+0.01252571*N374-22.85359542*V374+0.00407811*AA374-0.00067349*E374</f>
        <v>7895.370112006</v>
      </c>
      <c r="AH374" s="29" t="n">
        <f aca="false">A374*'Simple Linear Regression'!$B$18+'Simple Linear Regression'!$B$17</f>
        <v>8203.51917923665</v>
      </c>
      <c r="AI374" s="29" t="n">
        <f aca="false">7491.3971+0.0137554*N374-0.00058829*E374-34.3283*V374+0.30565*L374+54.6031*M374</f>
        <v>7809.0957172</v>
      </c>
      <c r="AJ374" s="29" t="n">
        <f aca="false">7491.3971-0.00058829*E374+0.30565*L374+54.6031*M374+0.0137554*N374-34.3283*V374</f>
        <v>7809.0957172</v>
      </c>
      <c r="AL374" s="29" t="n">
        <f aca="false">2192.59+2373.87*I374+0.0316653*N374-15.7623*V374+0.00202406*AA374-0.000740146*E374-0.00963493*(I374*N374)</f>
        <v>7686.37988538</v>
      </c>
      <c r="AM374" s="30" t="n">
        <f aca="false">5205.907083+122.0638992*I374+13.609808*(N374/1000)-1.245906883*AD374+0.7746840854*AE374-134.2474226*AC374-1547.125689*IF(AND(B374&gt;=DATE(2020,3,20),B374&lt;=DATE(2020,6,26)),1,0)</f>
        <v>7881.00608285524</v>
      </c>
      <c r="AN374" s="30" t="n">
        <f aca="false">IF(ISNUMBER(C375),C375,AN375)-0.8328750492*(AD376-AD375)+3.274150872*(AE376-AE375)+0.7954612886*((IF(ISNUMBER(C375),C375,AN375)-IF(ISNUMBER(C374),C374,AN374))-(-0.8328750492*(AD375-AD374)+3.274150872*(AE375-AE374)))-1.394571582*AO375+0.4181414112*AO374</f>
        <v>9688.5298804763</v>
      </c>
      <c r="AP374" s="31" t="n">
        <f aca="false">AQ374+AR373+'ARIMAX(1,1,1) Model'!$C$19*(AR373-AR372)+'ARIMAX(1,1,1) Model'!$C$20*AS373</f>
        <v>8022.91232685593</v>
      </c>
      <c r="AQ374" s="31" t="n">
        <f aca="false">'ARIMAX(1,1,1) Model'!$C$6*I374+'ARIMAX(1,1,1) Model'!$C$7*N374/1000+'ARIMAX(1,1,1) Model'!$C$8*AD374+'ARIMAX(1,1,1) Model'!$C$9*AE374+'ARIMAX(1,1,1) Model'!$C$10*AC374+'ARIMAX(1,1,1) Model'!$C$11*IF(AND(B374&gt;='ARIMAX(1,1,1) Model'!$C$25,B374&lt;='ARIMAX(1,1,1) Model'!$C$26),1,0)+'ARIMAX(1,1,1) Model'!$C$12*E374/1000+'ARIMAX(1,1,1) Model'!$C$13*V374+'ARIMAX(1,1,1) Model'!$C$14*A374+'ARIMAX(1,1,1) Model'!$C$15*SIN(2*PI()*A374/'ARIMAX(1,1,1) Model'!$C$24)+'ARIMAX(1,1,1) Model'!$C$16*COS(2*PI()*A374/'ARIMAX(1,1,1) Model'!$C$24)+'ARIMAX(1,1,1) Model'!$C$17*SIN(4*PI()*A374/'ARIMAX(1,1,1) Model'!$C$24)+'ARIMAX(1,1,1) Model'!$C$18*COS(4*PI()*A374/'ARIMAX(1,1,1) Model'!$C$24)</f>
        <v>1684.57074572117</v>
      </c>
      <c r="AR374" s="31" t="n">
        <f aca="false">IF(ISNUMBER(C374),C374,AP374)-AQ374</f>
        <v>6311.42925427883</v>
      </c>
      <c r="AS374" s="31" t="n">
        <f aca="false">IF(ISNUMBER(C374),C374-AP374,0)</f>
        <v>-26.9123268559315</v>
      </c>
      <c r="AT374" s="32"/>
      <c r="AU374" s="33"/>
      <c r="AV374" s="33"/>
      <c r="AW374" s="31"/>
      <c r="AX374" s="31"/>
    </row>
    <row r="375" customFormat="false" ht="16.5" hidden="false" customHeight="true" outlineLevel="0" collapsed="false">
      <c r="A375" s="23" t="n">
        <v>374</v>
      </c>
      <c r="B375" s="24" t="n">
        <v>35888</v>
      </c>
      <c r="C375" s="23" t="n">
        <v>8992</v>
      </c>
      <c r="D375" s="25"/>
      <c r="E375" s="25" t="n">
        <v>312000</v>
      </c>
      <c r="F375" s="25"/>
      <c r="G375" s="25" t="n">
        <v>15.976</v>
      </c>
      <c r="H375" s="25" t="n">
        <v>13.79</v>
      </c>
      <c r="I375" s="25" t="n">
        <v>1.03</v>
      </c>
      <c r="J375" s="25" t="n">
        <v>8765.907</v>
      </c>
      <c r="K375" s="25"/>
      <c r="L375" s="25" t="n">
        <v>993</v>
      </c>
      <c r="M375" s="25" t="n">
        <v>15.232</v>
      </c>
      <c r="N375" s="25" t="n">
        <v>196870</v>
      </c>
      <c r="O375" s="25" t="n">
        <v>5689.9</v>
      </c>
      <c r="P375" s="25" t="n">
        <v>1344165</v>
      </c>
      <c r="Q375" s="25"/>
      <c r="R375" s="25" t="n">
        <v>4631</v>
      </c>
      <c r="S375" s="25"/>
      <c r="T375" s="25"/>
      <c r="U375" s="25" t="n">
        <v>26</v>
      </c>
      <c r="V375" s="25" t="n">
        <v>97.2</v>
      </c>
      <c r="W375" s="25"/>
      <c r="X375" s="25"/>
      <c r="Y375" s="25"/>
      <c r="Z375" s="25"/>
      <c r="AA375" s="25" t="n">
        <v>272958</v>
      </c>
      <c r="AB375" s="26"/>
      <c r="AC375" s="27" t="n">
        <v>0</v>
      </c>
      <c r="AD375" s="28" t="n">
        <v>50.9</v>
      </c>
      <c r="AE375" s="28" t="n">
        <v>7.3</v>
      </c>
      <c r="AF375" s="27"/>
      <c r="AG375" s="29" t="n">
        <f aca="false">6753.47943187+0.36116788*I375+0.01252571*N375-22.85359542*V375+0.00407811*AA375-0.00067349*E375</f>
        <v>7901.4423570424</v>
      </c>
      <c r="AH375" s="29" t="n">
        <f aca="false">A375*'Simple Linear Regression'!$B$18+'Simple Linear Regression'!$B$17</f>
        <v>8204.37221632056</v>
      </c>
      <c r="AI375" s="29" t="n">
        <f aca="false">7491.3971+0.0137554*N375-0.00058829*E375-34.3283*V375+0.30565*L375+54.6031*M375</f>
        <v>7814.3903272</v>
      </c>
      <c r="AJ375" s="29" t="n">
        <f aca="false">7491.3971-0.00058829*E375+0.30565*L375+54.6031*M375+0.0137554*N375-34.3283*V375</f>
        <v>7814.3903272</v>
      </c>
      <c r="AL375" s="29" t="n">
        <f aca="false">2192.59+2373.87*I375+0.0316653*N375-15.7623*V375+0.00202406*AA375-0.000740146*E375-0.00963493*(I375*N375)</f>
        <v>7707.352439307</v>
      </c>
      <c r="AM375" s="30" t="n">
        <f aca="false">5205.907083+122.0638992*I375+13.609808*(N375/1000)-1.245906883*AD375+0.7746840854*AE375-134.2474226*AC375-1547.125689*IF(AND(B375&gt;=DATE(2020,3,20),B375&lt;=DATE(2020,6,26)),1,0)</f>
        <v>7953.23433361472</v>
      </c>
      <c r="AN375" s="30" t="n">
        <f aca="false">IF(ISNUMBER(C376),C376,AN376)-0.8328750492*(AD377-AD376)+3.274150872*(AE377-AE376)+0.7954612886*((IF(ISNUMBER(C376),C376,AN376)-IF(ISNUMBER(C375),C375,AN375))-(-0.8328750492*(AD376-AD375)+3.274150872*(AE376-AE375)))-1.394571582*AO376+0.4181414112*AO375</f>
        <v>7343.00181101201</v>
      </c>
      <c r="AP375" s="31" t="n">
        <f aca="false">AQ375+AR374+'ARIMAX(1,1,1) Model'!$C$19*(AR374-AR373)+'ARIMAX(1,1,1) Model'!$C$20*AS374</f>
        <v>8080.06068275063</v>
      </c>
      <c r="AQ375" s="31" t="n">
        <f aca="false">'ARIMAX(1,1,1) Model'!$C$6*I375+'ARIMAX(1,1,1) Model'!$C$7*N375/1000+'ARIMAX(1,1,1) Model'!$C$8*AD375+'ARIMAX(1,1,1) Model'!$C$9*AE375+'ARIMAX(1,1,1) Model'!$C$10*AC375+'ARIMAX(1,1,1) Model'!$C$11*IF(AND(B375&gt;='ARIMAX(1,1,1) Model'!$C$25,B375&lt;='ARIMAX(1,1,1) Model'!$C$26),1,0)+'ARIMAX(1,1,1) Model'!$C$12*E375/1000+'ARIMAX(1,1,1) Model'!$C$13*V375+'ARIMAX(1,1,1) Model'!$C$14*A375+'ARIMAX(1,1,1) Model'!$C$15*SIN(2*PI()*A375/'ARIMAX(1,1,1) Model'!$C$24)+'ARIMAX(1,1,1) Model'!$C$16*COS(2*PI()*A375/'ARIMAX(1,1,1) Model'!$C$24)+'ARIMAX(1,1,1) Model'!$C$17*SIN(4*PI()*A375/'ARIMAX(1,1,1) Model'!$C$24)+'ARIMAX(1,1,1) Model'!$C$18*COS(4*PI()*A375/'ARIMAX(1,1,1) Model'!$C$24)</f>
        <v>1725.43612556505</v>
      </c>
      <c r="AR375" s="31" t="n">
        <f aca="false">IF(ISNUMBER(C375),C375,AP375)-AQ375</f>
        <v>7266.56387443496</v>
      </c>
      <c r="AS375" s="31" t="n">
        <f aca="false">IF(ISNUMBER(C375),C375-AP375,0)</f>
        <v>911.939317249367</v>
      </c>
      <c r="AT375" s="32"/>
      <c r="AU375" s="33"/>
      <c r="AV375" s="33"/>
      <c r="AW375" s="31"/>
      <c r="AX375" s="31"/>
    </row>
    <row r="376" customFormat="false" ht="16.5" hidden="false" customHeight="true" outlineLevel="0" collapsed="false">
      <c r="A376" s="23" t="n">
        <v>375</v>
      </c>
      <c r="B376" s="24" t="n">
        <v>35895</v>
      </c>
      <c r="C376" s="23" t="n">
        <v>8031</v>
      </c>
      <c r="D376" s="25"/>
      <c r="E376" s="25" t="n">
        <v>312000</v>
      </c>
      <c r="F376" s="25"/>
      <c r="G376" s="25" t="n">
        <v>15.5475</v>
      </c>
      <c r="H376" s="25" t="n">
        <v>12.9925</v>
      </c>
      <c r="I376" s="25" t="n">
        <v>1.028</v>
      </c>
      <c r="J376" s="25" t="n">
        <v>8765.907</v>
      </c>
      <c r="K376" s="25"/>
      <c r="L376" s="25" t="n">
        <v>974</v>
      </c>
      <c r="M376" s="25" t="n">
        <v>15.232</v>
      </c>
      <c r="N376" s="25" t="n">
        <v>196870</v>
      </c>
      <c r="O376" s="25" t="n">
        <v>5723.8</v>
      </c>
      <c r="P376" s="25" t="n">
        <v>1344165</v>
      </c>
      <c r="Q376" s="25"/>
      <c r="R376" s="25" t="n">
        <v>4631</v>
      </c>
      <c r="S376" s="25"/>
      <c r="T376" s="25"/>
      <c r="U376" s="25" t="n">
        <v>26</v>
      </c>
      <c r="V376" s="25" t="n">
        <v>93.3</v>
      </c>
      <c r="W376" s="25"/>
      <c r="X376" s="25"/>
      <c r="Y376" s="25"/>
      <c r="Z376" s="25"/>
      <c r="AA376" s="25" t="n">
        <v>272958</v>
      </c>
      <c r="AB376" s="26"/>
      <c r="AC376" s="27" t="n">
        <v>0</v>
      </c>
      <c r="AD376" s="28" t="n">
        <v>91.1</v>
      </c>
      <c r="AE376" s="28" t="n">
        <v>2.9</v>
      </c>
      <c r="AF376" s="27"/>
      <c r="AG376" s="29" t="n">
        <f aca="false">6753.47943187+0.36116788*I376+0.01252571*N376-22.85359542*V376+0.00407811*AA376-0.00067349*E376</f>
        <v>7990.57065684464</v>
      </c>
      <c r="AH376" s="29" t="n">
        <f aca="false">A376*'Simple Linear Regression'!$B$18+'Simple Linear Regression'!$B$17</f>
        <v>8205.22525340446</v>
      </c>
      <c r="AI376" s="29" t="n">
        <f aca="false">7491.3971+0.0137554*N376-0.00058829*E376-34.3283*V376+0.30565*L376+54.6031*M376</f>
        <v>7942.4633472</v>
      </c>
      <c r="AJ376" s="29" t="n">
        <f aca="false">7491.3971-0.00058829*E376+0.30565*L376+54.6031*M376+0.0137554*N376-34.3283*V376</f>
        <v>7942.4633472</v>
      </c>
      <c r="AL376" s="29" t="n">
        <f aca="false">2192.59+2373.87*I376+0.0316653*N376-15.7623*V376+0.00202406*AA376-0.000740146*E376-0.00963493*(I376*N376)</f>
        <v>7767.8713266452</v>
      </c>
      <c r="AM376" s="30" t="n">
        <f aca="false">5205.907083+122.0638992*I376+13.609808*(N376/1000)-1.245906883*AD376+0.7746840854*AE376-134.2474226*AC376-1547.125689*IF(AND(B376&gt;=DATE(2020,3,20),B376&lt;=DATE(2020,6,26)),1,0)</f>
        <v>7899.49613914396</v>
      </c>
      <c r="AN376" s="30" t="n">
        <f aca="false">IF(ISNUMBER(C377),C377,AN377)-0.8328750492*(AD378-AD377)+3.274150872*(AE378-AE377)+0.7954612886*((IF(ISNUMBER(C377),C377,AN377)-IF(ISNUMBER(C376),C376,AN376))-(-0.8328750492*(AD377-AD376)+3.274150872*(AE377-AE376)))-1.394571582*AO377+0.4181414112*AO376</f>
        <v>8479.58765702903</v>
      </c>
      <c r="AP376" s="31" t="n">
        <f aca="false">AQ376+AR375+'ARIMAX(1,1,1) Model'!$C$19*(AR375-AR374)+'ARIMAX(1,1,1) Model'!$C$20*AS375</f>
        <v>8274.67603089221</v>
      </c>
      <c r="AQ376" s="31" t="n">
        <f aca="false">'ARIMAX(1,1,1) Model'!$C$6*I376+'ARIMAX(1,1,1) Model'!$C$7*N376/1000+'ARIMAX(1,1,1) Model'!$C$8*AD376+'ARIMAX(1,1,1) Model'!$C$9*AE376+'ARIMAX(1,1,1) Model'!$C$10*AC376+'ARIMAX(1,1,1) Model'!$C$11*IF(AND(B376&gt;='ARIMAX(1,1,1) Model'!$C$25,B376&lt;='ARIMAX(1,1,1) Model'!$C$26),1,0)+'ARIMAX(1,1,1) Model'!$C$12*E376/1000+'ARIMAX(1,1,1) Model'!$C$13*V376+'ARIMAX(1,1,1) Model'!$C$14*A376+'ARIMAX(1,1,1) Model'!$C$15*SIN(2*PI()*A376/'ARIMAX(1,1,1) Model'!$C$24)+'ARIMAX(1,1,1) Model'!$C$16*COS(2*PI()*A376/'ARIMAX(1,1,1) Model'!$C$24)+'ARIMAX(1,1,1) Model'!$C$17*SIN(4*PI()*A376/'ARIMAX(1,1,1) Model'!$C$24)+'ARIMAX(1,1,1) Model'!$C$18*COS(4*PI()*A376/'ARIMAX(1,1,1) Model'!$C$24)</f>
        <v>1735.77782878122</v>
      </c>
      <c r="AR376" s="31" t="n">
        <f aca="false">IF(ISNUMBER(C376),C376,AP376)-AQ376</f>
        <v>6295.22217121878</v>
      </c>
      <c r="AS376" s="31" t="n">
        <f aca="false">IF(ISNUMBER(C376),C376-AP376,0)</f>
        <v>-243.676030892209</v>
      </c>
      <c r="AT376" s="32"/>
      <c r="AU376" s="33"/>
      <c r="AV376" s="33"/>
      <c r="AW376" s="31"/>
      <c r="AX376" s="31"/>
    </row>
    <row r="377" customFormat="false" ht="16.5" hidden="false" customHeight="true" outlineLevel="0" collapsed="false">
      <c r="A377" s="23" t="n">
        <v>376</v>
      </c>
      <c r="B377" s="24" t="n">
        <v>35902</v>
      </c>
      <c r="C377" s="23" t="n">
        <v>8303</v>
      </c>
      <c r="D377" s="25"/>
      <c r="E377" s="25" t="n">
        <v>304000</v>
      </c>
      <c r="F377" s="25"/>
      <c r="G377" s="25" t="n">
        <v>15.526</v>
      </c>
      <c r="H377" s="25" t="n">
        <v>13.55</v>
      </c>
      <c r="I377" s="25" t="n">
        <v>1.025</v>
      </c>
      <c r="J377" s="25" t="n">
        <v>8765.907</v>
      </c>
      <c r="K377" s="25"/>
      <c r="L377" s="25" t="n">
        <v>974</v>
      </c>
      <c r="M377" s="25" t="n">
        <v>15.405</v>
      </c>
      <c r="N377" s="25" t="n">
        <v>187167</v>
      </c>
      <c r="O377" s="25" t="n">
        <v>5723.8</v>
      </c>
      <c r="P377" s="25" t="n">
        <v>1344165</v>
      </c>
      <c r="Q377" s="25"/>
      <c r="R377" s="25" t="n">
        <v>4631</v>
      </c>
      <c r="S377" s="25"/>
      <c r="T377" s="25"/>
      <c r="U377" s="25" t="n">
        <v>26</v>
      </c>
      <c r="V377" s="25" t="n">
        <v>93.3</v>
      </c>
      <c r="W377" s="25"/>
      <c r="X377" s="25"/>
      <c r="Y377" s="25"/>
      <c r="Z377" s="25"/>
      <c r="AA377" s="25" t="n">
        <v>272958</v>
      </c>
      <c r="AB377" s="26"/>
      <c r="AC377" s="27" t="n">
        <v>0</v>
      </c>
      <c r="AD377" s="28" t="n">
        <v>65.5</v>
      </c>
      <c r="AE377" s="28" t="n">
        <v>8.1</v>
      </c>
      <c r="AF377" s="27"/>
      <c r="AG377" s="29" t="n">
        <f aca="false">6753.47943187+0.36116788*I377+0.01252571*N377-22.85359542*V377+0.00407811*AA377-0.00067349*E377</f>
        <v>7874.420529211</v>
      </c>
      <c r="AH377" s="29" t="n">
        <f aca="false">A377*'Simple Linear Regression'!$B$18+'Simple Linear Regression'!$B$17</f>
        <v>8206.07829048837</v>
      </c>
      <c r="AI377" s="29" t="n">
        <f aca="false">7491.3971+0.0137554*N377-0.00058829*E377-34.3283*V377+0.30565*L377+54.6031*M377</f>
        <v>7823.1473573</v>
      </c>
      <c r="AJ377" s="29" t="n">
        <f aca="false">7491.3971-0.00058829*E377+0.30565*L377+54.6031*M377+0.0137554*N377-34.3283*V377</f>
        <v>7823.1473573</v>
      </c>
      <c r="AL377" s="29" t="n">
        <f aca="false">2192.59+2373.87*I377+0.0316653*N377-15.7623*V377+0.00202406*AA377-0.000740146*E377-0.00963493*(I377*N377)</f>
        <v>7560.93788368725</v>
      </c>
      <c r="AM377" s="30" t="n">
        <f aca="false">5205.907083+122.0638992*I377+13.609808*(N377/1000)-1.245906883*AD377+0.7746840854*AE377-134.2474226*AC377-1547.125689*IF(AND(B377&gt;=DATE(2020,3,20),B377&lt;=DATE(2020,6,26)),1,0)</f>
        <v>7802.99755387124</v>
      </c>
      <c r="AN377" s="30" t="n">
        <f aca="false">IF(ISNUMBER(C378),C378,AN378)-0.8328750492*(AD379-AD378)+3.274150872*(AE379-AE378)+0.7954612886*((IF(ISNUMBER(C378),C378,AN378)-IF(ISNUMBER(C377),C377,AN377))-(-0.8328750492*(AD378-AD377)+3.274150872*(AE378-AE377)))-1.394571582*AO378+0.4181414112*AO377</f>
        <v>8005.33469935312</v>
      </c>
      <c r="AP377" s="31" t="n">
        <f aca="false">AQ377+AR376+'ARIMAX(1,1,1) Model'!$C$19*(AR376-AR375)+'ARIMAX(1,1,1) Model'!$C$20*AS376</f>
        <v>8210.76454504718</v>
      </c>
      <c r="AQ377" s="31" t="n">
        <f aca="false">'ARIMAX(1,1,1) Model'!$C$6*I377+'ARIMAX(1,1,1) Model'!$C$7*N377/1000+'ARIMAX(1,1,1) Model'!$C$8*AD377+'ARIMAX(1,1,1) Model'!$C$9*AE377+'ARIMAX(1,1,1) Model'!$C$10*AC377+'ARIMAX(1,1,1) Model'!$C$11*IF(AND(B377&gt;='ARIMAX(1,1,1) Model'!$C$25,B377&lt;='ARIMAX(1,1,1) Model'!$C$26),1,0)+'ARIMAX(1,1,1) Model'!$C$12*E377/1000+'ARIMAX(1,1,1) Model'!$C$13*V377+'ARIMAX(1,1,1) Model'!$C$14*A377+'ARIMAX(1,1,1) Model'!$C$15*SIN(2*PI()*A377/'ARIMAX(1,1,1) Model'!$C$24)+'ARIMAX(1,1,1) Model'!$C$16*COS(2*PI()*A377/'ARIMAX(1,1,1) Model'!$C$24)+'ARIMAX(1,1,1) Model'!$C$17*SIN(4*PI()*A377/'ARIMAX(1,1,1) Model'!$C$24)+'ARIMAX(1,1,1) Model'!$C$18*COS(4*PI()*A377/'ARIMAX(1,1,1) Model'!$C$24)</f>
        <v>1790.95015513626</v>
      </c>
      <c r="AR377" s="31" t="n">
        <f aca="false">IF(ISNUMBER(C377),C377,AP377)-AQ377</f>
        <v>6512.04984486374</v>
      </c>
      <c r="AS377" s="31" t="n">
        <f aca="false">IF(ISNUMBER(C377),C377-AP377,0)</f>
        <v>92.2354549528227</v>
      </c>
      <c r="AT377" s="32"/>
      <c r="AU377" s="33"/>
      <c r="AV377" s="33"/>
      <c r="AW377" s="31"/>
      <c r="AX377" s="31"/>
    </row>
    <row r="378" customFormat="false" ht="16.5" hidden="false" customHeight="true" outlineLevel="0" collapsed="false">
      <c r="A378" s="23" t="n">
        <v>377</v>
      </c>
      <c r="B378" s="24" t="n">
        <v>35909</v>
      </c>
      <c r="C378" s="23" t="n">
        <v>8118</v>
      </c>
      <c r="D378" s="25"/>
      <c r="E378" s="25" t="n">
        <v>317000</v>
      </c>
      <c r="F378" s="25"/>
      <c r="G378" s="25" t="n">
        <v>14.496</v>
      </c>
      <c r="H378" s="25" t="n">
        <v>13.644</v>
      </c>
      <c r="I378" s="25" t="n">
        <v>1.028</v>
      </c>
      <c r="J378" s="25" t="n">
        <v>8765.907</v>
      </c>
      <c r="K378" s="25"/>
      <c r="L378" s="25" t="n">
        <v>974</v>
      </c>
      <c r="M378" s="25" t="n">
        <v>15.405</v>
      </c>
      <c r="N378" s="25" t="n">
        <v>187167</v>
      </c>
      <c r="O378" s="25" t="n">
        <v>5723.8</v>
      </c>
      <c r="P378" s="25" t="n">
        <v>1344165</v>
      </c>
      <c r="Q378" s="25"/>
      <c r="R378" s="25" t="n">
        <v>4631</v>
      </c>
      <c r="S378" s="25"/>
      <c r="T378" s="25"/>
      <c r="U378" s="25" t="n">
        <v>26</v>
      </c>
      <c r="V378" s="25" t="n">
        <v>93.3</v>
      </c>
      <c r="W378" s="25"/>
      <c r="X378" s="25"/>
      <c r="Y378" s="25"/>
      <c r="Z378" s="25"/>
      <c r="AA378" s="25" t="n">
        <v>272958</v>
      </c>
      <c r="AB378" s="26"/>
      <c r="AC378" s="27" t="n">
        <v>0</v>
      </c>
      <c r="AD378" s="28" t="n">
        <v>55.8</v>
      </c>
      <c r="AE378" s="28" t="n">
        <v>2.8</v>
      </c>
      <c r="AF378" s="27"/>
      <c r="AG378" s="29" t="n">
        <f aca="false">6753.47943187+0.36116788*I378+0.01252571*N378-22.85359542*V378+0.00407811*AA378-0.00067349*E378</f>
        <v>7865.66624271464</v>
      </c>
      <c r="AH378" s="29" t="n">
        <f aca="false">A378*'Simple Linear Regression'!$B$18+'Simple Linear Regression'!$B$17</f>
        <v>8206.93132757227</v>
      </c>
      <c r="AI378" s="29" t="n">
        <f aca="false">7491.3971+0.0137554*N378-0.00058829*E378-34.3283*V378+0.30565*L378+54.6031*M378</f>
        <v>7815.4995873</v>
      </c>
      <c r="AJ378" s="29" t="n">
        <f aca="false">7491.3971-0.00058829*E378+0.30565*L378+54.6031*M378+0.0137554*N378-34.3283*V378</f>
        <v>7815.4995873</v>
      </c>
      <c r="AL378" s="29" t="n">
        <f aca="false">2192.59+2373.87*I378+0.0316653*N378-15.7623*V378+0.00202406*AA378-0.000740146*E378-0.00963493*(I378*N378)</f>
        <v>7553.02757285732</v>
      </c>
      <c r="AM378" s="30" t="n">
        <f aca="false">5205.907083+122.0638992*I378+13.609808*(N378/1000)-1.245906883*AD378+0.7746840854*AE378-134.2474226*AC378-1547.125689*IF(AND(B378&gt;=DATE(2020,3,20),B378&lt;=DATE(2020,6,26)),1,0)</f>
        <v>7811.34321668132</v>
      </c>
      <c r="AN378" s="30" t="n">
        <f aca="false">IF(ISNUMBER(C379),C379,AN379)-0.8328750492*(AD380-AD379)+3.274150872*(AE380-AE379)+0.7954612886*((IF(ISNUMBER(C379),C379,AN379)-IF(ISNUMBER(C378),C378,AN378))-(-0.8328750492*(AD379-AD378)+3.274150872*(AE379-AE378)))-1.394571582*AO379+0.4181414112*AO378</f>
        <v>8269.64993391626</v>
      </c>
      <c r="AP378" s="31" t="n">
        <f aca="false">AQ378+AR377+'ARIMAX(1,1,1) Model'!$C$19*(AR377-AR376)+'ARIMAX(1,1,1) Model'!$C$20*AS377</f>
        <v>8263.11109584709</v>
      </c>
      <c r="AQ378" s="31" t="n">
        <f aca="false">'ARIMAX(1,1,1) Model'!$C$6*I378+'ARIMAX(1,1,1) Model'!$C$7*N378/1000+'ARIMAX(1,1,1) Model'!$C$8*AD378+'ARIMAX(1,1,1) Model'!$C$9*AE378+'ARIMAX(1,1,1) Model'!$C$10*AC378+'ARIMAX(1,1,1) Model'!$C$11*IF(AND(B378&gt;='ARIMAX(1,1,1) Model'!$C$25,B378&lt;='ARIMAX(1,1,1) Model'!$C$26),1,0)+'ARIMAX(1,1,1) Model'!$C$12*E378/1000+'ARIMAX(1,1,1) Model'!$C$13*V378+'ARIMAX(1,1,1) Model'!$C$14*A378+'ARIMAX(1,1,1) Model'!$C$15*SIN(2*PI()*A378/'ARIMAX(1,1,1) Model'!$C$24)+'ARIMAX(1,1,1) Model'!$C$16*COS(2*PI()*A378/'ARIMAX(1,1,1) Model'!$C$24)+'ARIMAX(1,1,1) Model'!$C$17*SIN(4*PI()*A378/'ARIMAX(1,1,1) Model'!$C$24)+'ARIMAX(1,1,1) Model'!$C$18*COS(4*PI()*A378/'ARIMAX(1,1,1) Model'!$C$24)</f>
        <v>1812.93330156143</v>
      </c>
      <c r="AR378" s="31" t="n">
        <f aca="false">IF(ISNUMBER(C378),C378,AP378)-AQ378</f>
        <v>6305.06669843857</v>
      </c>
      <c r="AS378" s="31" t="n">
        <f aca="false">IF(ISNUMBER(C378),C378-AP378,0)</f>
        <v>-145.111095847091</v>
      </c>
      <c r="AT378" s="32"/>
      <c r="AU378" s="33"/>
      <c r="AV378" s="33"/>
      <c r="AW378" s="31"/>
      <c r="AX378" s="31"/>
    </row>
    <row r="379" customFormat="false" ht="16.5" hidden="false" customHeight="true" outlineLevel="0" collapsed="false">
      <c r="A379" s="23" t="n">
        <v>378</v>
      </c>
      <c r="B379" s="24" t="n">
        <v>35916</v>
      </c>
      <c r="C379" s="23" t="n">
        <v>8190</v>
      </c>
      <c r="D379" s="25"/>
      <c r="E379" s="25" t="n">
        <v>311000</v>
      </c>
      <c r="F379" s="25"/>
      <c r="G379" s="25" t="n">
        <v>15.714</v>
      </c>
      <c r="H379" s="25" t="n">
        <v>14.002</v>
      </c>
      <c r="I379" s="25" t="n">
        <v>1.04</v>
      </c>
      <c r="J379" s="25" t="n">
        <v>8765.907</v>
      </c>
      <c r="K379" s="25"/>
      <c r="L379" s="25" t="n">
        <v>974</v>
      </c>
      <c r="M379" s="25" t="n">
        <v>15.405</v>
      </c>
      <c r="N379" s="25" t="n">
        <v>187167</v>
      </c>
      <c r="O379" s="25" t="n">
        <v>5723.8</v>
      </c>
      <c r="P379" s="25" t="n">
        <v>1344165</v>
      </c>
      <c r="Q379" s="25"/>
      <c r="R379" s="25" t="n">
        <v>4631</v>
      </c>
      <c r="S379" s="25"/>
      <c r="T379" s="25"/>
      <c r="U379" s="25" t="n">
        <v>26</v>
      </c>
      <c r="V379" s="25" t="n">
        <v>93.3</v>
      </c>
      <c r="W379" s="25"/>
      <c r="X379" s="25"/>
      <c r="Y379" s="25"/>
      <c r="Z379" s="25"/>
      <c r="AA379" s="25" t="n">
        <v>272958</v>
      </c>
      <c r="AB379" s="26"/>
      <c r="AC379" s="27" t="n">
        <v>0</v>
      </c>
      <c r="AD379" s="28" t="n">
        <v>48.4</v>
      </c>
      <c r="AE379" s="28" t="n">
        <v>9.2</v>
      </c>
      <c r="AF379" s="27"/>
      <c r="AG379" s="29" t="n">
        <f aca="false">6753.47943187+0.36116788*I379+0.01252571*N379-22.85359542*V379+0.00407811*AA379-0.00067349*E379</f>
        <v>7869.7115167292</v>
      </c>
      <c r="AH379" s="29" t="n">
        <f aca="false">A379*'Simple Linear Regression'!$B$18+'Simple Linear Regression'!$B$17</f>
        <v>8207.78436465617</v>
      </c>
      <c r="AI379" s="29" t="n">
        <f aca="false">7491.3971+0.0137554*N379-0.00058829*E379-34.3283*V379+0.30565*L379+54.6031*M379</f>
        <v>7819.0293273</v>
      </c>
      <c r="AJ379" s="29" t="n">
        <f aca="false">7491.3971-0.00058829*E379+0.30565*L379+54.6031*M379+0.0137554*N379-34.3283*V379</f>
        <v>7819.0293273</v>
      </c>
      <c r="AL379" s="29" t="n">
        <f aca="false">2192.59+2373.87*I379+0.0316653*N379-15.7623*V379+0.00202406*AA379-0.000740146*E379-0.00963493*(I379*N379)</f>
        <v>7564.3147975376</v>
      </c>
      <c r="AM379" s="30" t="n">
        <f aca="false">5205.907083+122.0638992*I379+13.609808*(N379/1000)-1.245906883*AD379+0.7746840854*AE379-134.2474226*AC379-1547.125689*IF(AND(B379&gt;=DATE(2020,3,20),B379&lt;=DATE(2020,6,26)),1,0)</f>
        <v>7826.98567255248</v>
      </c>
      <c r="AN379" s="30" t="n">
        <f aca="false">IF(ISNUMBER(C380),C380,AN380)-0.8328750492*(AD381-AD380)+3.274150872*(AE381-AE380)+0.7954612886*((IF(ISNUMBER(C380),C380,AN380)-IF(ISNUMBER(C379),C379,AN379))-(-0.8328750492*(AD380-AD379)+3.274150872*(AE380-AE379)))-1.394571582*AO380+0.4181414112*AO379</f>
        <v>6948.60551583089</v>
      </c>
      <c r="AP379" s="31" t="n">
        <f aca="false">AQ379+AR378+'ARIMAX(1,1,1) Model'!$C$19*(AR378-AR377)+'ARIMAX(1,1,1) Model'!$C$20*AS378</f>
        <v>8292.76282559589</v>
      </c>
      <c r="AQ379" s="31" t="n">
        <f aca="false">'ARIMAX(1,1,1) Model'!$C$6*I379+'ARIMAX(1,1,1) Model'!$C$7*N379/1000+'ARIMAX(1,1,1) Model'!$C$8*AD379+'ARIMAX(1,1,1) Model'!$C$9*AE379+'ARIMAX(1,1,1) Model'!$C$10*AC379+'ARIMAX(1,1,1) Model'!$C$11*IF(AND(B379&gt;='ARIMAX(1,1,1) Model'!$C$25,B379&lt;='ARIMAX(1,1,1) Model'!$C$26),1,0)+'ARIMAX(1,1,1) Model'!$C$12*E379/1000+'ARIMAX(1,1,1) Model'!$C$13*V379+'ARIMAX(1,1,1) Model'!$C$14*A379+'ARIMAX(1,1,1) Model'!$C$15*SIN(2*PI()*A379/'ARIMAX(1,1,1) Model'!$C$24)+'ARIMAX(1,1,1) Model'!$C$16*COS(2*PI()*A379/'ARIMAX(1,1,1) Model'!$C$24)+'ARIMAX(1,1,1) Model'!$C$17*SIN(4*PI()*A379/'ARIMAX(1,1,1) Model'!$C$24)+'ARIMAX(1,1,1) Model'!$C$18*COS(4*PI()*A379/'ARIMAX(1,1,1) Model'!$C$24)</f>
        <v>1877.27143232899</v>
      </c>
      <c r="AR379" s="31" t="n">
        <f aca="false">IF(ISNUMBER(C379),C379,AP379)-AQ379</f>
        <v>6312.72856767101</v>
      </c>
      <c r="AS379" s="31" t="n">
        <f aca="false">IF(ISNUMBER(C379),C379-AP379,0)</f>
        <v>-102.76282559589</v>
      </c>
      <c r="AT379" s="32"/>
      <c r="AU379" s="33"/>
      <c r="AV379" s="33"/>
      <c r="AW379" s="31"/>
      <c r="AX379" s="31"/>
    </row>
    <row r="380" customFormat="false" ht="16.5" hidden="false" customHeight="true" outlineLevel="0" collapsed="false">
      <c r="A380" s="23" t="n">
        <v>379</v>
      </c>
      <c r="B380" s="24" t="n">
        <v>35923</v>
      </c>
      <c r="C380" s="23" t="n">
        <v>7503</v>
      </c>
      <c r="D380" s="25"/>
      <c r="E380" s="25" t="n">
        <v>304000</v>
      </c>
      <c r="F380" s="25"/>
      <c r="G380" s="25" t="n">
        <v>15.476</v>
      </c>
      <c r="H380" s="25" t="n">
        <v>13.9475</v>
      </c>
      <c r="I380" s="25" t="n">
        <v>1.049</v>
      </c>
      <c r="J380" s="25" t="n">
        <v>8866.48</v>
      </c>
      <c r="K380" s="25"/>
      <c r="L380" s="25" t="n">
        <v>932</v>
      </c>
      <c r="M380" s="25" t="n">
        <v>15.405</v>
      </c>
      <c r="N380" s="25" t="n">
        <v>187167</v>
      </c>
      <c r="O380" s="25" t="n">
        <v>5750.3</v>
      </c>
      <c r="P380" s="25" t="n">
        <v>1344165</v>
      </c>
      <c r="Q380" s="25"/>
      <c r="R380" s="25" t="n">
        <v>4631</v>
      </c>
      <c r="S380" s="25"/>
      <c r="T380" s="25"/>
      <c r="U380" s="25" t="n">
        <v>26</v>
      </c>
      <c r="V380" s="25" t="n">
        <v>90.7</v>
      </c>
      <c r="W380" s="25"/>
      <c r="X380" s="25"/>
      <c r="Y380" s="25"/>
      <c r="Z380" s="25"/>
      <c r="AA380" s="25" t="n">
        <v>272958</v>
      </c>
      <c r="AB380" s="26"/>
      <c r="AC380" s="27" t="n">
        <v>0</v>
      </c>
      <c r="AD380" s="28" t="n">
        <v>31.8</v>
      </c>
      <c r="AE380" s="28" t="n">
        <v>18.4</v>
      </c>
      <c r="AF380" s="27"/>
      <c r="AG380" s="29" t="n">
        <f aca="false">6753.47943187+0.36116788*I380+0.01252571*N380-22.85359542*V380+0.00407811*AA380-0.00067349*E380</f>
        <v>7933.84854533212</v>
      </c>
      <c r="AH380" s="29" t="n">
        <f aca="false">A380*'Simple Linear Regression'!$B$18+'Simple Linear Regression'!$B$17</f>
        <v>8208.63740174008</v>
      </c>
      <c r="AI380" s="29" t="n">
        <f aca="false">7491.3971+0.0137554*N380-0.00058829*E380-34.3283*V380+0.30565*L380+54.6031*M380</f>
        <v>7899.5636373</v>
      </c>
      <c r="AJ380" s="29" t="n">
        <f aca="false">7491.3971-0.00058829*E380+0.30565*L380+54.6031*M380+0.0137554*N380-34.3283*V380</f>
        <v>7899.5636373</v>
      </c>
      <c r="AL380" s="29" t="n">
        <f aca="false">2192.59+2373.87*I380+0.0316653*N380-15.7623*V380+0.00202406*AA380-0.000740146*E380-0.00963493*(I380*N380)</f>
        <v>7615.61256104781</v>
      </c>
      <c r="AM380" s="30" t="n">
        <f aca="false">5205.907083+122.0638992*I380+13.609808*(N380/1000)-1.245906883*AD380+0.7746840854*AE380-134.2474226*AC380-1547.125689*IF(AND(B380&gt;=DATE(2020,3,20),B380&lt;=DATE(2020,6,26)),1,0)</f>
        <v>7855.89339548876</v>
      </c>
      <c r="AN380" s="30" t="n">
        <f aca="false">IF(ISNUMBER(C381),C381,AN381)-0.8328750492*(AD382-AD381)+3.274150872*(AE382-AE381)+0.7954612886*((IF(ISNUMBER(C381),C381,AN381)-IF(ISNUMBER(C380),C380,AN380))-(-0.8328750492*(AD381-AD380)+3.274150872*(AE381-AE380)))-1.394571582*AO381+0.4181414112*AO380</f>
        <v>9391.30071878946</v>
      </c>
      <c r="AP380" s="31" t="n">
        <f aca="false">AQ380+AR379+'ARIMAX(1,1,1) Model'!$C$19*(AR379-AR378)+'ARIMAX(1,1,1) Model'!$C$20*AS379</f>
        <v>8302.83028820201</v>
      </c>
      <c r="AQ380" s="31" t="n">
        <f aca="false">'ARIMAX(1,1,1) Model'!$C$6*I380+'ARIMAX(1,1,1) Model'!$C$7*N380/1000+'ARIMAX(1,1,1) Model'!$C$8*AD380+'ARIMAX(1,1,1) Model'!$C$9*AE380+'ARIMAX(1,1,1) Model'!$C$10*AC380+'ARIMAX(1,1,1) Model'!$C$11*IF(AND(B380&gt;='ARIMAX(1,1,1) Model'!$C$25,B380&lt;='ARIMAX(1,1,1) Model'!$C$26),1,0)+'ARIMAX(1,1,1) Model'!$C$12*E380/1000+'ARIMAX(1,1,1) Model'!$C$13*V380+'ARIMAX(1,1,1) Model'!$C$14*A380+'ARIMAX(1,1,1) Model'!$C$15*SIN(2*PI()*A380/'ARIMAX(1,1,1) Model'!$C$24)+'ARIMAX(1,1,1) Model'!$C$16*COS(2*PI()*A380/'ARIMAX(1,1,1) Model'!$C$24)+'ARIMAX(1,1,1) Model'!$C$17*SIN(4*PI()*A380/'ARIMAX(1,1,1) Model'!$C$24)+'ARIMAX(1,1,1) Model'!$C$18*COS(4*PI()*A380/'ARIMAX(1,1,1) Model'!$C$24)</f>
        <v>1896.85932325363</v>
      </c>
      <c r="AR380" s="31" t="n">
        <f aca="false">IF(ISNUMBER(C380),C380,AP380)-AQ380</f>
        <v>5606.14067674637</v>
      </c>
      <c r="AS380" s="31" t="n">
        <f aca="false">IF(ISNUMBER(C380),C380-AP380,0)</f>
        <v>-799.830288202005</v>
      </c>
      <c r="AT380" s="32"/>
      <c r="AU380" s="33"/>
      <c r="AV380" s="33"/>
      <c r="AW380" s="31"/>
      <c r="AX380" s="31"/>
    </row>
    <row r="381" customFormat="false" ht="16.5" hidden="false" customHeight="true" outlineLevel="0" collapsed="false">
      <c r="A381" s="23" t="n">
        <v>380</v>
      </c>
      <c r="B381" s="24" t="n">
        <v>35930</v>
      </c>
      <c r="C381" s="23" t="n">
        <v>8524</v>
      </c>
      <c r="D381" s="25"/>
      <c r="E381" s="25" t="n">
        <v>306000</v>
      </c>
      <c r="F381" s="25"/>
      <c r="G381" s="25" t="n">
        <v>15.028</v>
      </c>
      <c r="H381" s="25" t="n">
        <v>14.386</v>
      </c>
      <c r="I381" s="25" t="n">
        <v>1.063</v>
      </c>
      <c r="J381" s="25" t="n">
        <v>8866.48</v>
      </c>
      <c r="K381" s="25"/>
      <c r="L381" s="25" t="n">
        <v>932</v>
      </c>
      <c r="M381" s="25" t="n">
        <v>15.405</v>
      </c>
      <c r="N381" s="25" t="n">
        <v>187167</v>
      </c>
      <c r="O381" s="25" t="n">
        <v>5750.3</v>
      </c>
      <c r="P381" s="25" t="n">
        <v>1344165</v>
      </c>
      <c r="Q381" s="25"/>
      <c r="R381" s="25" t="n">
        <v>4631</v>
      </c>
      <c r="S381" s="25"/>
      <c r="T381" s="25"/>
      <c r="U381" s="25" t="n">
        <v>26</v>
      </c>
      <c r="V381" s="25" t="n">
        <v>90.7</v>
      </c>
      <c r="W381" s="25"/>
      <c r="X381" s="25"/>
      <c r="Y381" s="25"/>
      <c r="Z381" s="25"/>
      <c r="AA381" s="25" t="n">
        <v>272958</v>
      </c>
      <c r="AB381" s="26"/>
      <c r="AC381" s="27" t="n">
        <v>0</v>
      </c>
      <c r="AD381" s="28" t="n">
        <v>35.1</v>
      </c>
      <c r="AE381" s="28" t="n">
        <v>27.5</v>
      </c>
      <c r="AF381" s="27"/>
      <c r="AG381" s="29" t="n">
        <f aca="false">6753.47943187+0.36116788*I381+0.01252571*N381-22.85359542*V381+0.00407811*AA381-0.00067349*E381</f>
        <v>7932.50662168244</v>
      </c>
      <c r="AH381" s="29" t="n">
        <f aca="false">A381*'Simple Linear Regression'!$B$18+'Simple Linear Regression'!$B$17</f>
        <v>8209.49043882398</v>
      </c>
      <c r="AI381" s="29" t="n">
        <f aca="false">7491.3971+0.0137554*N381-0.00058829*E381-34.3283*V381+0.30565*L381+54.6031*M381</f>
        <v>7898.3870573</v>
      </c>
      <c r="AJ381" s="29" t="n">
        <f aca="false">7491.3971-0.00058829*E381+0.30565*L381+54.6031*M381+0.0137554*N381-34.3283*V381</f>
        <v>7898.3870573</v>
      </c>
      <c r="AL381" s="29" t="n">
        <f aca="false">2192.59+2373.87*I381+0.0316653*N381-15.7623*V381+0.00202406*AA381-0.000740146*E381-0.00963493*(I381*N381)</f>
        <v>7622.11967584147</v>
      </c>
      <c r="AM381" s="30" t="n">
        <f aca="false">5205.907083+122.0638992*I381+13.609808*(N381/1000)-1.245906883*AD381+0.7746840854*AE381-134.2474226*AC381-1547.125689*IF(AND(B381&gt;=DATE(2020,3,20),B381&lt;=DATE(2020,6,26)),1,0)</f>
        <v>7860.5404225408</v>
      </c>
      <c r="AN381" s="30" t="n">
        <f aca="false">IF(ISNUMBER(C382),C382,AN382)-0.8328750492*(AD383-AD382)+3.274150872*(AE383-AE382)+0.7954612886*((IF(ISNUMBER(C382),C382,AN382)-IF(ISNUMBER(C381),C381,AN381))-(-0.8328750492*(AD382-AD381)+3.274150872*(AE382-AE381)))-1.394571582*AO382+0.4181414112*AO381</f>
        <v>8138.73120706326</v>
      </c>
      <c r="AP381" s="31" t="n">
        <f aca="false">AQ381+AR380+'ARIMAX(1,1,1) Model'!$C$19*(AR380-AR379)+'ARIMAX(1,1,1) Model'!$C$20*AS380</f>
        <v>8212.0310541255</v>
      </c>
      <c r="AQ381" s="31" t="n">
        <f aca="false">'ARIMAX(1,1,1) Model'!$C$6*I381+'ARIMAX(1,1,1) Model'!$C$7*N381/1000+'ARIMAX(1,1,1) Model'!$C$8*AD381+'ARIMAX(1,1,1) Model'!$C$9*AE381+'ARIMAX(1,1,1) Model'!$C$10*AC381+'ARIMAX(1,1,1) Model'!$C$11*IF(AND(B381&gt;='ARIMAX(1,1,1) Model'!$C$25,B381&lt;='ARIMAX(1,1,1) Model'!$C$26),1,0)+'ARIMAX(1,1,1) Model'!$C$12*E381/1000+'ARIMAX(1,1,1) Model'!$C$13*V381+'ARIMAX(1,1,1) Model'!$C$14*A381+'ARIMAX(1,1,1) Model'!$C$15*SIN(2*PI()*A381/'ARIMAX(1,1,1) Model'!$C$24)+'ARIMAX(1,1,1) Model'!$C$16*COS(2*PI()*A381/'ARIMAX(1,1,1) Model'!$C$24)+'ARIMAX(1,1,1) Model'!$C$17*SIN(4*PI()*A381/'ARIMAX(1,1,1) Model'!$C$24)+'ARIMAX(1,1,1) Model'!$C$18*COS(4*PI()*A381/'ARIMAX(1,1,1) Model'!$C$24)</f>
        <v>1954.89101989662</v>
      </c>
      <c r="AR381" s="31" t="n">
        <f aca="false">IF(ISNUMBER(C381),C381,AP381)-AQ381</f>
        <v>6569.10898010338</v>
      </c>
      <c r="AS381" s="31" t="n">
        <f aca="false">IF(ISNUMBER(C381),C381-AP381,0)</f>
        <v>311.968945874505</v>
      </c>
      <c r="AT381" s="32"/>
      <c r="AU381" s="33"/>
      <c r="AV381" s="33"/>
      <c r="AW381" s="31"/>
      <c r="AX381" s="31"/>
    </row>
    <row r="382" customFormat="false" ht="16.5" hidden="false" customHeight="true" outlineLevel="0" collapsed="false">
      <c r="A382" s="23" t="n">
        <v>381</v>
      </c>
      <c r="B382" s="24" t="n">
        <v>35937</v>
      </c>
      <c r="C382" s="23" t="n">
        <v>8337</v>
      </c>
      <c r="D382" s="25"/>
      <c r="E382" s="25" t="n">
        <v>315000</v>
      </c>
      <c r="F382" s="25"/>
      <c r="G382" s="25" t="n">
        <v>13.908</v>
      </c>
      <c r="H382" s="25" t="n">
        <v>14.558</v>
      </c>
      <c r="I382" s="25" t="n">
        <v>1.072</v>
      </c>
      <c r="J382" s="25" t="n">
        <v>8866.48</v>
      </c>
      <c r="K382" s="25"/>
      <c r="L382" s="25" t="n">
        <v>932</v>
      </c>
      <c r="M382" s="25" t="n">
        <v>15.923</v>
      </c>
      <c r="N382" s="25" t="n">
        <v>214222</v>
      </c>
      <c r="O382" s="25" t="n">
        <v>5750.3</v>
      </c>
      <c r="P382" s="25" t="n">
        <v>1344165</v>
      </c>
      <c r="Q382" s="25"/>
      <c r="R382" s="25" t="n">
        <v>4631</v>
      </c>
      <c r="S382" s="25"/>
      <c r="T382" s="25"/>
      <c r="U382" s="25" t="n">
        <v>26</v>
      </c>
      <c r="V382" s="25" t="n">
        <v>90.7</v>
      </c>
      <c r="W382" s="25"/>
      <c r="X382" s="25"/>
      <c r="Y382" s="25"/>
      <c r="Z382" s="25"/>
      <c r="AA382" s="25" t="n">
        <v>272958</v>
      </c>
      <c r="AB382" s="26"/>
      <c r="AC382" s="27" t="n">
        <v>0</v>
      </c>
      <c r="AD382" s="28" t="n">
        <v>9.9</v>
      </c>
      <c r="AE382" s="28" t="n">
        <v>44.5</v>
      </c>
      <c r="AF382" s="27"/>
      <c r="AG382" s="29" t="n">
        <f aca="false">6753.47943187+0.36116788*I382+0.01252571*N382-22.85359542*V382+0.00407811*AA382-0.00067349*E382</f>
        <v>8265.33154624336</v>
      </c>
      <c r="AH382" s="29" t="n">
        <f aca="false">A382*'Simple Linear Regression'!$B$18+'Simple Linear Regression'!$B$17</f>
        <v>8210.34347590789</v>
      </c>
      <c r="AI382" s="29" t="n">
        <f aca="false">7491.3971+0.0137554*N382-0.00058829*E382-34.3283*V382+0.30565*L382+54.6031*M382</f>
        <v>8293.5292001</v>
      </c>
      <c r="AJ382" s="29" t="n">
        <f aca="false">7491.3971-0.00058829*E382+0.30565*L382+54.6031*M382+0.0137554*N382-34.3283*V382</f>
        <v>8293.5292001</v>
      </c>
      <c r="AL382" s="29" t="n">
        <f aca="false">2192.59+2373.87*I382+0.0316653*N382-15.7623*V382+0.00202406*AA382-0.000740146*E382-0.00963493*(I382*N382)</f>
        <v>8197.85632545888</v>
      </c>
      <c r="AM382" s="30" t="n">
        <f aca="false">5205.907083+122.0638992*I382+13.609808*(N382/1000)-1.245906883*AD382+0.7746840854*AE382-134.2474226*AC382-1547.125689*IF(AND(B382&gt;=DATE(2020,3,20),B382&lt;=DATE(2020,6,26)),1,0)</f>
        <v>8274.418835977</v>
      </c>
      <c r="AN382" s="30" t="n">
        <f aca="false">IF(ISNUMBER(C383),C383,AN383)-0.8328750492*(AD384-AD383)+3.274150872*(AE384-AE383)+0.7954612886*((IF(ISNUMBER(C383),C383,AN383)-IF(ISNUMBER(C382),C382,AN382))-(-0.8328750492*(AD383-AD382)+3.274150872*(AE383-AE382)))-1.394571582*AO383+0.4181414112*AO382</f>
        <v>8108.71784579179</v>
      </c>
      <c r="AP382" s="31" t="n">
        <f aca="false">AQ382+AR381+'ARIMAX(1,1,1) Model'!$C$19*(AR381-AR380)+'ARIMAX(1,1,1) Model'!$C$20*AS381</f>
        <v>8409.96074137399</v>
      </c>
      <c r="AQ382" s="31" t="n">
        <f aca="false">'ARIMAX(1,1,1) Model'!$C$6*I382+'ARIMAX(1,1,1) Model'!$C$7*N382/1000+'ARIMAX(1,1,1) Model'!$C$8*AD382+'ARIMAX(1,1,1) Model'!$C$9*AE382+'ARIMAX(1,1,1) Model'!$C$10*AC382+'ARIMAX(1,1,1) Model'!$C$11*IF(AND(B382&gt;='ARIMAX(1,1,1) Model'!$C$25,B382&lt;='ARIMAX(1,1,1) Model'!$C$26),1,0)+'ARIMAX(1,1,1) Model'!$C$12*E382/1000+'ARIMAX(1,1,1) Model'!$C$13*V382+'ARIMAX(1,1,1) Model'!$C$14*A382+'ARIMAX(1,1,1) Model'!$C$15*SIN(2*PI()*A382/'ARIMAX(1,1,1) Model'!$C$24)+'ARIMAX(1,1,1) Model'!$C$16*COS(2*PI()*A382/'ARIMAX(1,1,1) Model'!$C$24)+'ARIMAX(1,1,1) Model'!$C$17*SIN(4*PI()*A382/'ARIMAX(1,1,1) Model'!$C$24)+'ARIMAX(1,1,1) Model'!$C$18*COS(4*PI()*A382/'ARIMAX(1,1,1) Model'!$C$24)</f>
        <v>2027.72997659068</v>
      </c>
      <c r="AR382" s="31" t="n">
        <f aca="false">IF(ISNUMBER(C382),C382,AP382)-AQ382</f>
        <v>6309.27002340932</v>
      </c>
      <c r="AS382" s="31" t="n">
        <f aca="false">IF(ISNUMBER(C382),C382-AP382,0)</f>
        <v>-72.960741373985</v>
      </c>
      <c r="AT382" s="32"/>
      <c r="AU382" s="33"/>
      <c r="AV382" s="33"/>
      <c r="AW382" s="31"/>
      <c r="AX382" s="31"/>
    </row>
    <row r="383" customFormat="false" ht="16.5" hidden="false" customHeight="true" outlineLevel="0" collapsed="false">
      <c r="A383" s="23" t="n">
        <v>382</v>
      </c>
      <c r="B383" s="24" t="n">
        <v>35944</v>
      </c>
      <c r="C383" s="23" t="n">
        <v>8205</v>
      </c>
      <c r="D383" s="25"/>
      <c r="E383" s="25" t="n">
        <v>309000</v>
      </c>
      <c r="F383" s="25"/>
      <c r="G383" s="25" t="n">
        <v>14.9925</v>
      </c>
      <c r="H383" s="25" t="n">
        <v>14.4475</v>
      </c>
      <c r="I383" s="25" t="n">
        <v>1.07</v>
      </c>
      <c r="J383" s="25" t="n">
        <v>8866.48</v>
      </c>
      <c r="K383" s="25"/>
      <c r="L383" s="25" t="n">
        <v>932</v>
      </c>
      <c r="M383" s="25" t="n">
        <v>15.923</v>
      </c>
      <c r="N383" s="25" t="n">
        <v>214222</v>
      </c>
      <c r="O383" s="25" t="n">
        <v>5750.3</v>
      </c>
      <c r="P383" s="25" t="n">
        <v>1344165</v>
      </c>
      <c r="Q383" s="25"/>
      <c r="R383" s="25" t="n">
        <v>4631</v>
      </c>
      <c r="S383" s="25"/>
      <c r="T383" s="25"/>
      <c r="U383" s="25" t="n">
        <v>26</v>
      </c>
      <c r="V383" s="25" t="n">
        <v>90.7</v>
      </c>
      <c r="W383" s="25"/>
      <c r="X383" s="25"/>
      <c r="Y383" s="25"/>
      <c r="Z383" s="25"/>
      <c r="AA383" s="25" t="n">
        <v>272958</v>
      </c>
      <c r="AB383" s="26"/>
      <c r="AC383" s="27" t="n">
        <v>1</v>
      </c>
      <c r="AD383" s="28" t="n">
        <v>10.3</v>
      </c>
      <c r="AE383" s="28" t="n">
        <v>48.1</v>
      </c>
      <c r="AF383" s="27"/>
      <c r="AG383" s="29" t="n">
        <f aca="false">6753.47943187+0.36116788*I383+0.01252571*N383-22.85359542*V383+0.00407811*AA383-0.00067349*E383</f>
        <v>8269.3717639076</v>
      </c>
      <c r="AH383" s="29" t="n">
        <f aca="false">A383*'Simple Linear Regression'!$B$18+'Simple Linear Regression'!$B$17</f>
        <v>8211.19651299179</v>
      </c>
      <c r="AI383" s="29" t="n">
        <f aca="false">7491.3971+0.0137554*N383-0.00058829*E383-34.3283*V383+0.30565*L383+54.6031*M383</f>
        <v>8297.0589401</v>
      </c>
      <c r="AJ383" s="29" t="n">
        <f aca="false">7491.3971-0.00058829*E383+0.30565*L383+54.6031*M383+0.0137554*N383-34.3283*V383</f>
        <v>8297.0589401</v>
      </c>
      <c r="AL383" s="29" t="n">
        <f aca="false">2192.59+2373.87*I383+0.0316653*N383-15.7623*V383+0.00202406*AA383-0.000740146*E383-0.00963493*(I383*N383)</f>
        <v>8201.6774894078</v>
      </c>
      <c r="AM383" s="30" t="n">
        <f aca="false">5205.907083+122.0638992*I383+13.609808*(N383/1000)-1.245906883*AD383+0.7746840854*AE383-134.2474226*AC383-1547.125689*IF(AND(B383&gt;=DATE(2020,3,20),B383&lt;=DATE(2020,6,26)),1,0)</f>
        <v>8142.21778553284</v>
      </c>
      <c r="AN383" s="30" t="n">
        <f aca="false">IF(ISNUMBER(C384),C384,AN384)-0.8328750492*(AD385-AD384)+3.274150872*(AE385-AE384)+0.7954612886*((IF(ISNUMBER(C384),C384,AN384)-IF(ISNUMBER(C383),C383,AN383))-(-0.8328750492*(AD384-AD383)+3.274150872*(AE384-AE383)))-1.394571582*AO384+0.4181414112*AO383</f>
        <v>8320.57048092864</v>
      </c>
      <c r="AP383" s="31" t="n">
        <f aca="false">AQ383+AR382+'ARIMAX(1,1,1) Model'!$C$19*(AR382-AR381)+'ARIMAX(1,1,1) Model'!$C$20*AS382</f>
        <v>8298.12508039104</v>
      </c>
      <c r="AQ383" s="31" t="n">
        <f aca="false">'ARIMAX(1,1,1) Model'!$C$6*I383+'ARIMAX(1,1,1) Model'!$C$7*N383/1000+'ARIMAX(1,1,1) Model'!$C$8*AD383+'ARIMAX(1,1,1) Model'!$C$9*AE383+'ARIMAX(1,1,1) Model'!$C$10*AC383+'ARIMAX(1,1,1) Model'!$C$11*IF(AND(B383&gt;='ARIMAX(1,1,1) Model'!$C$25,B383&lt;='ARIMAX(1,1,1) Model'!$C$26),1,0)+'ARIMAX(1,1,1) Model'!$C$12*E383/1000+'ARIMAX(1,1,1) Model'!$C$13*V383+'ARIMAX(1,1,1) Model'!$C$14*A383+'ARIMAX(1,1,1) Model'!$C$15*SIN(2*PI()*A383/'ARIMAX(1,1,1) Model'!$C$24)+'ARIMAX(1,1,1) Model'!$C$16*COS(2*PI()*A383/'ARIMAX(1,1,1) Model'!$C$24)+'ARIMAX(1,1,1) Model'!$C$17*SIN(4*PI()*A383/'ARIMAX(1,1,1) Model'!$C$24)+'ARIMAX(1,1,1) Model'!$C$18*COS(4*PI()*A383/'ARIMAX(1,1,1) Model'!$C$24)</f>
        <v>1948.52681899727</v>
      </c>
      <c r="AR383" s="31" t="n">
        <f aca="false">IF(ISNUMBER(C383),C383,AP383)-AQ383</f>
        <v>6256.47318100273</v>
      </c>
      <c r="AS383" s="31" t="n">
        <f aca="false">IF(ISNUMBER(C383),C383-AP383,0)</f>
        <v>-93.1250803910389</v>
      </c>
      <c r="AT383" s="32"/>
      <c r="AU383" s="33"/>
      <c r="AV383" s="33"/>
      <c r="AW383" s="31"/>
      <c r="AX383" s="31"/>
    </row>
    <row r="384" customFormat="false" ht="16.5" hidden="false" customHeight="true" outlineLevel="0" collapsed="false">
      <c r="A384" s="23" t="n">
        <v>383</v>
      </c>
      <c r="B384" s="24" t="n">
        <v>35951</v>
      </c>
      <c r="C384" s="23" t="n">
        <v>8312</v>
      </c>
      <c r="D384" s="25"/>
      <c r="E384" s="25" t="n">
        <v>322000</v>
      </c>
      <c r="F384" s="25"/>
      <c r="G384" s="25" t="n">
        <v>15.022</v>
      </c>
      <c r="H384" s="25" t="n">
        <v>13.634</v>
      </c>
      <c r="I384" s="25" t="n">
        <v>1.066</v>
      </c>
      <c r="J384" s="25" t="n">
        <v>8866.48</v>
      </c>
      <c r="K384" s="25"/>
      <c r="L384" s="25" t="n">
        <v>886</v>
      </c>
      <c r="M384" s="25" t="n">
        <v>15.923</v>
      </c>
      <c r="N384" s="25" t="n">
        <v>214222</v>
      </c>
      <c r="O384" s="25" t="n">
        <v>5788.1</v>
      </c>
      <c r="P384" s="25" t="n">
        <v>1344165</v>
      </c>
      <c r="Q384" s="25"/>
      <c r="R384" s="25" t="n">
        <v>4631</v>
      </c>
      <c r="S384" s="25"/>
      <c r="T384" s="25"/>
      <c r="U384" s="25" t="n">
        <v>26</v>
      </c>
      <c r="V384" s="25" t="n">
        <v>94.7</v>
      </c>
      <c r="W384" s="25"/>
      <c r="X384" s="25"/>
      <c r="Y384" s="25"/>
      <c r="Z384" s="25"/>
      <c r="AA384" s="25" t="n">
        <v>272958</v>
      </c>
      <c r="AB384" s="26"/>
      <c r="AC384" s="27" t="n">
        <v>0</v>
      </c>
      <c r="AD384" s="28" t="n">
        <v>11.3</v>
      </c>
      <c r="AE384" s="28" t="n">
        <v>53.8</v>
      </c>
      <c r="AF384" s="27"/>
      <c r="AG384" s="29" t="n">
        <f aca="false">6753.47943187+0.36116788*I384+0.01252571*N384-22.85359542*V384+0.00407811*AA384-0.00067349*E384</f>
        <v>8169.20056755608</v>
      </c>
      <c r="AH384" s="29" t="n">
        <f aca="false">A384*'Simple Linear Regression'!$B$18+'Simple Linear Regression'!$B$17</f>
        <v>8212.0495500757</v>
      </c>
      <c r="AI384" s="29" t="n">
        <f aca="false">7491.3971+0.0137554*N384-0.00058829*E384-34.3283*V384+0.30565*L384+54.6031*M384</f>
        <v>8138.0380701</v>
      </c>
      <c r="AJ384" s="29" t="n">
        <f aca="false">7491.3971-0.00058829*E384+0.30565*L384+54.6031*M384+0.0137554*N384-34.3283*V384</f>
        <v>8138.0380701</v>
      </c>
      <c r="AL384" s="29" t="n">
        <f aca="false">2192.59+2373.87*I384+0.0316653*N384-15.7623*V384+0.00202406*AA384-0.000740146*E384-0.00963493*(I384*N384)</f>
        <v>8127.76696730564</v>
      </c>
      <c r="AM384" s="30" t="n">
        <f aca="false">5205.907083+122.0638992*I384+13.609808*(N384/1000)-1.245906883*AD384+0.7746840854*AE384-134.2474226*AC384-1547.125689*IF(AND(B384&gt;=DATE(2020,3,20),B384&lt;=DATE(2020,6,26)),1,0)</f>
        <v>8279.14674493982</v>
      </c>
      <c r="AN384" s="30" t="n">
        <f aca="false">IF(ISNUMBER(C385),C385,AN385)-0.8328750492*(AD386-AD385)+3.274150872*(AE386-AE385)+0.7954612886*((IF(ISNUMBER(C385),C385,AN385)-IF(ISNUMBER(C384),C384,AN384))-(-0.8328750492*(AD385-AD384)+3.274150872*(AE385-AE384)))-1.394571582*AO385+0.4181414112*AO384</f>
        <v>8107.63828795828</v>
      </c>
      <c r="AP384" s="31" t="n">
        <f aca="false">AQ384+AR383+'ARIMAX(1,1,1) Model'!$C$19*(AR383-AR382)+'ARIMAX(1,1,1) Model'!$C$20*AS383</f>
        <v>8472.43202896086</v>
      </c>
      <c r="AQ384" s="31" t="n">
        <f aca="false">'ARIMAX(1,1,1) Model'!$C$6*I384+'ARIMAX(1,1,1) Model'!$C$7*N384/1000+'ARIMAX(1,1,1) Model'!$C$8*AD384+'ARIMAX(1,1,1) Model'!$C$9*AE384+'ARIMAX(1,1,1) Model'!$C$10*AC384+'ARIMAX(1,1,1) Model'!$C$11*IF(AND(B384&gt;='ARIMAX(1,1,1) Model'!$C$25,B384&lt;='ARIMAX(1,1,1) Model'!$C$26),1,0)+'ARIMAX(1,1,1) Model'!$C$12*E384/1000+'ARIMAX(1,1,1) Model'!$C$13*V384+'ARIMAX(1,1,1) Model'!$C$14*A384+'ARIMAX(1,1,1) Model'!$C$15*SIN(2*PI()*A384/'ARIMAX(1,1,1) Model'!$C$24)+'ARIMAX(1,1,1) Model'!$C$16*COS(2*PI()*A384/'ARIMAX(1,1,1) Model'!$C$24)+'ARIMAX(1,1,1) Model'!$C$17*SIN(4*PI()*A384/'ARIMAX(1,1,1) Model'!$C$24)+'ARIMAX(1,1,1) Model'!$C$18*COS(4*PI()*A384/'ARIMAX(1,1,1) Model'!$C$24)</f>
        <v>2137.28786355554</v>
      </c>
      <c r="AR384" s="31" t="n">
        <f aca="false">IF(ISNUMBER(C384),C384,AP384)-AQ384</f>
        <v>6174.71213644446</v>
      </c>
      <c r="AS384" s="31" t="n">
        <f aca="false">IF(ISNUMBER(C384),C384-AP384,0)</f>
        <v>-160.432028960862</v>
      </c>
      <c r="AT384" s="32"/>
      <c r="AU384" s="33"/>
      <c r="AV384" s="33"/>
      <c r="AW384" s="31"/>
      <c r="AX384" s="31"/>
    </row>
    <row r="385" customFormat="false" ht="16.5" hidden="false" customHeight="true" outlineLevel="0" collapsed="false">
      <c r="A385" s="23" t="n">
        <v>384</v>
      </c>
      <c r="B385" s="24" t="n">
        <v>35958</v>
      </c>
      <c r="C385" s="23" t="n">
        <v>8103</v>
      </c>
      <c r="D385" s="25"/>
      <c r="E385" s="25" t="n">
        <v>306000</v>
      </c>
      <c r="F385" s="25"/>
      <c r="G385" s="25" t="n">
        <v>13.424</v>
      </c>
      <c r="H385" s="25" t="n">
        <v>12.458</v>
      </c>
      <c r="I385" s="25" t="n">
        <v>1.075</v>
      </c>
      <c r="J385" s="25" t="n">
        <v>8866.48</v>
      </c>
      <c r="K385" s="25"/>
      <c r="L385" s="25" t="n">
        <v>886</v>
      </c>
      <c r="M385" s="25" t="n">
        <v>15.923</v>
      </c>
      <c r="N385" s="25" t="n">
        <v>214222</v>
      </c>
      <c r="O385" s="25" t="n">
        <v>5788.1</v>
      </c>
      <c r="P385" s="25" t="n">
        <v>1344165</v>
      </c>
      <c r="Q385" s="25"/>
      <c r="R385" s="25" t="n">
        <v>4631</v>
      </c>
      <c r="S385" s="25"/>
      <c r="T385" s="25"/>
      <c r="U385" s="25" t="n">
        <v>26</v>
      </c>
      <c r="V385" s="25" t="n">
        <v>94.7</v>
      </c>
      <c r="W385" s="25"/>
      <c r="X385" s="25"/>
      <c r="Y385" s="25"/>
      <c r="Z385" s="25"/>
      <c r="AA385" s="25" t="n">
        <v>272958</v>
      </c>
      <c r="AB385" s="26"/>
      <c r="AC385" s="27" t="n">
        <v>0</v>
      </c>
      <c r="AD385" s="28" t="n">
        <v>16.2</v>
      </c>
      <c r="AE385" s="28" t="n">
        <v>36</v>
      </c>
      <c r="AF385" s="27"/>
      <c r="AG385" s="29" t="n">
        <f aca="false">6753.47943187+0.36116788*I385+0.01252571*N385-22.85359542*V385+0.00407811*AA385-0.00067349*E385</f>
        <v>8179.979658067</v>
      </c>
      <c r="AH385" s="29" t="n">
        <f aca="false">A385*'Simple Linear Regression'!$B$18+'Simple Linear Regression'!$B$17</f>
        <v>8212.9025871596</v>
      </c>
      <c r="AI385" s="29" t="n">
        <f aca="false">7491.3971+0.0137554*N385-0.00058829*E385-34.3283*V385+0.30565*L385+54.6031*M385</f>
        <v>8147.4507101</v>
      </c>
      <c r="AJ385" s="29" t="n">
        <f aca="false">7491.3971-0.00058829*E385+0.30565*L385+54.6031*M385+0.0137554*N385-34.3283*V385</f>
        <v>8147.4507101</v>
      </c>
      <c r="AL385" s="29" t="n">
        <f aca="false">2192.59+2373.87*I385+0.0316653*N385-15.7623*V385+0.00202406*AA385-0.000740146*E385-0.00963493*(I385*N385)</f>
        <v>8142.3980075355</v>
      </c>
      <c r="AM385" s="30" t="n">
        <f aca="false">5205.907083+122.0638992*I385+13.609808*(N385/1000)-1.245906883*AD385+0.7746840854*AE385-134.2474226*AC385-1547.125689*IF(AND(B385&gt;=DATE(2020,3,20),B385&lt;=DATE(2020,6,26)),1,0)</f>
        <v>8260.3509995858</v>
      </c>
      <c r="AN385" s="30" t="n">
        <f aca="false">IF(ISNUMBER(C386),C386,AN386)-0.8328750492*(AD387-AD386)+3.274150872*(AE387-AE386)+0.7954612886*((IF(ISNUMBER(C386),C386,AN386)-IF(ISNUMBER(C385),C385,AN385))-(-0.8328750492*(AD386-AD385)+3.274150872*(AE386-AE385)))-1.394571582*AO386+0.4181414112*AO385</f>
        <v>8161.50661202765</v>
      </c>
      <c r="AP385" s="31" t="n">
        <f aca="false">AQ385+AR384+'ARIMAX(1,1,1) Model'!$C$19*(AR384-AR383)+'ARIMAX(1,1,1) Model'!$C$20*AS384</f>
        <v>8403.80524427157</v>
      </c>
      <c r="AQ385" s="31" t="n">
        <f aca="false">'ARIMAX(1,1,1) Model'!$C$6*I385+'ARIMAX(1,1,1) Model'!$C$7*N385/1000+'ARIMAX(1,1,1) Model'!$C$8*AD385+'ARIMAX(1,1,1) Model'!$C$9*AE385+'ARIMAX(1,1,1) Model'!$C$10*AC385+'ARIMAX(1,1,1) Model'!$C$11*IF(AND(B385&gt;='ARIMAX(1,1,1) Model'!$C$25,B385&lt;='ARIMAX(1,1,1) Model'!$C$26),1,0)+'ARIMAX(1,1,1) Model'!$C$12*E385/1000+'ARIMAX(1,1,1) Model'!$C$13*V385+'ARIMAX(1,1,1) Model'!$C$14*A385+'ARIMAX(1,1,1) Model'!$C$15*SIN(2*PI()*A385/'ARIMAX(1,1,1) Model'!$C$24)+'ARIMAX(1,1,1) Model'!$C$16*COS(2*PI()*A385/'ARIMAX(1,1,1) Model'!$C$24)+'ARIMAX(1,1,1) Model'!$C$17*SIN(4*PI()*A385/'ARIMAX(1,1,1) Model'!$C$24)+'ARIMAX(1,1,1) Model'!$C$18*COS(4*PI()*A385/'ARIMAX(1,1,1) Model'!$C$24)</f>
        <v>2092.66517659638</v>
      </c>
      <c r="AR385" s="31" t="n">
        <f aca="false">IF(ISNUMBER(C385),C385,AP385)-AQ385</f>
        <v>6010.33482340362</v>
      </c>
      <c r="AS385" s="31" t="n">
        <f aca="false">IF(ISNUMBER(C385),C385-AP385,0)</f>
        <v>-300.805244271569</v>
      </c>
      <c r="AT385" s="32"/>
      <c r="AU385" s="33"/>
      <c r="AV385" s="33"/>
      <c r="AW385" s="31"/>
      <c r="AX385" s="31"/>
    </row>
    <row r="386" customFormat="false" ht="16.5" hidden="false" customHeight="true" outlineLevel="0" collapsed="false">
      <c r="A386" s="23" t="n">
        <v>385</v>
      </c>
      <c r="B386" s="24" t="n">
        <v>35965</v>
      </c>
      <c r="C386" s="23" t="n">
        <v>8160</v>
      </c>
      <c r="D386" s="25"/>
      <c r="E386" s="25" t="n">
        <v>321000</v>
      </c>
      <c r="F386" s="25"/>
      <c r="G386" s="25" t="n">
        <v>12.044</v>
      </c>
      <c r="H386" s="25" t="n">
        <v>10.922</v>
      </c>
      <c r="I386" s="25" t="n">
        <v>1.066</v>
      </c>
      <c r="J386" s="25" t="n">
        <v>8866.48</v>
      </c>
      <c r="K386" s="25"/>
      <c r="L386" s="25" t="n">
        <v>886</v>
      </c>
      <c r="M386" s="25" t="n">
        <v>17.057</v>
      </c>
      <c r="N386" s="25" t="n">
        <v>217921</v>
      </c>
      <c r="O386" s="25" t="n">
        <v>5788.1</v>
      </c>
      <c r="P386" s="25" t="n">
        <v>1352528</v>
      </c>
      <c r="Q386" s="25"/>
      <c r="R386" s="25" t="n">
        <v>4631</v>
      </c>
      <c r="S386" s="25"/>
      <c r="T386" s="25"/>
      <c r="U386" s="25" t="n">
        <v>26</v>
      </c>
      <c r="V386" s="25" t="n">
        <v>94.7</v>
      </c>
      <c r="W386" s="25"/>
      <c r="X386" s="25"/>
      <c r="Y386" s="25"/>
      <c r="Z386" s="25"/>
      <c r="AA386" s="25" t="n">
        <v>272958</v>
      </c>
      <c r="AB386" s="26"/>
      <c r="AC386" s="27" t="n">
        <v>0</v>
      </c>
      <c r="AD386" s="28" t="n">
        <v>0.7</v>
      </c>
      <c r="AE386" s="28" t="n">
        <v>69.1</v>
      </c>
      <c r="AF386" s="27"/>
      <c r="AG386" s="29" t="n">
        <f aca="false">6753.47943187+0.36116788*I386+0.01252571*N386-22.85359542*V386+0.00407811*AA386-0.00067349*E386</f>
        <v>8216.20665884608</v>
      </c>
      <c r="AH386" s="29" t="n">
        <f aca="false">A386*'Simple Linear Regression'!$B$18+'Simple Linear Regression'!$B$17</f>
        <v>8213.7556242435</v>
      </c>
      <c r="AI386" s="29" t="n">
        <f aca="false">7491.3971+0.0137554*N386-0.00058829*E386-34.3283*V386+0.30565*L386+54.6031*M386</f>
        <v>8251.4275001</v>
      </c>
      <c r="AJ386" s="29" t="n">
        <f aca="false">7491.3971-0.00058829*E386+0.30565*L386+54.6031*M386+0.0137554*N386-34.3283*V386</f>
        <v>8251.4275001</v>
      </c>
      <c r="AL386" s="29" t="n">
        <f aca="false">2192.59+2373.87*I386+0.0316653*N386-15.7623*V386+0.00202406*AA386-0.000740146*E386-0.00963493*(I386*N386)</f>
        <v>8207.64523793502</v>
      </c>
      <c r="AM386" s="30" t="n">
        <f aca="false">5205.907083+122.0638992*I386+13.609808*(N386/1000)-1.245906883*AD386+0.7746840854*AE386-134.2474226*AC386-1547.125689*IF(AND(B386&gt;=DATE(2020,3,20),B386&lt;=DATE(2020,6,26)),1,0)</f>
        <v>8354.54870419824</v>
      </c>
      <c r="AN386" s="30" t="n">
        <f aca="false">IF(ISNUMBER(C387),C387,AN387)-0.8328750492*(AD388-AD387)+3.274150872*(AE388-AE387)+0.7954612886*((IF(ISNUMBER(C387),C387,AN387)-IF(ISNUMBER(C386),C386,AN386))-(-0.8328750492*(AD387-AD386)+3.274150872*(AE387-AE386)))-1.394571582*AO387+0.4181414112*AO386</f>
        <v>8994.65912846586</v>
      </c>
      <c r="AP386" s="31" t="n">
        <f aca="false">AQ386+AR385+'ARIMAX(1,1,1) Model'!$C$19*(AR385-AR384)+'ARIMAX(1,1,1) Model'!$C$20*AS385</f>
        <v>8430.40819815469</v>
      </c>
      <c r="AQ386" s="31" t="n">
        <f aca="false">'ARIMAX(1,1,1) Model'!$C$6*I386+'ARIMAX(1,1,1) Model'!$C$7*N386/1000+'ARIMAX(1,1,1) Model'!$C$8*AD386+'ARIMAX(1,1,1) Model'!$C$9*AE386+'ARIMAX(1,1,1) Model'!$C$10*AC386+'ARIMAX(1,1,1) Model'!$C$11*IF(AND(B386&gt;='ARIMAX(1,1,1) Model'!$C$25,B386&lt;='ARIMAX(1,1,1) Model'!$C$26),1,0)+'ARIMAX(1,1,1) Model'!$C$12*E386/1000+'ARIMAX(1,1,1) Model'!$C$13*V386+'ARIMAX(1,1,1) Model'!$C$14*A386+'ARIMAX(1,1,1) Model'!$C$15*SIN(2*PI()*A386/'ARIMAX(1,1,1) Model'!$C$24)+'ARIMAX(1,1,1) Model'!$C$16*COS(2*PI()*A386/'ARIMAX(1,1,1) Model'!$C$24)+'ARIMAX(1,1,1) Model'!$C$17*SIN(4*PI()*A386/'ARIMAX(1,1,1) Model'!$C$24)+'ARIMAX(1,1,1) Model'!$C$18*COS(4*PI()*A386/'ARIMAX(1,1,1) Model'!$C$24)</f>
        <v>2165.35553065504</v>
      </c>
      <c r="AR386" s="31" t="n">
        <f aca="false">IF(ISNUMBER(C386),C386,AP386)-AQ386</f>
        <v>5994.64446934496</v>
      </c>
      <c r="AS386" s="31" t="n">
        <f aca="false">IF(ISNUMBER(C386),C386-AP386,0)</f>
        <v>-270.408198154686</v>
      </c>
      <c r="AT386" s="32"/>
      <c r="AU386" s="33"/>
      <c r="AV386" s="33"/>
      <c r="AW386" s="31"/>
      <c r="AX386" s="31"/>
    </row>
    <row r="387" customFormat="false" ht="16.5" hidden="false" customHeight="true" outlineLevel="0" collapsed="false">
      <c r="A387" s="23" t="n">
        <v>386</v>
      </c>
      <c r="B387" s="24" t="n">
        <v>35972</v>
      </c>
      <c r="C387" s="23" t="n">
        <v>8644</v>
      </c>
      <c r="D387" s="25"/>
      <c r="E387" s="25" t="n">
        <v>349000</v>
      </c>
      <c r="F387" s="25"/>
      <c r="G387" s="25" t="n">
        <v>14.168</v>
      </c>
      <c r="H387" s="25" t="n">
        <v>11.96</v>
      </c>
      <c r="I387" s="25" t="n">
        <v>1.058</v>
      </c>
      <c r="J387" s="25" t="n">
        <v>8866.48</v>
      </c>
      <c r="K387" s="25"/>
      <c r="L387" s="25" t="n">
        <v>886</v>
      </c>
      <c r="M387" s="25" t="n">
        <v>17.057</v>
      </c>
      <c r="N387" s="25" t="n">
        <v>217921</v>
      </c>
      <c r="O387" s="25" t="n">
        <v>5788.1</v>
      </c>
      <c r="P387" s="25" t="n">
        <v>1352528</v>
      </c>
      <c r="Q387" s="25"/>
      <c r="R387" s="25" t="n">
        <v>4631</v>
      </c>
      <c r="S387" s="25"/>
      <c r="T387" s="25"/>
      <c r="U387" s="25" t="n">
        <v>26</v>
      </c>
      <c r="V387" s="25" t="n">
        <v>94.7</v>
      </c>
      <c r="W387" s="25"/>
      <c r="X387" s="25"/>
      <c r="Y387" s="25"/>
      <c r="Z387" s="25"/>
      <c r="AA387" s="25" t="n">
        <v>272958</v>
      </c>
      <c r="AB387" s="26"/>
      <c r="AC387" s="27" t="n">
        <v>0</v>
      </c>
      <c r="AD387" s="28" t="n">
        <v>0</v>
      </c>
      <c r="AE387" s="28" t="n">
        <v>85</v>
      </c>
      <c r="AF387" s="27"/>
      <c r="AG387" s="29" t="n">
        <f aca="false">6753.47943187+0.36116788*I387+0.01252571*N387-22.85359542*V387+0.00407811*AA387-0.00067349*E387</f>
        <v>8197.34604950304</v>
      </c>
      <c r="AH387" s="29" t="n">
        <f aca="false">A387*'Simple Linear Regression'!$B$18+'Simple Linear Regression'!$B$17</f>
        <v>8214.60866132741</v>
      </c>
      <c r="AI387" s="29" t="n">
        <f aca="false">7491.3971+0.0137554*N387-0.00058829*E387-34.3283*V387+0.30565*L387+54.6031*M387</f>
        <v>8234.9553801</v>
      </c>
      <c r="AJ387" s="29" t="n">
        <f aca="false">7491.3971-0.00058829*E387+0.30565*L387+54.6031*M387+0.0137554*N387-34.3283*V387</f>
        <v>8234.9553801</v>
      </c>
      <c r="AL387" s="29" t="n">
        <f aca="false">2192.59+2373.87*I387+0.0316653*N387-15.7623*V387+0.00202406*AA387-0.000740146*E387-0.00963493*(I387*N387)</f>
        <v>8184.72741857926</v>
      </c>
      <c r="AM387" s="30" t="n">
        <f aca="false">5205.907083+122.0638992*I387+13.609808*(N387/1000)-1.245906883*AD387+0.7746840854*AE387-134.2474226*AC387-1547.125689*IF(AND(B387&gt;=DATE(2020,3,20),B387&lt;=DATE(2020,6,26)),1,0)</f>
        <v>8366.7618047806</v>
      </c>
      <c r="AN387" s="30" t="n">
        <f aca="false">IF(ISNUMBER(C388),C388,AN388)-0.8328750492*(AD389-AD388)+3.274150872*(AE389-AE388)+0.7954612886*((IF(ISNUMBER(C388),C388,AN388)-IF(ISNUMBER(C387),C387,AN387))-(-0.8328750492*(AD388-AD387)+3.274150872*(AE388-AE387)))-1.394571582*AO388+0.4181414112*AO387</f>
        <v>8831.41247284006</v>
      </c>
      <c r="AP387" s="31" t="n">
        <f aca="false">AQ387+AR386+'ARIMAX(1,1,1) Model'!$C$19*(AR386-AR385)+'ARIMAX(1,1,1) Model'!$C$20*AS386</f>
        <v>8413.14574546232</v>
      </c>
      <c r="AQ387" s="31" t="n">
        <f aca="false">'ARIMAX(1,1,1) Model'!$C$6*I387+'ARIMAX(1,1,1) Model'!$C$7*N387/1000+'ARIMAX(1,1,1) Model'!$C$8*AD387+'ARIMAX(1,1,1) Model'!$C$9*AE387+'ARIMAX(1,1,1) Model'!$C$10*AC387+'ARIMAX(1,1,1) Model'!$C$11*IF(AND(B387&gt;='ARIMAX(1,1,1) Model'!$C$25,B387&lt;='ARIMAX(1,1,1) Model'!$C$26),1,0)+'ARIMAX(1,1,1) Model'!$C$12*E387/1000+'ARIMAX(1,1,1) Model'!$C$13*V387+'ARIMAX(1,1,1) Model'!$C$14*A387+'ARIMAX(1,1,1) Model'!$C$15*SIN(2*PI()*A387/'ARIMAX(1,1,1) Model'!$C$24)+'ARIMAX(1,1,1) Model'!$C$16*COS(2*PI()*A387/'ARIMAX(1,1,1) Model'!$C$24)+'ARIMAX(1,1,1) Model'!$C$17*SIN(4*PI()*A387/'ARIMAX(1,1,1) Model'!$C$24)+'ARIMAX(1,1,1) Model'!$C$18*COS(4*PI()*A387/'ARIMAX(1,1,1) Model'!$C$24)</f>
        <v>2176.64162776915</v>
      </c>
      <c r="AR387" s="31" t="n">
        <f aca="false">IF(ISNUMBER(C387),C387,AP387)-AQ387</f>
        <v>6467.35837223085</v>
      </c>
      <c r="AS387" s="31" t="n">
        <f aca="false">IF(ISNUMBER(C387),C387-AP387,0)</f>
        <v>230.854254537684</v>
      </c>
      <c r="AT387" s="32"/>
      <c r="AU387" s="33"/>
      <c r="AV387" s="33"/>
      <c r="AW387" s="31"/>
      <c r="AX387" s="31"/>
    </row>
    <row r="388" customFormat="false" ht="16.5" hidden="false" customHeight="true" outlineLevel="0" collapsed="false">
      <c r="A388" s="23" t="n">
        <v>387</v>
      </c>
      <c r="B388" s="24" t="n">
        <v>35979</v>
      </c>
      <c r="C388" s="23" t="n">
        <v>8755</v>
      </c>
      <c r="D388" s="25"/>
      <c r="E388" s="25" t="n">
        <v>376000</v>
      </c>
      <c r="F388" s="25"/>
      <c r="G388" s="25" t="n">
        <v>14.41</v>
      </c>
      <c r="H388" s="25" t="n">
        <v>11.868</v>
      </c>
      <c r="I388" s="25" t="n">
        <v>1.057</v>
      </c>
      <c r="J388" s="25" t="n">
        <v>8866.48</v>
      </c>
      <c r="K388" s="25"/>
      <c r="L388" s="25" t="n">
        <v>886</v>
      </c>
      <c r="M388" s="25" t="n">
        <v>17.057</v>
      </c>
      <c r="N388" s="25" t="n">
        <v>217921</v>
      </c>
      <c r="O388" s="25" t="n">
        <v>5788.1</v>
      </c>
      <c r="P388" s="25" t="n">
        <v>1352528</v>
      </c>
      <c r="Q388" s="25"/>
      <c r="R388" s="25" t="n">
        <v>4631</v>
      </c>
      <c r="S388" s="25"/>
      <c r="T388" s="25"/>
      <c r="U388" s="25" t="n">
        <v>26</v>
      </c>
      <c r="V388" s="25" t="n">
        <v>94.7</v>
      </c>
      <c r="W388" s="25"/>
      <c r="X388" s="25"/>
      <c r="Y388" s="25"/>
      <c r="Z388" s="25"/>
      <c r="AA388" s="25" t="n">
        <v>272958</v>
      </c>
      <c r="AB388" s="26"/>
      <c r="AC388" s="27" t="n">
        <v>1</v>
      </c>
      <c r="AD388" s="28" t="n">
        <v>0</v>
      </c>
      <c r="AE388" s="28" t="n">
        <v>87.3</v>
      </c>
      <c r="AF388" s="27"/>
      <c r="AG388" s="29" t="n">
        <f aca="false">6753.47943187+0.36116788*I388+0.01252571*N388-22.85359542*V388+0.00407811*AA388-0.00067349*E388</f>
        <v>8179.16145833516</v>
      </c>
      <c r="AH388" s="29" t="n">
        <f aca="false">A388*'Simple Linear Regression'!$B$18+'Simple Linear Regression'!$B$17</f>
        <v>8215.46169841131</v>
      </c>
      <c r="AI388" s="29" t="n">
        <f aca="false">7491.3971+0.0137554*N388-0.00058829*E388-34.3283*V388+0.30565*L388+54.6031*M388</f>
        <v>8219.0715501</v>
      </c>
      <c r="AJ388" s="29" t="n">
        <f aca="false">7491.3971-0.00058829*E388+0.30565*L388+54.6031*M388+0.0137554*N388-34.3283*V388</f>
        <v>8219.0715501</v>
      </c>
      <c r="AL388" s="29" t="n">
        <f aca="false">2192.59+2373.87*I388+0.0316653*N388-15.7623*V388+0.00202406*AA388-0.000740146*E388-0.00963493*(I388*N388)</f>
        <v>8164.46926015979</v>
      </c>
      <c r="AM388" s="30" t="n">
        <f aca="false">5205.907083+122.0638992*I388+13.609808*(N388/1000)-1.245906883*AD388+0.7746840854*AE388-134.2474226*AC388-1547.125689*IF(AND(B388&gt;=DATE(2020,3,20),B388&lt;=DATE(2020,6,26)),1,0)</f>
        <v>8234.17409167782</v>
      </c>
      <c r="AN388" s="30" t="n">
        <f aca="false">IF(ISNUMBER(C389),C389,AN389)-0.8328750492*(AD390-AD389)+3.274150872*(AE390-AE389)+0.7954612886*((IF(ISNUMBER(C389),C389,AN389)-IF(ISNUMBER(C388),C388,AN388))-(-0.8328750492*(AD389-AD388)+3.274150872*(AE389-AE388)))-1.394571582*AO389+0.4181414112*AO388</f>
        <v>7873.36496020848</v>
      </c>
      <c r="AP388" s="31" t="n">
        <f aca="false">AQ388+AR387+'ARIMAX(1,1,1) Model'!$C$19*(AR387-AR386)+'ARIMAX(1,1,1) Model'!$C$20*AS387</f>
        <v>8337.0383786896</v>
      </c>
      <c r="AQ388" s="31" t="n">
        <f aca="false">'ARIMAX(1,1,1) Model'!$C$6*I388+'ARIMAX(1,1,1) Model'!$C$7*N388/1000+'ARIMAX(1,1,1) Model'!$C$8*AD388+'ARIMAX(1,1,1) Model'!$C$9*AE388+'ARIMAX(1,1,1) Model'!$C$10*AC388+'ARIMAX(1,1,1) Model'!$C$11*IF(AND(B388&gt;='ARIMAX(1,1,1) Model'!$C$25,B388&lt;='ARIMAX(1,1,1) Model'!$C$26),1,0)+'ARIMAX(1,1,1) Model'!$C$12*E388/1000+'ARIMAX(1,1,1) Model'!$C$13*V388+'ARIMAX(1,1,1) Model'!$C$14*A388+'ARIMAX(1,1,1) Model'!$C$15*SIN(2*PI()*A388/'ARIMAX(1,1,1) Model'!$C$24)+'ARIMAX(1,1,1) Model'!$C$16*COS(2*PI()*A388/'ARIMAX(1,1,1) Model'!$C$24)+'ARIMAX(1,1,1) Model'!$C$17*SIN(4*PI()*A388/'ARIMAX(1,1,1) Model'!$C$24)+'ARIMAX(1,1,1) Model'!$C$18*COS(4*PI()*A388/'ARIMAX(1,1,1) Model'!$C$24)</f>
        <v>2031.36354512622</v>
      </c>
      <c r="AR388" s="31" t="n">
        <f aca="false">IF(ISNUMBER(C388),C388,AP388)-AQ388</f>
        <v>6723.63645487378</v>
      </c>
      <c r="AS388" s="31" t="n">
        <f aca="false">IF(ISNUMBER(C388),C388-AP388,0)</f>
        <v>417.961621310398</v>
      </c>
      <c r="AT388" s="32"/>
      <c r="AU388" s="33"/>
      <c r="AV388" s="33"/>
      <c r="AW388" s="31"/>
      <c r="AX388" s="31"/>
    </row>
    <row r="389" customFormat="false" ht="16.5" hidden="false" customHeight="true" outlineLevel="0" collapsed="false">
      <c r="A389" s="23" t="n">
        <v>388</v>
      </c>
      <c r="B389" s="24" t="n">
        <v>35986</v>
      </c>
      <c r="C389" s="23" t="n">
        <v>8234</v>
      </c>
      <c r="D389" s="25"/>
      <c r="E389" s="25" t="n">
        <v>362000</v>
      </c>
      <c r="F389" s="25"/>
      <c r="G389" s="25" t="n">
        <v>13.936</v>
      </c>
      <c r="H389" s="25" t="n">
        <v>11.658</v>
      </c>
      <c r="I389" s="25" t="n">
        <v>1.058</v>
      </c>
      <c r="J389" s="25" t="n">
        <v>8866.48</v>
      </c>
      <c r="K389" s="25"/>
      <c r="L389" s="25" t="n">
        <v>855</v>
      </c>
      <c r="M389" s="25" t="n">
        <v>17.057</v>
      </c>
      <c r="N389" s="25" t="n">
        <v>217921</v>
      </c>
      <c r="O389" s="25" t="n">
        <v>5837.9</v>
      </c>
      <c r="P389" s="25" t="n">
        <v>1352528</v>
      </c>
      <c r="Q389" s="25"/>
      <c r="R389" s="25" t="n">
        <v>4631</v>
      </c>
      <c r="S389" s="25"/>
      <c r="T389" s="25"/>
      <c r="U389" s="25" t="n">
        <v>26</v>
      </c>
      <c r="V389" s="25" t="n">
        <v>97.5</v>
      </c>
      <c r="W389" s="25"/>
      <c r="X389" s="25"/>
      <c r="Y389" s="25"/>
      <c r="Z389" s="25"/>
      <c r="AA389" s="25" t="n">
        <v>272958</v>
      </c>
      <c r="AB389" s="26"/>
      <c r="AC389" s="27" t="n">
        <v>1</v>
      </c>
      <c r="AD389" s="28" t="n">
        <v>0</v>
      </c>
      <c r="AE389" s="28" t="n">
        <v>85.5</v>
      </c>
      <c r="AF389" s="27"/>
      <c r="AG389" s="29" t="n">
        <f aca="false">6753.47943187+0.36116788*I389+0.01252571*N389-22.85359542*V389+0.00407811*AA389-0.00067349*E389</f>
        <v>8124.60061232704</v>
      </c>
      <c r="AH389" s="29" t="n">
        <f aca="false">A389*'Simple Linear Regression'!$B$18+'Simple Linear Regression'!$B$17</f>
        <v>8216.31473549522</v>
      </c>
      <c r="AI389" s="29" t="n">
        <f aca="false">7491.3971+0.0137554*N389-0.00058829*E389-34.3283*V389+0.30565*L389+54.6031*M389</f>
        <v>8121.7132201</v>
      </c>
      <c r="AJ389" s="29" t="n">
        <f aca="false">7491.3971-0.00058829*E389+0.30565*L389+54.6031*M389+0.0137554*N389-34.3283*V389</f>
        <v>8121.7132201</v>
      </c>
      <c r="AL389" s="29" t="n">
        <f aca="false">2192.59+2373.87*I389+0.0316653*N389-15.7623*V389+0.00202406*AA389-0.000740146*E389-0.00963493*(I389*N389)</f>
        <v>8130.97108057926</v>
      </c>
      <c r="AM389" s="30" t="n">
        <f aca="false">5205.907083+122.0638992*I389+13.609808*(N389/1000)-1.245906883*AD389+0.7746840854*AE389-134.2474226*AC389-1547.125689*IF(AND(B389&gt;=DATE(2020,3,20),B389&lt;=DATE(2020,6,26)),1,0)</f>
        <v>8232.9017242233</v>
      </c>
      <c r="AN389" s="30" t="n">
        <f aca="false">IF(ISNUMBER(C390),C390,AN390)-0.8328750492*(AD391-AD390)+3.274150872*(AE391-AE390)+0.7954612886*((IF(ISNUMBER(C390),C390,AN390)-IF(ISNUMBER(C389),C389,AN389))-(-0.8328750492*(AD390-AD389)+3.274150872*(AE390-AE389)))-1.394571582*AO390+0.4181414112*AO389</f>
        <v>9144.15179109332</v>
      </c>
      <c r="AP389" s="31" t="n">
        <f aca="false">AQ389+AR388+'ARIMAX(1,1,1) Model'!$C$19*(AR388-AR387)+'ARIMAX(1,1,1) Model'!$C$20*AS388</f>
        <v>8425.02389027999</v>
      </c>
      <c r="AQ389" s="31" t="n">
        <f aca="false">'ARIMAX(1,1,1) Model'!$C$6*I389+'ARIMAX(1,1,1) Model'!$C$7*N389/1000+'ARIMAX(1,1,1) Model'!$C$8*AD389+'ARIMAX(1,1,1) Model'!$C$9*AE389+'ARIMAX(1,1,1) Model'!$C$10*AC389+'ARIMAX(1,1,1) Model'!$C$11*IF(AND(B389&gt;='ARIMAX(1,1,1) Model'!$C$25,B389&lt;='ARIMAX(1,1,1) Model'!$C$26),1,0)+'ARIMAX(1,1,1) Model'!$C$12*E389/1000+'ARIMAX(1,1,1) Model'!$C$13*V389+'ARIMAX(1,1,1) Model'!$C$14*A389+'ARIMAX(1,1,1) Model'!$C$15*SIN(2*PI()*A389/'ARIMAX(1,1,1) Model'!$C$24)+'ARIMAX(1,1,1) Model'!$C$16*COS(2*PI()*A389/'ARIMAX(1,1,1) Model'!$C$24)+'ARIMAX(1,1,1) Model'!$C$17*SIN(4*PI()*A389/'ARIMAX(1,1,1) Model'!$C$24)+'ARIMAX(1,1,1) Model'!$C$18*COS(4*PI()*A389/'ARIMAX(1,1,1) Model'!$C$24)</f>
        <v>2052.59256691951</v>
      </c>
      <c r="AR389" s="31" t="n">
        <f aca="false">IF(ISNUMBER(C389),C389,AP389)-AQ389</f>
        <v>6181.40743308049</v>
      </c>
      <c r="AS389" s="31" t="n">
        <f aca="false">IF(ISNUMBER(C389),C389-AP389,0)</f>
        <v>-191.023890279994</v>
      </c>
      <c r="AT389" s="32"/>
      <c r="AU389" s="33"/>
      <c r="AV389" s="33"/>
      <c r="AW389" s="31"/>
      <c r="AX389" s="31"/>
    </row>
    <row r="390" customFormat="false" ht="16.5" hidden="false" customHeight="true" outlineLevel="0" collapsed="false">
      <c r="A390" s="23" t="n">
        <v>389</v>
      </c>
      <c r="B390" s="24" t="n">
        <v>35993</v>
      </c>
      <c r="C390" s="23" t="n">
        <v>8749</v>
      </c>
      <c r="D390" s="25"/>
      <c r="E390" s="25" t="n">
        <v>320000</v>
      </c>
      <c r="F390" s="25"/>
      <c r="G390" s="25" t="n">
        <v>14.478</v>
      </c>
      <c r="H390" s="25" t="n">
        <v>12.042</v>
      </c>
      <c r="I390" s="25" t="n">
        <v>1.054</v>
      </c>
      <c r="J390" s="25" t="n">
        <v>8866.48</v>
      </c>
      <c r="K390" s="25"/>
      <c r="L390" s="25" t="n">
        <v>855</v>
      </c>
      <c r="M390" s="25" t="n">
        <v>16.771</v>
      </c>
      <c r="N390" s="25" t="n">
        <v>227899</v>
      </c>
      <c r="O390" s="25" t="n">
        <v>5837.9</v>
      </c>
      <c r="P390" s="25" t="n">
        <v>1352528</v>
      </c>
      <c r="Q390" s="25"/>
      <c r="R390" s="25" t="n">
        <v>4631</v>
      </c>
      <c r="S390" s="25"/>
      <c r="T390" s="25"/>
      <c r="U390" s="25" t="n">
        <v>26</v>
      </c>
      <c r="V390" s="25" t="n">
        <v>97.5</v>
      </c>
      <c r="W390" s="25"/>
      <c r="X390" s="25"/>
      <c r="Y390" s="25"/>
      <c r="Z390" s="25"/>
      <c r="AA390" s="25" t="n">
        <v>272958</v>
      </c>
      <c r="AB390" s="26"/>
      <c r="AC390" s="27" t="n">
        <v>0</v>
      </c>
      <c r="AD390" s="28" t="n">
        <v>0</v>
      </c>
      <c r="AE390" s="28" t="n">
        <v>100.5</v>
      </c>
      <c r="AF390" s="27"/>
      <c r="AG390" s="29" t="n">
        <f aca="false">6753.47943187+0.36116788*I390+0.01252571*N390-22.85359542*V390+0.00407811*AA390-0.00067349*E390</f>
        <v>8277.86728203552</v>
      </c>
      <c r="AH390" s="29" t="n">
        <f aca="false">A390*'Simple Linear Regression'!$B$18+'Simple Linear Regression'!$B$17</f>
        <v>8217.16777257912</v>
      </c>
      <c r="AI390" s="29" t="n">
        <f aca="false">7491.3971+0.0137554*N390-0.00058829*E390-34.3283*V390+0.30565*L390+54.6031*M390</f>
        <v>8268.0562947</v>
      </c>
      <c r="AJ390" s="29" t="n">
        <f aca="false">7491.3971-0.00058829*E390+0.30565*L390+54.6031*M390+0.0137554*N390-34.3283*V390</f>
        <v>8268.0562947</v>
      </c>
      <c r="AL390" s="29" t="n">
        <f aca="false">2192.59+2373.87*I390+0.0316653*N390-15.7623*V390+0.00202406*AA390-0.000740146*E390-0.00963493*(I390*N390)</f>
        <v>8375.58796285822</v>
      </c>
      <c r="AM390" s="30" t="n">
        <f aca="false">5205.907083+122.0638992*I390+13.609808*(N390/1000)-1.245906883*AD390+0.7746840854*AE390-134.2474226*AC390-1547.125689*IF(AND(B390&gt;=DATE(2020,3,20),B390&lt;=DATE(2020,6,26)),1,0)</f>
        <v>8514.0798167315</v>
      </c>
      <c r="AN390" s="30" t="n">
        <f aca="false">IF(ISNUMBER(C391),C391,AN391)-0.8328750492*(AD392-AD391)+3.274150872*(AE392-AE391)+0.7954612886*((IF(ISNUMBER(C391),C391,AN391)-IF(ISNUMBER(C390),C390,AN390))-(-0.8328750492*(AD391-AD390)+3.274150872*(AE391-AE390)))-1.394571582*AO391+0.4181414112*AO390</f>
        <v>7576.35719515576</v>
      </c>
      <c r="AP390" s="31" t="n">
        <f aca="false">AQ390+AR389+'ARIMAX(1,1,1) Model'!$C$19*(AR389-AR388)+'ARIMAX(1,1,1) Model'!$C$20*AS389</f>
        <v>8516.3930200042</v>
      </c>
      <c r="AQ390" s="31" t="n">
        <f aca="false">'ARIMAX(1,1,1) Model'!$C$6*I390+'ARIMAX(1,1,1) Model'!$C$7*N390/1000+'ARIMAX(1,1,1) Model'!$C$8*AD390+'ARIMAX(1,1,1) Model'!$C$9*AE390+'ARIMAX(1,1,1) Model'!$C$10*AC390+'ARIMAX(1,1,1) Model'!$C$11*IF(AND(B390&gt;='ARIMAX(1,1,1) Model'!$C$25,B390&lt;='ARIMAX(1,1,1) Model'!$C$26),1,0)+'ARIMAX(1,1,1) Model'!$C$12*E390/1000+'ARIMAX(1,1,1) Model'!$C$13*V390+'ARIMAX(1,1,1) Model'!$C$14*A390+'ARIMAX(1,1,1) Model'!$C$15*SIN(2*PI()*A390/'ARIMAX(1,1,1) Model'!$C$24)+'ARIMAX(1,1,1) Model'!$C$16*COS(2*PI()*A390/'ARIMAX(1,1,1) Model'!$C$24)+'ARIMAX(1,1,1) Model'!$C$17*SIN(4*PI()*A390/'ARIMAX(1,1,1) Model'!$C$24)+'ARIMAX(1,1,1) Model'!$C$18*COS(4*PI()*A390/'ARIMAX(1,1,1) Model'!$C$24)</f>
        <v>2215.93262531266</v>
      </c>
      <c r="AR390" s="31" t="n">
        <f aca="false">IF(ISNUMBER(C390),C390,AP390)-AQ390</f>
        <v>6533.06737468734</v>
      </c>
      <c r="AS390" s="31" t="n">
        <f aca="false">IF(ISNUMBER(C390),C390-AP390,0)</f>
        <v>232.606979995804</v>
      </c>
      <c r="AT390" s="32"/>
      <c r="AU390" s="33"/>
      <c r="AV390" s="33"/>
      <c r="AW390" s="31"/>
      <c r="AX390" s="31"/>
    </row>
    <row r="391" customFormat="false" ht="16.5" hidden="false" customHeight="true" outlineLevel="0" collapsed="false">
      <c r="A391" s="23" t="n">
        <v>390</v>
      </c>
      <c r="B391" s="24" t="n">
        <v>36000</v>
      </c>
      <c r="C391" s="23" t="n">
        <v>8125</v>
      </c>
      <c r="D391" s="25"/>
      <c r="E391" s="25" t="n">
        <v>315000</v>
      </c>
      <c r="F391" s="25"/>
      <c r="G391" s="25" t="n">
        <v>13.892</v>
      </c>
      <c r="H391" s="25" t="n">
        <v>12.122</v>
      </c>
      <c r="I391" s="25" t="n">
        <v>1.059</v>
      </c>
      <c r="J391" s="25" t="n">
        <v>8866.48</v>
      </c>
      <c r="K391" s="25"/>
      <c r="L391" s="25" t="n">
        <v>855</v>
      </c>
      <c r="M391" s="25" t="n">
        <v>16.771</v>
      </c>
      <c r="N391" s="25" t="n">
        <v>227899</v>
      </c>
      <c r="O391" s="25" t="n">
        <v>5837.9</v>
      </c>
      <c r="P391" s="25" t="n">
        <v>1352528</v>
      </c>
      <c r="Q391" s="25"/>
      <c r="R391" s="25" t="n">
        <v>4631</v>
      </c>
      <c r="S391" s="25"/>
      <c r="T391" s="25"/>
      <c r="U391" s="25" t="n">
        <v>26</v>
      </c>
      <c r="V391" s="25" t="n">
        <v>97.5</v>
      </c>
      <c r="W391" s="25"/>
      <c r="X391" s="25"/>
      <c r="Y391" s="25"/>
      <c r="Z391" s="25"/>
      <c r="AA391" s="25" t="n">
        <v>272958</v>
      </c>
      <c r="AB391" s="26"/>
      <c r="AC391" s="27" t="n">
        <v>0</v>
      </c>
      <c r="AD391" s="28" t="n">
        <v>0</v>
      </c>
      <c r="AE391" s="28" t="n">
        <v>108</v>
      </c>
      <c r="AF391" s="27"/>
      <c r="AG391" s="29" t="n">
        <f aca="false">6753.47943187+0.36116788*I391+0.01252571*N391-22.85359542*V391+0.00407811*AA391-0.00067349*E391</f>
        <v>8281.23653787492</v>
      </c>
      <c r="AH391" s="29" t="n">
        <f aca="false">A391*'Simple Linear Regression'!$B$18+'Simple Linear Regression'!$B$17</f>
        <v>8218.02080966303</v>
      </c>
      <c r="AI391" s="29" t="n">
        <f aca="false">7491.3971+0.0137554*N391-0.00058829*E391-34.3283*V391+0.30565*L391+54.6031*M391</f>
        <v>8270.9977447</v>
      </c>
      <c r="AJ391" s="29" t="n">
        <f aca="false">7491.3971-0.00058829*E391+0.30565*L391+54.6031*M391+0.0137554*N391-34.3283*V391</f>
        <v>8270.9977447</v>
      </c>
      <c r="AL391" s="29" t="n">
        <f aca="false">2192.59+2373.87*I391+0.0316653*N391-15.7623*V391+0.00202406*AA391-0.000740146*E391-0.00963493*(I391*N391)</f>
        <v>8380.17908829787</v>
      </c>
      <c r="AM391" s="30" t="n">
        <f aca="false">5205.907083+122.0638992*I391+13.609808*(N391/1000)-1.245906883*AD391+0.7746840854*AE391-134.2474226*AC391-1547.125689*IF(AND(B391&gt;=DATE(2020,3,20),B391&lt;=DATE(2020,6,26)),1,0)</f>
        <v>8520.500266868</v>
      </c>
      <c r="AN391" s="30" t="n">
        <f aca="false">IF(ISNUMBER(C392),C392,AN392)-0.8328750492*(AD393-AD392)+3.274150872*(AE393-AE392)+0.7954612886*((IF(ISNUMBER(C392),C392,AN392)-IF(ISNUMBER(C391),C391,AN391))-(-0.8328750492*(AD392-AD391)+3.274150872*(AE392-AE391)))-1.394571582*AO392+0.4181414112*AO391</f>
        <v>9702.60799762672</v>
      </c>
      <c r="AP391" s="31" t="n">
        <f aca="false">AQ391+AR390+'ARIMAX(1,1,1) Model'!$C$19*(AR390-AR389)+'ARIMAX(1,1,1) Model'!$C$20*AS390</f>
        <v>8568.09971779472</v>
      </c>
      <c r="AQ391" s="31" t="n">
        <f aca="false">'ARIMAX(1,1,1) Model'!$C$6*I391+'ARIMAX(1,1,1) Model'!$C$7*N391/1000+'ARIMAX(1,1,1) Model'!$C$8*AD391+'ARIMAX(1,1,1) Model'!$C$9*AE391+'ARIMAX(1,1,1) Model'!$C$10*AC391+'ARIMAX(1,1,1) Model'!$C$11*IF(AND(B391&gt;='ARIMAX(1,1,1) Model'!$C$25,B391&lt;='ARIMAX(1,1,1) Model'!$C$26),1,0)+'ARIMAX(1,1,1) Model'!$C$12*E391/1000+'ARIMAX(1,1,1) Model'!$C$13*V391+'ARIMAX(1,1,1) Model'!$C$14*A391+'ARIMAX(1,1,1) Model'!$C$15*SIN(2*PI()*A391/'ARIMAX(1,1,1) Model'!$C$24)+'ARIMAX(1,1,1) Model'!$C$16*COS(2*PI()*A391/'ARIMAX(1,1,1) Model'!$C$24)+'ARIMAX(1,1,1) Model'!$C$17*SIN(4*PI()*A391/'ARIMAX(1,1,1) Model'!$C$24)+'ARIMAX(1,1,1) Model'!$C$18*COS(4*PI()*A391/'ARIMAX(1,1,1) Model'!$C$24)</f>
        <v>2210.10007289029</v>
      </c>
      <c r="AR391" s="31" t="n">
        <f aca="false">IF(ISNUMBER(C391),C391,AP391)-AQ391</f>
        <v>5914.89992710971</v>
      </c>
      <c r="AS391" s="31" t="n">
        <f aca="false">IF(ISNUMBER(C391),C391-AP391,0)</f>
        <v>-443.099717794721</v>
      </c>
      <c r="AT391" s="32"/>
      <c r="AU391" s="33"/>
      <c r="AV391" s="33"/>
      <c r="AW391" s="31"/>
      <c r="AX391" s="31"/>
    </row>
    <row r="392" customFormat="false" ht="16.5" hidden="false" customHeight="true" outlineLevel="0" collapsed="false">
      <c r="A392" s="23" t="n">
        <v>391</v>
      </c>
      <c r="B392" s="24" t="n">
        <v>36007</v>
      </c>
      <c r="C392" s="23" t="n">
        <v>8997</v>
      </c>
      <c r="D392" s="25"/>
      <c r="E392" s="25" t="n">
        <v>335000</v>
      </c>
      <c r="F392" s="25"/>
      <c r="G392" s="25" t="n">
        <v>14.244</v>
      </c>
      <c r="H392" s="25" t="n">
        <v>12.61</v>
      </c>
      <c r="I392" s="25" t="n">
        <v>1.05</v>
      </c>
      <c r="J392" s="25" t="n">
        <v>8866.48</v>
      </c>
      <c r="K392" s="25"/>
      <c r="L392" s="25" t="n">
        <v>855</v>
      </c>
      <c r="M392" s="25" t="n">
        <v>16.771</v>
      </c>
      <c r="N392" s="25" t="n">
        <v>227899</v>
      </c>
      <c r="O392" s="25" t="n">
        <v>5837.9</v>
      </c>
      <c r="P392" s="25" t="n">
        <v>1352528</v>
      </c>
      <c r="Q392" s="25"/>
      <c r="R392" s="25" t="n">
        <v>4631</v>
      </c>
      <c r="S392" s="25"/>
      <c r="T392" s="25"/>
      <c r="U392" s="25" t="n">
        <v>26</v>
      </c>
      <c r="V392" s="25" t="n">
        <v>97.5</v>
      </c>
      <c r="W392" s="25"/>
      <c r="X392" s="25"/>
      <c r="Y392" s="25"/>
      <c r="Z392" s="25"/>
      <c r="AA392" s="25" t="n">
        <v>272958</v>
      </c>
      <c r="AB392" s="26"/>
      <c r="AC392" s="27" t="n">
        <v>0</v>
      </c>
      <c r="AD392" s="28" t="n">
        <v>0</v>
      </c>
      <c r="AE392" s="28" t="n">
        <v>98</v>
      </c>
      <c r="AF392" s="27"/>
      <c r="AG392" s="29" t="n">
        <f aca="false">6753.47943187+0.36116788*I392+0.01252571*N392-22.85359542*V392+0.00407811*AA392-0.00067349*E392</f>
        <v>8267.763487364</v>
      </c>
      <c r="AH392" s="29" t="n">
        <f aca="false">A392*'Simple Linear Regression'!$B$18+'Simple Linear Regression'!$B$17</f>
        <v>8218.87384674693</v>
      </c>
      <c r="AI392" s="29" t="n">
        <f aca="false">7491.3971+0.0137554*N392-0.00058829*E392-34.3283*V392+0.30565*L392+54.6031*M392</f>
        <v>8259.2319447</v>
      </c>
      <c r="AJ392" s="29" t="n">
        <f aca="false">7491.3971-0.00058829*E392+0.30565*L392+54.6031*M392+0.0137554*N392-34.3283*V392</f>
        <v>8259.2319447</v>
      </c>
      <c r="AL392" s="29" t="n">
        <f aca="false">2192.59+2373.87*I392+0.0316653*N392-15.7623*V392+0.00202406*AA392-0.000740146*E392-0.00963493*(I392*N392)</f>
        <v>8363.7734565065</v>
      </c>
      <c r="AM392" s="30" t="n">
        <f aca="false">5205.907083+122.0638992*I392+13.609808*(N392/1000)-1.245906883*AD392+0.7746840854*AE392-134.2474226*AC392-1547.125689*IF(AND(B392&gt;=DATE(2020,3,20),B392&lt;=DATE(2020,6,26)),1,0)</f>
        <v>8511.6548509212</v>
      </c>
      <c r="AN392" s="30" t="n">
        <f aca="false">IF(ISNUMBER(C393),C393,AN393)-0.8328750492*(AD394-AD393)+3.274150872*(AE394-AE393)+0.7954612886*((IF(ISNUMBER(C393),C393,AN393)-IF(ISNUMBER(C392),C392,AN392))-(-0.8328750492*(AD393-AD392)+3.274150872*(AE393-AE392)))-1.394571582*AO393+0.4181414112*AO392</f>
        <v>7793.50638957716</v>
      </c>
      <c r="AP392" s="31" t="n">
        <f aca="false">AQ392+AR391+'ARIMAX(1,1,1) Model'!$C$19*(AR391-AR390)+'ARIMAX(1,1,1) Model'!$C$20*AS391</f>
        <v>8391.57914021572</v>
      </c>
      <c r="AQ392" s="31" t="n">
        <f aca="false">'ARIMAX(1,1,1) Model'!$C$6*I392+'ARIMAX(1,1,1) Model'!$C$7*N392/1000+'ARIMAX(1,1,1) Model'!$C$8*AD392+'ARIMAX(1,1,1) Model'!$C$9*AE392+'ARIMAX(1,1,1) Model'!$C$10*AC392+'ARIMAX(1,1,1) Model'!$C$11*IF(AND(B392&gt;='ARIMAX(1,1,1) Model'!$C$25,B392&lt;='ARIMAX(1,1,1) Model'!$C$26),1,0)+'ARIMAX(1,1,1) Model'!$C$12*E392/1000+'ARIMAX(1,1,1) Model'!$C$13*V392+'ARIMAX(1,1,1) Model'!$C$14*A392+'ARIMAX(1,1,1) Model'!$C$15*SIN(2*PI()*A392/'ARIMAX(1,1,1) Model'!$C$24)+'ARIMAX(1,1,1) Model'!$C$16*COS(2*PI()*A392/'ARIMAX(1,1,1) Model'!$C$24)+'ARIMAX(1,1,1) Model'!$C$17*SIN(4*PI()*A392/'ARIMAX(1,1,1) Model'!$C$24)+'ARIMAX(1,1,1) Model'!$C$18*COS(4*PI()*A392/'ARIMAX(1,1,1) Model'!$C$24)</f>
        <v>2138.1433607593</v>
      </c>
      <c r="AR392" s="31" t="n">
        <f aca="false">IF(ISNUMBER(C392),C392,AP392)-AQ392</f>
        <v>6858.8566392407</v>
      </c>
      <c r="AS392" s="31" t="n">
        <f aca="false">IF(ISNUMBER(C392),C392-AP392,0)</f>
        <v>605.420859784279</v>
      </c>
      <c r="AT392" s="32"/>
      <c r="AU392" s="33"/>
      <c r="AV392" s="33"/>
      <c r="AW392" s="31"/>
      <c r="AX392" s="31"/>
    </row>
    <row r="393" customFormat="false" ht="16.5" hidden="false" customHeight="true" outlineLevel="0" collapsed="false">
      <c r="A393" s="23" t="n">
        <v>392</v>
      </c>
      <c r="B393" s="24" t="n">
        <v>36014</v>
      </c>
      <c r="C393" s="23" t="n">
        <v>8317</v>
      </c>
      <c r="D393" s="25"/>
      <c r="E393" s="25" t="n">
        <v>327000</v>
      </c>
      <c r="F393" s="25"/>
      <c r="G393" s="25" t="n">
        <v>13.828</v>
      </c>
      <c r="H393" s="25" t="n">
        <v>12.104</v>
      </c>
      <c r="I393" s="25" t="n">
        <v>1.039</v>
      </c>
      <c r="J393" s="25" t="n">
        <v>8969.699</v>
      </c>
      <c r="K393" s="25"/>
      <c r="L393" s="25" t="n">
        <v>854</v>
      </c>
      <c r="M393" s="25" t="n">
        <v>16.771</v>
      </c>
      <c r="N393" s="25" t="n">
        <v>227899</v>
      </c>
      <c r="O393" s="25" t="n">
        <v>5871.7</v>
      </c>
      <c r="P393" s="25" t="n">
        <v>1352528</v>
      </c>
      <c r="Q393" s="25"/>
      <c r="R393" s="25" t="n">
        <v>4631</v>
      </c>
      <c r="S393" s="25"/>
      <c r="T393" s="25"/>
      <c r="U393" s="25" t="n">
        <v>26</v>
      </c>
      <c r="V393" s="25" t="n">
        <v>98.4</v>
      </c>
      <c r="W393" s="25"/>
      <c r="X393" s="25"/>
      <c r="Y393" s="25"/>
      <c r="Z393" s="25"/>
      <c r="AA393" s="25" t="n">
        <v>272958</v>
      </c>
      <c r="AB393" s="26"/>
      <c r="AC393" s="27" t="n">
        <v>0</v>
      </c>
      <c r="AD393" s="28" t="n">
        <v>0</v>
      </c>
      <c r="AE393" s="28" t="n">
        <v>93.7</v>
      </c>
      <c r="AF393" s="27"/>
      <c r="AG393" s="29" t="n">
        <f aca="false">6753.47943187+0.36116788*I393+0.01252571*N393-22.85359542*V393+0.00407811*AA393-0.00067349*E393</f>
        <v>8252.57919863932</v>
      </c>
      <c r="AH393" s="29" t="n">
        <f aca="false">A393*'Simple Linear Regression'!$B$18+'Simple Linear Regression'!$B$17</f>
        <v>8219.72688383083</v>
      </c>
      <c r="AI393" s="29" t="n">
        <f aca="false">7491.3971+0.0137554*N393-0.00058829*E393-34.3283*V393+0.30565*L393+54.6031*M393</f>
        <v>8232.7371447</v>
      </c>
      <c r="AJ393" s="29" t="n">
        <f aca="false">7491.3971-0.00058829*E393+0.30565*L393+54.6031*M393+0.0137554*N393-34.3283*V393</f>
        <v>8232.7371447</v>
      </c>
      <c r="AL393" s="29" t="n">
        <f aca="false">2192.59+2373.87*I393+0.0316653*N393-15.7623*V393+0.00202406*AA393-0.000740146*E393-0.00963493*(I393*N393)</f>
        <v>8353.54968453927</v>
      </c>
      <c r="AM393" s="30" t="n">
        <f aca="false">5205.907083+122.0638992*I393+13.609808*(N393/1000)-1.245906883*AD393+0.7746840854*AE393-134.2474226*AC393-1547.125689*IF(AND(B393&gt;=DATE(2020,3,20),B393&lt;=DATE(2020,6,26)),1,0)</f>
        <v>8506.98100646278</v>
      </c>
      <c r="AN393" s="30" t="n">
        <f aca="false">IF(ISNUMBER(C394),C394,AN394)-0.8328750492*(AD395-AD394)+3.274150872*(AE395-AE394)+0.7954612886*((IF(ISNUMBER(C394),C394,AN394)-IF(ISNUMBER(C393),C393,AN393))-(-0.8328750492*(AD394-AD393)+3.274150872*(AE394-AE393)))-1.394571582*AO394+0.4181414112*AO393</f>
        <v>9436.13548297655</v>
      </c>
      <c r="AP393" s="31" t="n">
        <f aca="false">AQ393+AR392+'ARIMAX(1,1,1) Model'!$C$19*(AR392-AR391)+'ARIMAX(1,1,1) Model'!$C$20*AS392</f>
        <v>8525.83045801562</v>
      </c>
      <c r="AQ393" s="31" t="n">
        <f aca="false">'ARIMAX(1,1,1) Model'!$C$6*I393+'ARIMAX(1,1,1) Model'!$C$7*N393/1000+'ARIMAX(1,1,1) Model'!$C$8*AD393+'ARIMAX(1,1,1) Model'!$C$9*AE393+'ARIMAX(1,1,1) Model'!$C$10*AC393+'ARIMAX(1,1,1) Model'!$C$11*IF(AND(B393&gt;='ARIMAX(1,1,1) Model'!$C$25,B393&lt;='ARIMAX(1,1,1) Model'!$C$26),1,0)+'ARIMAX(1,1,1) Model'!$C$12*E393/1000+'ARIMAX(1,1,1) Model'!$C$13*V393+'ARIMAX(1,1,1) Model'!$C$14*A393+'ARIMAX(1,1,1) Model'!$C$15*SIN(2*PI()*A393/'ARIMAX(1,1,1) Model'!$C$24)+'ARIMAX(1,1,1) Model'!$C$16*COS(2*PI()*A393/'ARIMAX(1,1,1) Model'!$C$24)+'ARIMAX(1,1,1) Model'!$C$17*SIN(4*PI()*A393/'ARIMAX(1,1,1) Model'!$C$24)+'ARIMAX(1,1,1) Model'!$C$18*COS(4*PI()*A393/'ARIMAX(1,1,1) Model'!$C$24)</f>
        <v>2119.83748829099</v>
      </c>
      <c r="AR393" s="31" t="n">
        <f aca="false">IF(ISNUMBER(C393),C393,AP393)-AQ393</f>
        <v>6197.16251170901</v>
      </c>
      <c r="AS393" s="31" t="n">
        <f aca="false">IF(ISNUMBER(C393),C393-AP393,0)</f>
        <v>-208.83045801562</v>
      </c>
      <c r="AT393" s="32"/>
      <c r="AU393" s="33"/>
      <c r="AV393" s="33"/>
      <c r="AW393" s="31"/>
      <c r="AX393" s="31"/>
    </row>
    <row r="394" customFormat="false" ht="16.5" hidden="false" customHeight="true" outlineLevel="0" collapsed="false">
      <c r="A394" s="23" t="n">
        <v>393</v>
      </c>
      <c r="B394" s="24" t="n">
        <v>36021</v>
      </c>
      <c r="C394" s="23" t="n">
        <v>8981</v>
      </c>
      <c r="D394" s="25"/>
      <c r="E394" s="25" t="n">
        <v>316000</v>
      </c>
      <c r="F394" s="25"/>
      <c r="G394" s="25" t="n">
        <v>13.116</v>
      </c>
      <c r="H394" s="25" t="n">
        <v>11.392</v>
      </c>
      <c r="I394" s="25" t="n">
        <v>1.033</v>
      </c>
      <c r="J394" s="25" t="n">
        <v>8969.699</v>
      </c>
      <c r="K394" s="25"/>
      <c r="L394" s="25" t="n">
        <v>854</v>
      </c>
      <c r="M394" s="25" t="n">
        <v>16.771</v>
      </c>
      <c r="N394" s="25" t="n">
        <v>227899</v>
      </c>
      <c r="O394" s="25" t="n">
        <v>5871.7</v>
      </c>
      <c r="P394" s="25" t="n">
        <v>1352528</v>
      </c>
      <c r="Q394" s="25"/>
      <c r="R394" s="25" t="n">
        <v>4631</v>
      </c>
      <c r="S394" s="25"/>
      <c r="T394" s="25"/>
      <c r="U394" s="25" t="n">
        <v>28</v>
      </c>
      <c r="V394" s="25" t="n">
        <v>98.4</v>
      </c>
      <c r="W394" s="25"/>
      <c r="X394" s="25"/>
      <c r="Y394" s="25"/>
      <c r="Z394" s="25"/>
      <c r="AA394" s="25" t="n">
        <v>272958</v>
      </c>
      <c r="AB394" s="26"/>
      <c r="AC394" s="27" t="n">
        <v>0</v>
      </c>
      <c r="AD394" s="28" t="n">
        <v>0</v>
      </c>
      <c r="AE394" s="28" t="n">
        <v>95.6</v>
      </c>
      <c r="AF394" s="27"/>
      <c r="AG394" s="29" t="n">
        <f aca="false">6753.47943187+0.36116788*I394+0.01252571*N394-22.85359542*V394+0.00407811*AA394-0.00067349*E394</f>
        <v>8259.98542163204</v>
      </c>
      <c r="AH394" s="29" t="n">
        <f aca="false">A394*'Simple Linear Regression'!$B$18+'Simple Linear Regression'!$B$17</f>
        <v>8220.57992091474</v>
      </c>
      <c r="AI394" s="29" t="n">
        <f aca="false">7491.3971+0.0137554*N394-0.00058829*E394-34.3283*V394+0.30565*L394+54.6031*M394</f>
        <v>8239.2083347</v>
      </c>
      <c r="AJ394" s="29" t="n">
        <f aca="false">7491.3971-0.00058829*E394+0.30565*L394+54.6031*M394+0.0137554*N394-34.3283*V394</f>
        <v>8239.2083347</v>
      </c>
      <c r="AL394" s="29" t="n">
        <f aca="false">2192.59+2373.87*I394+0.0316653*N394-15.7623*V394+0.00202406*AA394-0.000740146*E394-0.00963493*(I394*N394)</f>
        <v>8360.62281601169</v>
      </c>
      <c r="AM394" s="30" t="n">
        <f aca="false">5205.907083+122.0638992*I394+13.609808*(N394/1000)-1.245906883*AD394+0.7746840854*AE394-134.2474226*AC394-1547.125689*IF(AND(B394&gt;=DATE(2020,3,20),B394&lt;=DATE(2020,6,26)),1,0)</f>
        <v>8507.72052282984</v>
      </c>
      <c r="AN394" s="30" t="n">
        <f aca="false">IF(ISNUMBER(C395),C395,AN395)-0.8328750492*(AD396-AD395)+3.274150872*(AE396-AE395)+0.7954612886*((IF(ISNUMBER(C395),C395,AN395)-IF(ISNUMBER(C394),C394,AN394))-(-0.8328750492*(AD395-AD394)+3.274150872*(AE395-AE394)))-1.394571582*AO395+0.4181414112*AO394</f>
        <v>7878.33792893421</v>
      </c>
      <c r="AP394" s="31" t="n">
        <f aca="false">AQ394+AR393+'ARIMAX(1,1,1) Model'!$C$19*(AR393-AR392)+'ARIMAX(1,1,1) Model'!$C$20*AS393</f>
        <v>8430.39345349478</v>
      </c>
      <c r="AQ394" s="31" t="n">
        <f aca="false">'ARIMAX(1,1,1) Model'!$C$6*I394+'ARIMAX(1,1,1) Model'!$C$7*N394/1000+'ARIMAX(1,1,1) Model'!$C$8*AD394+'ARIMAX(1,1,1) Model'!$C$9*AE394+'ARIMAX(1,1,1) Model'!$C$10*AC394+'ARIMAX(1,1,1) Model'!$C$11*IF(AND(B394&gt;='ARIMAX(1,1,1) Model'!$C$25,B394&lt;='ARIMAX(1,1,1) Model'!$C$26),1,0)+'ARIMAX(1,1,1) Model'!$C$12*E394/1000+'ARIMAX(1,1,1) Model'!$C$13*V394+'ARIMAX(1,1,1) Model'!$C$14*A394+'ARIMAX(1,1,1) Model'!$C$15*SIN(2*PI()*A394/'ARIMAX(1,1,1) Model'!$C$24)+'ARIMAX(1,1,1) Model'!$C$16*COS(2*PI()*A394/'ARIMAX(1,1,1) Model'!$C$24)+'ARIMAX(1,1,1) Model'!$C$17*SIN(4*PI()*A394/'ARIMAX(1,1,1) Model'!$C$24)+'ARIMAX(1,1,1) Model'!$C$18*COS(4*PI()*A394/'ARIMAX(1,1,1) Model'!$C$24)</f>
        <v>2109.80221074211</v>
      </c>
      <c r="AR394" s="31" t="n">
        <f aca="false">IF(ISNUMBER(C394),C394,AP394)-AQ394</f>
        <v>6871.19778925789</v>
      </c>
      <c r="AS394" s="31" t="n">
        <f aca="false">IF(ISNUMBER(C394),C394-AP394,0)</f>
        <v>550.606546505218</v>
      </c>
      <c r="AT394" s="32"/>
      <c r="AU394" s="33"/>
      <c r="AV394" s="33"/>
      <c r="AW394" s="31"/>
      <c r="AX394" s="31"/>
    </row>
    <row r="395" customFormat="false" ht="16.5" hidden="false" customHeight="true" outlineLevel="0" collapsed="false">
      <c r="A395" s="23" t="n">
        <v>394</v>
      </c>
      <c r="B395" s="24" t="n">
        <v>36028</v>
      </c>
      <c r="C395" s="23" t="n">
        <v>8288</v>
      </c>
      <c r="D395" s="25"/>
      <c r="E395" s="25" t="n">
        <v>308000</v>
      </c>
      <c r="F395" s="25"/>
      <c r="G395" s="25" t="n">
        <v>13.332</v>
      </c>
      <c r="H395" s="25" t="n">
        <v>12.004</v>
      </c>
      <c r="I395" s="25" t="n">
        <v>1.026</v>
      </c>
      <c r="J395" s="25" t="n">
        <v>8969.699</v>
      </c>
      <c r="K395" s="25"/>
      <c r="L395" s="25" t="n">
        <v>854</v>
      </c>
      <c r="M395" s="25" t="n">
        <v>14.668</v>
      </c>
      <c r="N395" s="25" t="n">
        <v>228733</v>
      </c>
      <c r="O395" s="25" t="n">
        <v>5871.7</v>
      </c>
      <c r="P395" s="25" t="n">
        <v>1352528</v>
      </c>
      <c r="Q395" s="25"/>
      <c r="R395" s="25" t="n">
        <v>4631</v>
      </c>
      <c r="S395" s="25"/>
      <c r="T395" s="25"/>
      <c r="U395" s="25" t="n">
        <v>28</v>
      </c>
      <c r="V395" s="25" t="n">
        <v>98.4</v>
      </c>
      <c r="W395" s="25"/>
      <c r="X395" s="25"/>
      <c r="Y395" s="25"/>
      <c r="Z395" s="25"/>
      <c r="AA395" s="25" t="n">
        <v>272958</v>
      </c>
      <c r="AB395" s="26"/>
      <c r="AC395" s="27" t="n">
        <v>0</v>
      </c>
      <c r="AD395" s="28" t="n">
        <v>0</v>
      </c>
      <c r="AE395" s="28" t="n">
        <v>74.8</v>
      </c>
      <c r="AF395" s="27"/>
      <c r="AG395" s="29" t="n">
        <f aca="false">6753.47943187+0.36116788*I395+0.01252571*N395-22.85359542*V395+0.00407811*AA395-0.00067349*E395</f>
        <v>8275.81725559688</v>
      </c>
      <c r="AH395" s="29" t="n">
        <f aca="false">A395*'Simple Linear Regression'!$B$18+'Simple Linear Regression'!$B$17</f>
        <v>8221.43295799864</v>
      </c>
      <c r="AI395" s="29" t="n">
        <f aca="false">7491.3971+0.0137554*N395-0.00058829*E395-34.3283*V395+0.30565*L395+54.6031*M395</f>
        <v>8140.556339</v>
      </c>
      <c r="AJ395" s="29" t="n">
        <f aca="false">7491.3971-0.00058829*E395+0.30565*L395+54.6031*M395+0.0137554*N395-34.3283*V395</f>
        <v>8140.556339</v>
      </c>
      <c r="AL395" s="29" t="n">
        <f aca="false">2192.59+2373.87*I395+0.0316653*N395-15.7623*V395+0.00202406*AA395-0.000740146*E395-0.00963493*(I395*N395)</f>
        <v>8383.46183515406</v>
      </c>
      <c r="AM395" s="30" t="n">
        <f aca="false">5205.907083+122.0638992*I395+13.609808*(N395/1000)-1.245906883*AD395+0.7746840854*AE395-134.2474226*AC395-1547.125689*IF(AND(B395&gt;=DATE(2020,3,20),B395&lt;=DATE(2020,6,26)),1,0)</f>
        <v>8502.10322643112</v>
      </c>
      <c r="AN395" s="30" t="n">
        <f aca="false">IF(ISNUMBER(C396),C396,AN396)-0.8328750492*(AD397-AD396)+3.274150872*(AE397-AE396)+0.7954612886*((IF(ISNUMBER(C396),C396,AN396)-IF(ISNUMBER(C395),C395,AN395))-(-0.8328750492*(AD396-AD395)+3.274150872*(AE396-AE395)))-1.394571582*AO396+0.4181414112*AO395</f>
        <v>8779.75353375669</v>
      </c>
      <c r="AP395" s="31" t="n">
        <f aca="false">AQ395+AR394+'ARIMAX(1,1,1) Model'!$C$19*(AR394-AR393)+'ARIMAX(1,1,1) Model'!$C$20*AS394</f>
        <v>8475.46821045903</v>
      </c>
      <c r="AQ395" s="31" t="n">
        <f aca="false">'ARIMAX(1,1,1) Model'!$C$6*I395+'ARIMAX(1,1,1) Model'!$C$7*N395/1000+'ARIMAX(1,1,1) Model'!$C$8*AD395+'ARIMAX(1,1,1) Model'!$C$9*AE395+'ARIMAX(1,1,1) Model'!$C$10*AC395+'ARIMAX(1,1,1) Model'!$C$11*IF(AND(B395&gt;='ARIMAX(1,1,1) Model'!$C$25,B395&lt;='ARIMAX(1,1,1) Model'!$C$26),1,0)+'ARIMAX(1,1,1) Model'!$C$12*E395/1000+'ARIMAX(1,1,1) Model'!$C$13*V395+'ARIMAX(1,1,1) Model'!$C$14*A395+'ARIMAX(1,1,1) Model'!$C$15*SIN(2*PI()*A395/'ARIMAX(1,1,1) Model'!$C$24)+'ARIMAX(1,1,1) Model'!$C$16*COS(2*PI()*A395/'ARIMAX(1,1,1) Model'!$C$24)+'ARIMAX(1,1,1) Model'!$C$17*SIN(4*PI()*A395/'ARIMAX(1,1,1) Model'!$C$24)+'ARIMAX(1,1,1) Model'!$C$18*COS(4*PI()*A395/'ARIMAX(1,1,1) Model'!$C$24)</f>
        <v>2034.12251368561</v>
      </c>
      <c r="AR395" s="31" t="n">
        <f aca="false">IF(ISNUMBER(C395),C395,AP395)-AQ395</f>
        <v>6253.87748631439</v>
      </c>
      <c r="AS395" s="31" t="n">
        <f aca="false">IF(ISNUMBER(C395),C395-AP395,0)</f>
        <v>-187.468210459027</v>
      </c>
      <c r="AT395" s="32"/>
      <c r="AU395" s="33"/>
      <c r="AV395" s="33"/>
      <c r="AW395" s="31"/>
      <c r="AX395" s="31"/>
    </row>
    <row r="396" customFormat="false" ht="16.5" hidden="false" customHeight="true" outlineLevel="0" collapsed="false">
      <c r="A396" s="23" t="n">
        <v>395</v>
      </c>
      <c r="B396" s="24" t="n">
        <v>36035</v>
      </c>
      <c r="C396" s="23" t="n">
        <v>8607</v>
      </c>
      <c r="D396" s="25"/>
      <c r="E396" s="25" t="n">
        <v>302000</v>
      </c>
      <c r="F396" s="25"/>
      <c r="G396" s="25" t="n">
        <v>13.648</v>
      </c>
      <c r="H396" s="25" t="n">
        <v>12.156</v>
      </c>
      <c r="I396" s="25" t="n">
        <v>1.019</v>
      </c>
      <c r="J396" s="25" t="n">
        <v>8969.699</v>
      </c>
      <c r="K396" s="25"/>
      <c r="L396" s="25" t="n">
        <v>854</v>
      </c>
      <c r="M396" s="25" t="n">
        <v>14.668</v>
      </c>
      <c r="N396" s="25" t="n">
        <v>228733</v>
      </c>
      <c r="O396" s="25" t="n">
        <v>5871.7</v>
      </c>
      <c r="P396" s="25" t="n">
        <v>1352528</v>
      </c>
      <c r="Q396" s="25"/>
      <c r="R396" s="25" t="n">
        <v>4631</v>
      </c>
      <c r="S396" s="25"/>
      <c r="T396" s="25"/>
      <c r="U396" s="25" t="n">
        <v>28</v>
      </c>
      <c r="V396" s="25" t="n">
        <v>98.4</v>
      </c>
      <c r="W396" s="25"/>
      <c r="X396" s="25"/>
      <c r="Y396" s="25"/>
      <c r="Z396" s="25"/>
      <c r="AA396" s="25" t="n">
        <v>272958</v>
      </c>
      <c r="AB396" s="26"/>
      <c r="AC396" s="27" t="n">
        <v>0</v>
      </c>
      <c r="AD396" s="28" t="n">
        <v>0</v>
      </c>
      <c r="AE396" s="28" t="n">
        <v>101.5</v>
      </c>
      <c r="AF396" s="27"/>
      <c r="AG396" s="29" t="n">
        <f aca="false">6753.47943187+0.36116788*I396+0.01252571*N396-22.85359542*V396+0.00407811*AA396-0.00067349*E396</f>
        <v>8279.85566742172</v>
      </c>
      <c r="AH396" s="29" t="n">
        <f aca="false">A396*'Simple Linear Regression'!$B$18+'Simple Linear Regression'!$B$17</f>
        <v>8222.28599508255</v>
      </c>
      <c r="AI396" s="29" t="n">
        <f aca="false">7491.3971+0.0137554*N396-0.00058829*E396-34.3283*V396+0.30565*L396+54.6031*M396</f>
        <v>8144.086079</v>
      </c>
      <c r="AJ396" s="29" t="n">
        <f aca="false">7491.3971-0.00058829*E396+0.30565*L396+54.6031*M396+0.0137554*N396-34.3283*V396</f>
        <v>8144.086079</v>
      </c>
      <c r="AL396" s="29" t="n">
        <f aca="false">2192.59+2373.87*I396+0.0316653*N396-15.7623*V396+0.00202406*AA396-0.000740146*E396-0.00963493*(I396*N396)</f>
        <v>8386.71240625989</v>
      </c>
      <c r="AM396" s="30" t="n">
        <f aca="false">5205.907083+122.0638992*I396+13.609808*(N396/1000)-1.245906883*AD396+0.7746840854*AE396-134.2474226*AC396-1547.125689*IF(AND(B396&gt;=DATE(2020,3,20),B396&lt;=DATE(2020,6,26)),1,0)</f>
        <v>8521.9328442169</v>
      </c>
      <c r="AN396" s="30" t="n">
        <f aca="false">IF(ISNUMBER(C397),C397,AN397)-0.8328750492*(AD398-AD397)+3.274150872*(AE398-AE397)+0.7954612886*((IF(ISNUMBER(C397),C397,AN397)-IF(ISNUMBER(C396),C396,AN396))-(-0.8328750492*(AD397-AD396)+3.274150872*(AE397-AE396)))-1.394571582*AO397+0.4181414112*AO396</f>
        <v>8680.68417432787</v>
      </c>
      <c r="AP396" s="31" t="n">
        <f aca="false">AQ396+AR395+'ARIMAX(1,1,1) Model'!$C$19*(AR395-AR394)+'ARIMAX(1,1,1) Model'!$C$20*AS395</f>
        <v>8465.72701485367</v>
      </c>
      <c r="AQ396" s="31" t="n">
        <f aca="false">'ARIMAX(1,1,1) Model'!$C$6*I396+'ARIMAX(1,1,1) Model'!$C$7*N396/1000+'ARIMAX(1,1,1) Model'!$C$8*AD396+'ARIMAX(1,1,1) Model'!$C$9*AE396+'ARIMAX(1,1,1) Model'!$C$10*AC396+'ARIMAX(1,1,1) Model'!$C$11*IF(AND(B396&gt;='ARIMAX(1,1,1) Model'!$C$25,B396&lt;='ARIMAX(1,1,1) Model'!$C$26),1,0)+'ARIMAX(1,1,1) Model'!$C$12*E396/1000+'ARIMAX(1,1,1) Model'!$C$13*V396+'ARIMAX(1,1,1) Model'!$C$14*A396+'ARIMAX(1,1,1) Model'!$C$15*SIN(2*PI()*A396/'ARIMAX(1,1,1) Model'!$C$24)+'ARIMAX(1,1,1) Model'!$C$16*COS(2*PI()*A396/'ARIMAX(1,1,1) Model'!$C$24)+'ARIMAX(1,1,1) Model'!$C$17*SIN(4*PI()*A396/'ARIMAX(1,1,1) Model'!$C$24)+'ARIMAX(1,1,1) Model'!$C$18*COS(4*PI()*A396/'ARIMAX(1,1,1) Model'!$C$24)</f>
        <v>2103.32075173567</v>
      </c>
      <c r="AR396" s="31" t="n">
        <f aca="false">IF(ISNUMBER(C396),C396,AP396)-AQ396</f>
        <v>6503.67924826434</v>
      </c>
      <c r="AS396" s="31" t="n">
        <f aca="false">IF(ISNUMBER(C396),C396-AP396,0)</f>
        <v>141.272985146332</v>
      </c>
      <c r="AT396" s="32"/>
      <c r="AU396" s="33"/>
      <c r="AV396" s="33"/>
      <c r="AW396" s="31"/>
      <c r="AX396" s="31"/>
    </row>
    <row r="397" customFormat="false" ht="16.5" hidden="false" customHeight="true" outlineLevel="0" collapsed="false">
      <c r="A397" s="23" t="n">
        <v>396</v>
      </c>
      <c r="B397" s="24" t="n">
        <v>36042</v>
      </c>
      <c r="C397" s="23" t="n">
        <v>8713</v>
      </c>
      <c r="D397" s="25"/>
      <c r="E397" s="25" t="n">
        <v>310000</v>
      </c>
      <c r="F397" s="25"/>
      <c r="G397" s="25" t="n">
        <v>13.984</v>
      </c>
      <c r="H397" s="25" t="n">
        <v>12.415</v>
      </c>
      <c r="I397" s="25" t="n">
        <v>1.013</v>
      </c>
      <c r="J397" s="25" t="n">
        <v>8969.699</v>
      </c>
      <c r="K397" s="25"/>
      <c r="L397" s="25" t="n">
        <v>854</v>
      </c>
      <c r="M397" s="25" t="n">
        <v>14.668</v>
      </c>
      <c r="N397" s="25" t="n">
        <v>228733</v>
      </c>
      <c r="O397" s="25" t="n">
        <v>5871.7</v>
      </c>
      <c r="P397" s="25" t="n">
        <v>1352528</v>
      </c>
      <c r="Q397" s="25"/>
      <c r="R397" s="25" t="n">
        <v>4631</v>
      </c>
      <c r="S397" s="25"/>
      <c r="T397" s="25"/>
      <c r="U397" s="25" t="n">
        <v>28</v>
      </c>
      <c r="V397" s="25" t="n">
        <v>99.1</v>
      </c>
      <c r="W397" s="25"/>
      <c r="X397" s="25"/>
      <c r="Y397" s="25"/>
      <c r="Z397" s="25"/>
      <c r="AA397" s="25" t="n">
        <v>272958</v>
      </c>
      <c r="AB397" s="26"/>
      <c r="AC397" s="27" t="n">
        <v>0</v>
      </c>
      <c r="AD397" s="28" t="n">
        <v>0</v>
      </c>
      <c r="AE397" s="28" t="n">
        <v>98</v>
      </c>
      <c r="AF397" s="27"/>
      <c r="AG397" s="29" t="n">
        <f aca="false">6753.47943187+0.36116788*I397+0.01252571*N397-22.85359542*V397+0.00407811*AA397-0.00067349*E397</f>
        <v>8258.46806362044</v>
      </c>
      <c r="AH397" s="29" t="n">
        <f aca="false">A397*'Simple Linear Regression'!$B$18+'Simple Linear Regression'!$B$17</f>
        <v>8223.13903216645</v>
      </c>
      <c r="AI397" s="29" t="n">
        <f aca="false">7491.3971+0.0137554*N397-0.00058829*E397-34.3283*V397+0.30565*L397+54.6031*M397</f>
        <v>8115.349949</v>
      </c>
      <c r="AJ397" s="29" t="n">
        <f aca="false">7491.3971-0.00058829*E397+0.30565*L397+54.6031*M397+0.0137554*N397-34.3283*V397</f>
        <v>8115.349949</v>
      </c>
      <c r="AL397" s="29" t="n">
        <f aca="false">2192.59+2373.87*I397+0.0316653*N397-15.7623*V397+0.00202406*AA397-0.000740146*E397-0.00963493*(I397*N397)</f>
        <v>8368.73736692203</v>
      </c>
      <c r="AM397" s="30" t="n">
        <f aca="false">5205.907083+122.0638992*I397+13.609808*(N397/1000)-1.245906883*AD397+0.7746840854*AE397-134.2474226*AC397-1547.125689*IF(AND(B397&gt;=DATE(2020,3,20),B397&lt;=DATE(2020,6,26)),1,0)</f>
        <v>8518.4890665228</v>
      </c>
      <c r="AN397" s="30" t="n">
        <f aca="false">IF(ISNUMBER(C398),C398,AN398)-0.8328750492*(AD399-AD398)+3.274150872*(AE399-AE398)+0.7954612886*((IF(ISNUMBER(C398),C398,AN398)-IF(ISNUMBER(C397),C397,AN397))-(-0.8328750492*(AD398-AD397)+3.274150872*(AE398-AE397)))-1.394571582*AO398+0.4181414112*AO397</f>
        <v>8840.34372639298</v>
      </c>
      <c r="AP397" s="31" t="n">
        <f aca="false">AQ397+AR396+'ARIMAX(1,1,1) Model'!$C$19*(AR396-AR395)+'ARIMAX(1,1,1) Model'!$C$20*AS396</f>
        <v>8487.94875384736</v>
      </c>
      <c r="AQ397" s="31" t="n">
        <f aca="false">'ARIMAX(1,1,1) Model'!$C$6*I397+'ARIMAX(1,1,1) Model'!$C$7*N397/1000+'ARIMAX(1,1,1) Model'!$C$8*AD397+'ARIMAX(1,1,1) Model'!$C$9*AE397+'ARIMAX(1,1,1) Model'!$C$10*AC397+'ARIMAX(1,1,1) Model'!$C$11*IF(AND(B397&gt;='ARIMAX(1,1,1) Model'!$C$25,B397&lt;='ARIMAX(1,1,1) Model'!$C$26),1,0)+'ARIMAX(1,1,1) Model'!$C$12*E397/1000+'ARIMAX(1,1,1) Model'!$C$13*V397+'ARIMAX(1,1,1) Model'!$C$14*A397+'ARIMAX(1,1,1) Model'!$C$15*SIN(2*PI()*A397/'ARIMAX(1,1,1) Model'!$C$24)+'ARIMAX(1,1,1) Model'!$C$16*COS(2*PI()*A397/'ARIMAX(1,1,1) Model'!$C$24)+'ARIMAX(1,1,1) Model'!$C$17*SIN(4*PI()*A397/'ARIMAX(1,1,1) Model'!$C$24)+'ARIMAX(1,1,1) Model'!$C$18*COS(4*PI()*A397/'ARIMAX(1,1,1) Model'!$C$24)</f>
        <v>2087.06341037078</v>
      </c>
      <c r="AR397" s="31" t="n">
        <f aca="false">IF(ISNUMBER(C397),C397,AP397)-AQ397</f>
        <v>6625.93658962923</v>
      </c>
      <c r="AS397" s="31" t="n">
        <f aca="false">IF(ISNUMBER(C397),C397-AP397,0)</f>
        <v>225.051246152641</v>
      </c>
      <c r="AT397" s="32"/>
      <c r="AU397" s="33"/>
      <c r="AV397" s="33"/>
      <c r="AW397" s="31"/>
      <c r="AX397" s="31"/>
    </row>
    <row r="398" customFormat="false" ht="16.5" hidden="false" customHeight="true" outlineLevel="0" collapsed="false">
      <c r="A398" s="23" t="n">
        <v>397</v>
      </c>
      <c r="B398" s="24" t="n">
        <v>36049</v>
      </c>
      <c r="C398" s="23" t="n">
        <v>8722</v>
      </c>
      <c r="D398" s="25"/>
      <c r="E398" s="25" t="n">
        <v>313000</v>
      </c>
      <c r="F398" s="25"/>
      <c r="G398" s="25" t="n">
        <v>14.4525</v>
      </c>
      <c r="H398" s="25" t="n">
        <v>12.61</v>
      </c>
      <c r="I398" s="25" t="n">
        <v>1.007</v>
      </c>
      <c r="J398" s="25" t="n">
        <v>8969.699</v>
      </c>
      <c r="K398" s="25"/>
      <c r="L398" s="25" t="n">
        <v>816</v>
      </c>
      <c r="M398" s="25" t="n">
        <v>14.668</v>
      </c>
      <c r="N398" s="25" t="n">
        <v>228733</v>
      </c>
      <c r="O398" s="25" t="n">
        <v>5890</v>
      </c>
      <c r="P398" s="25" t="n">
        <v>1352528</v>
      </c>
      <c r="Q398" s="25"/>
      <c r="R398" s="25" t="n">
        <v>4631</v>
      </c>
      <c r="S398" s="25"/>
      <c r="T398" s="25"/>
      <c r="U398" s="25" t="n">
        <v>28</v>
      </c>
      <c r="V398" s="25" t="n">
        <v>99.1</v>
      </c>
      <c r="W398" s="25"/>
      <c r="X398" s="25"/>
      <c r="Y398" s="25"/>
      <c r="Z398" s="25"/>
      <c r="AA398" s="25" t="n">
        <v>272958</v>
      </c>
      <c r="AB398" s="26"/>
      <c r="AC398" s="27" t="n">
        <v>1</v>
      </c>
      <c r="AD398" s="28" t="n">
        <v>1.6</v>
      </c>
      <c r="AE398" s="28" t="n">
        <v>60</v>
      </c>
      <c r="AF398" s="27"/>
      <c r="AG398" s="29" t="n">
        <f aca="false">6753.47943187+0.36116788*I398+0.01252571*N398-22.85359542*V398+0.00407811*AA398-0.00067349*E398</f>
        <v>8256.44542661316</v>
      </c>
      <c r="AH398" s="29" t="n">
        <f aca="false">A398*'Simple Linear Regression'!$B$18+'Simple Linear Regression'!$B$17</f>
        <v>8223.99206925035</v>
      </c>
      <c r="AI398" s="29" t="n">
        <f aca="false">7491.3971+0.0137554*N398-0.00058829*E398-34.3283*V398+0.30565*L398+54.6031*M398</f>
        <v>8101.970379</v>
      </c>
      <c r="AJ398" s="29" t="n">
        <f aca="false">7491.3971-0.00058829*E398+0.30565*L398+54.6031*M398+0.0137554*N398-34.3283*V398</f>
        <v>8101.970379</v>
      </c>
      <c r="AL398" s="29" t="n">
        <f aca="false">2192.59+2373.87*I398+0.0316653*N398-15.7623*V398+0.00202406*AA398-0.000740146*E398-0.00963493*(I398*N398)</f>
        <v>8365.49666758417</v>
      </c>
      <c r="AM398" s="30" t="n">
        <f aca="false">5205.907083+122.0638992*I398+13.609808*(N398/1000)-1.245906883*AD398+0.7746840854*AE398-134.2474226*AC398-1547.125689*IF(AND(B398&gt;=DATE(2020,3,20),B398&lt;=DATE(2020,6,26)),1,0)</f>
        <v>8352.0778142696</v>
      </c>
      <c r="AN398" s="30" t="n">
        <f aca="false">IF(ISNUMBER(C399),C399,AN399)-0.8328750492*(AD400-AD399)+3.274150872*(AE400-AE399)+0.7954612886*((IF(ISNUMBER(C399),C399,AN399)-IF(ISNUMBER(C398),C398,AN398))-(-0.8328750492*(AD399-AD398)+3.274150872*(AE399-AE398)))-1.394571582*AO399+0.4181414112*AO398</f>
        <v>7125.16966755118</v>
      </c>
      <c r="AP398" s="31" t="n">
        <f aca="false">AQ398+AR397+'ARIMAX(1,1,1) Model'!$C$19*(AR397-AR396)+'ARIMAX(1,1,1) Model'!$C$20*AS397</f>
        <v>8289.85186526359</v>
      </c>
      <c r="AQ398" s="31" t="n">
        <f aca="false">'ARIMAX(1,1,1) Model'!$C$6*I398+'ARIMAX(1,1,1) Model'!$C$7*N398/1000+'ARIMAX(1,1,1) Model'!$C$8*AD398+'ARIMAX(1,1,1) Model'!$C$9*AE398+'ARIMAX(1,1,1) Model'!$C$10*AC398+'ARIMAX(1,1,1) Model'!$C$11*IF(AND(B398&gt;='ARIMAX(1,1,1) Model'!$C$25,B398&lt;='ARIMAX(1,1,1) Model'!$C$26),1,0)+'ARIMAX(1,1,1) Model'!$C$12*E398/1000+'ARIMAX(1,1,1) Model'!$C$13*V398+'ARIMAX(1,1,1) Model'!$C$14*A398+'ARIMAX(1,1,1) Model'!$C$15*SIN(2*PI()*A398/'ARIMAX(1,1,1) Model'!$C$24)+'ARIMAX(1,1,1) Model'!$C$16*COS(2*PI()*A398/'ARIMAX(1,1,1) Model'!$C$24)+'ARIMAX(1,1,1) Model'!$C$17*SIN(4*PI()*A398/'ARIMAX(1,1,1) Model'!$C$24)+'ARIMAX(1,1,1) Model'!$C$18*COS(4*PI()*A398/'ARIMAX(1,1,1) Model'!$C$24)</f>
        <v>1854.55622690592</v>
      </c>
      <c r="AR398" s="31" t="n">
        <f aca="false">IF(ISNUMBER(C398),C398,AP398)-AQ398</f>
        <v>6867.44377309408</v>
      </c>
      <c r="AS398" s="31" t="n">
        <f aca="false">IF(ISNUMBER(C398),C398-AP398,0)</f>
        <v>432.148134736412</v>
      </c>
      <c r="AT398" s="32"/>
      <c r="AU398" s="33"/>
      <c r="AV398" s="33"/>
      <c r="AW398" s="31"/>
      <c r="AX398" s="31"/>
    </row>
    <row r="399" customFormat="false" ht="16.5" hidden="false" customHeight="true" outlineLevel="0" collapsed="false">
      <c r="A399" s="23" t="n">
        <v>398</v>
      </c>
      <c r="B399" s="24" t="n">
        <v>36056</v>
      </c>
      <c r="C399" s="23" t="n">
        <v>7873</v>
      </c>
      <c r="D399" s="25"/>
      <c r="E399" s="25" t="n">
        <v>304000</v>
      </c>
      <c r="F399" s="25"/>
      <c r="G399" s="25" t="n">
        <v>14.876</v>
      </c>
      <c r="H399" s="25" t="n">
        <v>12.924</v>
      </c>
      <c r="I399" s="25" t="n">
        <v>1.002</v>
      </c>
      <c r="J399" s="25" t="n">
        <v>8969.699</v>
      </c>
      <c r="K399" s="25"/>
      <c r="L399" s="25" t="n">
        <v>816</v>
      </c>
      <c r="M399" s="25" t="n">
        <v>14.796</v>
      </c>
      <c r="N399" s="25" t="n">
        <v>239944</v>
      </c>
      <c r="O399" s="25" t="n">
        <v>5890</v>
      </c>
      <c r="P399" s="25" t="n">
        <v>1393784</v>
      </c>
      <c r="Q399" s="25"/>
      <c r="R399" s="25" t="n">
        <v>4631</v>
      </c>
      <c r="S399" s="25"/>
      <c r="T399" s="25"/>
      <c r="U399" s="25" t="n">
        <v>28</v>
      </c>
      <c r="V399" s="25" t="n">
        <v>99.1</v>
      </c>
      <c r="W399" s="25"/>
      <c r="X399" s="25"/>
      <c r="Y399" s="25"/>
      <c r="Z399" s="25"/>
      <c r="AA399" s="25" t="n">
        <v>272958</v>
      </c>
      <c r="AB399" s="26"/>
      <c r="AC399" s="27" t="n">
        <v>0</v>
      </c>
      <c r="AD399" s="28" t="n">
        <v>0</v>
      </c>
      <c r="AE399" s="28" t="n">
        <v>63</v>
      </c>
      <c r="AF399" s="27"/>
      <c r="AG399" s="29" t="n">
        <f aca="false">6753.47943187+0.36116788*I399+0.01252571*N399-22.85359542*V399+0.00407811*AA399-0.00067349*E399</f>
        <v>8402.93076558376</v>
      </c>
      <c r="AH399" s="29" t="n">
        <f aca="false">A399*'Simple Linear Regression'!$B$18+'Simple Linear Regression'!$B$17</f>
        <v>8224.84510633426</v>
      </c>
      <c r="AI399" s="29" t="n">
        <f aca="false">7491.3971+0.0137554*N399-0.00058829*E399-34.3283*V399+0.30565*L399+54.6031*M399</f>
        <v>8268.4659752</v>
      </c>
      <c r="AJ399" s="29" t="n">
        <f aca="false">7491.3971-0.00058829*E399+0.30565*L399+54.6031*M399+0.0137554*N399-34.3283*V399</f>
        <v>8268.4659752</v>
      </c>
      <c r="AL399" s="29" t="n">
        <f aca="false">2192.59+2373.87*I399+0.0316653*N399-15.7623*V399+0.00202406*AA399-0.000740146*E399-0.00963493*(I399*N399)</f>
        <v>8618.07420747216</v>
      </c>
      <c r="AM399" s="30" t="n">
        <f aca="false">5205.907083+122.0638992*I399+13.609808*(N399/1000)-1.245906883*AD399+0.7746840854*AE399-134.2474226*AC399-1547.125689*IF(AND(B399&gt;=DATE(2020,3,20),B399&lt;=DATE(2020,6,26)),1,0)</f>
        <v>8642.6119781306</v>
      </c>
      <c r="AN399" s="30" t="n">
        <f aca="false">IF(ISNUMBER(C400),C400,AN400)-0.8328750492*(AD401-AD400)+3.274150872*(AE401-AE400)+0.7954612886*((IF(ISNUMBER(C400),C400,AN400)-IF(ISNUMBER(C399),C399,AN399))-(-0.8328750492*(AD400-AD399)+3.274150872*(AE400-AE399)))-1.394571582*AO400+0.4181414112*AO399</f>
        <v>8788.14049443426</v>
      </c>
      <c r="AP399" s="31" t="n">
        <f aca="false">AQ399+AR398+'ARIMAX(1,1,1) Model'!$C$19*(AR398-AR397)+'ARIMAX(1,1,1) Model'!$C$20*AS398</f>
        <v>8485.36893381732</v>
      </c>
      <c r="AQ399" s="31" t="n">
        <f aca="false">'ARIMAX(1,1,1) Model'!$C$6*I399+'ARIMAX(1,1,1) Model'!$C$7*N399/1000+'ARIMAX(1,1,1) Model'!$C$8*AD399+'ARIMAX(1,1,1) Model'!$C$9*AE399+'ARIMAX(1,1,1) Model'!$C$10*AC399+'ARIMAX(1,1,1) Model'!$C$11*IF(AND(B399&gt;='ARIMAX(1,1,1) Model'!$C$25,B399&lt;='ARIMAX(1,1,1) Model'!$C$26),1,0)+'ARIMAX(1,1,1) Model'!$C$12*E399/1000+'ARIMAX(1,1,1) Model'!$C$13*V399+'ARIMAX(1,1,1) Model'!$C$14*A399+'ARIMAX(1,1,1) Model'!$C$15*SIN(2*PI()*A399/'ARIMAX(1,1,1) Model'!$C$24)+'ARIMAX(1,1,1) Model'!$C$16*COS(2*PI()*A399/'ARIMAX(1,1,1) Model'!$C$24)+'ARIMAX(1,1,1) Model'!$C$17*SIN(4*PI()*A399/'ARIMAX(1,1,1) Model'!$C$24)+'ARIMAX(1,1,1) Model'!$C$18*COS(4*PI()*A399/'ARIMAX(1,1,1) Model'!$C$24)</f>
        <v>1983.33996881585</v>
      </c>
      <c r="AR399" s="31" t="n">
        <f aca="false">IF(ISNUMBER(C399),C399,AP399)-AQ399</f>
        <v>5889.66003118415</v>
      </c>
      <c r="AS399" s="31" t="n">
        <f aca="false">IF(ISNUMBER(C399),C399-AP399,0)</f>
        <v>-612.368933817321</v>
      </c>
      <c r="AT399" s="32"/>
      <c r="AU399" s="33"/>
      <c r="AV399" s="33"/>
      <c r="AW399" s="31"/>
      <c r="AX399" s="31"/>
    </row>
    <row r="400" customFormat="false" ht="16.5" hidden="false" customHeight="true" outlineLevel="0" collapsed="false">
      <c r="A400" s="23" t="n">
        <v>399</v>
      </c>
      <c r="B400" s="24" t="n">
        <v>36063</v>
      </c>
      <c r="C400" s="23" t="n">
        <v>8359</v>
      </c>
      <c r="D400" s="25"/>
      <c r="E400" s="25" t="n">
        <v>305000</v>
      </c>
      <c r="F400" s="25"/>
      <c r="G400" s="25" t="n">
        <v>15.78</v>
      </c>
      <c r="H400" s="25" t="n">
        <v>14.546</v>
      </c>
      <c r="I400" s="25" t="n">
        <v>1.014</v>
      </c>
      <c r="J400" s="25" t="n">
        <v>8969.699</v>
      </c>
      <c r="K400" s="25"/>
      <c r="L400" s="25" t="n">
        <v>816</v>
      </c>
      <c r="M400" s="25" t="n">
        <v>14.796</v>
      </c>
      <c r="N400" s="25" t="n">
        <v>239944</v>
      </c>
      <c r="O400" s="25" t="n">
        <v>5890</v>
      </c>
      <c r="P400" s="25" t="n">
        <v>1393784</v>
      </c>
      <c r="Q400" s="25"/>
      <c r="R400" s="25" t="n">
        <v>4631</v>
      </c>
      <c r="S400" s="25"/>
      <c r="T400" s="25"/>
      <c r="U400" s="25" t="n">
        <v>28</v>
      </c>
      <c r="V400" s="25" t="n">
        <v>99.1</v>
      </c>
      <c r="W400" s="25"/>
      <c r="X400" s="25"/>
      <c r="Y400" s="25"/>
      <c r="Z400" s="25"/>
      <c r="AA400" s="25" t="n">
        <v>272958</v>
      </c>
      <c r="AB400" s="26"/>
      <c r="AC400" s="27" t="n">
        <v>0</v>
      </c>
      <c r="AD400" s="28" t="n">
        <v>6.4</v>
      </c>
      <c r="AE400" s="28" t="n">
        <v>45.2</v>
      </c>
      <c r="AF400" s="27"/>
      <c r="AG400" s="29" t="n">
        <f aca="false">6753.47943187+0.36116788*I400+0.01252571*N400-22.85359542*V400+0.00407811*AA400-0.00067349*E400</f>
        <v>8402.26160959832</v>
      </c>
      <c r="AH400" s="29" t="n">
        <f aca="false">A400*'Simple Linear Regression'!$B$18+'Simple Linear Regression'!$B$17</f>
        <v>8225.69814341816</v>
      </c>
      <c r="AI400" s="29" t="n">
        <f aca="false">7491.3971+0.0137554*N400-0.00058829*E400-34.3283*V400+0.30565*L400+54.6031*M400</f>
        <v>8267.8776852</v>
      </c>
      <c r="AJ400" s="29" t="n">
        <f aca="false">7491.3971-0.00058829*E400+0.30565*L400+54.6031*M400+0.0137554*N400-34.3283*V400</f>
        <v>8267.8776852</v>
      </c>
      <c r="AL400" s="29" t="n">
        <f aca="false">2192.59+2373.87*I400+0.0316653*N400-15.7623*V400+0.00202406*AA400-0.000740146*E400-0.00963493*(I400*N400)</f>
        <v>8618.07837774512</v>
      </c>
      <c r="AM400" s="30" t="n">
        <f aca="false">5205.907083+122.0638992*I400+13.609808*(N400/1000)-1.245906883*AD400+0.7746840854*AE400-134.2474226*AC400-1547.125689*IF(AND(B400&gt;=DATE(2020,3,20),B400&lt;=DATE(2020,6,26)),1,0)</f>
        <v>8622.31356414968</v>
      </c>
      <c r="AN400" s="30" t="n">
        <f aca="false">IF(ISNUMBER(C401),C401,AN401)-0.8328750492*(AD402-AD401)+3.274150872*(AE402-AE401)+0.7954612886*((IF(ISNUMBER(C401),C401,AN401)-IF(ISNUMBER(C400),C400,AN400))-(-0.8328750492*(AD401-AD400)+3.274150872*(AE401-AE400)))-1.394571582*AO401+0.4181414112*AO400</f>
        <v>7743.54956634707</v>
      </c>
      <c r="AP400" s="31" t="n">
        <f aca="false">AQ400+AR399+'ARIMAX(1,1,1) Model'!$C$19*(AR399-AR398)+'ARIMAX(1,1,1) Model'!$C$20*AS399</f>
        <v>8272.75641426153</v>
      </c>
      <c r="AQ400" s="31" t="n">
        <f aca="false">'ARIMAX(1,1,1) Model'!$C$6*I400+'ARIMAX(1,1,1) Model'!$C$7*N400/1000+'ARIMAX(1,1,1) Model'!$C$8*AD400+'ARIMAX(1,1,1) Model'!$C$9*AE400+'ARIMAX(1,1,1) Model'!$C$10*AC400+'ARIMAX(1,1,1) Model'!$C$11*IF(AND(B400&gt;='ARIMAX(1,1,1) Model'!$C$25,B400&lt;='ARIMAX(1,1,1) Model'!$C$26),1,0)+'ARIMAX(1,1,1) Model'!$C$12*E400/1000+'ARIMAX(1,1,1) Model'!$C$13*V400+'ARIMAX(1,1,1) Model'!$C$14*A400+'ARIMAX(1,1,1) Model'!$C$15*SIN(2*PI()*A400/'ARIMAX(1,1,1) Model'!$C$24)+'ARIMAX(1,1,1) Model'!$C$16*COS(2*PI()*A400/'ARIMAX(1,1,1) Model'!$C$24)+'ARIMAX(1,1,1) Model'!$C$17*SIN(4*PI()*A400/'ARIMAX(1,1,1) Model'!$C$24)+'ARIMAX(1,1,1) Model'!$C$18*COS(4*PI()*A400/'ARIMAX(1,1,1) Model'!$C$24)</f>
        <v>1927.27807267561</v>
      </c>
      <c r="AR400" s="31" t="n">
        <f aca="false">IF(ISNUMBER(C400),C400,AP400)-AQ400</f>
        <v>6431.72192732439</v>
      </c>
      <c r="AS400" s="31" t="n">
        <f aca="false">IF(ISNUMBER(C400),C400-AP400,0)</f>
        <v>86.2435857384662</v>
      </c>
      <c r="AT400" s="32"/>
      <c r="AU400" s="33"/>
      <c r="AV400" s="33"/>
      <c r="AW400" s="31"/>
      <c r="AX400" s="31"/>
    </row>
    <row r="401" customFormat="false" ht="16.5" hidden="false" customHeight="true" outlineLevel="0" collapsed="false">
      <c r="A401" s="23" t="n">
        <v>400</v>
      </c>
      <c r="B401" s="24" t="n">
        <v>36070</v>
      </c>
      <c r="C401" s="23" t="n">
        <v>8058</v>
      </c>
      <c r="D401" s="25"/>
      <c r="E401" s="25" t="n">
        <v>294000</v>
      </c>
      <c r="F401" s="25"/>
      <c r="G401" s="25" t="n">
        <v>15.834</v>
      </c>
      <c r="H401" s="25" t="n">
        <v>14.434</v>
      </c>
      <c r="I401" s="25" t="n">
        <v>1.014</v>
      </c>
      <c r="J401" s="25" t="n">
        <v>8969.699</v>
      </c>
      <c r="K401" s="25"/>
      <c r="L401" s="25" t="n">
        <v>816</v>
      </c>
      <c r="M401" s="25" t="n">
        <v>14.796</v>
      </c>
      <c r="N401" s="25" t="n">
        <v>239944</v>
      </c>
      <c r="O401" s="25" t="n">
        <v>5890</v>
      </c>
      <c r="P401" s="25" t="n">
        <v>1393784</v>
      </c>
      <c r="Q401" s="25"/>
      <c r="R401" s="25" t="n">
        <v>4631</v>
      </c>
      <c r="S401" s="25"/>
      <c r="T401" s="25"/>
      <c r="U401" s="25" t="n">
        <v>28</v>
      </c>
      <c r="V401" s="25" t="n">
        <v>99.1</v>
      </c>
      <c r="W401" s="25"/>
      <c r="X401" s="25"/>
      <c r="Y401" s="25"/>
      <c r="Z401" s="25"/>
      <c r="AA401" s="25" t="n">
        <v>272958</v>
      </c>
      <c r="AB401" s="26"/>
      <c r="AC401" s="27" t="n">
        <v>0</v>
      </c>
      <c r="AD401" s="28" t="n">
        <v>8.6</v>
      </c>
      <c r="AE401" s="28" t="n">
        <v>43.3</v>
      </c>
      <c r="AF401" s="27"/>
      <c r="AG401" s="29" t="n">
        <f aca="false">6753.47943187+0.36116788*I401+0.01252571*N401-22.85359542*V401+0.00407811*AA401-0.00067349*E401</f>
        <v>8409.66999959832</v>
      </c>
      <c r="AH401" s="29" t="n">
        <f aca="false">A401*'Simple Linear Regression'!$B$18+'Simple Linear Regression'!$B$17</f>
        <v>8226.55118050207</v>
      </c>
      <c r="AI401" s="29" t="n">
        <f aca="false">7491.3971+0.0137554*N401-0.00058829*E401-34.3283*V401+0.30565*L401+54.6031*M401</f>
        <v>8274.3488752</v>
      </c>
      <c r="AJ401" s="29" t="n">
        <f aca="false">7491.3971-0.00058829*E401+0.30565*L401+54.6031*M401+0.0137554*N401-34.3283*V401</f>
        <v>8274.3488752</v>
      </c>
      <c r="AL401" s="29" t="n">
        <f aca="false">2192.59+2373.87*I401+0.0316653*N401-15.7623*V401+0.00202406*AA401-0.000740146*E401-0.00963493*(I401*N401)</f>
        <v>8626.21998374512</v>
      </c>
      <c r="AM401" s="30" t="n">
        <f aca="false">5205.907083+122.0638992*I401+13.609808*(N401/1000)-1.245906883*AD401+0.7746840854*AE401-134.2474226*AC401-1547.125689*IF(AND(B401&gt;=DATE(2020,3,20),B401&lt;=DATE(2020,6,26)),1,0)</f>
        <v>8618.10066924482</v>
      </c>
      <c r="AN401" s="30" t="n">
        <f aca="false">IF(ISNUMBER(C402),C402,AN402)-0.8328750492*(AD403-AD402)+3.274150872*(AE403-AE402)+0.7954612886*((IF(ISNUMBER(C402),C402,AN402)-IF(ISNUMBER(C401),C401,AN401))-(-0.8328750492*(AD402-AD401)+3.274150872*(AE402-AE401)))-1.394571582*AO402+0.4181414112*AO401</f>
        <v>9408.23095381634</v>
      </c>
      <c r="AP401" s="31" t="n">
        <f aca="false">AQ401+AR400+'ARIMAX(1,1,1) Model'!$C$19*(AR400-AR399)+'ARIMAX(1,1,1) Model'!$C$20*AS400</f>
        <v>8335.7828168632</v>
      </c>
      <c r="AQ401" s="31" t="n">
        <f aca="false">'ARIMAX(1,1,1) Model'!$C$6*I401+'ARIMAX(1,1,1) Model'!$C$7*N401/1000+'ARIMAX(1,1,1) Model'!$C$8*AD401+'ARIMAX(1,1,1) Model'!$C$9*AE401+'ARIMAX(1,1,1) Model'!$C$10*AC401+'ARIMAX(1,1,1) Model'!$C$11*IF(AND(B401&gt;='ARIMAX(1,1,1) Model'!$C$25,B401&lt;='ARIMAX(1,1,1) Model'!$C$26),1,0)+'ARIMAX(1,1,1) Model'!$C$12*E401/1000+'ARIMAX(1,1,1) Model'!$C$13*V401+'ARIMAX(1,1,1) Model'!$C$14*A401+'ARIMAX(1,1,1) Model'!$C$15*SIN(2*PI()*A401/'ARIMAX(1,1,1) Model'!$C$24)+'ARIMAX(1,1,1) Model'!$C$16*COS(2*PI()*A401/'ARIMAX(1,1,1) Model'!$C$24)+'ARIMAX(1,1,1) Model'!$C$17*SIN(4*PI()*A401/'ARIMAX(1,1,1) Model'!$C$24)+'ARIMAX(1,1,1) Model'!$C$18*COS(4*PI()*A401/'ARIMAX(1,1,1) Model'!$C$24)</f>
        <v>1928.81912912762</v>
      </c>
      <c r="AR401" s="31" t="n">
        <f aca="false">IF(ISNUMBER(C401),C401,AP401)-AQ401</f>
        <v>6129.18087087238</v>
      </c>
      <c r="AS401" s="31" t="n">
        <f aca="false">IF(ISNUMBER(C401),C401-AP401,0)</f>
        <v>-277.782816863199</v>
      </c>
      <c r="AT401" s="32"/>
      <c r="AU401" s="33"/>
      <c r="AV401" s="33"/>
      <c r="AW401" s="31"/>
      <c r="AX401" s="31"/>
    </row>
    <row r="402" customFormat="false" ht="16.5" hidden="false" customHeight="true" outlineLevel="0" collapsed="false">
      <c r="A402" s="23" t="n">
        <v>401</v>
      </c>
      <c r="B402" s="24" t="n">
        <v>36077</v>
      </c>
      <c r="C402" s="23" t="n">
        <v>8797</v>
      </c>
      <c r="D402" s="25"/>
      <c r="E402" s="25" t="n">
        <v>302000</v>
      </c>
      <c r="F402" s="25"/>
      <c r="G402" s="25" t="n">
        <v>15.016</v>
      </c>
      <c r="H402" s="25" t="n">
        <v>13.612</v>
      </c>
      <c r="I402" s="25" t="n">
        <v>1.019</v>
      </c>
      <c r="J402" s="25" t="n">
        <v>8969.699</v>
      </c>
      <c r="K402" s="25"/>
      <c r="L402" s="25" t="n">
        <v>792</v>
      </c>
      <c r="M402" s="25" t="n">
        <v>14.796</v>
      </c>
      <c r="N402" s="25" t="n">
        <v>239944</v>
      </c>
      <c r="O402" s="25" t="n">
        <v>5925</v>
      </c>
      <c r="P402" s="25" t="n">
        <v>1393784</v>
      </c>
      <c r="Q402" s="25"/>
      <c r="R402" s="25" t="n">
        <v>4631</v>
      </c>
      <c r="S402" s="25"/>
      <c r="T402" s="25"/>
      <c r="U402" s="25" t="n">
        <v>28</v>
      </c>
      <c r="V402" s="25" t="n">
        <v>99.2</v>
      </c>
      <c r="W402" s="25"/>
      <c r="X402" s="25"/>
      <c r="Y402" s="25"/>
      <c r="Z402" s="25"/>
      <c r="AA402" s="25" t="n">
        <v>272958</v>
      </c>
      <c r="AB402" s="26"/>
      <c r="AC402" s="27" t="n">
        <v>0</v>
      </c>
      <c r="AD402" s="28" t="n">
        <v>24.2</v>
      </c>
      <c r="AE402" s="28" t="n">
        <v>22.4</v>
      </c>
      <c r="AF402" s="27"/>
      <c r="AG402" s="29" t="n">
        <f aca="false">6753.47943187+0.36116788*I402+0.01252571*N402-22.85359542*V402+0.00407811*AA402-0.00067349*E402</f>
        <v>8401.99852589572</v>
      </c>
      <c r="AH402" s="29" t="n">
        <f aca="false">A402*'Simple Linear Regression'!$B$18+'Simple Linear Regression'!$B$17</f>
        <v>8227.40421758597</v>
      </c>
      <c r="AI402" s="29" t="n">
        <f aca="false">7491.3971+0.0137554*N402-0.00058829*E402-34.3283*V402+0.30565*L402+54.6031*M402</f>
        <v>8258.8741252</v>
      </c>
      <c r="AJ402" s="29" t="n">
        <f aca="false">7491.3971-0.00058829*E402+0.30565*L402+54.6031*M402+0.0137554*N402-34.3283*V402</f>
        <v>8258.8741252</v>
      </c>
      <c r="AL402" s="29" t="n">
        <f aca="false">2192.59+2373.87*I402+0.0316653*N402-15.7623*V402+0.00202406*AA402-0.000740146*E402-0.00963493*(I402*N402)</f>
        <v>8619.03271752552</v>
      </c>
      <c r="AM402" s="30" t="n">
        <f aca="false">5205.907083+122.0638992*I402+13.609808*(N402/1000)-1.245906883*AD402+0.7746840854*AE402-134.2474226*AC402-1547.125689*IF(AND(B402&gt;=DATE(2020,3,20),B402&lt;=DATE(2020,6,26)),1,0)</f>
        <v>8583.08394398116</v>
      </c>
      <c r="AN402" s="30" t="n">
        <f aca="false">IF(ISNUMBER(C403),C403,AN403)-0.8328750492*(AD404-AD403)+3.274150872*(AE404-AE403)+0.7954612886*((IF(ISNUMBER(C403),C403,AN403)-IF(ISNUMBER(C402),C402,AN402))-(-0.8328750492*(AD403-AD402)+3.274150872*(AE403-AE402)))-1.394571582*AO403+0.4181414112*AO402</f>
        <v>7480.74789102464</v>
      </c>
      <c r="AP402" s="31" t="n">
        <f aca="false">AQ402+AR401+'ARIMAX(1,1,1) Model'!$C$19*(AR401-AR400)+'ARIMAX(1,1,1) Model'!$C$20*AS401</f>
        <v>8218.92083760638</v>
      </c>
      <c r="AQ402" s="31" t="n">
        <f aca="false">'ARIMAX(1,1,1) Model'!$C$6*I402+'ARIMAX(1,1,1) Model'!$C$7*N402/1000+'ARIMAX(1,1,1) Model'!$C$8*AD402+'ARIMAX(1,1,1) Model'!$C$9*AE402+'ARIMAX(1,1,1) Model'!$C$10*AC402+'ARIMAX(1,1,1) Model'!$C$11*IF(AND(B402&gt;='ARIMAX(1,1,1) Model'!$C$25,B402&lt;='ARIMAX(1,1,1) Model'!$C$26),1,0)+'ARIMAX(1,1,1) Model'!$C$12*E402/1000+'ARIMAX(1,1,1) Model'!$C$13*V402+'ARIMAX(1,1,1) Model'!$C$14*A402+'ARIMAX(1,1,1) Model'!$C$15*SIN(2*PI()*A402/'ARIMAX(1,1,1) Model'!$C$24)+'ARIMAX(1,1,1) Model'!$C$16*COS(2*PI()*A402/'ARIMAX(1,1,1) Model'!$C$24)+'ARIMAX(1,1,1) Model'!$C$17*SIN(4*PI()*A402/'ARIMAX(1,1,1) Model'!$C$24)+'ARIMAX(1,1,1) Model'!$C$18*COS(4*PI()*A402/'ARIMAX(1,1,1) Model'!$C$24)</f>
        <v>1869.21956647087</v>
      </c>
      <c r="AR402" s="31" t="n">
        <f aca="false">IF(ISNUMBER(C402),C402,AP402)-AQ402</f>
        <v>6927.78043352913</v>
      </c>
      <c r="AS402" s="31" t="n">
        <f aca="false">IF(ISNUMBER(C402),C402-AP402,0)</f>
        <v>578.079162393617</v>
      </c>
      <c r="AT402" s="32"/>
      <c r="AU402" s="33"/>
      <c r="AV402" s="33"/>
      <c r="AW402" s="31"/>
      <c r="AX402" s="31"/>
    </row>
    <row r="403" customFormat="false" ht="16.5" hidden="false" customHeight="true" outlineLevel="0" collapsed="false">
      <c r="A403" s="23" t="n">
        <v>402</v>
      </c>
      <c r="B403" s="24" t="n">
        <v>36084</v>
      </c>
      <c r="C403" s="23" t="n">
        <v>8049</v>
      </c>
      <c r="D403" s="25"/>
      <c r="E403" s="25" t="n">
        <v>316000</v>
      </c>
      <c r="F403" s="25"/>
      <c r="G403" s="25" t="n">
        <v>14.214</v>
      </c>
      <c r="H403" s="25" t="n">
        <v>12.452</v>
      </c>
      <c r="I403" s="25" t="n">
        <v>1.022</v>
      </c>
      <c r="J403" s="25" t="n">
        <v>8969.699</v>
      </c>
      <c r="K403" s="25"/>
      <c r="L403" s="25" t="n">
        <v>792</v>
      </c>
      <c r="M403" s="25" t="n">
        <v>16.313</v>
      </c>
      <c r="N403" s="25" t="n">
        <v>237143</v>
      </c>
      <c r="O403" s="25" t="n">
        <v>5925</v>
      </c>
      <c r="P403" s="25" t="n">
        <v>1393784</v>
      </c>
      <c r="Q403" s="25"/>
      <c r="R403" s="25" t="n">
        <v>4631</v>
      </c>
      <c r="S403" s="25"/>
      <c r="T403" s="25"/>
      <c r="U403" s="25" t="n">
        <v>28</v>
      </c>
      <c r="V403" s="25" t="n">
        <v>99.2</v>
      </c>
      <c r="W403" s="25"/>
      <c r="X403" s="25"/>
      <c r="Y403" s="25"/>
      <c r="Z403" s="25"/>
      <c r="AA403" s="25" t="n">
        <v>272958</v>
      </c>
      <c r="AB403" s="26"/>
      <c r="AC403" s="27" t="n">
        <v>0</v>
      </c>
      <c r="AD403" s="28" t="n">
        <v>27.5</v>
      </c>
      <c r="AE403" s="28" t="n">
        <v>10.6</v>
      </c>
      <c r="AF403" s="27"/>
      <c r="AG403" s="29" t="n">
        <f aca="false">6753.47943187+0.36116788*I403+0.01252571*N403-22.85359542*V403+0.00407811*AA403-0.00067349*E403</f>
        <v>8357.48623568936</v>
      </c>
      <c r="AH403" s="29" t="n">
        <f aca="false">A403*'Simple Linear Regression'!$B$18+'Simple Linear Regression'!$B$17</f>
        <v>8228.25725466987</v>
      </c>
      <c r="AI403" s="29" t="n">
        <f aca="false">7491.3971+0.0137554*N403-0.00058829*E403-34.3283*V403+0.30565*L403+54.6031*M403</f>
        <v>8294.9420925</v>
      </c>
      <c r="AJ403" s="29" t="n">
        <f aca="false">7491.3971-0.00058829*E403+0.30565*L403+54.6031*M403+0.0137554*N403-34.3283*V403</f>
        <v>8294.9420925</v>
      </c>
      <c r="AL403" s="29" t="n">
        <f aca="false">2192.59+2373.87*I403+0.0316653*N403-15.7623*V403+0.00202406*AA403-0.000740146*E403-0.00963493*(I403*N403)</f>
        <v>8547.74340988022</v>
      </c>
      <c r="AM403" s="30" t="n">
        <f aca="false">5205.907083+122.0638992*I403+13.609808*(N403/1000)-1.245906883*AD403+0.7746840854*AE403-134.2474226*AC403-1547.125689*IF(AND(B403&gt;=DATE(2020,3,20),B403&lt;=DATE(2020,6,26)),1,0)</f>
        <v>8532.07629854914</v>
      </c>
      <c r="AN403" s="30" t="n">
        <f aca="false">IF(ISNUMBER(C404),C404,AN404)-0.8328750492*(AD405-AD404)+3.274150872*(AE405-AE404)+0.7954612886*((IF(ISNUMBER(C404),C404,AN404)-IF(ISNUMBER(C403),C403,AN403))-(-0.8328750492*(AD404-AD403)+3.274150872*(AE404-AE403)))-1.394571582*AO404+0.4181414112*AO403</f>
        <v>8130.76506447811</v>
      </c>
      <c r="AP403" s="31" t="n">
        <f aca="false">AQ403+AR402+'ARIMAX(1,1,1) Model'!$C$19*(AR402-AR401)+'ARIMAX(1,1,1) Model'!$C$20*AS402</f>
        <v>8305.78084502753</v>
      </c>
      <c r="AQ403" s="31" t="n">
        <f aca="false">'ARIMAX(1,1,1) Model'!$C$6*I403+'ARIMAX(1,1,1) Model'!$C$7*N403/1000+'ARIMAX(1,1,1) Model'!$C$8*AD403+'ARIMAX(1,1,1) Model'!$C$9*AE403+'ARIMAX(1,1,1) Model'!$C$10*AC403+'ARIMAX(1,1,1) Model'!$C$11*IF(AND(B403&gt;='ARIMAX(1,1,1) Model'!$C$25,B403&lt;='ARIMAX(1,1,1) Model'!$C$26),1,0)+'ARIMAX(1,1,1) Model'!$C$12*E403/1000+'ARIMAX(1,1,1) Model'!$C$13*V403+'ARIMAX(1,1,1) Model'!$C$14*A403+'ARIMAX(1,1,1) Model'!$C$15*SIN(2*PI()*A403/'ARIMAX(1,1,1) Model'!$C$24)+'ARIMAX(1,1,1) Model'!$C$16*COS(2*PI()*A403/'ARIMAX(1,1,1) Model'!$C$24)+'ARIMAX(1,1,1) Model'!$C$17*SIN(4*PI()*A403/'ARIMAX(1,1,1) Model'!$C$24)+'ARIMAX(1,1,1) Model'!$C$18*COS(4*PI()*A403/'ARIMAX(1,1,1) Model'!$C$24)</f>
        <v>1820.43119241154</v>
      </c>
      <c r="AR403" s="31" t="n">
        <f aca="false">IF(ISNUMBER(C403),C403,AP403)-AQ403</f>
        <v>6228.56880758847</v>
      </c>
      <c r="AS403" s="31" t="n">
        <f aca="false">IF(ISNUMBER(C403),C403-AP403,0)</f>
        <v>-256.780845027526</v>
      </c>
      <c r="AT403" s="32"/>
      <c r="AU403" s="33"/>
      <c r="AV403" s="33"/>
      <c r="AW403" s="31"/>
      <c r="AX403" s="31"/>
    </row>
    <row r="404" customFormat="false" ht="16.5" hidden="false" customHeight="true" outlineLevel="0" collapsed="false">
      <c r="A404" s="23" t="n">
        <v>403</v>
      </c>
      <c r="B404" s="24" t="n">
        <v>36091</v>
      </c>
      <c r="C404" s="23" t="n">
        <v>8099</v>
      </c>
      <c r="D404" s="25"/>
      <c r="E404" s="25" t="n">
        <v>318000</v>
      </c>
      <c r="F404" s="25"/>
      <c r="G404" s="25" t="n">
        <v>13.808</v>
      </c>
      <c r="H404" s="25" t="n">
        <v>11.738</v>
      </c>
      <c r="I404" s="25" t="n">
        <v>1.019</v>
      </c>
      <c r="J404" s="25" t="n">
        <v>8969.699</v>
      </c>
      <c r="K404" s="25"/>
      <c r="L404" s="25" t="n">
        <v>792</v>
      </c>
      <c r="M404" s="25" t="n">
        <v>16.313</v>
      </c>
      <c r="N404" s="25" t="n">
        <v>237143</v>
      </c>
      <c r="O404" s="25" t="n">
        <v>5925</v>
      </c>
      <c r="P404" s="25" t="n">
        <v>1393784</v>
      </c>
      <c r="Q404" s="25"/>
      <c r="R404" s="25" t="n">
        <v>4631</v>
      </c>
      <c r="S404" s="25"/>
      <c r="T404" s="25"/>
      <c r="U404" s="25" t="n">
        <v>28</v>
      </c>
      <c r="V404" s="25" t="n">
        <v>99.2</v>
      </c>
      <c r="W404" s="25"/>
      <c r="X404" s="25"/>
      <c r="Y404" s="25"/>
      <c r="Z404" s="25"/>
      <c r="AA404" s="25" t="n">
        <v>272958</v>
      </c>
      <c r="AB404" s="26"/>
      <c r="AC404" s="27" t="n">
        <v>0</v>
      </c>
      <c r="AD404" s="28" t="n">
        <v>40.8</v>
      </c>
      <c r="AE404" s="28" t="n">
        <v>12.1</v>
      </c>
      <c r="AF404" s="27"/>
      <c r="AG404" s="29" t="n">
        <f aca="false">6753.47943187+0.36116788*I404+0.01252571*N404-22.85359542*V404+0.00407811*AA404-0.00067349*E404</f>
        <v>8356.13817218572</v>
      </c>
      <c r="AH404" s="29" t="n">
        <f aca="false">A404*'Simple Linear Regression'!$B$18+'Simple Linear Regression'!$B$17</f>
        <v>8229.11029175378</v>
      </c>
      <c r="AI404" s="29" t="n">
        <f aca="false">7491.3971+0.0137554*N404-0.00058829*E404-34.3283*V404+0.30565*L404+54.6031*M404</f>
        <v>8293.7655125</v>
      </c>
      <c r="AJ404" s="29" t="n">
        <f aca="false">7491.3971-0.00058829*E404+0.30565*L404+54.6031*M404+0.0137554*N404-34.3283*V404</f>
        <v>8293.7655125</v>
      </c>
      <c r="AL404" s="29" t="n">
        <f aca="false">2192.59+2373.87*I404+0.0316653*N404-15.7623*V404+0.00202406*AA404-0.000740146*E404-0.00963493*(I404*N404)</f>
        <v>8545.99607649519</v>
      </c>
      <c r="AM404" s="30" t="n">
        <f aca="false">5205.907083+122.0638992*I404+13.609808*(N404/1000)-1.245906883*AD404+0.7746840854*AE404-134.2474226*AC404-1547.125689*IF(AND(B404&gt;=DATE(2020,3,20),B404&lt;=DATE(2020,6,26)),1,0)</f>
        <v>8516.30157143574</v>
      </c>
      <c r="AN404" s="30" t="n">
        <f aca="false">IF(ISNUMBER(C405),C405,AN405)-0.8328750492*(AD406-AD405)+3.274150872*(AE406-AE405)+0.7954612886*((IF(ISNUMBER(C405),C405,AN405)-IF(ISNUMBER(C404),C404,AN404))-(-0.8328750492*(AD405-AD404)+3.274150872*(AE405-AE404)))-1.394571582*AO405+0.4181414112*AO404</f>
        <v>8532.96314745673</v>
      </c>
      <c r="AP404" s="31" t="n">
        <f aca="false">AQ404+AR403+'ARIMAX(1,1,1) Model'!$C$19*(AR403-AR402)+'ARIMAX(1,1,1) Model'!$C$20*AS403</f>
        <v>8219.60374234902</v>
      </c>
      <c r="AQ404" s="31" t="n">
        <f aca="false">'ARIMAX(1,1,1) Model'!$C$6*I404+'ARIMAX(1,1,1) Model'!$C$7*N404/1000+'ARIMAX(1,1,1) Model'!$C$8*AD404+'ARIMAX(1,1,1) Model'!$C$9*AE404+'ARIMAX(1,1,1) Model'!$C$10*AC404+'ARIMAX(1,1,1) Model'!$C$11*IF(AND(B404&gt;='ARIMAX(1,1,1) Model'!$C$25,B404&lt;='ARIMAX(1,1,1) Model'!$C$26),1,0)+'ARIMAX(1,1,1) Model'!$C$12*E404/1000+'ARIMAX(1,1,1) Model'!$C$13*V404+'ARIMAX(1,1,1) Model'!$C$14*A404+'ARIMAX(1,1,1) Model'!$C$15*SIN(2*PI()*A404/'ARIMAX(1,1,1) Model'!$C$24)+'ARIMAX(1,1,1) Model'!$C$16*COS(2*PI()*A404/'ARIMAX(1,1,1) Model'!$C$24)+'ARIMAX(1,1,1) Model'!$C$17*SIN(4*PI()*A404/'ARIMAX(1,1,1) Model'!$C$24)+'ARIMAX(1,1,1) Model'!$C$18*COS(4*PI()*A404/'ARIMAX(1,1,1) Model'!$C$24)</f>
        <v>1828.1059953922</v>
      </c>
      <c r="AR404" s="31" t="n">
        <f aca="false">IF(ISNUMBER(C404),C404,AP404)-AQ404</f>
        <v>6270.8940046078</v>
      </c>
      <c r="AS404" s="31" t="n">
        <f aca="false">IF(ISNUMBER(C404),C404-AP404,0)</f>
        <v>-120.60374234902</v>
      </c>
      <c r="AT404" s="32"/>
      <c r="AU404" s="33"/>
      <c r="AV404" s="33"/>
      <c r="AW404" s="31"/>
      <c r="AX404" s="31"/>
    </row>
    <row r="405" customFormat="false" ht="16.5" hidden="false" customHeight="true" outlineLevel="0" collapsed="false">
      <c r="A405" s="23" t="n">
        <v>404</v>
      </c>
      <c r="B405" s="24" t="n">
        <v>36098</v>
      </c>
      <c r="C405" s="23" t="n">
        <v>8360</v>
      </c>
      <c r="D405" s="25"/>
      <c r="E405" s="25" t="n">
        <v>309000</v>
      </c>
      <c r="F405" s="25"/>
      <c r="G405" s="25" t="n">
        <v>14.344</v>
      </c>
      <c r="H405" s="25" t="n">
        <v>12.354</v>
      </c>
      <c r="I405" s="25" t="n">
        <v>1.015</v>
      </c>
      <c r="J405" s="25" t="n">
        <v>8969.699</v>
      </c>
      <c r="K405" s="25"/>
      <c r="L405" s="25" t="n">
        <v>792</v>
      </c>
      <c r="M405" s="25" t="n">
        <v>16.313</v>
      </c>
      <c r="N405" s="25" t="n">
        <v>237143</v>
      </c>
      <c r="O405" s="25" t="n">
        <v>5925</v>
      </c>
      <c r="P405" s="25" t="n">
        <v>1393784</v>
      </c>
      <c r="Q405" s="25"/>
      <c r="R405" s="25" t="n">
        <v>4631</v>
      </c>
      <c r="S405" s="25"/>
      <c r="T405" s="25"/>
      <c r="U405" s="25" t="n">
        <v>28</v>
      </c>
      <c r="V405" s="25" t="n">
        <v>99.2</v>
      </c>
      <c r="W405" s="25"/>
      <c r="X405" s="25"/>
      <c r="Y405" s="25"/>
      <c r="Z405" s="25"/>
      <c r="AA405" s="25" t="n">
        <v>272958</v>
      </c>
      <c r="AB405" s="26"/>
      <c r="AC405" s="27" t="n">
        <v>0</v>
      </c>
      <c r="AD405" s="28" t="n">
        <v>39.4</v>
      </c>
      <c r="AE405" s="28" t="n">
        <v>7.8</v>
      </c>
      <c r="AF405" s="27"/>
      <c r="AG405" s="29" t="n">
        <f aca="false">6753.47943187+0.36116788*I405+0.01252571*N405-22.85359542*V405+0.00407811*AA405-0.00067349*E405</f>
        <v>8362.1981375142</v>
      </c>
      <c r="AH405" s="29" t="n">
        <f aca="false">A405*'Simple Linear Regression'!$B$18+'Simple Linear Regression'!$B$17</f>
        <v>8229.96332883768</v>
      </c>
      <c r="AI405" s="29" t="n">
        <f aca="false">7491.3971+0.0137554*N405-0.00058829*E405-34.3283*V405+0.30565*L405+54.6031*M405</f>
        <v>8299.0601225</v>
      </c>
      <c r="AJ405" s="29" t="n">
        <f aca="false">7491.3971-0.00058829*E405+0.30565*L405+54.6031*M405+0.0137554*N405-34.3283*V405</f>
        <v>8299.0601225</v>
      </c>
      <c r="AL405" s="29" t="n">
        <f aca="false">2192.59+2373.87*I405+0.0316653*N405-15.7623*V405+0.00202406*AA405-0.000740146*E405-0.00963493*(I405*N405)</f>
        <v>8552.30133531515</v>
      </c>
      <c r="AM405" s="30" t="n">
        <f aca="false">5205.907083+122.0638992*I405+13.609808*(N405/1000)-1.245906883*AD405+0.7746840854*AE405-134.2474226*AC405-1547.125689*IF(AND(B405&gt;=DATE(2020,3,20),B405&lt;=DATE(2020,6,26)),1,0)</f>
        <v>8514.22644390792</v>
      </c>
      <c r="AN405" s="30" t="n">
        <f aca="false">IF(ISNUMBER(C406),C406,AN406)-0.8328750492*(AD407-AD406)+3.274150872*(AE407-AE406)+0.7954612886*((IF(ISNUMBER(C406),C406,AN406)-IF(ISNUMBER(C405),C405,AN405))-(-0.8328750492*(AD406-AD405)+3.274150872*(AE406-AE405)))-1.394571582*AO406+0.4181414112*AO405</f>
        <v>8084.53823952304</v>
      </c>
      <c r="AP405" s="31" t="n">
        <f aca="false">AQ405+AR404+'ARIMAX(1,1,1) Model'!$C$19*(AR404-AR403)+'ARIMAX(1,1,1) Model'!$C$20*AS404</f>
        <v>8197.36164597179</v>
      </c>
      <c r="AQ405" s="31" t="n">
        <f aca="false">'ARIMAX(1,1,1) Model'!$C$6*I405+'ARIMAX(1,1,1) Model'!$C$7*N405/1000+'ARIMAX(1,1,1) Model'!$C$8*AD405+'ARIMAX(1,1,1) Model'!$C$9*AE405+'ARIMAX(1,1,1) Model'!$C$10*AC405+'ARIMAX(1,1,1) Model'!$C$11*IF(AND(B405&gt;='ARIMAX(1,1,1) Model'!$C$25,B405&lt;='ARIMAX(1,1,1) Model'!$C$26),1,0)+'ARIMAX(1,1,1) Model'!$C$12*E405/1000+'ARIMAX(1,1,1) Model'!$C$13*V405+'ARIMAX(1,1,1) Model'!$C$14*A405+'ARIMAX(1,1,1) Model'!$C$15*SIN(2*PI()*A405/'ARIMAX(1,1,1) Model'!$C$24)+'ARIMAX(1,1,1) Model'!$C$16*COS(2*PI()*A405/'ARIMAX(1,1,1) Model'!$C$24)+'ARIMAX(1,1,1) Model'!$C$17*SIN(4*PI()*A405/'ARIMAX(1,1,1) Model'!$C$24)+'ARIMAX(1,1,1) Model'!$C$18*COS(4*PI()*A405/'ARIMAX(1,1,1) Model'!$C$24)</f>
        <v>1813.78615814373</v>
      </c>
      <c r="AR405" s="31" t="n">
        <f aca="false">IF(ISNUMBER(C405),C405,AP405)-AQ405</f>
        <v>6546.21384185627</v>
      </c>
      <c r="AS405" s="31" t="n">
        <f aca="false">IF(ISNUMBER(C405),C405-AP405,0)</f>
        <v>162.638354028211</v>
      </c>
      <c r="AT405" s="32"/>
      <c r="AU405" s="33"/>
      <c r="AV405" s="33"/>
      <c r="AW405" s="31"/>
      <c r="AX405" s="31"/>
    </row>
    <row r="406" customFormat="false" ht="16.5" hidden="false" customHeight="true" outlineLevel="0" collapsed="false">
      <c r="A406" s="23" t="n">
        <v>405</v>
      </c>
      <c r="B406" s="24" t="n">
        <v>36105</v>
      </c>
      <c r="C406" s="23" t="n">
        <v>8195</v>
      </c>
      <c r="D406" s="25"/>
      <c r="E406" s="25" t="n">
        <v>308000</v>
      </c>
      <c r="F406" s="25"/>
      <c r="G406" s="25" t="n">
        <v>14.128</v>
      </c>
      <c r="H406" s="25" t="n">
        <v>11.896</v>
      </c>
      <c r="I406" s="25" t="n">
        <v>1.01</v>
      </c>
      <c r="J406" s="25" t="n">
        <v>9121.097</v>
      </c>
      <c r="K406" s="25"/>
      <c r="L406" s="25" t="n">
        <v>774</v>
      </c>
      <c r="M406" s="25" t="n">
        <v>16.313</v>
      </c>
      <c r="N406" s="25" t="n">
        <v>237143</v>
      </c>
      <c r="O406" s="25" t="n">
        <v>5965.6</v>
      </c>
      <c r="P406" s="25" t="n">
        <v>1393784</v>
      </c>
      <c r="Q406" s="25"/>
      <c r="R406" s="25" t="n">
        <v>4631</v>
      </c>
      <c r="S406" s="25"/>
      <c r="T406" s="25"/>
      <c r="U406" s="25" t="n">
        <v>28</v>
      </c>
      <c r="V406" s="25" t="n">
        <v>99.9</v>
      </c>
      <c r="W406" s="25"/>
      <c r="X406" s="25"/>
      <c r="Y406" s="25"/>
      <c r="Z406" s="25"/>
      <c r="AA406" s="25" t="n">
        <v>272958</v>
      </c>
      <c r="AB406" s="26"/>
      <c r="AC406" s="27" t="n">
        <v>0</v>
      </c>
      <c r="AD406" s="28" t="n">
        <v>78.4</v>
      </c>
      <c r="AE406" s="28" t="n">
        <v>4</v>
      </c>
      <c r="AF406" s="27"/>
      <c r="AG406" s="29" t="n">
        <f aca="false">6753.47943187+0.36116788*I406+0.01252571*N406-22.85359542*V406+0.00407811*AA406-0.00067349*E406</f>
        <v>8346.8723048808</v>
      </c>
      <c r="AH406" s="29" t="n">
        <f aca="false">A406*'Simple Linear Regression'!$B$18+'Simple Linear Regression'!$B$17</f>
        <v>8230.81636592159</v>
      </c>
      <c r="AI406" s="29" t="n">
        <f aca="false">7491.3971+0.0137554*N406-0.00058829*E406-34.3283*V406+0.30565*L406+54.6031*M406</f>
        <v>8270.1169025</v>
      </c>
      <c r="AJ406" s="29" t="n">
        <f aca="false">7491.3971-0.00058829*E406+0.30565*L406+54.6031*M406+0.0137554*N406-34.3283*V406</f>
        <v>8270.1169025</v>
      </c>
      <c r="AL406" s="29" t="n">
        <f aca="false">2192.59+2373.87*I406+0.0316653*N406-15.7623*V406+0.00202406*AA406-0.000740146*E406-0.00963493*(I406*N406)</f>
        <v>8541.5628023401</v>
      </c>
      <c r="AM406" s="30" t="n">
        <f aca="false">5205.907083+122.0638992*I406+13.609808*(N406/1000)-1.245906883*AD406+0.7746840854*AE406-134.2474226*AC406-1547.125689*IF(AND(B406&gt;=DATE(2020,3,20),B406&lt;=DATE(2020,6,26)),1,0)</f>
        <v>8462.0819564504</v>
      </c>
      <c r="AN406" s="30" t="n">
        <f aca="false">IF(ISNUMBER(C407),C407,AN407)-0.8328750492*(AD408-AD407)+3.274150872*(AE408-AE407)+0.7954612886*((IF(ISNUMBER(C407),C407,AN407)-IF(ISNUMBER(C406),C406,AN406))-(-0.8328750492*(AD407-AD406)+3.274150872*(AE407-AE406)))-1.394571582*AO407+0.4181414112*AO406</f>
        <v>7340.26052960859</v>
      </c>
      <c r="AP406" s="31" t="n">
        <f aca="false">AQ406+AR405+'ARIMAX(1,1,1) Model'!$C$19*(AR405-AR404)+'ARIMAX(1,1,1) Model'!$C$20*AS405</f>
        <v>8255.82376459995</v>
      </c>
      <c r="AQ406" s="31" t="n">
        <f aca="false">'ARIMAX(1,1,1) Model'!$C$6*I406+'ARIMAX(1,1,1) Model'!$C$7*N406/1000+'ARIMAX(1,1,1) Model'!$C$8*AD406+'ARIMAX(1,1,1) Model'!$C$9*AE406+'ARIMAX(1,1,1) Model'!$C$10*AC406+'ARIMAX(1,1,1) Model'!$C$11*IF(AND(B406&gt;='ARIMAX(1,1,1) Model'!$C$25,B406&lt;='ARIMAX(1,1,1) Model'!$C$26),1,0)+'ARIMAX(1,1,1) Model'!$C$12*E406/1000+'ARIMAX(1,1,1) Model'!$C$13*V406+'ARIMAX(1,1,1) Model'!$C$14*A406+'ARIMAX(1,1,1) Model'!$C$15*SIN(2*PI()*A406/'ARIMAX(1,1,1) Model'!$C$24)+'ARIMAX(1,1,1) Model'!$C$16*COS(2*PI()*A406/'ARIMAX(1,1,1) Model'!$C$24)+'ARIMAX(1,1,1) Model'!$C$17*SIN(4*PI()*A406/'ARIMAX(1,1,1) Model'!$C$24)+'ARIMAX(1,1,1) Model'!$C$18*COS(4*PI()*A406/'ARIMAX(1,1,1) Model'!$C$24)</f>
        <v>1829.1456234541</v>
      </c>
      <c r="AR406" s="31" t="n">
        <f aca="false">IF(ISNUMBER(C406),C406,AP406)-AQ406</f>
        <v>6365.8543765459</v>
      </c>
      <c r="AS406" s="31" t="n">
        <f aca="false">IF(ISNUMBER(C406),C406-AP406,0)</f>
        <v>-60.823764599947</v>
      </c>
      <c r="AT406" s="32"/>
      <c r="AU406" s="33"/>
      <c r="AV406" s="33"/>
      <c r="AW406" s="31"/>
      <c r="AX406" s="31"/>
    </row>
    <row r="407" customFormat="false" ht="16.5" hidden="false" customHeight="true" outlineLevel="0" collapsed="false">
      <c r="A407" s="23" t="n">
        <v>406</v>
      </c>
      <c r="B407" s="24" t="n">
        <v>36112</v>
      </c>
      <c r="C407" s="23" t="n">
        <v>7711</v>
      </c>
      <c r="D407" s="25"/>
      <c r="E407" s="25" t="n">
        <v>316000</v>
      </c>
      <c r="F407" s="25"/>
      <c r="G407" s="25" t="n">
        <v>13.634</v>
      </c>
      <c r="H407" s="25" t="n">
        <v>11.36</v>
      </c>
      <c r="I407" s="25" t="n">
        <v>1.008</v>
      </c>
      <c r="J407" s="25" t="n">
        <v>9121.097</v>
      </c>
      <c r="K407" s="25"/>
      <c r="L407" s="25" t="n">
        <v>774</v>
      </c>
      <c r="M407" s="25" t="n">
        <v>16.313</v>
      </c>
      <c r="N407" s="25" t="n">
        <v>237143</v>
      </c>
      <c r="O407" s="25" t="n">
        <v>5965.6</v>
      </c>
      <c r="P407" s="25" t="n">
        <v>1393784</v>
      </c>
      <c r="Q407" s="25"/>
      <c r="R407" s="25" t="n">
        <v>4631</v>
      </c>
      <c r="S407" s="25"/>
      <c r="T407" s="25"/>
      <c r="U407" s="25" t="n">
        <v>28</v>
      </c>
      <c r="V407" s="25" t="n">
        <v>99.9</v>
      </c>
      <c r="W407" s="25"/>
      <c r="X407" s="25"/>
      <c r="Y407" s="25"/>
      <c r="Z407" s="25"/>
      <c r="AA407" s="25" t="n">
        <v>272958</v>
      </c>
      <c r="AB407" s="26"/>
      <c r="AC407" s="27" t="n">
        <v>0</v>
      </c>
      <c r="AD407" s="28" t="n">
        <v>93.2</v>
      </c>
      <c r="AE407" s="28" t="n">
        <v>3.2</v>
      </c>
      <c r="AF407" s="27"/>
      <c r="AG407" s="29" t="n">
        <f aca="false">6753.47943187+0.36116788*I407+0.01252571*N407-22.85359542*V407+0.00407811*AA407-0.00067349*E407</f>
        <v>8341.48366254504</v>
      </c>
      <c r="AH407" s="29" t="n">
        <f aca="false">A407*'Simple Linear Regression'!$B$18+'Simple Linear Regression'!$B$17</f>
        <v>8231.66940300549</v>
      </c>
      <c r="AI407" s="29" t="n">
        <f aca="false">7491.3971+0.0137554*N407-0.00058829*E407-34.3283*V407+0.30565*L407+54.6031*M407</f>
        <v>8265.4105825</v>
      </c>
      <c r="AJ407" s="29" t="n">
        <f aca="false">7491.3971-0.00058829*E407+0.30565*L407+54.6031*M407+0.0137554*N407-34.3283*V407</f>
        <v>8265.4105825</v>
      </c>
      <c r="AL407" s="29" t="n">
        <f aca="false">2192.59+2373.87*I407+0.0316653*N407-15.7623*V407+0.00202406*AA407-0.000740146*E407-0.00963493*(I407*N407)</f>
        <v>8535.46360675008</v>
      </c>
      <c r="AM407" s="30" t="n">
        <f aca="false">5205.907083+122.0638992*I407+13.609808*(N407/1000)-1.245906883*AD407+0.7746840854*AE407-134.2474226*AC407-1547.125689*IF(AND(B407&gt;=DATE(2020,3,20),B407&lt;=DATE(2020,6,26)),1,0)</f>
        <v>8442.77865951528</v>
      </c>
      <c r="AN407" s="30" t="n">
        <f aca="false">IF(ISNUMBER(C408),C408,AN408)-0.8328750492*(AD409-AD408)+3.274150872*(AE409-AE408)+0.7954612886*((IF(ISNUMBER(C408),C408,AN408)-IF(ISNUMBER(C407),C407,AN407))-(-0.8328750492*(AD408-AD407)+3.274150872*(AE408-AE407)))-1.394571582*AO408+0.4181414112*AO407</f>
        <v>8919.56603498187</v>
      </c>
      <c r="AP407" s="31" t="n">
        <f aca="false">AQ407+AR406+'ARIMAX(1,1,1) Model'!$C$19*(AR406-AR405)+'ARIMAX(1,1,1) Model'!$C$20*AS406</f>
        <v>8218.57482107846</v>
      </c>
      <c r="AQ407" s="31" t="n">
        <f aca="false">'ARIMAX(1,1,1) Model'!$C$6*I407+'ARIMAX(1,1,1) Model'!$C$7*N407/1000+'ARIMAX(1,1,1) Model'!$C$8*AD407+'ARIMAX(1,1,1) Model'!$C$9*AE407+'ARIMAX(1,1,1) Model'!$C$10*AC407+'ARIMAX(1,1,1) Model'!$C$11*IF(AND(B407&gt;='ARIMAX(1,1,1) Model'!$C$25,B407&lt;='ARIMAX(1,1,1) Model'!$C$26),1,0)+'ARIMAX(1,1,1) Model'!$C$12*E407/1000+'ARIMAX(1,1,1) Model'!$C$13*V407+'ARIMAX(1,1,1) Model'!$C$14*A407+'ARIMAX(1,1,1) Model'!$C$15*SIN(2*PI()*A407/'ARIMAX(1,1,1) Model'!$C$24)+'ARIMAX(1,1,1) Model'!$C$16*COS(2*PI()*A407/'ARIMAX(1,1,1) Model'!$C$24)+'ARIMAX(1,1,1) Model'!$C$17*SIN(4*PI()*A407/'ARIMAX(1,1,1) Model'!$C$24)+'ARIMAX(1,1,1) Model'!$C$18*COS(4*PI()*A407/'ARIMAX(1,1,1) Model'!$C$24)</f>
        <v>1815.56473347736</v>
      </c>
      <c r="AR407" s="31" t="n">
        <f aca="false">IF(ISNUMBER(C407),C407,AP407)-AQ407</f>
        <v>5895.43526652264</v>
      </c>
      <c r="AS407" s="31" t="n">
        <f aca="false">IF(ISNUMBER(C407),C407-AP407,0)</f>
        <v>-507.574821078457</v>
      </c>
      <c r="AT407" s="32"/>
      <c r="AU407" s="33"/>
      <c r="AV407" s="33"/>
      <c r="AW407" s="31"/>
      <c r="AX407" s="31"/>
    </row>
    <row r="408" customFormat="false" ht="16.5" hidden="false" customHeight="true" outlineLevel="0" collapsed="false">
      <c r="A408" s="23" t="n">
        <v>407</v>
      </c>
      <c r="B408" s="24" t="n">
        <v>36119</v>
      </c>
      <c r="C408" s="23" t="n">
        <v>8381</v>
      </c>
      <c r="D408" s="25"/>
      <c r="E408" s="25" t="n">
        <v>334000</v>
      </c>
      <c r="F408" s="25"/>
      <c r="G408" s="25" t="n">
        <v>12.402</v>
      </c>
      <c r="H408" s="25" t="n">
        <v>10.564</v>
      </c>
      <c r="I408" s="25" t="n">
        <v>0.996</v>
      </c>
      <c r="J408" s="25" t="n">
        <v>9121.097</v>
      </c>
      <c r="K408" s="25"/>
      <c r="L408" s="25" t="n">
        <v>774</v>
      </c>
      <c r="M408" s="25" t="n">
        <v>17.131</v>
      </c>
      <c r="N408" s="25" t="n">
        <v>219461</v>
      </c>
      <c r="O408" s="25" t="n">
        <v>5965.6</v>
      </c>
      <c r="P408" s="25" t="n">
        <v>1393784</v>
      </c>
      <c r="Q408" s="25"/>
      <c r="R408" s="25" t="n">
        <v>4631</v>
      </c>
      <c r="S408" s="25"/>
      <c r="T408" s="25"/>
      <c r="U408" s="25" t="n">
        <v>28</v>
      </c>
      <c r="V408" s="25" t="n">
        <v>99.9</v>
      </c>
      <c r="W408" s="25"/>
      <c r="X408" s="25"/>
      <c r="Y408" s="25"/>
      <c r="Z408" s="25"/>
      <c r="AA408" s="25" t="n">
        <v>272958</v>
      </c>
      <c r="AB408" s="26"/>
      <c r="AC408" s="27" t="n">
        <v>0</v>
      </c>
      <c r="AD408" s="28" t="n">
        <v>81.7</v>
      </c>
      <c r="AE408" s="28" t="n">
        <v>1</v>
      </c>
      <c r="AF408" s="27"/>
      <c r="AG408" s="29" t="n">
        <f aca="false">6753.47943187+0.36116788*I408+0.01252571*N408-22.85359542*V408+0.00407811*AA408-0.00067349*E408</f>
        <v>8107.87690431048</v>
      </c>
      <c r="AH408" s="29" t="n">
        <f aca="false">A408*'Simple Linear Regression'!$B$18+'Simple Linear Regression'!$B$17</f>
        <v>8232.5224400894</v>
      </c>
      <c r="AI408" s="29" t="n">
        <f aca="false">7491.3971+0.0137554*N408-0.00058829*E408-34.3283*V408+0.30565*L408+54.6031*M408</f>
        <v>8056.2637155</v>
      </c>
      <c r="AJ408" s="29" t="n">
        <f aca="false">7491.3971-0.00058829*E408+0.30565*L408+54.6031*M408+0.0137554*N408-34.3283*V408</f>
        <v>8056.2637155</v>
      </c>
      <c r="AL408" s="29" t="n">
        <f aca="false">2192.59+2373.87*I408+0.0316653*N408-15.7623*V408+0.00202406*AA408-0.000740146*E408-0.00963493*(I408*N408)</f>
        <v>8130.85035154092</v>
      </c>
      <c r="AM408" s="30" t="n">
        <f aca="false">5205.907083+122.0638992*I408+13.609808*(N408/1000)-1.245906883*AD408+0.7746840854*AE408-134.2474226*AC408-1547.125689*IF(AND(B408&gt;=DATE(2020,3,20),B408&lt;=DATE(2020,6,26)),1,0)</f>
        <v>8213.2888918355</v>
      </c>
      <c r="AN408" s="30" t="n">
        <f aca="false">IF(ISNUMBER(C409),C409,AN409)-0.8328750492*(AD410-AD409)+3.274150872*(AE410-AE409)+0.7954612886*((IF(ISNUMBER(C409),C409,AN409)-IF(ISNUMBER(C408),C408,AN408))-(-0.8328750492*(AD409-AD408)+3.274150872*(AE409-AE408)))-1.394571582*AO409+0.4181414112*AO408</f>
        <v>8278.29981830943</v>
      </c>
      <c r="AP408" s="31" t="n">
        <f aca="false">AQ408+AR407+'ARIMAX(1,1,1) Model'!$C$19*(AR407-AR406)+'ARIMAX(1,1,1) Model'!$C$20*AS407</f>
        <v>8063.74587633326</v>
      </c>
      <c r="AQ408" s="31" t="n">
        <f aca="false">'ARIMAX(1,1,1) Model'!$C$6*I408+'ARIMAX(1,1,1) Model'!$C$7*N408/1000+'ARIMAX(1,1,1) Model'!$C$8*AD408+'ARIMAX(1,1,1) Model'!$C$9*AE408+'ARIMAX(1,1,1) Model'!$C$10*AC408+'ARIMAX(1,1,1) Model'!$C$11*IF(AND(B408&gt;='ARIMAX(1,1,1) Model'!$C$25,B408&lt;='ARIMAX(1,1,1) Model'!$C$26),1,0)+'ARIMAX(1,1,1) Model'!$C$12*E408/1000+'ARIMAX(1,1,1) Model'!$C$13*V408+'ARIMAX(1,1,1) Model'!$C$14*A408+'ARIMAX(1,1,1) Model'!$C$15*SIN(2*PI()*A408/'ARIMAX(1,1,1) Model'!$C$24)+'ARIMAX(1,1,1) Model'!$C$16*COS(2*PI()*A408/'ARIMAX(1,1,1) Model'!$C$24)+'ARIMAX(1,1,1) Model'!$C$17*SIN(4*PI()*A408/'ARIMAX(1,1,1) Model'!$C$24)+'ARIMAX(1,1,1) Model'!$C$18*COS(4*PI()*A408/'ARIMAX(1,1,1) Model'!$C$24)</f>
        <v>1757.33164328694</v>
      </c>
      <c r="AR408" s="31" t="n">
        <f aca="false">IF(ISNUMBER(C408),C408,AP408)-AQ408</f>
        <v>6623.66835671306</v>
      </c>
      <c r="AS408" s="31" t="n">
        <f aca="false">IF(ISNUMBER(C408),C408-AP408,0)</f>
        <v>317.254123666738</v>
      </c>
      <c r="AT408" s="32"/>
      <c r="AU408" s="33"/>
      <c r="AV408" s="33"/>
      <c r="AW408" s="31"/>
      <c r="AX408" s="31"/>
    </row>
    <row r="409" customFormat="false" ht="16.5" hidden="false" customHeight="true" outlineLevel="0" collapsed="false">
      <c r="A409" s="23" t="n">
        <v>408</v>
      </c>
      <c r="B409" s="24" t="n">
        <v>36126</v>
      </c>
      <c r="C409" s="23" t="n">
        <v>8313</v>
      </c>
      <c r="D409" s="25"/>
      <c r="E409" s="25" t="n">
        <v>304000</v>
      </c>
      <c r="F409" s="25"/>
      <c r="G409" s="25" t="n">
        <v>11.6166666666667</v>
      </c>
      <c r="H409" s="25" t="n">
        <v>10.562</v>
      </c>
      <c r="I409" s="25" t="n">
        <v>0.989</v>
      </c>
      <c r="J409" s="25" t="n">
        <v>9121.097</v>
      </c>
      <c r="K409" s="25"/>
      <c r="L409" s="25" t="n">
        <v>774</v>
      </c>
      <c r="M409" s="25" t="n">
        <v>17.131</v>
      </c>
      <c r="N409" s="25" t="n">
        <v>219461</v>
      </c>
      <c r="O409" s="25" t="n">
        <v>5965.6</v>
      </c>
      <c r="P409" s="25" t="n">
        <v>1393784</v>
      </c>
      <c r="Q409" s="25"/>
      <c r="R409" s="25" t="n">
        <v>4631</v>
      </c>
      <c r="S409" s="25"/>
      <c r="T409" s="25"/>
      <c r="U409" s="25" t="n">
        <v>28</v>
      </c>
      <c r="V409" s="25" t="n">
        <v>99.9</v>
      </c>
      <c r="W409" s="25"/>
      <c r="X409" s="25"/>
      <c r="Y409" s="25"/>
      <c r="Z409" s="25"/>
      <c r="AA409" s="25" t="n">
        <v>272958</v>
      </c>
      <c r="AB409" s="26"/>
      <c r="AC409" s="27" t="n">
        <v>1</v>
      </c>
      <c r="AD409" s="28" t="n">
        <v>84.1</v>
      </c>
      <c r="AE409" s="28" t="n">
        <v>3.9</v>
      </c>
      <c r="AF409" s="27"/>
      <c r="AG409" s="29" t="n">
        <f aca="false">6753.47943187+0.36116788*I409+0.01252571*N409-22.85359542*V409+0.00407811*AA409-0.00067349*E409</f>
        <v>8128.07907613532</v>
      </c>
      <c r="AH409" s="29" t="n">
        <f aca="false">A409*'Simple Linear Regression'!$B$18+'Simple Linear Regression'!$B$17</f>
        <v>8233.3754771733</v>
      </c>
      <c r="AI409" s="29" t="n">
        <f aca="false">7491.3971+0.0137554*N409-0.00058829*E409-34.3283*V409+0.30565*L409+54.6031*M409</f>
        <v>8073.9124155</v>
      </c>
      <c r="AJ409" s="29" t="n">
        <f aca="false">7491.3971-0.00058829*E409+0.30565*L409+54.6031*M409+0.0137554*N409-34.3283*V409</f>
        <v>8073.9124155</v>
      </c>
      <c r="AL409" s="29" t="n">
        <f aca="false">2192.59+2373.87*I409+0.0316653*N409-15.7623*V409+0.00202406*AA409-0.000740146*E409-0.00963493*(I409*N409)</f>
        <v>8151.23908115003</v>
      </c>
      <c r="AM409" s="30" t="n">
        <f aca="false">5205.907083+122.0638992*I409+13.609808*(N409/1000)-1.245906883*AD409+0.7746840854*AE409-134.2474226*AC409-1547.125689*IF(AND(B409&gt;=DATE(2020,3,20),B409&lt;=DATE(2020,6,26)),1,0)</f>
        <v>8077.44342926956</v>
      </c>
      <c r="AN409" s="30" t="n">
        <f aca="false">IF(ISNUMBER(C410),C410,AN410)-0.8328750492*(AD411-AD410)+3.274150872*(AE411-AE410)+0.7954612886*((IF(ISNUMBER(C410),C410,AN410)-IF(ISNUMBER(C409),C409,AN409))-(-0.8328750492*(AD410-AD409)+3.274150872*(AE410-AE409)))-1.394571582*AO410+0.4181414112*AO409</f>
        <v>7987.06082636564</v>
      </c>
      <c r="AP409" s="31" t="n">
        <f aca="false">AQ409+AR408+'ARIMAX(1,1,1) Model'!$C$19*(AR408-AR407)+'ARIMAX(1,1,1) Model'!$C$20*AS408</f>
        <v>8065.7655080986</v>
      </c>
      <c r="AQ409" s="31" t="n">
        <f aca="false">'ARIMAX(1,1,1) Model'!$C$6*I409+'ARIMAX(1,1,1) Model'!$C$7*N409/1000+'ARIMAX(1,1,1) Model'!$C$8*AD409+'ARIMAX(1,1,1) Model'!$C$9*AE409+'ARIMAX(1,1,1) Model'!$C$10*AC409+'ARIMAX(1,1,1) Model'!$C$11*IF(AND(B409&gt;='ARIMAX(1,1,1) Model'!$C$25,B409&lt;='ARIMAX(1,1,1) Model'!$C$26),1,0)+'ARIMAX(1,1,1) Model'!$C$12*E409/1000+'ARIMAX(1,1,1) Model'!$C$13*V409+'ARIMAX(1,1,1) Model'!$C$14*A409+'ARIMAX(1,1,1) Model'!$C$15*SIN(2*PI()*A409/'ARIMAX(1,1,1) Model'!$C$24)+'ARIMAX(1,1,1) Model'!$C$16*COS(2*PI()*A409/'ARIMAX(1,1,1) Model'!$C$24)+'ARIMAX(1,1,1) Model'!$C$17*SIN(4*PI()*A409/'ARIMAX(1,1,1) Model'!$C$24)+'ARIMAX(1,1,1) Model'!$C$18*COS(4*PI()*A409/'ARIMAX(1,1,1) Model'!$C$24)</f>
        <v>1656.62657924349</v>
      </c>
      <c r="AR409" s="31" t="n">
        <f aca="false">IF(ISNUMBER(C409),C409,AP409)-AQ409</f>
        <v>6656.37342075651</v>
      </c>
      <c r="AS409" s="31" t="n">
        <f aca="false">IF(ISNUMBER(C409),C409-AP409,0)</f>
        <v>247.234491901403</v>
      </c>
      <c r="AT409" s="32"/>
      <c r="AU409" s="33"/>
      <c r="AV409" s="33"/>
      <c r="AW409" s="31"/>
      <c r="AX409" s="31"/>
    </row>
    <row r="410" customFormat="false" ht="16.5" hidden="false" customHeight="true" outlineLevel="0" collapsed="false">
      <c r="A410" s="23" t="n">
        <v>409</v>
      </c>
      <c r="B410" s="24" t="n">
        <v>36133</v>
      </c>
      <c r="C410" s="23" t="n">
        <v>8162</v>
      </c>
      <c r="D410" s="25"/>
      <c r="E410" s="25" t="n">
        <v>310000</v>
      </c>
      <c r="F410" s="25"/>
      <c r="G410" s="25" t="n">
        <v>11.28</v>
      </c>
      <c r="H410" s="25" t="n">
        <v>9.854</v>
      </c>
      <c r="I410" s="25" t="n">
        <v>0.974</v>
      </c>
      <c r="J410" s="25" t="n">
        <v>9121.097</v>
      </c>
      <c r="K410" s="25"/>
      <c r="L410" s="25" t="n">
        <v>774</v>
      </c>
      <c r="M410" s="25" t="n">
        <v>17.131</v>
      </c>
      <c r="N410" s="25" t="n">
        <v>219461</v>
      </c>
      <c r="O410" s="25" t="n">
        <v>5965.6</v>
      </c>
      <c r="P410" s="25" t="n">
        <v>1393784</v>
      </c>
      <c r="Q410" s="25"/>
      <c r="R410" s="25" t="n">
        <v>4631</v>
      </c>
      <c r="S410" s="25"/>
      <c r="T410" s="25"/>
      <c r="U410" s="25" t="n">
        <v>28</v>
      </c>
      <c r="V410" s="25" t="n">
        <v>99.9</v>
      </c>
      <c r="W410" s="25"/>
      <c r="X410" s="25"/>
      <c r="Y410" s="25"/>
      <c r="Z410" s="25"/>
      <c r="AA410" s="25" t="n">
        <v>272958</v>
      </c>
      <c r="AB410" s="26"/>
      <c r="AC410" s="27" t="n">
        <v>0</v>
      </c>
      <c r="AD410" s="28" t="n">
        <v>62.7</v>
      </c>
      <c r="AE410" s="28" t="n">
        <v>6.2</v>
      </c>
      <c r="AF410" s="27"/>
      <c r="AG410" s="29" t="n">
        <f aca="false">6753.47943187+0.36116788*I410+0.01252571*N410-22.85359542*V410+0.00407811*AA410-0.00067349*E410</f>
        <v>8124.03271861712</v>
      </c>
      <c r="AH410" s="29" t="n">
        <f aca="false">A410*'Simple Linear Regression'!$B$18+'Simple Linear Regression'!$B$17</f>
        <v>8234.2285142572</v>
      </c>
      <c r="AI410" s="29" t="n">
        <f aca="false">7491.3971+0.0137554*N410-0.00058829*E410-34.3283*V410+0.30565*L410+54.6031*M410</f>
        <v>8070.3826755</v>
      </c>
      <c r="AJ410" s="29" t="n">
        <f aca="false">7491.3971-0.00058829*E410+0.30565*L410+54.6031*M410+0.0137554*N410-34.3283*V410</f>
        <v>8070.3826755</v>
      </c>
      <c r="AL410" s="29" t="n">
        <f aca="false">2192.59+2373.87*I410+0.0316653*N410-15.7623*V410+0.00202406*AA410-0.000740146*E410-0.00963493*(I410*N410)</f>
        <v>8142.90752574098</v>
      </c>
      <c r="AM410" s="30" t="n">
        <f aca="false">5205.907083+122.0638992*I410+13.609808*(N410/1000)-1.245906883*AD410+0.7746840854*AE410-134.2474226*AC410-1547.125689*IF(AND(B410&gt;=DATE(2020,3,20),B410&lt;=DATE(2020,6,26)),1,0)</f>
        <v>8238.30407407418</v>
      </c>
      <c r="AN410" s="30" t="n">
        <f aca="false">IF(ISNUMBER(C411),C411,AN411)-0.8328750492*(AD412-AD411)+3.274150872*(AE412-AE411)+0.7954612886*((IF(ISNUMBER(C411),C411,AN411)-IF(ISNUMBER(C410),C410,AN410))-(-0.8328750492*(AD411-AD410)+3.274150872*(AE411-AE410)))-1.394571582*AO411+0.4181414112*AO410</f>
        <v>8414.53543544887</v>
      </c>
      <c r="AP410" s="31" t="n">
        <f aca="false">AQ410+AR409+'ARIMAX(1,1,1) Model'!$C$19*(AR409-AR408)+'ARIMAX(1,1,1) Model'!$C$20*AS409</f>
        <v>8168.46112801257</v>
      </c>
      <c r="AQ410" s="31" t="n">
        <f aca="false">'ARIMAX(1,1,1) Model'!$C$6*I410+'ARIMAX(1,1,1) Model'!$C$7*N410/1000+'ARIMAX(1,1,1) Model'!$C$8*AD410+'ARIMAX(1,1,1) Model'!$C$9*AE410+'ARIMAX(1,1,1) Model'!$C$10*AC410+'ARIMAX(1,1,1) Model'!$C$11*IF(AND(B410&gt;='ARIMAX(1,1,1) Model'!$C$25,B410&lt;='ARIMAX(1,1,1) Model'!$C$26),1,0)+'ARIMAX(1,1,1) Model'!$C$12*E410/1000+'ARIMAX(1,1,1) Model'!$C$13*V410+'ARIMAX(1,1,1) Model'!$C$14*A410+'ARIMAX(1,1,1) Model'!$C$15*SIN(2*PI()*A410/'ARIMAX(1,1,1) Model'!$C$24)+'ARIMAX(1,1,1) Model'!$C$16*COS(2*PI()*A410/'ARIMAX(1,1,1) Model'!$C$24)+'ARIMAX(1,1,1) Model'!$C$17*SIN(4*PI()*A410/'ARIMAX(1,1,1) Model'!$C$24)+'ARIMAX(1,1,1) Model'!$C$18*COS(4*PI()*A410/'ARIMAX(1,1,1) Model'!$C$24)</f>
        <v>1731.42961259402</v>
      </c>
      <c r="AR410" s="31" t="n">
        <f aca="false">IF(ISNUMBER(C410),C410,AP410)-AQ410</f>
        <v>6430.57038740598</v>
      </c>
      <c r="AS410" s="31" t="n">
        <f aca="false">IF(ISNUMBER(C410),C410-AP410,0)</f>
        <v>-6.4611280125655</v>
      </c>
      <c r="AT410" s="32"/>
      <c r="AU410" s="33"/>
      <c r="AV410" s="33"/>
      <c r="AW410" s="31"/>
      <c r="AX410" s="31"/>
    </row>
    <row r="411" customFormat="false" ht="16.5" hidden="false" customHeight="true" outlineLevel="0" collapsed="false">
      <c r="A411" s="23" t="n">
        <v>410</v>
      </c>
      <c r="B411" s="24" t="n">
        <v>36140</v>
      </c>
      <c r="C411" s="23" t="n">
        <v>8314</v>
      </c>
      <c r="D411" s="25"/>
      <c r="E411" s="25" t="n">
        <v>326000</v>
      </c>
      <c r="F411" s="25"/>
      <c r="G411" s="25" t="n">
        <v>11.164</v>
      </c>
      <c r="H411" s="25" t="n">
        <v>9.44</v>
      </c>
      <c r="I411" s="25" t="n">
        <v>0.954</v>
      </c>
      <c r="J411" s="25" t="n">
        <v>9121.097</v>
      </c>
      <c r="K411" s="25"/>
      <c r="L411" s="25" t="n">
        <v>734</v>
      </c>
      <c r="M411" s="25" t="n">
        <v>17.131</v>
      </c>
      <c r="N411" s="25" t="n">
        <v>219461</v>
      </c>
      <c r="O411" s="25" t="n">
        <v>5998.8</v>
      </c>
      <c r="P411" s="25" t="n">
        <v>1393784</v>
      </c>
      <c r="Q411" s="25"/>
      <c r="R411" s="25" t="n">
        <v>4631</v>
      </c>
      <c r="S411" s="25"/>
      <c r="T411" s="25"/>
      <c r="U411" s="25" t="n">
        <v>28</v>
      </c>
      <c r="V411" s="25" t="n">
        <v>95</v>
      </c>
      <c r="W411" s="25"/>
      <c r="X411" s="25"/>
      <c r="Y411" s="25"/>
      <c r="Z411" s="25"/>
      <c r="AA411" s="25" t="n">
        <v>272958</v>
      </c>
      <c r="AB411" s="26"/>
      <c r="AC411" s="27" t="n">
        <v>0</v>
      </c>
      <c r="AD411" s="28" t="n">
        <v>99.2</v>
      </c>
      <c r="AE411" s="28" t="n">
        <v>4.9</v>
      </c>
      <c r="AF411" s="27"/>
      <c r="AG411" s="29" t="n">
        <f aca="false">6753.47943187+0.36116788*I411+0.01252571*N411-22.85359542*V411+0.00407811*AA411-0.00067349*E411</f>
        <v>8225.23227281752</v>
      </c>
      <c r="AH411" s="29" t="n">
        <f aca="false">A411*'Simple Linear Regression'!$B$18+'Simple Linear Regression'!$B$17</f>
        <v>8235.08155134111</v>
      </c>
      <c r="AI411" s="29" t="n">
        <f aca="false">7491.3971+0.0137554*N411-0.00058829*E411-34.3283*V411+0.30565*L411+54.6031*M411</f>
        <v>8216.9527055</v>
      </c>
      <c r="AJ411" s="29" t="n">
        <f aca="false">7491.3971-0.00058829*E411+0.30565*L411+54.6031*M411+0.0137554*N411-34.3283*V411</f>
        <v>8216.9527055</v>
      </c>
      <c r="AL411" s="29" t="n">
        <f aca="false">2192.59+2373.87*I411+0.0316653*N411-15.7623*V411+0.00202406*AA411-0.000740146*E411-0.00963493*(I411*N411)</f>
        <v>8203.11288719558</v>
      </c>
      <c r="AM411" s="30" t="n">
        <f aca="false">5205.907083+122.0638992*I411+13.609808*(N411/1000)-1.245906883*AD411+0.7746840854*AE411-134.2474226*AC411-1547.125689*IF(AND(B411&gt;=DATE(2020,3,20),B411&lt;=DATE(2020,6,26)),1,0)</f>
        <v>8189.38010554966</v>
      </c>
      <c r="AN411" s="30" t="n">
        <f aca="false">IF(ISNUMBER(C412),C412,AN412)-0.8328750492*(AD413-AD412)+3.274150872*(AE413-AE412)+0.7954612886*((IF(ISNUMBER(C412),C412,AN412)-IF(ISNUMBER(C411),C411,AN411))-(-0.8328750492*(AD412-AD411)+3.274150872*(AE412-AE411)))-1.394571582*AO412+0.4181414112*AO411</f>
        <v>8819.85909355965</v>
      </c>
      <c r="AP411" s="31" t="n">
        <f aca="false">AQ411+AR410+'ARIMAX(1,1,1) Model'!$C$19*(AR410-AR409)+'ARIMAX(1,1,1) Model'!$C$20*AS410</f>
        <v>8050.68537197424</v>
      </c>
      <c r="AQ411" s="31" t="n">
        <f aca="false">'ARIMAX(1,1,1) Model'!$C$6*I411+'ARIMAX(1,1,1) Model'!$C$7*N411/1000+'ARIMAX(1,1,1) Model'!$C$8*AD411+'ARIMAX(1,1,1) Model'!$C$9*AE411+'ARIMAX(1,1,1) Model'!$C$10*AC411+'ARIMAX(1,1,1) Model'!$C$11*IF(AND(B411&gt;='ARIMAX(1,1,1) Model'!$C$25,B411&lt;='ARIMAX(1,1,1) Model'!$C$26),1,0)+'ARIMAX(1,1,1) Model'!$C$12*E411/1000+'ARIMAX(1,1,1) Model'!$C$13*V411+'ARIMAX(1,1,1) Model'!$C$14*A411+'ARIMAX(1,1,1) Model'!$C$15*SIN(2*PI()*A411/'ARIMAX(1,1,1) Model'!$C$24)+'ARIMAX(1,1,1) Model'!$C$16*COS(2*PI()*A411/'ARIMAX(1,1,1) Model'!$C$24)+'ARIMAX(1,1,1) Model'!$C$17*SIN(4*PI()*A411/'ARIMAX(1,1,1) Model'!$C$24)+'ARIMAX(1,1,1) Model'!$C$18*COS(4*PI()*A411/'ARIMAX(1,1,1) Model'!$C$24)</f>
        <v>1636.32237101467</v>
      </c>
      <c r="AR411" s="31" t="n">
        <f aca="false">IF(ISNUMBER(C411),C411,AP411)-AQ411</f>
        <v>6677.67762898533</v>
      </c>
      <c r="AS411" s="31" t="n">
        <f aca="false">IF(ISNUMBER(C411),C411-AP411,0)</f>
        <v>263.31462802576</v>
      </c>
      <c r="AT411" s="32"/>
      <c r="AU411" s="33"/>
      <c r="AV411" s="33"/>
      <c r="AW411" s="31"/>
      <c r="AX411" s="31"/>
    </row>
    <row r="412" customFormat="false" ht="16.5" hidden="false" customHeight="true" outlineLevel="0" collapsed="false">
      <c r="A412" s="23" t="n">
        <v>411</v>
      </c>
      <c r="B412" s="24" t="n">
        <v>36147</v>
      </c>
      <c r="C412" s="23" t="n">
        <v>8588</v>
      </c>
      <c r="D412" s="25"/>
      <c r="E412" s="25" t="n">
        <v>305000</v>
      </c>
      <c r="F412" s="25"/>
      <c r="G412" s="25" t="n">
        <v>11.498</v>
      </c>
      <c r="H412" s="25" t="n">
        <v>9.886</v>
      </c>
      <c r="I412" s="25" t="n">
        <v>0.945</v>
      </c>
      <c r="J412" s="25" t="n">
        <v>9121.097</v>
      </c>
      <c r="K412" s="25"/>
      <c r="L412" s="25" t="n">
        <v>734</v>
      </c>
      <c r="M412" s="25" t="n">
        <v>16.118</v>
      </c>
      <c r="N412" s="25" t="n">
        <v>228523</v>
      </c>
      <c r="O412" s="25" t="n">
        <v>5998.8</v>
      </c>
      <c r="P412" s="25" t="n">
        <v>1417348</v>
      </c>
      <c r="Q412" s="25"/>
      <c r="R412" s="25" t="n">
        <v>4631</v>
      </c>
      <c r="S412" s="25"/>
      <c r="T412" s="25"/>
      <c r="U412" s="25" t="n">
        <v>28</v>
      </c>
      <c r="V412" s="25" t="n">
        <v>95</v>
      </c>
      <c r="W412" s="25"/>
      <c r="X412" s="25"/>
      <c r="Y412" s="25"/>
      <c r="Z412" s="25"/>
      <c r="AA412" s="25" t="n">
        <v>272958</v>
      </c>
      <c r="AB412" s="26"/>
      <c r="AC412" s="27" t="n">
        <v>0</v>
      </c>
      <c r="AD412" s="28" t="n">
        <v>137.5</v>
      </c>
      <c r="AE412" s="28" t="n">
        <v>0</v>
      </c>
      <c r="AF412" s="27"/>
      <c r="AG412" s="29" t="n">
        <f aca="false">6753.47943187+0.36116788*I412+0.01252571*N412-22.85359542*V412+0.00407811*AA412-0.00067349*E412</f>
        <v>8352.8802963266</v>
      </c>
      <c r="AH412" s="29" t="n">
        <f aca="false">A412*'Simple Linear Regression'!$B$18+'Simple Linear Regression'!$B$17</f>
        <v>8235.93458842501</v>
      </c>
      <c r="AI412" s="29" t="n">
        <f aca="false">7491.3971+0.0137554*N412-0.00058829*E412-34.3283*V412+0.30565*L412+54.6031*M412</f>
        <v>8298.64529</v>
      </c>
      <c r="AJ412" s="29" t="n">
        <f aca="false">7491.3971-0.00058829*E412+0.30565*L412+54.6031*M412+0.0137554*N412-34.3283*V412</f>
        <v>8298.64529</v>
      </c>
      <c r="AL412" s="29" t="n">
        <f aca="false">2192.59+2373.87*I412+0.0316653*N412-15.7623*V412+0.00202406*AA412-0.000740146*E412-0.00963493*(I412*N412)</f>
        <v>8420.76290395145</v>
      </c>
      <c r="AM412" s="30" t="n">
        <f aca="false">5205.907083+122.0638992*I412+13.609808*(N412/1000)-1.245906883*AD412+0.7746840854*AE412-134.2474226*AC412-1547.125689*IF(AND(B412&gt;=DATE(2020,3,20),B412&lt;=DATE(2020,6,26)),1,0)</f>
        <v>8260.0994249155</v>
      </c>
      <c r="AN412" s="30" t="n">
        <f aca="false">IF(ISNUMBER(C413),C413,AN413)-0.8328750492*(AD414-AD413)+3.274150872*(AE414-AE413)+0.7954612886*((IF(ISNUMBER(C413),C413,AN413)-IF(ISNUMBER(C412),C412,AN412))-(-0.8328750492*(AD413-AD412)+3.274150872*(AE413-AE412)))-1.394571582*AO413+0.4181414112*AO412</f>
        <v>7817.58638326855</v>
      </c>
      <c r="AP412" s="31" t="n">
        <f aca="false">AQ412+AR411+'ARIMAX(1,1,1) Model'!$C$19*(AR411-AR410)+'ARIMAX(1,1,1) Model'!$C$20*AS411</f>
        <v>8104.18020793455</v>
      </c>
      <c r="AQ412" s="31" t="n">
        <f aca="false">'ARIMAX(1,1,1) Model'!$C$6*I412+'ARIMAX(1,1,1) Model'!$C$7*N412/1000+'ARIMAX(1,1,1) Model'!$C$8*AD412+'ARIMAX(1,1,1) Model'!$C$9*AE412+'ARIMAX(1,1,1) Model'!$C$10*AC412+'ARIMAX(1,1,1) Model'!$C$11*IF(AND(B412&gt;='ARIMAX(1,1,1) Model'!$C$25,B412&lt;='ARIMAX(1,1,1) Model'!$C$26),1,0)+'ARIMAX(1,1,1) Model'!$C$12*E412/1000+'ARIMAX(1,1,1) Model'!$C$13*V412+'ARIMAX(1,1,1) Model'!$C$14*A412+'ARIMAX(1,1,1) Model'!$C$15*SIN(2*PI()*A412/'ARIMAX(1,1,1) Model'!$C$24)+'ARIMAX(1,1,1) Model'!$C$16*COS(2*PI()*A412/'ARIMAX(1,1,1) Model'!$C$24)+'ARIMAX(1,1,1) Model'!$C$17*SIN(4*PI()*A412/'ARIMAX(1,1,1) Model'!$C$24)+'ARIMAX(1,1,1) Model'!$C$18*COS(4*PI()*A412/'ARIMAX(1,1,1) Model'!$C$24)</f>
        <v>1639.40695243209</v>
      </c>
      <c r="AR412" s="31" t="n">
        <f aca="false">IF(ISNUMBER(C412),C412,AP412)-AQ412</f>
        <v>6948.59304756791</v>
      </c>
      <c r="AS412" s="31" t="n">
        <f aca="false">IF(ISNUMBER(C412),C412-AP412,0)</f>
        <v>483.819792065454</v>
      </c>
      <c r="AT412" s="32"/>
      <c r="AU412" s="33"/>
      <c r="AV412" s="33"/>
      <c r="AW412" s="31"/>
      <c r="AX412" s="31"/>
    </row>
    <row r="413" customFormat="false" ht="16.5" hidden="false" customHeight="true" outlineLevel="0" collapsed="false">
      <c r="A413" s="23" t="n">
        <v>412</v>
      </c>
      <c r="B413" s="24" t="n">
        <v>36154</v>
      </c>
      <c r="C413" s="23" t="n">
        <v>8153</v>
      </c>
      <c r="D413" s="25"/>
      <c r="E413" s="25" t="n">
        <v>297000</v>
      </c>
      <c r="F413" s="25"/>
      <c r="G413" s="25" t="n">
        <v>11</v>
      </c>
      <c r="H413" s="25" t="n">
        <v>9.775</v>
      </c>
      <c r="I413" s="25" t="n">
        <v>0.944</v>
      </c>
      <c r="J413" s="25" t="n">
        <v>9121.097</v>
      </c>
      <c r="K413" s="25"/>
      <c r="L413" s="25" t="n">
        <v>734</v>
      </c>
      <c r="M413" s="25" t="n">
        <v>16.118</v>
      </c>
      <c r="N413" s="25" t="n">
        <v>228523</v>
      </c>
      <c r="O413" s="25" t="n">
        <v>5998.8</v>
      </c>
      <c r="P413" s="25" t="n">
        <v>1417348</v>
      </c>
      <c r="Q413" s="25"/>
      <c r="R413" s="25" t="n">
        <v>4631</v>
      </c>
      <c r="S413" s="25"/>
      <c r="T413" s="25"/>
      <c r="U413" s="25" t="n">
        <v>28</v>
      </c>
      <c r="V413" s="25" t="n">
        <v>95</v>
      </c>
      <c r="W413" s="25"/>
      <c r="X413" s="25"/>
      <c r="Y413" s="25"/>
      <c r="Z413" s="25"/>
      <c r="AA413" s="25" t="n">
        <v>272958</v>
      </c>
      <c r="AB413" s="26"/>
      <c r="AC413" s="27" t="n">
        <v>1</v>
      </c>
      <c r="AD413" s="28" t="n">
        <v>172.1</v>
      </c>
      <c r="AE413" s="28" t="n">
        <v>1.4</v>
      </c>
      <c r="AF413" s="27"/>
      <c r="AG413" s="29" t="n">
        <f aca="false">6753.47943187+0.36116788*I413+0.01252571*N413-22.85359542*V413+0.00407811*AA413-0.00067349*E413</f>
        <v>8358.26785515872</v>
      </c>
      <c r="AH413" s="29" t="n">
        <f aca="false">A413*'Simple Linear Regression'!$B$18+'Simple Linear Regression'!$B$17</f>
        <v>8236.78762550892</v>
      </c>
      <c r="AI413" s="29" t="n">
        <f aca="false">7491.3971+0.0137554*N413-0.00058829*E413-34.3283*V413+0.30565*L413+54.6031*M413</f>
        <v>8303.35161</v>
      </c>
      <c r="AJ413" s="29" t="n">
        <f aca="false">7491.3971-0.00058829*E413+0.30565*L413+54.6031*M413+0.0137554*N413-34.3283*V413</f>
        <v>8303.35161</v>
      </c>
      <c r="AL413" s="29" t="n">
        <f aca="false">2192.59+2373.87*I413+0.0316653*N413-15.7623*V413+0.00202406*AA413-0.000740146*E413-0.00963493*(I413*N413)</f>
        <v>8426.51200505984</v>
      </c>
      <c r="AM413" s="30" t="n">
        <f aca="false">5205.907083+122.0638992*I413+13.609808*(N413/1000)-1.245906883*AD413+0.7746840854*AE413-134.2474226*AC413-1547.125689*IF(AND(B413&gt;=DATE(2020,3,20),B413&lt;=DATE(2020,6,26)),1,0)</f>
        <v>8083.70611798406</v>
      </c>
      <c r="AN413" s="30" t="n">
        <f aca="false">IF(ISNUMBER(C414),C414,AN414)-0.8328750492*(AD415-AD414)+3.274150872*(AE415-AE414)+0.7954612886*((IF(ISNUMBER(C414),C414,AN414)-IF(ISNUMBER(C413),C413,AN413))-(-0.8328750492*(AD414-AD413)+3.274150872*(AE414-AE413)))-1.394571582*AO414+0.4181414112*AO413</f>
        <v>8791.68334716333</v>
      </c>
      <c r="AP413" s="31" t="n">
        <f aca="false">AQ413+AR412+'ARIMAX(1,1,1) Model'!$C$19*(AR412-AR411)+'ARIMAX(1,1,1) Model'!$C$20*AS412</f>
        <v>8070.56421842723</v>
      </c>
      <c r="AQ413" s="31" t="n">
        <f aca="false">'ARIMAX(1,1,1) Model'!$C$6*I413+'ARIMAX(1,1,1) Model'!$C$7*N413/1000+'ARIMAX(1,1,1) Model'!$C$8*AD413+'ARIMAX(1,1,1) Model'!$C$9*AE413+'ARIMAX(1,1,1) Model'!$C$10*AC413+'ARIMAX(1,1,1) Model'!$C$11*IF(AND(B413&gt;='ARIMAX(1,1,1) Model'!$C$25,B413&lt;='ARIMAX(1,1,1) Model'!$C$26),1,0)+'ARIMAX(1,1,1) Model'!$C$12*E413/1000+'ARIMAX(1,1,1) Model'!$C$13*V413+'ARIMAX(1,1,1) Model'!$C$14*A413+'ARIMAX(1,1,1) Model'!$C$15*SIN(2*PI()*A413/'ARIMAX(1,1,1) Model'!$C$24)+'ARIMAX(1,1,1) Model'!$C$16*COS(2*PI()*A413/'ARIMAX(1,1,1) Model'!$C$24)+'ARIMAX(1,1,1) Model'!$C$17*SIN(4*PI()*A413/'ARIMAX(1,1,1) Model'!$C$24)+'ARIMAX(1,1,1) Model'!$C$18*COS(4*PI()*A413/'ARIMAX(1,1,1) Model'!$C$24)</f>
        <v>1531.02655102754</v>
      </c>
      <c r="AR413" s="31" t="n">
        <f aca="false">IF(ISNUMBER(C413),C413,AP413)-AQ413</f>
        <v>6621.97344897246</v>
      </c>
      <c r="AS413" s="31" t="n">
        <f aca="false">IF(ISNUMBER(C413),C413-AP413,0)</f>
        <v>82.4357815727717</v>
      </c>
      <c r="AT413" s="32"/>
      <c r="AU413" s="33"/>
      <c r="AV413" s="33"/>
      <c r="AW413" s="31"/>
      <c r="AX413" s="31"/>
    </row>
    <row r="414" customFormat="false" ht="16.5" hidden="false" customHeight="true" outlineLevel="0" collapsed="false">
      <c r="A414" s="23" t="n">
        <v>413</v>
      </c>
      <c r="B414" s="24" t="n">
        <v>36161</v>
      </c>
      <c r="C414" s="23" t="n">
        <v>8519</v>
      </c>
      <c r="D414" s="25"/>
      <c r="E414" s="25" t="n">
        <v>336000</v>
      </c>
      <c r="F414" s="25"/>
      <c r="G414" s="25" t="n">
        <v>11.825</v>
      </c>
      <c r="H414" s="25" t="n">
        <v>10.4066666666667</v>
      </c>
      <c r="I414" s="25" t="n">
        <v>0.937</v>
      </c>
      <c r="J414" s="25" t="n">
        <v>9121.097</v>
      </c>
      <c r="K414" s="25"/>
      <c r="L414" s="25" t="n">
        <v>734</v>
      </c>
      <c r="M414" s="25" t="n">
        <v>16.118</v>
      </c>
      <c r="N414" s="25" t="n">
        <v>228523</v>
      </c>
      <c r="O414" s="25" t="n">
        <v>5998.8</v>
      </c>
      <c r="P414" s="25" t="n">
        <v>1417348</v>
      </c>
      <c r="Q414" s="25"/>
      <c r="R414" s="25" t="n">
        <v>4631</v>
      </c>
      <c r="S414" s="25"/>
      <c r="T414" s="25"/>
      <c r="U414" s="25" t="n">
        <v>28</v>
      </c>
      <c r="V414" s="25" t="n">
        <v>95</v>
      </c>
      <c r="W414" s="25"/>
      <c r="X414" s="25"/>
      <c r="Y414" s="25"/>
      <c r="Z414" s="25"/>
      <c r="AA414" s="25" t="n">
        <v>272958</v>
      </c>
      <c r="AB414" s="26"/>
      <c r="AC414" s="27" t="n">
        <v>1</v>
      </c>
      <c r="AD414" s="28" t="n">
        <v>177</v>
      </c>
      <c r="AE414" s="28" t="n">
        <v>0</v>
      </c>
      <c r="AF414" s="27"/>
      <c r="AG414" s="29" t="n">
        <f aca="false">6753.47943187+0.36116788*I414+0.01252571*N414-22.85359542*V414+0.00407811*AA414-0.00067349*E414</f>
        <v>8331.99921698356</v>
      </c>
      <c r="AH414" s="29" t="n">
        <f aca="false">A414*'Simple Linear Regression'!$B$18+'Simple Linear Regression'!$B$17</f>
        <v>8237.64066259282</v>
      </c>
      <c r="AI414" s="29" t="n">
        <f aca="false">7491.3971+0.0137554*N414-0.00058829*E414-34.3283*V414+0.30565*L414+54.6031*M414</f>
        <v>8280.4083</v>
      </c>
      <c r="AJ414" s="29" t="n">
        <f aca="false">7491.3971-0.00058829*E414+0.30565*L414+54.6031*M414+0.0137554*N414-34.3283*V414</f>
        <v>8280.4083</v>
      </c>
      <c r="AL414" s="29" t="n">
        <f aca="false">2192.59+2373.87*I414+0.0316653*N414-15.7623*V414+0.00202406*AA414-0.000740146*E414-0.00963493*(I414*N414)</f>
        <v>8396.44184281857</v>
      </c>
      <c r="AM414" s="30" t="n">
        <f aca="false">5205.907083+122.0638992*I414+13.609808*(N414/1000)-1.245906883*AD414+0.7746840854*AE414-134.2474226*AC414-1547.125689*IF(AND(B414&gt;=DATE(2020,3,20),B414&lt;=DATE(2020,6,26)),1,0)</f>
        <v>8075.6621692434</v>
      </c>
      <c r="AN414" s="30" t="n">
        <f aca="false">IF(ISNUMBER(C415),C415,AN415)-0.8328750492*(AD416-AD415)+3.274150872*(AE416-AE415)+0.7954612886*((IF(ISNUMBER(C415),C415,AN415)-IF(ISNUMBER(C414),C414,AN414))-(-0.8328750492*(AD415-AD414)+3.274150872*(AE415-AE414)))-1.394571582*AO415+0.4181414112*AO414</f>
        <v>6518.71375013428</v>
      </c>
      <c r="AP414" s="31" t="n">
        <f aca="false">AQ414+AR413+'ARIMAX(1,1,1) Model'!$C$19*(AR413-AR412)+'ARIMAX(1,1,1) Model'!$C$20*AS413</f>
        <v>7990.85366518265</v>
      </c>
      <c r="AQ414" s="31" t="n">
        <f aca="false">'ARIMAX(1,1,1) Model'!$C$6*I414+'ARIMAX(1,1,1) Model'!$C$7*N414/1000+'ARIMAX(1,1,1) Model'!$C$8*AD414+'ARIMAX(1,1,1) Model'!$C$9*AE414+'ARIMAX(1,1,1) Model'!$C$10*AC414+'ARIMAX(1,1,1) Model'!$C$11*IF(AND(B414&gt;='ARIMAX(1,1,1) Model'!$C$25,B414&lt;='ARIMAX(1,1,1) Model'!$C$26),1,0)+'ARIMAX(1,1,1) Model'!$C$12*E414/1000+'ARIMAX(1,1,1) Model'!$C$13*V414+'ARIMAX(1,1,1) Model'!$C$14*A414+'ARIMAX(1,1,1) Model'!$C$15*SIN(2*PI()*A414/'ARIMAX(1,1,1) Model'!$C$24)+'ARIMAX(1,1,1) Model'!$C$16*COS(2*PI()*A414/'ARIMAX(1,1,1) Model'!$C$24)+'ARIMAX(1,1,1) Model'!$C$17*SIN(4*PI()*A414/'ARIMAX(1,1,1) Model'!$C$24)+'ARIMAX(1,1,1) Model'!$C$18*COS(4*PI()*A414/'ARIMAX(1,1,1) Model'!$C$24)</f>
        <v>1474.93504853598</v>
      </c>
      <c r="AR414" s="31" t="n">
        <f aca="false">IF(ISNUMBER(C414),C414,AP414)-AQ414</f>
        <v>7044.06495146402</v>
      </c>
      <c r="AS414" s="31" t="n">
        <f aca="false">IF(ISNUMBER(C414),C414-AP414,0)</f>
        <v>528.146334817346</v>
      </c>
      <c r="AT414" s="32"/>
      <c r="AU414" s="33"/>
      <c r="AV414" s="33"/>
      <c r="AW414" s="31"/>
      <c r="AX414" s="31"/>
    </row>
    <row r="415" customFormat="false" ht="16.5" hidden="false" customHeight="true" outlineLevel="0" collapsed="false">
      <c r="A415" s="23" t="n">
        <v>414</v>
      </c>
      <c r="B415" s="24" t="n">
        <v>36168</v>
      </c>
      <c r="C415" s="23" t="n">
        <v>7385</v>
      </c>
      <c r="D415" s="25"/>
      <c r="E415" s="25" t="n">
        <v>331000</v>
      </c>
      <c r="F415" s="25"/>
      <c r="G415" s="25" t="n">
        <v>12.67</v>
      </c>
      <c r="H415" s="25" t="n">
        <v>10.938</v>
      </c>
      <c r="I415" s="25" t="n">
        <v>0.935</v>
      </c>
      <c r="J415" s="25" t="n">
        <v>9121.097</v>
      </c>
      <c r="K415" s="25"/>
      <c r="L415" s="25" t="n">
        <v>688</v>
      </c>
      <c r="M415" s="25" t="n">
        <v>16.118</v>
      </c>
      <c r="N415" s="25" t="n">
        <v>228523</v>
      </c>
      <c r="O415" s="25" t="n">
        <v>6015.4</v>
      </c>
      <c r="P415" s="25" t="n">
        <v>1417348</v>
      </c>
      <c r="Q415" s="25"/>
      <c r="R415" s="25" t="n">
        <v>4631</v>
      </c>
      <c r="S415" s="25"/>
      <c r="T415" s="25"/>
      <c r="U415" s="25" t="n">
        <v>28</v>
      </c>
      <c r="V415" s="25" t="n">
        <v>89.6</v>
      </c>
      <c r="W415" s="25"/>
      <c r="X415" s="25"/>
      <c r="Y415" s="25"/>
      <c r="Z415" s="25"/>
      <c r="AA415" s="25" t="n">
        <v>272958</v>
      </c>
      <c r="AB415" s="26"/>
      <c r="AC415" s="27" t="n">
        <v>0</v>
      </c>
      <c r="AD415" s="28" t="n">
        <v>209.4</v>
      </c>
      <c r="AE415" s="28" t="n">
        <v>0.5</v>
      </c>
      <c r="AF415" s="27"/>
      <c r="AG415" s="29" t="n">
        <f aca="false">6753.47943187+0.36116788*I415+0.01252571*N415-22.85359542*V415+0.00407811*AA415-0.00067349*E415</f>
        <v>8458.7753599158</v>
      </c>
      <c r="AH415" s="29" t="n">
        <f aca="false">A415*'Simple Linear Regression'!$B$18+'Simple Linear Regression'!$B$17</f>
        <v>8238.49369967673</v>
      </c>
      <c r="AI415" s="29" t="n">
        <f aca="false">7491.3971+0.0137554*N415-0.00058829*E415-34.3283*V415+0.30565*L415+54.6031*M415</f>
        <v>8454.66267</v>
      </c>
      <c r="AJ415" s="29" t="n">
        <f aca="false">7491.3971-0.00058829*E415+0.30565*L415+54.6031*M415+0.0137554*N415-34.3283*V415</f>
        <v>8454.66267</v>
      </c>
      <c r="AL415" s="29" t="n">
        <f aca="false">2192.59+2373.87*I415+0.0316653*N415-15.7623*V415+0.00202406*AA415-0.000740146*E415-0.00963493*(I415*N415)</f>
        <v>8484.91485903535</v>
      </c>
      <c r="AM415" s="30" t="n">
        <f aca="false">5205.907083+122.0638992*I415+13.609808*(N415/1000)-1.245906883*AD415+0.7746840854*AE415-134.2474226*AC415-1547.125689*IF(AND(B415&gt;=DATE(2020,3,20),B415&lt;=DATE(2020,6,26)),1,0)</f>
        <v>8169.6854230785</v>
      </c>
      <c r="AN415" s="30" t="n">
        <f aca="false">IF(ISNUMBER(C416),C416,AN416)-0.8328750492*(AD417-AD416)+3.274150872*(AE417-AE416)+0.7954612886*((IF(ISNUMBER(C416),C416,AN416)-IF(ISNUMBER(C415),C415,AN415))-(-0.8328750492*(AD416-AD415)+3.274150872*(AE416-AE415)))-1.394571582*AO416+0.4181414112*AO415</f>
        <v>8193.16216664895</v>
      </c>
      <c r="AP415" s="31" t="n">
        <f aca="false">AQ415+AR414+'ARIMAX(1,1,1) Model'!$C$19*(AR414-AR413)+'ARIMAX(1,1,1) Model'!$C$20*AS414</f>
        <v>8108.50372751732</v>
      </c>
      <c r="AQ415" s="31" t="n">
        <f aca="false">'ARIMAX(1,1,1) Model'!$C$6*I415+'ARIMAX(1,1,1) Model'!$C$7*N415/1000+'ARIMAX(1,1,1) Model'!$C$8*AD415+'ARIMAX(1,1,1) Model'!$C$9*AE415+'ARIMAX(1,1,1) Model'!$C$10*AC415+'ARIMAX(1,1,1) Model'!$C$11*IF(AND(B415&gt;='ARIMAX(1,1,1) Model'!$C$25,B415&lt;='ARIMAX(1,1,1) Model'!$C$26),1,0)+'ARIMAX(1,1,1) Model'!$C$12*E415/1000+'ARIMAX(1,1,1) Model'!$C$13*V415+'ARIMAX(1,1,1) Model'!$C$14*A415+'ARIMAX(1,1,1) Model'!$C$15*SIN(2*PI()*A415/'ARIMAX(1,1,1) Model'!$C$24)+'ARIMAX(1,1,1) Model'!$C$16*COS(2*PI()*A415/'ARIMAX(1,1,1) Model'!$C$24)+'ARIMAX(1,1,1) Model'!$C$17*SIN(4*PI()*A415/'ARIMAX(1,1,1) Model'!$C$24)+'ARIMAX(1,1,1) Model'!$C$18*COS(4*PI()*A415/'ARIMAX(1,1,1) Model'!$C$24)</f>
        <v>1498.64729345031</v>
      </c>
      <c r="AR415" s="31" t="n">
        <f aca="false">IF(ISNUMBER(C415),C415,AP415)-AQ415</f>
        <v>5886.3527065497</v>
      </c>
      <c r="AS415" s="31" t="n">
        <f aca="false">IF(ISNUMBER(C415),C415-AP415,0)</f>
        <v>-723.503727517316</v>
      </c>
      <c r="AT415" s="32"/>
      <c r="AU415" s="33"/>
      <c r="AV415" s="33"/>
      <c r="AW415" s="31"/>
      <c r="AX415" s="31"/>
    </row>
    <row r="416" customFormat="false" ht="16.5" hidden="false" customHeight="true" outlineLevel="0" collapsed="false">
      <c r="A416" s="23" t="n">
        <v>415</v>
      </c>
      <c r="B416" s="24" t="n">
        <v>36175</v>
      </c>
      <c r="C416" s="23" t="n">
        <v>7810</v>
      </c>
      <c r="D416" s="25"/>
      <c r="E416" s="25" t="n">
        <v>345000</v>
      </c>
      <c r="F416" s="25"/>
      <c r="G416" s="25" t="n">
        <v>12.622</v>
      </c>
      <c r="H416" s="25" t="n">
        <v>11.364</v>
      </c>
      <c r="I416" s="25" t="n">
        <v>0.941</v>
      </c>
      <c r="J416" s="25" t="n">
        <v>9121.097</v>
      </c>
      <c r="K416" s="25"/>
      <c r="L416" s="25" t="n">
        <v>688</v>
      </c>
      <c r="M416" s="25" t="n">
        <v>16.118</v>
      </c>
      <c r="N416" s="25" t="n">
        <v>211178</v>
      </c>
      <c r="O416" s="25" t="n">
        <v>6015.4</v>
      </c>
      <c r="P416" s="25" t="n">
        <v>1417348</v>
      </c>
      <c r="Q416" s="25"/>
      <c r="R416" s="25" t="n">
        <v>4631</v>
      </c>
      <c r="S416" s="25"/>
      <c r="T416" s="25"/>
      <c r="U416" s="25" t="n">
        <v>28</v>
      </c>
      <c r="V416" s="25" t="n">
        <v>89.6</v>
      </c>
      <c r="W416" s="25"/>
      <c r="X416" s="25"/>
      <c r="Y416" s="25"/>
      <c r="Z416" s="25"/>
      <c r="AA416" s="25" t="n">
        <v>272958</v>
      </c>
      <c r="AB416" s="26"/>
      <c r="AC416" s="27" t="n">
        <v>0</v>
      </c>
      <c r="AD416" s="28" t="n">
        <v>188.7</v>
      </c>
      <c r="AE416" s="28" t="n">
        <v>0</v>
      </c>
      <c r="AF416" s="27"/>
      <c r="AG416" s="29" t="n">
        <f aca="false">6753.47943187+0.36116788*I416+0.01252571*N416-22.85359542*V416+0.00407811*AA416-0.00067349*E416</f>
        <v>8232.09022697308</v>
      </c>
      <c r="AH416" s="29" t="n">
        <f aca="false">A416*'Simple Linear Regression'!$B$18+'Simple Linear Regression'!$B$17</f>
        <v>8239.34673676063</v>
      </c>
      <c r="AI416" s="29" t="n">
        <f aca="false">7491.3971+0.0137554*N416-0.00058829*E416-34.3283*V416+0.30565*L416+54.6031*M416</f>
        <v>8207.839197</v>
      </c>
      <c r="AJ416" s="29" t="n">
        <f aca="false">7491.3971-0.00058829*E416+0.30565*L416+54.6031*M416+0.0137554*N416-34.3283*V416</f>
        <v>8207.839197</v>
      </c>
      <c r="AL416" s="29" t="n">
        <f aca="false">2192.59+2373.87*I416+0.0316653*N416-15.7623*V416+0.00202406*AA416-0.000740146*E416-0.00963493*(I416*N416)</f>
        <v>8083.60849494486</v>
      </c>
      <c r="AM416" s="30" t="n">
        <f aca="false">5205.907083+122.0638992*I416+13.609808*(N416/1000)-1.245906883*AD416+0.7746840854*AE416-134.2474226*AC416-1547.125689*IF(AND(B416&gt;=DATE(2020,3,20),B416&lt;=DATE(2020,6,26)),1,0)</f>
        <v>7959.7586171491</v>
      </c>
      <c r="AN416" s="30" t="n">
        <f aca="false">IF(ISNUMBER(C417),C417,AN417)-0.8328750492*(AD418-AD417)+3.274150872*(AE418-AE417)+0.7954612886*((IF(ISNUMBER(C417),C417,AN417)-IF(ISNUMBER(C416),C416,AN416))-(-0.8328750492*(AD417-AD416)+3.274150872*(AE417-AE416)))-1.394571582*AO417+0.4181414112*AO416</f>
        <v>8432.34711049994</v>
      </c>
      <c r="AP416" s="31" t="n">
        <f aca="false">AQ416+AR415+'ARIMAX(1,1,1) Model'!$C$19*(AR415-AR414)+'ARIMAX(1,1,1) Model'!$C$20*AS415</f>
        <v>7861.86524989045</v>
      </c>
      <c r="AQ416" s="31" t="n">
        <f aca="false">'ARIMAX(1,1,1) Model'!$C$6*I416+'ARIMAX(1,1,1) Model'!$C$7*N416/1000+'ARIMAX(1,1,1) Model'!$C$8*AD416+'ARIMAX(1,1,1) Model'!$C$9*AE416+'ARIMAX(1,1,1) Model'!$C$10*AC416+'ARIMAX(1,1,1) Model'!$C$11*IF(AND(B416&gt;='ARIMAX(1,1,1) Model'!$C$25,B416&lt;='ARIMAX(1,1,1) Model'!$C$26),1,0)+'ARIMAX(1,1,1) Model'!$C$12*E416/1000+'ARIMAX(1,1,1) Model'!$C$13*V416+'ARIMAX(1,1,1) Model'!$C$14*A416+'ARIMAX(1,1,1) Model'!$C$15*SIN(2*PI()*A416/'ARIMAX(1,1,1) Model'!$C$24)+'ARIMAX(1,1,1) Model'!$C$16*COS(2*PI()*A416/'ARIMAX(1,1,1) Model'!$C$24)+'ARIMAX(1,1,1) Model'!$C$17*SIN(4*PI()*A416/'ARIMAX(1,1,1) Model'!$C$24)+'ARIMAX(1,1,1) Model'!$C$18*COS(4*PI()*A416/'ARIMAX(1,1,1) Model'!$C$24)</f>
        <v>1437.21236282754</v>
      </c>
      <c r="AR416" s="31" t="n">
        <f aca="false">IF(ISNUMBER(C416),C416,AP416)-AQ416</f>
        <v>6372.78763717246</v>
      </c>
      <c r="AS416" s="31" t="n">
        <f aca="false">IF(ISNUMBER(C416),C416-AP416,0)</f>
        <v>-51.8652498904448</v>
      </c>
      <c r="AT416" s="32"/>
      <c r="AU416" s="33"/>
      <c r="AV416" s="33"/>
      <c r="AW416" s="31"/>
      <c r="AX416" s="31"/>
    </row>
    <row r="417" customFormat="false" ht="16.5" hidden="false" customHeight="true" outlineLevel="0" collapsed="false">
      <c r="A417" s="23" t="n">
        <v>416</v>
      </c>
      <c r="B417" s="24" t="n">
        <v>36182</v>
      </c>
      <c r="C417" s="23" t="n">
        <v>8186</v>
      </c>
      <c r="D417" s="25"/>
      <c r="E417" s="25" t="n">
        <v>339000</v>
      </c>
      <c r="F417" s="25"/>
      <c r="G417" s="25" t="n">
        <v>12.255</v>
      </c>
      <c r="H417" s="25" t="n">
        <v>11.044</v>
      </c>
      <c r="I417" s="25" t="n">
        <v>0.944</v>
      </c>
      <c r="J417" s="25" t="n">
        <v>9121.097</v>
      </c>
      <c r="K417" s="25"/>
      <c r="L417" s="25" t="n">
        <v>688</v>
      </c>
      <c r="M417" s="25" t="n">
        <v>17.409</v>
      </c>
      <c r="N417" s="25" t="n">
        <v>211178</v>
      </c>
      <c r="O417" s="25" t="n">
        <v>6015.4</v>
      </c>
      <c r="P417" s="25" t="n">
        <v>1417348</v>
      </c>
      <c r="Q417" s="25"/>
      <c r="R417" s="25" t="n">
        <v>4631</v>
      </c>
      <c r="S417" s="25"/>
      <c r="T417" s="25"/>
      <c r="U417" s="25" t="n">
        <v>28</v>
      </c>
      <c r="V417" s="25" t="n">
        <v>89.6</v>
      </c>
      <c r="W417" s="25"/>
      <c r="X417" s="25"/>
      <c r="Y417" s="25"/>
      <c r="Z417" s="25"/>
      <c r="AA417" s="25" t="n">
        <v>272958</v>
      </c>
      <c r="AB417" s="26"/>
      <c r="AC417" s="27" t="n">
        <v>0</v>
      </c>
      <c r="AD417" s="28" t="n">
        <v>128.7</v>
      </c>
      <c r="AE417" s="28" t="n">
        <v>2.3</v>
      </c>
      <c r="AF417" s="27"/>
      <c r="AG417" s="29" t="n">
        <f aca="false">6753.47943187+0.36116788*I417+0.01252571*N417-22.85359542*V417+0.00407811*AA417-0.00067349*E417</f>
        <v>8236.13225047672</v>
      </c>
      <c r="AH417" s="29" t="n">
        <f aca="false">A417*'Simple Linear Regression'!$B$18+'Simple Linear Regression'!$B$17</f>
        <v>8240.19977384453</v>
      </c>
      <c r="AI417" s="29" t="n">
        <f aca="false">7491.3971+0.0137554*N417-0.00058829*E417-34.3283*V417+0.30565*L417+54.6031*M417</f>
        <v>8281.8615391</v>
      </c>
      <c r="AJ417" s="29" t="n">
        <f aca="false">7491.3971-0.00058829*E417+0.30565*L417+54.6031*M417+0.0137554*N417-34.3283*V417</f>
        <v>8281.8615391</v>
      </c>
      <c r="AL417" s="29" t="n">
        <f aca="false">2192.59+2373.87*I417+0.0316653*N417-15.7623*V417+0.00202406*AA417-0.000740146*E417-0.00963493*(I417*N417)</f>
        <v>8089.06692520224</v>
      </c>
      <c r="AM417" s="30" t="n">
        <f aca="false">5205.907083+122.0638992*I417+13.609808*(N417/1000)-1.245906883*AD417+0.7746840854*AE417-134.2474226*AC417-1547.125689*IF(AND(B417&gt;=DATE(2020,3,20),B417&lt;=DATE(2020,6,26)),1,0)</f>
        <v>8036.66099522312</v>
      </c>
      <c r="AN417" s="30" t="n">
        <f aca="false">IF(ISNUMBER(C418),C418,AN418)-0.8328750492*(AD419-AD418)+3.274150872*(AE419-AE418)+0.7954612886*((IF(ISNUMBER(C418),C418,AN418)-IF(ISNUMBER(C417),C417,AN417))-(-0.8328750492*(AD418-AD417)+3.274150872*(AE418-AE417)))-1.394571582*AO418+0.4181414112*AO417</f>
        <v>7608.05812566987</v>
      </c>
      <c r="AP417" s="31" t="n">
        <f aca="false">AQ417+AR416+'ARIMAX(1,1,1) Model'!$C$19*(AR416-AR415)+'ARIMAX(1,1,1) Model'!$C$20*AS416</f>
        <v>7861.05367212509</v>
      </c>
      <c r="AQ417" s="31" t="n">
        <f aca="false">'ARIMAX(1,1,1) Model'!$C$6*I417+'ARIMAX(1,1,1) Model'!$C$7*N417/1000+'ARIMAX(1,1,1) Model'!$C$8*AD417+'ARIMAX(1,1,1) Model'!$C$9*AE417+'ARIMAX(1,1,1) Model'!$C$10*AC417+'ARIMAX(1,1,1) Model'!$C$11*IF(AND(B417&gt;='ARIMAX(1,1,1) Model'!$C$25,B417&lt;='ARIMAX(1,1,1) Model'!$C$26),1,0)+'ARIMAX(1,1,1) Model'!$C$12*E417/1000+'ARIMAX(1,1,1) Model'!$C$13*V417+'ARIMAX(1,1,1) Model'!$C$14*A417+'ARIMAX(1,1,1) Model'!$C$15*SIN(2*PI()*A417/'ARIMAX(1,1,1) Model'!$C$24)+'ARIMAX(1,1,1) Model'!$C$16*COS(2*PI()*A417/'ARIMAX(1,1,1) Model'!$C$24)+'ARIMAX(1,1,1) Model'!$C$17*SIN(4*PI()*A417/'ARIMAX(1,1,1) Model'!$C$24)+'ARIMAX(1,1,1) Model'!$C$18*COS(4*PI()*A417/'ARIMAX(1,1,1) Model'!$C$24)</f>
        <v>1394.14018134822</v>
      </c>
      <c r="AR417" s="31" t="n">
        <f aca="false">IF(ISNUMBER(C417),C417,AP417)-AQ417</f>
        <v>6791.85981865178</v>
      </c>
      <c r="AS417" s="31" t="n">
        <f aca="false">IF(ISNUMBER(C417),C417-AP417,0)</f>
        <v>324.946327874912</v>
      </c>
      <c r="AT417" s="32"/>
      <c r="AU417" s="33"/>
      <c r="AV417" s="33"/>
      <c r="AW417" s="31"/>
      <c r="AX417" s="31"/>
    </row>
    <row r="418" customFormat="false" ht="16.5" hidden="false" customHeight="true" outlineLevel="0" collapsed="false">
      <c r="A418" s="23" t="n">
        <v>417</v>
      </c>
      <c r="B418" s="24" t="n">
        <v>36189</v>
      </c>
      <c r="C418" s="23" t="n">
        <v>7866</v>
      </c>
      <c r="D418" s="25"/>
      <c r="E418" s="25" t="n">
        <v>311000</v>
      </c>
      <c r="F418" s="25"/>
      <c r="G418" s="25" t="n">
        <v>12.46</v>
      </c>
      <c r="H418" s="25" t="n">
        <v>11.112</v>
      </c>
      <c r="I418" s="25" t="n">
        <v>0.936</v>
      </c>
      <c r="J418" s="25" t="n">
        <v>9121.097</v>
      </c>
      <c r="K418" s="25"/>
      <c r="L418" s="25" t="n">
        <v>688</v>
      </c>
      <c r="M418" s="25" t="n">
        <v>17.409</v>
      </c>
      <c r="N418" s="25" t="n">
        <v>211178</v>
      </c>
      <c r="O418" s="25" t="n">
        <v>6015.4</v>
      </c>
      <c r="P418" s="25" t="n">
        <v>1417348</v>
      </c>
      <c r="Q418" s="25"/>
      <c r="R418" s="25" t="n">
        <v>4631</v>
      </c>
      <c r="S418" s="25"/>
      <c r="T418" s="25"/>
      <c r="U418" s="25" t="n">
        <v>28</v>
      </c>
      <c r="V418" s="25" t="n">
        <v>89.6</v>
      </c>
      <c r="W418" s="25"/>
      <c r="X418" s="25"/>
      <c r="Y418" s="25"/>
      <c r="Z418" s="25"/>
      <c r="AA418" s="25" t="n">
        <v>272958</v>
      </c>
      <c r="AB418" s="26"/>
      <c r="AC418" s="27" t="n">
        <v>0</v>
      </c>
      <c r="AD418" s="28" t="n">
        <v>132</v>
      </c>
      <c r="AE418" s="28" t="n">
        <v>1</v>
      </c>
      <c r="AF418" s="27"/>
      <c r="AG418" s="29" t="n">
        <f aca="false">6753.47943187+0.36116788*I418+0.01252571*N418-22.85359542*V418+0.00407811*AA418-0.00067349*E418</f>
        <v>8254.98708113368</v>
      </c>
      <c r="AH418" s="29" t="n">
        <f aca="false">A418*'Simple Linear Regression'!$B$18+'Simple Linear Regression'!$B$17</f>
        <v>8241.05281092844</v>
      </c>
      <c r="AI418" s="29" t="n">
        <f aca="false">7491.3971+0.0137554*N418-0.00058829*E418-34.3283*V418+0.30565*L418+54.6031*M418</f>
        <v>8298.3336591</v>
      </c>
      <c r="AJ418" s="29" t="n">
        <f aca="false">7491.3971-0.00058829*E418+0.30565*L418+54.6031*M418+0.0137554*N418-34.3283*V418</f>
        <v>8298.3336591</v>
      </c>
      <c r="AL418" s="29" t="n">
        <f aca="false">2192.59+2373.87*I418+0.0316653*N418-15.7623*V418+0.00202406*AA418-0.000740146*E418-0.00963493*(I418*N418)</f>
        <v>8107.07753518256</v>
      </c>
      <c r="AM418" s="30" t="n">
        <f aca="false">5205.907083+122.0638992*I418+13.609808*(N418/1000)-1.245906883*AD418+0.7746840854*AE418-134.2474226*AC418-1547.125689*IF(AND(B418&gt;=DATE(2020,3,20),B418&lt;=DATE(2020,6,26)),1,0)</f>
        <v>8030.5659020046</v>
      </c>
      <c r="AN418" s="30" t="n">
        <f aca="false">IF(ISNUMBER(C419),C419,AN419)-0.8328750492*(AD420-AD419)+3.274150872*(AE420-AE419)+0.7954612886*((IF(ISNUMBER(C419),C419,AN419)-IF(ISNUMBER(C418),C418,AN418))-(-0.8328750492*(AD419-AD418)+3.274150872*(AE419-AE418)))-1.394571582*AO419+0.4181414112*AO418</f>
        <v>7313.31489864052</v>
      </c>
      <c r="AP418" s="31" t="n">
        <f aca="false">AQ418+AR417+'ARIMAX(1,1,1) Model'!$C$19*(AR417-AR416)+'ARIMAX(1,1,1) Model'!$C$20*AS417</f>
        <v>7946.93256555877</v>
      </c>
      <c r="AQ418" s="31" t="n">
        <f aca="false">'ARIMAX(1,1,1) Model'!$C$6*I418+'ARIMAX(1,1,1) Model'!$C$7*N418/1000+'ARIMAX(1,1,1) Model'!$C$8*AD418+'ARIMAX(1,1,1) Model'!$C$9*AE418+'ARIMAX(1,1,1) Model'!$C$10*AC418+'ARIMAX(1,1,1) Model'!$C$11*IF(AND(B418&gt;='ARIMAX(1,1,1) Model'!$C$25,B418&lt;='ARIMAX(1,1,1) Model'!$C$26),1,0)+'ARIMAX(1,1,1) Model'!$C$12*E418/1000+'ARIMAX(1,1,1) Model'!$C$13*V418+'ARIMAX(1,1,1) Model'!$C$14*A418+'ARIMAX(1,1,1) Model'!$C$15*SIN(2*PI()*A418/'ARIMAX(1,1,1) Model'!$C$24)+'ARIMAX(1,1,1) Model'!$C$16*COS(2*PI()*A418/'ARIMAX(1,1,1) Model'!$C$24)+'ARIMAX(1,1,1) Model'!$C$17*SIN(4*PI()*A418/'ARIMAX(1,1,1) Model'!$C$24)+'ARIMAX(1,1,1) Model'!$C$18*COS(4*PI()*A418/'ARIMAX(1,1,1) Model'!$C$24)</f>
        <v>1406.67877248769</v>
      </c>
      <c r="AR418" s="31" t="n">
        <f aca="false">IF(ISNUMBER(C418),C418,AP418)-AQ418</f>
        <v>6459.32122751231</v>
      </c>
      <c r="AS418" s="31" t="n">
        <f aca="false">IF(ISNUMBER(C418),C418-AP418,0)</f>
        <v>-80.9325655587682</v>
      </c>
      <c r="AT418" s="32"/>
      <c r="AU418" s="33"/>
      <c r="AV418" s="33"/>
      <c r="AW418" s="31"/>
      <c r="AX418" s="31"/>
    </row>
    <row r="419" customFormat="false" ht="16.5" hidden="false" customHeight="true" outlineLevel="0" collapsed="false">
      <c r="A419" s="23" t="n">
        <v>418</v>
      </c>
      <c r="B419" s="24" t="n">
        <v>36196</v>
      </c>
      <c r="C419" s="23" t="n">
        <v>7532</v>
      </c>
      <c r="D419" s="25"/>
      <c r="E419" s="25" t="n">
        <v>305000</v>
      </c>
      <c r="F419" s="25"/>
      <c r="G419" s="25" t="n">
        <v>12.156</v>
      </c>
      <c r="H419" s="25" t="n">
        <v>10.516</v>
      </c>
      <c r="I419" s="25" t="n">
        <v>0.929</v>
      </c>
      <c r="J419" s="25" t="n">
        <v>9293.991</v>
      </c>
      <c r="K419" s="25"/>
      <c r="L419" s="25" t="n">
        <v>647</v>
      </c>
      <c r="M419" s="25" t="n">
        <v>17.409</v>
      </c>
      <c r="N419" s="25" t="n">
        <v>211178</v>
      </c>
      <c r="O419" s="25" t="n">
        <v>6070.5</v>
      </c>
      <c r="P419" s="25" t="n">
        <v>1417348</v>
      </c>
      <c r="Q419" s="25"/>
      <c r="R419" s="25" t="n">
        <v>4631</v>
      </c>
      <c r="S419" s="25"/>
      <c r="T419" s="25"/>
      <c r="U419" s="25" t="n">
        <v>28</v>
      </c>
      <c r="V419" s="25" t="n">
        <v>94.8</v>
      </c>
      <c r="W419" s="25"/>
      <c r="X419" s="25"/>
      <c r="Y419" s="25"/>
      <c r="Z419" s="25"/>
      <c r="AA419" s="25" t="n">
        <v>272958</v>
      </c>
      <c r="AB419" s="26"/>
      <c r="AC419" s="27" t="n">
        <v>0</v>
      </c>
      <c r="AD419" s="28" t="n">
        <v>140.8</v>
      </c>
      <c r="AE419" s="28" t="n">
        <v>0.5</v>
      </c>
      <c r="AF419" s="27"/>
      <c r="AG419" s="29" t="n">
        <f aca="false">6753.47943187+0.36116788*I419+0.01252571*N419-22.85359542*V419+0.00407811*AA419-0.00067349*E419</f>
        <v>8140.18679677452</v>
      </c>
      <c r="AH419" s="29" t="n">
        <f aca="false">A419*'Simple Linear Regression'!$B$18+'Simple Linear Regression'!$B$17</f>
        <v>8241.90584801234</v>
      </c>
      <c r="AI419" s="29" t="n">
        <f aca="false">7491.3971+0.0137554*N419-0.00058829*E419-34.3283*V419+0.30565*L419+54.6031*M419</f>
        <v>8110.8245891</v>
      </c>
      <c r="AJ419" s="29" t="n">
        <f aca="false">7491.3971-0.00058829*E419+0.30565*L419+54.6031*M419+0.0137554*N419-34.3283*V419</f>
        <v>8110.8245891</v>
      </c>
      <c r="AL419" s="29" t="n">
        <f aca="false">2192.59+2373.87*I419+0.0316653*N419-15.7623*V419+0.00202406*AA419-0.000740146*E419-0.00963493*(I419*N419)</f>
        <v>8027.18015791534</v>
      </c>
      <c r="AM419" s="30" t="n">
        <f aca="false">5205.907083+122.0638992*I419+13.609808*(N419/1000)-1.245906883*AD419+0.7746840854*AE419-134.2474226*AC419-1547.125689*IF(AND(B419&gt;=DATE(2020,3,20),B419&lt;=DATE(2020,6,26)),1,0)</f>
        <v>8018.3601320971</v>
      </c>
      <c r="AN419" s="30" t="n">
        <f aca="false">IF(ISNUMBER(C420),C420,AN420)-0.8328750492*(AD421-AD420)+3.274150872*(AE421-AE420)+0.7954612886*((IF(ISNUMBER(C420),C420,AN420)-IF(ISNUMBER(C419),C419,AN419))-(-0.8328750492*(AD420-AD419)+3.274150872*(AE420-AE419)))-1.394571582*AO420+0.4181414112*AO419</f>
        <v>9648.5996437428</v>
      </c>
      <c r="AP419" s="31" t="n">
        <f aca="false">AQ419+AR418+'ARIMAX(1,1,1) Model'!$C$19*(AR418-AR417)+'ARIMAX(1,1,1) Model'!$C$20*AS418</f>
        <v>8001.03234232752</v>
      </c>
      <c r="AQ419" s="31" t="n">
        <f aca="false">'ARIMAX(1,1,1) Model'!$C$6*I419+'ARIMAX(1,1,1) Model'!$C$7*N419/1000+'ARIMAX(1,1,1) Model'!$C$8*AD419+'ARIMAX(1,1,1) Model'!$C$9*AE419+'ARIMAX(1,1,1) Model'!$C$10*AC419+'ARIMAX(1,1,1) Model'!$C$11*IF(AND(B419&gt;='ARIMAX(1,1,1) Model'!$C$25,B419&lt;='ARIMAX(1,1,1) Model'!$C$26),1,0)+'ARIMAX(1,1,1) Model'!$C$12*E419/1000+'ARIMAX(1,1,1) Model'!$C$13*V419+'ARIMAX(1,1,1) Model'!$C$14*A419+'ARIMAX(1,1,1) Model'!$C$15*SIN(2*PI()*A419/'ARIMAX(1,1,1) Model'!$C$24)+'ARIMAX(1,1,1) Model'!$C$16*COS(2*PI()*A419/'ARIMAX(1,1,1) Model'!$C$24)+'ARIMAX(1,1,1) Model'!$C$17*SIN(4*PI()*A419/'ARIMAX(1,1,1) Model'!$C$24)+'ARIMAX(1,1,1) Model'!$C$18*COS(4*PI()*A419/'ARIMAX(1,1,1) Model'!$C$24)</f>
        <v>1501.29808438109</v>
      </c>
      <c r="AR419" s="31" t="n">
        <f aca="false">IF(ISNUMBER(C419),C419,AP419)-AQ419</f>
        <v>6030.70191561891</v>
      </c>
      <c r="AS419" s="31" t="n">
        <f aca="false">IF(ISNUMBER(C419),C419-AP419,0)</f>
        <v>-469.032342327522</v>
      </c>
      <c r="AT419" s="32"/>
      <c r="AU419" s="33"/>
      <c r="AV419" s="33"/>
      <c r="AW419" s="31"/>
      <c r="AX419" s="31"/>
    </row>
    <row r="420" customFormat="false" ht="16.5" hidden="false" customHeight="true" outlineLevel="0" collapsed="false">
      <c r="A420" s="23" t="n">
        <v>419</v>
      </c>
      <c r="B420" s="24" t="n">
        <v>36203</v>
      </c>
      <c r="C420" s="23" t="n">
        <v>8756</v>
      </c>
      <c r="D420" s="25"/>
      <c r="E420" s="25" t="n">
        <v>291000</v>
      </c>
      <c r="F420" s="25"/>
      <c r="G420" s="25" t="n">
        <v>11.806</v>
      </c>
      <c r="H420" s="25" t="n">
        <v>9.882</v>
      </c>
      <c r="I420" s="25" t="n">
        <v>0.927</v>
      </c>
      <c r="J420" s="25" t="n">
        <v>9293.991</v>
      </c>
      <c r="K420" s="25"/>
      <c r="L420" s="25" t="n">
        <v>647</v>
      </c>
      <c r="M420" s="25" t="n">
        <v>17.409</v>
      </c>
      <c r="N420" s="25" t="n">
        <v>211178</v>
      </c>
      <c r="O420" s="25" t="n">
        <v>6070.5</v>
      </c>
      <c r="P420" s="25" t="n">
        <v>1417348</v>
      </c>
      <c r="Q420" s="25"/>
      <c r="R420" s="25" t="n">
        <v>4631</v>
      </c>
      <c r="S420" s="25"/>
      <c r="T420" s="25"/>
      <c r="U420" s="25" t="n">
        <v>28</v>
      </c>
      <c r="V420" s="25" t="n">
        <v>94.8</v>
      </c>
      <c r="W420" s="25"/>
      <c r="X420" s="25"/>
      <c r="Y420" s="25"/>
      <c r="Z420" s="25"/>
      <c r="AA420" s="25" t="n">
        <v>272958</v>
      </c>
      <c r="AB420" s="26"/>
      <c r="AC420" s="27" t="n">
        <v>0</v>
      </c>
      <c r="AD420" s="28" t="n">
        <v>117.7</v>
      </c>
      <c r="AE420" s="28" t="n">
        <v>6.8</v>
      </c>
      <c r="AF420" s="27"/>
      <c r="AG420" s="29" t="n">
        <f aca="false">6753.47943187+0.36116788*I420+0.01252571*N420-22.85359542*V420+0.00407811*AA420-0.00067349*E420</f>
        <v>8149.61493443876</v>
      </c>
      <c r="AH420" s="29" t="n">
        <f aca="false">A420*'Simple Linear Regression'!$B$18+'Simple Linear Regression'!$B$17</f>
        <v>8242.75888509625</v>
      </c>
      <c r="AI420" s="29" t="n">
        <f aca="false">7491.3971+0.0137554*N420-0.00058829*E420-34.3283*V420+0.30565*L420+54.6031*M420</f>
        <v>8119.0606491</v>
      </c>
      <c r="AJ420" s="29" t="n">
        <f aca="false">7491.3971-0.00058829*E420+0.30565*L420+54.6031*M420+0.0137554*N420-34.3283*V420</f>
        <v>8119.0606491</v>
      </c>
      <c r="AL420" s="29" t="n">
        <f aca="false">2192.59+2373.87*I420+0.0316653*N420-15.7623*V420+0.00202406*AA420-0.000740146*E420-0.00963493*(I420*N420)</f>
        <v>8036.86383241042</v>
      </c>
      <c r="AM420" s="30" t="n">
        <f aca="false">5205.907083+122.0638992*I420+13.609808*(N420/1000)-1.245906883*AD420+0.7746840854*AE420-134.2474226*AC420-1547.125689*IF(AND(B420&gt;=DATE(2020,3,20),B420&lt;=DATE(2020,6,26)),1,0)</f>
        <v>8051.77696303402</v>
      </c>
      <c r="AN420" s="30" t="n">
        <f aca="false">IF(ISNUMBER(C421),C421,AN421)-0.8328750492*(AD422-AD421)+3.274150872*(AE422-AE421)+0.7954612886*((IF(ISNUMBER(C421),C421,AN421)-IF(ISNUMBER(C420),C420,AN420))-(-0.8328750492*(AD421-AD420)+3.274150872*(AE421-AE420)))-1.394571582*AO421+0.4181414112*AO420</f>
        <v>7335.80745906588</v>
      </c>
      <c r="AP420" s="31" t="n">
        <f aca="false">AQ420+AR419+'ARIMAX(1,1,1) Model'!$C$19*(AR419-AR418)+'ARIMAX(1,1,1) Model'!$C$20*AS419</f>
        <v>7937.36226539518</v>
      </c>
      <c r="AQ420" s="31" t="n">
        <f aca="false">'ARIMAX(1,1,1) Model'!$C$6*I420+'ARIMAX(1,1,1) Model'!$C$7*N420/1000+'ARIMAX(1,1,1) Model'!$C$8*AD420+'ARIMAX(1,1,1) Model'!$C$9*AE420+'ARIMAX(1,1,1) Model'!$C$10*AC420+'ARIMAX(1,1,1) Model'!$C$11*IF(AND(B420&gt;='ARIMAX(1,1,1) Model'!$C$25,B420&lt;='ARIMAX(1,1,1) Model'!$C$26),1,0)+'ARIMAX(1,1,1) Model'!$C$12*E420/1000+'ARIMAX(1,1,1) Model'!$C$13*V420+'ARIMAX(1,1,1) Model'!$C$14*A420+'ARIMAX(1,1,1) Model'!$C$15*SIN(2*PI()*A420/'ARIMAX(1,1,1) Model'!$C$24)+'ARIMAX(1,1,1) Model'!$C$16*COS(2*PI()*A420/'ARIMAX(1,1,1) Model'!$C$24)+'ARIMAX(1,1,1) Model'!$C$17*SIN(4*PI()*A420/'ARIMAX(1,1,1) Model'!$C$24)+'ARIMAX(1,1,1) Model'!$C$18*COS(4*PI()*A420/'ARIMAX(1,1,1) Model'!$C$24)</f>
        <v>1526.29602895571</v>
      </c>
      <c r="AR420" s="31" t="n">
        <f aca="false">IF(ISNUMBER(C420),C420,AP420)-AQ420</f>
        <v>7229.70397104429</v>
      </c>
      <c r="AS420" s="31" t="n">
        <f aca="false">IF(ISNUMBER(C420),C420-AP420,0)</f>
        <v>818.637734604821</v>
      </c>
      <c r="AT420" s="32"/>
      <c r="AU420" s="33"/>
      <c r="AV420" s="33"/>
      <c r="AW420" s="31"/>
      <c r="AX420" s="31"/>
    </row>
    <row r="421" customFormat="false" ht="16.5" hidden="false" customHeight="true" outlineLevel="0" collapsed="false">
      <c r="A421" s="23" t="n">
        <v>420</v>
      </c>
      <c r="B421" s="24" t="n">
        <v>36210</v>
      </c>
      <c r="C421" s="23" t="n">
        <v>7948</v>
      </c>
      <c r="D421" s="25"/>
      <c r="E421" s="25" t="n">
        <v>312000</v>
      </c>
      <c r="F421" s="25"/>
      <c r="G421" s="25" t="n">
        <v>11.6575</v>
      </c>
      <c r="H421" s="25" t="n">
        <v>10.0725</v>
      </c>
      <c r="I421" s="25" t="n">
        <v>0.919</v>
      </c>
      <c r="J421" s="25" t="n">
        <v>9293.991</v>
      </c>
      <c r="K421" s="25"/>
      <c r="L421" s="25" t="n">
        <v>647</v>
      </c>
      <c r="M421" s="25" t="n">
        <v>16.593</v>
      </c>
      <c r="N421" s="25" t="n">
        <v>216303</v>
      </c>
      <c r="O421" s="25" t="n">
        <v>6070.5</v>
      </c>
      <c r="P421" s="25" t="n">
        <v>1417348</v>
      </c>
      <c r="Q421" s="25"/>
      <c r="R421" s="25" t="n">
        <v>4631</v>
      </c>
      <c r="S421" s="25"/>
      <c r="T421" s="25"/>
      <c r="U421" s="25" t="n">
        <v>28</v>
      </c>
      <c r="V421" s="25" t="n">
        <v>94.8</v>
      </c>
      <c r="W421" s="25"/>
      <c r="X421" s="25"/>
      <c r="Y421" s="25"/>
      <c r="Z421" s="25"/>
      <c r="AA421" s="25" t="n">
        <v>272958</v>
      </c>
      <c r="AB421" s="26"/>
      <c r="AC421" s="27" t="n">
        <v>0</v>
      </c>
      <c r="AD421" s="28" t="n">
        <v>150.2</v>
      </c>
      <c r="AE421" s="28" t="n">
        <v>0</v>
      </c>
      <c r="AF421" s="27"/>
      <c r="AG421" s="29" t="n">
        <f aca="false">6753.47943187+0.36116788*I421+0.01252571*N421-22.85359542*V421+0.00407811*AA421-0.00067349*E421</f>
        <v>8199.66301884572</v>
      </c>
      <c r="AH421" s="29" t="n">
        <f aca="false">A421*'Simple Linear Regression'!$B$18+'Simple Linear Regression'!$B$17</f>
        <v>8243.61192218015</v>
      </c>
      <c r="AI421" s="29" t="n">
        <f aca="false">7491.3971+0.0137554*N421-0.00058829*E421-34.3283*V421+0.30565*L421+54.6031*M421</f>
        <v>8132.6468545</v>
      </c>
      <c r="AJ421" s="29" t="n">
        <f aca="false">7491.3971-0.00058829*E421+0.30565*L421+54.6031*M421+0.0137554*N421-34.3283*V421</f>
        <v>8132.6468545</v>
      </c>
      <c r="AL421" s="29" t="n">
        <f aca="false">2192.59+2373.87*I421+0.0316653*N421-15.7623*V421+0.00202406*AA421-0.000740146*E421-0.00963493*(I421*N421)</f>
        <v>8135.51263495699</v>
      </c>
      <c r="AM421" s="30" t="n">
        <f aca="false">5205.907083+122.0638992*I421+13.609808*(N421/1000)-1.245906883*AD421+0.7746840854*AE421-134.2474226*AC421-1547.125689*IF(AND(B421&gt;=DATE(2020,3,20),B421&lt;=DATE(2020,6,26)),1,0)</f>
        <v>8074.7908923622</v>
      </c>
      <c r="AN421" s="30" t="n">
        <f aca="false">IF(ISNUMBER(C422),C422,AN422)-0.8328750492*(AD423-AD422)+3.274150872*(AE423-AE422)+0.7954612886*((IF(ISNUMBER(C422),C422,AN422)-IF(ISNUMBER(C421),C421,AN421))-(-0.8328750492*(AD422-AD421)+3.274150872*(AE422-AE421)))-1.394571582*AO422+0.4181414112*AO421</f>
        <v>8657.01437296557</v>
      </c>
      <c r="AP421" s="31" t="n">
        <f aca="false">AQ421+AR420+'ARIMAX(1,1,1) Model'!$C$19*(AR420-AR419)+'ARIMAX(1,1,1) Model'!$C$20*AS420</f>
        <v>8148.12669312222</v>
      </c>
      <c r="AQ421" s="31" t="n">
        <f aca="false">'ARIMAX(1,1,1) Model'!$C$6*I421+'ARIMAX(1,1,1) Model'!$C$7*N421/1000+'ARIMAX(1,1,1) Model'!$C$8*AD421+'ARIMAX(1,1,1) Model'!$C$9*AE421+'ARIMAX(1,1,1) Model'!$C$10*AC421+'ARIMAX(1,1,1) Model'!$C$11*IF(AND(B421&gt;='ARIMAX(1,1,1) Model'!$C$25,B421&lt;='ARIMAX(1,1,1) Model'!$C$26),1,0)+'ARIMAX(1,1,1) Model'!$C$12*E421/1000+'ARIMAX(1,1,1) Model'!$C$13*V421+'ARIMAX(1,1,1) Model'!$C$14*A421+'ARIMAX(1,1,1) Model'!$C$15*SIN(2*PI()*A421/'ARIMAX(1,1,1) Model'!$C$24)+'ARIMAX(1,1,1) Model'!$C$16*COS(2*PI()*A421/'ARIMAX(1,1,1) Model'!$C$24)+'ARIMAX(1,1,1) Model'!$C$17*SIN(4*PI()*A421/'ARIMAX(1,1,1) Model'!$C$24)+'ARIMAX(1,1,1) Model'!$C$18*COS(4*PI()*A421/'ARIMAX(1,1,1) Model'!$C$24)</f>
        <v>1538.32438848295</v>
      </c>
      <c r="AR421" s="31" t="n">
        <f aca="false">IF(ISNUMBER(C421),C421,AP421)-AQ421</f>
        <v>6409.67561151705</v>
      </c>
      <c r="AS421" s="31" t="n">
        <f aca="false">IF(ISNUMBER(C421),C421-AP421,0)</f>
        <v>-200.126693122221</v>
      </c>
      <c r="AT421" s="32"/>
      <c r="AU421" s="33"/>
      <c r="AV421" s="33"/>
      <c r="AW421" s="31"/>
      <c r="AX421" s="31"/>
    </row>
    <row r="422" customFormat="false" ht="16.5" hidden="false" customHeight="true" outlineLevel="0" collapsed="false">
      <c r="A422" s="23" t="n">
        <v>421</v>
      </c>
      <c r="B422" s="24" t="n">
        <v>36217</v>
      </c>
      <c r="C422" s="23" t="n">
        <v>8316</v>
      </c>
      <c r="D422" s="25"/>
      <c r="E422" s="25" t="n">
        <v>302000</v>
      </c>
      <c r="F422" s="25"/>
      <c r="G422" s="25" t="n">
        <v>12.364</v>
      </c>
      <c r="H422" s="25" t="n">
        <v>10.576</v>
      </c>
      <c r="I422" s="25" t="n">
        <v>0.907</v>
      </c>
      <c r="J422" s="25" t="n">
        <v>9293.991</v>
      </c>
      <c r="K422" s="25"/>
      <c r="L422" s="25" t="n">
        <v>647</v>
      </c>
      <c r="M422" s="25" t="n">
        <v>16.593</v>
      </c>
      <c r="N422" s="25" t="n">
        <v>216303</v>
      </c>
      <c r="O422" s="25" t="n">
        <v>6070.5</v>
      </c>
      <c r="P422" s="25" t="n">
        <v>1417348</v>
      </c>
      <c r="Q422" s="25"/>
      <c r="R422" s="25" t="n">
        <v>4631</v>
      </c>
      <c r="S422" s="25"/>
      <c r="T422" s="25"/>
      <c r="U422" s="25" t="n">
        <v>28</v>
      </c>
      <c r="V422" s="25" t="n">
        <v>94.8</v>
      </c>
      <c r="W422" s="25"/>
      <c r="X422" s="25"/>
      <c r="Y422" s="25"/>
      <c r="Z422" s="25"/>
      <c r="AA422" s="25" t="n">
        <v>272958</v>
      </c>
      <c r="AB422" s="26"/>
      <c r="AC422" s="27" t="n">
        <v>0</v>
      </c>
      <c r="AD422" s="28" t="n">
        <v>163.4</v>
      </c>
      <c r="AE422" s="28" t="n">
        <v>0.7</v>
      </c>
      <c r="AF422" s="27"/>
      <c r="AG422" s="29" t="n">
        <f aca="false">6753.47943187+0.36116788*I422+0.01252571*N422-22.85359542*V422+0.00407811*AA422-0.00067349*E422</f>
        <v>8206.39358483116</v>
      </c>
      <c r="AH422" s="29" t="n">
        <f aca="false">A422*'Simple Linear Regression'!$B$18+'Simple Linear Regression'!$B$17</f>
        <v>8244.46495926405</v>
      </c>
      <c r="AI422" s="29" t="n">
        <f aca="false">7491.3971+0.0137554*N422-0.00058829*E422-34.3283*V422+0.30565*L422+54.6031*M422</f>
        <v>8138.5297545</v>
      </c>
      <c r="AJ422" s="29" t="n">
        <f aca="false">7491.3971-0.00058829*E422+0.30565*L422+54.6031*M422+0.0137554*N422-34.3283*V422</f>
        <v>8138.5297545</v>
      </c>
      <c r="AL422" s="29" t="n">
        <f aca="false">2192.59+2373.87*I422+0.0316653*N422-15.7623*V422+0.00202406*AA422-0.000740146*E422-0.00963493*(I422*N422)</f>
        <v>8139.43642612247</v>
      </c>
      <c r="AM422" s="30" t="n">
        <f aca="false">5205.907083+122.0638992*I422+13.609808*(N422/1000)-1.245906883*AD422+0.7746840854*AE422-134.2474226*AC422-1547.125689*IF(AND(B422&gt;=DATE(2020,3,20),B422&lt;=DATE(2020,6,26)),1,0)</f>
        <v>8057.42243357598</v>
      </c>
      <c r="AN422" s="30" t="n">
        <f aca="false">IF(ISNUMBER(C423),C423,AN423)-0.8328750492*(AD424-AD423)+3.274150872*(AE424-AE423)+0.7954612886*((IF(ISNUMBER(C423),C423,AN423)-IF(ISNUMBER(C422),C422,AN422))-(-0.8328750492*(AD423-AD422)+3.274150872*(AE423-AE422)))-1.394571582*AO423+0.4181414112*AO422</f>
        <v>8180.29797368118</v>
      </c>
      <c r="AP422" s="31" t="n">
        <f aca="false">AQ422+AR421+'ARIMAX(1,1,1) Model'!$C$19*(AR421-AR420)+'ARIMAX(1,1,1) Model'!$C$20*AS421</f>
        <v>8097.94841151495</v>
      </c>
      <c r="AQ422" s="31" t="n">
        <f aca="false">'ARIMAX(1,1,1) Model'!$C$6*I422+'ARIMAX(1,1,1) Model'!$C$7*N422/1000+'ARIMAX(1,1,1) Model'!$C$8*AD422+'ARIMAX(1,1,1) Model'!$C$9*AE422+'ARIMAX(1,1,1) Model'!$C$10*AC422+'ARIMAX(1,1,1) Model'!$C$11*IF(AND(B422&gt;='ARIMAX(1,1,1) Model'!$C$25,B422&lt;='ARIMAX(1,1,1) Model'!$C$26),1,0)+'ARIMAX(1,1,1) Model'!$C$12*E422/1000+'ARIMAX(1,1,1) Model'!$C$13*V422+'ARIMAX(1,1,1) Model'!$C$14*A422+'ARIMAX(1,1,1) Model'!$C$15*SIN(2*PI()*A422/'ARIMAX(1,1,1) Model'!$C$24)+'ARIMAX(1,1,1) Model'!$C$16*COS(2*PI()*A422/'ARIMAX(1,1,1) Model'!$C$24)+'ARIMAX(1,1,1) Model'!$C$17*SIN(4*PI()*A422/'ARIMAX(1,1,1) Model'!$C$24)+'ARIMAX(1,1,1) Model'!$C$18*COS(4*PI()*A422/'ARIMAX(1,1,1) Model'!$C$24)</f>
        <v>1588.12078199097</v>
      </c>
      <c r="AR422" s="31" t="n">
        <f aca="false">IF(ISNUMBER(C422),C422,AP422)-AQ422</f>
        <v>6727.87921800903</v>
      </c>
      <c r="AS422" s="31" t="n">
        <f aca="false">IF(ISNUMBER(C422),C422-AP422,0)</f>
        <v>218.051588485048</v>
      </c>
      <c r="AT422" s="32"/>
      <c r="AU422" s="33"/>
      <c r="AV422" s="33"/>
      <c r="AW422" s="31"/>
      <c r="AX422" s="31"/>
    </row>
    <row r="423" customFormat="false" ht="16.5" hidden="false" customHeight="true" outlineLevel="0" collapsed="false">
      <c r="A423" s="23" t="n">
        <v>422</v>
      </c>
      <c r="B423" s="24" t="n">
        <v>36224</v>
      </c>
      <c r="C423" s="23" t="n">
        <v>8273</v>
      </c>
      <c r="D423" s="25"/>
      <c r="E423" s="25" t="n">
        <v>301000</v>
      </c>
      <c r="F423" s="25"/>
      <c r="G423" s="25" t="n">
        <v>12.902</v>
      </c>
      <c r="H423" s="25" t="n">
        <v>10.792</v>
      </c>
      <c r="I423" s="25" t="n">
        <v>0.913</v>
      </c>
      <c r="J423" s="25" t="n">
        <v>9293.991</v>
      </c>
      <c r="K423" s="25"/>
      <c r="L423" s="25" t="n">
        <v>647</v>
      </c>
      <c r="M423" s="25" t="n">
        <v>16.593</v>
      </c>
      <c r="N423" s="25" t="n">
        <v>216303</v>
      </c>
      <c r="O423" s="25" t="n">
        <v>6070.5</v>
      </c>
      <c r="P423" s="25" t="n">
        <v>1417348</v>
      </c>
      <c r="Q423" s="25"/>
      <c r="R423" s="25" t="n">
        <v>6317</v>
      </c>
      <c r="S423" s="25"/>
      <c r="T423" s="25"/>
      <c r="U423" s="25" t="n">
        <v>28</v>
      </c>
      <c r="V423" s="25" t="n">
        <v>94.8</v>
      </c>
      <c r="W423" s="25"/>
      <c r="X423" s="25"/>
      <c r="Y423" s="25"/>
      <c r="Z423" s="25"/>
      <c r="AA423" s="25" t="n">
        <v>276154</v>
      </c>
      <c r="AB423" s="26"/>
      <c r="AC423" s="27" t="n">
        <v>0</v>
      </c>
      <c r="AD423" s="28" t="n">
        <v>121.6</v>
      </c>
      <c r="AE423" s="28" t="n">
        <v>2.7</v>
      </c>
      <c r="AF423" s="27"/>
      <c r="AG423" s="29" t="n">
        <f aca="false">6753.47943187+0.36116788*I423+0.01252571*N423-22.85359542*V423+0.00407811*AA423-0.00067349*E423</f>
        <v>8220.10288139844</v>
      </c>
      <c r="AH423" s="29" t="n">
        <f aca="false">A423*'Simple Linear Regression'!$B$18+'Simple Linear Regression'!$B$17</f>
        <v>8245.31799634796</v>
      </c>
      <c r="AI423" s="29" t="n">
        <f aca="false">7491.3971+0.0137554*N423-0.00058829*E423-34.3283*V423+0.30565*L423+54.6031*M423</f>
        <v>8139.1180445</v>
      </c>
      <c r="AJ423" s="29" t="n">
        <f aca="false">7491.3971-0.00058829*E423+0.30565*L423+54.6031*M423+0.0137554*N423-34.3283*V423</f>
        <v>8139.1180445</v>
      </c>
      <c r="AL423" s="29" t="n">
        <f aca="false">2192.59+2373.87*I423+0.0316653*N423-15.7623*V423+0.00202406*AA423-0.000740146*E423-0.00963493*(I423*N423)</f>
        <v>8148.38430229973</v>
      </c>
      <c r="AM423" s="30" t="n">
        <f aca="false">5205.907083+122.0638992*I423+13.609808*(N423/1000)-1.245906883*AD423+0.7746840854*AE423-134.2474226*AC423-1547.125689*IF(AND(B423&gt;=DATE(2020,3,20),B423&lt;=DATE(2020,6,26)),1,0)</f>
        <v>8111.78309285138</v>
      </c>
      <c r="AN423" s="30" t="n">
        <f aca="false">IF(ISNUMBER(C424),C424,AN424)-0.8328750492*(AD425-AD424)+3.274150872*(AE425-AE424)+0.7954612886*((IF(ISNUMBER(C424),C424,AN424)-IF(ISNUMBER(C423),C423,AN423))-(-0.8328750492*(AD424-AD423)+3.274150872*(AE424-AE423)))-1.394571582*AO424+0.4181414112*AO423</f>
        <v>8620.49912136914</v>
      </c>
      <c r="AP423" s="31" t="n">
        <f aca="false">AQ423+AR422+'ARIMAX(1,1,1) Model'!$C$19*(AR422-AR421)+'ARIMAX(1,1,1) Model'!$C$20*AS422</f>
        <v>8167.15043018503</v>
      </c>
      <c r="AQ423" s="31" t="n">
        <f aca="false">'ARIMAX(1,1,1) Model'!$C$6*I423+'ARIMAX(1,1,1) Model'!$C$7*N423/1000+'ARIMAX(1,1,1) Model'!$C$8*AD423+'ARIMAX(1,1,1) Model'!$C$9*AE423+'ARIMAX(1,1,1) Model'!$C$10*AC423+'ARIMAX(1,1,1) Model'!$C$11*IF(AND(B423&gt;='ARIMAX(1,1,1) Model'!$C$25,B423&lt;='ARIMAX(1,1,1) Model'!$C$26),1,0)+'ARIMAX(1,1,1) Model'!$C$12*E423/1000+'ARIMAX(1,1,1) Model'!$C$13*V423+'ARIMAX(1,1,1) Model'!$C$14*A423+'ARIMAX(1,1,1) Model'!$C$15*SIN(2*PI()*A423/'ARIMAX(1,1,1) Model'!$C$24)+'ARIMAX(1,1,1) Model'!$C$16*COS(2*PI()*A423/'ARIMAX(1,1,1) Model'!$C$24)+'ARIMAX(1,1,1) Model'!$C$17*SIN(4*PI()*A423/'ARIMAX(1,1,1) Model'!$C$24)+'ARIMAX(1,1,1) Model'!$C$18*COS(4*PI()*A423/'ARIMAX(1,1,1) Model'!$C$24)</f>
        <v>1604.50092575793</v>
      </c>
      <c r="AR423" s="31" t="n">
        <f aca="false">IF(ISNUMBER(C423),C423,AP423)-AQ423</f>
        <v>6668.49907424207</v>
      </c>
      <c r="AS423" s="31" t="n">
        <f aca="false">IF(ISNUMBER(C423),C423-AP423,0)</f>
        <v>105.849569814974</v>
      </c>
      <c r="AT423" s="32"/>
      <c r="AU423" s="33"/>
      <c r="AV423" s="33"/>
      <c r="AW423" s="31"/>
      <c r="AX423" s="31"/>
    </row>
    <row r="424" customFormat="false" ht="16.5" hidden="false" customHeight="true" outlineLevel="0" collapsed="false">
      <c r="A424" s="23" t="n">
        <v>423</v>
      </c>
      <c r="B424" s="24" t="n">
        <v>36231</v>
      </c>
      <c r="C424" s="23" t="n">
        <v>8451</v>
      </c>
      <c r="D424" s="25"/>
      <c r="E424" s="25" t="n">
        <v>300000</v>
      </c>
      <c r="F424" s="25"/>
      <c r="G424" s="25" t="n">
        <v>14.192</v>
      </c>
      <c r="H424" s="25" t="n">
        <v>11.672</v>
      </c>
      <c r="I424" s="25" t="n">
        <v>0.921</v>
      </c>
      <c r="J424" s="25" t="n">
        <v>9293.991</v>
      </c>
      <c r="K424" s="25"/>
      <c r="L424" s="25" t="n">
        <v>587</v>
      </c>
      <c r="M424" s="25" t="n">
        <v>16.593</v>
      </c>
      <c r="N424" s="25" t="n">
        <v>216303</v>
      </c>
      <c r="O424" s="25" t="n">
        <v>6073.9</v>
      </c>
      <c r="P424" s="25" t="n">
        <v>1417348</v>
      </c>
      <c r="Q424" s="25"/>
      <c r="R424" s="25" t="n">
        <v>6317</v>
      </c>
      <c r="S424" s="25"/>
      <c r="T424" s="25"/>
      <c r="U424" s="25" t="n">
        <v>28</v>
      </c>
      <c r="V424" s="25" t="n">
        <v>95.1</v>
      </c>
      <c r="W424" s="25"/>
      <c r="X424" s="25"/>
      <c r="Y424" s="25"/>
      <c r="Z424" s="25"/>
      <c r="AA424" s="25" t="n">
        <v>276154</v>
      </c>
      <c r="AB424" s="26"/>
      <c r="AC424" s="27" t="n">
        <v>0</v>
      </c>
      <c r="AD424" s="28" t="n">
        <v>159.8</v>
      </c>
      <c r="AE424" s="28" t="n">
        <v>4.6</v>
      </c>
      <c r="AF424" s="27"/>
      <c r="AG424" s="29" t="n">
        <f aca="false">6753.47943187+0.36116788*I424+0.01252571*N424-22.85359542*V424+0.00407811*AA424-0.00067349*E424</f>
        <v>8213.92318211548</v>
      </c>
      <c r="AH424" s="29" t="n">
        <f aca="false">A424*'Simple Linear Regression'!$B$18+'Simple Linear Regression'!$B$17</f>
        <v>8246.17103343186</v>
      </c>
      <c r="AI424" s="29" t="n">
        <f aca="false">7491.3971+0.0137554*N424-0.00058829*E424-34.3283*V424+0.30565*L424+54.6031*M424</f>
        <v>8111.0688445</v>
      </c>
      <c r="AJ424" s="29" t="n">
        <f aca="false">7491.3971-0.00058829*E424+0.30565*L424+54.6031*M424+0.0137554*N424-34.3283*V424</f>
        <v>8111.0688445</v>
      </c>
      <c r="AL424" s="29" t="n">
        <f aca="false">2192.59+2373.87*I424+0.0316653*N424-15.7623*V424+0.00202406*AA424-0.000740146*E424-0.00963493*(I424*N424)</f>
        <v>8146.71420418941</v>
      </c>
      <c r="AM424" s="30" t="n">
        <f aca="false">5205.907083+122.0638992*I424+13.609808*(N424/1000)-1.245906883*AD424+0.7746840854*AE424-134.2474226*AC424-1547.125689*IF(AND(B424&gt;=DATE(2020,3,20),B424&lt;=DATE(2020,6,26)),1,0)</f>
        <v>8066.63786087664</v>
      </c>
      <c r="AN424" s="30" t="n">
        <f aca="false">IF(ISNUMBER(C425),C425,AN425)-0.8328750492*(AD426-AD425)+3.274150872*(AE426-AE425)+0.7954612886*((IF(ISNUMBER(C425),C425,AN425)-IF(ISNUMBER(C424),C424,AN424))-(-0.8328750492*(AD425-AD424)+3.274150872*(AE425-AE424)))-1.394571582*AO425+0.4181414112*AO424</f>
        <v>8310.1517203002</v>
      </c>
      <c r="AP424" s="31" t="n">
        <f aca="false">AQ424+AR423+'ARIMAX(1,1,1) Model'!$C$19*(AR423-AR422)+'ARIMAX(1,1,1) Model'!$C$20*AS423</f>
        <v>8251.58417883975</v>
      </c>
      <c r="AQ424" s="31" t="n">
        <f aca="false">'ARIMAX(1,1,1) Model'!$C$6*I424+'ARIMAX(1,1,1) Model'!$C$7*N424/1000+'ARIMAX(1,1,1) Model'!$C$8*AD424+'ARIMAX(1,1,1) Model'!$C$9*AE424+'ARIMAX(1,1,1) Model'!$C$10*AC424+'ARIMAX(1,1,1) Model'!$C$11*IF(AND(B424&gt;='ARIMAX(1,1,1) Model'!$C$25,B424&lt;='ARIMAX(1,1,1) Model'!$C$26),1,0)+'ARIMAX(1,1,1) Model'!$C$12*E424/1000+'ARIMAX(1,1,1) Model'!$C$13*V424+'ARIMAX(1,1,1) Model'!$C$14*A424+'ARIMAX(1,1,1) Model'!$C$15*SIN(2*PI()*A424/'ARIMAX(1,1,1) Model'!$C$24)+'ARIMAX(1,1,1) Model'!$C$16*COS(2*PI()*A424/'ARIMAX(1,1,1) Model'!$C$24)+'ARIMAX(1,1,1) Model'!$C$17*SIN(4*PI()*A424/'ARIMAX(1,1,1) Model'!$C$24)+'ARIMAX(1,1,1) Model'!$C$18*COS(4*PI()*A424/'ARIMAX(1,1,1) Model'!$C$24)</f>
        <v>1684.14999772677</v>
      </c>
      <c r="AR424" s="31" t="n">
        <f aca="false">IF(ISNUMBER(C424),C424,AP424)-AQ424</f>
        <v>6766.85000227323</v>
      </c>
      <c r="AS424" s="31" t="n">
        <f aca="false">IF(ISNUMBER(C424),C424-AP424,0)</f>
        <v>199.41582116025</v>
      </c>
      <c r="AT424" s="32"/>
      <c r="AU424" s="33"/>
      <c r="AV424" s="33"/>
      <c r="AW424" s="31"/>
      <c r="AX424" s="31"/>
    </row>
    <row r="425" customFormat="false" ht="16.5" hidden="false" customHeight="true" outlineLevel="0" collapsed="false">
      <c r="A425" s="23" t="n">
        <v>424</v>
      </c>
      <c r="B425" s="24" t="n">
        <v>36238</v>
      </c>
      <c r="C425" s="23" t="n">
        <v>8367</v>
      </c>
      <c r="D425" s="25"/>
      <c r="E425" s="25" t="n">
        <v>308000</v>
      </c>
      <c r="F425" s="25"/>
      <c r="G425" s="25" t="n">
        <v>14.912</v>
      </c>
      <c r="H425" s="25" t="n">
        <v>12.746</v>
      </c>
      <c r="I425" s="25" t="n">
        <v>0.977</v>
      </c>
      <c r="J425" s="25" t="n">
        <v>9293.991</v>
      </c>
      <c r="K425" s="25"/>
      <c r="L425" s="25" t="n">
        <v>587</v>
      </c>
      <c r="M425" s="25" t="n">
        <v>17.097</v>
      </c>
      <c r="N425" s="25" t="n">
        <v>193581</v>
      </c>
      <c r="O425" s="25" t="n">
        <v>6073.9</v>
      </c>
      <c r="P425" s="25" t="n">
        <v>1441272</v>
      </c>
      <c r="Q425" s="25"/>
      <c r="R425" s="25" t="n">
        <v>6317</v>
      </c>
      <c r="S425" s="25"/>
      <c r="T425" s="25"/>
      <c r="U425" s="25" t="n">
        <v>28</v>
      </c>
      <c r="V425" s="25" t="n">
        <v>95.1</v>
      </c>
      <c r="W425" s="25"/>
      <c r="X425" s="25"/>
      <c r="Y425" s="25"/>
      <c r="Z425" s="25"/>
      <c r="AA425" s="25" t="n">
        <v>276154</v>
      </c>
      <c r="AB425" s="26"/>
      <c r="AC425" s="27" t="n">
        <v>0</v>
      </c>
      <c r="AD425" s="28" t="n">
        <v>135.8</v>
      </c>
      <c r="AE425" s="28" t="n">
        <v>0.8</v>
      </c>
      <c r="AF425" s="27"/>
      <c r="AG425" s="29" t="n">
        <f aca="false">6753.47943187+0.36116788*I425+0.01252571*N425-22.85359542*V425+0.00407811*AA425-0.00067349*E425</f>
        <v>7923.94630489676</v>
      </c>
      <c r="AH425" s="29" t="n">
        <f aca="false">A425*'Simple Linear Regression'!$B$18+'Simple Linear Regression'!$B$17</f>
        <v>8247.02407051577</v>
      </c>
      <c r="AI425" s="29" t="n">
        <f aca="false">7491.3971+0.0137554*N425-0.00058829*E425-34.3283*V425+0.30565*L425+54.6031*M425</f>
        <v>7821.3322881</v>
      </c>
      <c r="AJ425" s="29" t="n">
        <f aca="false">7491.3971-0.00058829*E425+0.30565*L425+54.6031*M425+0.0137554*N425-34.3283*V425</f>
        <v>7821.3322881</v>
      </c>
      <c r="AL425" s="29" t="n">
        <f aca="false">2192.59+2373.87*I425+0.0316653*N425-15.7623*V425+0.00202406*AA425-0.000740146*E425-0.00963493*(I425*N425)</f>
        <v>7651.41281804959</v>
      </c>
      <c r="AM425" s="30" t="n">
        <f aca="false">5205.907083+122.0638992*I425+13.609808*(N425/1000)-1.245906883*AD425+0.7746840854*AE425-134.2474226*AC425-1547.125689*IF(AND(B425&gt;=DATE(2020,3,20),B425&lt;=DATE(2020,6,26)),1,0)</f>
        <v>7791.18934752332</v>
      </c>
      <c r="AN425" s="30" t="n">
        <f aca="false">IF(ISNUMBER(C426),C426,AN426)-0.8328750492*(AD427-AD426)+3.274150872*(AE427-AE426)+0.7954612886*((IF(ISNUMBER(C426),C426,AN426)-IF(ISNUMBER(C425),C425,AN425))-(-0.8328750492*(AD426-AD425)+3.274150872*(AE426-AE425)))-1.394571582*AO426+0.4181414112*AO425</f>
        <v>8335.50797366914</v>
      </c>
      <c r="AP425" s="31" t="n">
        <f aca="false">AQ425+AR424+'ARIMAX(1,1,1) Model'!$C$19*(AR424-AR423)+'ARIMAX(1,1,1) Model'!$C$20*AS424</f>
        <v>8268.86456151828</v>
      </c>
      <c r="AQ425" s="31" t="n">
        <f aca="false">'ARIMAX(1,1,1) Model'!$C$6*I425+'ARIMAX(1,1,1) Model'!$C$7*N425/1000+'ARIMAX(1,1,1) Model'!$C$8*AD425+'ARIMAX(1,1,1) Model'!$C$9*AE425+'ARIMAX(1,1,1) Model'!$C$10*AC425+'ARIMAX(1,1,1) Model'!$C$11*IF(AND(B425&gt;='ARIMAX(1,1,1) Model'!$C$25,B425&lt;='ARIMAX(1,1,1) Model'!$C$26),1,0)+'ARIMAX(1,1,1) Model'!$C$12*E425/1000+'ARIMAX(1,1,1) Model'!$C$13*V425+'ARIMAX(1,1,1) Model'!$C$14*A425+'ARIMAX(1,1,1) Model'!$C$15*SIN(2*PI()*A425/'ARIMAX(1,1,1) Model'!$C$24)+'ARIMAX(1,1,1) Model'!$C$16*COS(2*PI()*A425/'ARIMAX(1,1,1) Model'!$C$24)+'ARIMAX(1,1,1) Model'!$C$17*SIN(4*PI()*A425/'ARIMAX(1,1,1) Model'!$C$24)+'ARIMAX(1,1,1) Model'!$C$18*COS(4*PI()*A425/'ARIMAX(1,1,1) Model'!$C$24)</f>
        <v>1671.91311955174</v>
      </c>
      <c r="AR425" s="31" t="n">
        <f aca="false">IF(ISNUMBER(C425),C425,AP425)-AQ425</f>
        <v>6695.08688044826</v>
      </c>
      <c r="AS425" s="31" t="n">
        <f aca="false">IF(ISNUMBER(C425),C425-AP425,0)</f>
        <v>98.1354384817241</v>
      </c>
      <c r="AT425" s="32"/>
      <c r="AU425" s="33"/>
      <c r="AV425" s="33"/>
      <c r="AW425" s="31"/>
      <c r="AX425" s="31"/>
    </row>
    <row r="426" customFormat="false" ht="16.5" hidden="false" customHeight="true" outlineLevel="0" collapsed="false">
      <c r="A426" s="23" t="n">
        <v>425</v>
      </c>
      <c r="B426" s="24" t="n">
        <v>36245</v>
      </c>
      <c r="C426" s="23" t="n">
        <v>8337</v>
      </c>
      <c r="D426" s="25"/>
      <c r="E426" s="25" t="n">
        <v>305000</v>
      </c>
      <c r="F426" s="25"/>
      <c r="G426" s="25" t="n">
        <v>15.55</v>
      </c>
      <c r="H426" s="25" t="n">
        <v>13.57</v>
      </c>
      <c r="I426" s="25" t="n">
        <v>1.017</v>
      </c>
      <c r="J426" s="25" t="n">
        <v>9293.991</v>
      </c>
      <c r="K426" s="25"/>
      <c r="L426" s="25" t="n">
        <v>587</v>
      </c>
      <c r="M426" s="25" t="n">
        <v>17.097</v>
      </c>
      <c r="N426" s="25" t="n">
        <v>193581</v>
      </c>
      <c r="O426" s="25" t="n">
        <v>6073.9</v>
      </c>
      <c r="P426" s="25" t="n">
        <v>1441272</v>
      </c>
      <c r="Q426" s="25"/>
      <c r="R426" s="25" t="n">
        <v>6317</v>
      </c>
      <c r="S426" s="25"/>
      <c r="T426" s="25"/>
      <c r="U426" s="25" t="n">
        <v>28</v>
      </c>
      <c r="V426" s="25" t="n">
        <v>95.1</v>
      </c>
      <c r="W426" s="25"/>
      <c r="X426" s="25"/>
      <c r="Y426" s="25"/>
      <c r="Z426" s="25"/>
      <c r="AA426" s="25" t="n">
        <v>276154</v>
      </c>
      <c r="AB426" s="26"/>
      <c r="AC426" s="27" t="n">
        <v>0</v>
      </c>
      <c r="AD426" s="28" t="n">
        <v>117.8</v>
      </c>
      <c r="AE426" s="28" t="n">
        <v>1.1</v>
      </c>
      <c r="AF426" s="27"/>
      <c r="AG426" s="29" t="n">
        <f aca="false">6753.47943187+0.36116788*I426+0.01252571*N426-22.85359542*V426+0.00407811*AA426-0.00067349*E426</f>
        <v>7925.98122161196</v>
      </c>
      <c r="AH426" s="29" t="n">
        <f aca="false">A426*'Simple Linear Regression'!$B$18+'Simple Linear Regression'!$B$17</f>
        <v>8247.87710759967</v>
      </c>
      <c r="AI426" s="29" t="n">
        <f aca="false">7491.3971+0.0137554*N426-0.00058829*E426-34.3283*V426+0.30565*L426+54.6031*M426</f>
        <v>7823.0971581</v>
      </c>
      <c r="AJ426" s="29" t="n">
        <f aca="false">7491.3971-0.00058829*E426+0.30565*L426+54.6031*M426+0.0137554*N426-34.3283*V426</f>
        <v>7823.0971581</v>
      </c>
      <c r="AL426" s="29" t="n">
        <f aca="false">2192.59+2373.87*I426+0.0316653*N426-15.7623*V426+0.00202406*AA426-0.000740146*E426-0.00963493*(I426*N426)</f>
        <v>7673.98248067639</v>
      </c>
      <c r="AM426" s="30" t="n">
        <f aca="false">5205.907083+122.0638992*I426+13.609808*(N426/1000)-1.245906883*AD426+0.7746840854*AE426-134.2474226*AC426-1547.125689*IF(AND(B426&gt;=DATE(2020,3,20),B426&lt;=DATE(2020,6,26)),1,0)</f>
        <v>7818.73063261094</v>
      </c>
      <c r="AN426" s="30" t="n">
        <f aca="false">IF(ISNUMBER(C427),C427,AN427)-0.8328750492*(AD428-AD427)+3.274150872*(AE428-AE427)+0.7954612886*((IF(ISNUMBER(C427),C427,AN427)-IF(ISNUMBER(C426),C426,AN426))-(-0.8328750492*(AD427-AD426)+3.274150872*(AE427-AE426)))-1.394571582*AO427+0.4181414112*AO426</f>
        <v>7691.62392884698</v>
      </c>
      <c r="AP426" s="31" t="n">
        <f aca="false">AQ426+AR425+'ARIMAX(1,1,1) Model'!$C$19*(AR425-AR424)+'ARIMAX(1,1,1) Model'!$C$20*AS425</f>
        <v>8310.21352275998</v>
      </c>
      <c r="AQ426" s="31" t="n">
        <f aca="false">'ARIMAX(1,1,1) Model'!$C$6*I426+'ARIMAX(1,1,1) Model'!$C$7*N426/1000+'ARIMAX(1,1,1) Model'!$C$8*AD426+'ARIMAX(1,1,1) Model'!$C$9*AE426+'ARIMAX(1,1,1) Model'!$C$10*AC426+'ARIMAX(1,1,1) Model'!$C$11*IF(AND(B426&gt;='ARIMAX(1,1,1) Model'!$C$25,B426&lt;='ARIMAX(1,1,1) Model'!$C$26),1,0)+'ARIMAX(1,1,1) Model'!$C$12*E426/1000+'ARIMAX(1,1,1) Model'!$C$13*V426+'ARIMAX(1,1,1) Model'!$C$14*A426+'ARIMAX(1,1,1) Model'!$C$15*SIN(2*PI()*A426/'ARIMAX(1,1,1) Model'!$C$24)+'ARIMAX(1,1,1) Model'!$C$16*COS(2*PI()*A426/'ARIMAX(1,1,1) Model'!$C$24)+'ARIMAX(1,1,1) Model'!$C$17*SIN(4*PI()*A426/'ARIMAX(1,1,1) Model'!$C$24)+'ARIMAX(1,1,1) Model'!$C$18*COS(4*PI()*A426/'ARIMAX(1,1,1) Model'!$C$24)</f>
        <v>1710.45590540691</v>
      </c>
      <c r="AR426" s="31" t="n">
        <f aca="false">IF(ISNUMBER(C426),C426,AP426)-AQ426</f>
        <v>6626.54409459309</v>
      </c>
      <c r="AS426" s="31" t="n">
        <f aca="false">IF(ISNUMBER(C426),C426-AP426,0)</f>
        <v>26.7864772400189</v>
      </c>
      <c r="AT426" s="32"/>
      <c r="AU426" s="33"/>
      <c r="AV426" s="33"/>
      <c r="AW426" s="31"/>
      <c r="AX426" s="31"/>
    </row>
    <row r="427" customFormat="false" ht="16.5" hidden="false" customHeight="true" outlineLevel="0" collapsed="false">
      <c r="A427" s="23" t="n">
        <v>426</v>
      </c>
      <c r="B427" s="24" t="n">
        <v>36252</v>
      </c>
      <c r="C427" s="23" t="n">
        <v>7959</v>
      </c>
      <c r="D427" s="25"/>
      <c r="E427" s="25" t="n">
        <v>298000</v>
      </c>
      <c r="F427" s="25"/>
      <c r="G427" s="25" t="n">
        <v>16.6075</v>
      </c>
      <c r="H427" s="25" t="n">
        <v>14.615</v>
      </c>
      <c r="I427" s="25" t="n">
        <v>1.082</v>
      </c>
      <c r="J427" s="25" t="n">
        <v>9293.991</v>
      </c>
      <c r="K427" s="25"/>
      <c r="L427" s="25" t="n">
        <v>587</v>
      </c>
      <c r="M427" s="25" t="n">
        <v>17.097</v>
      </c>
      <c r="N427" s="25" t="n">
        <v>193581</v>
      </c>
      <c r="O427" s="25" t="n">
        <v>6073.9</v>
      </c>
      <c r="P427" s="25" t="n">
        <v>1441272</v>
      </c>
      <c r="Q427" s="25"/>
      <c r="R427" s="25" t="n">
        <v>6317</v>
      </c>
      <c r="S427" s="25"/>
      <c r="T427" s="25"/>
      <c r="U427" s="25" t="n">
        <v>28</v>
      </c>
      <c r="V427" s="25" t="n">
        <v>95.1</v>
      </c>
      <c r="W427" s="25"/>
      <c r="X427" s="25"/>
      <c r="Y427" s="25"/>
      <c r="Z427" s="25"/>
      <c r="AA427" s="25" t="n">
        <v>276154</v>
      </c>
      <c r="AB427" s="26"/>
      <c r="AC427" s="27" t="n">
        <v>0</v>
      </c>
      <c r="AD427" s="28" t="n">
        <v>80.4</v>
      </c>
      <c r="AE427" s="28" t="n">
        <v>2.3</v>
      </c>
      <c r="AF427" s="27"/>
      <c r="AG427" s="29" t="n">
        <f aca="false">6753.47943187+0.36116788*I427+0.01252571*N427-22.85359542*V427+0.00407811*AA427-0.00067349*E427</f>
        <v>7930.71912752416</v>
      </c>
      <c r="AH427" s="29" t="n">
        <f aca="false">A427*'Simple Linear Regression'!$B$18+'Simple Linear Regression'!$B$17</f>
        <v>8248.73014468358</v>
      </c>
      <c r="AI427" s="29" t="n">
        <f aca="false">7491.3971+0.0137554*N427-0.00058829*E427-34.3283*V427+0.30565*L427+54.6031*M427</f>
        <v>7827.2151881</v>
      </c>
      <c r="AJ427" s="29" t="n">
        <f aca="false">7491.3971-0.00058829*E427+0.30565*L427+54.6031*M427+0.0137554*N427-34.3283*V427</f>
        <v>7827.2151881</v>
      </c>
      <c r="AL427" s="29" t="n">
        <f aca="false">2192.59+2373.87*I427+0.0316653*N427-15.7623*V427+0.00202406*AA427-0.000740146*E427-0.00963493*(I427*N427)</f>
        <v>7712.23099269494</v>
      </c>
      <c r="AM427" s="30" t="n">
        <f aca="false">5205.907083+122.0638992*I427+13.609808*(N427/1000)-1.245906883*AD427+0.7746840854*AE427-134.2474226*AC427-1547.125689*IF(AND(B427&gt;=DATE(2020,3,20),B427&lt;=DATE(2020,6,26)),1,0)</f>
        <v>7874.19132438562</v>
      </c>
      <c r="AN427" s="30" t="n">
        <f aca="false">IF(ISNUMBER(C428),C428,AN428)-0.8328750492*(AD429-AD428)+3.274150872*(AE429-AE428)+0.7954612886*((IF(ISNUMBER(C428),C428,AN428)-IF(ISNUMBER(C427),C427,AN427))-(-0.8328750492*(AD428-AD427)+3.274150872*(AE428-AE427)))-1.394571582*AO428+0.4181414112*AO427</f>
        <v>7740.96343664971</v>
      </c>
      <c r="AP427" s="31" t="n">
        <f aca="false">AQ427+AR426+'ARIMAX(1,1,1) Model'!$C$19*(AR426-AR425)+'ARIMAX(1,1,1) Model'!$C$20*AS426</f>
        <v>8334.60606380706</v>
      </c>
      <c r="AQ427" s="31" t="n">
        <f aca="false">'ARIMAX(1,1,1) Model'!$C$6*I427+'ARIMAX(1,1,1) Model'!$C$7*N427/1000+'ARIMAX(1,1,1) Model'!$C$8*AD427+'ARIMAX(1,1,1) Model'!$C$9*AE427+'ARIMAX(1,1,1) Model'!$C$10*AC427+'ARIMAX(1,1,1) Model'!$C$11*IF(AND(B427&gt;='ARIMAX(1,1,1) Model'!$C$25,B427&lt;='ARIMAX(1,1,1) Model'!$C$26),1,0)+'ARIMAX(1,1,1) Model'!$C$12*E427/1000+'ARIMAX(1,1,1) Model'!$C$13*V427+'ARIMAX(1,1,1) Model'!$C$14*A427+'ARIMAX(1,1,1) Model'!$C$15*SIN(2*PI()*A427/'ARIMAX(1,1,1) Model'!$C$24)+'ARIMAX(1,1,1) Model'!$C$16*COS(2*PI()*A427/'ARIMAX(1,1,1) Model'!$C$24)+'ARIMAX(1,1,1) Model'!$C$17*SIN(4*PI()*A427/'ARIMAX(1,1,1) Model'!$C$24)+'ARIMAX(1,1,1) Model'!$C$18*COS(4*PI()*A427/'ARIMAX(1,1,1) Model'!$C$24)</f>
        <v>1738.85712569572</v>
      </c>
      <c r="AR427" s="31" t="n">
        <f aca="false">IF(ISNUMBER(C427),C427,AP427)-AQ427</f>
        <v>6220.14287430428</v>
      </c>
      <c r="AS427" s="31" t="n">
        <f aca="false">IF(ISNUMBER(C427),C427-AP427,0)</f>
        <v>-375.606063807061</v>
      </c>
      <c r="AT427" s="32"/>
      <c r="AU427" s="33"/>
      <c r="AV427" s="33"/>
      <c r="AW427" s="31"/>
      <c r="AX427" s="31"/>
    </row>
    <row r="428" customFormat="false" ht="16.5" hidden="false" customHeight="true" outlineLevel="0" collapsed="false">
      <c r="A428" s="23" t="n">
        <v>427</v>
      </c>
      <c r="B428" s="24" t="n">
        <v>36259</v>
      </c>
      <c r="C428" s="23" t="n">
        <v>7878</v>
      </c>
      <c r="D428" s="25"/>
      <c r="E428" s="25" t="n">
        <v>310000</v>
      </c>
      <c r="F428" s="25"/>
      <c r="G428" s="25" t="n">
        <v>16.452</v>
      </c>
      <c r="H428" s="25" t="n">
        <v>14.125</v>
      </c>
      <c r="I428" s="25" t="n">
        <v>1.118</v>
      </c>
      <c r="J428" s="25" t="n">
        <v>9293.991</v>
      </c>
      <c r="K428" s="25"/>
      <c r="L428" s="25" t="n">
        <v>542</v>
      </c>
      <c r="M428" s="25" t="n">
        <v>17.097</v>
      </c>
      <c r="N428" s="25" t="n">
        <v>193581</v>
      </c>
      <c r="O428" s="25" t="n">
        <v>6099.2</v>
      </c>
      <c r="P428" s="25" t="n">
        <v>1441272</v>
      </c>
      <c r="Q428" s="25"/>
      <c r="R428" s="25" t="n">
        <v>6317</v>
      </c>
      <c r="S428" s="25"/>
      <c r="T428" s="25"/>
      <c r="U428" s="25" t="n">
        <v>28</v>
      </c>
      <c r="V428" s="25" t="n">
        <v>90.4</v>
      </c>
      <c r="W428" s="25"/>
      <c r="X428" s="25"/>
      <c r="Y428" s="25"/>
      <c r="Z428" s="25"/>
      <c r="AA428" s="25" t="n">
        <v>276154</v>
      </c>
      <c r="AB428" s="26"/>
      <c r="AC428" s="27" t="n">
        <v>0</v>
      </c>
      <c r="AD428" s="28" t="n">
        <v>64.3</v>
      </c>
      <c r="AE428" s="28" t="n">
        <v>16.9</v>
      </c>
      <c r="AF428" s="27"/>
      <c r="AG428" s="29" t="n">
        <f aca="false">6753.47943187+0.36116788*I428+0.01252571*N428-22.85359542*V428+0.00407811*AA428-0.00067349*E428</f>
        <v>8030.06214804184</v>
      </c>
      <c r="AH428" s="29" t="n">
        <f aca="false">A428*'Simple Linear Regression'!$B$18+'Simple Linear Regression'!$B$17</f>
        <v>8249.58318176748</v>
      </c>
      <c r="AI428" s="29" t="n">
        <f aca="false">7491.3971+0.0137554*N428-0.00058829*E428-34.3283*V428+0.30565*L428+54.6031*M428</f>
        <v>7967.7444681</v>
      </c>
      <c r="AJ428" s="29" t="n">
        <f aca="false">7491.3971-0.00058829*E428+0.30565*L428+54.6031*M428+0.0137554*N428-34.3283*V428</f>
        <v>7967.7444681</v>
      </c>
      <c r="AL428" s="29" t="n">
        <f aca="false">2192.59+2373.87*I428+0.0316653*N428-15.7623*V428+0.00202406*AA428-0.000740146*E428-0.00963493*(I428*N428)</f>
        <v>7795.74635285906</v>
      </c>
      <c r="AM428" s="30" t="n">
        <f aca="false">5205.907083+122.0638992*I428+13.609808*(N428/1000)-1.245906883*AD428+0.7746840854*AE428-134.2474226*AC428-1547.125689*IF(AND(B428&gt;=DATE(2020,3,20),B428&lt;=DATE(2020,6,26)),1,0)</f>
        <v>7909.95511321996</v>
      </c>
      <c r="AN428" s="30" t="n">
        <f aca="false">IF(ISNUMBER(C429),C429,AN429)-0.8328750492*(AD430-AD429)+3.274150872*(AE430-AE429)+0.7954612886*((IF(ISNUMBER(C429),C429,AN429)-IF(ISNUMBER(C428),C428,AN428))-(-0.8328750492*(AD429-AD428)+3.274150872*(AE429-AE428)))-1.394571582*AO429+0.4181414112*AO428</f>
        <v>8244.33877394428</v>
      </c>
      <c r="AP428" s="31" t="n">
        <f aca="false">AQ428+AR427+'ARIMAX(1,1,1) Model'!$C$19*(AR427-AR426)+'ARIMAX(1,1,1) Model'!$C$20*AS427</f>
        <v>8258.7122689565</v>
      </c>
      <c r="AQ428" s="31" t="n">
        <f aca="false">'ARIMAX(1,1,1) Model'!$C$6*I428+'ARIMAX(1,1,1) Model'!$C$7*N428/1000+'ARIMAX(1,1,1) Model'!$C$8*AD428+'ARIMAX(1,1,1) Model'!$C$9*AE428+'ARIMAX(1,1,1) Model'!$C$10*AC428+'ARIMAX(1,1,1) Model'!$C$11*IF(AND(B428&gt;='ARIMAX(1,1,1) Model'!$C$25,B428&lt;='ARIMAX(1,1,1) Model'!$C$26),1,0)+'ARIMAX(1,1,1) Model'!$C$12*E428/1000+'ARIMAX(1,1,1) Model'!$C$13*V428+'ARIMAX(1,1,1) Model'!$C$14*A428+'ARIMAX(1,1,1) Model'!$C$15*SIN(2*PI()*A428/'ARIMAX(1,1,1) Model'!$C$24)+'ARIMAX(1,1,1) Model'!$C$16*COS(2*PI()*A428/'ARIMAX(1,1,1) Model'!$C$24)+'ARIMAX(1,1,1) Model'!$C$17*SIN(4*PI()*A428/'ARIMAX(1,1,1) Model'!$C$24)+'ARIMAX(1,1,1) Model'!$C$18*COS(4*PI()*A428/'ARIMAX(1,1,1) Model'!$C$24)</f>
        <v>1740.12955753812</v>
      </c>
      <c r="AR428" s="31" t="n">
        <f aca="false">IF(ISNUMBER(C428),C428,AP428)-AQ428</f>
        <v>6137.87044246188</v>
      </c>
      <c r="AS428" s="31" t="n">
        <f aca="false">IF(ISNUMBER(C428),C428-AP428,0)</f>
        <v>-380.712268956502</v>
      </c>
      <c r="AT428" s="32"/>
      <c r="AU428" s="33"/>
      <c r="AV428" s="33"/>
      <c r="AW428" s="31"/>
      <c r="AX428" s="31"/>
    </row>
    <row r="429" customFormat="false" ht="16.5" hidden="false" customHeight="true" outlineLevel="0" collapsed="false">
      <c r="A429" s="23" t="n">
        <v>428</v>
      </c>
      <c r="B429" s="24" t="n">
        <v>36266</v>
      </c>
      <c r="C429" s="23" t="n">
        <v>8066</v>
      </c>
      <c r="D429" s="25"/>
      <c r="E429" s="25" t="n">
        <v>319000</v>
      </c>
      <c r="F429" s="25"/>
      <c r="G429" s="25" t="n">
        <v>16.774</v>
      </c>
      <c r="H429" s="25" t="n">
        <v>14.704</v>
      </c>
      <c r="I429" s="25" t="n">
        <v>1.14</v>
      </c>
      <c r="J429" s="25" t="n">
        <v>9293.991</v>
      </c>
      <c r="K429" s="25"/>
      <c r="L429" s="25" t="n">
        <v>542</v>
      </c>
      <c r="M429" s="25" t="n">
        <v>16.832</v>
      </c>
      <c r="N429" s="25" t="n">
        <v>191485</v>
      </c>
      <c r="O429" s="25" t="n">
        <v>6099.2</v>
      </c>
      <c r="P429" s="25" t="n">
        <v>1441272</v>
      </c>
      <c r="Q429" s="25"/>
      <c r="R429" s="25" t="n">
        <v>6317</v>
      </c>
      <c r="S429" s="25"/>
      <c r="T429" s="25"/>
      <c r="U429" s="25" t="n">
        <v>28</v>
      </c>
      <c r="V429" s="25" t="n">
        <v>90.4</v>
      </c>
      <c r="W429" s="25"/>
      <c r="X429" s="25"/>
      <c r="Y429" s="25"/>
      <c r="Z429" s="25"/>
      <c r="AA429" s="25" t="n">
        <v>276154</v>
      </c>
      <c r="AB429" s="26"/>
      <c r="AC429" s="27" t="n">
        <v>0</v>
      </c>
      <c r="AD429" s="28" t="n">
        <v>76.5</v>
      </c>
      <c r="AE429" s="28" t="n">
        <v>12.7</v>
      </c>
      <c r="AF429" s="27"/>
      <c r="AG429" s="29" t="n">
        <f aca="false">6753.47943187+0.36116788*I429+0.01252571*N429-22.85359542*V429+0.00407811*AA429-0.00067349*E429</f>
        <v>7997.7547955752</v>
      </c>
      <c r="AH429" s="29" t="n">
        <f aca="false">A429*'Simple Linear Regression'!$B$18+'Simple Linear Regression'!$B$17</f>
        <v>8250.43621885138</v>
      </c>
      <c r="AI429" s="29" t="n">
        <f aca="false">7491.3971+0.0137554*N429-0.00058829*E429-34.3283*V429+0.30565*L429+54.6031*M429</f>
        <v>7919.1487182</v>
      </c>
      <c r="AJ429" s="29" t="n">
        <f aca="false">7491.3971-0.00058829*E429+0.30565*L429+54.6031*M429+0.0137554*N429-34.3283*V429</f>
        <v>7919.1487182</v>
      </c>
      <c r="AL429" s="29" t="n">
        <f aca="false">2192.59+2373.87*I429+0.0316653*N429-15.7623*V429+0.00202406*AA429-0.000740146*E429-0.00963493*(I429*N429)</f>
        <v>7756.928730743</v>
      </c>
      <c r="AM429" s="30" t="n">
        <f aca="false">5205.907083+122.0638992*I429+13.609808*(N429/1000)-1.245906883*AD429+0.7746840854*AE429-134.2474226*AC429-1547.125689*IF(AND(B429&gt;=DATE(2020,3,20),B429&lt;=DATE(2020,6,26)),1,0)</f>
        <v>7865.66062430308</v>
      </c>
      <c r="AN429" s="30" t="n">
        <f aca="false">IF(ISNUMBER(C430),C430,AN430)-0.8328750492*(AD431-AD430)+3.274150872*(AE431-AE430)+0.7954612886*((IF(ISNUMBER(C430),C430,AN430)-IF(ISNUMBER(C429),C429,AN429))-(-0.8328750492*(AD430-AD429)+3.274150872*(AE430-AE429)))-1.394571582*AO430+0.4181414112*AO429</f>
        <v>9607.54465890659</v>
      </c>
      <c r="AP429" s="31" t="n">
        <f aca="false">AQ429+AR428+'ARIMAX(1,1,1) Model'!$C$19*(AR428-AR427)+'ARIMAX(1,1,1) Model'!$C$20*AS428</f>
        <v>8252.99527781285</v>
      </c>
      <c r="AQ429" s="31" t="n">
        <f aca="false">'ARIMAX(1,1,1) Model'!$C$6*I429+'ARIMAX(1,1,1) Model'!$C$7*N429/1000+'ARIMAX(1,1,1) Model'!$C$8*AD429+'ARIMAX(1,1,1) Model'!$C$9*AE429+'ARIMAX(1,1,1) Model'!$C$10*AC429+'ARIMAX(1,1,1) Model'!$C$11*IF(AND(B429&gt;='ARIMAX(1,1,1) Model'!$C$25,B429&lt;='ARIMAX(1,1,1) Model'!$C$26),1,0)+'ARIMAX(1,1,1) Model'!$C$12*E429/1000+'ARIMAX(1,1,1) Model'!$C$13*V429+'ARIMAX(1,1,1) Model'!$C$14*A429+'ARIMAX(1,1,1) Model'!$C$15*SIN(2*PI()*A429/'ARIMAX(1,1,1) Model'!$C$24)+'ARIMAX(1,1,1) Model'!$C$16*COS(2*PI()*A429/'ARIMAX(1,1,1) Model'!$C$24)+'ARIMAX(1,1,1) Model'!$C$17*SIN(4*PI()*A429/'ARIMAX(1,1,1) Model'!$C$24)+'ARIMAX(1,1,1) Model'!$C$18*COS(4*PI()*A429/'ARIMAX(1,1,1) Model'!$C$24)</f>
        <v>1780.47617364923</v>
      </c>
      <c r="AR429" s="31" t="n">
        <f aca="false">IF(ISNUMBER(C429),C429,AP429)-AQ429</f>
        <v>6285.52382635077</v>
      </c>
      <c r="AS429" s="31" t="n">
        <f aca="false">IF(ISNUMBER(C429),C429-AP429,0)</f>
        <v>-186.995277812848</v>
      </c>
      <c r="AT429" s="32"/>
      <c r="AU429" s="33"/>
      <c r="AV429" s="33"/>
      <c r="AW429" s="31"/>
      <c r="AX429" s="31"/>
    </row>
    <row r="430" customFormat="false" ht="16.5" hidden="false" customHeight="true" outlineLevel="0" collapsed="false">
      <c r="A430" s="23" t="n">
        <v>429</v>
      </c>
      <c r="B430" s="24" t="n">
        <v>36273</v>
      </c>
      <c r="C430" s="23" t="n">
        <v>8923</v>
      </c>
      <c r="D430" s="25"/>
      <c r="E430" s="25" t="n">
        <v>314000</v>
      </c>
      <c r="F430" s="25"/>
      <c r="G430" s="25" t="n">
        <v>17.928</v>
      </c>
      <c r="H430" s="25" t="n">
        <v>16.074</v>
      </c>
      <c r="I430" s="25" t="n">
        <v>1.135</v>
      </c>
      <c r="J430" s="25" t="n">
        <v>9293.991</v>
      </c>
      <c r="K430" s="25"/>
      <c r="L430" s="25" t="n">
        <v>542</v>
      </c>
      <c r="M430" s="25" t="n">
        <v>16.832</v>
      </c>
      <c r="N430" s="25" t="n">
        <v>191485</v>
      </c>
      <c r="O430" s="25" t="n">
        <v>6099.2</v>
      </c>
      <c r="P430" s="25" t="n">
        <v>1441272</v>
      </c>
      <c r="Q430" s="25"/>
      <c r="R430" s="25" t="n">
        <v>6317</v>
      </c>
      <c r="S430" s="25"/>
      <c r="T430" s="25"/>
      <c r="U430" s="25" t="n">
        <v>28</v>
      </c>
      <c r="V430" s="25" t="n">
        <v>90.4</v>
      </c>
      <c r="W430" s="25"/>
      <c r="X430" s="25"/>
      <c r="Y430" s="25"/>
      <c r="Z430" s="25"/>
      <c r="AA430" s="25" t="n">
        <v>276154</v>
      </c>
      <c r="AB430" s="26"/>
      <c r="AC430" s="27" t="n">
        <v>0</v>
      </c>
      <c r="AD430" s="28" t="n">
        <v>68.7</v>
      </c>
      <c r="AE430" s="28" t="n">
        <v>13.7</v>
      </c>
      <c r="AF430" s="27"/>
      <c r="AG430" s="29" t="n">
        <f aca="false">6753.47943187+0.36116788*I430+0.01252571*N430-22.85359542*V430+0.00407811*AA430-0.00067349*E430</f>
        <v>8001.1204397358</v>
      </c>
      <c r="AH430" s="29" t="n">
        <f aca="false">A430*'Simple Linear Regression'!$B$18+'Simple Linear Regression'!$B$17</f>
        <v>8251.28925593529</v>
      </c>
      <c r="AI430" s="29" t="n">
        <f aca="false">7491.3971+0.0137554*N430-0.00058829*E430-34.3283*V430+0.30565*L430+54.6031*M430</f>
        <v>7922.0901682</v>
      </c>
      <c r="AJ430" s="29" t="n">
        <f aca="false">7491.3971-0.00058829*E430+0.30565*L430+54.6031*M430+0.0137554*N430-34.3283*V430</f>
        <v>7922.0901682</v>
      </c>
      <c r="AL430" s="29" t="n">
        <f aca="false">2192.59+2373.87*I430+0.0316653*N430-15.7623*V430+0.00202406*AA430-0.000740146*E430-0.00963493*(I430*N430)</f>
        <v>7757.98483359825</v>
      </c>
      <c r="AM430" s="30" t="n">
        <f aca="false">5205.907083+122.0638992*I430+13.609808*(N430/1000)-1.245906883*AD430+0.7746840854*AE430-134.2474226*AC430-1547.125689*IF(AND(B430&gt;=DATE(2020,3,20),B430&lt;=DATE(2020,6,26)),1,0)</f>
        <v>7875.54306257988</v>
      </c>
      <c r="AN430" s="30" t="n">
        <f aca="false">IF(ISNUMBER(C431),C431,AN431)-0.8328750492*(AD432-AD431)+3.274150872*(AE432-AE431)+0.7954612886*((IF(ISNUMBER(C431),C431,AN431)-IF(ISNUMBER(C430),C430,AN430))-(-0.8328750492*(AD431-AD430)+3.274150872*(AE431-AE430)))-1.394571582*AO431+0.4181414112*AO430</f>
        <v>6965.92985323049</v>
      </c>
      <c r="AP430" s="31" t="n">
        <f aca="false">AQ430+AR429+'ARIMAX(1,1,1) Model'!$C$19*(AR429-AR428)+'ARIMAX(1,1,1) Model'!$C$20*AS429</f>
        <v>8306.11605074268</v>
      </c>
      <c r="AQ430" s="31" t="n">
        <f aca="false">'ARIMAX(1,1,1) Model'!$C$6*I430+'ARIMAX(1,1,1) Model'!$C$7*N430/1000+'ARIMAX(1,1,1) Model'!$C$8*AD430+'ARIMAX(1,1,1) Model'!$C$9*AE430+'ARIMAX(1,1,1) Model'!$C$10*AC430+'ARIMAX(1,1,1) Model'!$C$11*IF(AND(B430&gt;='ARIMAX(1,1,1) Model'!$C$25,B430&lt;='ARIMAX(1,1,1) Model'!$C$26),1,0)+'ARIMAX(1,1,1) Model'!$C$12*E430/1000+'ARIMAX(1,1,1) Model'!$C$13*V430+'ARIMAX(1,1,1) Model'!$C$14*A430+'ARIMAX(1,1,1) Model'!$C$15*SIN(2*PI()*A430/'ARIMAX(1,1,1) Model'!$C$24)+'ARIMAX(1,1,1) Model'!$C$16*COS(2*PI()*A430/'ARIMAX(1,1,1) Model'!$C$24)+'ARIMAX(1,1,1) Model'!$C$17*SIN(4*PI()*A430/'ARIMAX(1,1,1) Model'!$C$24)+'ARIMAX(1,1,1) Model'!$C$18*COS(4*PI()*A430/'ARIMAX(1,1,1) Model'!$C$24)</f>
        <v>1837.87998507206</v>
      </c>
      <c r="AR430" s="31" t="n">
        <f aca="false">IF(ISNUMBER(C430),C430,AP430)-AQ430</f>
        <v>7085.12001492794</v>
      </c>
      <c r="AS430" s="31" t="n">
        <f aca="false">IF(ISNUMBER(C430),C430-AP430,0)</f>
        <v>616.883949257321</v>
      </c>
      <c r="AT430" s="32"/>
      <c r="AU430" s="33"/>
      <c r="AV430" s="33"/>
      <c r="AW430" s="31"/>
      <c r="AX430" s="31"/>
    </row>
    <row r="431" customFormat="false" ht="16.5" hidden="false" customHeight="true" outlineLevel="0" collapsed="false">
      <c r="A431" s="23" t="n">
        <v>430</v>
      </c>
      <c r="B431" s="24" t="n">
        <v>36280</v>
      </c>
      <c r="C431" s="23" t="n">
        <v>7825</v>
      </c>
      <c r="D431" s="25"/>
      <c r="E431" s="25" t="n">
        <v>291000</v>
      </c>
      <c r="F431" s="25"/>
      <c r="G431" s="25" t="n">
        <v>18.228</v>
      </c>
      <c r="H431" s="25" t="n">
        <v>16.18</v>
      </c>
      <c r="I431" s="25" t="n">
        <v>1.131</v>
      </c>
      <c r="J431" s="25" t="n">
        <v>9293.991</v>
      </c>
      <c r="K431" s="25"/>
      <c r="L431" s="25" t="n">
        <v>542</v>
      </c>
      <c r="M431" s="25" t="n">
        <v>16.832</v>
      </c>
      <c r="N431" s="25" t="n">
        <v>191485</v>
      </c>
      <c r="O431" s="25" t="n">
        <v>6099.2</v>
      </c>
      <c r="P431" s="25" t="n">
        <v>1441272</v>
      </c>
      <c r="Q431" s="25"/>
      <c r="R431" s="25" t="n">
        <v>6317</v>
      </c>
      <c r="S431" s="25"/>
      <c r="T431" s="25"/>
      <c r="U431" s="25" t="n">
        <v>28</v>
      </c>
      <c r="V431" s="25" t="n">
        <v>90.4</v>
      </c>
      <c r="W431" s="25"/>
      <c r="X431" s="25"/>
      <c r="Y431" s="25"/>
      <c r="Z431" s="25"/>
      <c r="AA431" s="25" t="n">
        <v>276154</v>
      </c>
      <c r="AB431" s="26"/>
      <c r="AC431" s="27" t="n">
        <v>0</v>
      </c>
      <c r="AD431" s="28" t="n">
        <v>65.4</v>
      </c>
      <c r="AE431" s="28" t="n">
        <v>16.1</v>
      </c>
      <c r="AF431" s="27"/>
      <c r="AG431" s="29" t="n">
        <f aca="false">6753.47943187+0.36116788*I431+0.01252571*N431-22.85359542*V431+0.00407811*AA431-0.00067349*E431</f>
        <v>8016.60926506428</v>
      </c>
      <c r="AH431" s="29" t="n">
        <f aca="false">A431*'Simple Linear Regression'!$B$18+'Simple Linear Regression'!$B$17</f>
        <v>8252.14229301919</v>
      </c>
      <c r="AI431" s="29" t="n">
        <f aca="false">7491.3971+0.0137554*N431-0.00058829*E431-34.3283*V431+0.30565*L431+54.6031*M431</f>
        <v>7935.6208382</v>
      </c>
      <c r="AJ431" s="29" t="n">
        <f aca="false">7491.3971-0.00058829*E431+0.30565*L431+54.6031*M431+0.0137554*N431-34.3283*V431</f>
        <v>7935.6208382</v>
      </c>
      <c r="AL431" s="29" t="n">
        <f aca="false">2192.59+2373.87*I431+0.0316653*N431-15.7623*V431+0.00202406*AA431-0.000740146*E431-0.00963493*(I431*N431)</f>
        <v>7772.89248988245</v>
      </c>
      <c r="AM431" s="30" t="n">
        <f aca="false">5205.907083+122.0638992*I431+13.609808*(N431/1000)-1.245906883*AD431+0.7746840854*AE431-134.2474226*AC431-1547.125689*IF(AND(B431&gt;=DATE(2020,3,20),B431&lt;=DATE(2020,6,26)),1,0)</f>
        <v>7881.02554150194</v>
      </c>
      <c r="AN431" s="30" t="n">
        <f aca="false">IF(ISNUMBER(C432),C432,AN432)-0.8328750492*(AD433-AD432)+3.274150872*(AE433-AE432)+0.7954612886*((IF(ISNUMBER(C432),C432,AN432)-IF(ISNUMBER(C431),C431,AN431))-(-0.8328750492*(AD432-AD431)+3.274150872*(AE432-AE431)))-1.394571582*AO432+0.4181414112*AO431</f>
        <v>8244.17214200489</v>
      </c>
      <c r="AP431" s="31" t="n">
        <f aca="false">AQ431+AR430+'ARIMAX(1,1,1) Model'!$C$19*(AR430-AR429)+'ARIMAX(1,1,1) Model'!$C$20*AS430</f>
        <v>8517.39449821196</v>
      </c>
      <c r="AQ431" s="31" t="n">
        <f aca="false">'ARIMAX(1,1,1) Model'!$C$6*I431+'ARIMAX(1,1,1) Model'!$C$7*N431/1000+'ARIMAX(1,1,1) Model'!$C$8*AD431+'ARIMAX(1,1,1) Model'!$C$9*AE431+'ARIMAX(1,1,1) Model'!$C$10*AC431+'ARIMAX(1,1,1) Model'!$C$11*IF(AND(B431&gt;='ARIMAX(1,1,1) Model'!$C$25,B431&lt;='ARIMAX(1,1,1) Model'!$C$26),1,0)+'ARIMAX(1,1,1) Model'!$C$12*E431/1000+'ARIMAX(1,1,1) Model'!$C$13*V431+'ARIMAX(1,1,1) Model'!$C$14*A431+'ARIMAX(1,1,1) Model'!$C$15*SIN(2*PI()*A431/'ARIMAX(1,1,1) Model'!$C$24)+'ARIMAX(1,1,1) Model'!$C$16*COS(2*PI()*A431/'ARIMAX(1,1,1) Model'!$C$24)+'ARIMAX(1,1,1) Model'!$C$17*SIN(4*PI()*A431/'ARIMAX(1,1,1) Model'!$C$24)+'ARIMAX(1,1,1) Model'!$C$18*COS(4*PI()*A431/'ARIMAX(1,1,1) Model'!$C$24)</f>
        <v>1909.53560957228</v>
      </c>
      <c r="AR431" s="31" t="n">
        <f aca="false">IF(ISNUMBER(C431),C431,AP431)-AQ431</f>
        <v>5915.46439042772</v>
      </c>
      <c r="AS431" s="31" t="n">
        <f aca="false">IF(ISNUMBER(C431),C431-AP431,0)</f>
        <v>-692.394498211959</v>
      </c>
      <c r="AT431" s="32"/>
      <c r="AU431" s="33"/>
      <c r="AV431" s="33"/>
      <c r="AW431" s="31"/>
      <c r="AX431" s="31"/>
    </row>
    <row r="432" customFormat="false" ht="16.5" hidden="false" customHeight="true" outlineLevel="0" collapsed="false">
      <c r="A432" s="23" t="n">
        <v>431</v>
      </c>
      <c r="B432" s="24" t="n">
        <v>36287</v>
      </c>
      <c r="C432" s="23" t="n">
        <v>8059</v>
      </c>
      <c r="D432" s="25"/>
      <c r="E432" s="25" t="n">
        <v>296000</v>
      </c>
      <c r="F432" s="25"/>
      <c r="G432" s="25" t="n">
        <v>18.624</v>
      </c>
      <c r="H432" s="25" t="n">
        <v>16.4825</v>
      </c>
      <c r="I432" s="25" t="n">
        <v>1.136</v>
      </c>
      <c r="J432" s="25" t="n">
        <v>9411.682</v>
      </c>
      <c r="K432" s="25"/>
      <c r="L432" s="25" t="n">
        <v>526</v>
      </c>
      <c r="M432" s="25" t="n">
        <v>16.832</v>
      </c>
      <c r="N432" s="25" t="n">
        <v>191485</v>
      </c>
      <c r="O432" s="25" t="n">
        <v>6133</v>
      </c>
      <c r="P432" s="25" t="n">
        <v>1441272</v>
      </c>
      <c r="Q432" s="25"/>
      <c r="R432" s="25" t="n">
        <v>6317</v>
      </c>
      <c r="S432" s="25"/>
      <c r="T432" s="25"/>
      <c r="U432" s="25" t="n">
        <v>28</v>
      </c>
      <c r="V432" s="25" t="n">
        <v>90</v>
      </c>
      <c r="W432" s="25"/>
      <c r="X432" s="25"/>
      <c r="Y432" s="25"/>
      <c r="Z432" s="25"/>
      <c r="AA432" s="25" t="n">
        <v>276154</v>
      </c>
      <c r="AB432" s="26"/>
      <c r="AC432" s="27" t="n">
        <v>0</v>
      </c>
      <c r="AD432" s="28" t="n">
        <v>34.9</v>
      </c>
      <c r="AE432" s="28" t="n">
        <v>15.3</v>
      </c>
      <c r="AF432" s="27"/>
      <c r="AG432" s="29" t="n">
        <f aca="false">6753.47943187+0.36116788*I432+0.01252571*N432-22.85359542*V432+0.00407811*AA432-0.00067349*E432</f>
        <v>8022.38505907168</v>
      </c>
      <c r="AH432" s="29" t="n">
        <f aca="false">A432*'Simple Linear Regression'!$B$18+'Simple Linear Regression'!$B$17</f>
        <v>8252.9953301031</v>
      </c>
      <c r="AI432" s="29" t="n">
        <f aca="false">7491.3971+0.0137554*N432-0.00058829*E432-34.3283*V432+0.30565*L432+54.6031*M432</f>
        <v>7941.5203082</v>
      </c>
      <c r="AJ432" s="29" t="n">
        <f aca="false">7491.3971-0.00058829*E432+0.30565*L432+54.6031*M432+0.0137554*N432-34.3283*V432</f>
        <v>7941.5203082</v>
      </c>
      <c r="AL432" s="29" t="n">
        <f aca="false">2192.59+2373.87*I432+0.0316653*N432-15.7623*V432+0.00202406*AA432-0.000740146*E432-0.00963493*(I432*N432)</f>
        <v>7778.1413070272</v>
      </c>
      <c r="AM432" s="30" t="n">
        <f aca="false">5205.907083+122.0638992*I432+13.609808*(N432/1000)-1.245906883*AD432+0.7746840854*AE432-134.2474226*AC432-1547.125689*IF(AND(B432&gt;=DATE(2020,3,20),B432&lt;=DATE(2020,6,26)),1,0)</f>
        <v>7919.01627366112</v>
      </c>
      <c r="AN432" s="30" t="n">
        <f aca="false">IF(ISNUMBER(C433),C433,AN433)-0.8328750492*(AD434-AD433)+3.274150872*(AE434-AE433)+0.7954612886*((IF(ISNUMBER(C433),C433,AN433)-IF(ISNUMBER(C432),C432,AN432))-(-0.8328750492*(AD433-AD432)+3.274150872*(AE433-AE432)))-1.394571582*AO433+0.4181414112*AO432</f>
        <v>9339.56101675198</v>
      </c>
      <c r="AP432" s="31" t="n">
        <f aca="false">AQ432+AR431+'ARIMAX(1,1,1) Model'!$C$19*(AR431-AR430)+'ARIMAX(1,1,1) Model'!$C$20*AS431</f>
        <v>8343.73337405462</v>
      </c>
      <c r="AQ432" s="31" t="n">
        <f aca="false">'ARIMAX(1,1,1) Model'!$C$6*I432+'ARIMAX(1,1,1) Model'!$C$7*N432/1000+'ARIMAX(1,1,1) Model'!$C$8*AD432+'ARIMAX(1,1,1) Model'!$C$9*AE432+'ARIMAX(1,1,1) Model'!$C$10*AC432+'ARIMAX(1,1,1) Model'!$C$11*IF(AND(B432&gt;='ARIMAX(1,1,1) Model'!$C$25,B432&lt;='ARIMAX(1,1,1) Model'!$C$26),1,0)+'ARIMAX(1,1,1) Model'!$C$12*E432/1000+'ARIMAX(1,1,1) Model'!$C$13*V432+'ARIMAX(1,1,1) Model'!$C$14*A432+'ARIMAX(1,1,1) Model'!$C$15*SIN(2*PI()*A432/'ARIMAX(1,1,1) Model'!$C$24)+'ARIMAX(1,1,1) Model'!$C$16*COS(2*PI()*A432/'ARIMAX(1,1,1) Model'!$C$24)+'ARIMAX(1,1,1) Model'!$C$17*SIN(4*PI()*A432/'ARIMAX(1,1,1) Model'!$C$24)+'ARIMAX(1,1,1) Model'!$C$18*COS(4*PI()*A432/'ARIMAX(1,1,1) Model'!$C$24)</f>
        <v>1919.13456420588</v>
      </c>
      <c r="AR432" s="31" t="n">
        <f aca="false">IF(ISNUMBER(C432),C432,AP432)-AQ432</f>
        <v>6139.86543579412</v>
      </c>
      <c r="AS432" s="31" t="n">
        <f aca="false">IF(ISNUMBER(C432),C432-AP432,0)</f>
        <v>-284.733374054616</v>
      </c>
      <c r="AT432" s="32"/>
      <c r="AU432" s="33"/>
      <c r="AV432" s="33"/>
      <c r="AW432" s="31"/>
      <c r="AX432" s="31"/>
    </row>
    <row r="433" customFormat="false" ht="16.5" hidden="false" customHeight="true" outlineLevel="0" collapsed="false">
      <c r="A433" s="23" t="n">
        <v>432</v>
      </c>
      <c r="B433" s="24" t="n">
        <v>36294</v>
      </c>
      <c r="C433" s="23" t="n">
        <v>8761</v>
      </c>
      <c r="D433" s="25"/>
      <c r="E433" s="25" t="n">
        <v>310000</v>
      </c>
      <c r="F433" s="25"/>
      <c r="G433" s="25" t="n">
        <v>18</v>
      </c>
      <c r="H433" s="25" t="n">
        <v>15.216</v>
      </c>
      <c r="I433" s="25" t="n">
        <v>1.14</v>
      </c>
      <c r="J433" s="25" t="n">
        <v>9411.682</v>
      </c>
      <c r="K433" s="25"/>
      <c r="L433" s="25" t="n">
        <v>526</v>
      </c>
      <c r="M433" s="25" t="n">
        <v>16.832</v>
      </c>
      <c r="N433" s="25" t="n">
        <v>191485</v>
      </c>
      <c r="O433" s="25" t="n">
        <v>6133</v>
      </c>
      <c r="P433" s="25" t="n">
        <v>1441272</v>
      </c>
      <c r="Q433" s="25"/>
      <c r="R433" s="25" t="n">
        <v>6317</v>
      </c>
      <c r="S433" s="25"/>
      <c r="T433" s="25"/>
      <c r="U433" s="25" t="n">
        <v>28</v>
      </c>
      <c r="V433" s="25" t="n">
        <v>90</v>
      </c>
      <c r="W433" s="25"/>
      <c r="X433" s="25"/>
      <c r="Y433" s="25"/>
      <c r="Z433" s="25"/>
      <c r="AA433" s="25" t="n">
        <v>276154</v>
      </c>
      <c r="AB433" s="26"/>
      <c r="AC433" s="27" t="n">
        <v>0</v>
      </c>
      <c r="AD433" s="28" t="n">
        <v>25.7</v>
      </c>
      <c r="AE433" s="28" t="n">
        <v>18.2</v>
      </c>
      <c r="AF433" s="27"/>
      <c r="AG433" s="29" t="n">
        <f aca="false">6753.47943187+0.36116788*I433+0.01252571*N433-22.85359542*V433+0.00407811*AA433-0.00067349*E433</f>
        <v>8012.9576437432</v>
      </c>
      <c r="AH433" s="29" t="n">
        <f aca="false">A433*'Simple Linear Regression'!$B$18+'Simple Linear Regression'!$B$17</f>
        <v>8253.848367187</v>
      </c>
      <c r="AI433" s="29" t="n">
        <f aca="false">7491.3971+0.0137554*N433-0.00058829*E433-34.3283*V433+0.30565*L433+54.6031*M433</f>
        <v>7933.2842482</v>
      </c>
      <c r="AJ433" s="29" t="n">
        <f aca="false">7491.3971-0.00058829*E433+0.30565*L433+54.6031*M433+0.0137554*N433-34.3283*V433</f>
        <v>7933.2842482</v>
      </c>
      <c r="AL433" s="29" t="n">
        <f aca="false">2192.59+2373.87*I433+0.0316653*N433-15.7623*V433+0.00202406*AA433-0.000740146*E433-0.00963493*(I433*N433)</f>
        <v>7769.894964743</v>
      </c>
      <c r="AM433" s="30" t="n">
        <f aca="false">5205.907083+122.0638992*I433+13.609808*(N433/1000)-1.245906883*AD433+0.7746840854*AE433-134.2474226*AC433-1547.125689*IF(AND(B433&gt;=DATE(2020,3,20),B433&lt;=DATE(2020,6,26)),1,0)</f>
        <v>7933.21345642918</v>
      </c>
      <c r="AN433" s="30" t="n">
        <f aca="false">IF(ISNUMBER(C434),C434,AN434)-0.8328750492*(AD435-AD434)+3.274150872*(AE435-AE434)+0.7954612886*((IF(ISNUMBER(C434),C434,AN434)-IF(ISNUMBER(C433),C433,AN433))-(-0.8328750492*(AD434-AD433)+3.274150872*(AE434-AE433)))-1.394571582*AO434+0.4181414112*AO433</f>
        <v>7873.6315764686</v>
      </c>
      <c r="AP433" s="31" t="n">
        <f aca="false">AQ433+AR432+'ARIMAX(1,1,1) Model'!$C$19*(AR432-AR431)+'ARIMAX(1,1,1) Model'!$C$20*AS432</f>
        <v>8363.92530234277</v>
      </c>
      <c r="AQ433" s="31" t="n">
        <f aca="false">'ARIMAX(1,1,1) Model'!$C$6*I433+'ARIMAX(1,1,1) Model'!$C$7*N433/1000+'ARIMAX(1,1,1) Model'!$C$8*AD433+'ARIMAX(1,1,1) Model'!$C$9*AE433+'ARIMAX(1,1,1) Model'!$C$10*AC433+'ARIMAX(1,1,1) Model'!$C$11*IF(AND(B433&gt;='ARIMAX(1,1,1) Model'!$C$25,B433&lt;='ARIMAX(1,1,1) Model'!$C$26),1,0)+'ARIMAX(1,1,1) Model'!$C$12*E433/1000+'ARIMAX(1,1,1) Model'!$C$13*V433+'ARIMAX(1,1,1) Model'!$C$14*A433+'ARIMAX(1,1,1) Model'!$C$15*SIN(2*PI()*A433/'ARIMAX(1,1,1) Model'!$C$24)+'ARIMAX(1,1,1) Model'!$C$16*COS(2*PI()*A433/'ARIMAX(1,1,1) Model'!$C$24)+'ARIMAX(1,1,1) Model'!$C$17*SIN(4*PI()*A433/'ARIMAX(1,1,1) Model'!$C$24)+'ARIMAX(1,1,1) Model'!$C$18*COS(4*PI()*A433/'ARIMAX(1,1,1) Model'!$C$24)</f>
        <v>1945.88985497569</v>
      </c>
      <c r="AR433" s="31" t="n">
        <f aca="false">IF(ISNUMBER(C433),C433,AP433)-AQ433</f>
        <v>6815.11014502432</v>
      </c>
      <c r="AS433" s="31" t="n">
        <f aca="false">IF(ISNUMBER(C433),C433-AP433,0)</f>
        <v>397.074697657232</v>
      </c>
      <c r="AT433" s="32"/>
      <c r="AU433" s="33"/>
      <c r="AV433" s="33"/>
      <c r="AW433" s="31"/>
      <c r="AX433" s="31"/>
    </row>
    <row r="434" customFormat="false" ht="16.5" hidden="false" customHeight="true" outlineLevel="0" collapsed="false">
      <c r="A434" s="23" t="n">
        <v>433</v>
      </c>
      <c r="B434" s="24" t="n">
        <v>36301</v>
      </c>
      <c r="C434" s="23" t="n">
        <v>8275</v>
      </c>
      <c r="D434" s="25"/>
      <c r="E434" s="25" t="n">
        <v>301000</v>
      </c>
      <c r="F434" s="25"/>
      <c r="G434" s="25" t="n">
        <v>17.176</v>
      </c>
      <c r="H434" s="25" t="n">
        <v>14.552</v>
      </c>
      <c r="I434" s="25" t="n">
        <v>1.14</v>
      </c>
      <c r="J434" s="25" t="n">
        <v>9411.682</v>
      </c>
      <c r="K434" s="25"/>
      <c r="L434" s="25" t="n">
        <v>526</v>
      </c>
      <c r="M434" s="25" t="n">
        <v>16.929</v>
      </c>
      <c r="N434" s="25" t="n">
        <v>220763</v>
      </c>
      <c r="O434" s="25" t="n">
        <v>6133</v>
      </c>
      <c r="P434" s="25" t="n">
        <v>1441272</v>
      </c>
      <c r="Q434" s="25"/>
      <c r="R434" s="25" t="n">
        <v>6317</v>
      </c>
      <c r="S434" s="25"/>
      <c r="T434" s="25"/>
      <c r="U434" s="25" t="n">
        <v>28</v>
      </c>
      <c r="V434" s="25" t="n">
        <v>90</v>
      </c>
      <c r="W434" s="25"/>
      <c r="X434" s="25"/>
      <c r="Y434" s="25"/>
      <c r="Z434" s="25"/>
      <c r="AA434" s="25" t="n">
        <v>276154</v>
      </c>
      <c r="AB434" s="26"/>
      <c r="AC434" s="27" t="n">
        <v>0</v>
      </c>
      <c r="AD434" s="28" t="n">
        <v>15</v>
      </c>
      <c r="AE434" s="28" t="n">
        <v>25.8</v>
      </c>
      <c r="AF434" s="27"/>
      <c r="AG434" s="29" t="n">
        <f aca="false">6753.47943187+0.36116788*I434+0.01252571*N434-22.85359542*V434+0.00407811*AA434-0.00067349*E434</f>
        <v>8385.7467911232</v>
      </c>
      <c r="AH434" s="29" t="n">
        <f aca="false">A434*'Simple Linear Regression'!$B$18+'Simple Linear Regression'!$B$17</f>
        <v>8254.7014042709</v>
      </c>
      <c r="AI434" s="29" t="n">
        <f aca="false">7491.3971+0.0137554*N434-0.00058829*E434-34.3283*V434+0.30565*L434+54.6031*M434</f>
        <v>8346.6059601</v>
      </c>
      <c r="AJ434" s="29" t="n">
        <f aca="false">7491.3971-0.00058829*E434+0.30565*L434+54.6031*M434+0.0137554*N434-34.3283*V434</f>
        <v>8346.6059601</v>
      </c>
      <c r="AL434" s="29" t="n">
        <f aca="false">2192.59+2373.87*I434+0.0316653*N434-15.7623*V434+0.00202406*AA434-0.000740146*E434-0.00963493*(I434*N434)</f>
        <v>8382.0686443274</v>
      </c>
      <c r="AM434" s="30" t="n">
        <f aca="false">5205.907083+122.0638992*I434+13.609808*(N434/1000)-1.245906883*AD434+0.7746840854*AE434-134.2474226*AC434-1547.125689*IF(AND(B434&gt;=DATE(2020,3,20),B434&lt;=DATE(2020,6,26)),1,0)</f>
        <v>8350.90021775032</v>
      </c>
      <c r="AN434" s="30" t="n">
        <f aca="false">IF(ISNUMBER(C435),C435,AN435)-0.8328750492*(AD436-AD435)+3.274150872*(AE436-AE435)+0.7954612886*((IF(ISNUMBER(C435),C435,AN435)-IF(ISNUMBER(C434),C434,AN434))-(-0.8328750492*(AD435-AD434)+3.274150872*(AE435-AE434)))-1.394571582*AO435+0.4181414112*AO434</f>
        <v>8563.74219910865</v>
      </c>
      <c r="AP434" s="31" t="n">
        <f aca="false">AQ434+AR433+'ARIMAX(1,1,1) Model'!$C$19*(AR433-AR432)+'ARIMAX(1,1,1) Model'!$C$20*AS433</f>
        <v>8541.53860548637</v>
      </c>
      <c r="AQ434" s="31" t="n">
        <f aca="false">'ARIMAX(1,1,1) Model'!$C$6*I434+'ARIMAX(1,1,1) Model'!$C$7*N434/1000+'ARIMAX(1,1,1) Model'!$C$8*AD434+'ARIMAX(1,1,1) Model'!$C$9*AE434+'ARIMAX(1,1,1) Model'!$C$10*AC434+'ARIMAX(1,1,1) Model'!$C$11*IF(AND(B434&gt;='ARIMAX(1,1,1) Model'!$C$25,B434&lt;='ARIMAX(1,1,1) Model'!$C$26),1,0)+'ARIMAX(1,1,1) Model'!$C$12*E434/1000+'ARIMAX(1,1,1) Model'!$C$13*V434+'ARIMAX(1,1,1) Model'!$C$14*A434+'ARIMAX(1,1,1) Model'!$C$15*SIN(2*PI()*A434/'ARIMAX(1,1,1) Model'!$C$24)+'ARIMAX(1,1,1) Model'!$C$16*COS(2*PI()*A434/'ARIMAX(1,1,1) Model'!$C$24)+'ARIMAX(1,1,1) Model'!$C$17*SIN(4*PI()*A434/'ARIMAX(1,1,1) Model'!$C$24)+'ARIMAX(1,1,1) Model'!$C$18*COS(4*PI()*A434/'ARIMAX(1,1,1) Model'!$C$24)</f>
        <v>2017.97111294392</v>
      </c>
      <c r="AR434" s="31" t="n">
        <f aca="false">IF(ISNUMBER(C434),C434,AP434)-AQ434</f>
        <v>6257.02888705608</v>
      </c>
      <c r="AS434" s="31" t="n">
        <f aca="false">IF(ISNUMBER(C434),C434-AP434,0)</f>
        <v>-266.538605486367</v>
      </c>
      <c r="AT434" s="32"/>
      <c r="AU434" s="33"/>
      <c r="AV434" s="33"/>
      <c r="AW434" s="31"/>
      <c r="AX434" s="31"/>
    </row>
    <row r="435" customFormat="false" ht="16.5" hidden="false" customHeight="true" outlineLevel="0" collapsed="false">
      <c r="A435" s="23" t="n">
        <v>434</v>
      </c>
      <c r="B435" s="24" t="n">
        <v>36308</v>
      </c>
      <c r="C435" s="23" t="n">
        <v>8401</v>
      </c>
      <c r="D435" s="25"/>
      <c r="E435" s="25" t="n">
        <v>298000</v>
      </c>
      <c r="F435" s="25"/>
      <c r="G435" s="25" t="n">
        <v>17.074</v>
      </c>
      <c r="H435" s="25" t="n">
        <v>14.902</v>
      </c>
      <c r="I435" s="25" t="n">
        <v>1.126</v>
      </c>
      <c r="J435" s="25" t="n">
        <v>9411.682</v>
      </c>
      <c r="K435" s="25"/>
      <c r="L435" s="25" t="n">
        <v>526</v>
      </c>
      <c r="M435" s="25" t="n">
        <v>16.929</v>
      </c>
      <c r="N435" s="25" t="n">
        <v>220763</v>
      </c>
      <c r="O435" s="25" t="n">
        <v>6133</v>
      </c>
      <c r="P435" s="25" t="n">
        <v>1441272</v>
      </c>
      <c r="Q435" s="25"/>
      <c r="R435" s="25" t="n">
        <v>6317</v>
      </c>
      <c r="S435" s="25"/>
      <c r="T435" s="25"/>
      <c r="U435" s="25" t="n">
        <v>28</v>
      </c>
      <c r="V435" s="25" t="n">
        <v>90</v>
      </c>
      <c r="W435" s="25"/>
      <c r="X435" s="25"/>
      <c r="Y435" s="25"/>
      <c r="Z435" s="25"/>
      <c r="AA435" s="25" t="n">
        <v>276154</v>
      </c>
      <c r="AB435" s="26"/>
      <c r="AC435" s="27" t="n">
        <v>0</v>
      </c>
      <c r="AD435" s="28" t="n">
        <v>15.4</v>
      </c>
      <c r="AE435" s="28" t="n">
        <v>29.6</v>
      </c>
      <c r="AF435" s="27"/>
      <c r="AG435" s="29" t="n">
        <f aca="false">6753.47943187+0.36116788*I435+0.01252571*N435-22.85359542*V435+0.00407811*AA435-0.00067349*E435</f>
        <v>8387.76220477288</v>
      </c>
      <c r="AH435" s="29" t="n">
        <f aca="false">A435*'Simple Linear Regression'!$B$18+'Simple Linear Regression'!$B$17</f>
        <v>8255.55444135481</v>
      </c>
      <c r="AI435" s="29" t="n">
        <f aca="false">7491.3971+0.0137554*N435-0.00058829*E435-34.3283*V435+0.30565*L435+54.6031*M435</f>
        <v>8348.3708301</v>
      </c>
      <c r="AJ435" s="29" t="n">
        <f aca="false">7491.3971-0.00058829*E435+0.30565*L435+54.6031*M435+0.0137554*N435-34.3283*V435</f>
        <v>8348.3708301</v>
      </c>
      <c r="AL435" s="29" t="n">
        <f aca="false">2192.59+2373.87*I435+0.0316653*N435-15.7623*V435+0.00202406*AA435-0.000740146*E435-0.00963493*(I435*N435)</f>
        <v>8380.83340704966</v>
      </c>
      <c r="AM435" s="30" t="n">
        <f aca="false">5205.907083+122.0638992*I435+13.609808*(N435/1000)-1.245906883*AD435+0.7746840854*AE435-134.2474226*AC435-1547.125689*IF(AND(B435&gt;=DATE(2020,3,20),B435&lt;=DATE(2020,6,26)),1,0)</f>
        <v>8351.63675993284</v>
      </c>
      <c r="AN435" s="30" t="n">
        <f aca="false">IF(ISNUMBER(C436),C436,AN436)-0.8328750492*(AD437-AD436)+3.274150872*(AE437-AE436)+0.7954612886*((IF(ISNUMBER(C436),C436,AN436)-IF(ISNUMBER(C435),C435,AN435))-(-0.8328750492*(AD436-AD435)+3.274150872*(AE436-AE435)))-1.394571582*AO436+0.4181414112*AO435</f>
        <v>8031.85509581373</v>
      </c>
      <c r="AP435" s="31" t="n">
        <f aca="false">AQ435+AR434+'ARIMAX(1,1,1) Model'!$C$19*(AR434-AR433)+'ARIMAX(1,1,1) Model'!$C$20*AS434</f>
        <v>8493.94816251868</v>
      </c>
      <c r="AQ435" s="31" t="n">
        <f aca="false">'ARIMAX(1,1,1) Model'!$C$6*I435+'ARIMAX(1,1,1) Model'!$C$7*N435/1000+'ARIMAX(1,1,1) Model'!$C$8*AD435+'ARIMAX(1,1,1) Model'!$C$9*AE435+'ARIMAX(1,1,1) Model'!$C$10*AC435+'ARIMAX(1,1,1) Model'!$C$11*IF(AND(B435&gt;='ARIMAX(1,1,1) Model'!$C$25,B435&lt;='ARIMAX(1,1,1) Model'!$C$26),1,0)+'ARIMAX(1,1,1) Model'!$C$12*E435/1000+'ARIMAX(1,1,1) Model'!$C$13*V435+'ARIMAX(1,1,1) Model'!$C$14*A435+'ARIMAX(1,1,1) Model'!$C$15*SIN(2*PI()*A435/'ARIMAX(1,1,1) Model'!$C$24)+'ARIMAX(1,1,1) Model'!$C$16*COS(2*PI()*A435/'ARIMAX(1,1,1) Model'!$C$24)+'ARIMAX(1,1,1) Model'!$C$17*SIN(4*PI()*A435/'ARIMAX(1,1,1) Model'!$C$24)+'ARIMAX(1,1,1) Model'!$C$18*COS(4*PI()*A435/'ARIMAX(1,1,1) Model'!$C$24)</f>
        <v>2051.44286019519</v>
      </c>
      <c r="AR435" s="31" t="n">
        <f aca="false">IF(ISNUMBER(C435),C435,AP435)-AQ435</f>
        <v>6349.55713980481</v>
      </c>
      <c r="AS435" s="31" t="n">
        <f aca="false">IF(ISNUMBER(C435),C435-AP435,0)</f>
        <v>-92.9481625186818</v>
      </c>
      <c r="AT435" s="32"/>
      <c r="AU435" s="33"/>
      <c r="AV435" s="33"/>
      <c r="AW435" s="31"/>
      <c r="AX435" s="31"/>
    </row>
    <row r="436" customFormat="false" ht="16.5" hidden="false" customHeight="true" outlineLevel="0" collapsed="false">
      <c r="A436" s="23" t="n">
        <v>435</v>
      </c>
      <c r="B436" s="24" t="n">
        <v>36315</v>
      </c>
      <c r="C436" s="23" t="n">
        <v>8193</v>
      </c>
      <c r="D436" s="25"/>
      <c r="E436" s="25" t="n">
        <v>303000</v>
      </c>
      <c r="F436" s="25"/>
      <c r="G436" s="25" t="n">
        <v>16.7725</v>
      </c>
      <c r="H436" s="25" t="n">
        <v>14.4925</v>
      </c>
      <c r="I436" s="25" t="n">
        <v>1.111</v>
      </c>
      <c r="J436" s="25" t="n">
        <v>9411.682</v>
      </c>
      <c r="K436" s="25"/>
      <c r="L436" s="25" t="n">
        <v>526</v>
      </c>
      <c r="M436" s="25" t="n">
        <v>16.929</v>
      </c>
      <c r="N436" s="25" t="n">
        <v>220763</v>
      </c>
      <c r="O436" s="25" t="n">
        <v>6133</v>
      </c>
      <c r="P436" s="25" t="n">
        <v>1441272</v>
      </c>
      <c r="Q436" s="25"/>
      <c r="R436" s="25" t="n">
        <v>6317</v>
      </c>
      <c r="S436" s="25"/>
      <c r="T436" s="25"/>
      <c r="U436" s="25" t="n">
        <v>28</v>
      </c>
      <c r="V436" s="25" t="n">
        <v>90</v>
      </c>
      <c r="W436" s="25"/>
      <c r="X436" s="25"/>
      <c r="Y436" s="25"/>
      <c r="Z436" s="25"/>
      <c r="AA436" s="25" t="n">
        <v>276154</v>
      </c>
      <c r="AB436" s="26"/>
      <c r="AC436" s="27" t="n">
        <v>1</v>
      </c>
      <c r="AD436" s="28" t="n">
        <v>7.4</v>
      </c>
      <c r="AE436" s="28" t="n">
        <v>49.6</v>
      </c>
      <c r="AF436" s="27"/>
      <c r="AG436" s="29" t="n">
        <f aca="false">6753.47943187+0.36116788*I436+0.01252571*N436-22.85359542*V436+0.00407811*AA436-0.00067349*E436</f>
        <v>8384.38933725468</v>
      </c>
      <c r="AH436" s="29" t="n">
        <f aca="false">A436*'Simple Linear Regression'!$B$18+'Simple Linear Regression'!$B$17</f>
        <v>8256.40747843871</v>
      </c>
      <c r="AI436" s="29" t="n">
        <f aca="false">7491.3971+0.0137554*N436-0.00058829*E436-34.3283*V436+0.30565*L436+54.6031*M436</f>
        <v>8345.4293801</v>
      </c>
      <c r="AJ436" s="29" t="n">
        <f aca="false">7491.3971-0.00058829*E436+0.30565*L436+54.6031*M436+0.0137554*N436-34.3283*V436</f>
        <v>8345.4293801</v>
      </c>
      <c r="AL436" s="29" t="n">
        <f aca="false">2192.59+2373.87*I436+0.0316653*N436-15.7623*V436+0.00202406*AA436-0.000740146*E436-0.00963493*(I436*N436)</f>
        <v>8373.43016782351</v>
      </c>
      <c r="AM436" s="30" t="n">
        <f aca="false">5205.907083+122.0638992*I436+13.609808*(N436/1000)-1.245906883*AD436+0.7746840854*AE436-134.2474226*AC436-1547.125689*IF(AND(B436&gt;=DATE(2020,3,20),B436&lt;=DATE(2020,6,26)),1,0)</f>
        <v>8241.01931561684</v>
      </c>
      <c r="AN436" s="30" t="n">
        <f aca="false">IF(ISNUMBER(C437),C437,AN437)-0.8328750492*(AD438-AD437)+3.274150872*(AE438-AE437)+0.7954612886*((IF(ISNUMBER(C437),C437,AN437)-IF(ISNUMBER(C436),C436,AN436))-(-0.8328750492*(AD437-AD436)+3.274150872*(AE437-AE436)))-1.394571582*AO437+0.4181414112*AO436</f>
        <v>9216.16467095424</v>
      </c>
      <c r="AP436" s="31" t="n">
        <f aca="false">AQ436+AR435+'ARIMAX(1,1,1) Model'!$C$19*(AR435-AR434)+'ARIMAX(1,1,1) Model'!$C$20*AS435</f>
        <v>8445.96926169729</v>
      </c>
      <c r="AQ436" s="31" t="n">
        <f aca="false">'ARIMAX(1,1,1) Model'!$C$6*I436+'ARIMAX(1,1,1) Model'!$C$7*N436/1000+'ARIMAX(1,1,1) Model'!$C$8*AD436+'ARIMAX(1,1,1) Model'!$C$9*AE436+'ARIMAX(1,1,1) Model'!$C$10*AC436+'ARIMAX(1,1,1) Model'!$C$11*IF(AND(B436&gt;='ARIMAX(1,1,1) Model'!$C$25,B436&lt;='ARIMAX(1,1,1) Model'!$C$26),1,0)+'ARIMAX(1,1,1) Model'!$C$12*E436/1000+'ARIMAX(1,1,1) Model'!$C$13*V436+'ARIMAX(1,1,1) Model'!$C$14*A436+'ARIMAX(1,1,1) Model'!$C$15*SIN(2*PI()*A436/'ARIMAX(1,1,1) Model'!$C$24)+'ARIMAX(1,1,1) Model'!$C$16*COS(2*PI()*A436/'ARIMAX(1,1,1) Model'!$C$24)+'ARIMAX(1,1,1) Model'!$C$17*SIN(4*PI()*A436/'ARIMAX(1,1,1) Model'!$C$24)+'ARIMAX(1,1,1) Model'!$C$18*COS(4*PI()*A436/'ARIMAX(1,1,1) Model'!$C$24)</f>
        <v>2003.72658288383</v>
      </c>
      <c r="AR436" s="31" t="n">
        <f aca="false">IF(ISNUMBER(C436),C436,AP436)-AQ436</f>
        <v>6189.27341711617</v>
      </c>
      <c r="AS436" s="31" t="n">
        <f aca="false">IF(ISNUMBER(C436),C436-AP436,0)</f>
        <v>-252.969261697288</v>
      </c>
      <c r="AT436" s="32"/>
      <c r="AU436" s="33"/>
      <c r="AV436" s="33"/>
      <c r="AW436" s="31"/>
      <c r="AX436" s="31"/>
    </row>
    <row r="437" customFormat="false" ht="16.5" hidden="false" customHeight="true" outlineLevel="0" collapsed="false">
      <c r="A437" s="23" t="n">
        <v>436</v>
      </c>
      <c r="B437" s="24" t="n">
        <v>36322</v>
      </c>
      <c r="C437" s="23" t="n">
        <v>8827</v>
      </c>
      <c r="D437" s="25"/>
      <c r="E437" s="25" t="n">
        <v>303000</v>
      </c>
      <c r="F437" s="25"/>
      <c r="G437" s="25" t="n">
        <v>17.964</v>
      </c>
      <c r="H437" s="25" t="n">
        <v>16.132</v>
      </c>
      <c r="I437" s="25" t="n">
        <v>1.112</v>
      </c>
      <c r="J437" s="25" t="n">
        <v>9411.682</v>
      </c>
      <c r="K437" s="25"/>
      <c r="L437" s="25" t="n">
        <v>496</v>
      </c>
      <c r="M437" s="25" t="n">
        <v>16.929</v>
      </c>
      <c r="N437" s="25" t="n">
        <v>220763</v>
      </c>
      <c r="O437" s="25" t="n">
        <v>6199.5</v>
      </c>
      <c r="P437" s="25" t="n">
        <v>1441272</v>
      </c>
      <c r="Q437" s="25"/>
      <c r="R437" s="25" t="n">
        <v>6317</v>
      </c>
      <c r="S437" s="25"/>
      <c r="T437" s="25"/>
      <c r="U437" s="25" t="n">
        <v>28</v>
      </c>
      <c r="V437" s="25" t="n">
        <v>90.9</v>
      </c>
      <c r="W437" s="25"/>
      <c r="X437" s="25"/>
      <c r="Y437" s="25"/>
      <c r="Z437" s="25"/>
      <c r="AA437" s="25" t="n">
        <v>276154</v>
      </c>
      <c r="AB437" s="26"/>
      <c r="AC437" s="27" t="n">
        <v>0</v>
      </c>
      <c r="AD437" s="28" t="n">
        <v>2.9</v>
      </c>
      <c r="AE437" s="28" t="n">
        <v>67.3</v>
      </c>
      <c r="AF437" s="27"/>
      <c r="AG437" s="29" t="n">
        <f aca="false">6753.47943187+0.36116788*I437+0.01252571*N437-22.85359542*V437+0.00407811*AA437-0.00067349*E437</f>
        <v>8363.82146254456</v>
      </c>
      <c r="AH437" s="29" t="n">
        <f aca="false">A437*'Simple Linear Regression'!$B$18+'Simple Linear Regression'!$B$17</f>
        <v>8257.26051552262</v>
      </c>
      <c r="AI437" s="29" t="n">
        <f aca="false">7491.3971+0.0137554*N437-0.00058829*E437-34.3283*V437+0.30565*L437+54.6031*M437</f>
        <v>8305.3644101</v>
      </c>
      <c r="AJ437" s="29" t="n">
        <f aca="false">7491.3971-0.00058829*E437+0.30565*L437+54.6031*M437+0.0137554*N437-34.3283*V437</f>
        <v>8305.3644101</v>
      </c>
      <c r="AL437" s="29" t="n">
        <f aca="false">2192.59+2373.87*I437+0.0316653*N437-15.7623*V437+0.00202406*AA437-0.000740146*E437-0.00963493*(I437*N437)</f>
        <v>8359.49093177192</v>
      </c>
      <c r="AM437" s="30" t="n">
        <f aca="false">5205.907083+122.0638992*I437+13.609808*(N437/1000)-1.245906883*AD437+0.7746840854*AE437-134.2474226*AC437-1547.125689*IF(AND(B437&gt;=DATE(2020,3,20),B437&lt;=DATE(2020,6,26)),1,0)</f>
        <v>8394.70729140112</v>
      </c>
      <c r="AN437" s="30" t="n">
        <f aca="false">IF(ISNUMBER(C438),C438,AN438)-0.8328750492*(AD439-AD438)+3.274150872*(AE439-AE438)+0.7954612886*((IF(ISNUMBER(C438),C438,AN438)-IF(ISNUMBER(C437),C437,AN437))-(-0.8328750492*(AD438-AD437)+3.274150872*(AE438-AE437)))-1.394571582*AO438+0.4181414112*AO437</f>
        <v>8355.98833834204</v>
      </c>
      <c r="AP437" s="31" t="n">
        <f aca="false">AQ437+AR436+'ARIMAX(1,1,1) Model'!$C$19*(AR436-AR435)+'ARIMAX(1,1,1) Model'!$C$20*AS436</f>
        <v>8577.3874780905</v>
      </c>
      <c r="AQ437" s="31" t="n">
        <f aca="false">'ARIMAX(1,1,1) Model'!$C$6*I437+'ARIMAX(1,1,1) Model'!$C$7*N437/1000+'ARIMAX(1,1,1) Model'!$C$8*AD437+'ARIMAX(1,1,1) Model'!$C$9*AE437+'ARIMAX(1,1,1) Model'!$C$10*AC437+'ARIMAX(1,1,1) Model'!$C$11*IF(AND(B437&gt;='ARIMAX(1,1,1) Model'!$C$25,B437&lt;='ARIMAX(1,1,1) Model'!$C$26),1,0)+'ARIMAX(1,1,1) Model'!$C$12*E437/1000+'ARIMAX(1,1,1) Model'!$C$13*V437+'ARIMAX(1,1,1) Model'!$C$14*A437+'ARIMAX(1,1,1) Model'!$C$15*SIN(2*PI()*A437/'ARIMAX(1,1,1) Model'!$C$24)+'ARIMAX(1,1,1) Model'!$C$16*COS(2*PI()*A437/'ARIMAX(1,1,1) Model'!$C$24)+'ARIMAX(1,1,1) Model'!$C$17*SIN(4*PI()*A437/'ARIMAX(1,1,1) Model'!$C$24)+'ARIMAX(1,1,1) Model'!$C$18*COS(4*PI()*A437/'ARIMAX(1,1,1) Model'!$C$24)</f>
        <v>2176.05334036321</v>
      </c>
      <c r="AR437" s="31" t="n">
        <f aca="false">IF(ISNUMBER(C437),C437,AP437)-AQ437</f>
        <v>6650.94665963679</v>
      </c>
      <c r="AS437" s="31" t="n">
        <f aca="false">IF(ISNUMBER(C437),C437-AP437,0)</f>
        <v>249.612521909499</v>
      </c>
      <c r="AT437" s="32"/>
      <c r="AU437" s="33"/>
      <c r="AV437" s="33"/>
      <c r="AW437" s="31"/>
      <c r="AX437" s="31"/>
    </row>
    <row r="438" customFormat="false" ht="16.5" hidden="false" customHeight="true" outlineLevel="0" collapsed="false">
      <c r="A438" s="23" t="n">
        <v>437</v>
      </c>
      <c r="B438" s="24" t="n">
        <v>36329</v>
      </c>
      <c r="C438" s="23" t="n">
        <v>8522</v>
      </c>
      <c r="D438" s="25"/>
      <c r="E438" s="25" t="n">
        <v>290000</v>
      </c>
      <c r="F438" s="25"/>
      <c r="G438" s="25" t="n">
        <v>18.206</v>
      </c>
      <c r="H438" s="25" t="n">
        <v>16.12</v>
      </c>
      <c r="I438" s="25" t="n">
        <v>1.108</v>
      </c>
      <c r="J438" s="25" t="n">
        <v>9411.682</v>
      </c>
      <c r="K438" s="25"/>
      <c r="L438" s="25" t="n">
        <v>496</v>
      </c>
      <c r="M438" s="25" t="n">
        <v>17.564</v>
      </c>
      <c r="N438" s="25" t="n">
        <v>220996</v>
      </c>
      <c r="O438" s="25" t="n">
        <v>6199.5</v>
      </c>
      <c r="P438" s="25" t="n">
        <v>1471714</v>
      </c>
      <c r="Q438" s="25"/>
      <c r="R438" s="25" t="n">
        <v>6317</v>
      </c>
      <c r="S438" s="25"/>
      <c r="T438" s="25"/>
      <c r="U438" s="25" t="n">
        <v>28</v>
      </c>
      <c r="V438" s="25" t="n">
        <v>90.9</v>
      </c>
      <c r="W438" s="25"/>
      <c r="X438" s="25"/>
      <c r="Y438" s="25"/>
      <c r="Z438" s="25"/>
      <c r="AA438" s="25" t="n">
        <v>276154</v>
      </c>
      <c r="AB438" s="26"/>
      <c r="AC438" s="27" t="n">
        <v>0</v>
      </c>
      <c r="AD438" s="28" t="n">
        <v>4.4</v>
      </c>
      <c r="AE438" s="28" t="n">
        <v>47.5</v>
      </c>
      <c r="AF438" s="27"/>
      <c r="AG438" s="29" t="n">
        <f aca="false">6753.47943187+0.36116788*I438+0.01252571*N438-22.85359542*V438+0.00407811*AA438-0.00067349*E438</f>
        <v>8375.49387830304</v>
      </c>
      <c r="AH438" s="29" t="n">
        <f aca="false">A438*'Simple Linear Regression'!$B$18+'Simple Linear Regression'!$B$17</f>
        <v>8258.11355260652</v>
      </c>
      <c r="AI438" s="29" t="n">
        <f aca="false">7491.3971+0.0137554*N438-0.00058829*E438-34.3283*V438+0.30565*L438+54.6031*M438</f>
        <v>8350.8901568</v>
      </c>
      <c r="AJ438" s="29" t="n">
        <f aca="false">7491.3971-0.00058829*E438+0.30565*L438+54.6031*M438+0.0137554*N438-34.3283*V438</f>
        <v>8350.8901568</v>
      </c>
      <c r="AL438" s="29" t="n">
        <f aca="false">2192.59+2373.87*I438+0.0316653*N438-15.7623*V438+0.00202406*AA438-0.000740146*E438-0.00963493*(I438*N438)</f>
        <v>8373.01611680976</v>
      </c>
      <c r="AM438" s="30" t="n">
        <f aca="false">5205.907083+122.0638992*I438+13.609808*(N438/1000)-1.245906883*AD438+0.7746840854*AE438-134.2474226*AC438-1547.125689*IF(AND(B438&gt;=DATE(2020,3,20),B438&lt;=DATE(2020,6,26)),1,0)</f>
        <v>8380.1825158529</v>
      </c>
      <c r="AN438" s="30" t="n">
        <f aca="false">IF(ISNUMBER(C439),C439,AN439)-0.8328750492*(AD440-AD439)+3.274150872*(AE440-AE439)+0.7954612886*((IF(ISNUMBER(C439),C439,AN439)-IF(ISNUMBER(C438),C438,AN438))-(-0.8328750492*(AD439-AD438)+3.274150872*(AE439-AE438)))-1.394571582*AO439+0.4181414112*AO438</f>
        <v>9521.38613641767</v>
      </c>
      <c r="AP438" s="31" t="n">
        <f aca="false">AQ438+AR437+'ARIMAX(1,1,1) Model'!$C$19*(AR437-AR436)+'ARIMAX(1,1,1) Model'!$C$20*AS437</f>
        <v>8588.93728960058</v>
      </c>
      <c r="AQ438" s="31" t="n">
        <f aca="false">'ARIMAX(1,1,1) Model'!$C$6*I438+'ARIMAX(1,1,1) Model'!$C$7*N438/1000+'ARIMAX(1,1,1) Model'!$C$8*AD438+'ARIMAX(1,1,1) Model'!$C$9*AE438+'ARIMAX(1,1,1) Model'!$C$10*AC438+'ARIMAX(1,1,1) Model'!$C$11*IF(AND(B438&gt;='ARIMAX(1,1,1) Model'!$C$25,B438&lt;='ARIMAX(1,1,1) Model'!$C$26),1,0)+'ARIMAX(1,1,1) Model'!$C$12*E438/1000+'ARIMAX(1,1,1) Model'!$C$13*V438+'ARIMAX(1,1,1) Model'!$C$14*A438+'ARIMAX(1,1,1) Model'!$C$15*SIN(2*PI()*A438/'ARIMAX(1,1,1) Model'!$C$24)+'ARIMAX(1,1,1) Model'!$C$16*COS(2*PI()*A438/'ARIMAX(1,1,1) Model'!$C$24)+'ARIMAX(1,1,1) Model'!$C$17*SIN(4*PI()*A438/'ARIMAX(1,1,1) Model'!$C$24)+'ARIMAX(1,1,1) Model'!$C$18*COS(4*PI()*A438/'ARIMAX(1,1,1) Model'!$C$24)</f>
        <v>2117.63498912737</v>
      </c>
      <c r="AR438" s="31" t="n">
        <f aca="false">IF(ISNUMBER(C438),C438,AP438)-AQ438</f>
        <v>6404.36501087263</v>
      </c>
      <c r="AS438" s="31" t="n">
        <f aca="false">IF(ISNUMBER(C438),C438-AP438,0)</f>
        <v>-66.9372896005807</v>
      </c>
      <c r="AT438" s="32"/>
      <c r="AU438" s="33"/>
      <c r="AV438" s="33"/>
      <c r="AW438" s="31"/>
      <c r="AX438" s="31"/>
    </row>
    <row r="439" customFormat="false" ht="16.5" hidden="false" customHeight="true" outlineLevel="0" collapsed="false">
      <c r="A439" s="23" t="n">
        <v>438</v>
      </c>
      <c r="B439" s="24" t="n">
        <v>36336</v>
      </c>
      <c r="C439" s="23" t="n">
        <v>9045</v>
      </c>
      <c r="D439" s="25"/>
      <c r="E439" s="25" t="n">
        <v>292000</v>
      </c>
      <c r="F439" s="25"/>
      <c r="G439" s="25" t="n">
        <v>18.052</v>
      </c>
      <c r="H439" s="25" t="n">
        <v>16.028</v>
      </c>
      <c r="I439" s="25" t="n">
        <v>1.124</v>
      </c>
      <c r="J439" s="25" t="n">
        <v>9411.682</v>
      </c>
      <c r="K439" s="25"/>
      <c r="L439" s="25" t="n">
        <v>496</v>
      </c>
      <c r="M439" s="25" t="n">
        <v>17.564</v>
      </c>
      <c r="N439" s="25" t="n">
        <v>220996</v>
      </c>
      <c r="O439" s="25" t="n">
        <v>6199.5</v>
      </c>
      <c r="P439" s="25" t="n">
        <v>1471714</v>
      </c>
      <c r="Q439" s="25"/>
      <c r="R439" s="25" t="n">
        <v>6317</v>
      </c>
      <c r="S439" s="25"/>
      <c r="T439" s="25"/>
      <c r="U439" s="25" t="n">
        <v>28</v>
      </c>
      <c r="V439" s="25" t="n">
        <v>90.9</v>
      </c>
      <c r="W439" s="25"/>
      <c r="X439" s="25"/>
      <c r="Y439" s="25"/>
      <c r="Z439" s="25"/>
      <c r="AA439" s="25" t="n">
        <v>276154</v>
      </c>
      <c r="AB439" s="26"/>
      <c r="AC439" s="27" t="n">
        <v>0</v>
      </c>
      <c r="AD439" s="28" t="n">
        <v>0.3</v>
      </c>
      <c r="AE439" s="28" t="n">
        <v>53.8</v>
      </c>
      <c r="AF439" s="27"/>
      <c r="AG439" s="29" t="n">
        <f aca="false">6753.47943187+0.36116788*I439+0.01252571*N439-22.85359542*V439+0.00407811*AA439-0.00067349*E439</f>
        <v>8374.15267698912</v>
      </c>
      <c r="AH439" s="29" t="n">
        <f aca="false">A439*'Simple Linear Regression'!$B$18+'Simple Linear Regression'!$B$17</f>
        <v>8258.96658969042</v>
      </c>
      <c r="AI439" s="29" t="n">
        <f aca="false">7491.3971+0.0137554*N439-0.00058829*E439-34.3283*V439+0.30565*L439+54.6031*M439</f>
        <v>8349.7135768</v>
      </c>
      <c r="AJ439" s="29" t="n">
        <f aca="false">7491.3971-0.00058829*E439+0.30565*L439+54.6031*M439+0.0137554*N439-34.3283*V439</f>
        <v>8349.7135768</v>
      </c>
      <c r="AL439" s="29" t="n">
        <f aca="false">2192.59+2373.87*I439+0.0316653*N439-15.7623*V439+0.00202406*AA439-0.000740146*E439-0.00963493*(I439*N439)</f>
        <v>8375.44924896528</v>
      </c>
      <c r="AM439" s="30" t="n">
        <f aca="false">5205.907083+122.0638992*I439+13.609808*(N439/1000)-1.245906883*AD439+0.7746840854*AE439-134.2474226*AC439-1547.125689*IF(AND(B439&gt;=DATE(2020,3,20),B439&lt;=DATE(2020,6,26)),1,0)</f>
        <v>8392.12426619842</v>
      </c>
      <c r="AN439" s="30" t="n">
        <f aca="false">IF(ISNUMBER(C440),C440,AN440)-0.8328750492*(AD441-AD440)+3.274150872*(AE441-AE440)+0.7954612886*((IF(ISNUMBER(C440),C440,AN440)-IF(ISNUMBER(C439),C439,AN439))-(-0.8328750492*(AD440-AD439)+3.274150872*(AE440-AE439)))-1.394571582*AO440+0.4181414112*AO439</f>
        <v>9104.22528320201</v>
      </c>
      <c r="AP439" s="31" t="n">
        <f aca="false">AQ439+AR438+'ARIMAX(1,1,1) Model'!$C$19*(AR438-AR437)+'ARIMAX(1,1,1) Model'!$C$20*AS438</f>
        <v>8552.22668732498</v>
      </c>
      <c r="AQ439" s="31" t="n">
        <f aca="false">'ARIMAX(1,1,1) Model'!$C$6*I439+'ARIMAX(1,1,1) Model'!$C$7*N439/1000+'ARIMAX(1,1,1) Model'!$C$8*AD439+'ARIMAX(1,1,1) Model'!$C$9*AE439+'ARIMAX(1,1,1) Model'!$C$10*AC439+'ARIMAX(1,1,1) Model'!$C$11*IF(AND(B439&gt;='ARIMAX(1,1,1) Model'!$C$25,B439&lt;='ARIMAX(1,1,1) Model'!$C$26),1,0)+'ARIMAX(1,1,1) Model'!$C$12*E439/1000+'ARIMAX(1,1,1) Model'!$C$13*V439+'ARIMAX(1,1,1) Model'!$C$14*A439+'ARIMAX(1,1,1) Model'!$C$15*SIN(2*PI()*A439/'ARIMAX(1,1,1) Model'!$C$24)+'ARIMAX(1,1,1) Model'!$C$16*COS(2*PI()*A439/'ARIMAX(1,1,1) Model'!$C$24)+'ARIMAX(1,1,1) Model'!$C$17*SIN(4*PI()*A439/'ARIMAX(1,1,1) Model'!$C$24)+'ARIMAX(1,1,1) Model'!$C$18*COS(4*PI()*A439/'ARIMAX(1,1,1) Model'!$C$24)</f>
        <v>2111.66204091535</v>
      </c>
      <c r="AR439" s="31" t="n">
        <f aca="false">IF(ISNUMBER(C439),C439,AP439)-AQ439</f>
        <v>6933.33795908465</v>
      </c>
      <c r="AS439" s="31" t="n">
        <f aca="false">IF(ISNUMBER(C439),C439-AP439,0)</f>
        <v>492.773312675023</v>
      </c>
      <c r="AT439" s="32"/>
      <c r="AU439" s="33"/>
      <c r="AV439" s="33"/>
      <c r="AW439" s="31"/>
      <c r="AX439" s="31"/>
    </row>
    <row r="440" customFormat="false" ht="16.5" hidden="false" customHeight="true" outlineLevel="0" collapsed="false">
      <c r="A440" s="23" t="n">
        <v>439</v>
      </c>
      <c r="B440" s="24" t="n">
        <v>36343</v>
      </c>
      <c r="C440" s="23" t="n">
        <v>9076</v>
      </c>
      <c r="D440" s="25"/>
      <c r="E440" s="25" t="n">
        <v>291000</v>
      </c>
      <c r="F440" s="25"/>
      <c r="G440" s="25" t="n">
        <v>19.04</v>
      </c>
      <c r="H440" s="25" t="n">
        <v>16.884</v>
      </c>
      <c r="I440" s="25" t="n">
        <v>1.113</v>
      </c>
      <c r="J440" s="25" t="n">
        <v>9411.682</v>
      </c>
      <c r="K440" s="25"/>
      <c r="L440" s="25" t="n">
        <v>496</v>
      </c>
      <c r="M440" s="25" t="n">
        <v>17.564</v>
      </c>
      <c r="N440" s="25" t="n">
        <v>220996</v>
      </c>
      <c r="O440" s="25" t="n">
        <v>6199.5</v>
      </c>
      <c r="P440" s="25" t="n">
        <v>1471714</v>
      </c>
      <c r="Q440" s="25"/>
      <c r="R440" s="25" t="n">
        <v>6317</v>
      </c>
      <c r="S440" s="25"/>
      <c r="T440" s="25"/>
      <c r="U440" s="25" t="n">
        <v>28</v>
      </c>
      <c r="V440" s="25" t="n">
        <v>90.9</v>
      </c>
      <c r="W440" s="25"/>
      <c r="X440" s="25"/>
      <c r="Y440" s="25"/>
      <c r="Z440" s="25"/>
      <c r="AA440" s="25" t="n">
        <v>276154</v>
      </c>
      <c r="AB440" s="26"/>
      <c r="AC440" s="27" t="n">
        <v>0</v>
      </c>
      <c r="AD440" s="28" t="n">
        <v>0</v>
      </c>
      <c r="AE440" s="28" t="n">
        <v>78</v>
      </c>
      <c r="AF440" s="27"/>
      <c r="AG440" s="29" t="n">
        <f aca="false">6753.47943187+0.36116788*I440+0.01252571*N440-22.85359542*V440+0.00407811*AA440-0.00067349*E440</f>
        <v>8374.82219414244</v>
      </c>
      <c r="AH440" s="29" t="n">
        <f aca="false">A440*'Simple Linear Regression'!$B$18+'Simple Linear Regression'!$B$17</f>
        <v>8259.81962677433</v>
      </c>
      <c r="AI440" s="29" t="n">
        <f aca="false">7491.3971+0.0137554*N440-0.00058829*E440-34.3283*V440+0.30565*L440+54.6031*M440</f>
        <v>8350.3018668</v>
      </c>
      <c r="AJ440" s="29" t="n">
        <f aca="false">7491.3971-0.00058829*E440+0.30565*L440+54.6031*M440+0.0137554*N440-34.3283*V440</f>
        <v>8350.3018668</v>
      </c>
      <c r="AL440" s="29" t="n">
        <f aca="false">2192.59+2373.87*I440+0.0316653*N440-15.7623*V440+0.00202406*AA440-0.000740146*E440-0.00963493*(I440*N440)</f>
        <v>8373.49891585836</v>
      </c>
      <c r="AM440" s="30" t="n">
        <f aca="false">5205.907083+122.0638992*I440+13.609808*(N440/1000)-1.245906883*AD440+0.7746840854*AE440-134.2474226*AC440-1547.125689*IF(AND(B440&gt;=DATE(2020,3,20),B440&lt;=DATE(2020,6,26)),1,0)</f>
        <v>8409.9026902388</v>
      </c>
      <c r="AN440" s="30" t="n">
        <f aca="false">IF(ISNUMBER(C441),C441,AN441)-0.8328750492*(AD442-AD441)+3.274150872*(AE442-AE441)+0.7954612886*((IF(ISNUMBER(C441),C441,AN441)-IF(ISNUMBER(C440),C440,AN440))-(-0.8328750492*(AD441-AD440)+3.274150872*(AE441-AE440)))-1.394571582*AO441+0.4181414112*AO440</f>
        <v>8238.69438987328</v>
      </c>
      <c r="AP440" s="31" t="n">
        <f aca="false">AQ440+AR439+'ARIMAX(1,1,1) Model'!$C$19*(AR439-AR438)+'ARIMAX(1,1,1) Model'!$C$20*AS439</f>
        <v>8705.93543678346</v>
      </c>
      <c r="AQ440" s="31" t="n">
        <f aca="false">'ARIMAX(1,1,1) Model'!$C$6*I440+'ARIMAX(1,1,1) Model'!$C$7*N440/1000+'ARIMAX(1,1,1) Model'!$C$8*AD440+'ARIMAX(1,1,1) Model'!$C$9*AE440+'ARIMAX(1,1,1) Model'!$C$10*AC440+'ARIMAX(1,1,1) Model'!$C$11*IF(AND(B440&gt;='ARIMAX(1,1,1) Model'!$C$25,B440&lt;='ARIMAX(1,1,1) Model'!$C$26),1,0)+'ARIMAX(1,1,1) Model'!$C$12*E440/1000+'ARIMAX(1,1,1) Model'!$C$13*V440+'ARIMAX(1,1,1) Model'!$C$14*A440+'ARIMAX(1,1,1) Model'!$C$15*SIN(2*PI()*A440/'ARIMAX(1,1,1) Model'!$C$24)+'ARIMAX(1,1,1) Model'!$C$16*COS(2*PI()*A440/'ARIMAX(1,1,1) Model'!$C$24)+'ARIMAX(1,1,1) Model'!$C$17*SIN(4*PI()*A440/'ARIMAX(1,1,1) Model'!$C$24)+'ARIMAX(1,1,1) Model'!$C$18*COS(4*PI()*A440/'ARIMAX(1,1,1) Model'!$C$24)</f>
        <v>2164.5429987924</v>
      </c>
      <c r="AR440" s="31" t="n">
        <f aca="false">IF(ISNUMBER(C440),C440,AP440)-AQ440</f>
        <v>6911.4570012076</v>
      </c>
      <c r="AS440" s="31" t="n">
        <f aca="false">IF(ISNUMBER(C440),C440-AP440,0)</f>
        <v>370.064563216543</v>
      </c>
      <c r="AT440" s="32"/>
      <c r="AU440" s="33"/>
      <c r="AV440" s="33"/>
      <c r="AW440" s="31"/>
      <c r="AX440" s="31"/>
    </row>
    <row r="441" customFormat="false" ht="16.5" hidden="false" customHeight="true" outlineLevel="0" collapsed="false">
      <c r="A441" s="23" t="n">
        <v>440</v>
      </c>
      <c r="B441" s="24" t="n">
        <v>36350</v>
      </c>
      <c r="C441" s="23" t="n">
        <v>8679</v>
      </c>
      <c r="D441" s="25"/>
      <c r="E441" s="25" t="n">
        <v>287000</v>
      </c>
      <c r="F441" s="25"/>
      <c r="G441" s="25" t="n">
        <v>19.865</v>
      </c>
      <c r="H441" s="25" t="n">
        <v>18.6175</v>
      </c>
      <c r="I441" s="25" t="n">
        <v>1.125</v>
      </c>
      <c r="J441" s="25" t="n">
        <v>9411.682</v>
      </c>
      <c r="K441" s="25"/>
      <c r="L441" s="25" t="n">
        <v>516</v>
      </c>
      <c r="M441" s="25" t="n">
        <v>17.564</v>
      </c>
      <c r="N441" s="25" t="n">
        <v>220996</v>
      </c>
      <c r="O441" s="25" t="n">
        <v>6232.1</v>
      </c>
      <c r="P441" s="25" t="n">
        <v>1471714</v>
      </c>
      <c r="Q441" s="25"/>
      <c r="R441" s="25" t="n">
        <v>6317</v>
      </c>
      <c r="S441" s="25"/>
      <c r="T441" s="25"/>
      <c r="U441" s="25" t="n">
        <v>28</v>
      </c>
      <c r="V441" s="25" t="n">
        <v>94.6</v>
      </c>
      <c r="W441" s="25"/>
      <c r="X441" s="25"/>
      <c r="Y441" s="25"/>
      <c r="Z441" s="25"/>
      <c r="AA441" s="25" t="n">
        <v>276154</v>
      </c>
      <c r="AB441" s="26"/>
      <c r="AC441" s="27" t="n">
        <v>1</v>
      </c>
      <c r="AD441" s="28" t="n">
        <v>0</v>
      </c>
      <c r="AE441" s="28" t="n">
        <v>98.4</v>
      </c>
      <c r="AF441" s="27"/>
      <c r="AG441" s="29" t="n">
        <f aca="false">6753.47943187+0.36116788*I441+0.01252571*N441-22.85359542*V441+0.00407811*AA441-0.00067349*E441</f>
        <v>8292.962185103</v>
      </c>
      <c r="AH441" s="29" t="n">
        <f aca="false">A441*'Simple Linear Regression'!$B$18+'Simple Linear Regression'!$B$17</f>
        <v>8260.67266385823</v>
      </c>
      <c r="AI441" s="29" t="n">
        <f aca="false">7491.3971+0.0137554*N441-0.00058829*E441-34.3283*V441+0.30565*L441+54.6031*M441</f>
        <v>8231.7533168</v>
      </c>
      <c r="AJ441" s="29" t="n">
        <f aca="false">7491.3971-0.00058829*E441+0.30565*L441+54.6031*M441+0.0137554*N441-34.3283*V441</f>
        <v>8231.7533168</v>
      </c>
      <c r="AL441" s="29" t="n">
        <f aca="false">2192.59+2373.87*I441+0.0316653*N441-15.7623*V441+0.00202406*AA441-0.000740146*E441-0.00963493*(I441*N441)</f>
        <v>8321.074057975</v>
      </c>
      <c r="AM441" s="30" t="n">
        <f aca="false">5205.907083+122.0638992*I441+13.609808*(N441/1000)-1.245906883*AD441+0.7746840854*AE441-134.2474226*AC441-1547.125689*IF(AND(B441&gt;=DATE(2020,3,20),B441&lt;=DATE(2020,6,26)),1,0)</f>
        <v>8292.92358977136</v>
      </c>
      <c r="AN441" s="30" t="n">
        <f aca="false">IF(ISNUMBER(C442),C442,AN442)-0.8328750492*(AD443-AD442)+3.274150872*(AE443-AE442)+0.7954612886*((IF(ISNUMBER(C442),C442,AN442)-IF(ISNUMBER(C441),C441,AN441))-(-0.8328750492*(AD442-AD441)+3.274150872*(AE442-AE441)))-1.394571582*AO442+0.4181414112*AO441</f>
        <v>8697.93671265152</v>
      </c>
      <c r="AP441" s="31" t="n">
        <f aca="false">AQ441+AR440+'ARIMAX(1,1,1) Model'!$C$19*(AR440-AR439)+'ARIMAX(1,1,1) Model'!$C$20*AS440</f>
        <v>8724.44612695991</v>
      </c>
      <c r="AQ441" s="31" t="n">
        <f aca="false">'ARIMAX(1,1,1) Model'!$C$6*I441+'ARIMAX(1,1,1) Model'!$C$7*N441/1000+'ARIMAX(1,1,1) Model'!$C$8*AD441+'ARIMAX(1,1,1) Model'!$C$9*AE441+'ARIMAX(1,1,1) Model'!$C$10*AC441+'ARIMAX(1,1,1) Model'!$C$11*IF(AND(B441&gt;='ARIMAX(1,1,1) Model'!$C$25,B441&lt;='ARIMAX(1,1,1) Model'!$C$26),1,0)+'ARIMAX(1,1,1) Model'!$C$12*E441/1000+'ARIMAX(1,1,1) Model'!$C$13*V441+'ARIMAX(1,1,1) Model'!$C$14*A441+'ARIMAX(1,1,1) Model'!$C$15*SIN(2*PI()*A441/'ARIMAX(1,1,1) Model'!$C$24)+'ARIMAX(1,1,1) Model'!$C$16*COS(2*PI()*A441/'ARIMAX(1,1,1) Model'!$C$24)+'ARIMAX(1,1,1) Model'!$C$17*SIN(4*PI()*A441/'ARIMAX(1,1,1) Model'!$C$24)+'ARIMAX(1,1,1) Model'!$C$18*COS(4*PI()*A441/'ARIMAX(1,1,1) Model'!$C$24)</f>
        <v>2148.21221466425</v>
      </c>
      <c r="AR441" s="31" t="n">
        <f aca="false">IF(ISNUMBER(C441),C441,AP441)-AQ441</f>
        <v>6530.78778533575</v>
      </c>
      <c r="AS441" s="31" t="n">
        <f aca="false">IF(ISNUMBER(C441),C441-AP441,0)</f>
        <v>-45.4461269599105</v>
      </c>
      <c r="AT441" s="32"/>
      <c r="AU441" s="33"/>
      <c r="AV441" s="33"/>
      <c r="AW441" s="31"/>
      <c r="AX441" s="31"/>
    </row>
    <row r="442" customFormat="false" ht="16.5" hidden="false" customHeight="true" outlineLevel="0" collapsed="false">
      <c r="A442" s="23" t="n">
        <v>441</v>
      </c>
      <c r="B442" s="24" t="n">
        <v>36357</v>
      </c>
      <c r="C442" s="23" t="n">
        <v>8622</v>
      </c>
      <c r="D442" s="25"/>
      <c r="E442" s="25" t="n">
        <v>288000</v>
      </c>
      <c r="F442" s="25"/>
      <c r="G442" s="25" t="n">
        <v>20.212</v>
      </c>
      <c r="H442" s="25" t="n">
        <v>19.246</v>
      </c>
      <c r="I442" s="25" t="n">
        <v>1.143</v>
      </c>
      <c r="J442" s="25" t="n">
        <v>9411.682</v>
      </c>
      <c r="K442" s="25"/>
      <c r="L442" s="25" t="n">
        <v>516</v>
      </c>
      <c r="M442" s="25" t="n">
        <v>17.346</v>
      </c>
      <c r="N442" s="25" t="n">
        <v>230786</v>
      </c>
      <c r="O442" s="25" t="n">
        <v>6232.1</v>
      </c>
      <c r="P442" s="25" t="n">
        <v>1471714</v>
      </c>
      <c r="Q442" s="25"/>
      <c r="R442" s="25" t="n">
        <v>6317</v>
      </c>
      <c r="S442" s="25"/>
      <c r="T442" s="25"/>
      <c r="U442" s="25" t="n">
        <v>28</v>
      </c>
      <c r="V442" s="25" t="n">
        <v>94.6</v>
      </c>
      <c r="W442" s="25"/>
      <c r="X442" s="25"/>
      <c r="Y442" s="25"/>
      <c r="Z442" s="25"/>
      <c r="AA442" s="25" t="n">
        <v>276154</v>
      </c>
      <c r="AB442" s="26"/>
      <c r="AC442" s="27" t="n">
        <v>0</v>
      </c>
      <c r="AD442" s="28" t="n">
        <v>0</v>
      </c>
      <c r="AE442" s="28" t="n">
        <v>76.6</v>
      </c>
      <c r="AF442" s="27"/>
      <c r="AG442" s="29" t="n">
        <f aca="false">6753.47943187+0.36116788*I442+0.01252571*N442-22.85359542*V442+0.00407811*AA442-0.00067349*E442</f>
        <v>8414.92189702484</v>
      </c>
      <c r="AH442" s="29" t="n">
        <f aca="false">A442*'Simple Linear Regression'!$B$18+'Simple Linear Regression'!$B$17</f>
        <v>8261.52570094214</v>
      </c>
      <c r="AI442" s="29" t="n">
        <f aca="false">7491.3971+0.0137554*N442-0.00058829*E442-34.3283*V442+0.30565*L442+54.6031*M442</f>
        <v>8353.926917</v>
      </c>
      <c r="AJ442" s="29" t="n">
        <f aca="false">7491.3971-0.00058829*E442+0.30565*L442+54.6031*M442+0.0137554*N442-34.3283*V442</f>
        <v>8353.926917</v>
      </c>
      <c r="AL442" s="29" t="n">
        <f aca="false">2192.59+2373.87*I442+0.0316653*N442-15.7623*V442+0.00202406*AA442-0.000740146*E442-0.00963493*(I442*N442)</f>
        <v>8526.92522349786</v>
      </c>
      <c r="AM442" s="30" t="n">
        <f aca="false">5205.907083+122.0638992*I442+13.609808*(N442/1000)-1.245906883*AD442+0.7746840854*AE442-134.2474226*AC442-1547.125689*IF(AND(B442&gt;=DATE(2020,3,20),B442&lt;=DATE(2020,6,26)),1,0)</f>
        <v>8545.72006981524</v>
      </c>
      <c r="AN442" s="30" t="n">
        <f aca="false">IF(ISNUMBER(C443),C443,AN443)-0.8328750492*(AD444-AD443)+3.274150872*(AE444-AE443)+0.7954612886*((IF(ISNUMBER(C443),C443,AN443)-IF(ISNUMBER(C442),C442,AN442))-(-0.8328750492*(AD443-AD442)+3.274150872*(AE443-AE442)))-1.394571582*AO443+0.4181414112*AO442</f>
        <v>8649.01757728468</v>
      </c>
      <c r="AP442" s="31" t="n">
        <f aca="false">AQ442+AR441+'ARIMAX(1,1,1) Model'!$C$19*(AR441-AR440)+'ARIMAX(1,1,1) Model'!$C$20*AS441</f>
        <v>8700.43082129099</v>
      </c>
      <c r="AQ442" s="31" t="n">
        <f aca="false">'ARIMAX(1,1,1) Model'!$C$6*I442+'ARIMAX(1,1,1) Model'!$C$7*N442/1000+'ARIMAX(1,1,1) Model'!$C$8*AD442+'ARIMAX(1,1,1) Model'!$C$9*AE442+'ARIMAX(1,1,1) Model'!$C$10*AC442+'ARIMAX(1,1,1) Model'!$C$11*IF(AND(B442&gt;='ARIMAX(1,1,1) Model'!$C$25,B442&lt;='ARIMAX(1,1,1) Model'!$C$26),1,0)+'ARIMAX(1,1,1) Model'!$C$12*E442/1000+'ARIMAX(1,1,1) Model'!$C$13*V442+'ARIMAX(1,1,1) Model'!$C$14*A442+'ARIMAX(1,1,1) Model'!$C$15*SIN(2*PI()*A442/'ARIMAX(1,1,1) Model'!$C$24)+'ARIMAX(1,1,1) Model'!$C$16*COS(2*PI()*A442/'ARIMAX(1,1,1) Model'!$C$24)+'ARIMAX(1,1,1) Model'!$C$17*SIN(4*PI()*A442/'ARIMAX(1,1,1) Model'!$C$24)+'ARIMAX(1,1,1) Model'!$C$18*COS(4*PI()*A442/'ARIMAX(1,1,1) Model'!$C$24)</f>
        <v>2165.86502194027</v>
      </c>
      <c r="AR442" s="31" t="n">
        <f aca="false">IF(ISNUMBER(C442),C442,AP442)-AQ442</f>
        <v>6456.13497805973</v>
      </c>
      <c r="AS442" s="31" t="n">
        <f aca="false">IF(ISNUMBER(C442),C442-AP442,0)</f>
        <v>-78.4308212909891</v>
      </c>
      <c r="AT442" s="32"/>
      <c r="AU442" s="33"/>
      <c r="AV442" s="33"/>
      <c r="AW442" s="31"/>
      <c r="AX442" s="31"/>
    </row>
    <row r="443" customFormat="false" ht="16.5" hidden="false" customHeight="true" outlineLevel="0" collapsed="false">
      <c r="A443" s="23" t="n">
        <v>442</v>
      </c>
      <c r="B443" s="24" t="n">
        <v>36364</v>
      </c>
      <c r="C443" s="23" t="n">
        <v>8639</v>
      </c>
      <c r="D443" s="25"/>
      <c r="E443" s="25" t="n">
        <v>309000</v>
      </c>
      <c r="F443" s="25"/>
      <c r="G443" s="25" t="n">
        <v>19.89</v>
      </c>
      <c r="H443" s="25" t="n">
        <v>19.28</v>
      </c>
      <c r="I443" s="25" t="n">
        <v>1.169</v>
      </c>
      <c r="J443" s="25" t="n">
        <v>9411.682</v>
      </c>
      <c r="K443" s="25"/>
      <c r="L443" s="25" t="n">
        <v>516</v>
      </c>
      <c r="M443" s="25" t="n">
        <v>17.346</v>
      </c>
      <c r="N443" s="25" t="n">
        <v>230786</v>
      </c>
      <c r="O443" s="25" t="n">
        <v>6232.1</v>
      </c>
      <c r="P443" s="25" t="n">
        <v>1471714</v>
      </c>
      <c r="Q443" s="25"/>
      <c r="R443" s="25" t="n">
        <v>6317</v>
      </c>
      <c r="S443" s="25"/>
      <c r="T443" s="25"/>
      <c r="U443" s="25" t="n">
        <v>28</v>
      </c>
      <c r="V443" s="25" t="n">
        <v>94.6</v>
      </c>
      <c r="W443" s="25"/>
      <c r="X443" s="25"/>
      <c r="Y443" s="25"/>
      <c r="Z443" s="25"/>
      <c r="AA443" s="25" t="n">
        <v>276154</v>
      </c>
      <c r="AB443" s="26"/>
      <c r="AC443" s="27" t="n">
        <v>0</v>
      </c>
      <c r="AD443" s="28" t="n">
        <v>0</v>
      </c>
      <c r="AE443" s="28" t="n">
        <v>96.3</v>
      </c>
      <c r="AF443" s="27"/>
      <c r="AG443" s="29" t="n">
        <f aca="false">6753.47943187+0.36116788*I443+0.01252571*N443-22.85359542*V443+0.00407811*AA443-0.00067349*E443</f>
        <v>8400.78799738972</v>
      </c>
      <c r="AH443" s="29" t="n">
        <f aca="false">A443*'Simple Linear Regression'!$B$18+'Simple Linear Regression'!$B$17</f>
        <v>8262.37873802604</v>
      </c>
      <c r="AI443" s="29" t="n">
        <f aca="false">7491.3971+0.0137554*N443-0.00058829*E443-34.3283*V443+0.30565*L443+54.6031*M443</f>
        <v>8341.572827</v>
      </c>
      <c r="AJ443" s="29" t="n">
        <f aca="false">7491.3971-0.00058829*E443+0.30565*L443+54.6031*M443+0.0137554*N443-34.3283*V443</f>
        <v>8341.572827</v>
      </c>
      <c r="AL443" s="29" t="n">
        <f aca="false">2192.59+2373.87*I443+0.0316653*N443-15.7623*V443+0.00202406*AA443-0.000740146*E443-0.00963493*(I443*N443)</f>
        <v>8515.28899666838</v>
      </c>
      <c r="AM443" s="30" t="n">
        <f aca="false">5205.907083+122.0638992*I443+13.609808*(N443/1000)-1.245906883*AD443+0.7746840854*AE443-134.2474226*AC443-1547.125689*IF(AND(B443&gt;=DATE(2020,3,20),B443&lt;=DATE(2020,6,26)),1,0)</f>
        <v>8564.15500767682</v>
      </c>
      <c r="AN443" s="30" t="n">
        <f aca="false">IF(ISNUMBER(C444),C444,AN444)-0.8328750492*(AD445-AD444)+3.274150872*(AE445-AE444)+0.7954612886*((IF(ISNUMBER(C444),C444,AN444)-IF(ISNUMBER(C443),C443,AN443))-(-0.8328750492*(AD444-AD443)+3.274150872*(AE444-AE443)))-1.394571582*AO444+0.4181414112*AO443</f>
        <v>8388.69788583501</v>
      </c>
      <c r="AP443" s="31" t="n">
        <f aca="false">AQ443+AR442+'ARIMAX(1,1,1) Model'!$C$19*(AR442-AR441)+'ARIMAX(1,1,1) Model'!$C$20*AS442</f>
        <v>8693.12141928641</v>
      </c>
      <c r="AQ443" s="31" t="n">
        <f aca="false">'ARIMAX(1,1,1) Model'!$C$6*I443+'ARIMAX(1,1,1) Model'!$C$7*N443/1000+'ARIMAX(1,1,1) Model'!$C$8*AD443+'ARIMAX(1,1,1) Model'!$C$9*AE443+'ARIMAX(1,1,1) Model'!$C$10*AC443+'ARIMAX(1,1,1) Model'!$C$11*IF(AND(B443&gt;='ARIMAX(1,1,1) Model'!$C$25,B443&lt;='ARIMAX(1,1,1) Model'!$C$26),1,0)+'ARIMAX(1,1,1) Model'!$C$12*E443/1000+'ARIMAX(1,1,1) Model'!$C$13*V443+'ARIMAX(1,1,1) Model'!$C$14*A443+'ARIMAX(1,1,1) Model'!$C$15*SIN(2*PI()*A443/'ARIMAX(1,1,1) Model'!$C$24)+'ARIMAX(1,1,1) Model'!$C$16*COS(2*PI()*A443/'ARIMAX(1,1,1) Model'!$C$24)+'ARIMAX(1,1,1) Model'!$C$17*SIN(4*PI()*A443/'ARIMAX(1,1,1) Model'!$C$24)+'ARIMAX(1,1,1) Model'!$C$18*COS(4*PI()*A443/'ARIMAX(1,1,1) Model'!$C$24)</f>
        <v>2173.67316500663</v>
      </c>
      <c r="AR443" s="31" t="n">
        <f aca="false">IF(ISNUMBER(C443),C443,AP443)-AQ443</f>
        <v>6465.32683499337</v>
      </c>
      <c r="AS443" s="31" t="n">
        <f aca="false">IF(ISNUMBER(C443),C443-AP443,0)</f>
        <v>-54.1214192864136</v>
      </c>
      <c r="AT443" s="32"/>
      <c r="AU443" s="33"/>
      <c r="AV443" s="33"/>
      <c r="AW443" s="31"/>
      <c r="AX443" s="31"/>
    </row>
    <row r="444" customFormat="false" ht="16.5" hidden="false" customHeight="true" outlineLevel="0" collapsed="false">
      <c r="A444" s="23" t="n">
        <v>443</v>
      </c>
      <c r="B444" s="24" t="n">
        <v>36371</v>
      </c>
      <c r="C444" s="23" t="n">
        <v>8537</v>
      </c>
      <c r="D444" s="25"/>
      <c r="E444" s="25" t="n">
        <v>306000</v>
      </c>
      <c r="F444" s="25"/>
      <c r="G444" s="25" t="n">
        <v>20.622</v>
      </c>
      <c r="H444" s="25" t="n">
        <v>19.756</v>
      </c>
      <c r="I444" s="25" t="n">
        <v>1.193</v>
      </c>
      <c r="J444" s="25" t="n">
        <v>9411.682</v>
      </c>
      <c r="K444" s="25"/>
      <c r="L444" s="25" t="n">
        <v>516</v>
      </c>
      <c r="M444" s="25" t="n">
        <v>17.346</v>
      </c>
      <c r="N444" s="25" t="n">
        <v>230786</v>
      </c>
      <c r="O444" s="25" t="n">
        <v>6232.1</v>
      </c>
      <c r="P444" s="25" t="n">
        <v>1471714</v>
      </c>
      <c r="Q444" s="25"/>
      <c r="R444" s="25" t="n">
        <v>6317</v>
      </c>
      <c r="S444" s="25"/>
      <c r="T444" s="25"/>
      <c r="U444" s="25" t="n">
        <v>28</v>
      </c>
      <c r="V444" s="25" t="n">
        <v>94.6</v>
      </c>
      <c r="W444" s="25"/>
      <c r="X444" s="25"/>
      <c r="Y444" s="25"/>
      <c r="Z444" s="25"/>
      <c r="AA444" s="25" t="n">
        <v>276154</v>
      </c>
      <c r="AB444" s="26"/>
      <c r="AC444" s="27" t="n">
        <v>0</v>
      </c>
      <c r="AD444" s="28" t="n">
        <v>0</v>
      </c>
      <c r="AE444" s="28" t="n">
        <v>110.9</v>
      </c>
      <c r="AF444" s="27"/>
      <c r="AG444" s="29" t="n">
        <f aca="false">6753.47943187+0.36116788*I444+0.01252571*N444-22.85359542*V444+0.00407811*AA444-0.00067349*E444</f>
        <v>8402.81713541884</v>
      </c>
      <c r="AH444" s="29" t="n">
        <f aca="false">A444*'Simple Linear Regression'!$B$18+'Simple Linear Regression'!$B$17</f>
        <v>8263.23177510995</v>
      </c>
      <c r="AI444" s="29" t="n">
        <f aca="false">7491.3971+0.0137554*N444-0.00058829*E444-34.3283*V444+0.30565*L444+54.6031*M444</f>
        <v>8343.337697</v>
      </c>
      <c r="AJ444" s="29" t="n">
        <f aca="false">7491.3971-0.00058829*E444+0.30565*L444+54.6031*M444+0.0137554*N444-34.3283*V444</f>
        <v>8343.337697</v>
      </c>
      <c r="AL444" s="29" t="n">
        <f aca="false">2192.59+2373.87*I444+0.0316653*N444-15.7623*V444+0.00202406*AA444-0.000740146*E444-0.00963493*(I444*N444)</f>
        <v>8521.11574774886</v>
      </c>
      <c r="AM444" s="30" t="n">
        <f aca="false">5205.907083+122.0638992*I444+13.609808*(N444/1000)-1.245906883*AD444+0.7746840854*AE444-134.2474226*AC444-1547.125689*IF(AND(B444&gt;=DATE(2020,3,20),B444&lt;=DATE(2020,6,26)),1,0)</f>
        <v>8578.39492890446</v>
      </c>
      <c r="AN444" s="30" t="n">
        <f aca="false">IF(ISNUMBER(C445),C445,AN445)-0.8328750492*(AD446-AD445)+3.274150872*(AE446-AE445)+0.7954612886*((IF(ISNUMBER(C445),C445,AN445)-IF(ISNUMBER(C444),C444,AN444))-(-0.8328750492*(AD445-AD444)+3.274150872*(AE445-AE444)))-1.394571582*AO445+0.4181414112*AO444</f>
        <v>8700.23505543364</v>
      </c>
      <c r="AP444" s="31" t="n">
        <f aca="false">AQ444+AR443+'ARIMAX(1,1,1) Model'!$C$19*(AR443-AR442)+'ARIMAX(1,1,1) Model'!$C$20*AS443</f>
        <v>8698.87092708508</v>
      </c>
      <c r="AQ444" s="31" t="n">
        <f aca="false">'ARIMAX(1,1,1) Model'!$C$6*I444+'ARIMAX(1,1,1) Model'!$C$7*N444/1000+'ARIMAX(1,1,1) Model'!$C$8*AD444+'ARIMAX(1,1,1) Model'!$C$9*AE444+'ARIMAX(1,1,1) Model'!$C$10*AC444+'ARIMAX(1,1,1) Model'!$C$11*IF(AND(B444&gt;='ARIMAX(1,1,1) Model'!$C$25,B444&lt;='ARIMAX(1,1,1) Model'!$C$26),1,0)+'ARIMAX(1,1,1) Model'!$C$12*E444/1000+'ARIMAX(1,1,1) Model'!$C$13*V444+'ARIMAX(1,1,1) Model'!$C$14*A444+'ARIMAX(1,1,1) Model'!$C$15*SIN(2*PI()*A444/'ARIMAX(1,1,1) Model'!$C$24)+'ARIMAX(1,1,1) Model'!$C$16*COS(2*PI()*A444/'ARIMAX(1,1,1) Model'!$C$24)+'ARIMAX(1,1,1) Model'!$C$17*SIN(4*PI()*A444/'ARIMAX(1,1,1) Model'!$C$24)+'ARIMAX(1,1,1) Model'!$C$18*COS(4*PI()*A444/'ARIMAX(1,1,1) Model'!$C$24)</f>
        <v>2183.93379928615</v>
      </c>
      <c r="AR444" s="31" t="n">
        <f aca="false">IF(ISNUMBER(C444),C444,AP444)-AQ444</f>
        <v>6353.06620071385</v>
      </c>
      <c r="AS444" s="31" t="n">
        <f aca="false">IF(ISNUMBER(C444),C444-AP444,0)</f>
        <v>-161.870927085081</v>
      </c>
      <c r="AT444" s="32"/>
      <c r="AU444" s="33"/>
      <c r="AV444" s="33"/>
      <c r="AW444" s="31"/>
      <c r="AX444" s="31"/>
    </row>
    <row r="445" customFormat="false" ht="16.5" hidden="false" customHeight="true" outlineLevel="0" collapsed="false">
      <c r="A445" s="23" t="n">
        <v>444</v>
      </c>
      <c r="B445" s="24" t="n">
        <v>36378</v>
      </c>
      <c r="C445" s="23" t="n">
        <v>8644</v>
      </c>
      <c r="D445" s="25"/>
      <c r="E445" s="25" t="n">
        <v>300000</v>
      </c>
      <c r="F445" s="25"/>
      <c r="G445" s="25" t="n">
        <v>20.544</v>
      </c>
      <c r="H445" s="25" t="n">
        <v>19.442</v>
      </c>
      <c r="I445" s="25" t="n">
        <v>1.195</v>
      </c>
      <c r="J445" s="25" t="n">
        <v>9526.21</v>
      </c>
      <c r="K445" s="25"/>
      <c r="L445" s="25" t="n">
        <v>558</v>
      </c>
      <c r="M445" s="25" t="n">
        <v>17.346</v>
      </c>
      <c r="N445" s="25" t="n">
        <v>230786</v>
      </c>
      <c r="O445" s="25" t="n">
        <v>6260.3</v>
      </c>
      <c r="P445" s="25" t="n">
        <v>1471714</v>
      </c>
      <c r="Q445" s="25"/>
      <c r="R445" s="25" t="n">
        <v>6317</v>
      </c>
      <c r="S445" s="25"/>
      <c r="T445" s="25"/>
      <c r="U445" s="25" t="n">
        <v>28</v>
      </c>
      <c r="V445" s="25" t="n">
        <v>93.9</v>
      </c>
      <c r="W445" s="25"/>
      <c r="X445" s="25"/>
      <c r="Y445" s="25"/>
      <c r="Z445" s="25"/>
      <c r="AA445" s="25" t="n">
        <v>276154</v>
      </c>
      <c r="AB445" s="26"/>
      <c r="AC445" s="27" t="n">
        <v>0</v>
      </c>
      <c r="AD445" s="28" t="n">
        <v>0</v>
      </c>
      <c r="AE445" s="28" t="n">
        <v>102</v>
      </c>
      <c r="AF445" s="27"/>
      <c r="AG445" s="29" t="n">
        <f aca="false">6753.47943187+0.36116788*I445+0.01252571*N445-22.85359542*V445+0.00407811*AA445-0.00067349*E445</f>
        <v>8422.8563145486</v>
      </c>
      <c r="AH445" s="29" t="n">
        <f aca="false">A445*'Simple Linear Regression'!$B$18+'Simple Linear Regression'!$B$17</f>
        <v>8264.08481219385</v>
      </c>
      <c r="AI445" s="29" t="n">
        <f aca="false">7491.3971+0.0137554*N445-0.00058829*E445-34.3283*V445+0.30565*L445+54.6031*M445</f>
        <v>8383.734547</v>
      </c>
      <c r="AJ445" s="29" t="n">
        <f aca="false">7491.3971-0.00058829*E445+0.30565*L445+54.6031*M445+0.0137554*N445-34.3283*V445</f>
        <v>8383.734547</v>
      </c>
      <c r="AL445" s="29" t="n">
        <f aca="false">2192.59+2373.87*I445+0.0316653*N445-15.7623*V445+0.00202406*AA445-0.000740146*E445-0.00963493*(I445*N445)</f>
        <v>8536.8907598389</v>
      </c>
      <c r="AM445" s="30" t="n">
        <f aca="false">5205.907083+122.0638992*I445+13.609808*(N445/1000)-1.245906883*AD445+0.7746840854*AE445-134.2474226*AC445-1547.125689*IF(AND(B445&gt;=DATE(2020,3,20),B445&lt;=DATE(2020,6,26)),1,0)</f>
        <v>8571.7443683428</v>
      </c>
      <c r="AN445" s="30" t="n">
        <f aca="false">IF(ISNUMBER(C446),C446,AN446)-0.8328750492*(AD447-AD446)+3.274150872*(AE447-AE446)+0.7954612886*((IF(ISNUMBER(C446),C446,AN446)-IF(ISNUMBER(C445),C445,AN445))-(-0.8328750492*(AD446-AD445)+3.274150872*(AE446-AE445)))-1.394571582*AO446+0.4181414112*AO445</f>
        <v>8481.27799265162</v>
      </c>
      <c r="AP445" s="31" t="n">
        <f aca="false">AQ445+AR444+'ARIMAX(1,1,1) Model'!$C$19*(AR444-AR443)+'ARIMAX(1,1,1) Model'!$C$20*AS444</f>
        <v>8609.18067310702</v>
      </c>
      <c r="AQ445" s="31" t="n">
        <f aca="false">'ARIMAX(1,1,1) Model'!$C$6*I445+'ARIMAX(1,1,1) Model'!$C$7*N445/1000+'ARIMAX(1,1,1) Model'!$C$8*AD445+'ARIMAX(1,1,1) Model'!$C$9*AE445+'ARIMAX(1,1,1) Model'!$C$10*AC445+'ARIMAX(1,1,1) Model'!$C$11*IF(AND(B445&gt;='ARIMAX(1,1,1) Model'!$C$25,B445&lt;='ARIMAX(1,1,1) Model'!$C$26),1,0)+'ARIMAX(1,1,1) Model'!$C$12*E445/1000+'ARIMAX(1,1,1) Model'!$C$13*V445+'ARIMAX(1,1,1) Model'!$C$14*A445+'ARIMAX(1,1,1) Model'!$C$15*SIN(2*PI()*A445/'ARIMAX(1,1,1) Model'!$C$24)+'ARIMAX(1,1,1) Model'!$C$16*COS(2*PI()*A445/'ARIMAX(1,1,1) Model'!$C$24)+'ARIMAX(1,1,1) Model'!$C$17*SIN(4*PI()*A445/'ARIMAX(1,1,1) Model'!$C$24)+'ARIMAX(1,1,1) Model'!$C$18*COS(4*PI()*A445/'ARIMAX(1,1,1) Model'!$C$24)</f>
        <v>2121.36608784924</v>
      </c>
      <c r="AR445" s="31" t="n">
        <f aca="false">IF(ISNUMBER(C445),C445,AP445)-AQ445</f>
        <v>6522.63391215076</v>
      </c>
      <c r="AS445" s="31" t="n">
        <f aca="false">IF(ISNUMBER(C445),C445-AP445,0)</f>
        <v>34.8193268929826</v>
      </c>
      <c r="AT445" s="32"/>
      <c r="AU445" s="33"/>
      <c r="AV445" s="33"/>
      <c r="AW445" s="31"/>
      <c r="AX445" s="31"/>
    </row>
    <row r="446" customFormat="false" ht="16.5" hidden="false" customHeight="true" outlineLevel="0" collapsed="false">
      <c r="A446" s="23" t="n">
        <v>445</v>
      </c>
      <c r="B446" s="24" t="n">
        <v>36385</v>
      </c>
      <c r="C446" s="23" t="n">
        <v>8519</v>
      </c>
      <c r="D446" s="25"/>
      <c r="E446" s="25" t="n">
        <v>295000</v>
      </c>
      <c r="F446" s="25"/>
      <c r="G446" s="25" t="n">
        <v>21.44</v>
      </c>
      <c r="H446" s="25" t="n">
        <v>20.206</v>
      </c>
      <c r="I446" s="25" t="n">
        <v>1.206</v>
      </c>
      <c r="J446" s="25" t="n">
        <v>9526.21</v>
      </c>
      <c r="K446" s="25"/>
      <c r="L446" s="25" t="n">
        <v>558</v>
      </c>
      <c r="M446" s="25" t="n">
        <v>17.346</v>
      </c>
      <c r="N446" s="25" t="n">
        <v>230786</v>
      </c>
      <c r="O446" s="25" t="n">
        <v>6260.3</v>
      </c>
      <c r="P446" s="25" t="n">
        <v>1471714</v>
      </c>
      <c r="Q446" s="25"/>
      <c r="R446" s="25" t="n">
        <v>6317</v>
      </c>
      <c r="S446" s="25"/>
      <c r="T446" s="25"/>
      <c r="U446" s="25" t="n">
        <v>28</v>
      </c>
      <c r="V446" s="25" t="n">
        <v>93.9</v>
      </c>
      <c r="W446" s="25"/>
      <c r="X446" s="25"/>
      <c r="Y446" s="25"/>
      <c r="Z446" s="25"/>
      <c r="AA446" s="25" t="n">
        <v>276154</v>
      </c>
      <c r="AB446" s="26"/>
      <c r="AC446" s="27" t="n">
        <v>0</v>
      </c>
      <c r="AD446" s="28" t="n">
        <v>0</v>
      </c>
      <c r="AE446" s="28" t="n">
        <v>86.1</v>
      </c>
      <c r="AF446" s="27"/>
      <c r="AG446" s="29" t="n">
        <f aca="false">6753.47943187+0.36116788*I446+0.01252571*N446-22.85359542*V446+0.00407811*AA446-0.00067349*E446</f>
        <v>8426.22773739528</v>
      </c>
      <c r="AH446" s="29" t="n">
        <f aca="false">A446*'Simple Linear Regression'!$B$18+'Simple Linear Regression'!$B$17</f>
        <v>8264.93784927775</v>
      </c>
      <c r="AI446" s="29" t="n">
        <f aca="false">7491.3971+0.0137554*N446-0.00058829*E446-34.3283*V446+0.30565*L446+54.6031*M446</f>
        <v>8386.675997</v>
      </c>
      <c r="AJ446" s="29" t="n">
        <f aca="false">7491.3971-0.00058829*E446+0.30565*L446+54.6031*M446+0.0137554*N446-34.3283*V446</f>
        <v>8386.675997</v>
      </c>
      <c r="AL446" s="29" t="n">
        <f aca="false">2192.59+2373.87*I446+0.0316653*N446-15.7623*V446+0.00202406*AA446-0.000740146*E446-0.00963493*(I446*N446)</f>
        <v>8542.24438333412</v>
      </c>
      <c r="AM446" s="30" t="n">
        <f aca="false">5205.907083+122.0638992*I446+13.609808*(N446/1000)-1.245906883*AD446+0.7746840854*AE446-134.2474226*AC446-1547.125689*IF(AND(B446&gt;=DATE(2020,3,20),B446&lt;=DATE(2020,6,26)),1,0)</f>
        <v>8560.76959427614</v>
      </c>
      <c r="AN446" s="30" t="n">
        <f aca="false">IF(ISNUMBER(C447),C447,AN447)-0.8328750492*(AD448-AD447)+3.274150872*(AE448-AE447)+0.7954612886*((IF(ISNUMBER(C447),C447,AN447)-IF(ISNUMBER(C446),C446,AN446))-(-0.8328750492*(AD447-AD446)+3.274150872*(AE447-AE446)))-1.394571582*AO447+0.4181414112*AO446</f>
        <v>8292.13978343047</v>
      </c>
      <c r="AP446" s="31" t="n">
        <f aca="false">AQ446+AR445+'ARIMAX(1,1,1) Model'!$C$19*(AR445-AR444)+'ARIMAX(1,1,1) Model'!$C$20*AS445</f>
        <v>8556.91813100976</v>
      </c>
      <c r="AQ446" s="31" t="n">
        <f aca="false">'ARIMAX(1,1,1) Model'!$C$6*I446+'ARIMAX(1,1,1) Model'!$C$7*N446/1000+'ARIMAX(1,1,1) Model'!$C$8*AD446+'ARIMAX(1,1,1) Model'!$C$9*AE446+'ARIMAX(1,1,1) Model'!$C$10*AC446+'ARIMAX(1,1,1) Model'!$C$11*IF(AND(B446&gt;='ARIMAX(1,1,1) Model'!$C$25,B446&lt;='ARIMAX(1,1,1) Model'!$C$26),1,0)+'ARIMAX(1,1,1) Model'!$C$12*E446/1000+'ARIMAX(1,1,1) Model'!$C$13*V446+'ARIMAX(1,1,1) Model'!$C$14*A446+'ARIMAX(1,1,1) Model'!$C$15*SIN(2*PI()*A446/'ARIMAX(1,1,1) Model'!$C$24)+'ARIMAX(1,1,1) Model'!$C$16*COS(2*PI()*A446/'ARIMAX(1,1,1) Model'!$C$24)+'ARIMAX(1,1,1) Model'!$C$17*SIN(4*PI()*A446/'ARIMAX(1,1,1) Model'!$C$24)+'ARIMAX(1,1,1) Model'!$C$18*COS(4*PI()*A446/'ARIMAX(1,1,1) Model'!$C$24)</f>
        <v>2049.08630239862</v>
      </c>
      <c r="AR446" s="31" t="n">
        <f aca="false">IF(ISNUMBER(C446),C446,AP446)-AQ446</f>
        <v>6469.91369760138</v>
      </c>
      <c r="AS446" s="31" t="n">
        <f aca="false">IF(ISNUMBER(C446),C446-AP446,0)</f>
        <v>-37.9181310097592</v>
      </c>
      <c r="AT446" s="32"/>
      <c r="AU446" s="33"/>
      <c r="AV446" s="33"/>
      <c r="AW446" s="31"/>
      <c r="AX446" s="31"/>
    </row>
    <row r="447" customFormat="false" ht="16.5" hidden="false" customHeight="true" outlineLevel="0" collapsed="false">
      <c r="A447" s="23" t="n">
        <v>446</v>
      </c>
      <c r="B447" s="24" t="n">
        <v>36392</v>
      </c>
      <c r="C447" s="23" t="n">
        <v>8415</v>
      </c>
      <c r="D447" s="25"/>
      <c r="E447" s="25" t="n">
        <v>292000</v>
      </c>
      <c r="F447" s="25"/>
      <c r="G447" s="25" t="n">
        <v>21.62</v>
      </c>
      <c r="H447" s="25" t="n">
        <v>20.802</v>
      </c>
      <c r="I447" s="25" t="n">
        <v>1.236</v>
      </c>
      <c r="J447" s="25" t="n">
        <v>9526.21</v>
      </c>
      <c r="K447" s="25"/>
      <c r="L447" s="25" t="n">
        <v>558</v>
      </c>
      <c r="M447" s="25" t="n">
        <v>17.688</v>
      </c>
      <c r="N447" s="25" t="n">
        <v>235970</v>
      </c>
      <c r="O447" s="25" t="n">
        <v>6260.3</v>
      </c>
      <c r="P447" s="25" t="n">
        <v>1471714</v>
      </c>
      <c r="Q447" s="25"/>
      <c r="R447" s="25" t="n">
        <v>6317</v>
      </c>
      <c r="S447" s="25"/>
      <c r="T447" s="25"/>
      <c r="U447" s="25" t="n">
        <v>28</v>
      </c>
      <c r="V447" s="25" t="n">
        <v>93.9</v>
      </c>
      <c r="W447" s="25"/>
      <c r="X447" s="25"/>
      <c r="Y447" s="25"/>
      <c r="Z447" s="25"/>
      <c r="AA447" s="25" t="n">
        <v>276154</v>
      </c>
      <c r="AB447" s="26"/>
      <c r="AC447" s="27" t="n">
        <v>0</v>
      </c>
      <c r="AD447" s="28" t="n">
        <v>0</v>
      </c>
      <c r="AE447" s="28" t="n">
        <v>92.3</v>
      </c>
      <c r="AF447" s="27"/>
      <c r="AG447" s="29" t="n">
        <f aca="false">6753.47943187+0.36116788*I447+0.01252571*N447-22.85359542*V447+0.00407811*AA447-0.00067349*E447</f>
        <v>8493.19232307168</v>
      </c>
      <c r="AH447" s="29" t="n">
        <f aca="false">A447*'Simple Linear Regression'!$B$18+'Simple Linear Regression'!$B$17</f>
        <v>8265.79088636166</v>
      </c>
      <c r="AI447" s="29" t="n">
        <f aca="false">7491.3971+0.0137554*N447-0.00058829*E447-34.3283*V447+0.30565*L447+54.6031*M447</f>
        <v>8478.4231208</v>
      </c>
      <c r="AJ447" s="29" t="n">
        <f aca="false">7491.3971-0.00058829*E447+0.30565*L447+54.6031*M447+0.0137554*N447-34.3283*V447</f>
        <v>8478.4231208</v>
      </c>
      <c r="AL447" s="29" t="n">
        <f aca="false">2192.59+2373.87*I447+0.0316653*N447-15.7623*V447+0.00202406*AA447-0.000740146*E447-0.00963493*(I447*N447)</f>
        <v>8651.3905461644</v>
      </c>
      <c r="AM447" s="30" t="n">
        <f aca="false">5205.907083+122.0638992*I447+13.609808*(N447/1000)-1.245906883*AD447+0.7746840854*AE447-134.2474226*AC447-1547.125689*IF(AND(B447&gt;=DATE(2020,3,20),B447&lt;=DATE(2020,6,26)),1,0)</f>
        <v>8639.78779725362</v>
      </c>
      <c r="AN447" s="30" t="n">
        <f aca="false">IF(ISNUMBER(C448),C448,AN448)-0.8328750492*(AD449-AD448)+3.274150872*(AE449-AE448)+0.7954612886*((IF(ISNUMBER(C448),C448,AN448)-IF(ISNUMBER(C447),C447,AN447))-(-0.8328750492*(AD448-AD447)+3.274150872*(AE448-AE447)))-1.394571582*AO448+0.4181414112*AO447</f>
        <v>9101.70430489208</v>
      </c>
      <c r="AP447" s="31" t="n">
        <f aca="false">AQ447+AR446+'ARIMAX(1,1,1) Model'!$C$19*(AR446-AR445)+'ARIMAX(1,1,1) Model'!$C$20*AS446</f>
        <v>8544.30707965549</v>
      </c>
      <c r="AQ447" s="31" t="n">
        <f aca="false">'ARIMAX(1,1,1) Model'!$C$6*I447+'ARIMAX(1,1,1) Model'!$C$7*N447/1000+'ARIMAX(1,1,1) Model'!$C$8*AD447+'ARIMAX(1,1,1) Model'!$C$9*AE447+'ARIMAX(1,1,1) Model'!$C$10*AC447+'ARIMAX(1,1,1) Model'!$C$11*IF(AND(B447&gt;='ARIMAX(1,1,1) Model'!$C$25,B447&lt;='ARIMAX(1,1,1) Model'!$C$26),1,0)+'ARIMAX(1,1,1) Model'!$C$12*E447/1000+'ARIMAX(1,1,1) Model'!$C$13*V447+'ARIMAX(1,1,1) Model'!$C$14*A447+'ARIMAX(1,1,1) Model'!$C$15*SIN(2*PI()*A447/'ARIMAX(1,1,1) Model'!$C$24)+'ARIMAX(1,1,1) Model'!$C$16*COS(2*PI()*A447/'ARIMAX(1,1,1) Model'!$C$24)+'ARIMAX(1,1,1) Model'!$C$17*SIN(4*PI()*A447/'ARIMAX(1,1,1) Model'!$C$24)+'ARIMAX(1,1,1) Model'!$C$18*COS(4*PI()*A447/'ARIMAX(1,1,1) Model'!$C$24)</f>
        <v>2045.40578761187</v>
      </c>
      <c r="AR447" s="31" t="n">
        <f aca="false">IF(ISNUMBER(C447),C447,AP447)-AQ447</f>
        <v>6369.59421238813</v>
      </c>
      <c r="AS447" s="31" t="n">
        <f aca="false">IF(ISNUMBER(C447),C447-AP447,0)</f>
        <v>-129.307079655491</v>
      </c>
      <c r="AT447" s="32"/>
      <c r="AU447" s="33"/>
      <c r="AV447" s="33"/>
      <c r="AW447" s="31"/>
      <c r="AX447" s="31"/>
    </row>
    <row r="448" customFormat="false" ht="16.5" hidden="false" customHeight="true" outlineLevel="0" collapsed="false">
      <c r="A448" s="23" t="n">
        <v>447</v>
      </c>
      <c r="B448" s="24" t="n">
        <v>36399</v>
      </c>
      <c r="C448" s="23" t="n">
        <v>8810</v>
      </c>
      <c r="D448" s="25"/>
      <c r="E448" s="25" t="n">
        <v>286000</v>
      </c>
      <c r="F448" s="25"/>
      <c r="G448" s="25" t="n">
        <v>21.206</v>
      </c>
      <c r="H448" s="25" t="n">
        <v>20.254</v>
      </c>
      <c r="I448" s="25" t="n">
        <v>1.234</v>
      </c>
      <c r="J448" s="25" t="n">
        <v>9526.21</v>
      </c>
      <c r="K448" s="25"/>
      <c r="L448" s="25" t="n">
        <v>558</v>
      </c>
      <c r="M448" s="25" t="n">
        <v>17.688</v>
      </c>
      <c r="N448" s="25" t="n">
        <v>235970</v>
      </c>
      <c r="O448" s="25" t="n">
        <v>6260.3</v>
      </c>
      <c r="P448" s="25" t="n">
        <v>1471714</v>
      </c>
      <c r="Q448" s="25"/>
      <c r="R448" s="25" t="n">
        <v>6317</v>
      </c>
      <c r="S448" s="25"/>
      <c r="T448" s="25"/>
      <c r="U448" s="25" t="n">
        <v>28</v>
      </c>
      <c r="V448" s="25" t="n">
        <v>93.9</v>
      </c>
      <c r="W448" s="25"/>
      <c r="X448" s="25"/>
      <c r="Y448" s="25"/>
      <c r="Z448" s="25"/>
      <c r="AA448" s="25" t="n">
        <v>276154</v>
      </c>
      <c r="AB448" s="26"/>
      <c r="AC448" s="27" t="n">
        <v>0</v>
      </c>
      <c r="AD448" s="28" t="n">
        <v>0.1</v>
      </c>
      <c r="AE448" s="28" t="n">
        <v>85</v>
      </c>
      <c r="AF448" s="27"/>
      <c r="AG448" s="29" t="n">
        <f aca="false">6753.47943187+0.36116788*I448+0.01252571*N448-22.85359542*V448+0.00407811*AA448-0.00067349*E448</f>
        <v>8497.23254073592</v>
      </c>
      <c r="AH448" s="29" t="n">
        <f aca="false">A448*'Simple Linear Regression'!$B$18+'Simple Linear Regression'!$B$17</f>
        <v>8266.64392344556</v>
      </c>
      <c r="AI448" s="29" t="n">
        <f aca="false">7491.3971+0.0137554*N448-0.00058829*E448-34.3283*V448+0.30565*L448+54.6031*M448</f>
        <v>8481.9528608</v>
      </c>
      <c r="AJ448" s="29" t="n">
        <f aca="false">7491.3971-0.00058829*E448+0.30565*L448+54.6031*M448+0.0137554*N448-34.3283*V448</f>
        <v>8481.9528608</v>
      </c>
      <c r="AL448" s="29" t="n">
        <f aca="false">2192.59+2373.87*I448+0.0316653*N448-15.7623*V448+0.00202406*AA448-0.000740146*E448-0.00963493*(I448*N448)</f>
        <v>8655.6307910286</v>
      </c>
      <c r="AM448" s="30" t="n">
        <f aca="false">5205.907083+122.0638992*I448+13.609808*(N448/1000)-1.245906883*AD448+0.7746840854*AE448-134.2474226*AC448-1547.125689*IF(AND(B448&gt;=DATE(2020,3,20),B448&lt;=DATE(2020,6,26)),1,0)</f>
        <v>8633.7638849435</v>
      </c>
      <c r="AN448" s="30" t="n">
        <f aca="false">IF(ISNUMBER(C449),C449,AN449)-0.8328750492*(AD450-AD449)+3.274150872*(AE450-AE449)+0.7954612886*((IF(ISNUMBER(C449),C449,AN449)-IF(ISNUMBER(C448),C448,AN448))-(-0.8328750492*(AD449-AD448)+3.274150872*(AE449-AE448)))-1.394571582*AO449+0.4181414112*AO448</f>
        <v>8795.2777618217</v>
      </c>
      <c r="AP448" s="31" t="n">
        <f aca="false">AQ448+AR447+'ARIMAX(1,1,1) Model'!$C$19*(AR447-AR446)+'ARIMAX(1,1,1) Model'!$C$20*AS447</f>
        <v>8486.74438719019</v>
      </c>
      <c r="AQ448" s="31" t="n">
        <f aca="false">'ARIMAX(1,1,1) Model'!$C$6*I448+'ARIMAX(1,1,1) Model'!$C$7*N448/1000+'ARIMAX(1,1,1) Model'!$C$8*AD448+'ARIMAX(1,1,1) Model'!$C$9*AE448+'ARIMAX(1,1,1) Model'!$C$10*AC448+'ARIMAX(1,1,1) Model'!$C$11*IF(AND(B448&gt;='ARIMAX(1,1,1) Model'!$C$25,B448&lt;='ARIMAX(1,1,1) Model'!$C$26),1,0)+'ARIMAX(1,1,1) Model'!$C$12*E448/1000+'ARIMAX(1,1,1) Model'!$C$13*V448+'ARIMAX(1,1,1) Model'!$C$14*A448+'ARIMAX(1,1,1) Model'!$C$15*SIN(2*PI()*A448/'ARIMAX(1,1,1) Model'!$C$24)+'ARIMAX(1,1,1) Model'!$C$16*COS(2*PI()*A448/'ARIMAX(1,1,1) Model'!$C$24)+'ARIMAX(1,1,1) Model'!$C$17*SIN(4*PI()*A448/'ARIMAX(1,1,1) Model'!$C$24)+'ARIMAX(1,1,1) Model'!$C$18*COS(4*PI()*A448/'ARIMAX(1,1,1) Model'!$C$24)</f>
        <v>2010.54733175797</v>
      </c>
      <c r="AR448" s="31" t="n">
        <f aca="false">IF(ISNUMBER(C448),C448,AP448)-AQ448</f>
        <v>6799.45266824203</v>
      </c>
      <c r="AS448" s="31" t="n">
        <f aca="false">IF(ISNUMBER(C448),C448-AP448,0)</f>
        <v>323.255612809808</v>
      </c>
      <c r="AT448" s="32"/>
      <c r="AU448" s="33"/>
      <c r="AV448" s="33"/>
      <c r="AW448" s="31"/>
      <c r="AX448" s="31"/>
    </row>
    <row r="449" customFormat="false" ht="16.5" hidden="false" customHeight="true" outlineLevel="0" collapsed="false">
      <c r="A449" s="23" t="n">
        <v>448</v>
      </c>
      <c r="B449" s="24" t="n">
        <v>36406</v>
      </c>
      <c r="C449" s="23" t="n">
        <v>8778</v>
      </c>
      <c r="D449" s="25"/>
      <c r="E449" s="25" t="n">
        <v>290000</v>
      </c>
      <c r="F449" s="25"/>
      <c r="G449" s="25" t="n">
        <v>21.882</v>
      </c>
      <c r="H449" s="25" t="n">
        <v>20.895</v>
      </c>
      <c r="I449" s="25" t="n">
        <v>1.233</v>
      </c>
      <c r="J449" s="25" t="n">
        <v>9526.21</v>
      </c>
      <c r="K449" s="25"/>
      <c r="L449" s="25" t="n">
        <v>558</v>
      </c>
      <c r="M449" s="25" t="n">
        <v>17.688</v>
      </c>
      <c r="N449" s="25" t="n">
        <v>235970</v>
      </c>
      <c r="O449" s="25" t="n">
        <v>6260.3</v>
      </c>
      <c r="P449" s="25" t="n">
        <v>1471714</v>
      </c>
      <c r="Q449" s="25"/>
      <c r="R449" s="25" t="n">
        <v>6317</v>
      </c>
      <c r="S449" s="25"/>
      <c r="T449" s="25"/>
      <c r="U449" s="25" t="n">
        <v>28</v>
      </c>
      <c r="V449" s="25" t="n">
        <v>93.9</v>
      </c>
      <c r="W449" s="25"/>
      <c r="X449" s="25"/>
      <c r="Y449" s="25"/>
      <c r="Z449" s="25"/>
      <c r="AA449" s="25" t="n">
        <v>276154</v>
      </c>
      <c r="AB449" s="26"/>
      <c r="AC449" s="27" t="n">
        <v>0</v>
      </c>
      <c r="AD449" s="28" t="n">
        <v>0.1</v>
      </c>
      <c r="AE449" s="28" t="n">
        <v>72.3</v>
      </c>
      <c r="AF449" s="27"/>
      <c r="AG449" s="29" t="n">
        <f aca="false">6753.47943187+0.36116788*I449+0.01252571*N449-22.85359542*V449+0.00407811*AA449-0.00067349*E449</f>
        <v>8494.53821956804</v>
      </c>
      <c r="AH449" s="29" t="n">
        <f aca="false">A449*'Simple Linear Regression'!$B$18+'Simple Linear Regression'!$B$17</f>
        <v>8267.49696052947</v>
      </c>
      <c r="AI449" s="29" t="n">
        <f aca="false">7491.3971+0.0137554*N449-0.00058829*E449-34.3283*V449+0.30565*L449+54.6031*M449</f>
        <v>8479.5997008</v>
      </c>
      <c r="AJ449" s="29" t="n">
        <f aca="false">7491.3971-0.00058829*E449+0.30565*L449+54.6031*M449+0.0137554*N449-34.3283*V449</f>
        <v>8479.5997008</v>
      </c>
      <c r="AL449" s="29" t="n">
        <f aca="false">2192.59+2373.87*I449+0.0316653*N449-15.7623*V449+0.00202406*AA449-0.000740146*E449-0.00963493*(I449*N449)</f>
        <v>8652.5698914607</v>
      </c>
      <c r="AM449" s="30" t="n">
        <f aca="false">5205.907083+122.0638992*I449+13.609808*(N449/1000)-1.245906883*AD449+0.7746840854*AE449-134.2474226*AC449-1547.125689*IF(AND(B449&gt;=DATE(2020,3,20),B449&lt;=DATE(2020,6,26)),1,0)</f>
        <v>8623.80333315972</v>
      </c>
      <c r="AN449" s="30" t="n">
        <f aca="false">IF(ISNUMBER(C450),C450,AN450)-0.8328750492*(AD451-AD450)+3.274150872*(AE451-AE450)+0.7954612886*((IF(ISNUMBER(C450),C450,AN450)-IF(ISNUMBER(C449),C449,AN449))-(-0.8328750492*(AD450-AD449)+3.274150872*(AE450-AE449)))-1.394571582*AO450+0.4181414112*AO449</f>
        <v>8347.72913644136</v>
      </c>
      <c r="AP449" s="31" t="n">
        <f aca="false">AQ449+AR448+'ARIMAX(1,1,1) Model'!$C$19*(AR448-AR447)+'ARIMAX(1,1,1) Model'!$C$20*AS448</f>
        <v>8506.77720807985</v>
      </c>
      <c r="AQ449" s="31" t="n">
        <f aca="false">'ARIMAX(1,1,1) Model'!$C$6*I449+'ARIMAX(1,1,1) Model'!$C$7*N449/1000+'ARIMAX(1,1,1) Model'!$C$8*AD449+'ARIMAX(1,1,1) Model'!$C$9*AE449+'ARIMAX(1,1,1) Model'!$C$10*AC449+'ARIMAX(1,1,1) Model'!$C$11*IF(AND(B449&gt;='ARIMAX(1,1,1) Model'!$C$25,B449&lt;='ARIMAX(1,1,1) Model'!$C$26),1,0)+'ARIMAX(1,1,1) Model'!$C$12*E449/1000+'ARIMAX(1,1,1) Model'!$C$13*V449+'ARIMAX(1,1,1) Model'!$C$14*A449+'ARIMAX(1,1,1) Model'!$C$15*SIN(2*PI()*A449/'ARIMAX(1,1,1) Model'!$C$24)+'ARIMAX(1,1,1) Model'!$C$16*COS(2*PI()*A449/'ARIMAX(1,1,1) Model'!$C$24)+'ARIMAX(1,1,1) Model'!$C$17*SIN(4*PI()*A449/'ARIMAX(1,1,1) Model'!$C$24)+'ARIMAX(1,1,1) Model'!$C$18*COS(4*PI()*A449/'ARIMAX(1,1,1) Model'!$C$24)</f>
        <v>1956.35677763064</v>
      </c>
      <c r="AR449" s="31" t="n">
        <f aca="false">IF(ISNUMBER(C449),C449,AP449)-AQ449</f>
        <v>6821.64322236937</v>
      </c>
      <c r="AS449" s="31" t="n">
        <f aca="false">IF(ISNUMBER(C449),C449-AP449,0)</f>
        <v>271.222791920149</v>
      </c>
      <c r="AT449" s="32"/>
      <c r="AU449" s="33"/>
      <c r="AV449" s="33"/>
      <c r="AW449" s="31"/>
      <c r="AX449" s="31"/>
    </row>
    <row r="450" customFormat="false" ht="16.5" hidden="false" customHeight="true" outlineLevel="0" collapsed="false">
      <c r="A450" s="23" t="n">
        <v>449</v>
      </c>
      <c r="B450" s="24" t="n">
        <v>36413</v>
      </c>
      <c r="C450" s="23" t="n">
        <v>8593</v>
      </c>
      <c r="D450" s="25"/>
      <c r="E450" s="25" t="n">
        <v>290000</v>
      </c>
      <c r="F450" s="25"/>
      <c r="G450" s="25" t="n">
        <v>23.0025</v>
      </c>
      <c r="H450" s="25" t="n">
        <v>21.936</v>
      </c>
      <c r="I450" s="25" t="n">
        <v>1.242</v>
      </c>
      <c r="J450" s="25" t="n">
        <v>9526.21</v>
      </c>
      <c r="K450" s="25"/>
      <c r="L450" s="25" t="n">
        <v>588</v>
      </c>
      <c r="M450" s="25" t="n">
        <v>17.688</v>
      </c>
      <c r="N450" s="25" t="n">
        <v>235970</v>
      </c>
      <c r="O450" s="25" t="n">
        <v>6287.6</v>
      </c>
      <c r="P450" s="25" t="n">
        <v>1471714</v>
      </c>
      <c r="Q450" s="25"/>
      <c r="R450" s="25" t="n">
        <v>6317</v>
      </c>
      <c r="S450" s="25"/>
      <c r="T450" s="25"/>
      <c r="U450" s="25" t="n">
        <v>28</v>
      </c>
      <c r="V450" s="25" t="n">
        <v>93.5</v>
      </c>
      <c r="W450" s="25"/>
      <c r="X450" s="25"/>
      <c r="Y450" s="25"/>
      <c r="Z450" s="25"/>
      <c r="AA450" s="25" t="n">
        <v>276154</v>
      </c>
      <c r="AB450" s="26"/>
      <c r="AC450" s="27" t="n">
        <v>1</v>
      </c>
      <c r="AD450" s="28" t="n">
        <v>0.3</v>
      </c>
      <c r="AE450" s="28" t="n">
        <v>75.3</v>
      </c>
      <c r="AF450" s="27"/>
      <c r="AG450" s="29" t="n">
        <f aca="false">6753.47943187+0.36116788*I450+0.01252571*N450-22.85359542*V450+0.00407811*AA450-0.00067349*E450</f>
        <v>8503.68290824696</v>
      </c>
      <c r="AH450" s="29" t="n">
        <f aca="false">A450*'Simple Linear Regression'!$B$18+'Simple Linear Regression'!$B$17</f>
        <v>8268.34999761337</v>
      </c>
      <c r="AI450" s="29" t="n">
        <f aca="false">7491.3971+0.0137554*N450-0.00058829*E450-34.3283*V450+0.30565*L450+54.6031*M450</f>
        <v>8502.5005208</v>
      </c>
      <c r="AJ450" s="29" t="n">
        <f aca="false">7491.3971-0.00058829*E450+0.30565*L450+54.6031*M450+0.0137554*N450-34.3283*V450</f>
        <v>8502.5005208</v>
      </c>
      <c r="AL450" s="29" t="n">
        <f aca="false">2192.59+2373.87*I450+0.0316653*N450-15.7623*V450+0.00202406*AA450-0.000740146*E450-0.00963493*(I450*N450)</f>
        <v>8659.7776515718</v>
      </c>
      <c r="AM450" s="30" t="n">
        <f aca="false">5205.907083+122.0638992*I450+13.609808*(N450/1000)-1.245906883*AD450+0.7746840854*AE450-134.2474226*AC450-1547.125689*IF(AND(B450&gt;=DATE(2020,3,20),B450&lt;=DATE(2020,6,26)),1,0)</f>
        <v>8492.72935653212</v>
      </c>
      <c r="AN450" s="30" t="n">
        <f aca="false">IF(ISNUMBER(C451),C451,AN451)-0.8328750492*(AD452-AD451)+3.274150872*(AE452-AE451)+0.7954612886*((IF(ISNUMBER(C451),C451,AN451)-IF(ISNUMBER(C450),C450,AN450))-(-0.8328750492*(AD451-AD450)+3.274150872*(AE451-AE450)))-1.394571582*AO451+0.4181414112*AO450</f>
        <v>8426.20451767103</v>
      </c>
      <c r="AP450" s="31" t="n">
        <f aca="false">AQ450+AR449+'ARIMAX(1,1,1) Model'!$C$19*(AR449-AR448)+'ARIMAX(1,1,1) Model'!$C$20*AS449</f>
        <v>8417.4892560766</v>
      </c>
      <c r="AQ450" s="31" t="n">
        <f aca="false">'ARIMAX(1,1,1) Model'!$C$6*I450+'ARIMAX(1,1,1) Model'!$C$7*N450/1000+'ARIMAX(1,1,1) Model'!$C$8*AD450+'ARIMAX(1,1,1) Model'!$C$9*AE450+'ARIMAX(1,1,1) Model'!$C$10*AC450+'ARIMAX(1,1,1) Model'!$C$11*IF(AND(B450&gt;='ARIMAX(1,1,1) Model'!$C$25,B450&lt;='ARIMAX(1,1,1) Model'!$C$26),1,0)+'ARIMAX(1,1,1) Model'!$C$12*E450/1000+'ARIMAX(1,1,1) Model'!$C$13*V450+'ARIMAX(1,1,1) Model'!$C$14*A450+'ARIMAX(1,1,1) Model'!$C$15*SIN(2*PI()*A450/'ARIMAX(1,1,1) Model'!$C$24)+'ARIMAX(1,1,1) Model'!$C$16*COS(2*PI()*A450/'ARIMAX(1,1,1) Model'!$C$24)+'ARIMAX(1,1,1) Model'!$C$17*SIN(4*PI()*A450/'ARIMAX(1,1,1) Model'!$C$24)+'ARIMAX(1,1,1) Model'!$C$18*COS(4*PI()*A450/'ARIMAX(1,1,1) Model'!$C$24)</f>
        <v>1837.80490925397</v>
      </c>
      <c r="AR450" s="31" t="n">
        <f aca="false">IF(ISNUMBER(C450),C450,AP450)-AQ450</f>
        <v>6755.19509074603</v>
      </c>
      <c r="AS450" s="31" t="n">
        <f aca="false">IF(ISNUMBER(C450),C450-AP450,0)</f>
        <v>175.510743923405</v>
      </c>
      <c r="AT450" s="32"/>
      <c r="AU450" s="33"/>
      <c r="AV450" s="33"/>
      <c r="AW450" s="31"/>
      <c r="AX450" s="31"/>
    </row>
    <row r="451" customFormat="false" ht="16.5" hidden="false" customHeight="true" outlineLevel="0" collapsed="false">
      <c r="A451" s="23" t="n">
        <v>450</v>
      </c>
      <c r="B451" s="24" t="n">
        <v>36420</v>
      </c>
      <c r="C451" s="23" t="n">
        <v>8504</v>
      </c>
      <c r="D451" s="25"/>
      <c r="E451" s="25" t="n">
        <v>281000</v>
      </c>
      <c r="F451" s="25"/>
      <c r="G451" s="25" t="n">
        <v>24.276</v>
      </c>
      <c r="H451" s="25" t="n">
        <v>23.08</v>
      </c>
      <c r="I451" s="25" t="n">
        <v>1.25</v>
      </c>
      <c r="J451" s="25" t="n">
        <v>9526.21</v>
      </c>
      <c r="K451" s="25"/>
      <c r="L451" s="25" t="n">
        <v>588</v>
      </c>
      <c r="M451" s="25" t="n">
        <v>17.641</v>
      </c>
      <c r="N451" s="25" t="n">
        <v>243116</v>
      </c>
      <c r="O451" s="25" t="n">
        <v>6287.6</v>
      </c>
      <c r="P451" s="25" t="n">
        <v>1500711</v>
      </c>
      <c r="Q451" s="25"/>
      <c r="R451" s="25" t="n">
        <v>6317</v>
      </c>
      <c r="S451" s="25"/>
      <c r="T451" s="25"/>
      <c r="U451" s="25" t="n">
        <v>28</v>
      </c>
      <c r="V451" s="25" t="n">
        <v>93.5</v>
      </c>
      <c r="W451" s="25"/>
      <c r="X451" s="25"/>
      <c r="Y451" s="25"/>
      <c r="Z451" s="25"/>
      <c r="AA451" s="25" t="n">
        <v>276154</v>
      </c>
      <c r="AB451" s="26"/>
      <c r="AC451" s="27" t="n">
        <v>0</v>
      </c>
      <c r="AD451" s="28" t="n">
        <v>4.7</v>
      </c>
      <c r="AE451" s="28" t="n">
        <v>48.8</v>
      </c>
      <c r="AF451" s="27"/>
      <c r="AG451" s="29" t="n">
        <f aca="false">6753.47943187+0.36116788*I451+0.01252571*N451-22.85359542*V451+0.00407811*AA451-0.00067349*E451</f>
        <v>8599.25593125</v>
      </c>
      <c r="AH451" s="29" t="n">
        <f aca="false">A451*'Simple Linear Regression'!$B$18+'Simple Linear Regression'!$B$17</f>
        <v>8269.20303469728</v>
      </c>
      <c r="AI451" s="29" t="n">
        <f aca="false">7491.3971+0.0137554*N451-0.00058829*E451-34.3283*V451+0.30565*L451+54.6031*M451</f>
        <v>8603.5248735</v>
      </c>
      <c r="AJ451" s="29" t="n">
        <f aca="false">7491.3971-0.00058829*E451+0.30565*L451+54.6031*M451+0.0137554*N451-34.3283*V451</f>
        <v>8603.5248735</v>
      </c>
      <c r="AL451" s="29" t="n">
        <f aca="false">2192.59+2373.87*I451+0.0316653*N451-15.7623*V451+0.00202406*AA451-0.000740146*E451-0.00963493*(I451*N451)</f>
        <v>8807.45771169</v>
      </c>
      <c r="AM451" s="30" t="n">
        <f aca="false">5205.907083+122.0638992*I451+13.609808*(N451/1000)-1.245906883*AD451+0.7746840854*AE451-134.2474226*AC451-1547.125689*IF(AND(B451&gt;=DATE(2020,3,20),B451&lt;=DATE(2020,6,26)),1,0)</f>
        <v>8699.19785974542</v>
      </c>
      <c r="AN451" s="30" t="n">
        <f aca="false">IF(ISNUMBER(C452),C452,AN452)-0.8328750492*(AD453-AD452)+3.274150872*(AE453-AE452)+0.7954612886*((IF(ISNUMBER(C452),C452,AN452)-IF(ISNUMBER(C451),C451,AN451))-(-0.8328750492*(AD452-AD451)+3.274150872*(AE452-AE451)))-1.394571582*AO452+0.4181414112*AO451</f>
        <v>9240.02250353266</v>
      </c>
      <c r="AP451" s="31" t="n">
        <f aca="false">AQ451+AR450+'ARIMAX(1,1,1) Model'!$C$19*(AR450-AR449)+'ARIMAX(1,1,1) Model'!$C$20*AS450</f>
        <v>8465.65640324103</v>
      </c>
      <c r="AQ451" s="31" t="n">
        <f aca="false">'ARIMAX(1,1,1) Model'!$C$6*I451+'ARIMAX(1,1,1) Model'!$C$7*N451/1000+'ARIMAX(1,1,1) Model'!$C$8*AD451+'ARIMAX(1,1,1) Model'!$C$9*AE451+'ARIMAX(1,1,1) Model'!$C$10*AC451+'ARIMAX(1,1,1) Model'!$C$11*IF(AND(B451&gt;='ARIMAX(1,1,1) Model'!$C$25,B451&lt;='ARIMAX(1,1,1) Model'!$C$26),1,0)+'ARIMAX(1,1,1) Model'!$C$12*E451/1000+'ARIMAX(1,1,1) Model'!$C$13*V451+'ARIMAX(1,1,1) Model'!$C$14*A451+'ARIMAX(1,1,1) Model'!$C$15*SIN(2*PI()*A451/'ARIMAX(1,1,1) Model'!$C$24)+'ARIMAX(1,1,1) Model'!$C$16*COS(2*PI()*A451/'ARIMAX(1,1,1) Model'!$C$24)+'ARIMAX(1,1,1) Model'!$C$17*SIN(4*PI()*A451/'ARIMAX(1,1,1) Model'!$C$24)+'ARIMAX(1,1,1) Model'!$C$18*COS(4*PI()*A451/'ARIMAX(1,1,1) Model'!$C$24)</f>
        <v>1874.91643072088</v>
      </c>
      <c r="AR451" s="31" t="n">
        <f aca="false">IF(ISNUMBER(C451),C451,AP451)-AQ451</f>
        <v>6629.08356927912</v>
      </c>
      <c r="AS451" s="31" t="n">
        <f aca="false">IF(ISNUMBER(C451),C451-AP451,0)</f>
        <v>38.3435967589703</v>
      </c>
      <c r="AT451" s="32"/>
      <c r="AU451" s="33"/>
      <c r="AV451" s="33"/>
      <c r="AW451" s="31"/>
      <c r="AX451" s="31"/>
    </row>
    <row r="452" customFormat="false" ht="16.5" hidden="false" customHeight="true" outlineLevel="0" collapsed="false">
      <c r="A452" s="23" t="n">
        <v>451</v>
      </c>
      <c r="B452" s="24" t="n">
        <v>36427</v>
      </c>
      <c r="C452" s="23" t="n">
        <v>8865</v>
      </c>
      <c r="D452" s="25"/>
      <c r="E452" s="25" t="n">
        <v>281000</v>
      </c>
      <c r="F452" s="25"/>
      <c r="G452" s="25" t="n">
        <v>24.526</v>
      </c>
      <c r="H452" s="25" t="n">
        <v>23.018</v>
      </c>
      <c r="I452" s="25" t="n">
        <v>1.268</v>
      </c>
      <c r="J452" s="25" t="n">
        <v>9526.21</v>
      </c>
      <c r="K452" s="25"/>
      <c r="L452" s="25" t="n">
        <v>588</v>
      </c>
      <c r="M452" s="25" t="n">
        <v>17.641</v>
      </c>
      <c r="N452" s="25" t="n">
        <v>243116</v>
      </c>
      <c r="O452" s="25" t="n">
        <v>6287.6</v>
      </c>
      <c r="P452" s="25" t="n">
        <v>1500711</v>
      </c>
      <c r="Q452" s="25"/>
      <c r="R452" s="25" t="n">
        <v>6317</v>
      </c>
      <c r="S452" s="25"/>
      <c r="T452" s="25"/>
      <c r="U452" s="25" t="n">
        <v>28</v>
      </c>
      <c r="V452" s="25" t="n">
        <v>93.5</v>
      </c>
      <c r="W452" s="25"/>
      <c r="X452" s="25"/>
      <c r="Y452" s="25"/>
      <c r="Z452" s="25"/>
      <c r="AA452" s="25" t="n">
        <v>276154</v>
      </c>
      <c r="AB452" s="26"/>
      <c r="AC452" s="27" t="n">
        <v>0</v>
      </c>
      <c r="AD452" s="28" t="n">
        <v>12.2</v>
      </c>
      <c r="AE452" s="28" t="n">
        <v>26.6</v>
      </c>
      <c r="AF452" s="27"/>
      <c r="AG452" s="29" t="n">
        <f aca="false">6753.47943187+0.36116788*I452+0.01252571*N452-22.85359542*V452+0.00407811*AA452-0.00067349*E452</f>
        <v>8599.26243227184</v>
      </c>
      <c r="AH452" s="29" t="n">
        <f aca="false">A452*'Simple Linear Regression'!$B$18+'Simple Linear Regression'!$B$17</f>
        <v>8270.05607178118</v>
      </c>
      <c r="AI452" s="29" t="n">
        <f aca="false">7491.3971+0.0137554*N452-0.00058829*E452-34.3283*V452+0.30565*L452+54.6031*M452</f>
        <v>8603.5248735</v>
      </c>
      <c r="AJ452" s="29" t="n">
        <f aca="false">7491.3971-0.00058829*E452+0.30565*L452+54.6031*M452+0.0137554*N452-34.3283*V452</f>
        <v>8603.5248735</v>
      </c>
      <c r="AL452" s="29" t="n">
        <f aca="false">2192.59+2373.87*I452+0.0316653*N452-15.7623*V452+0.00202406*AA452-0.000740146*E452-0.00963493*(I452*N452)</f>
        <v>8808.02407013616</v>
      </c>
      <c r="AM452" s="30" t="n">
        <f aca="false">5205.907083+122.0638992*I452+13.609808*(N452/1000)-1.245906883*AD452+0.7746840854*AE452-134.2474226*AC452-1547.125689*IF(AND(B452&gt;=DATE(2020,3,20),B452&lt;=DATE(2020,6,26)),1,0)</f>
        <v>8674.85272161264</v>
      </c>
      <c r="AN452" s="30" t="n">
        <f aca="false">IF(ISNUMBER(C453),C453,AN453)-0.8328750492*(AD454-AD453)+3.274150872*(AE454-AE453)+0.7954612886*((IF(ISNUMBER(C453),C453,AN453)-IF(ISNUMBER(C452),C452,AN452))-(-0.8328750492*(AD453-AD452)+3.274150872*(AE453-AE452)))-1.394571582*AO453+0.4181414112*AO452</f>
        <v>8237.54778772285</v>
      </c>
      <c r="AP452" s="31" t="n">
        <f aca="false">AQ452+AR451+'ARIMAX(1,1,1) Model'!$C$19*(AR451-AR450)+'ARIMAX(1,1,1) Model'!$C$20*AS451</f>
        <v>8387.57263641563</v>
      </c>
      <c r="AQ452" s="31" t="n">
        <f aca="false">'ARIMAX(1,1,1) Model'!$C$6*I452+'ARIMAX(1,1,1) Model'!$C$7*N452/1000+'ARIMAX(1,1,1) Model'!$C$8*AD452+'ARIMAX(1,1,1) Model'!$C$9*AE452+'ARIMAX(1,1,1) Model'!$C$10*AC452+'ARIMAX(1,1,1) Model'!$C$11*IF(AND(B452&gt;='ARIMAX(1,1,1) Model'!$C$25,B452&lt;='ARIMAX(1,1,1) Model'!$C$26),1,0)+'ARIMAX(1,1,1) Model'!$C$12*E452/1000+'ARIMAX(1,1,1) Model'!$C$13*V452+'ARIMAX(1,1,1) Model'!$C$14*A452+'ARIMAX(1,1,1) Model'!$C$15*SIN(2*PI()*A452/'ARIMAX(1,1,1) Model'!$C$24)+'ARIMAX(1,1,1) Model'!$C$16*COS(2*PI()*A452/'ARIMAX(1,1,1) Model'!$C$24)+'ARIMAX(1,1,1) Model'!$C$17*SIN(4*PI()*A452/'ARIMAX(1,1,1) Model'!$C$24)+'ARIMAX(1,1,1) Model'!$C$18*COS(4*PI()*A452/'ARIMAX(1,1,1) Model'!$C$24)</f>
        <v>1805.30136950844</v>
      </c>
      <c r="AR452" s="31" t="n">
        <f aca="false">IF(ISNUMBER(C452),C452,AP452)-AQ452</f>
        <v>7059.69863049156</v>
      </c>
      <c r="AS452" s="31" t="n">
        <f aca="false">IF(ISNUMBER(C452),C452-AP452,0)</f>
        <v>477.427363584373</v>
      </c>
      <c r="AT452" s="32"/>
      <c r="AU452" s="33"/>
      <c r="AV452" s="33"/>
      <c r="AW452" s="31"/>
      <c r="AX452" s="31"/>
    </row>
    <row r="453" customFormat="false" ht="16.5" hidden="false" customHeight="true" outlineLevel="0" collapsed="false">
      <c r="A453" s="23" t="n">
        <v>452</v>
      </c>
      <c r="B453" s="24" t="n">
        <v>36434</v>
      </c>
      <c r="C453" s="23" t="n">
        <v>8557</v>
      </c>
      <c r="D453" s="25"/>
      <c r="E453" s="25" t="n">
        <v>306000</v>
      </c>
      <c r="F453" s="25"/>
      <c r="G453" s="25" t="n">
        <v>24.578</v>
      </c>
      <c r="H453" s="25" t="n">
        <v>23.252</v>
      </c>
      <c r="I453" s="25" t="n">
        <v>1.262</v>
      </c>
      <c r="J453" s="25" t="n">
        <v>9526.21</v>
      </c>
      <c r="K453" s="25"/>
      <c r="L453" s="25" t="n">
        <v>588</v>
      </c>
      <c r="M453" s="25" t="n">
        <v>17.641</v>
      </c>
      <c r="N453" s="25" t="n">
        <v>243116</v>
      </c>
      <c r="O453" s="25" t="n">
        <v>6287.6</v>
      </c>
      <c r="P453" s="25" t="n">
        <v>1500711</v>
      </c>
      <c r="Q453" s="25"/>
      <c r="R453" s="25" t="n">
        <v>6317</v>
      </c>
      <c r="S453" s="25"/>
      <c r="T453" s="25"/>
      <c r="U453" s="25" t="n">
        <v>28</v>
      </c>
      <c r="V453" s="25" t="n">
        <v>93.5</v>
      </c>
      <c r="W453" s="25"/>
      <c r="X453" s="25"/>
      <c r="Y453" s="25"/>
      <c r="Z453" s="25"/>
      <c r="AA453" s="25" t="n">
        <v>276154</v>
      </c>
      <c r="AB453" s="26"/>
      <c r="AC453" s="27" t="n">
        <v>0</v>
      </c>
      <c r="AD453" s="28" t="n">
        <v>10.4</v>
      </c>
      <c r="AE453" s="28" t="n">
        <v>33.8</v>
      </c>
      <c r="AF453" s="27"/>
      <c r="AG453" s="29" t="n">
        <f aca="false">6753.47943187+0.36116788*I453+0.01252571*N453-22.85359542*V453+0.00407811*AA453-0.00067349*E453</f>
        <v>8582.42301526456</v>
      </c>
      <c r="AH453" s="29" t="n">
        <f aca="false">A453*'Simple Linear Regression'!$B$18+'Simple Linear Regression'!$B$17</f>
        <v>8270.90910886508</v>
      </c>
      <c r="AI453" s="29" t="n">
        <f aca="false">7491.3971+0.0137554*N453-0.00058829*E453-34.3283*V453+0.30565*L453+54.6031*M453</f>
        <v>8588.8176235</v>
      </c>
      <c r="AJ453" s="29" t="n">
        <f aca="false">7491.3971-0.00058829*E453+0.30565*L453+54.6031*M453+0.0137554*N453-34.3283*V453</f>
        <v>8588.8176235</v>
      </c>
      <c r="AL453" s="29" t="n">
        <f aca="false">2192.59+2373.87*I453+0.0316653*N453-15.7623*V453+0.00202406*AA453-0.000740146*E453-0.00963493*(I453*N453)</f>
        <v>8789.33163398744</v>
      </c>
      <c r="AM453" s="30" t="n">
        <f aca="false">5205.907083+122.0638992*I453+13.609808*(N453/1000)-1.245906883*AD453+0.7746840854*AE453-134.2474226*AC453-1547.125689*IF(AND(B453&gt;=DATE(2020,3,20),B453&lt;=DATE(2020,6,26)),1,0)</f>
        <v>8681.94069602172</v>
      </c>
      <c r="AN453" s="30" t="n">
        <f aca="false">IF(ISNUMBER(C454),C454,AN454)-0.8328750492*(AD455-AD454)+3.274150872*(AE455-AE454)+0.7954612886*((IF(ISNUMBER(C454),C454,AN454)-IF(ISNUMBER(C453),C453,AN453))-(-0.8328750492*(AD454-AD453)+3.274150872*(AE454-AE453)))-1.394571582*AO454+0.4181414112*AO453</f>
        <v>8417.24774523764</v>
      </c>
      <c r="AP453" s="31" t="n">
        <f aca="false">AQ453+AR452+'ARIMAX(1,1,1) Model'!$C$19*(AR452-AR451)+'ARIMAX(1,1,1) Model'!$C$20*AS452</f>
        <v>8479.60866606578</v>
      </c>
      <c r="AQ453" s="31" t="n">
        <f aca="false">'ARIMAX(1,1,1) Model'!$C$6*I453+'ARIMAX(1,1,1) Model'!$C$7*N453/1000+'ARIMAX(1,1,1) Model'!$C$8*AD453+'ARIMAX(1,1,1) Model'!$C$9*AE453+'ARIMAX(1,1,1) Model'!$C$10*AC453+'ARIMAX(1,1,1) Model'!$C$11*IF(AND(B453&gt;='ARIMAX(1,1,1) Model'!$C$25,B453&lt;='ARIMAX(1,1,1) Model'!$C$26),1,0)+'ARIMAX(1,1,1) Model'!$C$12*E453/1000+'ARIMAX(1,1,1) Model'!$C$13*V453+'ARIMAX(1,1,1) Model'!$C$14*A453+'ARIMAX(1,1,1) Model'!$C$15*SIN(2*PI()*A453/'ARIMAX(1,1,1) Model'!$C$24)+'ARIMAX(1,1,1) Model'!$C$16*COS(2*PI()*A453/'ARIMAX(1,1,1) Model'!$C$24)+'ARIMAX(1,1,1) Model'!$C$17*SIN(4*PI()*A453/'ARIMAX(1,1,1) Model'!$C$24)+'ARIMAX(1,1,1) Model'!$C$18*COS(4*PI()*A453/'ARIMAX(1,1,1) Model'!$C$24)</f>
        <v>1807.63592770328</v>
      </c>
      <c r="AR453" s="31" t="n">
        <f aca="false">IF(ISNUMBER(C453),C453,AP453)-AQ453</f>
        <v>6749.36407229672</v>
      </c>
      <c r="AS453" s="31" t="n">
        <f aca="false">IF(ISNUMBER(C453),C453-AP453,0)</f>
        <v>77.3913339342162</v>
      </c>
      <c r="AT453" s="32"/>
      <c r="AU453" s="33"/>
      <c r="AV453" s="33"/>
      <c r="AW453" s="31"/>
      <c r="AX453" s="31"/>
    </row>
    <row r="454" customFormat="false" ht="16.5" hidden="false" customHeight="true" outlineLevel="0" collapsed="false">
      <c r="A454" s="23" t="n">
        <v>453</v>
      </c>
      <c r="B454" s="24" t="n">
        <v>36441</v>
      </c>
      <c r="C454" s="23" t="n">
        <v>8433</v>
      </c>
      <c r="D454" s="25"/>
      <c r="E454" s="25" t="n">
        <v>309000</v>
      </c>
      <c r="F454" s="25"/>
      <c r="G454" s="25" t="n">
        <v>22.718</v>
      </c>
      <c r="H454" s="25" t="n">
        <v>22.424</v>
      </c>
      <c r="I454" s="25" t="n">
        <v>1.255</v>
      </c>
      <c r="J454" s="25" t="n">
        <v>9526.21</v>
      </c>
      <c r="K454" s="25"/>
      <c r="L454" s="25" t="n">
        <v>639</v>
      </c>
      <c r="M454" s="25" t="n">
        <v>17.641</v>
      </c>
      <c r="N454" s="25" t="n">
        <v>243116</v>
      </c>
      <c r="O454" s="25" t="n">
        <v>6331.9</v>
      </c>
      <c r="P454" s="25" t="n">
        <v>1500711</v>
      </c>
      <c r="Q454" s="25"/>
      <c r="R454" s="25" t="n">
        <v>6317</v>
      </c>
      <c r="S454" s="25"/>
      <c r="T454" s="25"/>
      <c r="U454" s="25" t="n">
        <v>28</v>
      </c>
      <c r="V454" s="25" t="n">
        <v>94.9</v>
      </c>
      <c r="W454" s="25"/>
      <c r="X454" s="25"/>
      <c r="Y454" s="25"/>
      <c r="Z454" s="25"/>
      <c r="AA454" s="25" t="n">
        <v>276154</v>
      </c>
      <c r="AB454" s="26"/>
      <c r="AC454" s="27" t="n">
        <v>0</v>
      </c>
      <c r="AD454" s="28" t="n">
        <v>32.6</v>
      </c>
      <c r="AE454" s="28" t="n">
        <v>22.8</v>
      </c>
      <c r="AF454" s="27"/>
      <c r="AG454" s="29" t="n">
        <f aca="false">6753.47943187+0.36116788*I454+0.01252571*N454-22.85359542*V454+0.00407811*AA454-0.00067349*E454</f>
        <v>8548.4049835014</v>
      </c>
      <c r="AH454" s="29" t="n">
        <f aca="false">A454*'Simple Linear Regression'!$B$18+'Simple Linear Regression'!$B$17</f>
        <v>8271.76214594899</v>
      </c>
      <c r="AI454" s="29" t="n">
        <f aca="false">7491.3971+0.0137554*N454-0.00058829*E454-34.3283*V454+0.30565*L454+54.6031*M454</f>
        <v>8554.5812835</v>
      </c>
      <c r="AJ454" s="29" t="n">
        <f aca="false">7491.3971-0.00058829*E454+0.30565*L454+54.6031*M454+0.0137554*N454-34.3283*V454</f>
        <v>8554.5812835</v>
      </c>
      <c r="AL454" s="29" t="n">
        <f aca="false">2192.59+2373.87*I454+0.0316653*N454-15.7623*V454+0.00202406*AA454-0.000740146*E454-0.00963493*(I454*N454)</f>
        <v>8764.8237254806</v>
      </c>
      <c r="AM454" s="30" t="n">
        <f aca="false">5205.907083+122.0638992*I454+13.609808*(N454/1000)-1.245906883*AD454+0.7746840854*AE454-134.2474226*AC454-1547.125689*IF(AND(B454&gt;=DATE(2020,3,20),B454&lt;=DATE(2020,6,26)),1,0)</f>
        <v>8644.90559098532</v>
      </c>
      <c r="AN454" s="30" t="n">
        <f aca="false">IF(ISNUMBER(C455),C455,AN455)-0.8328750492*(AD456-AD455)+3.274150872*(AE456-AE455)+0.7954612886*((IF(ISNUMBER(C455),C455,AN455)-IF(ISNUMBER(C454),C454,AN454))-(-0.8328750492*(AD455-AD454)+3.274150872*(AE455-AE454)))-1.394571582*AO455+0.4181414112*AO454</f>
        <v>8273.32300628219</v>
      </c>
      <c r="AP454" s="31" t="n">
        <f aca="false">AQ454+AR453+'ARIMAX(1,1,1) Model'!$C$19*(AR453-AR452)+'ARIMAX(1,1,1) Model'!$C$20*AS453</f>
        <v>8458.60689696548</v>
      </c>
      <c r="AQ454" s="31" t="n">
        <f aca="false">'ARIMAX(1,1,1) Model'!$C$6*I454+'ARIMAX(1,1,1) Model'!$C$7*N454/1000+'ARIMAX(1,1,1) Model'!$C$8*AD454+'ARIMAX(1,1,1) Model'!$C$9*AE454+'ARIMAX(1,1,1) Model'!$C$10*AC454+'ARIMAX(1,1,1) Model'!$C$11*IF(AND(B454&gt;='ARIMAX(1,1,1) Model'!$C$25,B454&lt;='ARIMAX(1,1,1) Model'!$C$26),1,0)+'ARIMAX(1,1,1) Model'!$C$12*E454/1000+'ARIMAX(1,1,1) Model'!$C$13*V454+'ARIMAX(1,1,1) Model'!$C$14*A454+'ARIMAX(1,1,1) Model'!$C$15*SIN(2*PI()*A454/'ARIMAX(1,1,1) Model'!$C$24)+'ARIMAX(1,1,1) Model'!$C$16*COS(2*PI()*A454/'ARIMAX(1,1,1) Model'!$C$24)+'ARIMAX(1,1,1) Model'!$C$17*SIN(4*PI()*A454/'ARIMAX(1,1,1) Model'!$C$24)+'ARIMAX(1,1,1) Model'!$C$18*COS(4*PI()*A454/'ARIMAX(1,1,1) Model'!$C$24)</f>
        <v>1809.16892620055</v>
      </c>
      <c r="AR454" s="31" t="n">
        <f aca="false">IF(ISNUMBER(C454),C454,AP454)-AQ454</f>
        <v>6623.83107379945</v>
      </c>
      <c r="AS454" s="31" t="n">
        <f aca="false">IF(ISNUMBER(C454),C454-AP454,0)</f>
        <v>-25.6068969654825</v>
      </c>
      <c r="AT454" s="32"/>
      <c r="AU454" s="33"/>
      <c r="AV454" s="33"/>
      <c r="AW454" s="31"/>
      <c r="AX454" s="31"/>
    </row>
    <row r="455" customFormat="false" ht="16.5" hidden="false" customHeight="true" outlineLevel="0" collapsed="false">
      <c r="A455" s="23" t="n">
        <v>454</v>
      </c>
      <c r="B455" s="24" t="n">
        <v>36448</v>
      </c>
      <c r="C455" s="23" t="n">
        <v>8406</v>
      </c>
      <c r="D455" s="25"/>
      <c r="E455" s="25" t="n">
        <v>291000</v>
      </c>
      <c r="F455" s="25"/>
      <c r="G455" s="25" t="n">
        <v>22.542</v>
      </c>
      <c r="H455" s="25" t="n">
        <v>21.784</v>
      </c>
      <c r="I455" s="25" t="n">
        <v>1.249</v>
      </c>
      <c r="J455" s="25" t="n">
        <v>9526.21</v>
      </c>
      <c r="K455" s="25"/>
      <c r="L455" s="25" t="n">
        <v>639</v>
      </c>
      <c r="M455" s="25" t="n">
        <v>17.641</v>
      </c>
      <c r="N455" s="25" t="n">
        <v>243116</v>
      </c>
      <c r="O455" s="25" t="n">
        <v>6331.9</v>
      </c>
      <c r="P455" s="25" t="n">
        <v>1500711</v>
      </c>
      <c r="Q455" s="25"/>
      <c r="R455" s="25" t="n">
        <v>6317</v>
      </c>
      <c r="S455" s="25"/>
      <c r="T455" s="25"/>
      <c r="U455" s="25" t="n">
        <v>28</v>
      </c>
      <c r="V455" s="25" t="n">
        <v>94.9</v>
      </c>
      <c r="W455" s="25"/>
      <c r="X455" s="25"/>
      <c r="Y455" s="25"/>
      <c r="Z455" s="25"/>
      <c r="AA455" s="25" t="n">
        <v>276154</v>
      </c>
      <c r="AB455" s="26"/>
      <c r="AC455" s="27" t="n">
        <v>0</v>
      </c>
      <c r="AD455" s="28" t="n">
        <v>21.7</v>
      </c>
      <c r="AE455" s="28" t="n">
        <v>32.1</v>
      </c>
      <c r="AF455" s="27"/>
      <c r="AG455" s="29" t="n">
        <f aca="false">6753.47943187+0.36116788*I455+0.01252571*N455-22.85359542*V455+0.00407811*AA455-0.00067349*E455</f>
        <v>8560.52563649412</v>
      </c>
      <c r="AH455" s="29" t="n">
        <f aca="false">A455*'Simple Linear Regression'!$B$18+'Simple Linear Regression'!$B$17</f>
        <v>8272.61518303289</v>
      </c>
      <c r="AI455" s="29" t="n">
        <f aca="false">7491.3971+0.0137554*N455-0.00058829*E455-34.3283*V455+0.30565*L455+54.6031*M455</f>
        <v>8565.1705035</v>
      </c>
      <c r="AJ455" s="29" t="n">
        <f aca="false">7491.3971-0.00058829*E455+0.30565*L455+54.6031*M455+0.0137554*N455-34.3283*V455</f>
        <v>8565.1705035</v>
      </c>
      <c r="AL455" s="29" t="n">
        <f aca="false">2192.59+2373.87*I455+0.0316653*N455-15.7623*V455+0.00202406*AA455-0.000740146*E455-0.00963493*(I455*N455)</f>
        <v>8777.95756733188</v>
      </c>
      <c r="AM455" s="30" t="n">
        <f aca="false">5205.907083+122.0638992*I455+13.609808*(N455/1000)-1.245906883*AD455+0.7746840854*AE455-134.2474226*AC455-1547.125689*IF(AND(B455&gt;=DATE(2020,3,20),B455&lt;=DATE(2020,6,26)),1,0)</f>
        <v>8664.95815460904</v>
      </c>
      <c r="AN455" s="30" t="n">
        <f aca="false">IF(ISNUMBER(C456),C456,AN456)-0.8328750492*(AD457-AD456)+3.274150872*(AE457-AE456)+0.7954612886*((IF(ISNUMBER(C456),C456,AN456)-IF(ISNUMBER(C455),C455,AN455))-(-0.8328750492*(AD456-AD455)+3.274150872*(AE456-AE455)))-1.394571582*AO456+0.4181414112*AO455</f>
        <v>8642.64021326784</v>
      </c>
      <c r="AP455" s="31" t="n">
        <f aca="false">AQ455+AR454+'ARIMAX(1,1,1) Model'!$C$19*(AR454-AR453)+'ARIMAX(1,1,1) Model'!$C$20*AS454</f>
        <v>8476.32747944792</v>
      </c>
      <c r="AQ455" s="31" t="n">
        <f aca="false">'ARIMAX(1,1,1) Model'!$C$6*I455+'ARIMAX(1,1,1) Model'!$C$7*N455/1000+'ARIMAX(1,1,1) Model'!$C$8*AD455+'ARIMAX(1,1,1) Model'!$C$9*AE455+'ARIMAX(1,1,1) Model'!$C$10*AC455+'ARIMAX(1,1,1) Model'!$C$11*IF(AND(B455&gt;='ARIMAX(1,1,1) Model'!$C$25,B455&lt;='ARIMAX(1,1,1) Model'!$C$26),1,0)+'ARIMAX(1,1,1) Model'!$C$12*E455/1000+'ARIMAX(1,1,1) Model'!$C$13*V455+'ARIMAX(1,1,1) Model'!$C$14*A455+'ARIMAX(1,1,1) Model'!$C$15*SIN(2*PI()*A455/'ARIMAX(1,1,1) Model'!$C$24)+'ARIMAX(1,1,1) Model'!$C$16*COS(2*PI()*A455/'ARIMAX(1,1,1) Model'!$C$24)+'ARIMAX(1,1,1) Model'!$C$17*SIN(4*PI()*A455/'ARIMAX(1,1,1) Model'!$C$24)+'ARIMAX(1,1,1) Model'!$C$18*COS(4*PI()*A455/'ARIMAX(1,1,1) Model'!$C$24)</f>
        <v>1841.69150022649</v>
      </c>
      <c r="AR455" s="31" t="n">
        <f aca="false">IF(ISNUMBER(C455),C455,AP455)-AQ455</f>
        <v>6564.30849977351</v>
      </c>
      <c r="AS455" s="31" t="n">
        <f aca="false">IF(ISNUMBER(C455),C455-AP455,0)</f>
        <v>-70.3274794479148</v>
      </c>
      <c r="AT455" s="32"/>
      <c r="AU455" s="33"/>
      <c r="AV455" s="33"/>
      <c r="AW455" s="31"/>
      <c r="AX455" s="31"/>
    </row>
    <row r="456" customFormat="false" ht="16.5" hidden="false" customHeight="true" outlineLevel="0" collapsed="false">
      <c r="A456" s="23" t="n">
        <v>455</v>
      </c>
      <c r="B456" s="24" t="n">
        <v>36455</v>
      </c>
      <c r="C456" s="23" t="n">
        <v>8521</v>
      </c>
      <c r="D456" s="25"/>
      <c r="E456" s="25" t="n">
        <v>287000</v>
      </c>
      <c r="F456" s="25"/>
      <c r="G456" s="25" t="n">
        <v>22.646</v>
      </c>
      <c r="H456" s="25" t="n">
        <v>21.786</v>
      </c>
      <c r="I456" s="25" t="n">
        <v>1.236</v>
      </c>
      <c r="J456" s="25" t="n">
        <v>9526.21</v>
      </c>
      <c r="K456" s="25"/>
      <c r="L456" s="25" t="n">
        <v>639</v>
      </c>
      <c r="M456" s="25" t="n">
        <v>17.662</v>
      </c>
      <c r="N456" s="25" t="n">
        <v>241503</v>
      </c>
      <c r="O456" s="25" t="n">
        <v>6331.9</v>
      </c>
      <c r="P456" s="25" t="n">
        <v>1500711</v>
      </c>
      <c r="Q456" s="25"/>
      <c r="R456" s="25" t="n">
        <v>6317</v>
      </c>
      <c r="S456" s="25"/>
      <c r="T456" s="25"/>
      <c r="U456" s="25" t="n">
        <v>28</v>
      </c>
      <c r="V456" s="25" t="n">
        <v>94.9</v>
      </c>
      <c r="W456" s="25"/>
      <c r="X456" s="25"/>
      <c r="Y456" s="25"/>
      <c r="Z456" s="25"/>
      <c r="AA456" s="25" t="n">
        <v>276154</v>
      </c>
      <c r="AB456" s="26"/>
      <c r="AC456" s="27" t="n">
        <v>0</v>
      </c>
      <c r="AD456" s="28" t="n">
        <v>46.7</v>
      </c>
      <c r="AE456" s="28" t="n">
        <v>14.1</v>
      </c>
      <c r="AF456" s="27"/>
      <c r="AG456" s="29" t="n">
        <f aca="false">6753.47943187+0.36116788*I456+0.01252571*N456-22.85359542*V456+0.00407811*AA456-0.00067349*E456</f>
        <v>8543.01093108168</v>
      </c>
      <c r="AH456" s="29" t="n">
        <f aca="false">A456*'Simple Linear Regression'!$B$18+'Simple Linear Regression'!$B$17</f>
        <v>8273.4682201168</v>
      </c>
      <c r="AI456" s="29" t="n">
        <f aca="false">7491.3971+0.0137554*N456-0.00058829*E456-34.3283*V456+0.30565*L456+54.6031*M456</f>
        <v>8546.4828684</v>
      </c>
      <c r="AJ456" s="29" t="n">
        <f aca="false">7491.3971-0.00058829*E456+0.30565*L456+54.6031*M456+0.0137554*N456-34.3283*V456</f>
        <v>8546.4828684</v>
      </c>
      <c r="AL456" s="29" t="n">
        <f aca="false">2192.59+2373.87*I456+0.0316653*N456-15.7623*V456+0.00202406*AA456-0.000740146*E456-0.00963493*(I456*N456)</f>
        <v>8748.64183739956</v>
      </c>
      <c r="AM456" s="30" t="n">
        <f aca="false">5205.907083+122.0638992*I456+13.609808*(N456/1000)-1.245906883*AD456+0.7746840854*AE456-134.2474226*AC456-1547.125689*IF(AND(B456&gt;=DATE(2020,3,20),B456&lt;=DATE(2020,6,26)),1,0)</f>
        <v>8596.32671800324</v>
      </c>
      <c r="AN456" s="30" t="n">
        <f aca="false">IF(ISNUMBER(C457),C457,AN457)-0.8328750492*(AD458-AD457)+3.274150872*(AE458-AE457)+0.7954612886*((IF(ISNUMBER(C457),C457,AN457)-IF(ISNUMBER(C456),C456,AN456))-(-0.8328750492*(AD457-AD456)+3.274150872*(AE457-AE456)))-1.394571582*AO457+0.4181414112*AO456</f>
        <v>8569.09064854289</v>
      </c>
      <c r="AP456" s="31" t="n">
        <f aca="false">AQ456+AR455+'ARIMAX(1,1,1) Model'!$C$19*(AR455-AR454)+'ARIMAX(1,1,1) Model'!$C$20*AS455</f>
        <v>8425.72063695626</v>
      </c>
      <c r="AQ456" s="31" t="n">
        <f aca="false">'ARIMAX(1,1,1) Model'!$C$6*I456+'ARIMAX(1,1,1) Model'!$C$7*N456/1000+'ARIMAX(1,1,1) Model'!$C$8*AD456+'ARIMAX(1,1,1) Model'!$C$9*AE456+'ARIMAX(1,1,1) Model'!$C$10*AC456+'ARIMAX(1,1,1) Model'!$C$11*IF(AND(B456&gt;='ARIMAX(1,1,1) Model'!$C$25,B456&lt;='ARIMAX(1,1,1) Model'!$C$26),1,0)+'ARIMAX(1,1,1) Model'!$C$12*E456/1000+'ARIMAX(1,1,1) Model'!$C$13*V456+'ARIMAX(1,1,1) Model'!$C$14*A456+'ARIMAX(1,1,1) Model'!$C$15*SIN(2*PI()*A456/'ARIMAX(1,1,1) Model'!$C$24)+'ARIMAX(1,1,1) Model'!$C$16*COS(2*PI()*A456/'ARIMAX(1,1,1) Model'!$C$24)+'ARIMAX(1,1,1) Model'!$C$17*SIN(4*PI()*A456/'ARIMAX(1,1,1) Model'!$C$24)+'ARIMAX(1,1,1) Model'!$C$18*COS(4*PI()*A456/'ARIMAX(1,1,1) Model'!$C$24)</f>
        <v>1803.91686863444</v>
      </c>
      <c r="AR456" s="31" t="n">
        <f aca="false">IF(ISNUMBER(C456),C456,AP456)-AQ456</f>
        <v>6717.08313136556</v>
      </c>
      <c r="AS456" s="31" t="n">
        <f aca="false">IF(ISNUMBER(C456),C456-AP456,0)</f>
        <v>95.2793630437445</v>
      </c>
      <c r="AT456" s="32"/>
      <c r="AU456" s="33"/>
      <c r="AV456" s="33"/>
      <c r="AW456" s="31"/>
      <c r="AX456" s="31"/>
    </row>
    <row r="457" customFormat="false" ht="16.5" hidden="false" customHeight="true" outlineLevel="0" collapsed="false">
      <c r="A457" s="23" t="n">
        <v>456</v>
      </c>
      <c r="B457" s="24" t="n">
        <v>36462</v>
      </c>
      <c r="C457" s="23" t="n">
        <v>8532</v>
      </c>
      <c r="D457" s="25"/>
      <c r="E457" s="25" t="n">
        <v>280000</v>
      </c>
      <c r="F457" s="25"/>
      <c r="G457" s="25" t="n">
        <v>22.496</v>
      </c>
      <c r="H457" s="25" t="n">
        <v>21.82</v>
      </c>
      <c r="I457" s="25" t="n">
        <v>1.237</v>
      </c>
      <c r="J457" s="25" t="n">
        <v>9526.21</v>
      </c>
      <c r="K457" s="25"/>
      <c r="L457" s="25" t="n">
        <v>639</v>
      </c>
      <c r="M457" s="25" t="n">
        <v>17.662</v>
      </c>
      <c r="N457" s="25" t="n">
        <v>241503</v>
      </c>
      <c r="O457" s="25" t="n">
        <v>6331.9</v>
      </c>
      <c r="P457" s="25" t="n">
        <v>1500711</v>
      </c>
      <c r="Q457" s="25"/>
      <c r="R457" s="25" t="n">
        <v>6317</v>
      </c>
      <c r="S457" s="25"/>
      <c r="T457" s="25"/>
      <c r="U457" s="25" t="n">
        <v>28</v>
      </c>
      <c r="V457" s="25" t="n">
        <v>94.9</v>
      </c>
      <c r="W457" s="25"/>
      <c r="X457" s="25"/>
      <c r="Y457" s="25"/>
      <c r="Z457" s="25"/>
      <c r="AA457" s="25" t="n">
        <v>276154</v>
      </c>
      <c r="AB457" s="26"/>
      <c r="AC457" s="27" t="n">
        <v>0</v>
      </c>
      <c r="AD457" s="28" t="n">
        <v>61.5</v>
      </c>
      <c r="AE457" s="28" t="n">
        <v>7.7</v>
      </c>
      <c r="AF457" s="27"/>
      <c r="AG457" s="29" t="n">
        <f aca="false">6753.47943187+0.36116788*I457+0.01252571*N457-22.85359542*V457+0.00407811*AA457-0.00067349*E457</f>
        <v>8547.72572224956</v>
      </c>
      <c r="AH457" s="29" t="n">
        <f aca="false">A457*'Simple Linear Regression'!$B$18+'Simple Linear Regression'!$B$17</f>
        <v>8274.3212572007</v>
      </c>
      <c r="AI457" s="29" t="n">
        <f aca="false">7491.3971+0.0137554*N457-0.00058829*E457-34.3283*V457+0.30565*L457+54.6031*M457</f>
        <v>8550.6008984</v>
      </c>
      <c r="AJ457" s="29" t="n">
        <f aca="false">7491.3971-0.00058829*E457+0.30565*L457+54.6031*M457+0.0137554*N457-34.3283*V457</f>
        <v>8550.6008984</v>
      </c>
      <c r="AL457" s="29" t="n">
        <f aca="false">2192.59+2373.87*I457+0.0316653*N457-15.7623*V457+0.00202406*AA457-0.000740146*E457-0.00963493*(I457*N457)</f>
        <v>8753.86986489977</v>
      </c>
      <c r="AM457" s="30" t="n">
        <f aca="false">5205.907083+122.0638992*I457+13.609808*(N457/1000)-1.245906883*AD457+0.7746840854*AE457-134.2474226*AC457-1547.125689*IF(AND(B457&gt;=DATE(2020,3,20),B457&lt;=DATE(2020,6,26)),1,0)</f>
        <v>8573.05138188748</v>
      </c>
      <c r="AN457" s="30" t="n">
        <f aca="false">IF(ISNUMBER(C458),C458,AN458)-0.8328750492*(AD459-AD458)+3.274150872*(AE459-AE458)+0.7954612886*((IF(ISNUMBER(C458),C458,AN458)-IF(ISNUMBER(C457),C457,AN457))-(-0.8328750492*(AD458-AD457)+3.274150872*(AE458-AE457)))-1.394571582*AO458+0.4181414112*AO457</f>
        <v>8156.64081447898</v>
      </c>
      <c r="AP457" s="31" t="n">
        <f aca="false">AQ457+AR456+'ARIMAX(1,1,1) Model'!$C$19*(AR456-AR455)+'ARIMAX(1,1,1) Model'!$C$20*AS456</f>
        <v>8438.00208462082</v>
      </c>
      <c r="AQ457" s="31" t="n">
        <f aca="false">'ARIMAX(1,1,1) Model'!$C$6*I457+'ARIMAX(1,1,1) Model'!$C$7*N457/1000+'ARIMAX(1,1,1) Model'!$C$8*AD457+'ARIMAX(1,1,1) Model'!$C$9*AE457+'ARIMAX(1,1,1) Model'!$C$10*AC457+'ARIMAX(1,1,1) Model'!$C$11*IF(AND(B457&gt;='ARIMAX(1,1,1) Model'!$C$25,B457&lt;='ARIMAX(1,1,1) Model'!$C$26),1,0)+'ARIMAX(1,1,1) Model'!$C$12*E457/1000+'ARIMAX(1,1,1) Model'!$C$13*V457+'ARIMAX(1,1,1) Model'!$C$14*A457+'ARIMAX(1,1,1) Model'!$C$15*SIN(2*PI()*A457/'ARIMAX(1,1,1) Model'!$C$24)+'ARIMAX(1,1,1) Model'!$C$16*COS(2*PI()*A457/'ARIMAX(1,1,1) Model'!$C$24)+'ARIMAX(1,1,1) Model'!$C$17*SIN(4*PI()*A457/'ARIMAX(1,1,1) Model'!$C$24)+'ARIMAX(1,1,1) Model'!$C$18*COS(4*PI()*A457/'ARIMAX(1,1,1) Model'!$C$24)</f>
        <v>1791.77797374925</v>
      </c>
      <c r="AR457" s="31" t="n">
        <f aca="false">IF(ISNUMBER(C457),C457,AP457)-AQ457</f>
        <v>6740.22202625075</v>
      </c>
      <c r="AS457" s="31" t="n">
        <f aca="false">IF(ISNUMBER(C457),C457-AP457,0)</f>
        <v>93.9979153791774</v>
      </c>
      <c r="AT457" s="32"/>
      <c r="AU457" s="33"/>
      <c r="AV457" s="33"/>
      <c r="AW457" s="31"/>
      <c r="AX457" s="31"/>
    </row>
    <row r="458" customFormat="false" ht="16.5" hidden="false" customHeight="true" outlineLevel="0" collapsed="false">
      <c r="A458" s="23" t="n">
        <v>457</v>
      </c>
      <c r="B458" s="24" t="n">
        <v>36469</v>
      </c>
      <c r="C458" s="23" t="n">
        <v>8333</v>
      </c>
      <c r="D458" s="25"/>
      <c r="E458" s="25" t="n">
        <v>285000</v>
      </c>
      <c r="F458" s="25"/>
      <c r="G458" s="25" t="n">
        <v>22.724</v>
      </c>
      <c r="H458" s="25" t="n">
        <v>22.224</v>
      </c>
      <c r="I458" s="25" t="n">
        <v>1.23</v>
      </c>
      <c r="J458" s="25" t="n">
        <v>9686.626</v>
      </c>
      <c r="K458" s="25"/>
      <c r="L458" s="25" t="n">
        <v>696</v>
      </c>
      <c r="M458" s="25" t="n">
        <v>17.662</v>
      </c>
      <c r="N458" s="25" t="n">
        <v>241503</v>
      </c>
      <c r="O458" s="25" t="n">
        <v>6386.5</v>
      </c>
      <c r="P458" s="25" t="n">
        <v>1500711</v>
      </c>
      <c r="Q458" s="25"/>
      <c r="R458" s="25" t="n">
        <v>6317</v>
      </c>
      <c r="S458" s="25"/>
      <c r="T458" s="25"/>
      <c r="U458" s="25" t="n">
        <v>28</v>
      </c>
      <c r="V458" s="25" t="n">
        <v>95.5</v>
      </c>
      <c r="W458" s="25"/>
      <c r="X458" s="25"/>
      <c r="Y458" s="25"/>
      <c r="Z458" s="25"/>
      <c r="AA458" s="25" t="n">
        <v>276154</v>
      </c>
      <c r="AB458" s="26"/>
      <c r="AC458" s="27" t="n">
        <v>0</v>
      </c>
      <c r="AD458" s="28" t="n">
        <v>56.9</v>
      </c>
      <c r="AE458" s="28" t="n">
        <v>7.1</v>
      </c>
      <c r="AF458" s="27"/>
      <c r="AG458" s="29" t="n">
        <f aca="false">6753.47943187+0.36116788*I458+0.01252571*N458-22.85359542*V458+0.00407811*AA458-0.00067349*E458</f>
        <v>8530.6435868224</v>
      </c>
      <c r="AH458" s="29" t="n">
        <f aca="false">A458*'Simple Linear Regression'!$B$18+'Simple Linear Regression'!$B$17</f>
        <v>8275.17429428461</v>
      </c>
      <c r="AI458" s="29" t="n">
        <f aca="false">7491.3971+0.0137554*N458-0.00058829*E458-34.3283*V458+0.30565*L458+54.6031*M458</f>
        <v>8544.4845184</v>
      </c>
      <c r="AJ458" s="29" t="n">
        <f aca="false">7491.3971-0.00058829*E458+0.30565*L458+54.6031*M458+0.0137554*N458-34.3283*V458</f>
        <v>8544.4845184</v>
      </c>
      <c r="AL458" s="29" t="n">
        <f aca="false">2192.59+2373.87*I458+0.0316653*N458-15.7623*V458+0.00202406*AA458-0.000740146*E458-0.00963493*(I458*N458)</f>
        <v>8740.3827163983</v>
      </c>
      <c r="AM458" s="30" t="n">
        <f aca="false">5205.907083+122.0638992*I458+13.609808*(N458/1000)-1.245906883*AD458+0.7746840854*AE458-134.2474226*AC458-1547.125689*IF(AND(B458&gt;=DATE(2020,3,20),B458&lt;=DATE(2020,6,26)),1,0)</f>
        <v>8577.46329580364</v>
      </c>
      <c r="AN458" s="30" t="n">
        <f aca="false">IF(ISNUMBER(C459),C459,AN459)-0.8328750492*(AD460-AD459)+3.274150872*(AE460-AE459)+0.7954612886*((IF(ISNUMBER(C459),C459,AN459)-IF(ISNUMBER(C458),C458,AN458))-(-0.8328750492*(AD459-AD458)+3.274150872*(AE459-AE458)))-1.394571582*AO459+0.4181414112*AO458</f>
        <v>8476.15439187256</v>
      </c>
      <c r="AP458" s="31" t="n">
        <f aca="false">AQ458+AR457+'ARIMAX(1,1,1) Model'!$C$19*(AR457-AR456)+'ARIMAX(1,1,1) Model'!$C$20*AS457</f>
        <v>8441.85226479762</v>
      </c>
      <c r="AQ458" s="31" t="n">
        <f aca="false">'ARIMAX(1,1,1) Model'!$C$6*I458+'ARIMAX(1,1,1) Model'!$C$7*N458/1000+'ARIMAX(1,1,1) Model'!$C$8*AD458+'ARIMAX(1,1,1) Model'!$C$9*AE458+'ARIMAX(1,1,1) Model'!$C$10*AC458+'ARIMAX(1,1,1) Model'!$C$11*IF(AND(B458&gt;='ARIMAX(1,1,1) Model'!$C$25,B458&lt;='ARIMAX(1,1,1) Model'!$C$26),1,0)+'ARIMAX(1,1,1) Model'!$C$12*E458/1000+'ARIMAX(1,1,1) Model'!$C$13*V458+'ARIMAX(1,1,1) Model'!$C$14*A458+'ARIMAX(1,1,1) Model'!$C$15*SIN(2*PI()*A458/'ARIMAX(1,1,1) Model'!$C$24)+'ARIMAX(1,1,1) Model'!$C$16*COS(2*PI()*A458/'ARIMAX(1,1,1) Model'!$C$24)+'ARIMAX(1,1,1) Model'!$C$17*SIN(4*PI()*A458/'ARIMAX(1,1,1) Model'!$C$24)+'ARIMAX(1,1,1) Model'!$C$18*COS(4*PI()*A458/'ARIMAX(1,1,1) Model'!$C$24)</f>
        <v>1783.97943569355</v>
      </c>
      <c r="AR458" s="31" t="n">
        <f aca="false">IF(ISNUMBER(C458),C458,AP458)-AQ458</f>
        <v>6549.02056430645</v>
      </c>
      <c r="AS458" s="31" t="n">
        <f aca="false">IF(ISNUMBER(C458),C458-AP458,0)</f>
        <v>-108.852264797621</v>
      </c>
      <c r="AT458" s="32"/>
      <c r="AU458" s="33"/>
      <c r="AV458" s="33"/>
      <c r="AW458" s="31"/>
      <c r="AX458" s="31"/>
    </row>
    <row r="459" customFormat="false" ht="16.5" hidden="false" customHeight="true" outlineLevel="0" collapsed="false">
      <c r="A459" s="23" t="n">
        <v>458</v>
      </c>
      <c r="B459" s="24" t="n">
        <v>36476</v>
      </c>
      <c r="C459" s="23" t="n">
        <v>8416</v>
      </c>
      <c r="D459" s="25"/>
      <c r="E459" s="25" t="n">
        <v>282000</v>
      </c>
      <c r="F459" s="25"/>
      <c r="G459" s="25" t="n">
        <v>24.22</v>
      </c>
      <c r="H459" s="25" t="n">
        <v>24.766</v>
      </c>
      <c r="I459" s="25" t="n">
        <v>1.233</v>
      </c>
      <c r="J459" s="25" t="n">
        <v>9686.626</v>
      </c>
      <c r="K459" s="25"/>
      <c r="L459" s="25" t="n">
        <v>696</v>
      </c>
      <c r="M459" s="25" t="n">
        <v>17.662</v>
      </c>
      <c r="N459" s="25" t="n">
        <v>241503</v>
      </c>
      <c r="O459" s="25" t="n">
        <v>6386.5</v>
      </c>
      <c r="P459" s="25" t="n">
        <v>1500711</v>
      </c>
      <c r="Q459" s="25"/>
      <c r="R459" s="25" t="n">
        <v>6317</v>
      </c>
      <c r="S459" s="25"/>
      <c r="T459" s="25"/>
      <c r="U459" s="25" t="n">
        <v>23</v>
      </c>
      <c r="V459" s="25" t="n">
        <v>95.5</v>
      </c>
      <c r="W459" s="25"/>
      <c r="X459" s="25"/>
      <c r="Y459" s="25"/>
      <c r="Z459" s="25"/>
      <c r="AA459" s="25" t="n">
        <v>276154</v>
      </c>
      <c r="AB459" s="26"/>
      <c r="AC459" s="27" t="n">
        <v>0</v>
      </c>
      <c r="AD459" s="28" t="n">
        <v>59.9</v>
      </c>
      <c r="AE459" s="28" t="n">
        <v>2.8</v>
      </c>
      <c r="AF459" s="27"/>
      <c r="AG459" s="29" t="n">
        <f aca="false">6753.47943187+0.36116788*I459+0.01252571*N459-22.85359542*V459+0.00407811*AA459-0.00067349*E459</f>
        <v>8532.66514032604</v>
      </c>
      <c r="AH459" s="29" t="n">
        <f aca="false">A459*'Simple Linear Regression'!$B$18+'Simple Linear Regression'!$B$17</f>
        <v>8276.02733136851</v>
      </c>
      <c r="AI459" s="29" t="n">
        <f aca="false">7491.3971+0.0137554*N459-0.00058829*E459-34.3283*V459+0.30565*L459+54.6031*M459</f>
        <v>8546.2493884</v>
      </c>
      <c r="AJ459" s="29" t="n">
        <f aca="false">7491.3971-0.00058829*E459+0.30565*L459+54.6031*M459+0.0137554*N459-34.3283*V459</f>
        <v>8546.2493884</v>
      </c>
      <c r="AL459" s="29" t="n">
        <f aca="false">2192.59+2373.87*I459+0.0316653*N459-15.7623*V459+0.00202406*AA459-0.000740146*E459-0.00963493*(I459*N459)</f>
        <v>8742.74417089893</v>
      </c>
      <c r="AM459" s="30" t="n">
        <f aca="false">5205.907083+122.0638992*I459+13.609808*(N459/1000)-1.245906883*AD459+0.7746840854*AE459-134.2474226*AC459-1547.125689*IF(AND(B459&gt;=DATE(2020,3,20),B459&lt;=DATE(2020,6,26)),1,0)</f>
        <v>8570.76062528502</v>
      </c>
      <c r="AN459" s="30" t="n">
        <f aca="false">IF(ISNUMBER(C460),C460,AN460)-0.8328750492*(AD461-AD460)+3.274150872*(AE461-AE460)+0.7954612886*((IF(ISNUMBER(C460),C460,AN460)-IF(ISNUMBER(C459),C459,AN459))-(-0.8328750492*(AD460-AD459)+3.274150872*(AE460-AE459)))-1.394571582*AO460+0.4181414112*AO459</f>
        <v>8425.19598038042</v>
      </c>
      <c r="AP459" s="31" t="n">
        <f aca="false">AQ459+AR458+'ARIMAX(1,1,1) Model'!$C$19*(AR458-AR457)+'ARIMAX(1,1,1) Model'!$C$20*AS458</f>
        <v>8387.91355084374</v>
      </c>
      <c r="AQ459" s="31" t="n">
        <f aca="false">'ARIMAX(1,1,1) Model'!$C$6*I459+'ARIMAX(1,1,1) Model'!$C$7*N459/1000+'ARIMAX(1,1,1) Model'!$C$8*AD459+'ARIMAX(1,1,1) Model'!$C$9*AE459+'ARIMAX(1,1,1) Model'!$C$10*AC459+'ARIMAX(1,1,1) Model'!$C$11*IF(AND(B459&gt;='ARIMAX(1,1,1) Model'!$C$25,B459&lt;='ARIMAX(1,1,1) Model'!$C$26),1,0)+'ARIMAX(1,1,1) Model'!$C$12*E459/1000+'ARIMAX(1,1,1) Model'!$C$13*V459+'ARIMAX(1,1,1) Model'!$C$14*A459+'ARIMAX(1,1,1) Model'!$C$15*SIN(2*PI()*A459/'ARIMAX(1,1,1) Model'!$C$24)+'ARIMAX(1,1,1) Model'!$C$16*COS(2*PI()*A459/'ARIMAX(1,1,1) Model'!$C$24)+'ARIMAX(1,1,1) Model'!$C$17*SIN(4*PI()*A459/'ARIMAX(1,1,1) Model'!$C$24)+'ARIMAX(1,1,1) Model'!$C$18*COS(4*PI()*A459/'ARIMAX(1,1,1) Model'!$C$24)</f>
        <v>1759.56505322289</v>
      </c>
      <c r="AR459" s="31" t="n">
        <f aca="false">IF(ISNUMBER(C459),C459,AP459)-AQ459</f>
        <v>6656.43494677711</v>
      </c>
      <c r="AS459" s="31" t="n">
        <f aca="false">IF(ISNUMBER(C459),C459-AP459,0)</f>
        <v>28.0864491562625</v>
      </c>
      <c r="AT459" s="32"/>
      <c r="AU459" s="33"/>
      <c r="AV459" s="33"/>
      <c r="AW459" s="31"/>
      <c r="AX459" s="31"/>
    </row>
    <row r="460" customFormat="false" ht="16.5" hidden="false" customHeight="true" outlineLevel="0" collapsed="false">
      <c r="A460" s="23" t="n">
        <v>459</v>
      </c>
      <c r="B460" s="24" t="n">
        <v>36483</v>
      </c>
      <c r="C460" s="23" t="n">
        <v>8404</v>
      </c>
      <c r="D460" s="25"/>
      <c r="E460" s="25" t="n">
        <v>281000</v>
      </c>
      <c r="F460" s="25"/>
      <c r="G460" s="25" t="n">
        <v>26.048</v>
      </c>
      <c r="H460" s="25" t="n">
        <v>25.19</v>
      </c>
      <c r="I460" s="25" t="n">
        <v>1.251</v>
      </c>
      <c r="J460" s="25" t="n">
        <v>9686.626</v>
      </c>
      <c r="K460" s="25"/>
      <c r="L460" s="25" t="n">
        <v>696</v>
      </c>
      <c r="M460" s="25" t="n">
        <v>17.684</v>
      </c>
      <c r="N460" s="25" t="n">
        <v>224306</v>
      </c>
      <c r="O460" s="25" t="n">
        <v>6386.5</v>
      </c>
      <c r="P460" s="25" t="n">
        <v>1500711</v>
      </c>
      <c r="Q460" s="25"/>
      <c r="R460" s="25" t="n">
        <v>6317</v>
      </c>
      <c r="S460" s="25"/>
      <c r="T460" s="25"/>
      <c r="U460" s="25" t="n">
        <v>23</v>
      </c>
      <c r="V460" s="25" t="n">
        <v>95.5</v>
      </c>
      <c r="W460" s="25"/>
      <c r="X460" s="25"/>
      <c r="Y460" s="25"/>
      <c r="Z460" s="25"/>
      <c r="AA460" s="25" t="n">
        <v>276154</v>
      </c>
      <c r="AB460" s="26"/>
      <c r="AC460" s="27" t="n">
        <v>0</v>
      </c>
      <c r="AD460" s="28" t="n">
        <v>81.6</v>
      </c>
      <c r="AE460" s="28" t="n">
        <v>2.5</v>
      </c>
      <c r="AF460" s="27"/>
      <c r="AG460" s="29" t="n">
        <f aca="false">6753.47943187+0.36116788*I460+0.01252571*N460-22.85359542*V460+0.00407811*AA460-0.00067349*E460</f>
        <v>8317.94049647788</v>
      </c>
      <c r="AH460" s="29" t="n">
        <f aca="false">A460*'Simple Linear Regression'!$B$18+'Simple Linear Regression'!$B$17</f>
        <v>8276.88036845241</v>
      </c>
      <c r="AI460" s="29" t="n">
        <f aca="false">7491.3971+0.0137554*N460-0.00058829*E460-34.3283*V460+0.30565*L460+54.6031*M460</f>
        <v>8311.4873328</v>
      </c>
      <c r="AJ460" s="29" t="n">
        <f aca="false">7491.3971-0.00058829*E460+0.30565*L460+54.6031*M460+0.0137554*N460-34.3283*V460</f>
        <v>8311.4873328</v>
      </c>
      <c r="AL460" s="29" t="n">
        <f aca="false">2192.59+2373.87*I460+0.0316653*N460-15.7623*V460+0.00202406*AA460-0.000740146*E460-0.00963493*(I460*N460)</f>
        <v>8407.06280770642</v>
      </c>
      <c r="AM460" s="30" t="n">
        <f aca="false">5205.907083+122.0638992*I460+13.609808*(N460/1000)-1.245906883*AD460+0.7746840854*AE460-134.2474226*AC460-1547.125689*IF(AND(B460&gt;=DATE(2020,3,20),B460&lt;=DATE(2020,6,26)),1,0)</f>
        <v>8311.6413227079</v>
      </c>
      <c r="AN460" s="30" t="n">
        <f aca="false">IF(ISNUMBER(C461),C461,AN461)-0.8328750492*(AD462-AD461)+3.274150872*(AE462-AE461)+0.7954612886*((IF(ISNUMBER(C461),C461,AN461)-IF(ISNUMBER(C460),C460,AN460))-(-0.8328750492*(AD461-AD460)+3.274150872*(AE461-AE460)))-1.394571582*AO461+0.4181414112*AO460</f>
        <v>8366.47952763009</v>
      </c>
      <c r="AP460" s="31" t="n">
        <f aca="false">AQ460+AR459+'ARIMAX(1,1,1) Model'!$C$19*(AR459-AR458)+'ARIMAX(1,1,1) Model'!$C$20*AS459</f>
        <v>8377.63558583049</v>
      </c>
      <c r="AQ460" s="31" t="n">
        <f aca="false">'ARIMAX(1,1,1) Model'!$C$6*I460+'ARIMAX(1,1,1) Model'!$C$7*N460/1000+'ARIMAX(1,1,1) Model'!$C$8*AD460+'ARIMAX(1,1,1) Model'!$C$9*AE460+'ARIMAX(1,1,1) Model'!$C$10*AC460+'ARIMAX(1,1,1) Model'!$C$11*IF(AND(B460&gt;='ARIMAX(1,1,1) Model'!$C$25,B460&lt;='ARIMAX(1,1,1) Model'!$C$26),1,0)+'ARIMAX(1,1,1) Model'!$C$12*E460/1000+'ARIMAX(1,1,1) Model'!$C$13*V460+'ARIMAX(1,1,1) Model'!$C$14*A460+'ARIMAX(1,1,1) Model'!$C$15*SIN(2*PI()*A460/'ARIMAX(1,1,1) Model'!$C$24)+'ARIMAX(1,1,1) Model'!$C$16*COS(2*PI()*A460/'ARIMAX(1,1,1) Model'!$C$24)+'ARIMAX(1,1,1) Model'!$C$17*SIN(4*PI()*A460/'ARIMAX(1,1,1) Model'!$C$24)+'ARIMAX(1,1,1) Model'!$C$18*COS(4*PI()*A460/'ARIMAX(1,1,1) Model'!$C$24)</f>
        <v>1736.00448687191</v>
      </c>
      <c r="AR460" s="31" t="n">
        <f aca="false">IF(ISNUMBER(C460),C460,AP460)-AQ460</f>
        <v>6667.99551312809</v>
      </c>
      <c r="AS460" s="31" t="n">
        <f aca="false">IF(ISNUMBER(C460),C460-AP460,0)</f>
        <v>26.3644141695149</v>
      </c>
      <c r="AT460" s="32"/>
      <c r="AU460" s="33"/>
      <c r="AV460" s="33"/>
      <c r="AW460" s="31"/>
      <c r="AX460" s="31"/>
    </row>
    <row r="461" customFormat="false" ht="16.5" hidden="false" customHeight="true" outlineLevel="0" collapsed="false">
      <c r="A461" s="23" t="n">
        <v>460</v>
      </c>
      <c r="B461" s="24" t="n">
        <v>36490</v>
      </c>
      <c r="C461" s="23" t="n">
        <v>8416</v>
      </c>
      <c r="D461" s="25"/>
      <c r="E461" s="25" t="n">
        <v>276000</v>
      </c>
      <c r="F461" s="25"/>
      <c r="G461" s="25" t="n">
        <v>27.345</v>
      </c>
      <c r="H461" s="25" t="n">
        <v>25.816</v>
      </c>
      <c r="I461" s="25" t="n">
        <v>1.269</v>
      </c>
      <c r="J461" s="25" t="n">
        <v>9686.626</v>
      </c>
      <c r="K461" s="25"/>
      <c r="L461" s="25" t="n">
        <v>696</v>
      </c>
      <c r="M461" s="25" t="n">
        <v>17.684</v>
      </c>
      <c r="N461" s="25" t="n">
        <v>224306</v>
      </c>
      <c r="O461" s="25" t="n">
        <v>6386.5</v>
      </c>
      <c r="P461" s="25" t="n">
        <v>1500711</v>
      </c>
      <c r="Q461" s="25"/>
      <c r="R461" s="25" t="n">
        <v>6317</v>
      </c>
      <c r="S461" s="25"/>
      <c r="T461" s="25"/>
      <c r="U461" s="25" t="n">
        <v>23</v>
      </c>
      <c r="V461" s="25" t="n">
        <v>95.5</v>
      </c>
      <c r="W461" s="25"/>
      <c r="X461" s="25"/>
      <c r="Y461" s="25"/>
      <c r="Z461" s="25"/>
      <c r="AA461" s="25" t="n">
        <v>276154</v>
      </c>
      <c r="AB461" s="26"/>
      <c r="AC461" s="27" t="n">
        <v>1</v>
      </c>
      <c r="AD461" s="28" t="n">
        <v>68</v>
      </c>
      <c r="AE461" s="28" t="n">
        <v>3.8</v>
      </c>
      <c r="AF461" s="27"/>
      <c r="AG461" s="29" t="n">
        <f aca="false">6753.47943187+0.36116788*I461+0.01252571*N461-22.85359542*V461+0.00407811*AA461-0.00067349*E461</f>
        <v>8321.31444749972</v>
      </c>
      <c r="AH461" s="29" t="n">
        <f aca="false">A461*'Simple Linear Regression'!$B$18+'Simple Linear Regression'!$B$17</f>
        <v>8277.73340553632</v>
      </c>
      <c r="AI461" s="29" t="n">
        <f aca="false">7491.3971+0.0137554*N461-0.00058829*E461-34.3283*V461+0.30565*L461+54.6031*M461</f>
        <v>8314.4287828</v>
      </c>
      <c r="AJ461" s="29" t="n">
        <f aca="false">7491.3971-0.00058829*E461+0.30565*L461+54.6031*M461+0.0137554*N461-34.3283*V461</f>
        <v>8314.4287828</v>
      </c>
      <c r="AL461" s="29" t="n">
        <f aca="false">2192.59+2373.87*I461+0.0316653*N461-15.7623*V461+0.00202406*AA461-0.000740146*E461-0.00963493*(I461*N461)</f>
        <v>8414.59209075198</v>
      </c>
      <c r="AM461" s="30" t="n">
        <f aca="false">5205.907083+122.0638992*I461+13.609808*(N461/1000)-1.245906883*AD461+0.7746840854*AE461-134.2474226*AC461-1547.125689*IF(AND(B461&gt;=DATE(2020,3,20),B461&lt;=DATE(2020,6,26)),1,0)</f>
        <v>8197.54247321332</v>
      </c>
      <c r="AN461" s="30" t="n">
        <f aca="false">IF(ISNUMBER(C462),C462,AN462)-0.8328750492*(AD463-AD462)+3.274150872*(AE463-AE462)+0.7954612886*((IF(ISNUMBER(C462),C462,AN462)-IF(ISNUMBER(C461),C461,AN461))-(-0.8328750492*(AD462-AD461)+3.274150872*(AE462-AE461)))-1.394571582*AO462+0.4181414112*AO461</f>
        <v>7111.56173849641</v>
      </c>
      <c r="AP461" s="31" t="n">
        <f aca="false">AQ461+AR460+'ARIMAX(1,1,1) Model'!$C$19*(AR460-AR459)+'ARIMAX(1,1,1) Model'!$C$20*AS460</f>
        <v>8242.96148137903</v>
      </c>
      <c r="AQ461" s="31" t="n">
        <f aca="false">'ARIMAX(1,1,1) Model'!$C$6*I461+'ARIMAX(1,1,1) Model'!$C$7*N461/1000+'ARIMAX(1,1,1) Model'!$C$8*AD461+'ARIMAX(1,1,1) Model'!$C$9*AE461+'ARIMAX(1,1,1) Model'!$C$10*AC461+'ARIMAX(1,1,1) Model'!$C$11*IF(AND(B461&gt;='ARIMAX(1,1,1) Model'!$C$25,B461&lt;='ARIMAX(1,1,1) Model'!$C$26),1,0)+'ARIMAX(1,1,1) Model'!$C$12*E461/1000+'ARIMAX(1,1,1) Model'!$C$13*V461+'ARIMAX(1,1,1) Model'!$C$14*A461+'ARIMAX(1,1,1) Model'!$C$15*SIN(2*PI()*A461/'ARIMAX(1,1,1) Model'!$C$24)+'ARIMAX(1,1,1) Model'!$C$16*COS(2*PI()*A461/'ARIMAX(1,1,1) Model'!$C$24)+'ARIMAX(1,1,1) Model'!$C$17*SIN(4*PI()*A461/'ARIMAX(1,1,1) Model'!$C$24)+'ARIMAX(1,1,1) Model'!$C$18*COS(4*PI()*A461/'ARIMAX(1,1,1) Model'!$C$24)</f>
        <v>1597.56862109184</v>
      </c>
      <c r="AR461" s="31" t="n">
        <f aca="false">IF(ISNUMBER(C461),C461,AP461)-AQ461</f>
        <v>6818.43137890816</v>
      </c>
      <c r="AS461" s="31" t="n">
        <f aca="false">IF(ISNUMBER(C461),C461-AP461,0)</f>
        <v>173.038518620968</v>
      </c>
      <c r="AT461" s="32"/>
      <c r="AU461" s="33"/>
      <c r="AV461" s="33"/>
      <c r="AW461" s="31"/>
      <c r="AX461" s="31"/>
    </row>
    <row r="462" customFormat="false" ht="16.5" hidden="false" customHeight="true" outlineLevel="0" collapsed="false">
      <c r="A462" s="23" t="n">
        <v>461</v>
      </c>
      <c r="B462" s="24" t="n">
        <v>36497</v>
      </c>
      <c r="C462" s="23" t="n">
        <v>7670</v>
      </c>
      <c r="D462" s="25"/>
      <c r="E462" s="25" t="n">
        <v>288000</v>
      </c>
      <c r="F462" s="25"/>
      <c r="G462" s="25" t="n">
        <v>25.462</v>
      </c>
      <c r="H462" s="25" t="n">
        <v>25.352</v>
      </c>
      <c r="I462" s="25" t="n">
        <v>1.274</v>
      </c>
      <c r="J462" s="25" t="n">
        <v>9686.626</v>
      </c>
      <c r="K462" s="25"/>
      <c r="L462" s="25" t="n">
        <v>696</v>
      </c>
      <c r="M462" s="25" t="n">
        <v>17.684</v>
      </c>
      <c r="N462" s="25" t="n">
        <v>224306</v>
      </c>
      <c r="O462" s="25" t="n">
        <v>6386.5</v>
      </c>
      <c r="P462" s="25" t="n">
        <v>1500711</v>
      </c>
      <c r="Q462" s="25"/>
      <c r="R462" s="25" t="n">
        <v>6317</v>
      </c>
      <c r="S462" s="25"/>
      <c r="T462" s="25"/>
      <c r="U462" s="25" t="n">
        <v>23</v>
      </c>
      <c r="V462" s="25" t="n">
        <v>95.5</v>
      </c>
      <c r="W462" s="25"/>
      <c r="X462" s="25"/>
      <c r="Y462" s="25"/>
      <c r="Z462" s="25"/>
      <c r="AA462" s="25" t="n">
        <v>276154</v>
      </c>
      <c r="AB462" s="26"/>
      <c r="AC462" s="27" t="n">
        <v>0</v>
      </c>
      <c r="AD462" s="28" t="n">
        <v>114.6</v>
      </c>
      <c r="AE462" s="28" t="n">
        <v>1.4</v>
      </c>
      <c r="AF462" s="27"/>
      <c r="AG462" s="29" t="n">
        <f aca="false">6753.47943187+0.36116788*I462+0.01252571*N462-22.85359542*V462+0.00407811*AA462-0.00067349*E462</f>
        <v>8313.23437333912</v>
      </c>
      <c r="AH462" s="29" t="n">
        <f aca="false">A462*'Simple Linear Regression'!$B$18+'Simple Linear Regression'!$B$17</f>
        <v>8278.58644262022</v>
      </c>
      <c r="AI462" s="29" t="n">
        <f aca="false">7491.3971+0.0137554*N462-0.00058829*E462-34.3283*V462+0.30565*L462+54.6031*M462</f>
        <v>8307.3693028</v>
      </c>
      <c r="AJ462" s="29" t="n">
        <f aca="false">7491.3971-0.00058829*E462+0.30565*L462+54.6031*M462+0.0137554*N462-34.3283*V462</f>
        <v>8307.3693028</v>
      </c>
      <c r="AL462" s="29" t="n">
        <f aca="false">2192.59+2373.87*I462+0.0316653*N462-15.7623*V462+0.00202406*AA462-0.000740146*E462-0.00963493*(I462*N462)</f>
        <v>8406.77382570908</v>
      </c>
      <c r="AM462" s="30" t="n">
        <f aca="false">5205.907083+122.0638992*I462+13.609808*(N462/1000)-1.245906883*AD462+0.7746840854*AE462-134.2474226*AC462-1547.125689*IF(AND(B462&gt;=DATE(2020,3,20),B462&lt;=DATE(2020,6,26)),1,0)</f>
        <v>8272.48171275656</v>
      </c>
      <c r="AN462" s="30" t="n">
        <f aca="false">IF(ISNUMBER(C463),C463,AN463)-0.8328750492*(AD464-AD463)+3.274150872*(AE464-AE463)+0.7954612886*((IF(ISNUMBER(C463),C463,AN463)-IF(ISNUMBER(C462),C462,AN462))-(-0.8328750492*(AD463-AD462)+3.274150872*(AE463-AE462)))-1.394571582*AO463+0.4181414112*AO462</f>
        <v>9246.43929957303</v>
      </c>
      <c r="AP462" s="31" t="n">
        <f aca="false">AQ462+AR461+'ARIMAX(1,1,1) Model'!$C$19*(AR461-AR460)+'ARIMAX(1,1,1) Model'!$C$20*AS461</f>
        <v>8371.21925582229</v>
      </c>
      <c r="AQ462" s="31" t="n">
        <f aca="false">'ARIMAX(1,1,1) Model'!$C$6*I462+'ARIMAX(1,1,1) Model'!$C$7*N462/1000+'ARIMAX(1,1,1) Model'!$C$8*AD462+'ARIMAX(1,1,1) Model'!$C$9*AE462+'ARIMAX(1,1,1) Model'!$C$10*AC462+'ARIMAX(1,1,1) Model'!$C$11*IF(AND(B462&gt;='ARIMAX(1,1,1) Model'!$C$25,B462&lt;='ARIMAX(1,1,1) Model'!$C$26),1,0)+'ARIMAX(1,1,1) Model'!$C$12*E462/1000+'ARIMAX(1,1,1) Model'!$C$13*V462+'ARIMAX(1,1,1) Model'!$C$14*A462+'ARIMAX(1,1,1) Model'!$C$15*SIN(2*PI()*A462/'ARIMAX(1,1,1) Model'!$C$24)+'ARIMAX(1,1,1) Model'!$C$16*COS(2*PI()*A462/'ARIMAX(1,1,1) Model'!$C$24)+'ARIMAX(1,1,1) Model'!$C$17*SIN(4*PI()*A462/'ARIMAX(1,1,1) Model'!$C$24)+'ARIMAX(1,1,1) Model'!$C$18*COS(4*PI()*A462/'ARIMAX(1,1,1) Model'!$C$24)</f>
        <v>1693.86473311563</v>
      </c>
      <c r="AR462" s="31" t="n">
        <f aca="false">IF(ISNUMBER(C462),C462,AP462)-AQ462</f>
        <v>5976.13526688437</v>
      </c>
      <c r="AS462" s="31" t="n">
        <f aca="false">IF(ISNUMBER(C462),C462-AP462,0)</f>
        <v>-701.219255822292</v>
      </c>
      <c r="AT462" s="32"/>
      <c r="AU462" s="33"/>
      <c r="AV462" s="33"/>
      <c r="AW462" s="31"/>
      <c r="AX462" s="31"/>
    </row>
    <row r="463" customFormat="false" ht="16.5" hidden="false" customHeight="true" outlineLevel="0" collapsed="false">
      <c r="A463" s="23" t="n">
        <v>462</v>
      </c>
      <c r="B463" s="24" t="n">
        <v>36504</v>
      </c>
      <c r="C463" s="23" t="n">
        <v>8557</v>
      </c>
      <c r="D463" s="25"/>
      <c r="E463" s="25" t="n">
        <v>287000</v>
      </c>
      <c r="F463" s="25"/>
      <c r="G463" s="25" t="n">
        <v>26.186</v>
      </c>
      <c r="H463" s="25" t="n">
        <v>25.744</v>
      </c>
      <c r="I463" s="25" t="n">
        <v>1.273</v>
      </c>
      <c r="J463" s="25" t="n">
        <v>9686.626</v>
      </c>
      <c r="K463" s="25"/>
      <c r="L463" s="25" t="n">
        <v>741</v>
      </c>
      <c r="M463" s="25" t="n">
        <v>17.684</v>
      </c>
      <c r="N463" s="25" t="n">
        <v>224306</v>
      </c>
      <c r="O463" s="25" t="n">
        <v>6411.4</v>
      </c>
      <c r="P463" s="25" t="n">
        <v>1500711</v>
      </c>
      <c r="Q463" s="25"/>
      <c r="R463" s="25" t="n">
        <v>6317</v>
      </c>
      <c r="S463" s="25"/>
      <c r="T463" s="25"/>
      <c r="U463" s="25" t="n">
        <v>23</v>
      </c>
      <c r="V463" s="25" t="n">
        <v>94.1</v>
      </c>
      <c r="W463" s="25"/>
      <c r="X463" s="25"/>
      <c r="Y463" s="25"/>
      <c r="Z463" s="25"/>
      <c r="AA463" s="25" t="n">
        <v>276154</v>
      </c>
      <c r="AB463" s="26"/>
      <c r="AC463" s="27" t="n">
        <v>0</v>
      </c>
      <c r="AD463" s="28" t="n">
        <v>116</v>
      </c>
      <c r="AE463" s="28" t="n">
        <v>1.1</v>
      </c>
      <c r="AF463" s="27"/>
      <c r="AG463" s="29" t="n">
        <f aca="false">6753.47943187+0.36116788*I463+0.01252571*N463-22.85359542*V463+0.00407811*AA463-0.00067349*E463</f>
        <v>8345.90253575924</v>
      </c>
      <c r="AH463" s="29" t="n">
        <f aca="false">A463*'Simple Linear Regression'!$B$18+'Simple Linear Regression'!$B$17</f>
        <v>8279.43947970412</v>
      </c>
      <c r="AI463" s="29" t="n">
        <f aca="false">7491.3971+0.0137554*N463-0.00058829*E463-34.3283*V463+0.30565*L463+54.6031*M463</f>
        <v>8369.7714628</v>
      </c>
      <c r="AJ463" s="29" t="n">
        <f aca="false">7491.3971-0.00058829*E463+0.30565*L463+54.6031*M463+0.0137554*N463-34.3283*V463</f>
        <v>8369.7714628</v>
      </c>
      <c r="AL463" s="29" t="n">
        <f aca="false">2192.59+2373.87*I463+0.0316653*N463-15.7623*V463+0.00202406*AA463-0.000740146*E463-0.00963493*(I463*N463)</f>
        <v>8429.36849431766</v>
      </c>
      <c r="AM463" s="30" t="n">
        <f aca="false">5205.907083+122.0638992*I463+13.609808*(N463/1000)-1.245906883*AD463+0.7746840854*AE463-134.2474226*AC463-1547.125689*IF(AND(B463&gt;=DATE(2020,3,20),B463&lt;=DATE(2020,6,26)),1,0)</f>
        <v>8270.38297399554</v>
      </c>
      <c r="AN463" s="30" t="n">
        <f aca="false">IF(ISNUMBER(C464),C464,AN464)-0.8328750492*(AD465-AD464)+3.274150872*(AE465-AE464)+0.7954612886*((IF(ISNUMBER(C464),C464,AN464)-IF(ISNUMBER(C463),C463,AN463))-(-0.8328750492*(AD464-AD463)+3.274150872*(AE464-AE463)))-1.394571582*AO464+0.4181414112*AO463</f>
        <v>8690.3075087247</v>
      </c>
      <c r="AP463" s="31" t="n">
        <f aca="false">AQ463+AR462+'ARIMAX(1,1,1) Model'!$C$19*(AR462-AR461)+'ARIMAX(1,1,1) Model'!$C$20*AS462</f>
        <v>8168.10979978641</v>
      </c>
      <c r="AQ463" s="31" t="n">
        <f aca="false">'ARIMAX(1,1,1) Model'!$C$6*I463+'ARIMAX(1,1,1) Model'!$C$7*N463/1000+'ARIMAX(1,1,1) Model'!$C$8*AD463+'ARIMAX(1,1,1) Model'!$C$9*AE463+'ARIMAX(1,1,1) Model'!$C$10*AC463+'ARIMAX(1,1,1) Model'!$C$11*IF(AND(B463&gt;='ARIMAX(1,1,1) Model'!$C$25,B463&lt;='ARIMAX(1,1,1) Model'!$C$26),1,0)+'ARIMAX(1,1,1) Model'!$C$12*E463/1000+'ARIMAX(1,1,1) Model'!$C$13*V463+'ARIMAX(1,1,1) Model'!$C$14*A463+'ARIMAX(1,1,1) Model'!$C$15*SIN(2*PI()*A463/'ARIMAX(1,1,1) Model'!$C$24)+'ARIMAX(1,1,1) Model'!$C$16*COS(2*PI()*A463/'ARIMAX(1,1,1) Model'!$C$24)+'ARIMAX(1,1,1) Model'!$C$17*SIN(4*PI()*A463/'ARIMAX(1,1,1) Model'!$C$24)+'ARIMAX(1,1,1) Model'!$C$18*COS(4*PI()*A463/'ARIMAX(1,1,1) Model'!$C$24)</f>
        <v>1642.96918339504</v>
      </c>
      <c r="AR463" s="31" t="n">
        <f aca="false">IF(ISNUMBER(C463),C463,AP463)-AQ463</f>
        <v>6914.03081660496</v>
      </c>
      <c r="AS463" s="31" t="n">
        <f aca="false">IF(ISNUMBER(C463),C463-AP463,0)</f>
        <v>388.89020021359</v>
      </c>
      <c r="AT463" s="32"/>
      <c r="AU463" s="33"/>
      <c r="AV463" s="33"/>
      <c r="AW463" s="31"/>
      <c r="AX463" s="31"/>
    </row>
    <row r="464" customFormat="false" ht="16.5" hidden="false" customHeight="true" outlineLevel="0" collapsed="false">
      <c r="A464" s="23" t="n">
        <v>463</v>
      </c>
      <c r="B464" s="24" t="n">
        <v>36511</v>
      </c>
      <c r="C464" s="23" t="n">
        <v>8638</v>
      </c>
      <c r="D464" s="25"/>
      <c r="E464" s="25" t="n">
        <v>272000</v>
      </c>
      <c r="F464" s="25"/>
      <c r="G464" s="25" t="n">
        <v>26.204</v>
      </c>
      <c r="H464" s="25" t="n">
        <v>25.436</v>
      </c>
      <c r="I464" s="25" t="n">
        <v>1.275</v>
      </c>
      <c r="J464" s="25" t="n">
        <v>9686.626</v>
      </c>
      <c r="K464" s="25"/>
      <c r="L464" s="25" t="n">
        <v>741</v>
      </c>
      <c r="M464" s="25" t="n">
        <v>17.62</v>
      </c>
      <c r="N464" s="25" t="n">
        <v>233631</v>
      </c>
      <c r="O464" s="25" t="n">
        <v>6411.4</v>
      </c>
      <c r="P464" s="25" t="n">
        <v>1533015</v>
      </c>
      <c r="Q464" s="25"/>
      <c r="R464" s="25" t="n">
        <v>6317</v>
      </c>
      <c r="S464" s="25"/>
      <c r="T464" s="25"/>
      <c r="U464" s="25" t="n">
        <v>23</v>
      </c>
      <c r="V464" s="25" t="n">
        <v>94.1</v>
      </c>
      <c r="W464" s="25"/>
      <c r="X464" s="25"/>
      <c r="Y464" s="25"/>
      <c r="Z464" s="25"/>
      <c r="AA464" s="25" t="n">
        <v>276154</v>
      </c>
      <c r="AB464" s="26"/>
      <c r="AC464" s="27" t="n">
        <v>0</v>
      </c>
      <c r="AD464" s="28" t="n">
        <v>133.1</v>
      </c>
      <c r="AE464" s="28" t="n">
        <v>0</v>
      </c>
      <c r="AF464" s="27"/>
      <c r="AG464" s="29" t="n">
        <f aca="false">6753.47943187+0.36116788*I464+0.01252571*N464-22.85359542*V464+0.00407811*AA464-0.00067349*E464</f>
        <v>8472.807853845</v>
      </c>
      <c r="AH464" s="29" t="n">
        <f aca="false">A464*'Simple Linear Regression'!$B$18+'Simple Linear Regression'!$B$17</f>
        <v>8280.29251678803</v>
      </c>
      <c r="AI464" s="29" t="n">
        <f aca="false">7491.3971+0.0137554*N464-0.00058829*E464-34.3283*V464+0.30565*L464+54.6031*M464</f>
        <v>8503.3703194</v>
      </c>
      <c r="AJ464" s="29" t="n">
        <f aca="false">7491.3971-0.00058829*E464+0.30565*L464+54.6031*M464+0.0137554*N464-34.3283*V464</f>
        <v>8503.3703194</v>
      </c>
      <c r="AL464" s="29" t="n">
        <f aca="false">2192.59+2373.87*I464+0.0316653*N464-15.7623*V464+0.00202406*AA464-0.000740146*E464-0.00963493*(I464*N464)</f>
        <v>8621.62170573175</v>
      </c>
      <c r="AM464" s="30" t="n">
        <f aca="false">5205.907083+122.0638992*I464+13.609808*(N464/1000)-1.245906883*AD464+0.7746840854*AE464-134.2474226*AC464-1547.125689*IF(AND(B464&gt;=DATE(2020,3,20),B464&lt;=DATE(2020,6,26)),1,0)</f>
        <v>8375.3814012007</v>
      </c>
      <c r="AN464" s="30" t="n">
        <f aca="false">IF(ISNUMBER(C465),C465,AN465)-0.8328750492*(AD466-AD465)+3.274150872*(AE466-AE465)+0.7954612886*((IF(ISNUMBER(C465),C465,AN465)-IF(ISNUMBER(C464),C464,AN464))-(-0.8328750492*(AD465-AD464)+3.274150872*(AE465-AE464)))-1.394571582*AO465+0.4181414112*AO464</f>
        <v>8570.75458560131</v>
      </c>
      <c r="AP464" s="31" t="n">
        <f aca="false">AQ464+AR463+'ARIMAX(1,1,1) Model'!$C$19*(AR463-AR462)+'ARIMAX(1,1,1) Model'!$C$20*AS463</f>
        <v>8292.87968335583</v>
      </c>
      <c r="AQ464" s="31" t="n">
        <f aca="false">'ARIMAX(1,1,1) Model'!$C$6*I464+'ARIMAX(1,1,1) Model'!$C$7*N464/1000+'ARIMAX(1,1,1) Model'!$C$8*AD464+'ARIMAX(1,1,1) Model'!$C$9*AE464+'ARIMAX(1,1,1) Model'!$C$10*AC464+'ARIMAX(1,1,1) Model'!$C$11*IF(AND(B464&gt;='ARIMAX(1,1,1) Model'!$C$25,B464&lt;='ARIMAX(1,1,1) Model'!$C$26),1,0)+'ARIMAX(1,1,1) Model'!$C$12*E464/1000+'ARIMAX(1,1,1) Model'!$C$13*V464+'ARIMAX(1,1,1) Model'!$C$14*A464+'ARIMAX(1,1,1) Model'!$C$15*SIN(2*PI()*A464/'ARIMAX(1,1,1) Model'!$C$24)+'ARIMAX(1,1,1) Model'!$C$16*COS(2*PI()*A464/'ARIMAX(1,1,1) Model'!$C$24)+'ARIMAX(1,1,1) Model'!$C$17*SIN(4*PI()*A464/'ARIMAX(1,1,1) Model'!$C$24)+'ARIMAX(1,1,1) Model'!$C$18*COS(4*PI()*A464/'ARIMAX(1,1,1) Model'!$C$24)</f>
        <v>1637.40801991865</v>
      </c>
      <c r="AR464" s="31" t="n">
        <f aca="false">IF(ISNUMBER(C464),C464,AP464)-AQ464</f>
        <v>7000.59198008135</v>
      </c>
      <c r="AS464" s="31" t="n">
        <f aca="false">IF(ISNUMBER(C464),C464-AP464,0)</f>
        <v>345.120316644166</v>
      </c>
      <c r="AT464" s="32"/>
      <c r="AU464" s="33"/>
      <c r="AV464" s="33"/>
      <c r="AW464" s="31"/>
      <c r="AX464" s="31"/>
    </row>
    <row r="465" customFormat="false" ht="16.5" hidden="false" customHeight="true" outlineLevel="0" collapsed="false">
      <c r="A465" s="23" t="n">
        <v>464</v>
      </c>
      <c r="B465" s="24" t="n">
        <v>36518</v>
      </c>
      <c r="C465" s="23" t="n">
        <v>8590</v>
      </c>
      <c r="D465" s="25"/>
      <c r="E465" s="25" t="n">
        <v>287000</v>
      </c>
      <c r="F465" s="25"/>
      <c r="G465" s="25" t="n">
        <v>26.065</v>
      </c>
      <c r="H465" s="25" t="n">
        <v>25.41</v>
      </c>
      <c r="I465" s="25" t="n">
        <v>1.269</v>
      </c>
      <c r="J465" s="25" t="n">
        <v>9686.626</v>
      </c>
      <c r="K465" s="25"/>
      <c r="L465" s="25" t="n">
        <v>741</v>
      </c>
      <c r="M465" s="25" t="n">
        <v>17.62</v>
      </c>
      <c r="N465" s="25" t="n">
        <v>233631</v>
      </c>
      <c r="O465" s="25" t="n">
        <v>6411.4</v>
      </c>
      <c r="P465" s="25" t="n">
        <v>1533015</v>
      </c>
      <c r="Q465" s="25"/>
      <c r="R465" s="25" t="n">
        <v>6317</v>
      </c>
      <c r="S465" s="25"/>
      <c r="T465" s="25"/>
      <c r="U465" s="25" t="n">
        <v>23</v>
      </c>
      <c r="V465" s="25" t="n">
        <v>94.1</v>
      </c>
      <c r="W465" s="25"/>
      <c r="X465" s="25"/>
      <c r="Y465" s="25"/>
      <c r="Z465" s="25"/>
      <c r="AA465" s="25" t="n">
        <v>276154</v>
      </c>
      <c r="AB465" s="26"/>
      <c r="AC465" s="27" t="n">
        <v>1</v>
      </c>
      <c r="AD465" s="28" t="n">
        <v>164.7</v>
      </c>
      <c r="AE465" s="28" t="n">
        <v>0</v>
      </c>
      <c r="AF465" s="27"/>
      <c r="AG465" s="29" t="n">
        <f aca="false">6753.47943187+0.36116788*I465+0.01252571*N465-22.85359542*V465+0.00407811*AA465-0.00067349*E465</f>
        <v>8462.70333683772</v>
      </c>
      <c r="AH465" s="29" t="n">
        <f aca="false">A465*'Simple Linear Regression'!$B$18+'Simple Linear Regression'!$B$17</f>
        <v>8281.14555387193</v>
      </c>
      <c r="AI465" s="29" t="n">
        <f aca="false">7491.3971+0.0137554*N465-0.00058829*E465-34.3283*V465+0.30565*L465+54.6031*M465</f>
        <v>8494.5459694</v>
      </c>
      <c r="AJ465" s="29" t="n">
        <f aca="false">7491.3971-0.00058829*E465+0.30565*L465+54.6031*M465+0.0137554*N465-34.3283*V465</f>
        <v>8494.5459694</v>
      </c>
      <c r="AL465" s="29" t="n">
        <f aca="false">2192.59+2373.87*I465+0.0316653*N465-15.7623*V465+0.00202406*AA465-0.000740146*E465-0.00963493*(I465*N465)</f>
        <v>8609.78240571673</v>
      </c>
      <c r="AM465" s="30" t="n">
        <f aca="false">5205.907083+122.0638992*I465+13.609808*(N465/1000)-1.245906883*AD465+0.7746840854*AE465-134.2474226*AC465-1547.125689*IF(AND(B465&gt;=DATE(2020,3,20),B465&lt;=DATE(2020,6,26)),1,0)</f>
        <v>8201.0309377027</v>
      </c>
      <c r="AN465" s="30" t="n">
        <f aca="false">IF(ISNUMBER(C466),C466,AN466)-0.8328750492*(AD467-AD466)+3.274150872*(AE467-AE466)+0.7954612886*((IF(ISNUMBER(C466),C466,AN466)-IF(ISNUMBER(C465),C465,AN465))-(-0.8328750492*(AD466-AD465)+3.274150872*(AE466-AE465)))-1.394571582*AO466+0.4181414112*AO465</f>
        <v>9096.26046220391</v>
      </c>
      <c r="AP465" s="31" t="n">
        <f aca="false">AQ465+AR464+'ARIMAX(1,1,1) Model'!$C$19*(AR464-AR463)+'ARIMAX(1,1,1) Model'!$C$20*AS464</f>
        <v>8206.19597928295</v>
      </c>
      <c r="AQ465" s="31" t="n">
        <f aca="false">'ARIMAX(1,1,1) Model'!$C$6*I465+'ARIMAX(1,1,1) Model'!$C$7*N465/1000+'ARIMAX(1,1,1) Model'!$C$8*AD465+'ARIMAX(1,1,1) Model'!$C$9*AE465+'ARIMAX(1,1,1) Model'!$C$10*AC465+'ARIMAX(1,1,1) Model'!$C$11*IF(AND(B465&gt;='ARIMAX(1,1,1) Model'!$C$25,B465&lt;='ARIMAX(1,1,1) Model'!$C$26),1,0)+'ARIMAX(1,1,1) Model'!$C$12*E465/1000+'ARIMAX(1,1,1) Model'!$C$13*V465+'ARIMAX(1,1,1) Model'!$C$14*A465+'ARIMAX(1,1,1) Model'!$C$15*SIN(2*PI()*A465/'ARIMAX(1,1,1) Model'!$C$24)+'ARIMAX(1,1,1) Model'!$C$16*COS(2*PI()*A465/'ARIMAX(1,1,1) Model'!$C$24)+'ARIMAX(1,1,1) Model'!$C$17*SIN(4*PI()*A465/'ARIMAX(1,1,1) Model'!$C$24)+'ARIMAX(1,1,1) Model'!$C$18*COS(4*PI()*A465/'ARIMAX(1,1,1) Model'!$C$24)</f>
        <v>1507.79864524788</v>
      </c>
      <c r="AR465" s="31" t="n">
        <f aca="false">IF(ISNUMBER(C465),C465,AP465)-AQ465</f>
        <v>7082.20135475212</v>
      </c>
      <c r="AS465" s="31" t="n">
        <f aca="false">IF(ISNUMBER(C465),C465-AP465,0)</f>
        <v>383.804020717051</v>
      </c>
      <c r="AT465" s="32"/>
      <c r="AU465" s="33"/>
      <c r="AV465" s="33"/>
      <c r="AW465" s="31"/>
      <c r="AX465" s="31"/>
    </row>
    <row r="466" customFormat="false" ht="16.5" hidden="false" customHeight="true" outlineLevel="0" collapsed="false">
      <c r="A466" s="23" t="n">
        <v>465</v>
      </c>
      <c r="B466" s="24" t="n">
        <v>36525</v>
      </c>
      <c r="C466" s="23" t="n">
        <v>8851</v>
      </c>
      <c r="D466" s="25"/>
      <c r="E466" s="25" t="n">
        <v>268000</v>
      </c>
      <c r="F466" s="25"/>
      <c r="G466" s="25" t="n">
        <v>26.335</v>
      </c>
      <c r="H466" s="25" t="n">
        <v>25.28</v>
      </c>
      <c r="I466" s="25" t="n">
        <v>1.273</v>
      </c>
      <c r="J466" s="25" t="n">
        <v>9686.626</v>
      </c>
      <c r="K466" s="25"/>
      <c r="L466" s="25" t="n">
        <v>741</v>
      </c>
      <c r="M466" s="25" t="n">
        <v>17.62</v>
      </c>
      <c r="N466" s="25" t="n">
        <v>233631</v>
      </c>
      <c r="O466" s="25" t="n">
        <v>6411.4</v>
      </c>
      <c r="P466" s="25" t="n">
        <v>1533015</v>
      </c>
      <c r="Q466" s="25"/>
      <c r="R466" s="25" t="n">
        <v>6317</v>
      </c>
      <c r="S466" s="25"/>
      <c r="T466" s="25"/>
      <c r="U466" s="25" t="n">
        <v>23</v>
      </c>
      <c r="V466" s="25" t="n">
        <v>94.1</v>
      </c>
      <c r="W466" s="25"/>
      <c r="X466" s="25"/>
      <c r="Y466" s="25"/>
      <c r="Z466" s="25"/>
      <c r="AA466" s="25" t="n">
        <v>276154</v>
      </c>
      <c r="AB466" s="26"/>
      <c r="AC466" s="27" t="n">
        <v>1</v>
      </c>
      <c r="AD466" s="28" t="n">
        <v>167.1</v>
      </c>
      <c r="AE466" s="28" t="n">
        <v>0</v>
      </c>
      <c r="AF466" s="27"/>
      <c r="AG466" s="29" t="n">
        <f aca="false">6753.47943187+0.36116788*I466+0.01252571*N466-22.85359542*V466+0.00407811*AA466-0.00067349*E466</f>
        <v>8475.50109150924</v>
      </c>
      <c r="AH466" s="29" t="n">
        <f aca="false">A466*'Simple Linear Regression'!$B$18+'Simple Linear Regression'!$B$17</f>
        <v>8281.99859095584</v>
      </c>
      <c r="AI466" s="29" t="n">
        <f aca="false">7491.3971+0.0137554*N466-0.00058829*E466-34.3283*V466+0.30565*L466+54.6031*M466</f>
        <v>8505.7234794</v>
      </c>
      <c r="AJ466" s="29" t="n">
        <f aca="false">7491.3971-0.00058829*E466+0.30565*L466+54.6031*M466+0.0137554*N466-34.3283*V466</f>
        <v>8505.7234794</v>
      </c>
      <c r="AL466" s="29" t="n">
        <f aca="false">2192.59+2373.87*I466+0.0316653*N466-15.7623*V466+0.00202406*AA466-0.000740146*E466-0.00963493*(I466*N466)</f>
        <v>8624.33658639341</v>
      </c>
      <c r="AM466" s="30" t="n">
        <f aca="false">5205.907083+122.0638992*I466+13.609808*(N466/1000)-1.245906883*AD466+0.7746840854*AE466-134.2474226*AC466-1547.125689*IF(AND(B466&gt;=DATE(2020,3,20),B466&lt;=DATE(2020,6,26)),1,0)</f>
        <v>8198.5290167803</v>
      </c>
      <c r="AN466" s="30" t="n">
        <f aca="false">IF(ISNUMBER(C467),C467,AN467)-0.8328750492*(AD468-AD467)+3.274150872*(AE468-AE467)+0.7954612886*((IF(ISNUMBER(C467),C467,AN467)-IF(ISNUMBER(C466),C466,AN466))-(-0.8328750492*(AD467-AD466)+3.274150872*(AE467-AE466)))-1.394571582*AO467+0.4181414112*AO466</f>
        <v>7128.7195675926</v>
      </c>
      <c r="AP466" s="31" t="n">
        <f aca="false">AQ466+AR465+'ARIMAX(1,1,1) Model'!$C$19*(AR465-AR464)+'ARIMAX(1,1,1) Model'!$C$20*AS465</f>
        <v>8236.67369374744</v>
      </c>
      <c r="AQ466" s="31" t="n">
        <f aca="false">'ARIMAX(1,1,1) Model'!$C$6*I466+'ARIMAX(1,1,1) Model'!$C$7*N466/1000+'ARIMAX(1,1,1) Model'!$C$8*AD466+'ARIMAX(1,1,1) Model'!$C$9*AE466+'ARIMAX(1,1,1) Model'!$C$10*AC466+'ARIMAX(1,1,1) Model'!$C$11*IF(AND(B466&gt;='ARIMAX(1,1,1) Model'!$C$25,B466&lt;='ARIMAX(1,1,1) Model'!$C$26),1,0)+'ARIMAX(1,1,1) Model'!$C$12*E466/1000+'ARIMAX(1,1,1) Model'!$C$13*V466+'ARIMAX(1,1,1) Model'!$C$14*A466+'ARIMAX(1,1,1) Model'!$C$15*SIN(2*PI()*A466/'ARIMAX(1,1,1) Model'!$C$24)+'ARIMAX(1,1,1) Model'!$C$16*COS(2*PI()*A466/'ARIMAX(1,1,1) Model'!$C$24)+'ARIMAX(1,1,1) Model'!$C$17*SIN(4*PI()*A466/'ARIMAX(1,1,1) Model'!$C$24)+'ARIMAX(1,1,1) Model'!$C$18*COS(4*PI()*A466/'ARIMAX(1,1,1) Model'!$C$24)</f>
        <v>1491.96850446407</v>
      </c>
      <c r="AR466" s="31" t="n">
        <f aca="false">IF(ISNUMBER(C466),C466,AP466)-AQ466</f>
        <v>7359.03149553593</v>
      </c>
      <c r="AS466" s="31" t="n">
        <f aca="false">IF(ISNUMBER(C466),C466-AP466,0)</f>
        <v>614.326306252564</v>
      </c>
      <c r="AT466" s="32"/>
      <c r="AU466" s="33"/>
      <c r="AV466" s="33"/>
      <c r="AW466" s="31"/>
      <c r="AX466" s="31"/>
    </row>
    <row r="467" customFormat="false" ht="16.5" hidden="false" customHeight="true" outlineLevel="0" collapsed="false">
      <c r="A467" s="23" t="n">
        <v>466</v>
      </c>
      <c r="B467" s="24" t="n">
        <v>36532</v>
      </c>
      <c r="C467" s="23" t="n">
        <v>7907</v>
      </c>
      <c r="D467" s="25"/>
      <c r="E467" s="25" t="n">
        <v>286000</v>
      </c>
      <c r="F467" s="25"/>
      <c r="G467" s="25" t="n">
        <v>24.9475</v>
      </c>
      <c r="H467" s="25" t="n">
        <v>23.6425</v>
      </c>
      <c r="I467" s="25" t="n">
        <v>1.272</v>
      </c>
      <c r="J467" s="25" t="n">
        <v>9686.626</v>
      </c>
      <c r="K467" s="25"/>
      <c r="L467" s="25" t="n">
        <v>782</v>
      </c>
      <c r="M467" s="25" t="n">
        <v>17.62</v>
      </c>
      <c r="N467" s="25" t="n">
        <v>233631</v>
      </c>
      <c r="O467" s="25" t="n">
        <v>6448.7</v>
      </c>
      <c r="P467" s="25" t="n">
        <v>1533015</v>
      </c>
      <c r="Q467" s="25"/>
      <c r="R467" s="25" t="n">
        <v>6317</v>
      </c>
      <c r="S467" s="25"/>
      <c r="T467" s="25"/>
      <c r="U467" s="25" t="n">
        <v>23</v>
      </c>
      <c r="V467" s="25" t="n">
        <v>91.1</v>
      </c>
      <c r="W467" s="25"/>
      <c r="X467" s="25"/>
      <c r="Y467" s="25"/>
      <c r="Z467" s="25"/>
      <c r="AA467" s="25" t="n">
        <v>276154</v>
      </c>
      <c r="AB467" s="26"/>
      <c r="AC467" s="27" t="n">
        <v>1</v>
      </c>
      <c r="AD467" s="28" t="n">
        <v>130.1</v>
      </c>
      <c r="AE467" s="28" t="n">
        <v>1.6</v>
      </c>
      <c r="AF467" s="27"/>
      <c r="AG467" s="29" t="n">
        <f aca="false">6753.47943187+0.36116788*I467+0.01252571*N467-22.85359542*V467+0.00407811*AA467-0.00067349*E467</f>
        <v>8531.93869660136</v>
      </c>
      <c r="AH467" s="29" t="n">
        <f aca="false">A467*'Simple Linear Regression'!$B$18+'Simple Linear Regression'!$B$17</f>
        <v>8282.85162803974</v>
      </c>
      <c r="AI467" s="29" t="n">
        <f aca="false">7491.3971+0.0137554*N467-0.00058829*E467-34.3283*V467+0.30565*L467+54.6031*M467</f>
        <v>8610.6508094</v>
      </c>
      <c r="AJ467" s="29" t="n">
        <f aca="false">7491.3971-0.00058829*E467+0.30565*L467+54.6031*M467+0.0137554*N467-34.3283*V467</f>
        <v>8610.6508094</v>
      </c>
      <c r="AL467" s="29" t="n">
        <f aca="false">2192.59+2373.87*I467+0.0316653*N467-15.7623*V467+0.00202406*AA467-0.000740146*E467-0.00963493*(I467*N467)</f>
        <v>8658.17800672424</v>
      </c>
      <c r="AM467" s="30" t="n">
        <f aca="false">5205.907083+122.0638992*I467+13.609808*(N467/1000)-1.245906883*AD467+0.7746840854*AE467-134.2474226*AC467-1547.125689*IF(AND(B467&gt;=DATE(2020,3,20),B467&lt;=DATE(2020,6,26)),1,0)</f>
        <v>8245.74500208874</v>
      </c>
      <c r="AN467" s="30" t="n">
        <f aca="false">IF(ISNUMBER(C468),C468,AN468)-0.8328750492*(AD469-AD468)+3.274150872*(AE469-AE468)+0.7954612886*((IF(ISNUMBER(C468),C468,AN468)-IF(ISNUMBER(C467),C467,AN467))-(-0.8328750492*(AD468-AD467)+3.274150872*(AE468-AE467)))-1.394571582*AO468+0.4181414112*AO467</f>
        <v>7213.40698937393</v>
      </c>
      <c r="AP467" s="31" t="n">
        <f aca="false">AQ467+AR466+'ARIMAX(1,1,1) Model'!$C$19*(AR466-AR465)+'ARIMAX(1,1,1) Model'!$C$20*AS466</f>
        <v>8218.88572672068</v>
      </c>
      <c r="AQ467" s="31" t="n">
        <f aca="false">'ARIMAX(1,1,1) Model'!$C$6*I467+'ARIMAX(1,1,1) Model'!$C$7*N467/1000+'ARIMAX(1,1,1) Model'!$C$8*AD467+'ARIMAX(1,1,1) Model'!$C$9*AE467+'ARIMAX(1,1,1) Model'!$C$10*AC467+'ARIMAX(1,1,1) Model'!$C$11*IF(AND(B467&gt;='ARIMAX(1,1,1) Model'!$C$25,B467&lt;='ARIMAX(1,1,1) Model'!$C$26),1,0)+'ARIMAX(1,1,1) Model'!$C$12*E467/1000+'ARIMAX(1,1,1) Model'!$C$13*V467+'ARIMAX(1,1,1) Model'!$C$14*A467+'ARIMAX(1,1,1) Model'!$C$15*SIN(2*PI()*A467/'ARIMAX(1,1,1) Model'!$C$24)+'ARIMAX(1,1,1) Model'!$C$16*COS(2*PI()*A467/'ARIMAX(1,1,1) Model'!$C$24)+'ARIMAX(1,1,1) Model'!$C$17*SIN(4*PI()*A467/'ARIMAX(1,1,1) Model'!$C$24)+'ARIMAX(1,1,1) Model'!$C$18*COS(4*PI()*A467/'ARIMAX(1,1,1) Model'!$C$24)</f>
        <v>1385.79949736374</v>
      </c>
      <c r="AR467" s="31" t="n">
        <f aca="false">IF(ISNUMBER(C467),C467,AP467)-AQ467</f>
        <v>6521.20050263626</v>
      </c>
      <c r="AS467" s="31" t="n">
        <f aca="false">IF(ISNUMBER(C467),C467-AP467,0)</f>
        <v>-311.885726720684</v>
      </c>
      <c r="AT467" s="32"/>
      <c r="AU467" s="33"/>
      <c r="AV467" s="33"/>
      <c r="AW467" s="31"/>
      <c r="AX467" s="31"/>
    </row>
    <row r="468" customFormat="false" ht="16.5" hidden="false" customHeight="true" outlineLevel="0" collapsed="false">
      <c r="A468" s="23" t="n">
        <v>467</v>
      </c>
      <c r="B468" s="24" t="n">
        <v>36539</v>
      </c>
      <c r="C468" s="23" t="n">
        <v>7543</v>
      </c>
      <c r="D468" s="25"/>
      <c r="E468" s="25" t="n">
        <v>298000</v>
      </c>
      <c r="F468" s="25"/>
      <c r="G468" s="25" t="n">
        <v>26.268</v>
      </c>
      <c r="H468" s="25" t="n">
        <v>24.344</v>
      </c>
      <c r="I468" s="25" t="n">
        <v>1.264</v>
      </c>
      <c r="J468" s="25" t="n">
        <v>9686.626</v>
      </c>
      <c r="K468" s="25"/>
      <c r="L468" s="25" t="n">
        <v>782</v>
      </c>
      <c r="M468" s="25" t="n">
        <v>17.62</v>
      </c>
      <c r="N468" s="25" t="n">
        <v>233631</v>
      </c>
      <c r="O468" s="25" t="n">
        <v>6448.7</v>
      </c>
      <c r="P468" s="25" t="n">
        <v>1533015</v>
      </c>
      <c r="Q468" s="25"/>
      <c r="R468" s="25" t="n">
        <v>6317</v>
      </c>
      <c r="S468" s="25"/>
      <c r="T468" s="25"/>
      <c r="U468" s="25" t="n">
        <v>23</v>
      </c>
      <c r="V468" s="25" t="n">
        <v>91.1</v>
      </c>
      <c r="W468" s="25"/>
      <c r="X468" s="25"/>
      <c r="Y468" s="25"/>
      <c r="Z468" s="25"/>
      <c r="AA468" s="25" t="n">
        <v>276154</v>
      </c>
      <c r="AB468" s="26"/>
      <c r="AC468" s="27" t="n">
        <v>0</v>
      </c>
      <c r="AD468" s="28" t="n">
        <v>129.7</v>
      </c>
      <c r="AE468" s="28" t="n">
        <v>1.9</v>
      </c>
      <c r="AF468" s="27"/>
      <c r="AG468" s="29" t="n">
        <f aca="false">6753.47943187+0.36116788*I468+0.01252571*N468-22.85359542*V468+0.00407811*AA468-0.00067349*E468</f>
        <v>8523.85392725832</v>
      </c>
      <c r="AH468" s="29" t="n">
        <f aca="false">A468*'Simple Linear Regression'!$B$18+'Simple Linear Regression'!$B$17</f>
        <v>8283.70466512365</v>
      </c>
      <c r="AI468" s="29" t="n">
        <f aca="false">7491.3971+0.0137554*N468-0.00058829*E468-34.3283*V468+0.30565*L468+54.6031*M468</f>
        <v>8603.5913294</v>
      </c>
      <c r="AJ468" s="29" t="n">
        <f aca="false">7491.3971-0.00058829*E468+0.30565*L468+54.6031*M468+0.0137554*N468-34.3283*V468</f>
        <v>8603.5913294</v>
      </c>
      <c r="AL468" s="29" t="n">
        <f aca="false">2192.59+2373.87*I468+0.0316653*N468-15.7623*V468+0.00202406*AA468-0.000740146*E468-0.00963493*(I468*N468)</f>
        <v>8648.31344137088</v>
      </c>
      <c r="AM468" s="30" t="n">
        <f aca="false">5205.907083+122.0638992*I468+13.609808*(N468/1000)-1.245906883*AD468+0.7746840854*AE468-134.2474226*AC468-1547.125689*IF(AND(B468&gt;=DATE(2020,3,20),B468&lt;=DATE(2020,6,26)),1,0)</f>
        <v>8379.74668147396</v>
      </c>
      <c r="AN468" s="30" t="n">
        <f aca="false">IF(ISNUMBER(C469),C469,AN469)-0.8328750492*(AD470-AD469)+3.274150872*(AE470-AE469)+0.7954612886*((IF(ISNUMBER(C469),C469,AN469)-IF(ISNUMBER(C468),C468,AN468))-(-0.8328750492*(AD469-AD468)+3.274150872*(AE469-AE468)))-1.394571582*AO469+0.4181414112*AO468</f>
        <v>8212.05250516796</v>
      </c>
      <c r="AP468" s="31" t="n">
        <f aca="false">AQ468+AR467+'ARIMAX(1,1,1) Model'!$C$19*(AR467-AR466)+'ARIMAX(1,1,1) Model'!$C$20*AS467</f>
        <v>8187.69889136927</v>
      </c>
      <c r="AQ468" s="31" t="n">
        <f aca="false">'ARIMAX(1,1,1) Model'!$C$6*I468+'ARIMAX(1,1,1) Model'!$C$7*N468/1000+'ARIMAX(1,1,1) Model'!$C$8*AD468+'ARIMAX(1,1,1) Model'!$C$9*AE468+'ARIMAX(1,1,1) Model'!$C$10*AC468+'ARIMAX(1,1,1) Model'!$C$11*IF(AND(B468&gt;='ARIMAX(1,1,1) Model'!$C$25,B468&lt;='ARIMAX(1,1,1) Model'!$C$26),1,0)+'ARIMAX(1,1,1) Model'!$C$12*E468/1000+'ARIMAX(1,1,1) Model'!$C$13*V468+'ARIMAX(1,1,1) Model'!$C$14*A468+'ARIMAX(1,1,1) Model'!$C$15*SIN(2*PI()*A468/'ARIMAX(1,1,1) Model'!$C$24)+'ARIMAX(1,1,1) Model'!$C$16*COS(2*PI()*A468/'ARIMAX(1,1,1) Model'!$C$24)+'ARIMAX(1,1,1) Model'!$C$17*SIN(4*PI()*A468/'ARIMAX(1,1,1) Model'!$C$24)+'ARIMAX(1,1,1) Model'!$C$18*COS(4*PI()*A468/'ARIMAX(1,1,1) Model'!$C$24)</f>
        <v>1467.49022997007</v>
      </c>
      <c r="AR468" s="31" t="n">
        <f aca="false">IF(ISNUMBER(C468),C468,AP468)-AQ468</f>
        <v>6075.50977002993</v>
      </c>
      <c r="AS468" s="31" t="n">
        <f aca="false">IF(ISNUMBER(C468),C468-AP468,0)</f>
        <v>-644.698891369272</v>
      </c>
      <c r="AT468" s="32"/>
      <c r="AU468" s="33"/>
      <c r="AV468" s="33"/>
      <c r="AW468" s="31"/>
      <c r="AX468" s="31"/>
    </row>
    <row r="469" customFormat="false" ht="16.5" hidden="false" customHeight="true" outlineLevel="0" collapsed="false">
      <c r="A469" s="23" t="n">
        <v>468</v>
      </c>
      <c r="B469" s="24" t="n">
        <v>36546</v>
      </c>
      <c r="C469" s="23" t="n">
        <v>7919</v>
      </c>
      <c r="D469" s="25"/>
      <c r="E469" s="25" t="n">
        <v>289000</v>
      </c>
      <c r="F469" s="25"/>
      <c r="G469" s="25" t="n">
        <v>29.3675</v>
      </c>
      <c r="H469" s="25" t="n">
        <v>26.382</v>
      </c>
      <c r="I469" s="25" t="n">
        <v>1.277</v>
      </c>
      <c r="J469" s="25" t="n">
        <v>9686.626</v>
      </c>
      <c r="K469" s="25"/>
      <c r="L469" s="25" t="n">
        <v>782</v>
      </c>
      <c r="M469" s="25" t="n">
        <v>18.322</v>
      </c>
      <c r="N469" s="25" t="n">
        <v>221856</v>
      </c>
      <c r="O469" s="25" t="n">
        <v>6448.7</v>
      </c>
      <c r="P469" s="25" t="n">
        <v>1533015</v>
      </c>
      <c r="Q469" s="25"/>
      <c r="R469" s="25" t="n">
        <v>6317</v>
      </c>
      <c r="S469" s="25"/>
      <c r="T469" s="25"/>
      <c r="U469" s="25" t="n">
        <v>23</v>
      </c>
      <c r="V469" s="25" t="n">
        <v>91.1</v>
      </c>
      <c r="W469" s="25"/>
      <c r="X469" s="25"/>
      <c r="Y469" s="25"/>
      <c r="Z469" s="25"/>
      <c r="AA469" s="25" t="n">
        <v>276154</v>
      </c>
      <c r="AB469" s="26"/>
      <c r="AC469" s="27" t="n">
        <v>0</v>
      </c>
      <c r="AD469" s="28" t="n">
        <v>172.2</v>
      </c>
      <c r="AE469" s="28" t="n">
        <v>0.8</v>
      </c>
      <c r="AF469" s="27"/>
      <c r="AG469" s="29" t="n">
        <f aca="false">6753.47943187+0.36116788*I469+0.01252571*N469-22.85359542*V469+0.00407811*AA469-0.00067349*E469</f>
        <v>8382.42979719076</v>
      </c>
      <c r="AH469" s="29" t="n">
        <f aca="false">A469*'Simple Linear Regression'!$B$18+'Simple Linear Regression'!$B$17</f>
        <v>8284.55770220755</v>
      </c>
      <c r="AI469" s="29" t="n">
        <f aca="false">7491.3971+0.0137554*N469-0.00058829*E469-34.3283*V469+0.30565*L469+54.6031*M469</f>
        <v>8485.2474806</v>
      </c>
      <c r="AJ469" s="29" t="n">
        <f aca="false">7491.3971-0.00058829*E469+0.30565*L469+54.6031*M469+0.0137554*N469-34.3283*V469</f>
        <v>8485.2474806</v>
      </c>
      <c r="AL469" s="29" t="n">
        <f aca="false">2192.59+2373.87*I469+0.0316653*N469-15.7623*V469+0.00202406*AA469-0.000740146*E469-0.00963493*(I469*N469)</f>
        <v>8428.59023062784</v>
      </c>
      <c r="AM469" s="30" t="n">
        <f aca="false">5205.907083+122.0638992*I469+13.609808*(N469/1000)-1.245906883*AD469+0.7746840854*AE469-134.2474226*AC469-1547.125689*IF(AND(B469&gt;=DATE(2020,3,20),B469&lt;=DATE(2020,6,26)),1,0)</f>
        <v>8167.27482794212</v>
      </c>
      <c r="AN469" s="30" t="n">
        <f aca="false">IF(ISNUMBER(C470),C470,AN470)-0.8328750492*(AD471-AD470)+3.274150872*(AE471-AE470)+0.7954612886*((IF(ISNUMBER(C470),C470,AN470)-IF(ISNUMBER(C469),C469,AN469))-(-0.8328750492*(AD470-AD469)+3.274150872*(AE470-AE469)))-1.394571582*AO470+0.4181414112*AO469</f>
        <v>8794.29131174835</v>
      </c>
      <c r="AP469" s="31" t="n">
        <f aca="false">AQ469+AR468+'ARIMAX(1,1,1) Model'!$C$19*(AR468-AR467)+'ARIMAX(1,1,1) Model'!$C$20*AS468</f>
        <v>8081.57210010593</v>
      </c>
      <c r="AQ469" s="31" t="n">
        <f aca="false">'ARIMAX(1,1,1) Model'!$C$6*I469+'ARIMAX(1,1,1) Model'!$C$7*N469/1000+'ARIMAX(1,1,1) Model'!$C$8*AD469+'ARIMAX(1,1,1) Model'!$C$9*AE469+'ARIMAX(1,1,1) Model'!$C$10*AC469+'ARIMAX(1,1,1) Model'!$C$11*IF(AND(B469&gt;='ARIMAX(1,1,1) Model'!$C$25,B469&lt;='ARIMAX(1,1,1) Model'!$C$26),1,0)+'ARIMAX(1,1,1) Model'!$C$12*E469/1000+'ARIMAX(1,1,1) Model'!$C$13*V469+'ARIMAX(1,1,1) Model'!$C$14*A469+'ARIMAX(1,1,1) Model'!$C$15*SIN(2*PI()*A469/'ARIMAX(1,1,1) Model'!$C$24)+'ARIMAX(1,1,1) Model'!$C$16*COS(2*PI()*A469/'ARIMAX(1,1,1) Model'!$C$24)+'ARIMAX(1,1,1) Model'!$C$17*SIN(4*PI()*A469/'ARIMAX(1,1,1) Model'!$C$24)+'ARIMAX(1,1,1) Model'!$C$18*COS(4*PI()*A469/'ARIMAX(1,1,1) Model'!$C$24)</f>
        <v>1469.24845267028</v>
      </c>
      <c r="AR469" s="31" t="n">
        <f aca="false">IF(ISNUMBER(C469),C469,AP469)-AQ469</f>
        <v>6449.75154732972</v>
      </c>
      <c r="AS469" s="31" t="n">
        <f aca="false">IF(ISNUMBER(C469),C469-AP469,0)</f>
        <v>-162.572100105932</v>
      </c>
      <c r="AT469" s="32"/>
      <c r="AU469" s="33"/>
      <c r="AV469" s="33"/>
      <c r="AW469" s="31"/>
      <c r="AX469" s="31"/>
    </row>
    <row r="470" customFormat="false" ht="16.5" hidden="false" customHeight="true" outlineLevel="0" collapsed="false">
      <c r="A470" s="23" t="n">
        <v>469</v>
      </c>
      <c r="B470" s="24" t="n">
        <v>36553</v>
      </c>
      <c r="C470" s="23" t="n">
        <v>8385</v>
      </c>
      <c r="D470" s="25"/>
      <c r="E470" s="25" t="n">
        <v>284000</v>
      </c>
      <c r="F470" s="25"/>
      <c r="G470" s="25" t="n">
        <v>28.336</v>
      </c>
      <c r="H470" s="25" t="n">
        <v>26.988</v>
      </c>
      <c r="I470" s="25" t="n">
        <v>1.315</v>
      </c>
      <c r="J470" s="25" t="n">
        <v>9686.626</v>
      </c>
      <c r="K470" s="25"/>
      <c r="L470" s="25" t="n">
        <v>782</v>
      </c>
      <c r="M470" s="25" t="n">
        <v>18.322</v>
      </c>
      <c r="N470" s="25" t="n">
        <v>221856</v>
      </c>
      <c r="O470" s="25" t="n">
        <v>6448.7</v>
      </c>
      <c r="P470" s="25" t="n">
        <v>1533015</v>
      </c>
      <c r="Q470" s="25"/>
      <c r="R470" s="25" t="n">
        <v>6317</v>
      </c>
      <c r="S470" s="25"/>
      <c r="T470" s="25"/>
      <c r="U470" s="25" t="n">
        <v>23</v>
      </c>
      <c r="V470" s="25" t="n">
        <v>91.1</v>
      </c>
      <c r="W470" s="25"/>
      <c r="X470" s="25"/>
      <c r="Y470" s="25"/>
      <c r="Z470" s="25"/>
      <c r="AA470" s="25" t="n">
        <v>276154</v>
      </c>
      <c r="AB470" s="26"/>
      <c r="AC470" s="27" t="n">
        <v>0</v>
      </c>
      <c r="AD470" s="28" t="n">
        <v>216.7</v>
      </c>
      <c r="AE470" s="28" t="n">
        <v>0.8</v>
      </c>
      <c r="AF470" s="27"/>
      <c r="AG470" s="29" t="n">
        <f aca="false">6753.47943187+0.36116788*I470+0.01252571*N470-22.85359542*V470+0.00407811*AA470-0.00067349*E470</f>
        <v>8385.8109715702</v>
      </c>
      <c r="AH470" s="29" t="n">
        <f aca="false">A470*'Simple Linear Regression'!$B$18+'Simple Linear Regression'!$B$17</f>
        <v>8285.41073929145</v>
      </c>
      <c r="AI470" s="29" t="n">
        <f aca="false">7491.3971+0.0137554*N470-0.00058829*E470-34.3283*V470+0.30565*L470+54.6031*M470</f>
        <v>8488.1889306</v>
      </c>
      <c r="AJ470" s="29" t="n">
        <f aca="false">7491.3971-0.00058829*E470+0.30565*L470+54.6031*M470+0.0137554*N470-34.3283*V470</f>
        <v>8488.1889306</v>
      </c>
      <c r="AL470" s="29" t="n">
        <f aca="false">2192.59+2373.87*I470+0.0316653*N470-15.7623*V470+0.00202406*AA470-0.000740146*E470-0.00963493*(I470*N470)</f>
        <v>8441.2704734848</v>
      </c>
      <c r="AM470" s="30" t="n">
        <f aca="false">5205.907083+122.0638992*I470+13.609808*(N470/1000)-1.245906883*AD470+0.7746840854*AE470-134.2474226*AC470-1547.125689*IF(AND(B470&gt;=DATE(2020,3,20),B470&lt;=DATE(2020,6,26)),1,0)</f>
        <v>8116.47039981822</v>
      </c>
      <c r="AN470" s="30" t="n">
        <f aca="false">IF(ISNUMBER(C471),C471,AN471)-0.8328750492*(AD472-AD471)+3.274150872*(AE472-AE471)+0.7954612886*((IF(ISNUMBER(C471),C471,AN471)-IF(ISNUMBER(C470),C470,AN470))-(-0.8328750492*(AD471-AD470)+3.274150872*(AE471-AE470)))-1.394571582*AO471+0.4181414112*AO470</f>
        <v>7077.73874574819</v>
      </c>
      <c r="AP470" s="31" t="n">
        <f aca="false">AQ470+AR469+'ARIMAX(1,1,1) Model'!$C$19*(AR469-AR468)+'ARIMAX(1,1,1) Model'!$C$20*AS469</f>
        <v>8116.71368528449</v>
      </c>
      <c r="AQ470" s="31" t="n">
        <f aca="false">'ARIMAX(1,1,1) Model'!$C$6*I470+'ARIMAX(1,1,1) Model'!$C$7*N470/1000+'ARIMAX(1,1,1) Model'!$C$8*AD470+'ARIMAX(1,1,1) Model'!$C$9*AE470+'ARIMAX(1,1,1) Model'!$C$10*AC470+'ARIMAX(1,1,1) Model'!$C$11*IF(AND(B470&gt;='ARIMAX(1,1,1) Model'!$C$25,B470&lt;='ARIMAX(1,1,1) Model'!$C$26),1,0)+'ARIMAX(1,1,1) Model'!$C$12*E470/1000+'ARIMAX(1,1,1) Model'!$C$13*V470+'ARIMAX(1,1,1) Model'!$C$14*A470+'ARIMAX(1,1,1) Model'!$C$15*SIN(2*PI()*A470/'ARIMAX(1,1,1) Model'!$C$24)+'ARIMAX(1,1,1) Model'!$C$16*COS(2*PI()*A470/'ARIMAX(1,1,1) Model'!$C$24)+'ARIMAX(1,1,1) Model'!$C$17*SIN(4*PI()*A470/'ARIMAX(1,1,1) Model'!$C$24)+'ARIMAX(1,1,1) Model'!$C$18*COS(4*PI()*A470/'ARIMAX(1,1,1) Model'!$C$24)</f>
        <v>1484.13325908425</v>
      </c>
      <c r="AR470" s="31" t="n">
        <f aca="false">IF(ISNUMBER(C470),C470,AP470)-AQ470</f>
        <v>6900.86674091576</v>
      </c>
      <c r="AS470" s="31" t="n">
        <f aca="false">IF(ISNUMBER(C470),C470-AP470,0)</f>
        <v>268.286314715506</v>
      </c>
      <c r="AT470" s="32"/>
      <c r="AU470" s="33"/>
      <c r="AV470" s="33"/>
      <c r="AW470" s="31"/>
      <c r="AX470" s="31"/>
    </row>
    <row r="471" customFormat="false" ht="16.5" hidden="false" customHeight="true" outlineLevel="0" collapsed="false">
      <c r="A471" s="23" t="n">
        <v>470</v>
      </c>
      <c r="B471" s="24" t="n">
        <v>36560</v>
      </c>
      <c r="C471" s="23" t="n">
        <v>7642</v>
      </c>
      <c r="D471" s="25"/>
      <c r="E471" s="25" t="n">
        <v>285000</v>
      </c>
      <c r="F471" s="25"/>
      <c r="G471" s="25" t="n">
        <v>28.076</v>
      </c>
      <c r="H471" s="25" t="n">
        <v>27.332</v>
      </c>
      <c r="I471" s="25" t="n">
        <v>1.316</v>
      </c>
      <c r="J471" s="25" t="n">
        <v>9686.626</v>
      </c>
      <c r="K471" s="25"/>
      <c r="L471" s="25" t="n">
        <v>782</v>
      </c>
      <c r="M471" s="25" t="n">
        <v>18.322</v>
      </c>
      <c r="N471" s="25" t="n">
        <v>221856</v>
      </c>
      <c r="O471" s="25" t="n">
        <v>6448.7</v>
      </c>
      <c r="P471" s="25" t="n">
        <v>1533015</v>
      </c>
      <c r="Q471" s="25"/>
      <c r="R471" s="25" t="n">
        <v>6317</v>
      </c>
      <c r="S471" s="25"/>
      <c r="T471" s="25"/>
      <c r="U471" s="25" t="n">
        <v>23</v>
      </c>
      <c r="V471" s="25" t="n">
        <v>92</v>
      </c>
      <c r="W471" s="25"/>
      <c r="X471" s="25"/>
      <c r="Y471" s="25"/>
      <c r="Z471" s="25"/>
      <c r="AA471" s="25" t="n">
        <v>276154</v>
      </c>
      <c r="AB471" s="26"/>
      <c r="AC471" s="27" t="n">
        <v>0</v>
      </c>
      <c r="AD471" s="28" t="n">
        <v>202.6</v>
      </c>
      <c r="AE471" s="28" t="n">
        <v>0</v>
      </c>
      <c r="AF471" s="27"/>
      <c r="AG471" s="29" t="n">
        <f aca="false">6753.47943187+0.36116788*I471+0.01252571*N471-22.85359542*V471+0.00407811*AA471-0.00067349*E471</f>
        <v>8364.56960686008</v>
      </c>
      <c r="AH471" s="29" t="n">
        <f aca="false">A471*'Simple Linear Regression'!$B$18+'Simple Linear Regression'!$B$17</f>
        <v>8286.26377637536</v>
      </c>
      <c r="AI471" s="29" t="n">
        <f aca="false">7491.3971+0.0137554*N471-0.00058829*E471-34.3283*V471+0.30565*L471+54.6031*M471</f>
        <v>8456.7051706</v>
      </c>
      <c r="AJ471" s="29" t="n">
        <f aca="false">7491.3971-0.00058829*E471+0.30565*L471+54.6031*M471+0.0137554*N471-34.3283*V471</f>
        <v>8456.7051706</v>
      </c>
      <c r="AL471" s="29" t="n">
        <f aca="false">2192.59+2373.87*I471+0.0316653*N471-15.7623*V471+0.00202406*AA471-0.000740146*E471-0.00963493*(I471*N471)</f>
        <v>8426.58056045472</v>
      </c>
      <c r="AM471" s="30" t="n">
        <f aca="false">5205.907083+122.0638992*I471+13.609808*(N471/1000)-1.245906883*AD471+0.7746840854*AE471-134.2474226*AC471-1547.125689*IF(AND(B471&gt;=DATE(2020,3,20),B471&lt;=DATE(2020,6,26)),1,0)</f>
        <v>8133.5400034994</v>
      </c>
      <c r="AN471" s="30" t="n">
        <f aca="false">IF(ISNUMBER(C472),C472,AN472)-0.8328750492*(AD473-AD472)+3.274150872*(AE473-AE472)+0.7954612886*((IF(ISNUMBER(C472),C472,AN472)-IF(ISNUMBER(C471),C471,AN471))-(-0.8328750492*(AD472-AD471)+3.274150872*(AE472-AE471)))-1.394571582*AO472+0.4181414112*AO471</f>
        <v>8969.82323340304</v>
      </c>
      <c r="AP471" s="31" t="n">
        <f aca="false">AQ471+AR470+'ARIMAX(1,1,1) Model'!$C$19*(AR470-AR469)+'ARIMAX(1,1,1) Model'!$C$20*AS470</f>
        <v>8189.3615943848</v>
      </c>
      <c r="AQ471" s="31" t="n">
        <f aca="false">'ARIMAX(1,1,1) Model'!$C$6*I471+'ARIMAX(1,1,1) Model'!$C$7*N471/1000+'ARIMAX(1,1,1) Model'!$C$8*AD471+'ARIMAX(1,1,1) Model'!$C$9*AE471+'ARIMAX(1,1,1) Model'!$C$10*AC471+'ARIMAX(1,1,1) Model'!$C$11*IF(AND(B471&gt;='ARIMAX(1,1,1) Model'!$C$25,B471&lt;='ARIMAX(1,1,1) Model'!$C$26),1,0)+'ARIMAX(1,1,1) Model'!$C$12*E471/1000+'ARIMAX(1,1,1) Model'!$C$13*V471+'ARIMAX(1,1,1) Model'!$C$14*A471+'ARIMAX(1,1,1) Model'!$C$15*SIN(2*PI()*A471/'ARIMAX(1,1,1) Model'!$C$24)+'ARIMAX(1,1,1) Model'!$C$16*COS(2*PI()*A471/'ARIMAX(1,1,1) Model'!$C$24)+'ARIMAX(1,1,1) Model'!$C$17*SIN(4*PI()*A471/'ARIMAX(1,1,1) Model'!$C$24)+'ARIMAX(1,1,1) Model'!$C$18*COS(4*PI()*A471/'ARIMAX(1,1,1) Model'!$C$24)</f>
        <v>1485.97692908053</v>
      </c>
      <c r="AR471" s="31" t="n">
        <f aca="false">IF(ISNUMBER(C471),C471,AP471)-AQ471</f>
        <v>6156.02307091947</v>
      </c>
      <c r="AS471" s="31" t="n">
        <f aca="false">IF(ISNUMBER(C471),C471-AP471,0)</f>
        <v>-547.361594384801</v>
      </c>
      <c r="AT471" s="32"/>
      <c r="AU471" s="33"/>
      <c r="AV471" s="33"/>
      <c r="AW471" s="31"/>
      <c r="AX471" s="31"/>
    </row>
    <row r="472" customFormat="false" ht="16.5" hidden="false" customHeight="true" outlineLevel="0" collapsed="false">
      <c r="A472" s="23" t="n">
        <v>471</v>
      </c>
      <c r="B472" s="24" t="n">
        <v>36567</v>
      </c>
      <c r="C472" s="23" t="n">
        <v>8375</v>
      </c>
      <c r="D472" s="25"/>
      <c r="E472" s="25" t="n">
        <v>312000</v>
      </c>
      <c r="F472" s="25"/>
      <c r="G472" s="25" t="n">
        <v>28.832</v>
      </c>
      <c r="H472" s="25" t="n">
        <v>27.626</v>
      </c>
      <c r="I472" s="25" t="n">
        <v>1.325</v>
      </c>
      <c r="J472" s="25" t="n">
        <v>9900.169</v>
      </c>
      <c r="K472" s="25"/>
      <c r="L472" s="25" t="n">
        <v>798</v>
      </c>
      <c r="M472" s="25" t="n">
        <v>18.322</v>
      </c>
      <c r="N472" s="25" t="n">
        <v>221856</v>
      </c>
      <c r="O472" s="25" t="n">
        <v>6541</v>
      </c>
      <c r="P472" s="25" t="n">
        <v>1533015</v>
      </c>
      <c r="Q472" s="25"/>
      <c r="R472" s="25" t="n">
        <v>6317</v>
      </c>
      <c r="S472" s="25"/>
      <c r="T472" s="25"/>
      <c r="U472" s="25" t="n">
        <v>23</v>
      </c>
      <c r="V472" s="25" t="n">
        <v>92</v>
      </c>
      <c r="W472" s="25"/>
      <c r="X472" s="25"/>
      <c r="Y472" s="25"/>
      <c r="Z472" s="25"/>
      <c r="AA472" s="25" t="n">
        <v>276154</v>
      </c>
      <c r="AB472" s="26"/>
      <c r="AC472" s="27" t="n">
        <v>0</v>
      </c>
      <c r="AD472" s="28" t="n">
        <v>164.5</v>
      </c>
      <c r="AE472" s="28" t="n">
        <v>0.7</v>
      </c>
      <c r="AF472" s="27"/>
      <c r="AG472" s="29" t="n">
        <f aca="false">6753.47943187+0.36116788*I472+0.01252571*N472-22.85359542*V472+0.00407811*AA472-0.00067349*E472</f>
        <v>8346.388627371</v>
      </c>
      <c r="AH472" s="29" t="n">
        <f aca="false">A472*'Simple Linear Regression'!$B$18+'Simple Linear Regression'!$B$17</f>
        <v>8287.11681345926</v>
      </c>
      <c r="AI472" s="29" t="n">
        <f aca="false">7491.3971+0.0137554*N472-0.00058829*E472-34.3283*V472+0.30565*L472+54.6031*M472</f>
        <v>8445.7117406</v>
      </c>
      <c r="AJ472" s="29" t="n">
        <f aca="false">7491.3971-0.00058829*E472+0.30565*L472+54.6031*M472+0.0137554*N472-34.3283*V472</f>
        <v>8445.7117406</v>
      </c>
      <c r="AL472" s="29" t="n">
        <f aca="false">2192.59+2373.87*I472+0.0316653*N472-15.7623*V472+0.00202406*AA472-0.000740146*E472-0.00963493*(I472*N472)</f>
        <v>8408.723345184</v>
      </c>
      <c r="AM472" s="30" t="n">
        <f aca="false">5205.907083+122.0638992*I472+13.609808*(N472/1000)-1.245906883*AD472+0.7746840854*AE472-134.2474226*AC472-1547.125689*IF(AND(B472&gt;=DATE(2020,3,20),B472&lt;=DATE(2020,6,26)),1,0)</f>
        <v>8182.64990969428</v>
      </c>
      <c r="AN472" s="30" t="n">
        <f aca="false">IF(ISNUMBER(C473),C473,AN473)-0.8328750492*(AD474-AD473)+3.274150872*(AE474-AE473)+0.7954612886*((IF(ISNUMBER(C473),C473,AN473)-IF(ISNUMBER(C472),C472,AN472))-(-0.8328750492*(AD473-AD472)+3.274150872*(AE473-AE472)))-1.394571582*AO473+0.4181414112*AO472</f>
        <v>8611.86863887906</v>
      </c>
      <c r="AP472" s="31" t="n">
        <f aca="false">AQ472+AR471+'ARIMAX(1,1,1) Model'!$C$19*(AR471-AR470)+'ARIMAX(1,1,1) Model'!$C$20*AS471</f>
        <v>8027.59011911309</v>
      </c>
      <c r="AQ472" s="31" t="n">
        <f aca="false">'ARIMAX(1,1,1) Model'!$C$6*I472+'ARIMAX(1,1,1) Model'!$C$7*N472/1000+'ARIMAX(1,1,1) Model'!$C$8*AD472+'ARIMAX(1,1,1) Model'!$C$9*AE472+'ARIMAX(1,1,1) Model'!$C$10*AC472+'ARIMAX(1,1,1) Model'!$C$11*IF(AND(B472&gt;='ARIMAX(1,1,1) Model'!$C$25,B472&lt;='ARIMAX(1,1,1) Model'!$C$26),1,0)+'ARIMAX(1,1,1) Model'!$C$12*E472/1000+'ARIMAX(1,1,1) Model'!$C$13*V472+'ARIMAX(1,1,1) Model'!$C$14*A472+'ARIMAX(1,1,1) Model'!$C$15*SIN(2*PI()*A472/'ARIMAX(1,1,1) Model'!$C$24)+'ARIMAX(1,1,1) Model'!$C$16*COS(2*PI()*A472/'ARIMAX(1,1,1) Model'!$C$24)+'ARIMAX(1,1,1) Model'!$C$17*SIN(4*PI()*A472/'ARIMAX(1,1,1) Model'!$C$24)+'ARIMAX(1,1,1) Model'!$C$18*COS(4*PI()*A472/'ARIMAX(1,1,1) Model'!$C$24)</f>
        <v>1451.54174246706</v>
      </c>
      <c r="AR472" s="31" t="n">
        <f aca="false">IF(ISNUMBER(C472),C472,AP472)-AQ472</f>
        <v>6923.45825753294</v>
      </c>
      <c r="AS472" s="31" t="n">
        <f aca="false">IF(ISNUMBER(C472),C472-AP472,0)</f>
        <v>347.409880886912</v>
      </c>
      <c r="AT472" s="32"/>
      <c r="AU472" s="33"/>
      <c r="AV472" s="33"/>
      <c r="AW472" s="31"/>
      <c r="AX472" s="31"/>
    </row>
    <row r="473" customFormat="false" ht="16.5" hidden="false" customHeight="true" outlineLevel="0" collapsed="false">
      <c r="A473" s="23" t="n">
        <v>472</v>
      </c>
      <c r="B473" s="24" t="n">
        <v>36574</v>
      </c>
      <c r="C473" s="23" t="n">
        <v>8524</v>
      </c>
      <c r="D473" s="25"/>
      <c r="E473" s="25" t="n">
        <v>300000</v>
      </c>
      <c r="F473" s="25"/>
      <c r="G473" s="25" t="n">
        <v>29.872</v>
      </c>
      <c r="H473" s="25" t="n">
        <v>27.812</v>
      </c>
      <c r="I473" s="25" t="n">
        <v>1.356</v>
      </c>
      <c r="J473" s="25" t="n">
        <v>9900.169</v>
      </c>
      <c r="K473" s="25"/>
      <c r="L473" s="25" t="n">
        <v>798</v>
      </c>
      <c r="M473" s="25" t="n">
        <v>18.635</v>
      </c>
      <c r="N473" s="25" t="n">
        <v>221465</v>
      </c>
      <c r="O473" s="25" t="n">
        <v>6541</v>
      </c>
      <c r="P473" s="25" t="n">
        <v>1533015</v>
      </c>
      <c r="Q473" s="25"/>
      <c r="R473" s="25" t="n">
        <v>6317</v>
      </c>
      <c r="S473" s="25"/>
      <c r="T473" s="25"/>
      <c r="U473" s="25" t="n">
        <v>23</v>
      </c>
      <c r="V473" s="25" t="n">
        <v>92</v>
      </c>
      <c r="W473" s="25"/>
      <c r="X473" s="25"/>
      <c r="Y473" s="25"/>
      <c r="Z473" s="25"/>
      <c r="AA473" s="25" t="n">
        <v>276154</v>
      </c>
      <c r="AB473" s="26"/>
      <c r="AC473" s="27" t="n">
        <v>0</v>
      </c>
      <c r="AD473" s="28" t="n">
        <v>134.8</v>
      </c>
      <c r="AE473" s="28" t="n">
        <v>5</v>
      </c>
      <c r="AF473" s="27"/>
      <c r="AG473" s="29" t="n">
        <f aca="false">6753.47943187+0.36116788*I473+0.01252571*N473-22.85359542*V473+0.00407811*AA473-0.00067349*E473</f>
        <v>8349.58415096528</v>
      </c>
      <c r="AH473" s="29" t="n">
        <f aca="false">A473*'Simple Linear Regression'!$B$18+'Simple Linear Regression'!$B$17</f>
        <v>8287.96985054317</v>
      </c>
      <c r="AI473" s="29" t="n">
        <f aca="false">7491.3971+0.0137554*N473-0.00058829*E473-34.3283*V473+0.30565*L473+54.6031*M473</f>
        <v>8464.4836295</v>
      </c>
      <c r="AJ473" s="29" t="n">
        <f aca="false">7491.3971-0.00058829*E473+0.30565*L473+54.6031*M473+0.0137554*N473-34.3283*V473</f>
        <v>8464.4836295</v>
      </c>
      <c r="AL473" s="29" t="n">
        <f aca="false">2192.59+2373.87*I473+0.0316653*N473-15.7623*V473+0.00202406*AA473-0.000740146*E473-0.00963493*(I473*N473)</f>
        <v>8417.6577582978</v>
      </c>
      <c r="AM473" s="30" t="n">
        <f aca="false">5205.907083+122.0638992*I473+13.609808*(N473/1000)-1.245906883*AD473+0.7746840854*AE473-134.2474226*AC473-1547.125689*IF(AND(B473&gt;=DATE(2020,3,20),B473&lt;=DATE(2020,6,26)),1,0)</f>
        <v>8221.4470316338</v>
      </c>
      <c r="AN473" s="30" t="n">
        <f aca="false">IF(ISNUMBER(C474),C474,AN474)-0.8328750492*(AD475-AD474)+3.274150872*(AE475-AE474)+0.7954612886*((IF(ISNUMBER(C474),C474,AN474)-IF(ISNUMBER(C473),C473,AN473))-(-0.8328750492*(AD474-AD473)+3.274150872*(AE474-AE473)))-1.394571582*AO474+0.4181414112*AO473</f>
        <v>7734.93295935252</v>
      </c>
      <c r="AP473" s="31" t="n">
        <f aca="false">AQ473+AR472+'ARIMAX(1,1,1) Model'!$C$19*(AR472-AR471)+'ARIMAX(1,1,1) Model'!$C$20*AS472</f>
        <v>8150.319255219</v>
      </c>
      <c r="AQ473" s="31" t="n">
        <f aca="false">'ARIMAX(1,1,1) Model'!$C$6*I473+'ARIMAX(1,1,1) Model'!$C$7*N473/1000+'ARIMAX(1,1,1) Model'!$C$8*AD473+'ARIMAX(1,1,1) Model'!$C$9*AE473+'ARIMAX(1,1,1) Model'!$C$10*AC473+'ARIMAX(1,1,1) Model'!$C$11*IF(AND(B473&gt;='ARIMAX(1,1,1) Model'!$C$25,B473&lt;='ARIMAX(1,1,1) Model'!$C$26),1,0)+'ARIMAX(1,1,1) Model'!$C$12*E473/1000+'ARIMAX(1,1,1) Model'!$C$13*V473+'ARIMAX(1,1,1) Model'!$C$14*A473+'ARIMAX(1,1,1) Model'!$C$15*SIN(2*PI()*A473/'ARIMAX(1,1,1) Model'!$C$24)+'ARIMAX(1,1,1) Model'!$C$16*COS(2*PI()*A473/'ARIMAX(1,1,1) Model'!$C$24)+'ARIMAX(1,1,1) Model'!$C$17*SIN(4*PI()*A473/'ARIMAX(1,1,1) Model'!$C$24)+'ARIMAX(1,1,1) Model'!$C$18*COS(4*PI()*A473/'ARIMAX(1,1,1) Model'!$C$24)</f>
        <v>1464.7096797911</v>
      </c>
      <c r="AR473" s="31" t="n">
        <f aca="false">IF(ISNUMBER(C473),C473,AP473)-AQ473</f>
        <v>7059.2903202089</v>
      </c>
      <c r="AS473" s="31" t="n">
        <f aca="false">IF(ISNUMBER(C473),C473-AP473,0)</f>
        <v>373.680744781003</v>
      </c>
      <c r="AT473" s="32"/>
      <c r="AU473" s="33"/>
      <c r="AV473" s="33"/>
      <c r="AW473" s="31"/>
      <c r="AX473" s="31"/>
    </row>
    <row r="474" customFormat="false" ht="16.5" hidden="false" customHeight="true" outlineLevel="0" collapsed="false">
      <c r="A474" s="23" t="n">
        <v>473</v>
      </c>
      <c r="B474" s="24" t="n">
        <v>36581</v>
      </c>
      <c r="C474" s="23" t="n">
        <v>8072</v>
      </c>
      <c r="D474" s="25"/>
      <c r="E474" s="25" t="n">
        <v>283000</v>
      </c>
      <c r="F474" s="25"/>
      <c r="G474" s="25" t="n">
        <v>30.0975</v>
      </c>
      <c r="H474" s="25" t="n">
        <v>27.762</v>
      </c>
      <c r="I474" s="25" t="n">
        <v>1.406</v>
      </c>
      <c r="J474" s="25" t="n">
        <v>9900.169</v>
      </c>
      <c r="K474" s="25"/>
      <c r="L474" s="25" t="n">
        <v>798</v>
      </c>
      <c r="M474" s="25" t="n">
        <v>18.635</v>
      </c>
      <c r="N474" s="25" t="n">
        <v>221465</v>
      </c>
      <c r="O474" s="25" t="n">
        <v>6541</v>
      </c>
      <c r="P474" s="25" t="n">
        <v>1533015</v>
      </c>
      <c r="Q474" s="25"/>
      <c r="R474" s="25" t="n">
        <v>6317</v>
      </c>
      <c r="S474" s="25"/>
      <c r="T474" s="25"/>
      <c r="U474" s="25" t="n">
        <v>23</v>
      </c>
      <c r="V474" s="25" t="n">
        <v>92</v>
      </c>
      <c r="W474" s="25"/>
      <c r="X474" s="25"/>
      <c r="Y474" s="25"/>
      <c r="Z474" s="25"/>
      <c r="AA474" s="25" t="n">
        <v>276154</v>
      </c>
      <c r="AB474" s="26"/>
      <c r="AC474" s="27" t="n">
        <v>0</v>
      </c>
      <c r="AD474" s="28" t="n">
        <v>125.1</v>
      </c>
      <c r="AE474" s="28" t="n">
        <v>2.6</v>
      </c>
      <c r="AF474" s="27"/>
      <c r="AG474" s="29" t="n">
        <f aca="false">6753.47943187+0.36116788*I474+0.01252571*N474-22.85359542*V474+0.00407811*AA474-0.00067349*E474</f>
        <v>8361.05153935928</v>
      </c>
      <c r="AH474" s="29" t="n">
        <f aca="false">A474*'Simple Linear Regression'!$B$18+'Simple Linear Regression'!$B$17</f>
        <v>8288.82288762707</v>
      </c>
      <c r="AI474" s="29" t="n">
        <f aca="false">7491.3971+0.0137554*N474-0.00058829*E474-34.3283*V474+0.30565*L474+54.6031*M474</f>
        <v>8474.4845595</v>
      </c>
      <c r="AJ474" s="29" t="n">
        <f aca="false">7491.3971-0.00058829*E474+0.30565*L474+54.6031*M474+0.0137554*N474-34.3283*V474</f>
        <v>8474.4845595</v>
      </c>
      <c r="AL474" s="29" t="n">
        <f aca="false">2192.59+2373.87*I474+0.0316653*N474-15.7623*V474+0.00202406*AA474-0.000740146*E474-0.00963493*(I474*N474)</f>
        <v>8442.2437516753</v>
      </c>
      <c r="AM474" s="30" t="n">
        <f aca="false">5205.907083+122.0638992*I474+13.609808*(N474/1000)-1.245906883*AD474+0.7746840854*AE474-134.2474226*AC474-1547.125689*IF(AND(B474&gt;=DATE(2020,3,20),B474&lt;=DATE(2020,6,26)),1,0)</f>
        <v>8237.77628155394</v>
      </c>
      <c r="AN474" s="30" t="n">
        <f aca="false">IF(ISNUMBER(C475),C475,AN475)-0.8328750492*(AD476-AD475)+3.274150872*(AE476-AE475)+0.7954612886*((IF(ISNUMBER(C475),C475,AN475)-IF(ISNUMBER(C474),C474,AN474))-(-0.8328750492*(AD475-AD474)+3.274150872*(AE475-AE474)))-1.394571582*AO475+0.4181414112*AO474</f>
        <v>7241.4495775005</v>
      </c>
      <c r="AP474" s="31" t="n">
        <f aca="false">AQ474+AR473+'ARIMAX(1,1,1) Model'!$C$19*(AR473-AR472)+'ARIMAX(1,1,1) Model'!$C$20*AS473</f>
        <v>8215.59437101966</v>
      </c>
      <c r="AQ474" s="31" t="n">
        <f aca="false">'ARIMAX(1,1,1) Model'!$C$6*I474+'ARIMAX(1,1,1) Model'!$C$7*N474/1000+'ARIMAX(1,1,1) Model'!$C$8*AD474+'ARIMAX(1,1,1) Model'!$C$9*AE474+'ARIMAX(1,1,1) Model'!$C$10*AC474+'ARIMAX(1,1,1) Model'!$C$11*IF(AND(B474&gt;='ARIMAX(1,1,1) Model'!$C$25,B474&lt;='ARIMAX(1,1,1) Model'!$C$26),1,0)+'ARIMAX(1,1,1) Model'!$C$12*E474/1000+'ARIMAX(1,1,1) Model'!$C$13*V474+'ARIMAX(1,1,1) Model'!$C$14*A474+'ARIMAX(1,1,1) Model'!$C$15*SIN(2*PI()*A474/'ARIMAX(1,1,1) Model'!$C$24)+'ARIMAX(1,1,1) Model'!$C$16*COS(2*PI()*A474/'ARIMAX(1,1,1) Model'!$C$24)+'ARIMAX(1,1,1) Model'!$C$17*SIN(4*PI()*A474/'ARIMAX(1,1,1) Model'!$C$24)+'ARIMAX(1,1,1) Model'!$C$18*COS(4*PI()*A474/'ARIMAX(1,1,1) Model'!$C$24)</f>
        <v>1479.39999484807</v>
      </c>
      <c r="AR474" s="31" t="n">
        <f aca="false">IF(ISNUMBER(C474),C474,AP474)-AQ474</f>
        <v>6592.60000515193</v>
      </c>
      <c r="AS474" s="31" t="n">
        <f aca="false">IF(ISNUMBER(C474),C474-AP474,0)</f>
        <v>-143.594371019657</v>
      </c>
      <c r="AT474" s="32"/>
      <c r="AU474" s="33"/>
      <c r="AV474" s="33"/>
      <c r="AW474" s="31"/>
      <c r="AX474" s="31"/>
    </row>
    <row r="475" customFormat="false" ht="16.5" hidden="false" customHeight="true" outlineLevel="0" collapsed="false">
      <c r="A475" s="23" t="n">
        <v>474</v>
      </c>
      <c r="B475" s="24" t="n">
        <v>36588</v>
      </c>
      <c r="C475" s="23" t="n">
        <v>7608</v>
      </c>
      <c r="D475" s="25"/>
      <c r="E475" s="25" t="n">
        <v>280000</v>
      </c>
      <c r="F475" s="25"/>
      <c r="G475" s="25" t="n">
        <v>31.072</v>
      </c>
      <c r="H475" s="25" t="n">
        <v>29.488</v>
      </c>
      <c r="I475" s="25" t="n">
        <v>1.421</v>
      </c>
      <c r="J475" s="25" t="n">
        <v>9900.169</v>
      </c>
      <c r="K475" s="25"/>
      <c r="L475" s="25" t="n">
        <v>798</v>
      </c>
      <c r="M475" s="25" t="n">
        <v>18.635</v>
      </c>
      <c r="N475" s="25" t="n">
        <v>221465</v>
      </c>
      <c r="O475" s="25" t="n">
        <v>6541</v>
      </c>
      <c r="P475" s="25" t="n">
        <v>1533015</v>
      </c>
      <c r="Q475" s="25"/>
      <c r="R475" s="25" t="n">
        <v>6119</v>
      </c>
      <c r="S475" s="25"/>
      <c r="T475" s="25"/>
      <c r="U475" s="25" t="n">
        <v>23</v>
      </c>
      <c r="V475" s="25" t="n">
        <v>92</v>
      </c>
      <c r="W475" s="25"/>
      <c r="X475" s="25"/>
      <c r="Y475" s="25"/>
      <c r="Z475" s="25"/>
      <c r="AA475" s="25" t="n">
        <v>279328</v>
      </c>
      <c r="AB475" s="26"/>
      <c r="AC475" s="27" t="n">
        <v>0</v>
      </c>
      <c r="AD475" s="28" t="n">
        <v>103.4</v>
      </c>
      <c r="AE475" s="28" t="n">
        <v>4</v>
      </c>
      <c r="AF475" s="27"/>
      <c r="AG475" s="29" t="n">
        <f aca="false">6753.47943187+0.36116788*I475+0.01252571*N475-22.85359542*V475+0.00407811*AA475-0.00067349*E475</f>
        <v>8376.02134801748</v>
      </c>
      <c r="AH475" s="29" t="n">
        <f aca="false">A475*'Simple Linear Regression'!$B$18+'Simple Linear Regression'!$B$17</f>
        <v>8289.67592471098</v>
      </c>
      <c r="AI475" s="29" t="n">
        <f aca="false">7491.3971+0.0137554*N475-0.00058829*E475-34.3283*V475+0.30565*L475+54.6031*M475</f>
        <v>8476.2494295</v>
      </c>
      <c r="AJ475" s="29" t="n">
        <f aca="false">7491.3971-0.00058829*E475+0.30565*L475+54.6031*M475+0.0137554*N475-34.3283*V475</f>
        <v>8476.2494295</v>
      </c>
      <c r="AL475" s="29" t="n">
        <f aca="false">2192.59+2373.87*I475+0.0316653*N475-15.7623*V475+0.00202406*AA475-0.000740146*E475-0.00963493*(I475*N475)</f>
        <v>8454.48960952855</v>
      </c>
      <c r="AM475" s="30" t="n">
        <f aca="false">5205.907083+122.0638992*I475+13.609808*(N475/1000)-1.245906883*AD475+0.7746840854*AE475-134.2474226*AC475-1547.125689*IF(AND(B475&gt;=DATE(2020,3,20),B475&lt;=DATE(2020,6,26)),1,0)</f>
        <v>8267.7279771226</v>
      </c>
      <c r="AN475" s="30" t="n">
        <f aca="false">IF(ISNUMBER(C476),C476,AN476)-0.8328750492*(AD477-AD476)+3.274150872*(AE477-AE476)+0.7954612886*((IF(ISNUMBER(C476),C476,AN476)-IF(ISNUMBER(C475),C475,AN475))-(-0.8328750492*(AD476-AD475)+3.274150872*(AE476-AE475)))-1.394571582*AO476+0.4181414112*AO475</f>
        <v>9451.21457212238</v>
      </c>
      <c r="AP475" s="31" t="n">
        <f aca="false">AQ475+AR474+'ARIMAX(1,1,1) Model'!$C$19*(AR474-AR473)+'ARIMAX(1,1,1) Model'!$C$20*AS474</f>
        <v>8181.13599703013</v>
      </c>
      <c r="AQ475" s="31" t="n">
        <f aca="false">'ARIMAX(1,1,1) Model'!$C$6*I475+'ARIMAX(1,1,1) Model'!$C$7*N475/1000+'ARIMAX(1,1,1) Model'!$C$8*AD475+'ARIMAX(1,1,1) Model'!$C$9*AE475+'ARIMAX(1,1,1) Model'!$C$10*AC475+'ARIMAX(1,1,1) Model'!$C$11*IF(AND(B475&gt;='ARIMAX(1,1,1) Model'!$C$25,B475&lt;='ARIMAX(1,1,1) Model'!$C$26),1,0)+'ARIMAX(1,1,1) Model'!$C$12*E475/1000+'ARIMAX(1,1,1) Model'!$C$13*V475+'ARIMAX(1,1,1) Model'!$C$14*A475+'ARIMAX(1,1,1) Model'!$C$15*SIN(2*PI()*A475/'ARIMAX(1,1,1) Model'!$C$24)+'ARIMAX(1,1,1) Model'!$C$16*COS(2*PI()*A475/'ARIMAX(1,1,1) Model'!$C$24)+'ARIMAX(1,1,1) Model'!$C$17*SIN(4*PI()*A475/'ARIMAX(1,1,1) Model'!$C$24)+'ARIMAX(1,1,1) Model'!$C$18*COS(4*PI()*A475/'ARIMAX(1,1,1) Model'!$C$24)</f>
        <v>1504.80614316939</v>
      </c>
      <c r="AR475" s="31" t="n">
        <f aca="false">IF(ISNUMBER(C475),C475,AP475)-AQ475</f>
        <v>6103.19385683061</v>
      </c>
      <c r="AS475" s="31" t="n">
        <f aca="false">IF(ISNUMBER(C475),C475-AP475,0)</f>
        <v>-573.135997030131</v>
      </c>
      <c r="AT475" s="32"/>
      <c r="AU475" s="33"/>
      <c r="AV475" s="33"/>
      <c r="AW475" s="31"/>
      <c r="AX475" s="31"/>
    </row>
    <row r="476" customFormat="false" ht="16.5" hidden="false" customHeight="true" outlineLevel="0" collapsed="false">
      <c r="A476" s="23" t="n">
        <v>475</v>
      </c>
      <c r="B476" s="24" t="n">
        <v>36595</v>
      </c>
      <c r="C476" s="23" t="n">
        <v>8662</v>
      </c>
      <c r="D476" s="25"/>
      <c r="E476" s="25" t="n">
        <v>286000</v>
      </c>
      <c r="F476" s="25"/>
      <c r="G476" s="25" t="n">
        <v>32.136</v>
      </c>
      <c r="H476" s="25" t="n">
        <v>30.3</v>
      </c>
      <c r="I476" s="25" t="n">
        <v>1.501</v>
      </c>
      <c r="J476" s="25" t="n">
        <v>9900.169</v>
      </c>
      <c r="K476" s="25"/>
      <c r="L476" s="25" t="n">
        <v>775</v>
      </c>
      <c r="M476" s="25" t="n">
        <v>18.635</v>
      </c>
      <c r="N476" s="25" t="n">
        <v>221465</v>
      </c>
      <c r="O476" s="25" t="n">
        <v>6542.9</v>
      </c>
      <c r="P476" s="25" t="n">
        <v>1533015</v>
      </c>
      <c r="Q476" s="25"/>
      <c r="R476" s="25" t="n">
        <v>6119</v>
      </c>
      <c r="S476" s="25"/>
      <c r="T476" s="25"/>
      <c r="U476" s="25" t="n">
        <v>23</v>
      </c>
      <c r="V476" s="25" t="n">
        <v>90.4</v>
      </c>
      <c r="W476" s="25"/>
      <c r="X476" s="25"/>
      <c r="Y476" s="25"/>
      <c r="Z476" s="25"/>
      <c r="AA476" s="25" t="n">
        <v>279328</v>
      </c>
      <c r="AB476" s="26"/>
      <c r="AC476" s="27" t="n">
        <v>0</v>
      </c>
      <c r="AD476" s="28" t="n">
        <v>90.5</v>
      </c>
      <c r="AE476" s="28" t="n">
        <v>7</v>
      </c>
      <c r="AF476" s="27"/>
      <c r="AG476" s="29" t="n">
        <f aca="false">6753.47943187+0.36116788*I476+0.01252571*N476-22.85359542*V476+0.00407811*AA476-0.00067349*E476</f>
        <v>8408.57505411988</v>
      </c>
      <c r="AH476" s="29" t="n">
        <f aca="false">A476*'Simple Linear Regression'!$B$18+'Simple Linear Regression'!$B$17</f>
        <v>8290.52896179488</v>
      </c>
      <c r="AI476" s="29" t="n">
        <f aca="false">7491.3971+0.0137554*N476-0.00058829*E476-34.3283*V476+0.30565*L476+54.6031*M476</f>
        <v>8520.6150195</v>
      </c>
      <c r="AJ476" s="29" t="n">
        <f aca="false">7491.3971-0.00058829*E476+0.30565*L476+54.6031*M476+0.0137554*N476-34.3283*V476</f>
        <v>8520.6150195</v>
      </c>
      <c r="AL476" s="29" t="n">
        <f aca="false">2192.59+2373.87*I476+0.0316653*N476-15.7623*V476+0.00202406*AA476-0.000740146*E476-0.00963493*(I476*N476)</f>
        <v>8494.47403173255</v>
      </c>
      <c r="AM476" s="30" t="n">
        <f aca="false">5205.907083+122.0638992*I476+13.609808*(N476/1000)-1.245906883*AD476+0.7746840854*AE476-134.2474226*AC476-1547.125689*IF(AND(B476&gt;=DATE(2020,3,20),B476&lt;=DATE(2020,6,26)),1,0)</f>
        <v>8295.8893401055</v>
      </c>
      <c r="AN476" s="30" t="n">
        <f aca="false">IF(ISNUMBER(C477),C477,AN477)-0.8328750492*(AD478-AD477)+3.274150872*(AE478-AE477)+0.7954612886*((IF(ISNUMBER(C477),C477,AN477)-IF(ISNUMBER(C476),C476,AN476))-(-0.8328750492*(AD477-AD476)+3.274150872*(AE477-AE476)))-1.394571582*AO477+0.4181414112*AO476</f>
        <v>7874.23693087567</v>
      </c>
      <c r="AP476" s="31" t="n">
        <f aca="false">AQ476+AR475+'ARIMAX(1,1,1) Model'!$C$19*(AR475-AR474)+'ARIMAX(1,1,1) Model'!$C$20*AS475</f>
        <v>8072.96368411148</v>
      </c>
      <c r="AQ476" s="31" t="n">
        <f aca="false">'ARIMAX(1,1,1) Model'!$C$6*I476+'ARIMAX(1,1,1) Model'!$C$7*N476/1000+'ARIMAX(1,1,1) Model'!$C$8*AD476+'ARIMAX(1,1,1) Model'!$C$9*AE476+'ARIMAX(1,1,1) Model'!$C$10*AC476+'ARIMAX(1,1,1) Model'!$C$11*IF(AND(B476&gt;='ARIMAX(1,1,1) Model'!$C$25,B476&lt;='ARIMAX(1,1,1) Model'!$C$26),1,0)+'ARIMAX(1,1,1) Model'!$C$12*E476/1000+'ARIMAX(1,1,1) Model'!$C$13*V476+'ARIMAX(1,1,1) Model'!$C$14*A476+'ARIMAX(1,1,1) Model'!$C$15*SIN(2*PI()*A476/'ARIMAX(1,1,1) Model'!$C$24)+'ARIMAX(1,1,1) Model'!$C$16*COS(2*PI()*A476/'ARIMAX(1,1,1) Model'!$C$24)+'ARIMAX(1,1,1) Model'!$C$17*SIN(4*PI()*A476/'ARIMAX(1,1,1) Model'!$C$24)+'ARIMAX(1,1,1) Model'!$C$18*COS(4*PI()*A476/'ARIMAX(1,1,1) Model'!$C$24)</f>
        <v>1501.63216584346</v>
      </c>
      <c r="AR476" s="31" t="n">
        <f aca="false">IF(ISNUMBER(C476),C476,AP476)-AQ476</f>
        <v>7160.36783415654</v>
      </c>
      <c r="AS476" s="31" t="n">
        <f aca="false">IF(ISNUMBER(C476),C476-AP476,0)</f>
        <v>589.036315888519</v>
      </c>
      <c r="AT476" s="32"/>
      <c r="AU476" s="33"/>
      <c r="AV476" s="33"/>
      <c r="AW476" s="31"/>
      <c r="AX476" s="31"/>
    </row>
    <row r="477" customFormat="false" ht="16.5" hidden="false" customHeight="true" outlineLevel="0" collapsed="false">
      <c r="A477" s="23" t="n">
        <v>476</v>
      </c>
      <c r="B477" s="24" t="n">
        <v>36602</v>
      </c>
      <c r="C477" s="23" t="n">
        <v>8201</v>
      </c>
      <c r="D477" s="25"/>
      <c r="E477" s="25" t="n">
        <v>270000</v>
      </c>
      <c r="F477" s="25"/>
      <c r="G477" s="25" t="n">
        <v>31.294</v>
      </c>
      <c r="H477" s="25" t="n">
        <v>28.39</v>
      </c>
      <c r="I477" s="25" t="n">
        <v>1.527</v>
      </c>
      <c r="J477" s="25" t="n">
        <v>9900.169</v>
      </c>
      <c r="K477" s="25"/>
      <c r="L477" s="25" t="n">
        <v>775</v>
      </c>
      <c r="M477" s="25" t="n">
        <v>19.401</v>
      </c>
      <c r="N477" s="25" t="n">
        <v>203442</v>
      </c>
      <c r="O477" s="25" t="n">
        <v>6542.9</v>
      </c>
      <c r="P477" s="25" t="n">
        <v>1553622</v>
      </c>
      <c r="Q477" s="25"/>
      <c r="R477" s="25" t="n">
        <v>6119</v>
      </c>
      <c r="S477" s="25"/>
      <c r="T477" s="25"/>
      <c r="U477" s="25" t="n">
        <v>23</v>
      </c>
      <c r="V477" s="25" t="n">
        <v>90.4</v>
      </c>
      <c r="W477" s="25"/>
      <c r="X477" s="25"/>
      <c r="Y477" s="25"/>
      <c r="Z477" s="25"/>
      <c r="AA477" s="25" t="n">
        <v>279328</v>
      </c>
      <c r="AB477" s="26"/>
      <c r="AC477" s="27" t="n">
        <v>0</v>
      </c>
      <c r="AD477" s="28" t="n">
        <v>103.2</v>
      </c>
      <c r="AE477" s="28" t="n">
        <v>0.2</v>
      </c>
      <c r="AF477" s="27"/>
      <c r="AG477" s="29" t="n">
        <f aca="false">6753.47943187+0.36116788*I477+0.01252571*N477-22.85359542*V477+0.00407811*AA477-0.00067349*E477</f>
        <v>8193.60941315476</v>
      </c>
      <c r="AH477" s="29" t="n">
        <f aca="false">A477*'Simple Linear Regression'!$B$18+'Simple Linear Regression'!$B$17</f>
        <v>8291.38199887878</v>
      </c>
      <c r="AI477" s="29" t="n">
        <f aca="false">7491.3971+0.0137554*N477-0.00058829*E477-34.3283*V477+0.30565*L477+54.6031*M477</f>
        <v>8323.9400599</v>
      </c>
      <c r="AJ477" s="29" t="n">
        <f aca="false">7491.3971-0.00058829*E477+0.30565*L477+54.6031*M477+0.0137554*N477-34.3283*V477</f>
        <v>8323.9400599</v>
      </c>
      <c r="AL477" s="29" t="n">
        <f aca="false">2192.59+2373.87*I477+0.0316653*N477-15.7623*V477+0.00202406*AA477-0.000740146*E477-0.00963493*(I477*N477)</f>
        <v>8207.01856610538</v>
      </c>
      <c r="AM477" s="30" t="n">
        <f aca="false">5205.907083+122.0638992*I477+13.609808*(N477/1000)-1.245906883*AD477+0.7746840854*AE477-134.2474226*AC477-1547.125689*IF(AND(B477&gt;=DATE(2020,3,20),B477&lt;=DATE(2020,6,26)),1,0)</f>
        <v>8032.68256270588</v>
      </c>
      <c r="AN477" s="30" t="n">
        <f aca="false">IF(ISNUMBER(C478),C478,AN478)-0.8328750492*(AD479-AD478)+3.274150872*(AE479-AE478)+0.7954612886*((IF(ISNUMBER(C478),C478,AN478)-IF(ISNUMBER(C477),C477,AN477))-(-0.8328750492*(AD478-AD477)+3.274150872*(AE478-AE477)))-1.394571582*AO478+0.4181414112*AO477</f>
        <v>8553.61456499829</v>
      </c>
      <c r="AP477" s="31" t="n">
        <f aca="false">AQ477+AR476+'ARIMAX(1,1,1) Model'!$C$19*(AR476-AR475)+'ARIMAX(1,1,1) Model'!$C$20*AS476</f>
        <v>8263.95186368894</v>
      </c>
      <c r="AQ477" s="31" t="n">
        <f aca="false">'ARIMAX(1,1,1) Model'!$C$6*I477+'ARIMAX(1,1,1) Model'!$C$7*N477/1000+'ARIMAX(1,1,1) Model'!$C$8*AD477+'ARIMAX(1,1,1) Model'!$C$9*AE477+'ARIMAX(1,1,1) Model'!$C$10*AC477+'ARIMAX(1,1,1) Model'!$C$11*IF(AND(B477&gt;='ARIMAX(1,1,1) Model'!$C$25,B477&lt;='ARIMAX(1,1,1) Model'!$C$26),1,0)+'ARIMAX(1,1,1) Model'!$C$12*E477/1000+'ARIMAX(1,1,1) Model'!$C$13*V477+'ARIMAX(1,1,1) Model'!$C$14*A477+'ARIMAX(1,1,1) Model'!$C$15*SIN(2*PI()*A477/'ARIMAX(1,1,1) Model'!$C$24)+'ARIMAX(1,1,1) Model'!$C$16*COS(2*PI()*A477/'ARIMAX(1,1,1) Model'!$C$24)+'ARIMAX(1,1,1) Model'!$C$17*SIN(4*PI()*A477/'ARIMAX(1,1,1) Model'!$C$24)+'ARIMAX(1,1,1) Model'!$C$18*COS(4*PI()*A477/'ARIMAX(1,1,1) Model'!$C$24)</f>
        <v>1530.65797560073</v>
      </c>
      <c r="AR477" s="31" t="n">
        <f aca="false">IF(ISNUMBER(C477),C477,AP477)-AQ477</f>
        <v>6670.34202439927</v>
      </c>
      <c r="AS477" s="31" t="n">
        <f aca="false">IF(ISNUMBER(C477),C477-AP477,0)</f>
        <v>-62.9518636889388</v>
      </c>
      <c r="AT477" s="32"/>
      <c r="AU477" s="33"/>
      <c r="AV477" s="33"/>
      <c r="AW477" s="31"/>
      <c r="AX477" s="31"/>
    </row>
    <row r="478" customFormat="false" ht="16.5" hidden="false" customHeight="true" outlineLevel="0" collapsed="false">
      <c r="A478" s="23" t="n">
        <v>477</v>
      </c>
      <c r="B478" s="24" t="n">
        <v>36609</v>
      </c>
      <c r="C478" s="23" t="n">
        <v>8384</v>
      </c>
      <c r="D478" s="25"/>
      <c r="E478" s="25" t="n">
        <v>271000</v>
      </c>
      <c r="F478" s="25"/>
      <c r="G478" s="25" t="n">
        <v>27.99</v>
      </c>
      <c r="H478" s="25" t="n">
        <v>25.47</v>
      </c>
      <c r="I478" s="25" t="n">
        <v>1.529</v>
      </c>
      <c r="J478" s="25" t="n">
        <v>9900.169</v>
      </c>
      <c r="K478" s="25"/>
      <c r="L478" s="25" t="n">
        <v>775</v>
      </c>
      <c r="M478" s="25" t="n">
        <v>19.401</v>
      </c>
      <c r="N478" s="25" t="n">
        <v>203442</v>
      </c>
      <c r="O478" s="25" t="n">
        <v>6542.9</v>
      </c>
      <c r="P478" s="25" t="n">
        <v>1553622</v>
      </c>
      <c r="Q478" s="25"/>
      <c r="R478" s="25" t="n">
        <v>6119</v>
      </c>
      <c r="S478" s="25"/>
      <c r="T478" s="25"/>
      <c r="U478" s="25" t="n">
        <v>23</v>
      </c>
      <c r="V478" s="25" t="n">
        <v>90.4</v>
      </c>
      <c r="W478" s="25"/>
      <c r="X478" s="25"/>
      <c r="Y478" s="25"/>
      <c r="Z478" s="25"/>
      <c r="AA478" s="25" t="n">
        <v>279328</v>
      </c>
      <c r="AB478" s="26"/>
      <c r="AC478" s="27" t="n">
        <v>0</v>
      </c>
      <c r="AD478" s="28" t="n">
        <v>98.4</v>
      </c>
      <c r="AE478" s="28" t="n">
        <v>3.2</v>
      </c>
      <c r="AF478" s="27"/>
      <c r="AG478" s="29" t="n">
        <f aca="false">6753.47943187+0.36116788*I478+0.01252571*N478-22.85359542*V478+0.00407811*AA478-0.00067349*E478</f>
        <v>8192.93664549052</v>
      </c>
      <c r="AH478" s="29" t="n">
        <f aca="false">A478*'Simple Linear Regression'!$B$18+'Simple Linear Regression'!$B$17</f>
        <v>8292.23503596269</v>
      </c>
      <c r="AI478" s="29" t="n">
        <f aca="false">7491.3971+0.0137554*N478-0.00058829*E478-34.3283*V478+0.30565*L478+54.6031*M478</f>
        <v>8323.3517699</v>
      </c>
      <c r="AJ478" s="29" t="n">
        <f aca="false">7491.3971-0.00058829*E478+0.30565*L478+54.6031*M478+0.0137554*N478-34.3283*V478</f>
        <v>8323.3517699</v>
      </c>
      <c r="AL478" s="29" t="n">
        <f aca="false">2192.59+2373.87*I478+0.0316653*N478-15.7623*V478+0.00202406*AA478-0.000740146*E478-0.00963493*(I478*N478)</f>
        <v>8207.10586124726</v>
      </c>
      <c r="AM478" s="30" t="n">
        <f aca="false">5205.907083+122.0638992*I478+13.609808*(N478/1000)-1.245906883*AD478+0.7746840854*AE478-134.2474226*AC478-1547.125689*IF(AND(B478&gt;=DATE(2020,3,20),B478&lt;=DATE(2020,6,26)),1,0)</f>
        <v>8041.23109579888</v>
      </c>
      <c r="AN478" s="30" t="n">
        <f aca="false">IF(ISNUMBER(C479),C479,AN479)-0.8328750492*(AD480-AD479)+3.274150872*(AE480-AE479)+0.7954612886*((IF(ISNUMBER(C479),C479,AN479)-IF(ISNUMBER(C478),C478,AN478))-(-0.8328750492*(AD479-AD478)+3.274150872*(AE479-AE478)))-1.394571582*AO479+0.4181414112*AO478</f>
        <v>7480.44821910386</v>
      </c>
      <c r="AP478" s="31" t="n">
        <f aca="false">AQ478+AR477+'ARIMAX(1,1,1) Model'!$C$19*(AR477-AR476)+'ARIMAX(1,1,1) Model'!$C$20*AS477</f>
        <v>8270.34000721179</v>
      </c>
      <c r="AQ478" s="31" t="n">
        <f aca="false">'ARIMAX(1,1,1) Model'!$C$6*I478+'ARIMAX(1,1,1) Model'!$C$7*N478/1000+'ARIMAX(1,1,1) Model'!$C$8*AD478+'ARIMAX(1,1,1) Model'!$C$9*AE478+'ARIMAX(1,1,1) Model'!$C$10*AC478+'ARIMAX(1,1,1) Model'!$C$11*IF(AND(B478&gt;='ARIMAX(1,1,1) Model'!$C$25,B478&lt;='ARIMAX(1,1,1) Model'!$C$26),1,0)+'ARIMAX(1,1,1) Model'!$C$12*E478/1000+'ARIMAX(1,1,1) Model'!$C$13*V478+'ARIMAX(1,1,1) Model'!$C$14*A478+'ARIMAX(1,1,1) Model'!$C$15*SIN(2*PI()*A478/'ARIMAX(1,1,1) Model'!$C$24)+'ARIMAX(1,1,1) Model'!$C$16*COS(2*PI()*A478/'ARIMAX(1,1,1) Model'!$C$24)+'ARIMAX(1,1,1) Model'!$C$17*SIN(4*PI()*A478/'ARIMAX(1,1,1) Model'!$C$24)+'ARIMAX(1,1,1) Model'!$C$18*COS(4*PI()*A478/'ARIMAX(1,1,1) Model'!$C$24)</f>
        <v>1591.12907260628</v>
      </c>
      <c r="AR478" s="31" t="n">
        <f aca="false">IF(ISNUMBER(C478),C478,AP478)-AQ478</f>
        <v>6792.87092739372</v>
      </c>
      <c r="AS478" s="31" t="n">
        <f aca="false">IF(ISNUMBER(C478),C478-AP478,0)</f>
        <v>113.659992788209</v>
      </c>
      <c r="AT478" s="32"/>
      <c r="AU478" s="33"/>
      <c r="AV478" s="33"/>
      <c r="AW478" s="31"/>
      <c r="AX478" s="31"/>
    </row>
    <row r="479" customFormat="false" ht="16.5" hidden="false" customHeight="true" outlineLevel="0" collapsed="false">
      <c r="A479" s="23" t="n">
        <v>478</v>
      </c>
      <c r="B479" s="24" t="n">
        <v>36616</v>
      </c>
      <c r="C479" s="23" t="n">
        <v>7896</v>
      </c>
      <c r="D479" s="25"/>
      <c r="E479" s="25" t="n">
        <v>272000</v>
      </c>
      <c r="F479" s="25"/>
      <c r="G479" s="25" t="n">
        <v>26.916</v>
      </c>
      <c r="H479" s="25" t="n">
        <v>24.33</v>
      </c>
      <c r="I479" s="25" t="n">
        <v>1.508</v>
      </c>
      <c r="J479" s="25" t="n">
        <v>9900.169</v>
      </c>
      <c r="K479" s="25"/>
      <c r="L479" s="25" t="n">
        <v>775</v>
      </c>
      <c r="M479" s="25" t="n">
        <v>19.401</v>
      </c>
      <c r="N479" s="25" t="n">
        <v>203442</v>
      </c>
      <c r="O479" s="25" t="n">
        <v>6542.9</v>
      </c>
      <c r="P479" s="25" t="n">
        <v>1553622</v>
      </c>
      <c r="Q479" s="25"/>
      <c r="R479" s="25" t="n">
        <v>6119</v>
      </c>
      <c r="S479" s="25"/>
      <c r="T479" s="25"/>
      <c r="U479" s="25" t="n">
        <v>23</v>
      </c>
      <c r="V479" s="25" t="n">
        <v>90.4</v>
      </c>
      <c r="W479" s="25"/>
      <c r="X479" s="25"/>
      <c r="Y479" s="25"/>
      <c r="Z479" s="25"/>
      <c r="AA479" s="25" t="n">
        <v>279328</v>
      </c>
      <c r="AB479" s="26"/>
      <c r="AC479" s="27" t="n">
        <v>0</v>
      </c>
      <c r="AD479" s="28" t="n">
        <v>75.2</v>
      </c>
      <c r="AE479" s="28" t="n">
        <v>8</v>
      </c>
      <c r="AF479" s="27"/>
      <c r="AG479" s="29" t="n">
        <f aca="false">6753.47943187+0.36116788*I479+0.01252571*N479-22.85359542*V479+0.00407811*AA479-0.00067349*E479</f>
        <v>8192.25557096504</v>
      </c>
      <c r="AH479" s="29" t="n">
        <f aca="false">A479*'Simple Linear Regression'!$B$18+'Simple Linear Regression'!$B$17</f>
        <v>8293.08807304659</v>
      </c>
      <c r="AI479" s="29" t="n">
        <f aca="false">7491.3971+0.0137554*N479-0.00058829*E479-34.3283*V479+0.30565*L479+54.6031*M479</f>
        <v>8322.7634799</v>
      </c>
      <c r="AJ479" s="29" t="n">
        <f aca="false">7491.3971-0.00058829*E479+0.30565*L479+54.6031*M479+0.0137554*N479-34.3283*V479</f>
        <v>8322.7634799</v>
      </c>
      <c r="AL479" s="29" t="n">
        <f aca="false">2192.59+2373.87*I479+0.0316653*N479-15.7623*V479+0.00202406*AA479-0.000740146*E479-0.00963493*(I479*N479)</f>
        <v>8197.67758325752</v>
      </c>
      <c r="AM479" s="30" t="n">
        <f aca="false">5205.907083+122.0638992*I479+13.609808*(N479/1000)-1.245906883*AD479+0.7746840854*AE479-134.2474226*AC479-1547.125689*IF(AND(B479&gt;=DATE(2020,3,20),B479&lt;=DATE(2020,6,26)),1,0)</f>
        <v>8071.2912772112</v>
      </c>
      <c r="AN479" s="30" t="n">
        <f aca="false">IF(ISNUMBER(C480),C480,AN480)-0.8328750492*(AD481-AD480)+3.274150872*(AE481-AE480)+0.7954612886*((IF(ISNUMBER(C480),C480,AN480)-IF(ISNUMBER(C479),C479,AN479))-(-0.8328750492*(AD480-AD479)+3.274150872*(AE480-AE479)))-1.394571582*AO480+0.4181414112*AO479</f>
        <v>9235.34569799447</v>
      </c>
      <c r="AP479" s="31" t="n">
        <f aca="false">AQ479+AR478+'ARIMAX(1,1,1) Model'!$C$19*(AR478-AR477)+'ARIMAX(1,1,1) Model'!$C$20*AS478</f>
        <v>8355.94637674356</v>
      </c>
      <c r="AQ479" s="31" t="n">
        <f aca="false">'ARIMAX(1,1,1) Model'!$C$6*I479+'ARIMAX(1,1,1) Model'!$C$7*N479/1000+'ARIMAX(1,1,1) Model'!$C$8*AD479+'ARIMAX(1,1,1) Model'!$C$9*AE479+'ARIMAX(1,1,1) Model'!$C$10*AC479+'ARIMAX(1,1,1) Model'!$C$11*IF(AND(B479&gt;='ARIMAX(1,1,1) Model'!$C$25,B479&lt;='ARIMAX(1,1,1) Model'!$C$26),1,0)+'ARIMAX(1,1,1) Model'!$C$12*E479/1000+'ARIMAX(1,1,1) Model'!$C$13*V479+'ARIMAX(1,1,1) Model'!$C$14*A479+'ARIMAX(1,1,1) Model'!$C$15*SIN(2*PI()*A479/'ARIMAX(1,1,1) Model'!$C$24)+'ARIMAX(1,1,1) Model'!$C$16*COS(2*PI()*A479/'ARIMAX(1,1,1) Model'!$C$24)+'ARIMAX(1,1,1) Model'!$C$17*SIN(4*PI()*A479/'ARIMAX(1,1,1) Model'!$C$24)+'ARIMAX(1,1,1) Model'!$C$18*COS(4*PI()*A479/'ARIMAX(1,1,1) Model'!$C$24)</f>
        <v>1653.4284868269</v>
      </c>
      <c r="AR479" s="31" t="n">
        <f aca="false">IF(ISNUMBER(C479),C479,AP479)-AQ479</f>
        <v>6242.5715131731</v>
      </c>
      <c r="AS479" s="31" t="n">
        <f aca="false">IF(ISNUMBER(C479),C479-AP479,0)</f>
        <v>-459.946376743561</v>
      </c>
      <c r="AT479" s="32"/>
      <c r="AU479" s="33"/>
      <c r="AV479" s="33"/>
      <c r="AW479" s="31"/>
      <c r="AX479" s="31"/>
    </row>
    <row r="480" customFormat="false" ht="16.5" hidden="false" customHeight="true" outlineLevel="0" collapsed="false">
      <c r="A480" s="23" t="n">
        <v>479</v>
      </c>
      <c r="B480" s="24" t="n">
        <v>36623</v>
      </c>
      <c r="C480" s="23" t="n">
        <v>8655</v>
      </c>
      <c r="D480" s="25"/>
      <c r="E480" s="25" t="n">
        <v>266000</v>
      </c>
      <c r="F480" s="25"/>
      <c r="G480" s="25" t="n">
        <v>25.596</v>
      </c>
      <c r="H480" s="25" t="n">
        <v>23.278</v>
      </c>
      <c r="I480" s="25" t="n">
        <v>1.503</v>
      </c>
      <c r="J480" s="25" t="n">
        <v>9900.169</v>
      </c>
      <c r="K480" s="25"/>
      <c r="L480" s="25" t="n">
        <v>763</v>
      </c>
      <c r="M480" s="25" t="n">
        <v>19.401</v>
      </c>
      <c r="N480" s="25" t="n">
        <v>203442</v>
      </c>
      <c r="O480" s="25" t="n">
        <v>6625.3</v>
      </c>
      <c r="P480" s="25" t="n">
        <v>1553622</v>
      </c>
      <c r="Q480" s="25"/>
      <c r="R480" s="25" t="n">
        <v>6119</v>
      </c>
      <c r="S480" s="25"/>
      <c r="T480" s="25"/>
      <c r="U480" s="25" t="n">
        <v>23</v>
      </c>
      <c r="V480" s="25" t="n">
        <v>85.7</v>
      </c>
      <c r="W480" s="25"/>
      <c r="X480" s="25"/>
      <c r="Y480" s="25"/>
      <c r="Z480" s="25"/>
      <c r="AA480" s="25" t="n">
        <v>279328</v>
      </c>
      <c r="AB480" s="26"/>
      <c r="AC480" s="27" t="n">
        <v>0</v>
      </c>
      <c r="AD480" s="28" t="n">
        <v>62.8</v>
      </c>
      <c r="AE480" s="28" t="n">
        <v>5</v>
      </c>
      <c r="AF480" s="27"/>
      <c r="AG480" s="29" t="n">
        <f aca="false">6753.47943187+0.36116788*I480+0.01252571*N480-22.85359542*V480+0.00407811*AA480-0.00067349*E480</f>
        <v>8303.70660359964</v>
      </c>
      <c r="AH480" s="29" t="n">
        <f aca="false">A480*'Simple Linear Regression'!$B$18+'Simple Linear Regression'!$B$17</f>
        <v>8293.9411101305</v>
      </c>
      <c r="AI480" s="29" t="n">
        <f aca="false">7491.3971+0.0137554*N480-0.00058829*E480-34.3283*V480+0.30565*L480+54.6031*M480</f>
        <v>8483.9684299</v>
      </c>
      <c r="AJ480" s="29" t="n">
        <f aca="false">7491.3971-0.00058829*E480+0.30565*L480+54.6031*M480+0.0137554*N480-34.3283*V480</f>
        <v>8483.9684299</v>
      </c>
      <c r="AL480" s="29" t="n">
        <f aca="false">2192.59+2373.87*I480+0.0316653*N480-15.7623*V480+0.00202406*AA480-0.000740146*E480-0.00963493*(I480*N480)</f>
        <v>8274.13266640282</v>
      </c>
      <c r="AM480" s="30" t="n">
        <f aca="false">5205.907083+122.0638992*I480+13.609808*(N480/1000)-1.245906883*AD480+0.7746840854*AE480-134.2474226*AC480-1547.125689*IF(AND(B480&gt;=DATE(2020,3,20),B480&lt;=DATE(2020,6,26)),1,0)</f>
        <v>8083.8061508082</v>
      </c>
      <c r="AN480" s="30" t="n">
        <f aca="false">IF(ISNUMBER(C481),C481,AN481)-0.8328750492*(AD482-AD481)+3.274150872*(AE482-AE481)+0.7954612886*((IF(ISNUMBER(C481),C481,AN481)-IF(ISNUMBER(C480),C480,AN480))-(-0.8328750492*(AD481-AD480)+3.274150872*(AE481-AE480)))-1.394571582*AO481+0.4181414112*AO480</f>
        <v>8533.67749362968</v>
      </c>
      <c r="AP480" s="31" t="n">
        <f aca="false">AQ480+AR479+'ARIMAX(1,1,1) Model'!$C$19*(AR479-AR478)+'ARIMAX(1,1,1) Model'!$C$20*AS479</f>
        <v>8229.16943995696</v>
      </c>
      <c r="AQ480" s="31" t="n">
        <f aca="false">'ARIMAX(1,1,1) Model'!$C$6*I480+'ARIMAX(1,1,1) Model'!$C$7*N480/1000+'ARIMAX(1,1,1) Model'!$C$8*AD480+'ARIMAX(1,1,1) Model'!$C$9*AE480+'ARIMAX(1,1,1) Model'!$C$10*AC480+'ARIMAX(1,1,1) Model'!$C$11*IF(AND(B480&gt;='ARIMAX(1,1,1) Model'!$C$25,B480&lt;='ARIMAX(1,1,1) Model'!$C$26),1,0)+'ARIMAX(1,1,1) Model'!$C$12*E480/1000+'ARIMAX(1,1,1) Model'!$C$13*V480+'ARIMAX(1,1,1) Model'!$C$14*A480+'ARIMAX(1,1,1) Model'!$C$15*SIN(2*PI()*A480/'ARIMAX(1,1,1) Model'!$C$24)+'ARIMAX(1,1,1) Model'!$C$16*COS(2*PI()*A480/'ARIMAX(1,1,1) Model'!$C$24)+'ARIMAX(1,1,1) Model'!$C$17*SIN(4*PI()*A480/'ARIMAX(1,1,1) Model'!$C$24)+'ARIMAX(1,1,1) Model'!$C$18*COS(4*PI()*A480/'ARIMAX(1,1,1) Model'!$C$24)</f>
        <v>1626.27939400079</v>
      </c>
      <c r="AR480" s="31" t="n">
        <f aca="false">IF(ISNUMBER(C480),C480,AP480)-AQ480</f>
        <v>7028.72060599921</v>
      </c>
      <c r="AS480" s="31" t="n">
        <f aca="false">IF(ISNUMBER(C480),C480-AP480,0)</f>
        <v>425.830560043041</v>
      </c>
      <c r="AT480" s="32"/>
      <c r="AU480" s="33"/>
      <c r="AV480" s="33"/>
      <c r="AW480" s="31"/>
      <c r="AX480" s="31"/>
    </row>
    <row r="481" customFormat="false" ht="16.5" hidden="false" customHeight="true" outlineLevel="0" collapsed="false">
      <c r="A481" s="23" t="n">
        <v>480</v>
      </c>
      <c r="B481" s="24" t="n">
        <v>36630</v>
      </c>
      <c r="C481" s="23" t="n">
        <v>8557</v>
      </c>
      <c r="D481" s="25"/>
      <c r="E481" s="25" t="n">
        <v>268000</v>
      </c>
      <c r="F481" s="25"/>
      <c r="G481" s="25" t="n">
        <v>24.868</v>
      </c>
      <c r="H481" s="25" t="n">
        <v>21.662</v>
      </c>
      <c r="I481" s="25" t="n">
        <v>1.475</v>
      </c>
      <c r="J481" s="25" t="n">
        <v>9900.169</v>
      </c>
      <c r="K481" s="25"/>
      <c r="L481" s="25" t="n">
        <v>763</v>
      </c>
      <c r="M481" s="25" t="n">
        <v>19.401</v>
      </c>
      <c r="N481" s="25" t="n">
        <v>203442</v>
      </c>
      <c r="O481" s="25" t="n">
        <v>6625.3</v>
      </c>
      <c r="P481" s="25" t="n">
        <v>1553622</v>
      </c>
      <c r="Q481" s="25"/>
      <c r="R481" s="25" t="n">
        <v>6119</v>
      </c>
      <c r="S481" s="25"/>
      <c r="T481" s="25"/>
      <c r="U481" s="25" t="n">
        <v>23</v>
      </c>
      <c r="V481" s="25" t="n">
        <v>85.7</v>
      </c>
      <c r="W481" s="25"/>
      <c r="X481" s="25"/>
      <c r="Y481" s="25"/>
      <c r="Z481" s="25"/>
      <c r="AA481" s="25" t="n">
        <v>279328</v>
      </c>
      <c r="AB481" s="26"/>
      <c r="AC481" s="27" t="n">
        <v>0</v>
      </c>
      <c r="AD481" s="28" t="n">
        <v>86.1</v>
      </c>
      <c r="AE481" s="28" t="n">
        <v>3.9</v>
      </c>
      <c r="AF481" s="27"/>
      <c r="AG481" s="29" t="n">
        <f aca="false">6753.47943187+0.36116788*I481+0.01252571*N481-22.85359542*V481+0.00407811*AA481-0.00067349*E481</f>
        <v>8302.349510899</v>
      </c>
      <c r="AH481" s="29" t="n">
        <f aca="false">A481*'Simple Linear Regression'!$B$18+'Simple Linear Regression'!$B$17</f>
        <v>8294.7941472144</v>
      </c>
      <c r="AI481" s="29" t="n">
        <f aca="false">7491.3971+0.0137554*N481-0.00058829*E481-34.3283*V481+0.30565*L481+54.6031*M481</f>
        <v>8482.7918499</v>
      </c>
      <c r="AJ481" s="29" t="n">
        <f aca="false">7491.3971-0.00058829*E481+0.30565*L481+54.6031*M481+0.0137554*N481-34.3283*V481</f>
        <v>8482.7918499</v>
      </c>
      <c r="AL481" s="29" t="n">
        <f aca="false">2192.59+2373.87*I481+0.0316653*N481-15.7623*V481+0.00202406*AA481-0.000740146*E481-0.00963493*(I481*N481)</f>
        <v>8261.0681984165</v>
      </c>
      <c r="AM481" s="30" t="n">
        <f aca="false">5205.907083+122.0638992*I481+13.609808*(N481/1000)-1.245906883*AD481+0.7746840854*AE481-134.2474226*AC481-1547.125689*IF(AND(B481&gt;=DATE(2020,3,20),B481&lt;=DATE(2020,6,26)),1,0)</f>
        <v>8050.50657876276</v>
      </c>
      <c r="AN481" s="30" t="n">
        <f aca="false">IF(ISNUMBER(C482),C482,AN482)-0.8328750492*(AD483-AD482)+3.274150872*(AE483-AE482)+0.7954612886*((IF(ISNUMBER(C482),C482,AN482)-IF(ISNUMBER(C481),C481,AN481))-(-0.8328750492*(AD482-AD481)+3.274150872*(AE482-AE481)))-1.394571582*AO482+0.4181414112*AO481</f>
        <v>8644.4033031712</v>
      </c>
      <c r="AP481" s="31" t="n">
        <f aca="false">AQ481+AR480+'ARIMAX(1,1,1) Model'!$C$19*(AR480-AR479)+'ARIMAX(1,1,1) Model'!$C$20*AS480</f>
        <v>8423.78026861621</v>
      </c>
      <c r="AQ481" s="31" t="n">
        <f aca="false">'ARIMAX(1,1,1) Model'!$C$6*I481+'ARIMAX(1,1,1) Model'!$C$7*N481/1000+'ARIMAX(1,1,1) Model'!$C$8*AD481+'ARIMAX(1,1,1) Model'!$C$9*AE481+'ARIMAX(1,1,1) Model'!$C$10*AC481+'ARIMAX(1,1,1) Model'!$C$11*IF(AND(B481&gt;='ARIMAX(1,1,1) Model'!$C$25,B481&lt;='ARIMAX(1,1,1) Model'!$C$26),1,0)+'ARIMAX(1,1,1) Model'!$C$12*E481/1000+'ARIMAX(1,1,1) Model'!$C$13*V481+'ARIMAX(1,1,1) Model'!$C$14*A481+'ARIMAX(1,1,1) Model'!$C$15*SIN(2*PI()*A481/'ARIMAX(1,1,1) Model'!$C$24)+'ARIMAX(1,1,1) Model'!$C$16*COS(2*PI()*A481/'ARIMAX(1,1,1) Model'!$C$24)+'ARIMAX(1,1,1) Model'!$C$17*SIN(4*PI()*A481/'ARIMAX(1,1,1) Model'!$C$24)+'ARIMAX(1,1,1) Model'!$C$18*COS(4*PI()*A481/'ARIMAX(1,1,1) Model'!$C$24)</f>
        <v>1701.66830516473</v>
      </c>
      <c r="AR481" s="31" t="n">
        <f aca="false">IF(ISNUMBER(C481),C481,AP481)-AQ481</f>
        <v>6855.33169483527</v>
      </c>
      <c r="AS481" s="31" t="n">
        <f aca="false">IF(ISNUMBER(C481),C481-AP481,0)</f>
        <v>133.21973138379</v>
      </c>
      <c r="AT481" s="32"/>
      <c r="AU481" s="33"/>
      <c r="AV481" s="33"/>
      <c r="AW481" s="31"/>
      <c r="AX481" s="31"/>
    </row>
    <row r="482" customFormat="false" ht="16.5" hidden="false" customHeight="true" outlineLevel="0" collapsed="false">
      <c r="A482" s="23" t="n">
        <v>481</v>
      </c>
      <c r="B482" s="24" t="n">
        <v>36637</v>
      </c>
      <c r="C482" s="23" t="n">
        <v>8616</v>
      </c>
      <c r="D482" s="25"/>
      <c r="E482" s="25" t="n">
        <v>259000</v>
      </c>
      <c r="F482" s="25"/>
      <c r="G482" s="25" t="n">
        <v>26.6625</v>
      </c>
      <c r="H482" s="25" t="n">
        <v>22.985</v>
      </c>
      <c r="I482" s="25" t="n">
        <v>1.444</v>
      </c>
      <c r="J482" s="25" t="n">
        <v>9900.169</v>
      </c>
      <c r="K482" s="25"/>
      <c r="L482" s="25" t="n">
        <v>763</v>
      </c>
      <c r="M482" s="25" t="n">
        <v>18.343</v>
      </c>
      <c r="N482" s="25" t="n">
        <v>199261</v>
      </c>
      <c r="O482" s="25" t="n">
        <v>6625.3</v>
      </c>
      <c r="P482" s="25" t="n">
        <v>1553622</v>
      </c>
      <c r="Q482" s="25"/>
      <c r="R482" s="25" t="n">
        <v>6119</v>
      </c>
      <c r="S482" s="25"/>
      <c r="T482" s="25"/>
      <c r="U482" s="25" t="n">
        <v>23</v>
      </c>
      <c r="V482" s="25" t="n">
        <v>85.7</v>
      </c>
      <c r="W482" s="25"/>
      <c r="X482" s="25"/>
      <c r="Y482" s="25"/>
      <c r="Z482" s="25"/>
      <c r="AA482" s="25" t="n">
        <v>279328</v>
      </c>
      <c r="AB482" s="26"/>
      <c r="AC482" s="27" t="n">
        <v>0</v>
      </c>
      <c r="AD482" s="28" t="n">
        <v>64.1</v>
      </c>
      <c r="AE482" s="28" t="n">
        <v>9.4</v>
      </c>
      <c r="AF482" s="27"/>
      <c r="AG482" s="29" t="n">
        <f aca="false">6753.47943187+0.36116788*I482+0.01252571*N482-22.85359542*V482+0.00407811*AA482-0.00067349*E482</f>
        <v>8256.02973118472</v>
      </c>
      <c r="AH482" s="29" t="n">
        <f aca="false">A482*'Simple Linear Regression'!$B$18+'Simple Linear Regression'!$B$17</f>
        <v>8295.64718429831</v>
      </c>
      <c r="AI482" s="29" t="n">
        <f aca="false">7491.3971+0.0137554*N482-0.00058829*E482-34.3283*V482+0.30565*L482+54.6031*M482</f>
        <v>8372.8050527</v>
      </c>
      <c r="AJ482" s="29" t="n">
        <f aca="false">7491.3971-0.00058829*E482+0.30565*L482+54.6031*M482+0.0137554*N482-34.3283*V482</f>
        <v>8372.8050527</v>
      </c>
      <c r="AL482" s="29" t="n">
        <f aca="false">2192.59+2373.87*I482+0.0316653*N482-15.7623*V482+0.00202406*AA482-0.000740146*E482-0.00963493*(I482*N482)</f>
        <v>8180.68113494188</v>
      </c>
      <c r="AM482" s="30" t="n">
        <f aca="false">5205.907083+122.0638992*I482+13.609808*(N482/1000)-1.245906883*AD482+0.7746840854*AE482-134.2474226*AC482-1547.125689*IF(AND(B482&gt;=DATE(2020,3,20),B482&lt;=DATE(2020,6,26)),1,0)</f>
        <v>8021.49070453526</v>
      </c>
      <c r="AN482" s="30" t="n">
        <f aca="false">IF(ISNUMBER(C483),C483,AN483)-0.8328750492*(AD484-AD483)+3.274150872*(AE484-AE483)+0.7954612886*((IF(ISNUMBER(C483),C483,AN483)-IF(ISNUMBER(C482),C482,AN482))-(-0.8328750492*(AD483-AD482)+3.274150872*(AE483-AE482)))-1.394571582*AO483+0.4181414112*AO482</f>
        <v>8105.74682205523</v>
      </c>
      <c r="AP482" s="31" t="n">
        <f aca="false">AQ482+AR481+'ARIMAX(1,1,1) Model'!$C$19*(AR481-AR480)+'ARIMAX(1,1,1) Model'!$C$20*AS481</f>
        <v>8488.06013239702</v>
      </c>
      <c r="AQ482" s="31" t="n">
        <f aca="false">'ARIMAX(1,1,1) Model'!$C$6*I482+'ARIMAX(1,1,1) Model'!$C$7*N482/1000+'ARIMAX(1,1,1) Model'!$C$8*AD482+'ARIMAX(1,1,1) Model'!$C$9*AE482+'ARIMAX(1,1,1) Model'!$C$10*AC482+'ARIMAX(1,1,1) Model'!$C$11*IF(AND(B482&gt;='ARIMAX(1,1,1) Model'!$C$25,B482&lt;='ARIMAX(1,1,1) Model'!$C$26),1,0)+'ARIMAX(1,1,1) Model'!$C$12*E482/1000+'ARIMAX(1,1,1) Model'!$C$13*V482+'ARIMAX(1,1,1) Model'!$C$14*A482+'ARIMAX(1,1,1) Model'!$C$15*SIN(2*PI()*A482/'ARIMAX(1,1,1) Model'!$C$24)+'ARIMAX(1,1,1) Model'!$C$16*COS(2*PI()*A482/'ARIMAX(1,1,1) Model'!$C$24)+'ARIMAX(1,1,1) Model'!$C$17*SIN(4*PI()*A482/'ARIMAX(1,1,1) Model'!$C$24)+'ARIMAX(1,1,1) Model'!$C$18*COS(4*PI()*A482/'ARIMAX(1,1,1) Model'!$C$24)</f>
        <v>1769.5482237307</v>
      </c>
      <c r="AR482" s="31" t="n">
        <f aca="false">IF(ISNUMBER(C482),C482,AP482)-AQ482</f>
        <v>6846.4517762693</v>
      </c>
      <c r="AS482" s="31" t="n">
        <f aca="false">IF(ISNUMBER(C482),C482-AP482,0)</f>
        <v>127.939867602978</v>
      </c>
      <c r="AT482" s="32"/>
      <c r="AU482" s="33"/>
      <c r="AV482" s="33"/>
      <c r="AW482" s="31"/>
      <c r="AX482" s="31"/>
    </row>
    <row r="483" customFormat="false" ht="16.5" hidden="false" customHeight="true" outlineLevel="0" collapsed="false">
      <c r="A483" s="23" t="n">
        <v>482</v>
      </c>
      <c r="B483" s="24" t="n">
        <v>36644</v>
      </c>
      <c r="C483" s="23" t="n">
        <v>8302</v>
      </c>
      <c r="D483" s="25"/>
      <c r="E483" s="25" t="n">
        <v>274000</v>
      </c>
      <c r="F483" s="25"/>
      <c r="G483" s="25" t="n">
        <v>25.95</v>
      </c>
      <c r="H483" s="25" t="n">
        <v>23.28</v>
      </c>
      <c r="I483" s="25" t="n">
        <v>1.437</v>
      </c>
      <c r="J483" s="25" t="n">
        <v>9900.169</v>
      </c>
      <c r="K483" s="25"/>
      <c r="L483" s="25" t="n">
        <v>763</v>
      </c>
      <c r="M483" s="25" t="n">
        <v>18.343</v>
      </c>
      <c r="N483" s="25" t="n">
        <v>199261</v>
      </c>
      <c r="O483" s="25" t="n">
        <v>6625.3</v>
      </c>
      <c r="P483" s="25" t="n">
        <v>1553622</v>
      </c>
      <c r="Q483" s="25"/>
      <c r="R483" s="25" t="n">
        <v>6119</v>
      </c>
      <c r="S483" s="25"/>
      <c r="T483" s="25"/>
      <c r="U483" s="25" t="n">
        <v>23</v>
      </c>
      <c r="V483" s="25" t="n">
        <v>85.7</v>
      </c>
      <c r="W483" s="25"/>
      <c r="X483" s="25"/>
      <c r="Y483" s="25"/>
      <c r="Z483" s="25"/>
      <c r="AA483" s="25" t="n">
        <v>279328</v>
      </c>
      <c r="AB483" s="26"/>
      <c r="AC483" s="27" t="n">
        <v>0</v>
      </c>
      <c r="AD483" s="28" t="n">
        <v>65.8</v>
      </c>
      <c r="AE483" s="28" t="n">
        <v>13</v>
      </c>
      <c r="AF483" s="27"/>
      <c r="AG483" s="29" t="n">
        <f aca="false">6753.47943187+0.36116788*I483+0.01252571*N483-22.85359542*V483+0.00407811*AA483-0.00067349*E483</f>
        <v>8245.92485300956</v>
      </c>
      <c r="AH483" s="29" t="n">
        <f aca="false">A483*'Simple Linear Regression'!$B$18+'Simple Linear Regression'!$B$17</f>
        <v>8296.50022138221</v>
      </c>
      <c r="AI483" s="29" t="n">
        <f aca="false">7491.3971+0.0137554*N483-0.00058829*E483-34.3283*V483+0.30565*L483+54.6031*M483</f>
        <v>8363.9807027</v>
      </c>
      <c r="AJ483" s="29" t="n">
        <f aca="false">7491.3971-0.00058829*E483+0.30565*L483+54.6031*M483+0.0137554*N483-34.3283*V483</f>
        <v>8363.9807027</v>
      </c>
      <c r="AL483" s="29" t="n">
        <f aca="false">2192.59+2373.87*I483+0.0316653*N483-15.7623*V483+0.00202406*AA483-0.000740146*E483-0.00963493*(I483*N483)</f>
        <v>8166.40091544899</v>
      </c>
      <c r="AM483" s="30" t="n">
        <f aca="false">5205.907083+122.0638992*I483+13.609808*(N483/1000)-1.245906883*AD483+0.7746840854*AE483-134.2474226*AC483-1547.125689*IF(AND(B483&gt;=DATE(2020,3,20),B483&lt;=DATE(2020,6,26)),1,0)</f>
        <v>8021.3070782472</v>
      </c>
      <c r="AN483" s="30" t="n">
        <f aca="false">IF(ISNUMBER(C484),C484,AN484)-0.8328750492*(AD485-AD484)+3.274150872*(AE485-AE484)+0.7954612886*((IF(ISNUMBER(C484),C484,AN484)-IF(ISNUMBER(C483),C483,AN483))-(-0.8328750492*(AD484-AD483)+3.274150872*(AE484-AE483)))-1.394571582*AO484+0.4181414112*AO483</f>
        <v>9019.35709934915</v>
      </c>
      <c r="AP483" s="31" t="n">
        <f aca="false">AQ483+AR482+'ARIMAX(1,1,1) Model'!$C$19*(AR482-AR481)+'ARIMAX(1,1,1) Model'!$C$20*AS482</f>
        <v>8553.59960457132</v>
      </c>
      <c r="AQ483" s="31" t="n">
        <f aca="false">'ARIMAX(1,1,1) Model'!$C$6*I483+'ARIMAX(1,1,1) Model'!$C$7*N483/1000+'ARIMAX(1,1,1) Model'!$C$8*AD483+'ARIMAX(1,1,1) Model'!$C$9*AE483+'ARIMAX(1,1,1) Model'!$C$10*AC483+'ARIMAX(1,1,1) Model'!$C$11*IF(AND(B483&gt;='ARIMAX(1,1,1) Model'!$C$25,B483&lt;='ARIMAX(1,1,1) Model'!$C$26),1,0)+'ARIMAX(1,1,1) Model'!$C$12*E483/1000+'ARIMAX(1,1,1) Model'!$C$13*V483+'ARIMAX(1,1,1) Model'!$C$14*A483+'ARIMAX(1,1,1) Model'!$C$15*SIN(2*PI()*A483/'ARIMAX(1,1,1) Model'!$C$24)+'ARIMAX(1,1,1) Model'!$C$16*COS(2*PI()*A483/'ARIMAX(1,1,1) Model'!$C$24)+'ARIMAX(1,1,1) Model'!$C$17*SIN(4*PI()*A483/'ARIMAX(1,1,1) Model'!$C$24)+'ARIMAX(1,1,1) Model'!$C$18*COS(4*PI()*A483/'ARIMAX(1,1,1) Model'!$C$24)</f>
        <v>1823.17046373914</v>
      </c>
      <c r="AR483" s="31" t="n">
        <f aca="false">IF(ISNUMBER(C483),C483,AP483)-AQ483</f>
        <v>6478.82953626086</v>
      </c>
      <c r="AS483" s="31" t="n">
        <f aca="false">IF(ISNUMBER(C483),C483-AP483,0)</f>
        <v>-251.599604571318</v>
      </c>
      <c r="AT483" s="32"/>
      <c r="AU483" s="33"/>
      <c r="AV483" s="33"/>
      <c r="AW483" s="31"/>
      <c r="AX483" s="31"/>
    </row>
    <row r="484" customFormat="false" ht="16.5" hidden="false" customHeight="true" outlineLevel="0" collapsed="false">
      <c r="A484" s="23" t="n">
        <v>483</v>
      </c>
      <c r="B484" s="24" t="n">
        <v>36651</v>
      </c>
      <c r="C484" s="23" t="n">
        <v>8679</v>
      </c>
      <c r="D484" s="25"/>
      <c r="E484" s="25" t="n">
        <v>291000</v>
      </c>
      <c r="F484" s="25"/>
      <c r="G484" s="25" t="n">
        <v>26.75</v>
      </c>
      <c r="H484" s="25" t="n">
        <v>24.9625</v>
      </c>
      <c r="I484" s="25" t="n">
        <v>1.42</v>
      </c>
      <c r="J484" s="25" t="n">
        <v>9900.169</v>
      </c>
      <c r="K484" s="25"/>
      <c r="L484" s="25" t="n">
        <v>763</v>
      </c>
      <c r="M484" s="25" t="n">
        <v>18.343</v>
      </c>
      <c r="N484" s="25" t="n">
        <v>199261</v>
      </c>
      <c r="O484" s="25" t="n">
        <v>6625.3</v>
      </c>
      <c r="P484" s="25" t="n">
        <v>1553622</v>
      </c>
      <c r="Q484" s="25"/>
      <c r="R484" s="25" t="n">
        <v>6119</v>
      </c>
      <c r="S484" s="25"/>
      <c r="T484" s="25"/>
      <c r="U484" s="25" t="n">
        <v>23</v>
      </c>
      <c r="V484" s="25" t="n">
        <v>86.4</v>
      </c>
      <c r="W484" s="25"/>
      <c r="X484" s="25"/>
      <c r="Y484" s="25"/>
      <c r="Z484" s="25"/>
      <c r="AA484" s="25" t="n">
        <v>279328</v>
      </c>
      <c r="AB484" s="26"/>
      <c r="AC484" s="27" t="n">
        <v>0</v>
      </c>
      <c r="AD484" s="28" t="n">
        <v>27.8</v>
      </c>
      <c r="AE484" s="28" t="n">
        <v>22.2</v>
      </c>
      <c r="AF484" s="27"/>
      <c r="AG484" s="29" t="n">
        <f aca="false">6753.47943187+0.36116788*I484+0.01252571*N484-22.85359542*V484+0.00407811*AA484-0.00067349*E484</f>
        <v>8218.4718663616</v>
      </c>
      <c r="AH484" s="29" t="n">
        <f aca="false">A484*'Simple Linear Regression'!$B$18+'Simple Linear Regression'!$B$17</f>
        <v>8297.35325846611</v>
      </c>
      <c r="AI484" s="29" t="n">
        <f aca="false">7491.3971+0.0137554*N484-0.00058829*E484-34.3283*V484+0.30565*L484+54.6031*M484</f>
        <v>8329.9499627</v>
      </c>
      <c r="AJ484" s="29" t="n">
        <f aca="false">7491.3971-0.00058829*E484+0.30565*L484+54.6031*M484+0.0137554*N484-34.3283*V484</f>
        <v>8329.9499627</v>
      </c>
      <c r="AL484" s="29" t="n">
        <f aca="false">2192.59+2373.87*I484+0.0316653*N484-15.7623*V484+0.00202406*AA484-0.000740146*E484-0.00963493*(I484*N484)</f>
        <v>8135.0667518234</v>
      </c>
      <c r="AM484" s="30" t="n">
        <f aca="false">5205.907083+122.0638992*I484+13.609808*(N484/1000)-1.245906883*AD484+0.7746840854*AE484-134.2474226*AC484-1547.125689*IF(AND(B484&gt;=DATE(2020,3,20),B484&lt;=DATE(2020,6,26)),1,0)</f>
        <v>8073.70354710048</v>
      </c>
      <c r="AN484" s="30" t="n">
        <f aca="false">IF(ISNUMBER(C485),C485,AN485)-0.8328750492*(AD486-AD485)+3.274150872*(AE486-AE485)+0.7954612886*((IF(ISNUMBER(C485),C485,AN485)-IF(ISNUMBER(C484),C484,AN484))-(-0.8328750492*(AD485-AD484)+3.274150872*(AE485-AE484)))-1.394571582*AO485+0.4181414112*AO484</f>
        <v>7763.88166109048</v>
      </c>
      <c r="AP484" s="31" t="n">
        <f aca="false">AQ484+AR483+'ARIMAX(1,1,1) Model'!$C$19*(AR483-AR482)+'ARIMAX(1,1,1) Model'!$C$20*AS483</f>
        <v>8542.99701757278</v>
      </c>
      <c r="AQ484" s="31" t="n">
        <f aca="false">'ARIMAX(1,1,1) Model'!$C$6*I484+'ARIMAX(1,1,1) Model'!$C$7*N484/1000+'ARIMAX(1,1,1) Model'!$C$8*AD484+'ARIMAX(1,1,1) Model'!$C$9*AE484+'ARIMAX(1,1,1) Model'!$C$10*AC484+'ARIMAX(1,1,1) Model'!$C$11*IF(AND(B484&gt;='ARIMAX(1,1,1) Model'!$C$25,B484&lt;='ARIMAX(1,1,1) Model'!$C$26),1,0)+'ARIMAX(1,1,1) Model'!$C$12*E484/1000+'ARIMAX(1,1,1) Model'!$C$13*V484+'ARIMAX(1,1,1) Model'!$C$14*A484+'ARIMAX(1,1,1) Model'!$C$15*SIN(2*PI()*A484/'ARIMAX(1,1,1) Model'!$C$24)+'ARIMAX(1,1,1) Model'!$C$16*COS(2*PI()*A484/'ARIMAX(1,1,1) Model'!$C$24)+'ARIMAX(1,1,1) Model'!$C$17*SIN(4*PI()*A484/'ARIMAX(1,1,1) Model'!$C$24)+'ARIMAX(1,1,1) Model'!$C$18*COS(4*PI()*A484/'ARIMAX(1,1,1) Model'!$C$24)</f>
        <v>1873.56163294792</v>
      </c>
      <c r="AR484" s="31" t="n">
        <f aca="false">IF(ISNUMBER(C484),C484,AP484)-AQ484</f>
        <v>6805.43836705209</v>
      </c>
      <c r="AS484" s="31" t="n">
        <f aca="false">IF(ISNUMBER(C484),C484-AP484,0)</f>
        <v>136.002982427217</v>
      </c>
      <c r="AT484" s="32"/>
      <c r="AU484" s="33"/>
      <c r="AV484" s="33"/>
      <c r="AW484" s="31"/>
      <c r="AX484" s="31"/>
    </row>
    <row r="485" customFormat="false" ht="16.5" hidden="false" customHeight="true" outlineLevel="0" collapsed="false">
      <c r="A485" s="23" t="n">
        <v>484</v>
      </c>
      <c r="B485" s="24" t="n">
        <v>36658</v>
      </c>
      <c r="C485" s="23" t="n">
        <v>8242</v>
      </c>
      <c r="D485" s="25"/>
      <c r="E485" s="25" t="n">
        <v>293000</v>
      </c>
      <c r="F485" s="25"/>
      <c r="G485" s="25" t="n">
        <v>28.7</v>
      </c>
      <c r="H485" s="25" t="n">
        <v>26.902</v>
      </c>
      <c r="I485" s="25" t="n">
        <v>1.455</v>
      </c>
      <c r="J485" s="25" t="n">
        <v>10002.179</v>
      </c>
      <c r="K485" s="25" t="n">
        <v>724934</v>
      </c>
      <c r="L485" s="25" t="n">
        <v>773</v>
      </c>
      <c r="M485" s="25" t="n">
        <v>18.343</v>
      </c>
      <c r="N485" s="25" t="n">
        <v>199261</v>
      </c>
      <c r="O485" s="25" t="n">
        <v>6686.5</v>
      </c>
      <c r="P485" s="25" t="n">
        <v>1553622</v>
      </c>
      <c r="Q485" s="25"/>
      <c r="R485" s="25" t="n">
        <v>6119</v>
      </c>
      <c r="S485" s="25"/>
      <c r="T485" s="25"/>
      <c r="U485" s="25" t="n">
        <v>23</v>
      </c>
      <c r="V485" s="25" t="n">
        <v>86.4</v>
      </c>
      <c r="W485" s="25"/>
      <c r="X485" s="25"/>
      <c r="Y485" s="25"/>
      <c r="Z485" s="25"/>
      <c r="AA485" s="25" t="n">
        <v>279328</v>
      </c>
      <c r="AB485" s="26"/>
      <c r="AC485" s="27" t="n">
        <v>0</v>
      </c>
      <c r="AD485" s="28" t="n">
        <v>6.7</v>
      </c>
      <c r="AE485" s="28" t="n">
        <v>44.2</v>
      </c>
      <c r="AF485" s="27"/>
      <c r="AG485" s="29" t="n">
        <f aca="false">6753.47943187+0.36116788*I485+0.01252571*N485-22.85359542*V485+0.00407811*AA485-0.00067349*E485</f>
        <v>8217.1375272374</v>
      </c>
      <c r="AH485" s="29" t="n">
        <f aca="false">A485*'Simple Linear Regression'!$B$18+'Simple Linear Regression'!$B$17</f>
        <v>8298.20629555002</v>
      </c>
      <c r="AI485" s="29" t="n">
        <f aca="false">7491.3971+0.0137554*N485-0.00058829*E485-34.3283*V485+0.30565*L485+54.6031*M485</f>
        <v>8331.8298827</v>
      </c>
      <c r="AJ485" s="29" t="n">
        <f aca="false">7491.3971-0.00058829*E485+0.30565*L485+54.6031*M485+0.0137554*N485-34.3283*V485</f>
        <v>8331.8298827</v>
      </c>
      <c r="AL485" s="29" t="n">
        <f aca="false">2192.59+2373.87*I485+0.0316653*N485-15.7623*V485+0.00202406*AA485-0.000740146*E485-0.00963493*(I485*N485)</f>
        <v>8149.47660728785</v>
      </c>
      <c r="AM485" s="30" t="n">
        <f aca="false">5205.907083+122.0638992*I485+13.609808*(N485/1000)-1.245906883*AD485+0.7746840854*AE485-134.2474226*AC485-1547.125689*IF(AND(B485&gt;=DATE(2020,3,20),B485&lt;=DATE(2020,6,26)),1,0)</f>
        <v>8121.30746868258</v>
      </c>
      <c r="AN485" s="30" t="n">
        <f aca="false">IF(ISNUMBER(C486),C486,AN486)-0.8328750492*(AD487-AD486)+3.274150872*(AE487-AE486)+0.7954612886*((IF(ISNUMBER(C486),C486,AN486)-IF(ISNUMBER(C485),C485,AN485))-(-0.8328750492*(AD486-AD485)+3.274150872*(AE486-AE485)))-1.394571582*AO486+0.4181414112*AO485</f>
        <v>8636.84961695274</v>
      </c>
      <c r="AP485" s="31" t="n">
        <f aca="false">AQ485+AR484+'ARIMAX(1,1,1) Model'!$C$19*(AR484-AR483)+'ARIMAX(1,1,1) Model'!$C$20*AS484</f>
        <v>8667.6930767451</v>
      </c>
      <c r="AQ485" s="31" t="n">
        <f aca="false">'ARIMAX(1,1,1) Model'!$C$6*I485+'ARIMAX(1,1,1) Model'!$C$7*N485/1000+'ARIMAX(1,1,1) Model'!$C$8*AD485+'ARIMAX(1,1,1) Model'!$C$9*AE485+'ARIMAX(1,1,1) Model'!$C$10*AC485+'ARIMAX(1,1,1) Model'!$C$11*IF(AND(B485&gt;='ARIMAX(1,1,1) Model'!$C$25,B485&lt;='ARIMAX(1,1,1) Model'!$C$26),1,0)+'ARIMAX(1,1,1) Model'!$C$12*E485/1000+'ARIMAX(1,1,1) Model'!$C$13*V485+'ARIMAX(1,1,1) Model'!$C$14*A485+'ARIMAX(1,1,1) Model'!$C$15*SIN(2*PI()*A485/'ARIMAX(1,1,1) Model'!$C$24)+'ARIMAX(1,1,1) Model'!$C$16*COS(2*PI()*A485/'ARIMAX(1,1,1) Model'!$C$24)+'ARIMAX(1,1,1) Model'!$C$17*SIN(4*PI()*A485/'ARIMAX(1,1,1) Model'!$C$24)+'ARIMAX(1,1,1) Model'!$C$18*COS(4*PI()*A485/'ARIMAX(1,1,1) Model'!$C$24)</f>
        <v>1952.8140523439</v>
      </c>
      <c r="AR485" s="31" t="n">
        <f aca="false">IF(ISNUMBER(C485),C485,AP485)-AQ485</f>
        <v>6289.1859476561</v>
      </c>
      <c r="AS485" s="31" t="n">
        <f aca="false">IF(ISNUMBER(C485),C485-AP485,0)</f>
        <v>-425.693076745099</v>
      </c>
      <c r="AT485" s="32"/>
      <c r="AU485" s="33"/>
      <c r="AV485" s="33"/>
      <c r="AW485" s="31"/>
      <c r="AX485" s="31"/>
    </row>
    <row r="486" customFormat="false" ht="16.5" hidden="false" customHeight="true" outlineLevel="0" collapsed="false">
      <c r="A486" s="23" t="n">
        <v>485</v>
      </c>
      <c r="B486" s="24" t="n">
        <v>36665</v>
      </c>
      <c r="C486" s="23" t="n">
        <v>8408</v>
      </c>
      <c r="D486" s="25"/>
      <c r="E486" s="25" t="n">
        <v>276000</v>
      </c>
      <c r="F486" s="25"/>
      <c r="G486" s="25" t="n">
        <v>29.878</v>
      </c>
      <c r="H486" s="25" t="n">
        <v>28.67</v>
      </c>
      <c r="I486" s="25" t="n">
        <v>1.492</v>
      </c>
      <c r="J486" s="25" t="n">
        <v>10002.179</v>
      </c>
      <c r="K486" s="25" t="n">
        <v>724934</v>
      </c>
      <c r="L486" s="25" t="n">
        <v>773</v>
      </c>
      <c r="M486" s="25" t="n">
        <v>17.939</v>
      </c>
      <c r="N486" s="25" t="n">
        <v>232490</v>
      </c>
      <c r="O486" s="25" t="n">
        <v>6686.5</v>
      </c>
      <c r="P486" s="25" t="n">
        <v>1553622</v>
      </c>
      <c r="Q486" s="25"/>
      <c r="R486" s="25" t="n">
        <v>6119</v>
      </c>
      <c r="S486" s="25"/>
      <c r="T486" s="25"/>
      <c r="U486" s="25" t="n">
        <v>23</v>
      </c>
      <c r="V486" s="25" t="n">
        <v>86.4</v>
      </c>
      <c r="W486" s="25"/>
      <c r="X486" s="25"/>
      <c r="Y486" s="25"/>
      <c r="Z486" s="25"/>
      <c r="AA486" s="25" t="n">
        <v>279328</v>
      </c>
      <c r="AB486" s="26"/>
      <c r="AC486" s="27" t="n">
        <v>0</v>
      </c>
      <c r="AD486" s="28" t="n">
        <v>21.2</v>
      </c>
      <c r="AE486" s="28" t="n">
        <v>29.8</v>
      </c>
      <c r="AF486" s="27"/>
      <c r="AG486" s="29" t="n">
        <f aca="false">6753.47943187+0.36116788*I486+0.01252571*N486-22.85359542*V486+0.00407811*AA486-0.00067349*E486</f>
        <v>8644.81703803896</v>
      </c>
      <c r="AH486" s="29" t="n">
        <f aca="false">A486*'Simple Linear Regression'!$B$18+'Simple Linear Regression'!$B$17</f>
        <v>8299.05933263392</v>
      </c>
      <c r="AI486" s="29" t="n">
        <f aca="false">7491.3971+0.0137554*N486-0.00058829*E486-34.3283*V486+0.30565*L486+54.6031*M486</f>
        <v>8776.8493469</v>
      </c>
      <c r="AJ486" s="29" t="n">
        <f aca="false">7491.3971-0.00058829*E486+0.30565*L486+54.6031*M486+0.0137554*N486-34.3283*V486</f>
        <v>8776.8493469</v>
      </c>
      <c r="AL486" s="29" t="n">
        <f aca="false">2192.59+2373.87*I486+0.0316653*N486-15.7623*V486+0.00202406*AA486-0.000740146*E486-0.00963493*(I486*N486)</f>
        <v>8753.3861381356</v>
      </c>
      <c r="AM486" s="30" t="n">
        <f aca="false">5205.907083+122.0638992*I486+13.609808*(N486/1000)-1.245906883*AD486+0.7746840854*AE486-134.2474226*AC486-1547.125689*IF(AND(B486&gt;=DATE(2020,3,20),B486&lt;=DATE(2020,6,26)),1,0)</f>
        <v>8548.84304235172</v>
      </c>
      <c r="AN486" s="30" t="n">
        <f aca="false">IF(ISNUMBER(C487),C487,AN487)-0.8328750492*(AD488-AD487)+3.274150872*(AE488-AE487)+0.7954612886*((IF(ISNUMBER(C487),C487,AN487)-IF(ISNUMBER(C486),C486,AN486))-(-0.8328750492*(AD487-AD486)+3.274150872*(AE487-AE486)))-1.394571582*AO487+0.4181414112*AO486</f>
        <v>9593.69363575667</v>
      </c>
      <c r="AP486" s="31" t="n">
        <f aca="false">AQ486+AR485+'ARIMAX(1,1,1) Model'!$C$19*(AR485-AR484)+'ARIMAX(1,1,1) Model'!$C$20*AS485</f>
        <v>8598.94809950632</v>
      </c>
      <c r="AQ486" s="31" t="n">
        <f aca="false">'ARIMAX(1,1,1) Model'!$C$6*I486+'ARIMAX(1,1,1) Model'!$C$7*N486/1000+'ARIMAX(1,1,1) Model'!$C$8*AD486+'ARIMAX(1,1,1) Model'!$C$9*AE486+'ARIMAX(1,1,1) Model'!$C$10*AC486+'ARIMAX(1,1,1) Model'!$C$11*IF(AND(B486&gt;='ARIMAX(1,1,1) Model'!$C$25,B486&lt;='ARIMAX(1,1,1) Model'!$C$26),1,0)+'ARIMAX(1,1,1) Model'!$C$12*E486/1000+'ARIMAX(1,1,1) Model'!$C$13*V486+'ARIMAX(1,1,1) Model'!$C$14*A486+'ARIMAX(1,1,1) Model'!$C$15*SIN(2*PI()*A486/'ARIMAX(1,1,1) Model'!$C$24)+'ARIMAX(1,1,1) Model'!$C$16*COS(2*PI()*A486/'ARIMAX(1,1,1) Model'!$C$24)+'ARIMAX(1,1,1) Model'!$C$17*SIN(4*PI()*A486/'ARIMAX(1,1,1) Model'!$C$24)+'ARIMAX(1,1,1) Model'!$C$18*COS(4*PI()*A486/'ARIMAX(1,1,1) Model'!$C$24)</f>
        <v>1976.95378944782</v>
      </c>
      <c r="AR486" s="31" t="n">
        <f aca="false">IF(ISNUMBER(C486),C486,AP486)-AQ486</f>
        <v>6431.04621055218</v>
      </c>
      <c r="AS486" s="31" t="n">
        <f aca="false">IF(ISNUMBER(C486),C486-AP486,0)</f>
        <v>-190.94809950632</v>
      </c>
      <c r="AT486" s="32"/>
      <c r="AU486" s="33"/>
      <c r="AV486" s="33"/>
      <c r="AW486" s="31"/>
      <c r="AX486" s="31"/>
    </row>
    <row r="487" customFormat="false" ht="16.5" hidden="false" customHeight="true" outlineLevel="0" collapsed="false">
      <c r="A487" s="23" t="n">
        <v>486</v>
      </c>
      <c r="B487" s="24" t="n">
        <v>36672</v>
      </c>
      <c r="C487" s="23" t="n">
        <v>9075</v>
      </c>
      <c r="D487" s="25"/>
      <c r="E487" s="25" t="n">
        <v>280000</v>
      </c>
      <c r="F487" s="25"/>
      <c r="G487" s="25" t="n">
        <v>29.462</v>
      </c>
      <c r="H487" s="25" t="n">
        <v>29.05</v>
      </c>
      <c r="I487" s="25" t="n">
        <v>1.527</v>
      </c>
      <c r="J487" s="25" t="n">
        <v>10002.179</v>
      </c>
      <c r="K487" s="25" t="n">
        <v>724934</v>
      </c>
      <c r="L487" s="25" t="n">
        <v>773</v>
      </c>
      <c r="M487" s="25" t="n">
        <v>17.939</v>
      </c>
      <c r="N487" s="25" t="n">
        <v>232490</v>
      </c>
      <c r="O487" s="25" t="n">
        <v>6686.5</v>
      </c>
      <c r="P487" s="25" t="n">
        <v>1553622</v>
      </c>
      <c r="Q487" s="25"/>
      <c r="R487" s="25" t="n">
        <v>6119</v>
      </c>
      <c r="S487" s="25"/>
      <c r="T487" s="25"/>
      <c r="U487" s="25" t="n">
        <v>23</v>
      </c>
      <c r="V487" s="25" t="n">
        <v>86.4</v>
      </c>
      <c r="W487" s="25"/>
      <c r="X487" s="25"/>
      <c r="Y487" s="25"/>
      <c r="Z487" s="25"/>
      <c r="AA487" s="25" t="n">
        <v>279328</v>
      </c>
      <c r="AB487" s="26"/>
      <c r="AC487" s="27" t="n">
        <v>0</v>
      </c>
      <c r="AD487" s="28" t="n">
        <v>15</v>
      </c>
      <c r="AE487" s="28" t="n">
        <v>43.4</v>
      </c>
      <c r="AF487" s="27"/>
      <c r="AG487" s="29" t="n">
        <f aca="false">6753.47943187+0.36116788*I487+0.01252571*N487-22.85359542*V487+0.00407811*AA487-0.00067349*E487</f>
        <v>8642.13571891476</v>
      </c>
      <c r="AH487" s="29" t="n">
        <f aca="false">A487*'Simple Linear Regression'!$B$18+'Simple Linear Regression'!$B$17</f>
        <v>8299.91236971783</v>
      </c>
      <c r="AI487" s="29" t="n">
        <f aca="false">7491.3971+0.0137554*N487-0.00058829*E487-34.3283*V487+0.30565*L487+54.6031*M487</f>
        <v>8774.4961869</v>
      </c>
      <c r="AJ487" s="29" t="n">
        <f aca="false">7491.3971-0.00058829*E487+0.30565*L487+54.6031*M487+0.0137554*N487-34.3283*V487</f>
        <v>8774.4961869</v>
      </c>
      <c r="AL487" s="29" t="n">
        <f aca="false">2192.59+2373.87*I487+0.0316653*N487-15.7623*V487+0.00202406*AA487-0.000740146*E487-0.00963493*(I487*N487)</f>
        <v>8755.1101334861</v>
      </c>
      <c r="AM487" s="30" t="n">
        <f aca="false">5205.907083+122.0638992*I487+13.609808*(N487/1000)-1.245906883*AD487+0.7746840854*AE487-134.2474226*AC487-1547.125689*IF(AND(B487&gt;=DATE(2020,3,20),B487&lt;=DATE(2020,6,26)),1,0)</f>
        <v>8571.37560505976</v>
      </c>
      <c r="AN487" s="30" t="n">
        <f aca="false">IF(ISNUMBER(C488),C488,AN488)-0.8328750492*(AD489-AD488)+3.274150872*(AE489-AE488)+0.7954612886*((IF(ISNUMBER(C488),C488,AN488)-IF(ISNUMBER(C487),C487,AN487))-(-0.8328750492*(AD488-AD487)+3.274150872*(AE488-AE487)))-1.394571582*AO488+0.4181414112*AO487</f>
        <v>8646.75811302228</v>
      </c>
      <c r="AP487" s="31" t="n">
        <f aca="false">AQ487+AR486+'ARIMAX(1,1,1) Model'!$C$19*(AR486-AR485)+'ARIMAX(1,1,1) Model'!$C$20*AS486</f>
        <v>8637.84840932752</v>
      </c>
      <c r="AQ487" s="31" t="n">
        <f aca="false">'ARIMAX(1,1,1) Model'!$C$6*I487+'ARIMAX(1,1,1) Model'!$C$7*N487/1000+'ARIMAX(1,1,1) Model'!$C$8*AD487+'ARIMAX(1,1,1) Model'!$C$9*AE487+'ARIMAX(1,1,1) Model'!$C$10*AC487+'ARIMAX(1,1,1) Model'!$C$11*IF(AND(B487&gt;='ARIMAX(1,1,1) Model'!$C$25,B487&lt;='ARIMAX(1,1,1) Model'!$C$26),1,0)+'ARIMAX(1,1,1) Model'!$C$12*E487/1000+'ARIMAX(1,1,1) Model'!$C$13*V487+'ARIMAX(1,1,1) Model'!$C$14*A487+'ARIMAX(1,1,1) Model'!$C$15*SIN(2*PI()*A487/'ARIMAX(1,1,1) Model'!$C$24)+'ARIMAX(1,1,1) Model'!$C$16*COS(2*PI()*A487/'ARIMAX(1,1,1) Model'!$C$24)+'ARIMAX(1,1,1) Model'!$C$17*SIN(4*PI()*A487/'ARIMAX(1,1,1) Model'!$C$24)+'ARIMAX(1,1,1) Model'!$C$18*COS(4*PI()*A487/'ARIMAX(1,1,1) Model'!$C$24)</f>
        <v>2021.09710253029</v>
      </c>
      <c r="AR487" s="31" t="n">
        <f aca="false">IF(ISNUMBER(C487),C487,AP487)-AQ487</f>
        <v>7053.90289746971</v>
      </c>
      <c r="AS487" s="31" t="n">
        <f aca="false">IF(ISNUMBER(C487),C487-AP487,0)</f>
        <v>437.151590672485</v>
      </c>
      <c r="AT487" s="32"/>
      <c r="AU487" s="33"/>
      <c r="AV487" s="33"/>
      <c r="AW487" s="31"/>
      <c r="AX487" s="31"/>
    </row>
    <row r="488" customFormat="false" ht="16.5" hidden="false" customHeight="true" outlineLevel="0" collapsed="false">
      <c r="A488" s="23" t="n">
        <v>487</v>
      </c>
      <c r="B488" s="24" t="n">
        <v>36679</v>
      </c>
      <c r="C488" s="23" t="n">
        <v>8863</v>
      </c>
      <c r="D488" s="25"/>
      <c r="E488" s="25" t="n">
        <v>280000</v>
      </c>
      <c r="F488" s="25"/>
      <c r="G488" s="25" t="n">
        <v>29.98</v>
      </c>
      <c r="H488" s="25" t="n">
        <v>29.6425</v>
      </c>
      <c r="I488" s="25" t="n">
        <v>1.54</v>
      </c>
      <c r="J488" s="25" t="n">
        <v>10002.179</v>
      </c>
      <c r="K488" s="25" t="n">
        <v>724934</v>
      </c>
      <c r="L488" s="25" t="n">
        <v>773</v>
      </c>
      <c r="M488" s="25" t="n">
        <v>17.939</v>
      </c>
      <c r="N488" s="25" t="n">
        <v>232490</v>
      </c>
      <c r="O488" s="25" t="n">
        <v>6686.5</v>
      </c>
      <c r="P488" s="25" t="n">
        <v>1553622</v>
      </c>
      <c r="Q488" s="25"/>
      <c r="R488" s="25" t="n">
        <v>6119</v>
      </c>
      <c r="S488" s="25"/>
      <c r="T488" s="25"/>
      <c r="U488" s="25" t="n">
        <v>23</v>
      </c>
      <c r="V488" s="25" t="n">
        <v>86.4</v>
      </c>
      <c r="W488" s="25"/>
      <c r="X488" s="25"/>
      <c r="Y488" s="25"/>
      <c r="Z488" s="25"/>
      <c r="AA488" s="25" t="n">
        <v>279328</v>
      </c>
      <c r="AB488" s="26"/>
      <c r="AC488" s="27" t="n">
        <v>1</v>
      </c>
      <c r="AD488" s="28" t="n">
        <v>10.5</v>
      </c>
      <c r="AE488" s="28" t="n">
        <v>50.7</v>
      </c>
      <c r="AF488" s="27"/>
      <c r="AG488" s="29" t="n">
        <f aca="false">6753.47943187+0.36116788*I488+0.01252571*N488-22.85359542*V488+0.00407811*AA488-0.00067349*E488</f>
        <v>8642.1404140972</v>
      </c>
      <c r="AH488" s="29" t="n">
        <f aca="false">A488*'Simple Linear Regression'!$B$18+'Simple Linear Regression'!$B$17</f>
        <v>8300.76540680173</v>
      </c>
      <c r="AI488" s="29" t="n">
        <f aca="false">7491.3971+0.0137554*N488-0.00058829*E488-34.3283*V488+0.30565*L488+54.6031*M488</f>
        <v>8774.4961869</v>
      </c>
      <c r="AJ488" s="29" t="n">
        <f aca="false">7491.3971-0.00058829*E488+0.30565*L488+54.6031*M488+0.0137554*N488-34.3283*V488</f>
        <v>8774.4961869</v>
      </c>
      <c r="AL488" s="29" t="n">
        <f aca="false">2192.59+2373.87*I488+0.0316653*N488-15.7623*V488+0.00202406*AA488-0.000740146*E488-0.00963493*(I488*N488)</f>
        <v>8756.850120102</v>
      </c>
      <c r="AM488" s="30" t="n">
        <f aca="false">5205.907083+122.0638992*I488+13.609808*(N488/1000)-1.245906883*AD488+0.7746840854*AE488-134.2474226*AC488-1547.125689*IF(AND(B488&gt;=DATE(2020,3,20),B488&lt;=DATE(2020,6,26)),1,0)</f>
        <v>8449.97678794628</v>
      </c>
      <c r="AN488" s="30" t="n">
        <f aca="false">IF(ISNUMBER(C489),C489,AN489)-0.8328750492*(AD490-AD489)+3.274150872*(AE490-AE489)+0.7954612886*((IF(ISNUMBER(C489),C489,AN489)-IF(ISNUMBER(C488),C488,AN488))-(-0.8328750492*(AD489-AD488)+3.274150872*(AE489-AE488)))-1.394571582*AO489+0.4181414112*AO488</f>
        <v>8163.31802746602</v>
      </c>
      <c r="AP488" s="31" t="n">
        <f aca="false">AQ488+AR487+'ARIMAX(1,1,1) Model'!$C$19*(AR487-AR486)+'ARIMAX(1,1,1) Model'!$C$20*AS487</f>
        <v>8657.32490067366</v>
      </c>
      <c r="AQ488" s="31" t="n">
        <f aca="false">'ARIMAX(1,1,1) Model'!$C$6*I488+'ARIMAX(1,1,1) Model'!$C$7*N488/1000+'ARIMAX(1,1,1) Model'!$C$8*AD488+'ARIMAX(1,1,1) Model'!$C$9*AE488+'ARIMAX(1,1,1) Model'!$C$10*AC488+'ARIMAX(1,1,1) Model'!$C$11*IF(AND(B488&gt;='ARIMAX(1,1,1) Model'!$C$25,B488&lt;='ARIMAX(1,1,1) Model'!$C$26),1,0)+'ARIMAX(1,1,1) Model'!$C$12*E488/1000+'ARIMAX(1,1,1) Model'!$C$13*V488+'ARIMAX(1,1,1) Model'!$C$14*A488+'ARIMAX(1,1,1) Model'!$C$15*SIN(2*PI()*A488/'ARIMAX(1,1,1) Model'!$C$24)+'ARIMAX(1,1,1) Model'!$C$16*COS(2*PI()*A488/'ARIMAX(1,1,1) Model'!$C$24)+'ARIMAX(1,1,1) Model'!$C$17*SIN(4*PI()*A488/'ARIMAX(1,1,1) Model'!$C$24)+'ARIMAX(1,1,1) Model'!$C$18*COS(4*PI()*A488/'ARIMAX(1,1,1) Model'!$C$24)</f>
        <v>1936.14669531659</v>
      </c>
      <c r="AR488" s="31" t="n">
        <f aca="false">IF(ISNUMBER(C488),C488,AP488)-AQ488</f>
        <v>6926.85330468341</v>
      </c>
      <c r="AS488" s="31" t="n">
        <f aca="false">IF(ISNUMBER(C488),C488-AP488,0)</f>
        <v>205.675099326343</v>
      </c>
      <c r="AT488" s="32"/>
      <c r="AU488" s="33"/>
      <c r="AV488" s="33"/>
      <c r="AW488" s="31"/>
      <c r="AX488" s="31"/>
    </row>
    <row r="489" customFormat="false" ht="16.5" hidden="false" customHeight="true" outlineLevel="0" collapsed="false">
      <c r="A489" s="23" t="n">
        <v>488</v>
      </c>
      <c r="B489" s="24" t="n">
        <v>36686</v>
      </c>
      <c r="C489" s="23" t="n">
        <v>8403</v>
      </c>
      <c r="D489" s="25"/>
      <c r="E489" s="25" t="n">
        <v>290000</v>
      </c>
      <c r="F489" s="25"/>
      <c r="G489" s="25" t="n">
        <v>29.788</v>
      </c>
      <c r="H489" s="25" t="n">
        <v>28.67</v>
      </c>
      <c r="I489" s="25" t="n">
        <v>1.563</v>
      </c>
      <c r="J489" s="25" t="n">
        <v>10002.179</v>
      </c>
      <c r="K489" s="25" t="n">
        <v>756536</v>
      </c>
      <c r="L489" s="25" t="n">
        <v>805</v>
      </c>
      <c r="M489" s="25" t="n">
        <v>17.939</v>
      </c>
      <c r="N489" s="25" t="n">
        <v>232490</v>
      </c>
      <c r="O489" s="25" t="n">
        <v>6679.1</v>
      </c>
      <c r="P489" s="25" t="n">
        <v>1553622</v>
      </c>
      <c r="Q489" s="25"/>
      <c r="R489" s="25" t="n">
        <v>6119</v>
      </c>
      <c r="S489" s="25"/>
      <c r="T489" s="25"/>
      <c r="U489" s="25" t="n">
        <v>23</v>
      </c>
      <c r="V489" s="25" t="n">
        <v>89.7</v>
      </c>
      <c r="W489" s="25"/>
      <c r="X489" s="25"/>
      <c r="Y489" s="25"/>
      <c r="Z489" s="25"/>
      <c r="AA489" s="25" t="n">
        <v>279328</v>
      </c>
      <c r="AB489" s="26"/>
      <c r="AC489" s="27" t="n">
        <v>0</v>
      </c>
      <c r="AD489" s="28" t="n">
        <v>9.8</v>
      </c>
      <c r="AE489" s="28" t="n">
        <v>42.7</v>
      </c>
      <c r="AF489" s="27"/>
      <c r="AG489" s="29" t="n">
        <f aca="false">6753.47943187+0.36116788*I489+0.01252571*N489-22.85359542*V489+0.00407811*AA489-0.00067349*E489</f>
        <v>8559.99695607244</v>
      </c>
      <c r="AH489" s="29" t="n">
        <f aca="false">A489*'Simple Linear Regression'!$B$18+'Simple Linear Regression'!$B$17</f>
        <v>8301.61844388563</v>
      </c>
      <c r="AI489" s="29" t="n">
        <f aca="false">7491.3971+0.0137554*N489-0.00058829*E489-34.3283*V489+0.30565*L489+54.6031*M489</f>
        <v>8665.1106969</v>
      </c>
      <c r="AJ489" s="29" t="n">
        <f aca="false">7491.3971-0.00058829*E489+0.30565*L489+54.6031*M489+0.0137554*N489-34.3283*V489</f>
        <v>8665.1106969</v>
      </c>
      <c r="AL489" s="29" t="n">
        <f aca="false">2192.59+2373.87*I489+0.0316653*N489-15.7623*V489+0.00202406*AA489-0.000740146*E489-0.00963493*(I489*N489)</f>
        <v>8700.5115079609</v>
      </c>
      <c r="AM489" s="30" t="n">
        <f aca="false">5205.907083+122.0638992*I489+13.609808*(N489/1000)-1.245906883*AD489+0.7746840854*AE489-134.2474226*AC489-1547.125689*IF(AND(B489&gt;=DATE(2020,3,20),B489&lt;=DATE(2020,6,26)),1,0)</f>
        <v>8581.70634236278</v>
      </c>
      <c r="AN489" s="30" t="n">
        <f aca="false">IF(ISNUMBER(C490),C490,AN490)-0.8328750492*(AD491-AD490)+3.274150872*(AE491-AE490)+0.7954612886*((IF(ISNUMBER(C490),C490,AN490)-IF(ISNUMBER(C489),C489,AN489))-(-0.8328750492*(AD490-AD489)+3.274150872*(AE490-AE489)))-1.394571582*AO490+0.4181414112*AO489</f>
        <v>9183.28265982258</v>
      </c>
      <c r="AP489" s="31" t="n">
        <f aca="false">AQ489+AR488+'ARIMAX(1,1,1) Model'!$C$19*(AR488-AR487)+'ARIMAX(1,1,1) Model'!$C$20*AS488</f>
        <v>8790.84617634581</v>
      </c>
      <c r="AQ489" s="31" t="n">
        <f aca="false">'ARIMAX(1,1,1) Model'!$C$6*I489+'ARIMAX(1,1,1) Model'!$C$7*N489/1000+'ARIMAX(1,1,1) Model'!$C$8*AD489+'ARIMAX(1,1,1) Model'!$C$9*AE489+'ARIMAX(1,1,1) Model'!$C$10*AC489+'ARIMAX(1,1,1) Model'!$C$11*IF(AND(B489&gt;='ARIMAX(1,1,1) Model'!$C$25,B489&lt;='ARIMAX(1,1,1) Model'!$C$26),1,0)+'ARIMAX(1,1,1) Model'!$C$12*E489/1000+'ARIMAX(1,1,1) Model'!$C$13*V489+'ARIMAX(1,1,1) Model'!$C$14*A489+'ARIMAX(1,1,1) Model'!$C$15*SIN(2*PI()*A489/'ARIMAX(1,1,1) Model'!$C$24)+'ARIMAX(1,1,1) Model'!$C$16*COS(2*PI()*A489/'ARIMAX(1,1,1) Model'!$C$24)+'ARIMAX(1,1,1) Model'!$C$17*SIN(4*PI()*A489/'ARIMAX(1,1,1) Model'!$C$24)+'ARIMAX(1,1,1) Model'!$C$18*COS(4*PI()*A489/'ARIMAX(1,1,1) Model'!$C$24)</f>
        <v>2061.50898827772</v>
      </c>
      <c r="AR489" s="31" t="n">
        <f aca="false">IF(ISNUMBER(C489),C489,AP489)-AQ489</f>
        <v>6341.49101172228</v>
      </c>
      <c r="AS489" s="31" t="n">
        <f aca="false">IF(ISNUMBER(C489),C489-AP489,0)</f>
        <v>-387.846176345807</v>
      </c>
      <c r="AT489" s="32"/>
      <c r="AU489" s="33"/>
      <c r="AV489" s="33"/>
      <c r="AW489" s="31"/>
      <c r="AX489" s="31"/>
    </row>
    <row r="490" customFormat="false" ht="16.5" hidden="false" customHeight="true" outlineLevel="0" collapsed="false">
      <c r="A490" s="23" t="n">
        <v>489</v>
      </c>
      <c r="B490" s="24" t="n">
        <v>36693</v>
      </c>
      <c r="C490" s="23" t="n">
        <v>8895</v>
      </c>
      <c r="D490" s="25"/>
      <c r="E490" s="25" t="n">
        <v>284000</v>
      </c>
      <c r="F490" s="25"/>
      <c r="G490" s="25" t="n">
        <v>32.452</v>
      </c>
      <c r="H490" s="25" t="n">
        <v>29.814</v>
      </c>
      <c r="I490" s="25" t="n">
        <v>1.631</v>
      </c>
      <c r="J490" s="25" t="n">
        <v>10002.179</v>
      </c>
      <c r="K490" s="25" t="n">
        <v>756536</v>
      </c>
      <c r="L490" s="25" t="n">
        <v>805</v>
      </c>
      <c r="M490" s="25" t="n">
        <v>17.943</v>
      </c>
      <c r="N490" s="25" t="n">
        <v>227698</v>
      </c>
      <c r="O490" s="25" t="n">
        <v>6679.1</v>
      </c>
      <c r="P490" s="25" t="n">
        <v>1584412</v>
      </c>
      <c r="Q490" s="25"/>
      <c r="R490" s="25" t="n">
        <v>6119</v>
      </c>
      <c r="S490" s="25"/>
      <c r="T490" s="25"/>
      <c r="U490" s="25" t="n">
        <v>23</v>
      </c>
      <c r="V490" s="25" t="n">
        <v>89.7</v>
      </c>
      <c r="W490" s="25"/>
      <c r="X490" s="25"/>
      <c r="Y490" s="25"/>
      <c r="Z490" s="25"/>
      <c r="AA490" s="25" t="n">
        <v>279328</v>
      </c>
      <c r="AB490" s="26"/>
      <c r="AC490" s="27" t="n">
        <v>0</v>
      </c>
      <c r="AD490" s="28" t="n">
        <v>2.6</v>
      </c>
      <c r="AE490" s="28" t="n">
        <v>73.2</v>
      </c>
      <c r="AF490" s="27"/>
      <c r="AG490" s="29" t="n">
        <f aca="false">6753.47943187+0.36116788*I490+0.01252571*N490-22.85359542*V490+0.00407811*AA490-0.00067349*E490</f>
        <v>8504.03925316828</v>
      </c>
      <c r="AH490" s="29" t="n">
        <f aca="false">A490*'Simple Linear Regression'!$B$18+'Simple Linear Regression'!$B$17</f>
        <v>8302.47148096954</v>
      </c>
      <c r="AI490" s="29" t="n">
        <f aca="false">7491.3971+0.0137554*N490-0.00058829*E490-34.3283*V490+0.30565*L490+54.6031*M490</f>
        <v>8602.9429725</v>
      </c>
      <c r="AJ490" s="29" t="n">
        <f aca="false">7491.3971-0.00058829*E490+0.30565*L490+54.6031*M490+0.0137554*N490-34.3283*V490</f>
        <v>8602.9429725</v>
      </c>
      <c r="AL490" s="29" t="n">
        <f aca="false">2192.59+2373.87*I490+0.0316653*N490-15.7623*V490+0.00202406*AA490-0.000740146*E490-0.00963493*(I490*N490)</f>
        <v>8637.61795823066</v>
      </c>
      <c r="AM490" s="30" t="n">
        <f aca="false">5205.907083+122.0638992*I490+13.609808*(N490/1000)-1.245906883*AD490+0.7746840854*AE490-134.2474226*AC490-1547.125689*IF(AND(B490&gt;=DATE(2020,3,20),B490&lt;=DATE(2020,6,26)),1,0)</f>
        <v>8557.38688173468</v>
      </c>
      <c r="AN490" s="30" t="n">
        <f aca="false">IF(ISNUMBER(C491),C491,AN491)-0.8328750492*(AD492-AD491)+3.274150872*(AE492-AE491)+0.7954612886*((IF(ISNUMBER(C491),C491,AN491)-IF(ISNUMBER(C490),C490,AN490))-(-0.8328750492*(AD491-AD490)+3.274150872*(AE491-AE490)))-1.394571582*AO491+0.4181414112*AO490</f>
        <v>8192.35516391064</v>
      </c>
      <c r="AP490" s="31" t="n">
        <f aca="false">AQ490+AR489+'ARIMAX(1,1,1) Model'!$C$19*(AR489-AR488)+'ARIMAX(1,1,1) Model'!$C$20*AS489</f>
        <v>8757.94238333909</v>
      </c>
      <c r="AQ490" s="31" t="n">
        <f aca="false">'ARIMAX(1,1,1) Model'!$C$6*I490+'ARIMAX(1,1,1) Model'!$C$7*N490/1000+'ARIMAX(1,1,1) Model'!$C$8*AD490+'ARIMAX(1,1,1) Model'!$C$9*AE490+'ARIMAX(1,1,1) Model'!$C$10*AC490+'ARIMAX(1,1,1) Model'!$C$11*IF(AND(B490&gt;='ARIMAX(1,1,1) Model'!$C$25,B490&lt;='ARIMAX(1,1,1) Model'!$C$26),1,0)+'ARIMAX(1,1,1) Model'!$C$12*E490/1000+'ARIMAX(1,1,1) Model'!$C$13*V490+'ARIMAX(1,1,1) Model'!$C$14*A490+'ARIMAX(1,1,1) Model'!$C$15*SIN(2*PI()*A490/'ARIMAX(1,1,1) Model'!$C$24)+'ARIMAX(1,1,1) Model'!$C$16*COS(2*PI()*A490/'ARIMAX(1,1,1) Model'!$C$24)+'ARIMAX(1,1,1) Model'!$C$17*SIN(4*PI()*A490/'ARIMAX(1,1,1) Model'!$C$24)+'ARIMAX(1,1,1) Model'!$C$18*COS(4*PI()*A490/'ARIMAX(1,1,1) Model'!$C$24)</f>
        <v>2124.4487789569</v>
      </c>
      <c r="AR490" s="31" t="n">
        <f aca="false">IF(ISNUMBER(C490),C490,AP490)-AQ490</f>
        <v>6770.5512210431</v>
      </c>
      <c r="AS490" s="31" t="n">
        <f aca="false">IF(ISNUMBER(C490),C490-AP490,0)</f>
        <v>137.057616660913</v>
      </c>
      <c r="AT490" s="32"/>
      <c r="AU490" s="33"/>
      <c r="AV490" s="33"/>
      <c r="AW490" s="31"/>
      <c r="AX490" s="31"/>
    </row>
    <row r="491" customFormat="false" ht="16.5" hidden="false" customHeight="true" outlineLevel="0" collapsed="false">
      <c r="A491" s="23" t="n">
        <v>490</v>
      </c>
      <c r="B491" s="24" t="n">
        <v>36700</v>
      </c>
      <c r="C491" s="23" t="n">
        <v>8475</v>
      </c>
      <c r="D491" s="25"/>
      <c r="E491" s="25" t="n">
        <v>294000</v>
      </c>
      <c r="F491" s="25"/>
      <c r="G491" s="25" t="n">
        <v>33.552</v>
      </c>
      <c r="H491" s="25" t="n">
        <v>29.778</v>
      </c>
      <c r="I491" s="25" t="n">
        <v>1.681</v>
      </c>
      <c r="J491" s="25" t="n">
        <v>10002.179</v>
      </c>
      <c r="K491" s="25" t="n">
        <v>756536</v>
      </c>
      <c r="L491" s="25" t="n">
        <v>805</v>
      </c>
      <c r="M491" s="25" t="n">
        <v>17.943</v>
      </c>
      <c r="N491" s="25" t="n">
        <v>227698</v>
      </c>
      <c r="O491" s="25" t="n">
        <v>6679.1</v>
      </c>
      <c r="P491" s="25" t="n">
        <v>1584412</v>
      </c>
      <c r="Q491" s="25"/>
      <c r="R491" s="25" t="n">
        <v>6119</v>
      </c>
      <c r="S491" s="25"/>
      <c r="T491" s="25"/>
      <c r="U491" s="25" t="n">
        <v>23</v>
      </c>
      <c r="V491" s="25" t="n">
        <v>89.7</v>
      </c>
      <c r="W491" s="25"/>
      <c r="X491" s="25"/>
      <c r="Y491" s="25"/>
      <c r="Z491" s="25"/>
      <c r="AA491" s="25" t="n">
        <v>279328</v>
      </c>
      <c r="AB491" s="26"/>
      <c r="AC491" s="27" t="n">
        <v>0</v>
      </c>
      <c r="AD491" s="28" t="n">
        <v>0.5</v>
      </c>
      <c r="AE491" s="28" t="n">
        <v>66.9</v>
      </c>
      <c r="AF491" s="27"/>
      <c r="AG491" s="29" t="n">
        <f aca="false">6753.47943187+0.36116788*I491+0.01252571*N491-22.85359542*V491+0.00407811*AA491-0.00067349*E491</f>
        <v>8497.32241156228</v>
      </c>
      <c r="AH491" s="29" t="n">
        <f aca="false">A491*'Simple Linear Regression'!$B$18+'Simple Linear Regression'!$B$17</f>
        <v>8303.32451805344</v>
      </c>
      <c r="AI491" s="29" t="n">
        <f aca="false">7491.3971+0.0137554*N491-0.00058829*E491-34.3283*V491+0.30565*L491+54.6031*M491</f>
        <v>8597.0600725</v>
      </c>
      <c r="AJ491" s="29" t="n">
        <f aca="false">7491.3971-0.00058829*E491+0.30565*L491+54.6031*M491+0.0137554*N491-34.3283*V491</f>
        <v>8597.0600725</v>
      </c>
      <c r="AL491" s="29" t="n">
        <f aca="false">2192.59+2373.87*I491+0.0316653*N491-15.7623*V491+0.00202406*AA491-0.000740146*E491-0.00963493*(I491*N491)</f>
        <v>8639.21728367366</v>
      </c>
      <c r="AM491" s="30" t="n">
        <f aca="false">5205.907083+122.0638992*I491+13.609808*(N491/1000)-1.245906883*AD491+0.7746840854*AE491-134.2474226*AC491-1547.125689*IF(AND(B491&gt;=DATE(2020,3,20),B491&lt;=DATE(2020,6,26)),1,0)</f>
        <v>8561.22597141096</v>
      </c>
      <c r="AN491" s="30" t="n">
        <f aca="false">IF(ISNUMBER(C492),C492,AN492)-0.8328750492*(AD493-AD492)+3.274150872*(AE493-AE492)+0.7954612886*((IF(ISNUMBER(C492),C492,AN492)-IF(ISNUMBER(C491),C491,AN491))-(-0.8328750492*(AD492-AD491)+3.274150872*(AE492-AE491)))-1.394571582*AO492+0.4181414112*AO491</f>
        <v>8707.67122427703</v>
      </c>
      <c r="AP491" s="31" t="n">
        <f aca="false">AQ491+AR490+'ARIMAX(1,1,1) Model'!$C$19*(AR490-AR489)+'ARIMAX(1,1,1) Model'!$C$20*AS490</f>
        <v>8758.64335875319</v>
      </c>
      <c r="AQ491" s="31" t="n">
        <f aca="false">'ARIMAX(1,1,1) Model'!$C$6*I491+'ARIMAX(1,1,1) Model'!$C$7*N491/1000+'ARIMAX(1,1,1) Model'!$C$8*AD491+'ARIMAX(1,1,1) Model'!$C$9*AE491+'ARIMAX(1,1,1) Model'!$C$10*AC491+'ARIMAX(1,1,1) Model'!$C$11*IF(AND(B491&gt;='ARIMAX(1,1,1) Model'!$C$25,B491&lt;='ARIMAX(1,1,1) Model'!$C$26),1,0)+'ARIMAX(1,1,1) Model'!$C$12*E491/1000+'ARIMAX(1,1,1) Model'!$C$13*V491+'ARIMAX(1,1,1) Model'!$C$14*A491+'ARIMAX(1,1,1) Model'!$C$15*SIN(2*PI()*A491/'ARIMAX(1,1,1) Model'!$C$24)+'ARIMAX(1,1,1) Model'!$C$16*COS(2*PI()*A491/'ARIMAX(1,1,1) Model'!$C$24)+'ARIMAX(1,1,1) Model'!$C$17*SIN(4*PI()*A491/'ARIMAX(1,1,1) Model'!$C$24)+'ARIMAX(1,1,1) Model'!$C$18*COS(4*PI()*A491/'ARIMAX(1,1,1) Model'!$C$24)</f>
        <v>2069.60848783141</v>
      </c>
      <c r="AR491" s="31" t="n">
        <f aca="false">IF(ISNUMBER(C491),C491,AP491)-AQ491</f>
        <v>6405.39151216859</v>
      </c>
      <c r="AS491" s="31" t="n">
        <f aca="false">IF(ISNUMBER(C491),C491-AP491,0)</f>
        <v>-283.64335875319</v>
      </c>
      <c r="AT491" s="32"/>
      <c r="AU491" s="33"/>
      <c r="AV491" s="33"/>
      <c r="AW491" s="31"/>
      <c r="AX491" s="31"/>
    </row>
    <row r="492" customFormat="false" ht="16.5" hidden="false" customHeight="true" outlineLevel="0" collapsed="false">
      <c r="A492" s="23" t="n">
        <v>491</v>
      </c>
      <c r="B492" s="24" t="n">
        <v>36707</v>
      </c>
      <c r="C492" s="23" t="n">
        <v>8620</v>
      </c>
      <c r="D492" s="25"/>
      <c r="E492" s="25" t="n">
        <v>296000</v>
      </c>
      <c r="F492" s="25"/>
      <c r="G492" s="25" t="n">
        <v>32.12</v>
      </c>
      <c r="H492" s="25" t="n">
        <v>31.03</v>
      </c>
      <c r="I492" s="25" t="n">
        <v>1.658</v>
      </c>
      <c r="J492" s="25" t="n">
        <v>10002.179</v>
      </c>
      <c r="K492" s="25" t="n">
        <v>756536</v>
      </c>
      <c r="L492" s="25" t="n">
        <v>805</v>
      </c>
      <c r="M492" s="25" t="n">
        <v>17.943</v>
      </c>
      <c r="N492" s="25" t="n">
        <v>227698</v>
      </c>
      <c r="O492" s="25" t="n">
        <v>6679.1</v>
      </c>
      <c r="P492" s="25" t="n">
        <v>1584412</v>
      </c>
      <c r="Q492" s="25"/>
      <c r="R492" s="25" t="n">
        <v>6119</v>
      </c>
      <c r="S492" s="25"/>
      <c r="T492" s="25"/>
      <c r="U492" s="25" t="n">
        <v>23</v>
      </c>
      <c r="V492" s="25" t="n">
        <v>89.7</v>
      </c>
      <c r="W492" s="25"/>
      <c r="X492" s="25"/>
      <c r="Y492" s="25"/>
      <c r="Z492" s="25"/>
      <c r="AA492" s="25" t="n">
        <v>279328</v>
      </c>
      <c r="AB492" s="26"/>
      <c r="AC492" s="27" t="n">
        <v>0</v>
      </c>
      <c r="AD492" s="28" t="n">
        <v>0</v>
      </c>
      <c r="AE492" s="28" t="n">
        <v>77.9</v>
      </c>
      <c r="AF492" s="27"/>
      <c r="AG492" s="29" t="n">
        <f aca="false">6753.47943187+0.36116788*I492+0.01252571*N492-22.85359542*V492+0.00407811*AA492-0.00067349*E492</f>
        <v>8495.96712470104</v>
      </c>
      <c r="AH492" s="29" t="n">
        <f aca="false">A492*'Simple Linear Regression'!$B$18+'Simple Linear Regression'!$B$17</f>
        <v>8304.17755513735</v>
      </c>
      <c r="AI492" s="29" t="n">
        <f aca="false">7491.3971+0.0137554*N492-0.00058829*E492-34.3283*V492+0.30565*L492+54.6031*M492</f>
        <v>8595.8834925</v>
      </c>
      <c r="AJ492" s="29" t="n">
        <f aca="false">7491.3971-0.00058829*E492+0.30565*L492+54.6031*M492+0.0137554*N492-34.3283*V492</f>
        <v>8595.8834925</v>
      </c>
      <c r="AL492" s="29" t="n">
        <f aca="false">2192.59+2373.87*I492+0.0316653*N492-15.7623*V492+0.00202406*AA492-0.000740146*E492-0.00963493*(I492*N492)</f>
        <v>8633.59663036988</v>
      </c>
      <c r="AM492" s="30" t="n">
        <f aca="false">5205.907083+122.0638992*I492+13.609808*(N492/1000)-1.245906883*AD492+0.7746840854*AE492-134.2474226*AC492-1547.125689*IF(AND(B492&gt;=DATE(2020,3,20),B492&lt;=DATE(2020,6,26)),1,0)</f>
        <v>8567.56298011026</v>
      </c>
      <c r="AN492" s="30" t="n">
        <f aca="false">IF(ISNUMBER(C493),C493,AN493)-0.8328750492*(AD494-AD493)+3.274150872*(AE494-AE493)+0.7954612886*((IF(ISNUMBER(C493),C493,AN493)-IF(ISNUMBER(C492),C492,AN492))-(-0.8328750492*(AD493-AD492)+3.274150872*(AE493-AE492)))-1.394571582*AO493+0.4181414112*AO492</f>
        <v>8471.34037972432</v>
      </c>
      <c r="AP492" s="31" t="n">
        <f aca="false">AQ492+AR491+'ARIMAX(1,1,1) Model'!$C$19*(AR491-AR490)+'ARIMAX(1,1,1) Model'!$C$20*AS491</f>
        <v>8709.33328611229</v>
      </c>
      <c r="AQ492" s="31" t="n">
        <f aca="false">'ARIMAX(1,1,1) Model'!$C$6*I492+'ARIMAX(1,1,1) Model'!$C$7*N492/1000+'ARIMAX(1,1,1) Model'!$C$8*AD492+'ARIMAX(1,1,1) Model'!$C$9*AE492+'ARIMAX(1,1,1) Model'!$C$10*AC492+'ARIMAX(1,1,1) Model'!$C$11*IF(AND(B492&gt;='ARIMAX(1,1,1) Model'!$C$25,B492&lt;='ARIMAX(1,1,1) Model'!$C$26),1,0)+'ARIMAX(1,1,1) Model'!$C$12*E492/1000+'ARIMAX(1,1,1) Model'!$C$13*V492+'ARIMAX(1,1,1) Model'!$C$14*A492+'ARIMAX(1,1,1) Model'!$C$15*SIN(2*PI()*A492/'ARIMAX(1,1,1) Model'!$C$24)+'ARIMAX(1,1,1) Model'!$C$16*COS(2*PI()*A492/'ARIMAX(1,1,1) Model'!$C$24)+'ARIMAX(1,1,1) Model'!$C$17*SIN(4*PI()*A492/'ARIMAX(1,1,1) Model'!$C$24)+'ARIMAX(1,1,1) Model'!$C$18*COS(4*PI()*A492/'ARIMAX(1,1,1) Model'!$C$24)</f>
        <v>2084.25369681348</v>
      </c>
      <c r="AR492" s="31" t="n">
        <f aca="false">IF(ISNUMBER(C492),C492,AP492)-AQ492</f>
        <v>6535.74630318652</v>
      </c>
      <c r="AS492" s="31" t="n">
        <f aca="false">IF(ISNUMBER(C492),C492-AP492,0)</f>
        <v>-89.3332861122908</v>
      </c>
      <c r="AT492" s="32"/>
      <c r="AU492" s="33"/>
      <c r="AV492" s="33"/>
      <c r="AW492" s="31"/>
      <c r="AX492" s="31"/>
    </row>
    <row r="493" customFormat="false" ht="16.5" hidden="false" customHeight="true" outlineLevel="0" collapsed="false">
      <c r="A493" s="23" t="n">
        <v>492</v>
      </c>
      <c r="B493" s="24" t="n">
        <v>36714</v>
      </c>
      <c r="C493" s="23" t="n">
        <v>8519</v>
      </c>
      <c r="D493" s="25"/>
      <c r="E493" s="25" t="n">
        <v>281000</v>
      </c>
      <c r="F493" s="25"/>
      <c r="G493" s="25" t="n">
        <v>30.4033333333333</v>
      </c>
      <c r="H493" s="25" t="n">
        <v>30.904</v>
      </c>
      <c r="I493" s="25" t="n">
        <v>1.625</v>
      </c>
      <c r="J493" s="25" t="n">
        <v>10002.179</v>
      </c>
      <c r="K493" s="25" t="n">
        <v>756536</v>
      </c>
      <c r="L493" s="25" t="n">
        <v>844</v>
      </c>
      <c r="M493" s="25" t="n">
        <v>17.943</v>
      </c>
      <c r="N493" s="25" t="n">
        <v>227698</v>
      </c>
      <c r="O493" s="25" t="n">
        <v>6709.7</v>
      </c>
      <c r="P493" s="25" t="n">
        <v>1584412</v>
      </c>
      <c r="Q493" s="25"/>
      <c r="R493" s="25" t="n">
        <v>6119</v>
      </c>
      <c r="S493" s="25"/>
      <c r="T493" s="25"/>
      <c r="U493" s="25" t="n">
        <v>23</v>
      </c>
      <c r="V493" s="25" t="n">
        <v>92.6</v>
      </c>
      <c r="W493" s="25"/>
      <c r="X493" s="25"/>
      <c r="Y493" s="25"/>
      <c r="Z493" s="25"/>
      <c r="AA493" s="25" t="n">
        <v>279328</v>
      </c>
      <c r="AB493" s="26"/>
      <c r="AC493" s="27" t="n">
        <v>1</v>
      </c>
      <c r="AD493" s="28" t="n">
        <v>0</v>
      </c>
      <c r="AE493" s="28" t="n">
        <v>78.3</v>
      </c>
      <c r="AF493" s="27"/>
      <c r="AG493" s="29" t="n">
        <f aca="false">6753.47943187+0.36116788*I493+0.01252571*N493-22.85359542*V493+0.00407811*AA493-0.00067349*E493</f>
        <v>8439.782129443</v>
      </c>
      <c r="AH493" s="29" t="n">
        <f aca="false">A493*'Simple Linear Regression'!$B$18+'Simple Linear Regression'!$B$17</f>
        <v>8305.03059222125</v>
      </c>
      <c r="AI493" s="29" t="n">
        <f aca="false">7491.3971+0.0137554*N493-0.00058829*E493-34.3283*V493+0.30565*L493+54.6031*M493</f>
        <v>8517.0761225</v>
      </c>
      <c r="AJ493" s="29" t="n">
        <f aca="false">7491.3971-0.00058829*E493+0.30565*L493+54.6031*M493+0.0137554*N493-34.3283*V493</f>
        <v>8517.0761225</v>
      </c>
      <c r="AL493" s="29" t="n">
        <f aca="false">2192.59+2373.87*I493+0.0316653*N493-15.7623*V493+0.00202406*AA493-0.000740146*E493-0.00963493*(I493*N493)</f>
        <v>8593.0476319775</v>
      </c>
      <c r="AM493" s="30" t="n">
        <f aca="false">5205.907083+122.0638992*I493+13.609808*(N493/1000)-1.245906883*AD493+0.7746840854*AE493-134.2474226*AC493-1547.125689*IF(AND(B493&gt;=DATE(2020,3,20),B493&lt;=DATE(2020,6,26)),1,0)</f>
        <v>8429.59732247082</v>
      </c>
      <c r="AN493" s="30" t="n">
        <f aca="false">IF(ISNUMBER(C494),C494,AN494)-0.8328750492*(AD495-AD494)+3.274150872*(AE495-AE494)+0.7954612886*((IF(ISNUMBER(C494),C494,AN494)-IF(ISNUMBER(C493),C493,AN493))-(-0.8328750492*(AD494-AD493)+3.274150872*(AE494-AE493)))-1.394571582*AO494+0.4181414112*AO493</f>
        <v>9079.30054395557</v>
      </c>
      <c r="AP493" s="31" t="n">
        <f aca="false">AQ493+AR492+'ARIMAX(1,1,1) Model'!$C$19*(AR492-AR491)+'ARIMAX(1,1,1) Model'!$C$20*AS492</f>
        <v>8642.58221086152</v>
      </c>
      <c r="AQ493" s="31" t="n">
        <f aca="false">'ARIMAX(1,1,1) Model'!$C$6*I493+'ARIMAX(1,1,1) Model'!$C$7*N493/1000+'ARIMAX(1,1,1) Model'!$C$8*AD493+'ARIMAX(1,1,1) Model'!$C$9*AE493+'ARIMAX(1,1,1) Model'!$C$10*AC493+'ARIMAX(1,1,1) Model'!$C$11*IF(AND(B493&gt;='ARIMAX(1,1,1) Model'!$C$25,B493&lt;='ARIMAX(1,1,1) Model'!$C$26),1,0)+'ARIMAX(1,1,1) Model'!$C$12*E493/1000+'ARIMAX(1,1,1) Model'!$C$13*V493+'ARIMAX(1,1,1) Model'!$C$14*A493+'ARIMAX(1,1,1) Model'!$C$15*SIN(2*PI()*A493/'ARIMAX(1,1,1) Model'!$C$24)+'ARIMAX(1,1,1) Model'!$C$16*COS(2*PI()*A493/'ARIMAX(1,1,1) Model'!$C$24)+'ARIMAX(1,1,1) Model'!$C$17*SIN(4*PI()*A493/'ARIMAX(1,1,1) Model'!$C$24)+'ARIMAX(1,1,1) Model'!$C$18*COS(4*PI()*A493/'ARIMAX(1,1,1) Model'!$C$24)</f>
        <v>2013.71477476493</v>
      </c>
      <c r="AR493" s="31" t="n">
        <f aca="false">IF(ISNUMBER(C493),C493,AP493)-AQ493</f>
        <v>6505.28522523507</v>
      </c>
      <c r="AS493" s="31" t="n">
        <f aca="false">IF(ISNUMBER(C493),C493-AP493,0)</f>
        <v>-123.582210861519</v>
      </c>
      <c r="AT493" s="32"/>
      <c r="AU493" s="33"/>
      <c r="AV493" s="33"/>
      <c r="AW493" s="31"/>
      <c r="AX493" s="31"/>
    </row>
    <row r="494" customFormat="false" ht="16.5" hidden="false" customHeight="true" outlineLevel="0" collapsed="false">
      <c r="A494" s="23" t="n">
        <v>493</v>
      </c>
      <c r="B494" s="24" t="n">
        <v>36721</v>
      </c>
      <c r="C494" s="23" t="n">
        <v>8844</v>
      </c>
      <c r="D494" s="25"/>
      <c r="E494" s="25" t="n">
        <v>293000</v>
      </c>
      <c r="F494" s="25"/>
      <c r="G494" s="25" t="n">
        <v>30.436</v>
      </c>
      <c r="H494" s="25" t="n">
        <v>30.53</v>
      </c>
      <c r="I494" s="25" t="n">
        <v>1.593</v>
      </c>
      <c r="J494" s="25" t="n">
        <v>10002.179</v>
      </c>
      <c r="K494" s="25" t="n">
        <v>843730</v>
      </c>
      <c r="L494" s="25" t="n">
        <v>844</v>
      </c>
      <c r="M494" s="25" t="n">
        <v>17.943</v>
      </c>
      <c r="N494" s="25" t="n">
        <v>227698</v>
      </c>
      <c r="O494" s="25" t="n">
        <v>6709.7</v>
      </c>
      <c r="P494" s="25" t="n">
        <v>1584412</v>
      </c>
      <c r="Q494" s="25"/>
      <c r="R494" s="25" t="n">
        <v>6119</v>
      </c>
      <c r="S494" s="25"/>
      <c r="T494" s="25"/>
      <c r="U494" s="25" t="n">
        <v>23</v>
      </c>
      <c r="V494" s="25" t="n">
        <v>92.6</v>
      </c>
      <c r="W494" s="25"/>
      <c r="X494" s="25"/>
      <c r="Y494" s="25"/>
      <c r="Z494" s="25"/>
      <c r="AA494" s="25" t="n">
        <v>279328</v>
      </c>
      <c r="AB494" s="26"/>
      <c r="AC494" s="27" t="n">
        <v>0</v>
      </c>
      <c r="AD494" s="28" t="n">
        <v>0</v>
      </c>
      <c r="AE494" s="28" t="n">
        <v>88.6</v>
      </c>
      <c r="AF494" s="27"/>
      <c r="AG494" s="29" t="n">
        <f aca="false">6753.47943187+0.36116788*I494+0.01252571*N494-22.85359542*V494+0.00407811*AA494-0.00067349*E494</f>
        <v>8431.68869207084</v>
      </c>
      <c r="AH494" s="29" t="n">
        <f aca="false">A494*'Simple Linear Regression'!$B$18+'Simple Linear Regression'!$B$17</f>
        <v>8305.88362930515</v>
      </c>
      <c r="AI494" s="29" t="n">
        <f aca="false">7491.3971+0.0137554*N494-0.00058829*E494-34.3283*V494+0.30565*L494+54.6031*M494</f>
        <v>8510.0166425</v>
      </c>
      <c r="AJ494" s="29" t="n">
        <f aca="false">7491.3971-0.00058829*E494+0.30565*L494+54.6031*M494+0.0137554*N494-34.3283*V494</f>
        <v>8510.0166425</v>
      </c>
      <c r="AL494" s="29" t="n">
        <f aca="false">2192.59+2373.87*I494+0.0316653*N494-15.7623*V494+0.00202406*AA494-0.000740146*E494-0.00963493*(I494*N494)</f>
        <v>8578.40537729398</v>
      </c>
      <c r="AM494" s="30" t="n">
        <f aca="false">5205.907083+122.0638992*I494+13.609808*(N494/1000)-1.245906883*AD494+0.7746840854*AE494-134.2474226*AC494-1547.125689*IF(AND(B494&gt;=DATE(2020,3,20),B494&lt;=DATE(2020,6,26)),1,0)</f>
        <v>8567.91794637604</v>
      </c>
      <c r="AN494" s="30" t="n">
        <f aca="false">IF(ISNUMBER(C495),C495,AN495)-0.8328750492*(AD496-AD495)+3.274150872*(AE496-AE495)+0.7954612886*((IF(ISNUMBER(C495),C495,AN495)-IF(ISNUMBER(C494),C494,AN494))-(-0.8328750492*(AD495-AD494)+3.274150872*(AE495-AE494)))-1.394571582*AO495+0.4181414112*AO494</f>
        <v>7929.72625453532</v>
      </c>
      <c r="AP494" s="31" t="n">
        <f aca="false">AQ494+AR493+'ARIMAX(1,1,1) Model'!$C$19*(AR493-AR492)+'ARIMAX(1,1,1) Model'!$C$20*AS493</f>
        <v>8737.55755582592</v>
      </c>
      <c r="AQ494" s="31" t="n">
        <f aca="false">'ARIMAX(1,1,1) Model'!$C$6*I494+'ARIMAX(1,1,1) Model'!$C$7*N494/1000+'ARIMAX(1,1,1) Model'!$C$8*AD494+'ARIMAX(1,1,1) Model'!$C$9*AE494+'ARIMAX(1,1,1) Model'!$C$10*AC494+'ARIMAX(1,1,1) Model'!$C$11*IF(AND(B494&gt;='ARIMAX(1,1,1) Model'!$C$25,B494&lt;='ARIMAX(1,1,1) Model'!$C$26),1,0)+'ARIMAX(1,1,1) Model'!$C$12*E494/1000+'ARIMAX(1,1,1) Model'!$C$13*V494+'ARIMAX(1,1,1) Model'!$C$14*A494+'ARIMAX(1,1,1) Model'!$C$15*SIN(2*PI()*A494/'ARIMAX(1,1,1) Model'!$C$24)+'ARIMAX(1,1,1) Model'!$C$16*COS(2*PI()*A494/'ARIMAX(1,1,1) Model'!$C$24)+'ARIMAX(1,1,1) Model'!$C$17*SIN(4*PI()*A494/'ARIMAX(1,1,1) Model'!$C$24)+'ARIMAX(1,1,1) Model'!$C$18*COS(4*PI()*A494/'ARIMAX(1,1,1) Model'!$C$24)</f>
        <v>2124.00894210777</v>
      </c>
      <c r="AR494" s="31" t="n">
        <f aca="false">IF(ISNUMBER(C494),C494,AP494)-AQ494</f>
        <v>6719.99105789223</v>
      </c>
      <c r="AS494" s="31" t="n">
        <f aca="false">IF(ISNUMBER(C494),C494-AP494,0)</f>
        <v>106.442444174081</v>
      </c>
      <c r="AT494" s="32"/>
      <c r="AU494" s="33"/>
      <c r="AV494" s="33"/>
      <c r="AW494" s="31"/>
      <c r="AX494" s="31"/>
    </row>
    <row r="495" customFormat="false" ht="16.5" hidden="false" customHeight="true" outlineLevel="0" collapsed="false">
      <c r="A495" s="23" t="n">
        <v>494</v>
      </c>
      <c r="B495" s="24" t="n">
        <v>36728</v>
      </c>
      <c r="C495" s="23" t="n">
        <v>8361</v>
      </c>
      <c r="D495" s="25"/>
      <c r="E495" s="25" t="n">
        <v>303000</v>
      </c>
      <c r="F495" s="25"/>
      <c r="G495" s="25" t="n">
        <v>30.65</v>
      </c>
      <c r="H495" s="25" t="n">
        <v>27.952</v>
      </c>
      <c r="I495" s="25" t="n">
        <v>1.546</v>
      </c>
      <c r="J495" s="25" t="n">
        <v>10002.179</v>
      </c>
      <c r="K495" s="25" t="n">
        <v>843730</v>
      </c>
      <c r="L495" s="25" t="n">
        <v>844</v>
      </c>
      <c r="M495" s="25" t="n">
        <v>17.596</v>
      </c>
      <c r="N495" s="25" t="n">
        <v>242501</v>
      </c>
      <c r="O495" s="25" t="n">
        <v>6709.7</v>
      </c>
      <c r="P495" s="25" t="n">
        <v>1584412</v>
      </c>
      <c r="Q495" s="25"/>
      <c r="R495" s="25" t="n">
        <v>6119</v>
      </c>
      <c r="S495" s="25"/>
      <c r="T495" s="25"/>
      <c r="U495" s="25" t="n">
        <v>23</v>
      </c>
      <c r="V495" s="25" t="n">
        <v>92.6</v>
      </c>
      <c r="W495" s="25"/>
      <c r="X495" s="25"/>
      <c r="Y495" s="25"/>
      <c r="Z495" s="25"/>
      <c r="AA495" s="25" t="n">
        <v>279328</v>
      </c>
      <c r="AB495" s="26"/>
      <c r="AC495" s="27" t="n">
        <v>0</v>
      </c>
      <c r="AD495" s="28" t="n">
        <v>0</v>
      </c>
      <c r="AE495" s="28" t="n">
        <v>89.7</v>
      </c>
      <c r="AF495" s="27"/>
      <c r="AG495" s="29" t="n">
        <f aca="false">6753.47943187+0.36116788*I495+0.01252571*N495-22.85359542*V495+0.00407811*AA495-0.00067349*E495</f>
        <v>8610.35490231048</v>
      </c>
      <c r="AH495" s="29" t="n">
        <f aca="false">A495*'Simple Linear Regression'!$B$18+'Simple Linear Regression'!$B$17</f>
        <v>8306.73666638906</v>
      </c>
      <c r="AI495" s="29" t="n">
        <f aca="false">7491.3971+0.0137554*N495-0.00058829*E495-34.3283*V495+0.30565*L495+54.6031*M495</f>
        <v>8688.807653</v>
      </c>
      <c r="AJ495" s="29" t="n">
        <f aca="false">7491.3971-0.00058829*E495+0.30565*L495+54.6031*M495+0.0137554*N495-34.3283*V495</f>
        <v>8688.807653</v>
      </c>
      <c r="AL495" s="29" t="n">
        <f aca="false">2192.59+2373.87*I495+0.0316653*N495-15.7623*V495+0.00202406*AA495-0.000740146*E495-0.00963493*(I495*N495)</f>
        <v>8810.78502172822</v>
      </c>
      <c r="AM495" s="30" t="n">
        <f aca="false">5205.907083+122.0638992*I495+13.609808*(N495/1000)-1.245906883*AD495+0.7746840854*AE495-134.2474226*AC495-1547.125689*IF(AND(B495&gt;=DATE(2020,3,20),B495&lt;=DATE(2020,6,26)),1,0)</f>
        <v>8764.49908343158</v>
      </c>
      <c r="AN495" s="30" t="n">
        <f aca="false">IF(ISNUMBER(C496),C496,AN496)-0.8328750492*(AD497-AD496)+3.274150872*(AE497-AE496)+0.7954612886*((IF(ISNUMBER(C496),C496,AN496)-IF(ISNUMBER(C495),C495,AN495))-(-0.8328750492*(AD496-AD495)+3.274150872*(AE496-AE495)))-1.394571582*AO496+0.4181414112*AO495</f>
        <v>8858.59729686391</v>
      </c>
      <c r="AP495" s="31" t="n">
        <f aca="false">AQ495+AR494+'ARIMAX(1,1,1) Model'!$C$19*(AR494-AR493)+'ARIMAX(1,1,1) Model'!$C$20*AS494</f>
        <v>8757.77550685457</v>
      </c>
      <c r="AQ495" s="31" t="n">
        <f aca="false">'ARIMAX(1,1,1) Model'!$C$6*I495+'ARIMAX(1,1,1) Model'!$C$7*N495/1000+'ARIMAX(1,1,1) Model'!$C$8*AD495+'ARIMAX(1,1,1) Model'!$C$9*AE495+'ARIMAX(1,1,1) Model'!$C$10*AC495+'ARIMAX(1,1,1) Model'!$C$11*IF(AND(B495&gt;='ARIMAX(1,1,1) Model'!$C$25,B495&lt;='ARIMAX(1,1,1) Model'!$C$26),1,0)+'ARIMAX(1,1,1) Model'!$C$12*E495/1000+'ARIMAX(1,1,1) Model'!$C$13*V495+'ARIMAX(1,1,1) Model'!$C$14*A495+'ARIMAX(1,1,1) Model'!$C$15*SIN(2*PI()*A495/'ARIMAX(1,1,1) Model'!$C$24)+'ARIMAX(1,1,1) Model'!$C$16*COS(2*PI()*A495/'ARIMAX(1,1,1) Model'!$C$24)+'ARIMAX(1,1,1) Model'!$C$17*SIN(4*PI()*A495/'ARIMAX(1,1,1) Model'!$C$24)+'ARIMAX(1,1,1) Model'!$C$18*COS(4*PI()*A495/'ARIMAX(1,1,1) Model'!$C$24)</f>
        <v>2112.65092260315</v>
      </c>
      <c r="AR495" s="31" t="n">
        <f aca="false">IF(ISNUMBER(C495),C495,AP495)-AQ495</f>
        <v>6248.34907739686</v>
      </c>
      <c r="AS495" s="31" t="n">
        <f aca="false">IF(ISNUMBER(C495),C495-AP495,0)</f>
        <v>-396.775506854572</v>
      </c>
      <c r="AT495" s="32"/>
      <c r="AU495" s="33"/>
      <c r="AV495" s="33"/>
      <c r="AW495" s="31"/>
      <c r="AX495" s="31"/>
    </row>
    <row r="496" customFormat="false" ht="16.5" hidden="false" customHeight="true" outlineLevel="0" collapsed="false">
      <c r="A496" s="23" t="n">
        <v>495</v>
      </c>
      <c r="B496" s="24" t="n">
        <v>36735</v>
      </c>
      <c r="C496" s="23" t="n">
        <v>8614</v>
      </c>
      <c r="D496" s="25"/>
      <c r="E496" s="25" t="n">
        <v>300000</v>
      </c>
      <c r="F496" s="25"/>
      <c r="G496" s="25" t="n">
        <v>28.02</v>
      </c>
      <c r="H496" s="25" t="n">
        <v>26.02</v>
      </c>
      <c r="I496" s="25" t="n">
        <v>1.52</v>
      </c>
      <c r="J496" s="25" t="n">
        <v>10002.179</v>
      </c>
      <c r="K496" s="25" t="n">
        <v>843730</v>
      </c>
      <c r="L496" s="25" t="n">
        <v>844</v>
      </c>
      <c r="M496" s="25" t="n">
        <v>17.596</v>
      </c>
      <c r="N496" s="25" t="n">
        <v>242501</v>
      </c>
      <c r="O496" s="25" t="n">
        <v>6709.7</v>
      </c>
      <c r="P496" s="25" t="n">
        <v>1584412</v>
      </c>
      <c r="Q496" s="25"/>
      <c r="R496" s="25" t="n">
        <v>6119</v>
      </c>
      <c r="S496" s="25"/>
      <c r="T496" s="25"/>
      <c r="U496" s="25" t="n">
        <v>23</v>
      </c>
      <c r="V496" s="25" t="n">
        <v>92.6</v>
      </c>
      <c r="W496" s="25"/>
      <c r="X496" s="25"/>
      <c r="Y496" s="25"/>
      <c r="Z496" s="25"/>
      <c r="AA496" s="25" t="n">
        <v>279328</v>
      </c>
      <c r="AB496" s="26"/>
      <c r="AC496" s="27" t="n">
        <v>0</v>
      </c>
      <c r="AD496" s="28" t="n">
        <v>0</v>
      </c>
      <c r="AE496" s="28" t="n">
        <v>76.2</v>
      </c>
      <c r="AF496" s="27"/>
      <c r="AG496" s="29" t="n">
        <f aca="false">6753.47943187+0.36116788*I496+0.01252571*N496-22.85359542*V496+0.00407811*AA496-0.00067349*E496</f>
        <v>8612.3659819456</v>
      </c>
      <c r="AH496" s="29" t="n">
        <f aca="false">A496*'Simple Linear Regression'!$B$18+'Simple Linear Regression'!$B$17</f>
        <v>8307.58970347296</v>
      </c>
      <c r="AI496" s="29" t="n">
        <f aca="false">7491.3971+0.0137554*N496-0.00058829*E496-34.3283*V496+0.30565*L496+54.6031*M496</f>
        <v>8690.572523</v>
      </c>
      <c r="AJ496" s="29" t="n">
        <f aca="false">7491.3971-0.00058829*E496+0.30565*L496+54.6031*M496+0.0137554*N496-34.3283*V496</f>
        <v>8690.572523</v>
      </c>
      <c r="AL496" s="29" t="n">
        <f aca="false">2192.59+2373.87*I496+0.0316653*N496-15.7623*V496+0.00202406*AA496-0.000740146*E496-0.00963493*(I496*N496)</f>
        <v>8812.0333238864</v>
      </c>
      <c r="AM496" s="30" t="n">
        <f aca="false">5205.907083+122.0638992*I496+13.609808*(N496/1000)-1.245906883*AD496+0.7746840854*AE496-134.2474226*AC496-1547.125689*IF(AND(B496&gt;=DATE(2020,3,20),B496&lt;=DATE(2020,6,26)),1,0)</f>
        <v>8750.86718689948</v>
      </c>
      <c r="AN496" s="30" t="n">
        <f aca="false">IF(ISNUMBER(C497),C497,AN497)-0.8328750492*(AD498-AD497)+3.274150872*(AE498-AE497)+0.7954612886*((IF(ISNUMBER(C497),C497,AN497)-IF(ISNUMBER(C496),C496,AN496))-(-0.8328750492*(AD497-AD496)+3.274150872*(AE497-AE496)))-1.394571582*AO497+0.4181414112*AO496</f>
        <v>8932.33150834612</v>
      </c>
      <c r="AP496" s="31" t="n">
        <f aca="false">AQ496+AR495+'ARIMAX(1,1,1) Model'!$C$19*(AR495-AR494)+'ARIMAX(1,1,1) Model'!$C$20*AS495</f>
        <v>8609.24906031421</v>
      </c>
      <c r="AQ496" s="31" t="n">
        <f aca="false">'ARIMAX(1,1,1) Model'!$C$6*I496+'ARIMAX(1,1,1) Model'!$C$7*N496/1000+'ARIMAX(1,1,1) Model'!$C$8*AD496+'ARIMAX(1,1,1) Model'!$C$9*AE496+'ARIMAX(1,1,1) Model'!$C$10*AC496+'ARIMAX(1,1,1) Model'!$C$11*IF(AND(B496&gt;='ARIMAX(1,1,1) Model'!$C$25,B496&lt;='ARIMAX(1,1,1) Model'!$C$26),1,0)+'ARIMAX(1,1,1) Model'!$C$12*E496/1000+'ARIMAX(1,1,1) Model'!$C$13*V496+'ARIMAX(1,1,1) Model'!$C$14*A496+'ARIMAX(1,1,1) Model'!$C$15*SIN(2*PI()*A496/'ARIMAX(1,1,1) Model'!$C$24)+'ARIMAX(1,1,1) Model'!$C$16*COS(2*PI()*A496/'ARIMAX(1,1,1) Model'!$C$24)+'ARIMAX(1,1,1) Model'!$C$17*SIN(4*PI()*A496/'ARIMAX(1,1,1) Model'!$C$24)+'ARIMAX(1,1,1) Model'!$C$18*COS(4*PI()*A496/'ARIMAX(1,1,1) Model'!$C$24)</f>
        <v>2049.7689182569</v>
      </c>
      <c r="AR496" s="31" t="n">
        <f aca="false">IF(ISNUMBER(C496),C496,AP496)-AQ496</f>
        <v>6564.2310817431</v>
      </c>
      <c r="AS496" s="31" t="n">
        <f aca="false">IF(ISNUMBER(C496),C496-AP496,0)</f>
        <v>4.75093968579313</v>
      </c>
      <c r="AT496" s="32"/>
      <c r="AU496" s="33"/>
      <c r="AV496" s="33"/>
      <c r="AW496" s="31"/>
      <c r="AX496" s="31"/>
    </row>
    <row r="497" customFormat="false" ht="16.5" hidden="false" customHeight="true" outlineLevel="0" collapsed="false">
      <c r="A497" s="23" t="n">
        <v>496</v>
      </c>
      <c r="B497" s="24" t="n">
        <v>36742</v>
      </c>
      <c r="C497" s="23" t="n">
        <v>8759</v>
      </c>
      <c r="D497" s="25"/>
      <c r="E497" s="25" t="n">
        <v>298000</v>
      </c>
      <c r="F497" s="25"/>
      <c r="G497" s="25" t="n">
        <v>28.496</v>
      </c>
      <c r="H497" s="25" t="n">
        <v>26.478</v>
      </c>
      <c r="I497" s="25" t="n">
        <v>1.471</v>
      </c>
      <c r="J497" s="25" t="n">
        <v>10002.179</v>
      </c>
      <c r="K497" s="25" t="n">
        <v>843730</v>
      </c>
      <c r="L497" s="25" t="n">
        <v>844</v>
      </c>
      <c r="M497" s="25" t="n">
        <v>17.596</v>
      </c>
      <c r="N497" s="25" t="n">
        <v>242501</v>
      </c>
      <c r="O497" s="25" t="n">
        <v>6709.7</v>
      </c>
      <c r="P497" s="25" t="n">
        <v>1584412</v>
      </c>
      <c r="Q497" s="25"/>
      <c r="R497" s="25" t="n">
        <v>6119</v>
      </c>
      <c r="S497" s="25"/>
      <c r="T497" s="25"/>
      <c r="U497" s="25" t="n">
        <v>23</v>
      </c>
      <c r="V497" s="25" t="n">
        <v>92.6</v>
      </c>
      <c r="W497" s="25"/>
      <c r="X497" s="25"/>
      <c r="Y497" s="25"/>
      <c r="Z497" s="25"/>
      <c r="AA497" s="25" t="n">
        <v>279328</v>
      </c>
      <c r="AB497" s="26"/>
      <c r="AC497" s="27" t="n">
        <v>0</v>
      </c>
      <c r="AD497" s="28" t="n">
        <v>0</v>
      </c>
      <c r="AE497" s="28" t="n">
        <v>78.7</v>
      </c>
      <c r="AF497" s="27"/>
      <c r="AG497" s="29" t="n">
        <f aca="false">6753.47943187+0.36116788*I497+0.01252571*N497-22.85359542*V497+0.00407811*AA497-0.00067349*E497</f>
        <v>8613.69526471948</v>
      </c>
      <c r="AH497" s="29" t="n">
        <f aca="false">A497*'Simple Linear Regression'!$B$18+'Simple Linear Regression'!$B$17</f>
        <v>8308.44274055687</v>
      </c>
      <c r="AI497" s="29" t="n">
        <f aca="false">7491.3971+0.0137554*N497-0.00058829*E497-34.3283*V497+0.30565*L497+54.6031*M497</f>
        <v>8691.749103</v>
      </c>
      <c r="AJ497" s="29" t="n">
        <f aca="false">7491.3971-0.00058829*E497+0.30565*L497+54.6031*M497+0.0137554*N497-34.3283*V497</f>
        <v>8691.749103</v>
      </c>
      <c r="AL497" s="29" t="n">
        <f aca="false">2192.59+2373.87*I497+0.0316653*N497-15.7623*V497+0.00202406*AA497-0.000740146*E497-0.00963493*(I497*N497)</f>
        <v>8811.68151372297</v>
      </c>
      <c r="AM497" s="30" t="n">
        <f aca="false">5205.907083+122.0638992*I497+13.609808*(N497/1000)-1.245906883*AD497+0.7746840854*AE497-134.2474226*AC497-1547.125689*IF(AND(B497&gt;=DATE(2020,3,20),B497&lt;=DATE(2020,6,26)),1,0)</f>
        <v>8746.82276605218</v>
      </c>
      <c r="AN497" s="30" t="n">
        <f aca="false">IF(ISNUMBER(C498),C498,AN498)-0.8328750492*(AD499-AD498)+3.274150872*(AE499-AE498)+0.7954612886*((IF(ISNUMBER(C498),C498,AN498)-IF(ISNUMBER(C497),C497,AN497))-(-0.8328750492*(AD498-AD497)+3.274150872*(AE498-AE497)))-1.394571582*AO498+0.4181414112*AO497</f>
        <v>8782.62694388435</v>
      </c>
      <c r="AP497" s="31" t="n">
        <f aca="false">AQ497+AR496+'ARIMAX(1,1,1) Model'!$C$19*(AR496-AR495)+'ARIMAX(1,1,1) Model'!$C$20*AS496</f>
        <v>8631.98030371986</v>
      </c>
      <c r="AQ497" s="31" t="n">
        <f aca="false">'ARIMAX(1,1,1) Model'!$C$6*I497+'ARIMAX(1,1,1) Model'!$C$7*N497/1000+'ARIMAX(1,1,1) Model'!$C$8*AD497+'ARIMAX(1,1,1) Model'!$C$9*AE497+'ARIMAX(1,1,1) Model'!$C$10*AC497+'ARIMAX(1,1,1) Model'!$C$11*IF(AND(B497&gt;='ARIMAX(1,1,1) Model'!$C$25,B497&lt;='ARIMAX(1,1,1) Model'!$C$26),1,0)+'ARIMAX(1,1,1) Model'!$C$12*E497/1000+'ARIMAX(1,1,1) Model'!$C$13*V497+'ARIMAX(1,1,1) Model'!$C$14*A497+'ARIMAX(1,1,1) Model'!$C$15*SIN(2*PI()*A497/'ARIMAX(1,1,1) Model'!$C$24)+'ARIMAX(1,1,1) Model'!$C$16*COS(2*PI()*A497/'ARIMAX(1,1,1) Model'!$C$24)+'ARIMAX(1,1,1) Model'!$C$17*SIN(4*PI()*A497/'ARIMAX(1,1,1) Model'!$C$24)+'ARIMAX(1,1,1) Model'!$C$18*COS(4*PI()*A497/'ARIMAX(1,1,1) Model'!$C$24)</f>
        <v>2041.21697311331</v>
      </c>
      <c r="AR497" s="31" t="n">
        <f aca="false">IF(ISNUMBER(C497),C497,AP497)-AQ497</f>
        <v>6717.78302688669</v>
      </c>
      <c r="AS497" s="31" t="n">
        <f aca="false">IF(ISNUMBER(C497),C497-AP497,0)</f>
        <v>127.019696280136</v>
      </c>
      <c r="AT497" s="32"/>
      <c r="AU497" s="33"/>
      <c r="AV497" s="33"/>
      <c r="AW497" s="31"/>
      <c r="AX497" s="31"/>
    </row>
    <row r="498" customFormat="false" ht="16.5" hidden="false" customHeight="true" outlineLevel="0" collapsed="false">
      <c r="A498" s="23" t="n">
        <v>497</v>
      </c>
      <c r="B498" s="24" t="n">
        <v>36749</v>
      </c>
      <c r="C498" s="23" t="n">
        <v>8813</v>
      </c>
      <c r="D498" s="25"/>
      <c r="E498" s="25" t="n">
        <v>306000</v>
      </c>
      <c r="F498" s="25"/>
      <c r="G498" s="25" t="n">
        <v>30.136</v>
      </c>
      <c r="H498" s="25" t="n">
        <v>28.338</v>
      </c>
      <c r="I498" s="25" t="n">
        <v>1.462</v>
      </c>
      <c r="J498" s="25" t="n">
        <v>10247.72</v>
      </c>
      <c r="K498" s="25" t="n">
        <v>757458</v>
      </c>
      <c r="L498" s="25" t="n">
        <v>878</v>
      </c>
      <c r="M498" s="25" t="n">
        <v>17.596</v>
      </c>
      <c r="N498" s="25" t="n">
        <v>242501</v>
      </c>
      <c r="O498" s="25" t="n">
        <v>6746.9</v>
      </c>
      <c r="P498" s="25" t="n">
        <v>1584412</v>
      </c>
      <c r="Q498" s="25"/>
      <c r="R498" s="25" t="n">
        <v>6119</v>
      </c>
      <c r="S498" s="25"/>
      <c r="T498" s="25"/>
      <c r="U498" s="25" t="n">
        <v>23</v>
      </c>
      <c r="V498" s="25" t="n">
        <v>94.7</v>
      </c>
      <c r="W498" s="25"/>
      <c r="X498" s="25"/>
      <c r="Y498" s="25"/>
      <c r="Z498" s="25"/>
      <c r="AA498" s="25" t="n">
        <v>279328</v>
      </c>
      <c r="AB498" s="26"/>
      <c r="AC498" s="27" t="n">
        <v>0</v>
      </c>
      <c r="AD498" s="28" t="n">
        <v>0</v>
      </c>
      <c r="AE498" s="28" t="n">
        <v>98.4</v>
      </c>
      <c r="AF498" s="27"/>
      <c r="AG498" s="29" t="n">
        <f aca="false">6753.47943187+0.36116788*I498+0.01252571*N498-22.85359542*V498+0.00407811*AA498-0.00067349*E498</f>
        <v>8560.31154382656</v>
      </c>
      <c r="AH498" s="29" t="n">
        <f aca="false">A498*'Simple Linear Regression'!$B$18+'Simple Linear Regression'!$B$17</f>
        <v>8309.29577764077</v>
      </c>
      <c r="AI498" s="29" t="n">
        <f aca="false">7491.3971+0.0137554*N498-0.00058829*E498-34.3283*V498+0.30565*L498+54.6031*M498</f>
        <v>8625.345453</v>
      </c>
      <c r="AJ498" s="29" t="n">
        <f aca="false">7491.3971-0.00058829*E498+0.30565*L498+54.6031*M498+0.0137554*N498-34.3283*V498</f>
        <v>8625.345453</v>
      </c>
      <c r="AL498" s="29" t="n">
        <f aca="false">2192.59+2373.87*I498+0.0316653*N498-15.7623*V498+0.00202406*AA498-0.000740146*E498-0.00963493*(I498*N498)</f>
        <v>8772.32300716234</v>
      </c>
      <c r="AM498" s="30" t="n">
        <f aca="false">5205.907083+122.0638992*I498+13.609808*(N498/1000)-1.245906883*AD498+0.7746840854*AE498-134.2474226*AC498-1547.125689*IF(AND(B498&gt;=DATE(2020,3,20),B498&lt;=DATE(2020,6,26)),1,0)</f>
        <v>8760.98546744176</v>
      </c>
      <c r="AN498" s="30" t="n">
        <f aca="false">IF(ISNUMBER(C499),C499,AN499)-0.8328750492*(AD500-AD499)+3.274150872*(AE500-AE499)+0.7954612886*((IF(ISNUMBER(C499),C499,AN499)-IF(ISNUMBER(C498),C498,AN498))-(-0.8328750492*(AD499-AD498)+3.274150872*(AE499-AE498)))-1.394571582*AO499+0.4181414112*AO498</f>
        <v>8711.23373467414</v>
      </c>
      <c r="AP498" s="31" t="n">
        <f aca="false">AQ498+AR497+'ARIMAX(1,1,1) Model'!$C$19*(AR497-AR496)+'ARIMAX(1,1,1) Model'!$C$20*AS497</f>
        <v>8722.90444120104</v>
      </c>
      <c r="AQ498" s="31" t="n">
        <f aca="false">'ARIMAX(1,1,1) Model'!$C$6*I498+'ARIMAX(1,1,1) Model'!$C$7*N498/1000+'ARIMAX(1,1,1) Model'!$C$8*AD498+'ARIMAX(1,1,1) Model'!$C$9*AE498+'ARIMAX(1,1,1) Model'!$C$10*AC498+'ARIMAX(1,1,1) Model'!$C$11*IF(AND(B498&gt;='ARIMAX(1,1,1) Model'!$C$25,B498&lt;='ARIMAX(1,1,1) Model'!$C$26),1,0)+'ARIMAX(1,1,1) Model'!$C$12*E498/1000+'ARIMAX(1,1,1) Model'!$C$13*V498+'ARIMAX(1,1,1) Model'!$C$14*A498+'ARIMAX(1,1,1) Model'!$C$15*SIN(2*PI()*A498/'ARIMAX(1,1,1) Model'!$C$24)+'ARIMAX(1,1,1) Model'!$C$16*COS(2*PI()*A498/'ARIMAX(1,1,1) Model'!$C$24)+'ARIMAX(1,1,1) Model'!$C$17*SIN(4*PI()*A498/'ARIMAX(1,1,1) Model'!$C$24)+'ARIMAX(1,1,1) Model'!$C$18*COS(4*PI()*A498/'ARIMAX(1,1,1) Model'!$C$24)</f>
        <v>2104.47357201254</v>
      </c>
      <c r="AR498" s="31" t="n">
        <f aca="false">IF(ISNUMBER(C498),C498,AP498)-AQ498</f>
        <v>6708.52642798746</v>
      </c>
      <c r="AS498" s="31" t="n">
        <f aca="false">IF(ISNUMBER(C498),C498-AP498,0)</f>
        <v>90.0955587989647</v>
      </c>
      <c r="AT498" s="32"/>
      <c r="AU498" s="33"/>
      <c r="AV498" s="33"/>
      <c r="AW498" s="31"/>
      <c r="AX498" s="31"/>
    </row>
    <row r="499" customFormat="false" ht="16.5" hidden="false" customHeight="true" outlineLevel="0" collapsed="false">
      <c r="A499" s="23" t="n">
        <v>498</v>
      </c>
      <c r="B499" s="24" t="n">
        <v>36756</v>
      </c>
      <c r="C499" s="23" t="n">
        <v>8786</v>
      </c>
      <c r="D499" s="25"/>
      <c r="E499" s="25" t="n">
        <v>315000</v>
      </c>
      <c r="F499" s="25"/>
      <c r="G499" s="25" t="n">
        <v>31.822</v>
      </c>
      <c r="H499" s="25" t="n">
        <v>30.074</v>
      </c>
      <c r="I499" s="25" t="n">
        <v>1.447</v>
      </c>
      <c r="J499" s="25" t="n">
        <v>10247.72</v>
      </c>
      <c r="K499" s="25" t="n">
        <v>757458</v>
      </c>
      <c r="L499" s="25" t="n">
        <v>878</v>
      </c>
      <c r="M499" s="25" t="n">
        <v>17.316</v>
      </c>
      <c r="N499" s="25" t="n">
        <v>242963</v>
      </c>
      <c r="O499" s="25" t="n">
        <v>6746.9</v>
      </c>
      <c r="P499" s="25" t="n">
        <v>1584412</v>
      </c>
      <c r="Q499" s="25"/>
      <c r="R499" s="25" t="n">
        <v>6119</v>
      </c>
      <c r="S499" s="25"/>
      <c r="T499" s="25"/>
      <c r="U499" s="25" t="n">
        <v>23</v>
      </c>
      <c r="V499" s="25" t="n">
        <v>94.7</v>
      </c>
      <c r="W499" s="25"/>
      <c r="X499" s="25"/>
      <c r="Y499" s="25"/>
      <c r="Z499" s="25"/>
      <c r="AA499" s="25" t="n">
        <v>279328</v>
      </c>
      <c r="AB499" s="26"/>
      <c r="AC499" s="27" t="n">
        <v>0</v>
      </c>
      <c r="AD499" s="28" t="n">
        <v>0.1</v>
      </c>
      <c r="AE499" s="28" t="n">
        <v>91.7</v>
      </c>
      <c r="AF499" s="27"/>
      <c r="AG499" s="29" t="n">
        <f aca="false">6753.47943187+0.36116788*I499+0.01252571*N499-22.85359542*V499+0.00407811*AA499-0.00067349*E499</f>
        <v>8560.03159432836</v>
      </c>
      <c r="AH499" s="29" t="n">
        <f aca="false">A499*'Simple Linear Regression'!$B$18+'Simple Linear Regression'!$B$17</f>
        <v>8310.14881472468</v>
      </c>
      <c r="AI499" s="29" t="n">
        <f aca="false">7491.3971+0.0137554*N499-0.00058829*E499-34.3283*V499+0.30565*L499+54.6031*M499</f>
        <v>8611.1169698</v>
      </c>
      <c r="AJ499" s="29" t="n">
        <f aca="false">7491.3971-0.00058829*E499+0.30565*L499+54.6031*M499+0.0137554*N499-34.3283*V499</f>
        <v>8611.1169698</v>
      </c>
      <c r="AL499" s="29" t="n">
        <f aca="false">2192.59+2373.87*I499+0.0316653*N499-15.7623*V499+0.00202406*AA499-0.000740146*E499-0.00963493*(I499*N499)</f>
        <v>8773.28912856727</v>
      </c>
      <c r="AM499" s="30" t="n">
        <f aca="false">5205.907083+122.0638992*I499+13.609808*(N499/1000)-1.245906883*AD499+0.7746840854*AE499-134.2474226*AC499-1547.125689*IF(AND(B499&gt;=DATE(2020,3,20),B499&lt;=DATE(2020,6,26)),1,0)</f>
        <v>8760.12726618928</v>
      </c>
      <c r="AN499" s="30" t="n">
        <f aca="false">IF(ISNUMBER(C500),C500,AN500)-0.8328750492*(AD501-AD500)+3.274150872*(AE501-AE500)+0.7954612886*((IF(ISNUMBER(C500),C500,AN500)-IF(ISNUMBER(C499),C499,AN499))-(-0.8328750492*(AD500-AD499)+3.274150872*(AE500-AE499)))-1.394571582*AO500+0.4181414112*AO499</f>
        <v>9194.18924354521</v>
      </c>
      <c r="AP499" s="31" t="n">
        <f aca="false">AQ499+AR498+'ARIMAX(1,1,1) Model'!$C$19*(AR498-AR497)+'ARIMAX(1,1,1) Model'!$C$20*AS498</f>
        <v>8686.00867439076</v>
      </c>
      <c r="AQ499" s="31" t="n">
        <f aca="false">'ARIMAX(1,1,1) Model'!$C$6*I499+'ARIMAX(1,1,1) Model'!$C$7*N499/1000+'ARIMAX(1,1,1) Model'!$C$8*AD499+'ARIMAX(1,1,1) Model'!$C$9*AE499+'ARIMAX(1,1,1) Model'!$C$10*AC499+'ARIMAX(1,1,1) Model'!$C$11*IF(AND(B499&gt;='ARIMAX(1,1,1) Model'!$C$25,B499&lt;='ARIMAX(1,1,1) Model'!$C$26),1,0)+'ARIMAX(1,1,1) Model'!$C$12*E499/1000+'ARIMAX(1,1,1) Model'!$C$13*V499+'ARIMAX(1,1,1) Model'!$C$14*A499+'ARIMAX(1,1,1) Model'!$C$15*SIN(2*PI()*A499/'ARIMAX(1,1,1) Model'!$C$24)+'ARIMAX(1,1,1) Model'!$C$16*COS(2*PI()*A499/'ARIMAX(1,1,1) Model'!$C$24)+'ARIMAX(1,1,1) Model'!$C$17*SIN(4*PI()*A499/'ARIMAX(1,1,1) Model'!$C$24)+'ARIMAX(1,1,1) Model'!$C$18*COS(4*PI()*A499/'ARIMAX(1,1,1) Model'!$C$24)</f>
        <v>2059.47858259573</v>
      </c>
      <c r="AR499" s="31" t="n">
        <f aca="false">IF(ISNUMBER(C499),C499,AP499)-AQ499</f>
        <v>6726.52141740427</v>
      </c>
      <c r="AS499" s="31" t="n">
        <f aca="false">IF(ISNUMBER(C499),C499-AP499,0)</f>
        <v>99.9913256092441</v>
      </c>
      <c r="AT499" s="32"/>
      <c r="AU499" s="33"/>
      <c r="AV499" s="33"/>
      <c r="AW499" s="31"/>
      <c r="AX499" s="31"/>
    </row>
    <row r="500" customFormat="false" ht="16.5" hidden="false" customHeight="true" outlineLevel="0" collapsed="false">
      <c r="A500" s="23" t="n">
        <v>499</v>
      </c>
      <c r="B500" s="24" t="n">
        <v>36763</v>
      </c>
      <c r="C500" s="23" t="n">
        <v>8960</v>
      </c>
      <c r="D500" s="25"/>
      <c r="E500" s="25" t="n">
        <v>318000</v>
      </c>
      <c r="F500" s="25"/>
      <c r="G500" s="25" t="n">
        <v>32.462</v>
      </c>
      <c r="H500" s="25" t="n">
        <v>31.766</v>
      </c>
      <c r="I500" s="25" t="n">
        <v>1.468</v>
      </c>
      <c r="J500" s="25" t="n">
        <v>10247.72</v>
      </c>
      <c r="K500" s="25" t="n">
        <v>757458</v>
      </c>
      <c r="L500" s="25" t="n">
        <v>878</v>
      </c>
      <c r="M500" s="25" t="n">
        <v>17.316</v>
      </c>
      <c r="N500" s="25" t="n">
        <v>242963</v>
      </c>
      <c r="O500" s="25" t="n">
        <v>6746.9</v>
      </c>
      <c r="P500" s="25" t="n">
        <v>1584412</v>
      </c>
      <c r="Q500" s="25"/>
      <c r="R500" s="25" t="n">
        <v>6119</v>
      </c>
      <c r="S500" s="25"/>
      <c r="T500" s="25"/>
      <c r="U500" s="25" t="n">
        <v>23</v>
      </c>
      <c r="V500" s="25" t="n">
        <v>94.7</v>
      </c>
      <c r="W500" s="25"/>
      <c r="X500" s="25"/>
      <c r="Y500" s="25"/>
      <c r="Z500" s="25"/>
      <c r="AA500" s="25" t="n">
        <v>279328</v>
      </c>
      <c r="AB500" s="26"/>
      <c r="AC500" s="27" t="n">
        <v>0</v>
      </c>
      <c r="AD500" s="28" t="n">
        <v>0.2</v>
      </c>
      <c r="AE500" s="28" t="n">
        <v>70.1</v>
      </c>
      <c r="AF500" s="27"/>
      <c r="AG500" s="29" t="n">
        <f aca="false">6753.47943187+0.36116788*I500+0.01252571*N500-22.85359542*V500+0.00407811*AA500-0.00067349*E500</f>
        <v>8558.01870885384</v>
      </c>
      <c r="AH500" s="29" t="n">
        <f aca="false">A500*'Simple Linear Regression'!$B$18+'Simple Linear Regression'!$B$17</f>
        <v>8311.00185180858</v>
      </c>
      <c r="AI500" s="29" t="n">
        <f aca="false">7491.3971+0.0137554*N500-0.00058829*E500-34.3283*V500+0.30565*L500+54.6031*M500</f>
        <v>8609.3520998</v>
      </c>
      <c r="AJ500" s="29" t="n">
        <f aca="false">7491.3971-0.00058829*E500+0.30565*L500+54.6031*M500+0.0137554*N500-34.3283*V500</f>
        <v>8609.3520998</v>
      </c>
      <c r="AL500" s="29" t="n">
        <f aca="false">2192.59+2373.87*I500+0.0316653*N500-15.7623*V500+0.00202406*AA500-0.000740146*E500-0.00963493*(I500*N500)</f>
        <v>8771.76039911788</v>
      </c>
      <c r="AM500" s="30" t="n">
        <f aca="false">5205.907083+122.0638992*I500+13.609808*(N500/1000)-1.245906883*AD500+0.7746840854*AE500-134.2474226*AC500-1547.125689*IF(AND(B500&gt;=DATE(2020,3,20),B500&lt;=DATE(2020,6,26)),1,0)</f>
        <v>8745.83284113954</v>
      </c>
      <c r="AN500" s="30" t="n">
        <f aca="false">IF(ISNUMBER(C501),C501,AN501)-0.8328750492*(AD502-AD501)+3.274150872*(AE502-AE501)+0.7954612886*((IF(ISNUMBER(C501),C501,AN501)-IF(ISNUMBER(C500),C500,AN500))-(-0.8328750492*(AD501-AD500)+3.274150872*(AE501-AE500)))-1.394571582*AO501+0.4181414112*AO500</f>
        <v>8304.38720608212</v>
      </c>
      <c r="AP500" s="31" t="n">
        <f aca="false">AQ500+AR499+'ARIMAX(1,1,1) Model'!$C$19*(AR499-AR498)+'ARIMAX(1,1,1) Model'!$C$20*AS499</f>
        <v>8607.54949491792</v>
      </c>
      <c r="AQ500" s="31" t="n">
        <f aca="false">'ARIMAX(1,1,1) Model'!$C$6*I500+'ARIMAX(1,1,1) Model'!$C$7*N500/1000+'ARIMAX(1,1,1) Model'!$C$8*AD500+'ARIMAX(1,1,1) Model'!$C$9*AE500+'ARIMAX(1,1,1) Model'!$C$10*AC500+'ARIMAX(1,1,1) Model'!$C$11*IF(AND(B500&gt;='ARIMAX(1,1,1) Model'!$C$25,B500&lt;='ARIMAX(1,1,1) Model'!$C$26),1,0)+'ARIMAX(1,1,1) Model'!$C$12*E500/1000+'ARIMAX(1,1,1) Model'!$C$13*V500+'ARIMAX(1,1,1) Model'!$C$14*A500+'ARIMAX(1,1,1) Model'!$C$15*SIN(2*PI()*A500/'ARIMAX(1,1,1) Model'!$C$24)+'ARIMAX(1,1,1) Model'!$C$16*COS(2*PI()*A500/'ARIMAX(1,1,1) Model'!$C$24)+'ARIMAX(1,1,1) Model'!$C$17*SIN(4*PI()*A500/'ARIMAX(1,1,1) Model'!$C$24)+'ARIMAX(1,1,1) Model'!$C$18*COS(4*PI()*A500/'ARIMAX(1,1,1) Model'!$C$24)</f>
        <v>1969.2735378071</v>
      </c>
      <c r="AR500" s="31" t="n">
        <f aca="false">IF(ISNUMBER(C500),C500,AP500)-AQ500</f>
        <v>6990.7264621929</v>
      </c>
      <c r="AS500" s="31" t="n">
        <f aca="false">IF(ISNUMBER(C500),C500-AP500,0)</f>
        <v>352.450505082077</v>
      </c>
      <c r="AT500" s="32"/>
      <c r="AU500" s="33"/>
      <c r="AV500" s="33"/>
      <c r="AW500" s="31"/>
      <c r="AX500" s="31"/>
    </row>
    <row r="501" customFormat="false" ht="16.5" hidden="false" customHeight="true" outlineLevel="0" collapsed="false">
      <c r="A501" s="23" t="n">
        <v>500</v>
      </c>
      <c r="B501" s="24" t="n">
        <v>36770</v>
      </c>
      <c r="C501" s="23" t="n">
        <v>8644</v>
      </c>
      <c r="D501" s="25"/>
      <c r="E501" s="25" t="n">
        <v>312000</v>
      </c>
      <c r="F501" s="25"/>
      <c r="G501" s="25" t="n">
        <v>33.082</v>
      </c>
      <c r="H501" s="25" t="n">
        <v>34.324</v>
      </c>
      <c r="I501" s="25" t="n">
        <v>1.481</v>
      </c>
      <c r="J501" s="25" t="n">
        <v>10247.72</v>
      </c>
      <c r="K501" s="25" t="n">
        <v>757458</v>
      </c>
      <c r="L501" s="25" t="n">
        <v>878</v>
      </c>
      <c r="M501" s="25" t="n">
        <v>17.316</v>
      </c>
      <c r="N501" s="25" t="n">
        <v>242963</v>
      </c>
      <c r="O501" s="25" t="n">
        <v>6746.9</v>
      </c>
      <c r="P501" s="25" t="n">
        <v>1584412</v>
      </c>
      <c r="Q501" s="25"/>
      <c r="R501" s="25" t="n">
        <v>6119</v>
      </c>
      <c r="S501" s="25"/>
      <c r="T501" s="25"/>
      <c r="U501" s="25" t="n">
        <v>23</v>
      </c>
      <c r="V501" s="25" t="n">
        <v>94.7</v>
      </c>
      <c r="W501" s="25"/>
      <c r="X501" s="25"/>
      <c r="Y501" s="25"/>
      <c r="Z501" s="25"/>
      <c r="AA501" s="25" t="n">
        <v>279328</v>
      </c>
      <c r="AB501" s="26"/>
      <c r="AC501" s="27" t="n">
        <v>0</v>
      </c>
      <c r="AD501" s="28" t="n">
        <v>0</v>
      </c>
      <c r="AE501" s="28" t="n">
        <v>82.1</v>
      </c>
      <c r="AF501" s="27"/>
      <c r="AG501" s="29" t="n">
        <f aca="false">6753.47943187+0.36116788*I501+0.01252571*N501-22.85359542*V501+0.00407811*AA501-0.00067349*E501</f>
        <v>8562.06434403628</v>
      </c>
      <c r="AH501" s="29" t="n">
        <f aca="false">A501*'Simple Linear Regression'!$B$18+'Simple Linear Regression'!$B$17</f>
        <v>8311.85488889248</v>
      </c>
      <c r="AI501" s="29" t="n">
        <f aca="false">7491.3971+0.0137554*N501-0.00058829*E501-34.3283*V501+0.30565*L501+54.6031*M501</f>
        <v>8612.8818398</v>
      </c>
      <c r="AJ501" s="29" t="n">
        <f aca="false">7491.3971-0.00058829*E501+0.30565*L501+54.6031*M501+0.0137554*N501-34.3283*V501</f>
        <v>8612.8818398</v>
      </c>
      <c r="AL501" s="29" t="n">
        <f aca="false">2192.59+2373.87*I501+0.0316653*N501-15.7623*V501+0.00202406*AA501-0.000740146*E501-0.00963493*(I501*N501)</f>
        <v>8776.62947564921</v>
      </c>
      <c r="AM501" s="30" t="n">
        <f aca="false">5205.907083+122.0638992*I501+13.609808*(N501/1000)-1.245906883*AD501+0.7746840854*AE501-134.2474226*AC501-1547.125689*IF(AND(B501&gt;=DATE(2020,3,20),B501&lt;=DATE(2020,6,26)),1,0)</f>
        <v>8756.96506223054</v>
      </c>
      <c r="AN501" s="30" t="n">
        <f aca="false">IF(ISNUMBER(C502),C502,AN502)-0.8328750492*(AD503-AD502)+3.274150872*(AE503-AE502)+0.7954612886*((IF(ISNUMBER(C502),C502,AN502)-IF(ISNUMBER(C501),C501,AN501))-(-0.8328750492*(AD502-AD501)+3.274150872*(AE502-AE501)))-1.394571582*AO502+0.4181414112*AO501</f>
        <v>8564.24586264814</v>
      </c>
      <c r="AP501" s="31" t="n">
        <f aca="false">AQ501+AR500+'ARIMAX(1,1,1) Model'!$C$19*(AR500-AR499)+'ARIMAX(1,1,1) Model'!$C$20*AS500</f>
        <v>8691.51017894003</v>
      </c>
      <c r="AQ501" s="31" t="n">
        <f aca="false">'ARIMAX(1,1,1) Model'!$C$6*I501+'ARIMAX(1,1,1) Model'!$C$7*N501/1000+'ARIMAX(1,1,1) Model'!$C$8*AD501+'ARIMAX(1,1,1) Model'!$C$9*AE501+'ARIMAX(1,1,1) Model'!$C$10*AC501+'ARIMAX(1,1,1) Model'!$C$11*IF(AND(B501&gt;='ARIMAX(1,1,1) Model'!$C$25,B501&lt;='ARIMAX(1,1,1) Model'!$C$26),1,0)+'ARIMAX(1,1,1) Model'!$C$12*E501/1000+'ARIMAX(1,1,1) Model'!$C$13*V501+'ARIMAX(1,1,1) Model'!$C$14*A501+'ARIMAX(1,1,1) Model'!$C$15*SIN(2*PI()*A501/'ARIMAX(1,1,1) Model'!$C$24)+'ARIMAX(1,1,1) Model'!$C$16*COS(2*PI()*A501/'ARIMAX(1,1,1) Model'!$C$24)+'ARIMAX(1,1,1) Model'!$C$17*SIN(4*PI()*A501/'ARIMAX(1,1,1) Model'!$C$24)+'ARIMAX(1,1,1) Model'!$C$18*COS(4*PI()*A501/'ARIMAX(1,1,1) Model'!$C$24)</f>
        <v>1992.25024456412</v>
      </c>
      <c r="AR501" s="31" t="n">
        <f aca="false">IF(ISNUMBER(C501),C501,AP501)-AQ501</f>
        <v>6651.74975543588</v>
      </c>
      <c r="AS501" s="31" t="n">
        <f aca="false">IF(ISNUMBER(C501),C501-AP501,0)</f>
        <v>-47.5101789400342</v>
      </c>
      <c r="AT501" s="32"/>
      <c r="AU501" s="33"/>
      <c r="AV501" s="33"/>
      <c r="AW501" s="31"/>
      <c r="AX501" s="31"/>
    </row>
    <row r="502" customFormat="false" ht="16.5" hidden="false" customHeight="true" outlineLevel="0" collapsed="false">
      <c r="A502" s="23" t="n">
        <v>501</v>
      </c>
      <c r="B502" s="24" t="n">
        <v>36777</v>
      </c>
      <c r="C502" s="23" t="n">
        <v>8573</v>
      </c>
      <c r="D502" s="25"/>
      <c r="E502" s="25" t="n">
        <v>301000</v>
      </c>
      <c r="F502" s="25"/>
      <c r="G502" s="25" t="n">
        <v>34.4225</v>
      </c>
      <c r="H502" s="25" t="n">
        <v>36.428</v>
      </c>
      <c r="I502" s="25" t="n">
        <v>1.53</v>
      </c>
      <c r="J502" s="25" t="n">
        <v>10247.72</v>
      </c>
      <c r="K502" s="25" t="n">
        <v>757458</v>
      </c>
      <c r="L502" s="25" t="n">
        <v>942</v>
      </c>
      <c r="M502" s="25" t="n">
        <v>17.316</v>
      </c>
      <c r="N502" s="25" t="n">
        <v>242963</v>
      </c>
      <c r="O502" s="25" t="n">
        <v>6768.5</v>
      </c>
      <c r="P502" s="25" t="n">
        <v>1584412</v>
      </c>
      <c r="Q502" s="25"/>
      <c r="R502" s="25" t="n">
        <v>6119</v>
      </c>
      <c r="S502" s="25"/>
      <c r="T502" s="25"/>
      <c r="U502" s="25" t="n">
        <v>23</v>
      </c>
      <c r="V502" s="25" t="n">
        <v>96.2</v>
      </c>
      <c r="W502" s="25"/>
      <c r="X502" s="25"/>
      <c r="Y502" s="25"/>
      <c r="Z502" s="25"/>
      <c r="AA502" s="25" t="n">
        <v>279328</v>
      </c>
      <c r="AB502" s="26"/>
      <c r="AC502" s="27" t="n">
        <v>1</v>
      </c>
      <c r="AD502" s="28" t="n">
        <v>3.8</v>
      </c>
      <c r="AE502" s="28" t="n">
        <v>65.7</v>
      </c>
      <c r="AF502" s="27"/>
      <c r="AG502" s="29" t="n">
        <f aca="false">6753.47943187+0.36116788*I502+0.01252571*N502-22.85359542*V502+0.00407811*AA502-0.00067349*E502</f>
        <v>8535.2100381324</v>
      </c>
      <c r="AH502" s="29" t="n">
        <f aca="false">A502*'Simple Linear Regression'!$B$18+'Simple Linear Regression'!$B$17</f>
        <v>8312.70792597639</v>
      </c>
      <c r="AI502" s="29" t="n">
        <f aca="false">7491.3971+0.0137554*N502-0.00058829*E502-34.3283*V502+0.30565*L502+54.6031*M502</f>
        <v>8587.4221798</v>
      </c>
      <c r="AJ502" s="29" t="n">
        <f aca="false">7491.3971-0.00058829*E502+0.30565*L502+54.6031*M502+0.0137554*N502-34.3283*V502</f>
        <v>8587.4221798</v>
      </c>
      <c r="AL502" s="29" t="n">
        <f aca="false">2192.59+2373.87*I502+0.0316653*N502-15.7623*V502+0.00202406*AA502-0.000740146*E502-0.00963493*(I502*N502)</f>
        <v>8762.7416182673</v>
      </c>
      <c r="AM502" s="30" t="n">
        <f aca="false">5205.907083+122.0638992*I502+13.609808*(N502/1000)-1.245906883*AD502+0.7746840854*AE502-134.2474226*AC502-1547.125689*IF(AND(B502&gt;=DATE(2020,3,20),B502&lt;=DATE(2020,6,26)),1,0)</f>
        <v>8611.25950553538</v>
      </c>
      <c r="AN502" s="30" t="n">
        <f aca="false">IF(ISNUMBER(C503),C503,AN503)-0.8328750492*(AD504-AD503)+3.274150872*(AE504-AE503)+0.7954612886*((IF(ISNUMBER(C503),C503,AN503)-IF(ISNUMBER(C502),C502,AN502))-(-0.8328750492*(AD503-AD502)+3.274150872*(AE503-AE502)))-1.394571582*AO503+0.4181414112*AO502</f>
        <v>8919.37377439234</v>
      </c>
      <c r="AP502" s="31" t="n">
        <f aca="false">AQ502+AR501+'ARIMAX(1,1,1) Model'!$C$19*(AR501-AR500)+'ARIMAX(1,1,1) Model'!$C$20*AS501</f>
        <v>8507.34290584805</v>
      </c>
      <c r="AQ502" s="31" t="n">
        <f aca="false">'ARIMAX(1,1,1) Model'!$C$6*I502+'ARIMAX(1,1,1) Model'!$C$7*N502/1000+'ARIMAX(1,1,1) Model'!$C$8*AD502+'ARIMAX(1,1,1) Model'!$C$9*AE502+'ARIMAX(1,1,1) Model'!$C$10*AC502+'ARIMAX(1,1,1) Model'!$C$11*IF(AND(B502&gt;='ARIMAX(1,1,1) Model'!$C$25,B502&lt;='ARIMAX(1,1,1) Model'!$C$26),1,0)+'ARIMAX(1,1,1) Model'!$C$12*E502/1000+'ARIMAX(1,1,1) Model'!$C$13*V502+'ARIMAX(1,1,1) Model'!$C$14*A502+'ARIMAX(1,1,1) Model'!$C$15*SIN(2*PI()*A502/'ARIMAX(1,1,1) Model'!$C$24)+'ARIMAX(1,1,1) Model'!$C$16*COS(2*PI()*A502/'ARIMAX(1,1,1) Model'!$C$24)+'ARIMAX(1,1,1) Model'!$C$17*SIN(4*PI()*A502/'ARIMAX(1,1,1) Model'!$C$24)+'ARIMAX(1,1,1) Model'!$C$18*COS(4*PI()*A502/'ARIMAX(1,1,1) Model'!$C$24)</f>
        <v>1845.89097832871</v>
      </c>
      <c r="AR502" s="31" t="n">
        <f aca="false">IF(ISNUMBER(C502),C502,AP502)-AQ502</f>
        <v>6727.10902167129</v>
      </c>
      <c r="AS502" s="31" t="n">
        <f aca="false">IF(ISNUMBER(C502),C502-AP502,0)</f>
        <v>65.6570941519512</v>
      </c>
      <c r="AT502" s="32"/>
      <c r="AU502" s="33"/>
      <c r="AV502" s="33"/>
      <c r="AW502" s="31"/>
      <c r="AX502" s="31"/>
    </row>
    <row r="503" customFormat="false" ht="16.5" hidden="false" customHeight="true" outlineLevel="0" collapsed="false">
      <c r="A503" s="23" t="n">
        <v>502</v>
      </c>
      <c r="B503" s="24" t="n">
        <v>36784</v>
      </c>
      <c r="C503" s="23" t="n">
        <v>8814</v>
      </c>
      <c r="D503" s="25"/>
      <c r="E503" s="25" t="n">
        <v>309000</v>
      </c>
      <c r="F503" s="25"/>
      <c r="G503" s="25" t="n">
        <v>34.7</v>
      </c>
      <c r="H503" s="25" t="n">
        <v>33.256</v>
      </c>
      <c r="I503" s="25" t="n">
        <v>1.561</v>
      </c>
      <c r="J503" s="25" t="n">
        <v>10247.72</v>
      </c>
      <c r="K503" s="25" t="n">
        <v>818246</v>
      </c>
      <c r="L503" s="25" t="n">
        <v>942</v>
      </c>
      <c r="M503" s="25" t="n">
        <v>17.316</v>
      </c>
      <c r="N503" s="25" t="n">
        <v>245140</v>
      </c>
      <c r="O503" s="25" t="n">
        <v>6768.5</v>
      </c>
      <c r="P503" s="25" t="n">
        <v>1632955</v>
      </c>
      <c r="Q503" s="25"/>
      <c r="R503" s="25" t="n">
        <v>6119</v>
      </c>
      <c r="S503" s="25"/>
      <c r="T503" s="25"/>
      <c r="U503" s="25" t="n">
        <v>23</v>
      </c>
      <c r="V503" s="25" t="n">
        <v>96.2</v>
      </c>
      <c r="W503" s="25"/>
      <c r="X503" s="25"/>
      <c r="Y503" s="25"/>
      <c r="Z503" s="25"/>
      <c r="AA503" s="25" t="n">
        <v>279328</v>
      </c>
      <c r="AB503" s="26"/>
      <c r="AC503" s="27" t="n">
        <v>0</v>
      </c>
      <c r="AD503" s="28" t="n">
        <v>1.2</v>
      </c>
      <c r="AE503" s="28" t="n">
        <v>65.8</v>
      </c>
      <c r="AF503" s="27"/>
      <c r="AG503" s="29" t="n">
        <f aca="false">6753.47943187+0.36116788*I503+0.01252571*N503-22.85359542*V503+0.00407811*AA503-0.00067349*E503</f>
        <v>8557.10178500668</v>
      </c>
      <c r="AH503" s="29" t="n">
        <f aca="false">A503*'Simple Linear Regression'!$B$18+'Simple Linear Regression'!$B$17</f>
        <v>8313.56096306029</v>
      </c>
      <c r="AI503" s="29" t="n">
        <f aca="false">7491.3971+0.0137554*N503-0.00058829*E503-34.3283*V503+0.30565*L503+54.6031*M503</f>
        <v>8612.6613656</v>
      </c>
      <c r="AJ503" s="29" t="n">
        <f aca="false">7491.3971-0.00058829*E503+0.30565*L503+54.6031*M503+0.0137554*N503-34.3283*V503</f>
        <v>8612.6613656</v>
      </c>
      <c r="AL503" s="29" t="n">
        <f aca="false">2192.59+2373.87*I503+0.0316653*N503-15.7623*V503+0.00202406*AA503-0.000740146*E503-0.00963493*(I503*N503)</f>
        <v>8794.0345482278</v>
      </c>
      <c r="AM503" s="30" t="n">
        <f aca="false">5205.907083+122.0638992*I503+13.609808*(N503/1000)-1.245906883*AD503+0.7746840854*AE503-134.2474226*AC503-1547.125689*IF(AND(B503&gt;=DATE(2020,3,20),B503&lt;=DATE(2020,6,26)),1,0)</f>
        <v>8782.23628733092</v>
      </c>
      <c r="AN503" s="30" t="n">
        <f aca="false">IF(ISNUMBER(C504),C504,AN504)-0.8328750492*(AD505-AD504)+3.274150872*(AE505-AE504)+0.7954612886*((IF(ISNUMBER(C504),C504,AN504)-IF(ISNUMBER(C503),C503,AN503))-(-0.8328750492*(AD504-AD503)+3.274150872*(AE504-AE503)))-1.394571582*AO504+0.4181414112*AO503</f>
        <v>7613.12402797922</v>
      </c>
      <c r="AP503" s="31" t="n">
        <f aca="false">AQ503+AR502+'ARIMAX(1,1,1) Model'!$C$19*(AR502-AR501)+'ARIMAX(1,1,1) Model'!$C$20*AS502</f>
        <v>8611.98250500409</v>
      </c>
      <c r="AQ503" s="31" t="n">
        <f aca="false">'ARIMAX(1,1,1) Model'!$C$6*I503+'ARIMAX(1,1,1) Model'!$C$7*N503/1000+'ARIMAX(1,1,1) Model'!$C$8*AD503+'ARIMAX(1,1,1) Model'!$C$9*AE503+'ARIMAX(1,1,1) Model'!$C$10*AC503+'ARIMAX(1,1,1) Model'!$C$11*IF(AND(B503&gt;='ARIMAX(1,1,1) Model'!$C$25,B503&lt;='ARIMAX(1,1,1) Model'!$C$26),1,0)+'ARIMAX(1,1,1) Model'!$C$12*E503/1000+'ARIMAX(1,1,1) Model'!$C$13*V503+'ARIMAX(1,1,1) Model'!$C$14*A503+'ARIMAX(1,1,1) Model'!$C$15*SIN(2*PI()*A503/'ARIMAX(1,1,1) Model'!$C$24)+'ARIMAX(1,1,1) Model'!$C$16*COS(2*PI()*A503/'ARIMAX(1,1,1) Model'!$C$24)+'ARIMAX(1,1,1) Model'!$C$17*SIN(4*PI()*A503/'ARIMAX(1,1,1) Model'!$C$24)+'ARIMAX(1,1,1) Model'!$C$18*COS(4*PI()*A503/'ARIMAX(1,1,1) Model'!$C$24)</f>
        <v>1936.62043656164</v>
      </c>
      <c r="AR503" s="31" t="n">
        <f aca="false">IF(ISNUMBER(C503),C503,AP503)-AQ503</f>
        <v>6877.37956343836</v>
      </c>
      <c r="AS503" s="31" t="n">
        <f aca="false">IF(ISNUMBER(C503),C503-AP503,0)</f>
        <v>202.017494995915</v>
      </c>
      <c r="AT503" s="32"/>
      <c r="AU503" s="33"/>
      <c r="AV503" s="33"/>
      <c r="AW503" s="31"/>
      <c r="AX503" s="31"/>
    </row>
    <row r="504" customFormat="false" ht="16.5" hidden="false" customHeight="true" outlineLevel="0" collapsed="false">
      <c r="A504" s="23" t="n">
        <v>503</v>
      </c>
      <c r="B504" s="24" t="n">
        <v>36791</v>
      </c>
      <c r="C504" s="23" t="n">
        <v>8153</v>
      </c>
      <c r="D504" s="25"/>
      <c r="E504" s="25" t="n">
        <v>311000</v>
      </c>
      <c r="F504" s="25"/>
      <c r="G504" s="25" t="n">
        <v>35.486</v>
      </c>
      <c r="H504" s="25" t="n">
        <v>33.094</v>
      </c>
      <c r="I504" s="25" t="n">
        <v>1.562</v>
      </c>
      <c r="J504" s="25" t="n">
        <v>10247.72</v>
      </c>
      <c r="K504" s="25" t="n">
        <v>818246</v>
      </c>
      <c r="L504" s="25" t="n">
        <v>942</v>
      </c>
      <c r="M504" s="25" t="n">
        <v>17.531</v>
      </c>
      <c r="N504" s="25" t="n">
        <v>245140</v>
      </c>
      <c r="O504" s="25" t="n">
        <v>6768.5</v>
      </c>
      <c r="P504" s="25" t="n">
        <v>1632955</v>
      </c>
      <c r="Q504" s="25"/>
      <c r="R504" s="25" t="n">
        <v>6119</v>
      </c>
      <c r="S504" s="25"/>
      <c r="T504" s="25"/>
      <c r="U504" s="25" t="n">
        <v>23</v>
      </c>
      <c r="V504" s="25" t="n">
        <v>96.2</v>
      </c>
      <c r="W504" s="25"/>
      <c r="X504" s="25"/>
      <c r="Y504" s="25"/>
      <c r="Z504" s="25"/>
      <c r="AA504" s="25" t="n">
        <v>279328</v>
      </c>
      <c r="AB504" s="26"/>
      <c r="AC504" s="27" t="n">
        <v>0</v>
      </c>
      <c r="AD504" s="28" t="n">
        <v>9.7</v>
      </c>
      <c r="AE504" s="28" t="n">
        <v>42.2</v>
      </c>
      <c r="AF504" s="27"/>
      <c r="AG504" s="29" t="n">
        <f aca="false">6753.47943187+0.36116788*I504+0.01252571*N504-22.85359542*V504+0.00407811*AA504-0.00067349*E504</f>
        <v>8555.75516617456</v>
      </c>
      <c r="AH504" s="29" t="n">
        <f aca="false">A504*'Simple Linear Regression'!$B$18+'Simple Linear Regression'!$B$17</f>
        <v>8314.4140001442</v>
      </c>
      <c r="AI504" s="29" t="n">
        <f aca="false">7491.3971+0.0137554*N504-0.00058829*E504-34.3283*V504+0.30565*L504+54.6031*M504</f>
        <v>8623.2244521</v>
      </c>
      <c r="AJ504" s="29" t="n">
        <f aca="false">7491.3971-0.00058829*E504+0.30565*L504+54.6031*M504+0.0137554*N504-34.3283*V504</f>
        <v>8623.2244521</v>
      </c>
      <c r="AL504" s="29" t="n">
        <f aca="false">2192.59+2373.87*I504+0.0316653*N504-15.7623*V504+0.00202406*AA504-0.000740146*E504-0.00963493*(I504*N504)</f>
        <v>8792.5662194876</v>
      </c>
      <c r="AM504" s="30" t="n">
        <f aca="false">5205.907083+122.0638992*I504+13.609808*(N504/1000)-1.245906883*AD504+0.7746840854*AE504-134.2474226*AC504-1547.125689*IF(AND(B504&gt;=DATE(2020,3,20),B504&lt;=DATE(2020,6,26)),1,0)</f>
        <v>8753.48559830918</v>
      </c>
      <c r="AN504" s="30" t="n">
        <f aca="false">IF(ISNUMBER(C505),C505,AN505)-0.8328750492*(AD506-AD505)+3.274150872*(AE506-AE505)+0.7954612886*((IF(ISNUMBER(C505),C505,AN505)-IF(ISNUMBER(C504),C504,AN504))-(-0.8328750492*(AD505-AD504)+3.274150872*(AE505-AE504)))-1.394571582*AO505+0.4181414112*AO504</f>
        <v>7642.69143522938</v>
      </c>
      <c r="AP504" s="31" t="n">
        <f aca="false">AQ504+AR503+'ARIMAX(1,1,1) Model'!$C$19*(AR503-AR502)+'ARIMAX(1,1,1) Model'!$C$20*AS503</f>
        <v>8575.78171850562</v>
      </c>
      <c r="AQ504" s="31" t="n">
        <f aca="false">'ARIMAX(1,1,1) Model'!$C$6*I504+'ARIMAX(1,1,1) Model'!$C$7*N504/1000+'ARIMAX(1,1,1) Model'!$C$8*AD504+'ARIMAX(1,1,1) Model'!$C$9*AE504+'ARIMAX(1,1,1) Model'!$C$10*AC504+'ARIMAX(1,1,1) Model'!$C$11*IF(AND(B504&gt;='ARIMAX(1,1,1) Model'!$C$25,B504&lt;='ARIMAX(1,1,1) Model'!$C$26),1,0)+'ARIMAX(1,1,1) Model'!$C$12*E504/1000+'ARIMAX(1,1,1) Model'!$C$13*V504+'ARIMAX(1,1,1) Model'!$C$14*A504+'ARIMAX(1,1,1) Model'!$C$15*SIN(2*PI()*A504/'ARIMAX(1,1,1) Model'!$C$24)+'ARIMAX(1,1,1) Model'!$C$16*COS(2*PI()*A504/'ARIMAX(1,1,1) Model'!$C$24)+'ARIMAX(1,1,1) Model'!$C$17*SIN(4*PI()*A504/'ARIMAX(1,1,1) Model'!$C$24)+'ARIMAX(1,1,1) Model'!$C$18*COS(4*PI()*A504/'ARIMAX(1,1,1) Model'!$C$24)</f>
        <v>1865.57863374695</v>
      </c>
      <c r="AR504" s="31" t="n">
        <f aca="false">IF(ISNUMBER(C504),C504,AP504)-AQ504</f>
        <v>6287.42136625305</v>
      </c>
      <c r="AS504" s="31" t="n">
        <f aca="false">IF(ISNUMBER(C504),C504-AP504,0)</f>
        <v>-422.781718505617</v>
      </c>
      <c r="AT504" s="32"/>
      <c r="AU504" s="33"/>
      <c r="AV504" s="33"/>
      <c r="AW504" s="31"/>
      <c r="AX504" s="31"/>
    </row>
    <row r="505" customFormat="false" ht="16.5" hidden="false" customHeight="true" outlineLevel="0" collapsed="false">
      <c r="A505" s="23" t="n">
        <v>504</v>
      </c>
      <c r="B505" s="24" t="n">
        <v>36798</v>
      </c>
      <c r="C505" s="23" t="n">
        <v>7819</v>
      </c>
      <c r="D505" s="25"/>
      <c r="E505" s="25" t="n">
        <v>288000</v>
      </c>
      <c r="F505" s="25"/>
      <c r="G505" s="25" t="n">
        <v>31.128</v>
      </c>
      <c r="H505" s="25" t="n">
        <v>29.412</v>
      </c>
      <c r="I505" s="25" t="n">
        <v>1.548</v>
      </c>
      <c r="J505" s="25" t="n">
        <v>10247.72</v>
      </c>
      <c r="K505" s="25" t="n">
        <v>818246</v>
      </c>
      <c r="L505" s="25" t="n">
        <v>942</v>
      </c>
      <c r="M505" s="25" t="n">
        <v>17.531</v>
      </c>
      <c r="N505" s="25" t="n">
        <v>245140</v>
      </c>
      <c r="O505" s="25" t="n">
        <v>6768.5</v>
      </c>
      <c r="P505" s="25" t="n">
        <v>1632955</v>
      </c>
      <c r="Q505" s="25"/>
      <c r="R505" s="25" t="n">
        <v>6119</v>
      </c>
      <c r="S505" s="25"/>
      <c r="T505" s="25"/>
      <c r="U505" s="25" t="n">
        <v>23</v>
      </c>
      <c r="V505" s="25" t="n">
        <v>96.2</v>
      </c>
      <c r="W505" s="25"/>
      <c r="X505" s="25"/>
      <c r="Y505" s="25"/>
      <c r="Z505" s="25"/>
      <c r="AA505" s="25" t="n">
        <v>279328</v>
      </c>
      <c r="AB505" s="26"/>
      <c r="AC505" s="27" t="n">
        <v>0</v>
      </c>
      <c r="AD505" s="28" t="n">
        <v>25</v>
      </c>
      <c r="AE505" s="28" t="n">
        <v>21.3</v>
      </c>
      <c r="AF505" s="27"/>
      <c r="AG505" s="29" t="n">
        <f aca="false">6753.47943187+0.36116788*I505+0.01252571*N505-22.85359542*V505+0.00407811*AA505-0.00067349*E505</f>
        <v>8571.24037982424</v>
      </c>
      <c r="AH505" s="29" t="n">
        <f aca="false">A505*'Simple Linear Regression'!$B$18+'Simple Linear Regression'!$B$17</f>
        <v>8315.2670372281</v>
      </c>
      <c r="AI505" s="29" t="n">
        <f aca="false">7491.3971+0.0137554*N505-0.00058829*E505-34.3283*V505+0.30565*L505+54.6031*M505</f>
        <v>8636.7551221</v>
      </c>
      <c r="AJ505" s="29" t="n">
        <f aca="false">7491.3971-0.00058829*E505+0.30565*L505+54.6031*M505+0.0137554*N505-34.3283*V505</f>
        <v>8636.7551221</v>
      </c>
      <c r="AL505" s="29" t="n">
        <f aca="false">2192.59+2373.87*I505+0.0316653*N505-15.7623*V505+0.00202406*AA505-0.000740146*E505-0.00963493*(I505*N505)</f>
        <v>8809.4220918504</v>
      </c>
      <c r="AM505" s="30" t="n">
        <f aca="false">5205.907083+122.0638992*I505+13.609808*(N505/1000)-1.245906883*AD505+0.7746840854*AE505-134.2474226*AC505-1547.125689*IF(AND(B505&gt;=DATE(2020,3,20),B505&lt;=DATE(2020,6,26)),1,0)</f>
        <v>8716.52343102562</v>
      </c>
      <c r="AN505" s="30" t="n">
        <f aca="false">IF(ISNUMBER(C506),C506,AN506)-0.8328750492*(AD507-AD506)+3.274150872*(AE507-AE506)+0.7954612886*((IF(ISNUMBER(C506),C506,AN506)-IF(ISNUMBER(C505),C505,AN505))-(-0.8328750492*(AD506-AD505)+3.274150872*(AE506-AE505)))-1.394571582*AO506+0.4181414112*AO505</f>
        <v>8605.84099758038</v>
      </c>
      <c r="AP505" s="31" t="n">
        <f aca="false">AQ505+AR504+'ARIMAX(1,1,1) Model'!$C$19*(AR504-AR503)+'ARIMAX(1,1,1) Model'!$C$20*AS504</f>
        <v>8440.15799644999</v>
      </c>
      <c r="AQ505" s="31" t="n">
        <f aca="false">'ARIMAX(1,1,1) Model'!$C$6*I505+'ARIMAX(1,1,1) Model'!$C$7*N505/1000+'ARIMAX(1,1,1) Model'!$C$8*AD505+'ARIMAX(1,1,1) Model'!$C$9*AE505+'ARIMAX(1,1,1) Model'!$C$10*AC505+'ARIMAX(1,1,1) Model'!$C$11*IF(AND(B505&gt;='ARIMAX(1,1,1) Model'!$C$25,B505&lt;='ARIMAX(1,1,1) Model'!$C$26),1,0)+'ARIMAX(1,1,1) Model'!$C$12*E505/1000+'ARIMAX(1,1,1) Model'!$C$13*V505+'ARIMAX(1,1,1) Model'!$C$14*A505+'ARIMAX(1,1,1) Model'!$C$15*SIN(2*PI()*A505/'ARIMAX(1,1,1) Model'!$C$24)+'ARIMAX(1,1,1) Model'!$C$16*COS(2*PI()*A505/'ARIMAX(1,1,1) Model'!$C$24)+'ARIMAX(1,1,1) Model'!$C$17*SIN(4*PI()*A505/'ARIMAX(1,1,1) Model'!$C$24)+'ARIMAX(1,1,1) Model'!$C$18*COS(4*PI()*A505/'ARIMAX(1,1,1) Model'!$C$24)</f>
        <v>1829.73737896434</v>
      </c>
      <c r="AR505" s="31" t="n">
        <f aca="false">IF(ISNUMBER(C505),C505,AP505)-AQ505</f>
        <v>5989.26262103567</v>
      </c>
      <c r="AS505" s="31" t="n">
        <f aca="false">IF(ISNUMBER(C505),C505-AP505,0)</f>
        <v>-621.157996449989</v>
      </c>
      <c r="AT505" s="32"/>
      <c r="AU505" s="33"/>
      <c r="AV505" s="33"/>
      <c r="AW505" s="31"/>
      <c r="AX505" s="31"/>
    </row>
    <row r="506" customFormat="false" ht="16.5" hidden="false" customHeight="true" outlineLevel="0" collapsed="false">
      <c r="A506" s="23" t="n">
        <v>505</v>
      </c>
      <c r="B506" s="24" t="n">
        <v>36805</v>
      </c>
      <c r="C506" s="23" t="n">
        <v>8340</v>
      </c>
      <c r="D506" s="25"/>
      <c r="E506" s="25" t="n">
        <v>292000</v>
      </c>
      <c r="F506" s="25"/>
      <c r="G506" s="25" t="n">
        <v>31.268</v>
      </c>
      <c r="H506" s="25" t="n">
        <v>29.834</v>
      </c>
      <c r="I506" s="25" t="n">
        <v>1.524</v>
      </c>
      <c r="J506" s="25" t="n">
        <v>10247.72</v>
      </c>
      <c r="K506" s="25" t="n">
        <v>818246</v>
      </c>
      <c r="L506" s="25" t="n">
        <v>987</v>
      </c>
      <c r="M506" s="25" t="n">
        <v>17.531</v>
      </c>
      <c r="N506" s="25" t="n">
        <v>245140</v>
      </c>
      <c r="O506" s="25" t="n">
        <v>6802.8</v>
      </c>
      <c r="P506" s="25" t="n">
        <v>1632955</v>
      </c>
      <c r="Q506" s="25"/>
      <c r="R506" s="25" t="n">
        <v>6119</v>
      </c>
      <c r="S506" s="25"/>
      <c r="T506" s="25"/>
      <c r="U506" s="25" t="n">
        <v>23</v>
      </c>
      <c r="V506" s="25" t="n">
        <v>96.8</v>
      </c>
      <c r="W506" s="25"/>
      <c r="X506" s="25"/>
      <c r="Y506" s="25"/>
      <c r="Z506" s="25"/>
      <c r="AA506" s="25" t="n">
        <v>279328</v>
      </c>
      <c r="AB506" s="26"/>
      <c r="AC506" s="27" t="n">
        <v>0</v>
      </c>
      <c r="AD506" s="28" t="n">
        <v>13.3</v>
      </c>
      <c r="AE506" s="28" t="n">
        <v>25.9</v>
      </c>
      <c r="AF506" s="27"/>
      <c r="AG506" s="29" t="n">
        <f aca="false">6753.47943187+0.36116788*I506+0.01252571*N506-22.85359542*V506+0.00407811*AA506-0.00067349*E506</f>
        <v>8554.82559454312</v>
      </c>
      <c r="AH506" s="29" t="n">
        <f aca="false">A506*'Simple Linear Regression'!$B$18+'Simple Linear Regression'!$B$17</f>
        <v>8316.120074312</v>
      </c>
      <c r="AI506" s="29" t="n">
        <f aca="false">7491.3971+0.0137554*N506-0.00058829*E506-34.3283*V506+0.30565*L506+54.6031*M506</f>
        <v>8627.5592321</v>
      </c>
      <c r="AJ506" s="29" t="n">
        <f aca="false">7491.3971-0.00058829*E506+0.30565*L506+54.6031*M506+0.0137554*N506-34.3283*V506</f>
        <v>8627.5592321</v>
      </c>
      <c r="AL506" s="29" t="n">
        <f aca="false">2192.59+2373.87*I506+0.0316653*N506-15.7623*V506+0.00202406*AA506-0.000740146*E506-0.00963493*(I506*N506)</f>
        <v>8796.7170096152</v>
      </c>
      <c r="AM506" s="30" t="n">
        <f aca="false">5205.907083+122.0638992*I506+13.609808*(N506/1000)-1.245906883*AD506+0.7746840854*AE506-134.2474226*AC506-1547.125689*IF(AND(B506&gt;=DATE(2020,3,20),B506&lt;=DATE(2020,6,26)),1,0)</f>
        <v>8731.73455476876</v>
      </c>
      <c r="AN506" s="30" t="n">
        <f aca="false">IF(ISNUMBER(C507),C507,AN507)-0.8328750492*(AD508-AD507)+3.274150872*(AE508-AE507)+0.7954612886*((IF(ISNUMBER(C507),C507,AN507)-IF(ISNUMBER(C506),C506,AN506))-(-0.8328750492*(AD507-AD506)+3.274150872*(AE507-AE506)))-1.394571582*AO507+0.4181414112*AO506</f>
        <v>9101.2529618644</v>
      </c>
      <c r="AP506" s="31" t="n">
        <f aca="false">AQ506+AR505+'ARIMAX(1,1,1) Model'!$C$19*(AR505-AR504)+'ARIMAX(1,1,1) Model'!$C$20*AS505</f>
        <v>8366.01025234519</v>
      </c>
      <c r="AQ506" s="31" t="n">
        <f aca="false">'ARIMAX(1,1,1) Model'!$C$6*I506+'ARIMAX(1,1,1) Model'!$C$7*N506/1000+'ARIMAX(1,1,1) Model'!$C$8*AD506+'ARIMAX(1,1,1) Model'!$C$9*AE506+'ARIMAX(1,1,1) Model'!$C$10*AC506+'ARIMAX(1,1,1) Model'!$C$11*IF(AND(B506&gt;='ARIMAX(1,1,1) Model'!$C$25,B506&lt;='ARIMAX(1,1,1) Model'!$C$26),1,0)+'ARIMAX(1,1,1) Model'!$C$12*E506/1000+'ARIMAX(1,1,1) Model'!$C$13*V506+'ARIMAX(1,1,1) Model'!$C$14*A506+'ARIMAX(1,1,1) Model'!$C$15*SIN(2*PI()*A506/'ARIMAX(1,1,1) Model'!$C$24)+'ARIMAX(1,1,1) Model'!$C$16*COS(2*PI()*A506/'ARIMAX(1,1,1) Model'!$C$24)+'ARIMAX(1,1,1) Model'!$C$17*SIN(4*PI()*A506/'ARIMAX(1,1,1) Model'!$C$24)+'ARIMAX(1,1,1) Model'!$C$18*COS(4*PI()*A506/'ARIMAX(1,1,1) Model'!$C$24)</f>
        <v>1846.73348744082</v>
      </c>
      <c r="AR506" s="31" t="n">
        <f aca="false">IF(ISNUMBER(C506),C506,AP506)-AQ506</f>
        <v>6493.26651255918</v>
      </c>
      <c r="AS506" s="31" t="n">
        <f aca="false">IF(ISNUMBER(C506),C506-AP506,0)</f>
        <v>-26.0102523451915</v>
      </c>
      <c r="AT506" s="32"/>
      <c r="AU506" s="33"/>
      <c r="AV506" s="33"/>
      <c r="AW506" s="31"/>
      <c r="AX506" s="31"/>
    </row>
    <row r="507" customFormat="false" ht="16.5" hidden="false" customHeight="true" outlineLevel="0" collapsed="false">
      <c r="A507" s="23" t="n">
        <v>506</v>
      </c>
      <c r="B507" s="24" t="n">
        <v>36812</v>
      </c>
      <c r="C507" s="23" t="n">
        <v>8663</v>
      </c>
      <c r="D507" s="25"/>
      <c r="E507" s="25" t="n">
        <v>309000</v>
      </c>
      <c r="F507" s="25"/>
      <c r="G507" s="25" t="n">
        <v>33.898</v>
      </c>
      <c r="H507" s="25" t="n">
        <v>31.828</v>
      </c>
      <c r="I507" s="25" t="n">
        <v>1.502</v>
      </c>
      <c r="J507" s="25" t="n">
        <v>10247.72</v>
      </c>
      <c r="K507" s="25" t="n">
        <v>793911</v>
      </c>
      <c r="L507" s="25" t="n">
        <v>987</v>
      </c>
      <c r="M507" s="25" t="n">
        <v>17.531</v>
      </c>
      <c r="N507" s="25" t="n">
        <v>245140</v>
      </c>
      <c r="O507" s="25" t="n">
        <v>6802.8</v>
      </c>
      <c r="P507" s="25" t="n">
        <v>1632955</v>
      </c>
      <c r="Q507" s="25"/>
      <c r="R507" s="25" t="n">
        <v>6119</v>
      </c>
      <c r="S507" s="25"/>
      <c r="T507" s="25"/>
      <c r="U507" s="25" t="n">
        <v>23</v>
      </c>
      <c r="V507" s="25" t="n">
        <v>96.8</v>
      </c>
      <c r="W507" s="25"/>
      <c r="X507" s="25"/>
      <c r="Y507" s="25"/>
      <c r="Z507" s="25"/>
      <c r="AA507" s="25" t="n">
        <v>279328</v>
      </c>
      <c r="AB507" s="26"/>
      <c r="AC507" s="27" t="n">
        <v>0</v>
      </c>
      <c r="AD507" s="28" t="n">
        <v>72.1</v>
      </c>
      <c r="AE507" s="28" t="n">
        <v>1.5</v>
      </c>
      <c r="AF507" s="27"/>
      <c r="AG507" s="29" t="n">
        <f aca="false">6753.47943187+0.36116788*I507+0.01252571*N507-22.85359542*V507+0.00407811*AA507-0.00067349*E507</f>
        <v>8543.36831884976</v>
      </c>
      <c r="AH507" s="29" t="n">
        <f aca="false">A507*'Simple Linear Regression'!$B$18+'Simple Linear Regression'!$B$17</f>
        <v>8316.97311139591</v>
      </c>
      <c r="AI507" s="29" t="n">
        <f aca="false">7491.3971+0.0137554*N507-0.00058829*E507-34.3283*V507+0.30565*L507+54.6031*M507</f>
        <v>8617.5583021</v>
      </c>
      <c r="AJ507" s="29" t="n">
        <f aca="false">7491.3971-0.00058829*E507+0.30565*L507+54.6031*M507+0.0137554*N507-34.3283*V507</f>
        <v>8617.5583021</v>
      </c>
      <c r="AL507" s="29" t="n">
        <f aca="false">2192.59+2373.87*I507+0.0316653*N507-15.7623*V507+0.00202406*AA507-0.000740146*E507-0.00963493*(I507*N507)</f>
        <v>8783.8713358996</v>
      </c>
      <c r="AM507" s="30" t="n">
        <f aca="false">5205.907083+122.0638992*I507+13.609808*(N507/1000)-1.245906883*AD507+0.7746840854*AE507-134.2474226*AC507-1547.125689*IF(AND(B507&gt;=DATE(2020,3,20),B507&lt;=DATE(2020,6,26)),1,0)</f>
        <v>8636.8875325822</v>
      </c>
      <c r="AN507" s="30" t="n">
        <f aca="false">IF(ISNUMBER(C508),C508,AN508)-0.8328750492*(AD509-AD508)+3.274150872*(AE509-AE508)+0.7954612886*((IF(ISNUMBER(C508),C508,AN508)-IF(ISNUMBER(C507),C507,AN507))-(-0.8328750492*(AD508-AD507)+3.274150872*(AE508-AE507)))-1.394571582*AO508+0.4181414112*AO507</f>
        <v>8496.39916231773</v>
      </c>
      <c r="AP507" s="31" t="n">
        <f aca="false">AQ507+AR506+'ARIMAX(1,1,1) Model'!$C$19*(AR506-AR505)+'ARIMAX(1,1,1) Model'!$C$20*AS506</f>
        <v>8368.15753426849</v>
      </c>
      <c r="AQ507" s="31" t="n">
        <f aca="false">'ARIMAX(1,1,1) Model'!$C$6*I507+'ARIMAX(1,1,1) Model'!$C$7*N507/1000+'ARIMAX(1,1,1) Model'!$C$8*AD507+'ARIMAX(1,1,1) Model'!$C$9*AE507+'ARIMAX(1,1,1) Model'!$C$10*AC507+'ARIMAX(1,1,1) Model'!$C$11*IF(AND(B507&gt;='ARIMAX(1,1,1) Model'!$C$25,B507&lt;='ARIMAX(1,1,1) Model'!$C$26),1,0)+'ARIMAX(1,1,1) Model'!$C$12*E507/1000+'ARIMAX(1,1,1) Model'!$C$13*V507+'ARIMAX(1,1,1) Model'!$C$14*A507+'ARIMAX(1,1,1) Model'!$C$15*SIN(2*PI()*A507/'ARIMAX(1,1,1) Model'!$C$24)+'ARIMAX(1,1,1) Model'!$C$16*COS(2*PI()*A507/'ARIMAX(1,1,1) Model'!$C$24)+'ARIMAX(1,1,1) Model'!$C$17*SIN(4*PI()*A507/'ARIMAX(1,1,1) Model'!$C$24)+'ARIMAX(1,1,1) Model'!$C$18*COS(4*PI()*A507/'ARIMAX(1,1,1) Model'!$C$24)</f>
        <v>1802.32329485448</v>
      </c>
      <c r="AR507" s="31" t="n">
        <f aca="false">IF(ISNUMBER(C507),C507,AP507)-AQ507</f>
        <v>6860.67670514552</v>
      </c>
      <c r="AS507" s="31" t="n">
        <f aca="false">IF(ISNUMBER(C507),C507-AP507,0)</f>
        <v>294.842465731514</v>
      </c>
      <c r="AT507" s="32"/>
      <c r="AU507" s="33"/>
      <c r="AV507" s="33"/>
      <c r="AW507" s="31"/>
      <c r="AX507" s="31"/>
    </row>
    <row r="508" customFormat="false" ht="16.5" hidden="false" customHeight="true" outlineLevel="0" collapsed="false">
      <c r="A508" s="23" t="n">
        <v>507</v>
      </c>
      <c r="B508" s="24" t="n">
        <v>36819</v>
      </c>
      <c r="C508" s="23" t="n">
        <v>8604</v>
      </c>
      <c r="D508" s="25"/>
      <c r="E508" s="25" t="n">
        <v>299000</v>
      </c>
      <c r="F508" s="25"/>
      <c r="G508" s="25" t="n">
        <v>33.484</v>
      </c>
      <c r="H508" s="25" t="n">
        <v>30.968</v>
      </c>
      <c r="I508" s="25" t="n">
        <v>1.539</v>
      </c>
      <c r="J508" s="25" t="n">
        <v>10247.72</v>
      </c>
      <c r="K508" s="25" t="n">
        <v>793911</v>
      </c>
      <c r="L508" s="25" t="n">
        <v>987</v>
      </c>
      <c r="M508" s="25" t="n">
        <v>18.654</v>
      </c>
      <c r="N508" s="25" t="n">
        <v>247832</v>
      </c>
      <c r="O508" s="25" t="n">
        <v>6802.8</v>
      </c>
      <c r="P508" s="25" t="n">
        <v>1632955</v>
      </c>
      <c r="Q508" s="25"/>
      <c r="R508" s="25" t="n">
        <v>6119</v>
      </c>
      <c r="S508" s="25"/>
      <c r="T508" s="25"/>
      <c r="U508" s="25" t="n">
        <v>23</v>
      </c>
      <c r="V508" s="25" t="n">
        <v>96.8</v>
      </c>
      <c r="W508" s="25"/>
      <c r="X508" s="25"/>
      <c r="Y508" s="25"/>
      <c r="Z508" s="25"/>
      <c r="AA508" s="25" t="n">
        <v>279328</v>
      </c>
      <c r="AB508" s="26"/>
      <c r="AC508" s="27" t="n">
        <v>0</v>
      </c>
      <c r="AD508" s="28" t="n">
        <v>21.5</v>
      </c>
      <c r="AE508" s="28" t="n">
        <v>12.7</v>
      </c>
      <c r="AF508" s="27"/>
      <c r="AG508" s="29" t="n">
        <f aca="false">6753.47943187+0.36116788*I508+0.01252571*N508-22.85359542*V508+0.00407811*AA508-0.00067349*E508</f>
        <v>8583.83579338132</v>
      </c>
      <c r="AH508" s="29" t="n">
        <f aca="false">A508*'Simple Linear Regression'!$B$18+'Simple Linear Regression'!$B$17</f>
        <v>8317.82614847981</v>
      </c>
      <c r="AI508" s="29" t="n">
        <f aca="false">7491.3971+0.0137554*N508-0.00058829*E508-34.3283*V508+0.30565*L508+54.6031*M508</f>
        <v>8721.7900202</v>
      </c>
      <c r="AJ508" s="29" t="n">
        <f aca="false">7491.3971-0.00058829*E508+0.30565*L508+54.6031*M508+0.0137554*N508-34.3283*V508</f>
        <v>8721.7900202</v>
      </c>
      <c r="AL508" s="29" t="n">
        <f aca="false">2192.59+2373.87*I508+0.0316653*N508-15.7623*V508+0.00202406*AA508-0.000740146*E508-0.00963493*(I508*N508)</f>
        <v>8837.04102474136</v>
      </c>
      <c r="AM508" s="30" t="n">
        <f aca="false">5205.907083+122.0638992*I508+13.609808*(N508/1000)-1.245906883*AD508+0.7746840854*AE508-134.2474226*AC508-1547.125689*IF(AND(B508&gt;=DATE(2020,3,20),B508&lt;=DATE(2020,6,26)),1,0)</f>
        <v>8749.76085002488</v>
      </c>
      <c r="AN508" s="30" t="n">
        <f aca="false">IF(ISNUMBER(C509),C509,AN509)-0.8328750492*(AD510-AD509)+3.274150872*(AE510-AE509)+0.7954612886*((IF(ISNUMBER(C509),C509,AN509)-IF(ISNUMBER(C508),C508,AN508))-(-0.8328750492*(AD509-AD508)+3.274150872*(AE509-AE508)))-1.394571582*AO509+0.4181414112*AO508</f>
        <v>9194.90137152419</v>
      </c>
      <c r="AP508" s="31" t="n">
        <f aca="false">AQ508+AR507+'ARIMAX(1,1,1) Model'!$C$19*(AR507-AR506)+'ARIMAX(1,1,1) Model'!$C$20*AS507</f>
        <v>8431.28437722242</v>
      </c>
      <c r="AQ508" s="31" t="n">
        <f aca="false">'ARIMAX(1,1,1) Model'!$C$6*I508+'ARIMAX(1,1,1) Model'!$C$7*N508/1000+'ARIMAX(1,1,1) Model'!$C$8*AD508+'ARIMAX(1,1,1) Model'!$C$9*AE508+'ARIMAX(1,1,1) Model'!$C$10*AC508+'ARIMAX(1,1,1) Model'!$C$11*IF(AND(B508&gt;='ARIMAX(1,1,1) Model'!$C$25,B508&lt;='ARIMAX(1,1,1) Model'!$C$26),1,0)+'ARIMAX(1,1,1) Model'!$C$12*E508/1000+'ARIMAX(1,1,1) Model'!$C$13*V508+'ARIMAX(1,1,1) Model'!$C$14*A508+'ARIMAX(1,1,1) Model'!$C$15*SIN(2*PI()*A508/'ARIMAX(1,1,1) Model'!$C$24)+'ARIMAX(1,1,1) Model'!$C$16*COS(2*PI()*A508/'ARIMAX(1,1,1) Model'!$C$24)+'ARIMAX(1,1,1) Model'!$C$17*SIN(4*PI()*A508/'ARIMAX(1,1,1) Model'!$C$24)+'ARIMAX(1,1,1) Model'!$C$18*COS(4*PI()*A508/'ARIMAX(1,1,1) Model'!$C$24)</f>
        <v>1800.15638711036</v>
      </c>
      <c r="AR508" s="31" t="n">
        <f aca="false">IF(ISNUMBER(C508),C508,AP508)-AQ508</f>
        <v>6803.84361288964</v>
      </c>
      <c r="AS508" s="31" t="n">
        <f aca="false">IF(ISNUMBER(C508),C508-AP508,0)</f>
        <v>172.715622777578</v>
      </c>
      <c r="AT508" s="32"/>
      <c r="AU508" s="33"/>
      <c r="AV508" s="33"/>
      <c r="AW508" s="31"/>
      <c r="AX508" s="31"/>
    </row>
    <row r="509" customFormat="false" ht="16.5" hidden="false" customHeight="true" outlineLevel="0" collapsed="false">
      <c r="A509" s="23" t="n">
        <v>508</v>
      </c>
      <c r="B509" s="24" t="n">
        <v>36826</v>
      </c>
      <c r="C509" s="23" t="n">
        <v>8942</v>
      </c>
      <c r="D509" s="25"/>
      <c r="E509" s="25" t="n">
        <v>295000</v>
      </c>
      <c r="F509" s="25"/>
      <c r="G509" s="25" t="n">
        <v>33.916</v>
      </c>
      <c r="H509" s="25" t="n">
        <v>31.35</v>
      </c>
      <c r="I509" s="25" t="n">
        <v>1.551</v>
      </c>
      <c r="J509" s="25" t="n">
        <v>10247.72</v>
      </c>
      <c r="K509" s="25" t="n">
        <v>793911</v>
      </c>
      <c r="L509" s="25" t="n">
        <v>987</v>
      </c>
      <c r="M509" s="25" t="n">
        <v>18.654</v>
      </c>
      <c r="N509" s="25" t="n">
        <v>247832</v>
      </c>
      <c r="O509" s="25" t="n">
        <v>6802.8</v>
      </c>
      <c r="P509" s="25" t="n">
        <v>1632955</v>
      </c>
      <c r="Q509" s="25"/>
      <c r="R509" s="25" t="n">
        <v>6119</v>
      </c>
      <c r="S509" s="25"/>
      <c r="T509" s="25"/>
      <c r="U509" s="25" t="n">
        <v>23</v>
      </c>
      <c r="V509" s="25" t="n">
        <v>96.8</v>
      </c>
      <c r="W509" s="25"/>
      <c r="X509" s="25"/>
      <c r="Y509" s="25"/>
      <c r="Z509" s="25"/>
      <c r="AA509" s="25" t="n">
        <v>279328</v>
      </c>
      <c r="AB509" s="26"/>
      <c r="AC509" s="27" t="n">
        <v>0</v>
      </c>
      <c r="AD509" s="28" t="n">
        <v>23</v>
      </c>
      <c r="AE509" s="28" t="n">
        <v>13.7</v>
      </c>
      <c r="AF509" s="27"/>
      <c r="AG509" s="29" t="n">
        <f aca="false">6753.47943187+0.36116788*I509+0.01252571*N509-22.85359542*V509+0.00407811*AA509-0.00067349*E509</f>
        <v>8586.53408739588</v>
      </c>
      <c r="AH509" s="29" t="n">
        <f aca="false">A509*'Simple Linear Regression'!$B$18+'Simple Linear Regression'!$B$17</f>
        <v>8318.67918556372</v>
      </c>
      <c r="AI509" s="29" t="n">
        <f aca="false">7491.3971+0.0137554*N509-0.00058829*E509-34.3283*V509+0.30565*L509+54.6031*M509</f>
        <v>8724.1431802</v>
      </c>
      <c r="AJ509" s="29" t="n">
        <f aca="false">7491.3971-0.00058829*E509+0.30565*L509+54.6031*M509+0.0137554*N509-34.3283*V509</f>
        <v>8724.1431802</v>
      </c>
      <c r="AL509" s="29" t="n">
        <f aca="false">2192.59+2373.87*I509+0.0316653*N509-15.7623*V509+0.00202406*AA509-0.000740146*E509-0.00963493*(I509*N509)</f>
        <v>8839.83392108024</v>
      </c>
      <c r="AM509" s="30" t="n">
        <f aca="false">5205.907083+122.0638992*I509+13.609808*(N509/1000)-1.245906883*AD509+0.7746840854*AE509-134.2474226*AC509-1547.125689*IF(AND(B509&gt;=DATE(2020,3,20),B509&lt;=DATE(2020,6,26)),1,0)</f>
        <v>8750.13144057618</v>
      </c>
      <c r="AN509" s="30" t="n">
        <f aca="false">IF(ISNUMBER(C510),C510,AN510)-0.8328750492*(AD511-AD510)+3.274150872*(AE511-AE510)+0.7954612886*((IF(ISNUMBER(C510),C510,AN510)-IF(ISNUMBER(C509),C509,AN509))-(-0.8328750492*(AD510-AD509)+3.274150872*(AE510-AE509)))-1.394571582*AO510+0.4181414112*AO509</f>
        <v>8602.42705902613</v>
      </c>
      <c r="AP509" s="31" t="n">
        <f aca="false">AQ509+AR508+'ARIMAX(1,1,1) Model'!$C$19*(AR508-AR507)+'ARIMAX(1,1,1) Model'!$C$20*AS508</f>
        <v>8440.45389151388</v>
      </c>
      <c r="AQ509" s="31" t="n">
        <f aca="false">'ARIMAX(1,1,1) Model'!$C$6*I509+'ARIMAX(1,1,1) Model'!$C$7*N509/1000+'ARIMAX(1,1,1) Model'!$C$8*AD509+'ARIMAX(1,1,1) Model'!$C$9*AE509+'ARIMAX(1,1,1) Model'!$C$10*AC509+'ARIMAX(1,1,1) Model'!$C$11*IF(AND(B509&gt;='ARIMAX(1,1,1) Model'!$C$25,B509&lt;='ARIMAX(1,1,1) Model'!$C$26),1,0)+'ARIMAX(1,1,1) Model'!$C$12*E509/1000+'ARIMAX(1,1,1) Model'!$C$13*V509+'ARIMAX(1,1,1) Model'!$C$14*A509+'ARIMAX(1,1,1) Model'!$C$15*SIN(2*PI()*A509/'ARIMAX(1,1,1) Model'!$C$24)+'ARIMAX(1,1,1) Model'!$C$16*COS(2*PI()*A509/'ARIMAX(1,1,1) Model'!$C$24)+'ARIMAX(1,1,1) Model'!$C$17*SIN(4*PI()*A509/'ARIMAX(1,1,1) Model'!$C$24)+'ARIMAX(1,1,1) Model'!$C$18*COS(4*PI()*A509/'ARIMAX(1,1,1) Model'!$C$24)</f>
        <v>1797.61178386001</v>
      </c>
      <c r="AR509" s="31" t="n">
        <f aca="false">IF(ISNUMBER(C509),C509,AP509)-AQ509</f>
        <v>7144.38821613999</v>
      </c>
      <c r="AS509" s="31" t="n">
        <f aca="false">IF(ISNUMBER(C509),C509-AP509,0)</f>
        <v>501.546108486118</v>
      </c>
      <c r="AT509" s="32"/>
      <c r="AU509" s="33"/>
      <c r="AV509" s="33"/>
      <c r="AW509" s="31"/>
      <c r="AX509" s="31"/>
    </row>
    <row r="510" customFormat="false" ht="16.5" hidden="false" customHeight="true" outlineLevel="0" collapsed="false">
      <c r="A510" s="23" t="n">
        <v>509</v>
      </c>
      <c r="B510" s="24" t="n">
        <v>36833</v>
      </c>
      <c r="C510" s="23" t="n">
        <v>8780</v>
      </c>
      <c r="D510" s="25"/>
      <c r="E510" s="25" t="n">
        <v>301000</v>
      </c>
      <c r="F510" s="25"/>
      <c r="G510" s="25" t="n">
        <v>32.782</v>
      </c>
      <c r="H510" s="25" t="n">
        <v>30.896</v>
      </c>
      <c r="I510" s="25" t="n">
        <v>1.545</v>
      </c>
      <c r="J510" s="25" t="n">
        <v>10247.72</v>
      </c>
      <c r="K510" s="25" t="n">
        <v>793911</v>
      </c>
      <c r="L510" s="25" t="n">
        <v>987</v>
      </c>
      <c r="M510" s="25" t="n">
        <v>18.654</v>
      </c>
      <c r="N510" s="25" t="n">
        <v>247832</v>
      </c>
      <c r="O510" s="25" t="n">
        <v>6802.8</v>
      </c>
      <c r="P510" s="25" t="n">
        <v>1632955</v>
      </c>
      <c r="Q510" s="25"/>
      <c r="R510" s="25" t="n">
        <v>6119</v>
      </c>
      <c r="S510" s="25"/>
      <c r="T510" s="25"/>
      <c r="U510" s="25" t="n">
        <v>23</v>
      </c>
      <c r="V510" s="25" t="n">
        <v>96.8</v>
      </c>
      <c r="W510" s="25"/>
      <c r="X510" s="25"/>
      <c r="Y510" s="25"/>
      <c r="Z510" s="25"/>
      <c r="AA510" s="25" t="n">
        <v>279328</v>
      </c>
      <c r="AB510" s="26"/>
      <c r="AC510" s="27" t="n">
        <v>0</v>
      </c>
      <c r="AD510" s="28" t="n">
        <v>53.6</v>
      </c>
      <c r="AE510" s="28" t="n">
        <v>17.1</v>
      </c>
      <c r="AF510" s="27"/>
      <c r="AG510" s="29" t="n">
        <f aca="false">6753.47943187+0.36116788*I510+0.01252571*N510-22.85359542*V510+0.00407811*AA510-0.00067349*E510</f>
        <v>8582.4909803886</v>
      </c>
      <c r="AH510" s="29" t="n">
        <f aca="false">A510*'Simple Linear Regression'!$B$18+'Simple Linear Regression'!$B$17</f>
        <v>8319.53222264762</v>
      </c>
      <c r="AI510" s="29" t="n">
        <f aca="false">7491.3971+0.0137554*N510-0.00058829*E510-34.3283*V510+0.30565*L510+54.6031*M510</f>
        <v>8720.6134402</v>
      </c>
      <c r="AJ510" s="29" t="n">
        <f aca="false">7491.3971-0.00058829*E510+0.30565*L510+54.6031*M510+0.0137554*N510-34.3283*V510</f>
        <v>8720.6134402</v>
      </c>
      <c r="AL510" s="29" t="n">
        <f aca="false">2192.59+2373.87*I510+0.0316653*N510-15.7623*V510+0.00202406*AA510-0.000740146*E510-0.00963493*(I510*N510)</f>
        <v>8835.4768889108</v>
      </c>
      <c r="AM510" s="30" t="n">
        <f aca="false">5205.907083+122.0638992*I510+13.609808*(N510/1000)-1.245906883*AD510+0.7746840854*AE510-134.2474226*AC510-1547.125689*IF(AND(B510&gt;=DATE(2020,3,20),B510&lt;=DATE(2020,6,26)),1,0)</f>
        <v>8713.90823245154</v>
      </c>
      <c r="AN510" s="30" t="n">
        <f aca="false">IF(ISNUMBER(C511),C511,AN511)-0.8328750492*(AD512-AD511)+3.274150872*(AE512-AE511)+0.7954612886*((IF(ISNUMBER(C511),C511,AN511)-IF(ISNUMBER(C510),C510,AN510))-(-0.8328750492*(AD511-AD510)+3.274150872*(AE511-AE510)))-1.394571582*AO511+0.4181414112*AO510</f>
        <v>7761.40681155543</v>
      </c>
      <c r="AP510" s="31" t="n">
        <f aca="false">AQ510+AR509+'ARIMAX(1,1,1) Model'!$C$19*(AR509-AR508)+'ARIMAX(1,1,1) Model'!$C$20*AS509</f>
        <v>8540.88529139559</v>
      </c>
      <c r="AQ510" s="31" t="n">
        <f aca="false">'ARIMAX(1,1,1) Model'!$C$6*I510+'ARIMAX(1,1,1) Model'!$C$7*N510/1000+'ARIMAX(1,1,1) Model'!$C$8*AD510+'ARIMAX(1,1,1) Model'!$C$9*AE510+'ARIMAX(1,1,1) Model'!$C$10*AC510+'ARIMAX(1,1,1) Model'!$C$11*IF(AND(B510&gt;='ARIMAX(1,1,1) Model'!$C$25,B510&lt;='ARIMAX(1,1,1) Model'!$C$26),1,0)+'ARIMAX(1,1,1) Model'!$C$12*E510/1000+'ARIMAX(1,1,1) Model'!$C$13*V510+'ARIMAX(1,1,1) Model'!$C$14*A510+'ARIMAX(1,1,1) Model'!$C$15*SIN(2*PI()*A510/'ARIMAX(1,1,1) Model'!$C$24)+'ARIMAX(1,1,1) Model'!$C$16*COS(2*PI()*A510/'ARIMAX(1,1,1) Model'!$C$24)+'ARIMAX(1,1,1) Model'!$C$17*SIN(4*PI()*A510/'ARIMAX(1,1,1) Model'!$C$24)+'ARIMAX(1,1,1) Model'!$C$18*COS(4*PI()*A510/'ARIMAX(1,1,1) Model'!$C$24)</f>
        <v>1814.71657129095</v>
      </c>
      <c r="AR510" s="31" t="n">
        <f aca="false">IF(ISNUMBER(C510),C510,AP510)-AQ510</f>
        <v>6965.28342870905</v>
      </c>
      <c r="AS510" s="31" t="n">
        <f aca="false">IF(ISNUMBER(C510),C510-AP510,0)</f>
        <v>239.114708604413</v>
      </c>
      <c r="AT510" s="32"/>
      <c r="AU510" s="33"/>
      <c r="AV510" s="33"/>
      <c r="AW510" s="31"/>
      <c r="AX510" s="31"/>
    </row>
    <row r="511" customFormat="false" ht="16.5" hidden="false" customHeight="true" outlineLevel="0" collapsed="false">
      <c r="A511" s="23" t="n">
        <v>510</v>
      </c>
      <c r="B511" s="24" t="n">
        <v>36840</v>
      </c>
      <c r="C511" s="23" t="n">
        <v>8216</v>
      </c>
      <c r="D511" s="25"/>
      <c r="E511" s="25" t="n">
        <v>331000</v>
      </c>
      <c r="F511" s="25"/>
      <c r="G511" s="25" t="n">
        <v>33.46</v>
      </c>
      <c r="H511" s="25" t="n">
        <v>31.588</v>
      </c>
      <c r="I511" s="25" t="n">
        <v>1.526</v>
      </c>
      <c r="J511" s="25" t="n">
        <v>10318.165</v>
      </c>
      <c r="K511" s="25" t="n">
        <v>743746</v>
      </c>
      <c r="L511" s="25" t="n">
        <v>1011</v>
      </c>
      <c r="M511" s="25" t="n">
        <v>18.654</v>
      </c>
      <c r="N511" s="25" t="n">
        <v>247832</v>
      </c>
      <c r="O511" s="25" t="n">
        <v>6888.6</v>
      </c>
      <c r="P511" s="25" t="n">
        <v>1632955</v>
      </c>
      <c r="Q511" s="25"/>
      <c r="R511" s="25" t="n">
        <v>6119</v>
      </c>
      <c r="S511" s="25"/>
      <c r="T511" s="25"/>
      <c r="U511" s="25" t="n">
        <v>23</v>
      </c>
      <c r="V511" s="25" t="n">
        <v>95.8</v>
      </c>
      <c r="W511" s="25"/>
      <c r="X511" s="25"/>
      <c r="Y511" s="25"/>
      <c r="Z511" s="25"/>
      <c r="AA511" s="25" t="n">
        <v>279328</v>
      </c>
      <c r="AB511" s="26"/>
      <c r="AC511" s="27" t="n">
        <v>0</v>
      </c>
      <c r="AD511" s="28" t="n">
        <v>73.9</v>
      </c>
      <c r="AE511" s="28" t="n">
        <v>3.9</v>
      </c>
      <c r="AF511" s="27"/>
      <c r="AG511" s="29" t="n">
        <f aca="false">6753.47943187+0.36116788*I511+0.01252571*N511-22.85359542*V511+0.00407811*AA511-0.00067349*E511</f>
        <v>8585.13301361888</v>
      </c>
      <c r="AH511" s="29" t="n">
        <f aca="false">A511*'Simple Linear Regression'!$B$18+'Simple Linear Regression'!$B$17</f>
        <v>8320.38525973153</v>
      </c>
      <c r="AI511" s="29" t="n">
        <f aca="false">7491.3971+0.0137554*N511-0.00058829*E511-34.3283*V511+0.30565*L511+54.6031*M511</f>
        <v>8744.6286402</v>
      </c>
      <c r="AJ511" s="29" t="n">
        <f aca="false">7491.3971-0.00058829*E511+0.30565*L511+54.6031*M511+0.0137554*N511-34.3283*V511</f>
        <v>8744.6286402</v>
      </c>
      <c r="AL511" s="29" t="n">
        <f aca="false">2192.59+2373.87*I511+0.0316653*N511-15.7623*V511+0.00202406*AA511-0.000740146*E511-0.00963493*(I511*N511)</f>
        <v>8829.30031437424</v>
      </c>
      <c r="AM511" s="30" t="n">
        <f aca="false">5205.907083+122.0638992*I511+13.609808*(N511/1000)-1.245906883*AD511+0.7746840854*AE511-134.2474226*AC511-1547.125689*IF(AND(B511&gt;=DATE(2020,3,20),B511&lt;=DATE(2020,6,26)),1,0)</f>
        <v>8676.07127871456</v>
      </c>
      <c r="AN511" s="30" t="n">
        <f aca="false">IF(ISNUMBER(C512),C512,AN512)-0.8328750492*(AD513-AD512)+3.274150872*(AE513-AE512)+0.7954612886*((IF(ISNUMBER(C512),C512,AN512)-IF(ISNUMBER(C511),C511,AN511))-(-0.8328750492*(AD512-AD511)+3.274150872*(AE512-AE511)))-1.394571582*AO512+0.4181414112*AO511</f>
        <v>8587.48016773151</v>
      </c>
      <c r="AP511" s="31" t="n">
        <f aca="false">AQ511+AR510+'ARIMAX(1,1,1) Model'!$C$19*(AR510-AR509)+'ARIMAX(1,1,1) Model'!$C$20*AS510</f>
        <v>8474.02415605172</v>
      </c>
      <c r="AQ511" s="31" t="n">
        <f aca="false">'ARIMAX(1,1,1) Model'!$C$6*I511+'ARIMAX(1,1,1) Model'!$C$7*N511/1000+'ARIMAX(1,1,1) Model'!$C$8*AD511+'ARIMAX(1,1,1) Model'!$C$9*AE511+'ARIMAX(1,1,1) Model'!$C$10*AC511+'ARIMAX(1,1,1) Model'!$C$11*IF(AND(B511&gt;='ARIMAX(1,1,1) Model'!$C$25,B511&lt;='ARIMAX(1,1,1) Model'!$C$26),1,0)+'ARIMAX(1,1,1) Model'!$C$12*E511/1000+'ARIMAX(1,1,1) Model'!$C$13*V511+'ARIMAX(1,1,1) Model'!$C$14*A511+'ARIMAX(1,1,1) Model'!$C$15*SIN(2*PI()*A511/'ARIMAX(1,1,1) Model'!$C$24)+'ARIMAX(1,1,1) Model'!$C$16*COS(2*PI()*A511/'ARIMAX(1,1,1) Model'!$C$24)+'ARIMAX(1,1,1) Model'!$C$17*SIN(4*PI()*A511/'ARIMAX(1,1,1) Model'!$C$24)+'ARIMAX(1,1,1) Model'!$C$18*COS(4*PI()*A511/'ARIMAX(1,1,1) Model'!$C$24)</f>
        <v>1741.43231285724</v>
      </c>
      <c r="AR511" s="31" t="n">
        <f aca="false">IF(ISNUMBER(C511),C511,AP511)-AQ511</f>
        <v>6474.56768714276</v>
      </c>
      <c r="AS511" s="31" t="n">
        <f aca="false">IF(ISNUMBER(C511),C511-AP511,0)</f>
        <v>-258.024156051722</v>
      </c>
      <c r="AT511" s="32"/>
      <c r="AU511" s="33"/>
      <c r="AV511" s="33"/>
      <c r="AW511" s="31"/>
      <c r="AX511" s="31"/>
    </row>
    <row r="512" customFormat="false" ht="16.5" hidden="false" customHeight="true" outlineLevel="0" collapsed="false">
      <c r="A512" s="23" t="n">
        <v>511</v>
      </c>
      <c r="B512" s="24" t="n">
        <v>36847</v>
      </c>
      <c r="C512" s="23" t="n">
        <v>8419</v>
      </c>
      <c r="D512" s="25"/>
      <c r="E512" s="25" t="n">
        <v>318000</v>
      </c>
      <c r="F512" s="25"/>
      <c r="G512" s="25" t="n">
        <v>35.004</v>
      </c>
      <c r="H512" s="25" t="n">
        <v>33.324</v>
      </c>
      <c r="I512" s="25" t="n">
        <v>1.523</v>
      </c>
      <c r="J512" s="25" t="n">
        <v>10318.165</v>
      </c>
      <c r="K512" s="25" t="n">
        <v>743746</v>
      </c>
      <c r="L512" s="25" t="n">
        <v>1011</v>
      </c>
      <c r="M512" s="25" t="n">
        <v>17.514</v>
      </c>
      <c r="N512" s="25" t="n">
        <v>227899</v>
      </c>
      <c r="O512" s="25" t="n">
        <v>6888.6</v>
      </c>
      <c r="P512" s="25" t="n">
        <v>1632955</v>
      </c>
      <c r="Q512" s="25"/>
      <c r="R512" s="25" t="n">
        <v>6119</v>
      </c>
      <c r="S512" s="25"/>
      <c r="T512" s="25"/>
      <c r="U512" s="25" t="n">
        <v>23</v>
      </c>
      <c r="V512" s="25" t="n">
        <v>95.8</v>
      </c>
      <c r="W512" s="25"/>
      <c r="X512" s="25"/>
      <c r="Y512" s="25"/>
      <c r="Z512" s="25"/>
      <c r="AA512" s="25" t="n">
        <v>279328</v>
      </c>
      <c r="AB512" s="26"/>
      <c r="AC512" s="27" t="n">
        <v>0</v>
      </c>
      <c r="AD512" s="28" t="n">
        <v>125.5</v>
      </c>
      <c r="AE512" s="28" t="n">
        <v>0.6</v>
      </c>
      <c r="AF512" s="27"/>
      <c r="AG512" s="29" t="n">
        <f aca="false">6753.47943187+0.36116788*I512+0.01252571*N512-22.85359542*V512+0.00407811*AA512-0.00067349*E512</f>
        <v>8344.21232268524</v>
      </c>
      <c r="AH512" s="29" t="n">
        <f aca="false">A512*'Simple Linear Regression'!$B$18+'Simple Linear Regression'!$B$17</f>
        <v>8321.23829681543</v>
      </c>
      <c r="AI512" s="29" t="n">
        <f aca="false">7491.3971+0.0137554*N512-0.00058829*E512-34.3283*V512+0.30565*L512+54.6031*M512</f>
        <v>8415.842488</v>
      </c>
      <c r="AJ512" s="29" t="n">
        <f aca="false">7491.3971-0.00058829*E512+0.30565*L512+54.6031*M512+0.0137554*N512-34.3283*V512</f>
        <v>8415.842488</v>
      </c>
      <c r="AL512" s="29" t="n">
        <f aca="false">2192.59+2373.87*I512+0.0316653*N512-15.7623*V512+0.00202406*AA512-0.000740146*E512-0.00963493*(I512*N512)</f>
        <v>8500.27651929739</v>
      </c>
      <c r="AM512" s="30" t="n">
        <f aca="false">5205.907083+122.0638992*I512+13.609808*(N512/1000)-1.245906883*AD512+0.7746840854*AE512-134.2474226*AC512-1547.125689*IF(AND(B512&gt;=DATE(2020,3,20),B512&lt;=DATE(2020,6,26)),1,0)</f>
        <v>8337.57553150834</v>
      </c>
      <c r="AN512" s="30" t="n">
        <f aca="false">IF(ISNUMBER(C513),C513,AN513)-0.8328750492*(AD514-AD513)+3.274150872*(AE514-AE513)+0.7954612886*((IF(ISNUMBER(C513),C513,AN513)-IF(ISNUMBER(C512),C512,AN512))-(-0.8328750492*(AD513-AD512)+3.274150872*(AE513-AE512)))-1.394571582*AO513+0.4181414112*AO512</f>
        <v>7844.67340338257</v>
      </c>
      <c r="AP512" s="31" t="n">
        <f aca="false">AQ512+AR511+'ARIMAX(1,1,1) Model'!$C$19*(AR511-AR510)+'ARIMAX(1,1,1) Model'!$C$20*AS511</f>
        <v>8398.85625376654</v>
      </c>
      <c r="AQ512" s="31" t="n">
        <f aca="false">'ARIMAX(1,1,1) Model'!$C$6*I512+'ARIMAX(1,1,1) Model'!$C$7*N512/1000+'ARIMAX(1,1,1) Model'!$C$8*AD512+'ARIMAX(1,1,1) Model'!$C$9*AE512+'ARIMAX(1,1,1) Model'!$C$10*AC512+'ARIMAX(1,1,1) Model'!$C$11*IF(AND(B512&gt;='ARIMAX(1,1,1) Model'!$C$25,B512&lt;='ARIMAX(1,1,1) Model'!$C$26),1,0)+'ARIMAX(1,1,1) Model'!$C$12*E512/1000+'ARIMAX(1,1,1) Model'!$C$13*V512+'ARIMAX(1,1,1) Model'!$C$14*A512+'ARIMAX(1,1,1) Model'!$C$15*SIN(2*PI()*A512/'ARIMAX(1,1,1) Model'!$C$24)+'ARIMAX(1,1,1) Model'!$C$16*COS(2*PI()*A512/'ARIMAX(1,1,1) Model'!$C$24)+'ARIMAX(1,1,1) Model'!$C$17*SIN(4*PI()*A512/'ARIMAX(1,1,1) Model'!$C$24)+'ARIMAX(1,1,1) Model'!$C$18*COS(4*PI()*A512/'ARIMAX(1,1,1) Model'!$C$24)</f>
        <v>1739.90559713671</v>
      </c>
      <c r="AR512" s="31" t="n">
        <f aca="false">IF(ISNUMBER(C512),C512,AP512)-AQ512</f>
        <v>6679.09440286329</v>
      </c>
      <c r="AS512" s="31" t="n">
        <f aca="false">IF(ISNUMBER(C512),C512-AP512,0)</f>
        <v>20.1437462334616</v>
      </c>
      <c r="AT512" s="32"/>
      <c r="AU512" s="33"/>
      <c r="AV512" s="33"/>
      <c r="AW512" s="31"/>
      <c r="AX512" s="31"/>
    </row>
    <row r="513" customFormat="false" ht="16.5" hidden="false" customHeight="true" outlineLevel="0" collapsed="false">
      <c r="A513" s="23" t="n">
        <v>512</v>
      </c>
      <c r="B513" s="24" t="n">
        <v>36854</v>
      </c>
      <c r="C513" s="23" t="n">
        <v>8063</v>
      </c>
      <c r="D513" s="25"/>
      <c r="E513" s="25" t="n">
        <v>332000</v>
      </c>
      <c r="F513" s="25"/>
      <c r="G513" s="25" t="n">
        <v>35.91</v>
      </c>
      <c r="H513" s="25" t="n">
        <v>33.462</v>
      </c>
      <c r="I513" s="25" t="n">
        <v>1.51</v>
      </c>
      <c r="J513" s="25" t="n">
        <v>10318.165</v>
      </c>
      <c r="K513" s="25" t="n">
        <v>743746</v>
      </c>
      <c r="L513" s="25" t="n">
        <v>1011</v>
      </c>
      <c r="M513" s="25" t="n">
        <v>17.514</v>
      </c>
      <c r="N513" s="25" t="n">
        <v>227899</v>
      </c>
      <c r="O513" s="25" t="n">
        <v>6888.6</v>
      </c>
      <c r="P513" s="25" t="n">
        <v>1632955</v>
      </c>
      <c r="Q513" s="25"/>
      <c r="R513" s="25" t="n">
        <v>6119</v>
      </c>
      <c r="S513" s="25"/>
      <c r="T513" s="25"/>
      <c r="U513" s="25" t="n">
        <v>23</v>
      </c>
      <c r="V513" s="25" t="n">
        <v>95.8</v>
      </c>
      <c r="W513" s="25"/>
      <c r="X513" s="25"/>
      <c r="Y513" s="25"/>
      <c r="Z513" s="25"/>
      <c r="AA513" s="25" t="n">
        <v>279328</v>
      </c>
      <c r="AB513" s="26"/>
      <c r="AC513" s="27" t="n">
        <v>1</v>
      </c>
      <c r="AD513" s="28" t="n">
        <v>166.1</v>
      </c>
      <c r="AE513" s="28" t="n">
        <v>0</v>
      </c>
      <c r="AF513" s="27"/>
      <c r="AG513" s="29" t="n">
        <f aca="false">6753.47943187+0.36116788*I513+0.01252571*N513-22.85359542*V513+0.00407811*AA513-0.00067349*E513</f>
        <v>8334.7787675028</v>
      </c>
      <c r="AH513" s="29" t="n">
        <f aca="false">A513*'Simple Linear Regression'!$B$18+'Simple Linear Regression'!$B$17</f>
        <v>8322.09133389933</v>
      </c>
      <c r="AI513" s="29" t="n">
        <f aca="false">7491.3971+0.0137554*N513-0.00058829*E513-34.3283*V513+0.30565*L513+54.6031*M513</f>
        <v>8407.606428</v>
      </c>
      <c r="AJ513" s="29" t="n">
        <f aca="false">7491.3971-0.00058829*E513+0.30565*L513+54.6031*M513+0.0137554*N513-34.3283*V513</f>
        <v>8407.606428</v>
      </c>
      <c r="AL513" s="29" t="n">
        <f aca="false">2192.59+2373.87*I513+0.0316653*N513-15.7623*V513+0.00202406*AA513-0.000740146*E513-0.00963493*(I513*N513)</f>
        <v>8487.5994471543</v>
      </c>
      <c r="AM513" s="30" t="n">
        <f aca="false">5205.907083+122.0638992*I513+13.609808*(N513/1000)-1.245906883*AD513+0.7746840854*AE513-134.2474226*AC513-1547.125689*IF(AND(B513&gt;=DATE(2020,3,20),B513&lt;=DATE(2020,6,26)),1,0)</f>
        <v>8150.6926483177</v>
      </c>
      <c r="AN513" s="30" t="n">
        <f aca="false">IF(ISNUMBER(C514),C514,AN514)-0.8328750492*(AD515-AD514)+3.274150872*(AE515-AE514)+0.7954612886*((IF(ISNUMBER(C514),C514,AN514)-IF(ISNUMBER(C513),C513,AN513))-(-0.8328750492*(AD514-AD513)+3.274150872*(AE514-AE513)))-1.394571582*AO514+0.4181414112*AO513</f>
        <v>8294.05118601371</v>
      </c>
      <c r="AP513" s="31" t="n">
        <f aca="false">AQ513+AR512+'ARIMAX(1,1,1) Model'!$C$19*(AR512-AR511)+'ARIMAX(1,1,1) Model'!$C$20*AS512</f>
        <v>8306.19025884666</v>
      </c>
      <c r="AQ513" s="31" t="n">
        <f aca="false">'ARIMAX(1,1,1) Model'!$C$6*I513+'ARIMAX(1,1,1) Model'!$C$7*N513/1000+'ARIMAX(1,1,1) Model'!$C$8*AD513+'ARIMAX(1,1,1) Model'!$C$9*AE513+'ARIMAX(1,1,1) Model'!$C$10*AC513+'ARIMAX(1,1,1) Model'!$C$11*IF(AND(B513&gt;='ARIMAX(1,1,1) Model'!$C$25,B513&lt;='ARIMAX(1,1,1) Model'!$C$26),1,0)+'ARIMAX(1,1,1) Model'!$C$12*E513/1000+'ARIMAX(1,1,1) Model'!$C$13*V513+'ARIMAX(1,1,1) Model'!$C$14*A513+'ARIMAX(1,1,1) Model'!$C$15*SIN(2*PI()*A513/'ARIMAX(1,1,1) Model'!$C$24)+'ARIMAX(1,1,1) Model'!$C$16*COS(2*PI()*A513/'ARIMAX(1,1,1) Model'!$C$24)+'ARIMAX(1,1,1) Model'!$C$17*SIN(4*PI()*A513/'ARIMAX(1,1,1) Model'!$C$24)+'ARIMAX(1,1,1) Model'!$C$18*COS(4*PI()*A513/'ARIMAX(1,1,1) Model'!$C$24)</f>
        <v>1625.27908251938</v>
      </c>
      <c r="AR513" s="31" t="n">
        <f aca="false">IF(ISNUMBER(C513),C513,AP513)-AQ513</f>
        <v>6437.72091748062</v>
      </c>
      <c r="AS513" s="31" t="n">
        <f aca="false">IF(ISNUMBER(C513),C513-AP513,0)</f>
        <v>-243.190258846656</v>
      </c>
      <c r="AT513" s="32"/>
      <c r="AU513" s="33"/>
      <c r="AV513" s="33"/>
      <c r="AW513" s="31"/>
      <c r="AX513" s="31"/>
    </row>
    <row r="514" customFormat="false" ht="16.5" hidden="false" customHeight="true" outlineLevel="0" collapsed="false">
      <c r="A514" s="23" t="n">
        <v>513</v>
      </c>
      <c r="B514" s="24" t="n">
        <v>36861</v>
      </c>
      <c r="C514" s="23" t="n">
        <v>8233</v>
      </c>
      <c r="D514" s="25"/>
      <c r="E514" s="25" t="n">
        <v>356000</v>
      </c>
      <c r="F514" s="25"/>
      <c r="G514" s="25" t="n">
        <v>34.102</v>
      </c>
      <c r="H514" s="25" t="n">
        <v>32.526</v>
      </c>
      <c r="I514" s="25" t="n">
        <v>1.51</v>
      </c>
      <c r="J514" s="25" t="n">
        <v>10318.165</v>
      </c>
      <c r="K514" s="25" t="n">
        <v>743746</v>
      </c>
      <c r="L514" s="25" t="n">
        <v>1011</v>
      </c>
      <c r="M514" s="25" t="n">
        <v>17.514</v>
      </c>
      <c r="N514" s="25" t="n">
        <v>227899</v>
      </c>
      <c r="O514" s="25" t="n">
        <v>6888.6</v>
      </c>
      <c r="P514" s="25" t="n">
        <v>1632955</v>
      </c>
      <c r="Q514" s="25"/>
      <c r="R514" s="25" t="n">
        <v>6119</v>
      </c>
      <c r="S514" s="25"/>
      <c r="T514" s="25"/>
      <c r="U514" s="25" t="n">
        <v>23</v>
      </c>
      <c r="V514" s="25" t="n">
        <v>95.8</v>
      </c>
      <c r="W514" s="25"/>
      <c r="X514" s="25"/>
      <c r="Y514" s="25"/>
      <c r="Z514" s="25"/>
      <c r="AA514" s="25" t="n">
        <v>279328</v>
      </c>
      <c r="AB514" s="26"/>
      <c r="AC514" s="27" t="n">
        <v>0</v>
      </c>
      <c r="AD514" s="28" t="n">
        <v>122.4</v>
      </c>
      <c r="AE514" s="28" t="n">
        <v>0</v>
      </c>
      <c r="AF514" s="27"/>
      <c r="AG514" s="29" t="n">
        <f aca="false">6753.47943187+0.36116788*I514+0.01252571*N514-22.85359542*V514+0.00407811*AA514-0.00067349*E514</f>
        <v>8318.6150075028</v>
      </c>
      <c r="AH514" s="29" t="n">
        <f aca="false">A514*'Simple Linear Regression'!$B$18+'Simple Linear Regression'!$B$17</f>
        <v>8322.94437098324</v>
      </c>
      <c r="AI514" s="29" t="n">
        <f aca="false">7491.3971+0.0137554*N514-0.00058829*E514-34.3283*V514+0.30565*L514+54.6031*M514</f>
        <v>8393.487468</v>
      </c>
      <c r="AJ514" s="29" t="n">
        <f aca="false">7491.3971-0.00058829*E514+0.30565*L514+54.6031*M514+0.0137554*N514-34.3283*V514</f>
        <v>8393.487468</v>
      </c>
      <c r="AL514" s="29" t="n">
        <f aca="false">2192.59+2373.87*I514+0.0316653*N514-15.7623*V514+0.00202406*AA514-0.000740146*E514-0.00963493*(I514*N514)</f>
        <v>8469.8359431543</v>
      </c>
      <c r="AM514" s="30" t="n">
        <f aca="false">5205.907083+122.0638992*I514+13.609808*(N514/1000)-1.245906883*AD514+0.7746840854*AE514-134.2474226*AC514-1547.125689*IF(AND(B514&gt;=DATE(2020,3,20),B514&lt;=DATE(2020,6,26)),1,0)</f>
        <v>8339.3862017048</v>
      </c>
      <c r="AN514" s="30" t="n">
        <f aca="false">IF(ISNUMBER(C515),C515,AN515)-0.8328750492*(AD516-AD515)+3.274150872*(AE516-AE515)+0.7954612886*((IF(ISNUMBER(C515),C515,AN515)-IF(ISNUMBER(C514),C514,AN514))-(-0.8328750492*(AD515-AD514)+3.274150872*(AE515-AE514)))-1.394571582*AO515+0.4181414112*AO514</f>
        <v>9127.62176186685</v>
      </c>
      <c r="AP514" s="31" t="n">
        <f aca="false">AQ514+AR513+'ARIMAX(1,1,1) Model'!$C$19*(AR513-AR512)+'ARIMAX(1,1,1) Model'!$C$20*AS513</f>
        <v>8296.90923106921</v>
      </c>
      <c r="AQ514" s="31" t="n">
        <f aca="false">'ARIMAX(1,1,1) Model'!$C$6*I514+'ARIMAX(1,1,1) Model'!$C$7*N514/1000+'ARIMAX(1,1,1) Model'!$C$8*AD514+'ARIMAX(1,1,1) Model'!$C$9*AE514+'ARIMAX(1,1,1) Model'!$C$10*AC514+'ARIMAX(1,1,1) Model'!$C$11*IF(AND(B514&gt;='ARIMAX(1,1,1) Model'!$C$25,B514&lt;='ARIMAX(1,1,1) Model'!$C$26),1,0)+'ARIMAX(1,1,1) Model'!$C$12*E514/1000+'ARIMAX(1,1,1) Model'!$C$13*V514+'ARIMAX(1,1,1) Model'!$C$14*A514+'ARIMAX(1,1,1) Model'!$C$15*SIN(2*PI()*A514/'ARIMAX(1,1,1) Model'!$C$24)+'ARIMAX(1,1,1) Model'!$C$16*COS(2*PI()*A514/'ARIMAX(1,1,1) Model'!$C$24)+'ARIMAX(1,1,1) Model'!$C$17*SIN(4*PI()*A514/'ARIMAX(1,1,1) Model'!$C$24)+'ARIMAX(1,1,1) Model'!$C$18*COS(4*PI()*A514/'ARIMAX(1,1,1) Model'!$C$24)</f>
        <v>1663.83832985611</v>
      </c>
      <c r="AR514" s="31" t="n">
        <f aca="false">IF(ISNUMBER(C514),C514,AP514)-AQ514</f>
        <v>6569.16167014389</v>
      </c>
      <c r="AS514" s="31" t="n">
        <f aca="false">IF(ISNUMBER(C514),C514-AP514,0)</f>
        <v>-63.909231069214</v>
      </c>
      <c r="AT514" s="32"/>
      <c r="AU514" s="33"/>
      <c r="AV514" s="33"/>
      <c r="AW514" s="31"/>
      <c r="AX514" s="31"/>
    </row>
    <row r="515" customFormat="false" ht="16.5" hidden="false" customHeight="true" outlineLevel="0" collapsed="false">
      <c r="A515" s="23" t="n">
        <v>514</v>
      </c>
      <c r="B515" s="24" t="n">
        <v>36868</v>
      </c>
      <c r="C515" s="23" t="n">
        <v>8711</v>
      </c>
      <c r="D515" s="25"/>
      <c r="E515" s="25" t="n">
        <v>338000</v>
      </c>
      <c r="F515" s="25"/>
      <c r="G515" s="25" t="n">
        <v>29.688</v>
      </c>
      <c r="H515" s="25" t="n">
        <v>28.284</v>
      </c>
      <c r="I515" s="25" t="n">
        <v>1.486</v>
      </c>
      <c r="J515" s="25" t="n">
        <v>10318.165</v>
      </c>
      <c r="K515" s="25" t="n">
        <v>743746</v>
      </c>
      <c r="L515" s="25" t="n">
        <v>1055</v>
      </c>
      <c r="M515" s="25" t="n">
        <v>17.514</v>
      </c>
      <c r="N515" s="25" t="n">
        <v>227899</v>
      </c>
      <c r="O515" s="25" t="n">
        <v>6893.8</v>
      </c>
      <c r="P515" s="25" t="n">
        <v>1632955</v>
      </c>
      <c r="Q515" s="25"/>
      <c r="R515" s="25" t="n">
        <v>6119</v>
      </c>
      <c r="S515" s="25"/>
      <c r="T515" s="25"/>
      <c r="U515" s="25" t="n">
        <v>23</v>
      </c>
      <c r="V515" s="25" t="n">
        <v>94.2</v>
      </c>
      <c r="W515" s="25"/>
      <c r="X515" s="25"/>
      <c r="Y515" s="25"/>
      <c r="Z515" s="25"/>
      <c r="AA515" s="25" t="n">
        <v>279328</v>
      </c>
      <c r="AB515" s="26"/>
      <c r="AC515" s="27" t="n">
        <v>0</v>
      </c>
      <c r="AD515" s="28" t="n">
        <v>176.7</v>
      </c>
      <c r="AE515" s="28" t="n">
        <v>0</v>
      </c>
      <c r="AF515" s="27"/>
      <c r="AG515" s="29" t="n">
        <f aca="false">6753.47943187+0.36116788*I515+0.01252571*N515-22.85359542*V515+0.00407811*AA515-0.00067349*E515</f>
        <v>8367.29491214568</v>
      </c>
      <c r="AH515" s="29" t="n">
        <f aca="false">A515*'Simple Linear Regression'!$B$18+'Simple Linear Regression'!$B$17</f>
        <v>8323.79740806714</v>
      </c>
      <c r="AI515" s="29" t="n">
        <f aca="false">7491.3971+0.0137554*N515-0.00058829*E515-34.3283*V515+0.30565*L515+54.6031*M515</f>
        <v>8472.450568</v>
      </c>
      <c r="AJ515" s="29" t="n">
        <f aca="false">7491.3971-0.00058829*E515+0.30565*L515+54.6031*M515+0.0137554*N515-34.3283*V515</f>
        <v>8472.450568</v>
      </c>
      <c r="AL515" s="29" t="n">
        <f aca="false">2192.59+2373.87*I515+0.0316653*N515-15.7623*V515+0.00202406*AA515-0.000740146*E515-0.00963493*(I515*N515)</f>
        <v>8504.10435304398</v>
      </c>
      <c r="AM515" s="30" t="n">
        <f aca="false">5205.907083+122.0638992*I515+13.609808*(N515/1000)-1.245906883*AD515+0.7746840854*AE515-134.2474226*AC515-1547.125689*IF(AND(B515&gt;=DATE(2020,3,20),B515&lt;=DATE(2020,6,26)),1,0)</f>
        <v>8268.8039243771</v>
      </c>
      <c r="AN515" s="30" t="n">
        <f aca="false">IF(ISNUMBER(C516),C516,AN516)-0.8328750492*(AD517-AD516)+3.274150872*(AE517-AE516)+0.7954612886*((IF(ISNUMBER(C516),C516,AN516)-IF(ISNUMBER(C515),C515,AN515))-(-0.8328750492*(AD516-AD515)+3.274150872*(AE516-AE515)))-1.394571582*AO516+0.4181414112*AO515</f>
        <v>8264.6188246419</v>
      </c>
      <c r="AP515" s="31" t="n">
        <f aca="false">AQ515+AR514+'ARIMAX(1,1,1) Model'!$C$19*(AR514-AR513)+'ARIMAX(1,1,1) Model'!$C$20*AS514</f>
        <v>8301.90619125297</v>
      </c>
      <c r="AQ515" s="31" t="n">
        <f aca="false">'ARIMAX(1,1,1) Model'!$C$6*I515+'ARIMAX(1,1,1) Model'!$C$7*N515/1000+'ARIMAX(1,1,1) Model'!$C$8*AD515+'ARIMAX(1,1,1) Model'!$C$9*AE515+'ARIMAX(1,1,1) Model'!$C$10*AC515+'ARIMAX(1,1,1) Model'!$C$11*IF(AND(B515&gt;='ARIMAX(1,1,1) Model'!$C$25,B515&lt;='ARIMAX(1,1,1) Model'!$C$26),1,0)+'ARIMAX(1,1,1) Model'!$C$12*E515/1000+'ARIMAX(1,1,1) Model'!$C$13*V515+'ARIMAX(1,1,1) Model'!$C$14*A515+'ARIMAX(1,1,1) Model'!$C$15*SIN(2*PI()*A515/'ARIMAX(1,1,1) Model'!$C$24)+'ARIMAX(1,1,1) Model'!$C$16*COS(2*PI()*A515/'ARIMAX(1,1,1) Model'!$C$24)+'ARIMAX(1,1,1) Model'!$C$17*SIN(4*PI()*A515/'ARIMAX(1,1,1) Model'!$C$24)+'ARIMAX(1,1,1) Model'!$C$18*COS(4*PI()*A515/'ARIMAX(1,1,1) Model'!$C$24)</f>
        <v>1662.40124473513</v>
      </c>
      <c r="AR515" s="31" t="n">
        <f aca="false">IF(ISNUMBER(C515),C515,AP515)-AQ515</f>
        <v>7048.59875526487</v>
      </c>
      <c r="AS515" s="31" t="n">
        <f aca="false">IF(ISNUMBER(C515),C515-AP515,0)</f>
        <v>409.093808747028</v>
      </c>
      <c r="AT515" s="32"/>
      <c r="AU515" s="33"/>
      <c r="AV515" s="33"/>
      <c r="AW515" s="31"/>
      <c r="AX515" s="31"/>
    </row>
    <row r="516" customFormat="false" ht="16.5" hidden="false" customHeight="true" outlineLevel="0" collapsed="false">
      <c r="A516" s="23" t="n">
        <v>515</v>
      </c>
      <c r="B516" s="24" t="n">
        <v>36875</v>
      </c>
      <c r="C516" s="23" t="n">
        <v>8475</v>
      </c>
      <c r="D516" s="25"/>
      <c r="E516" s="25" t="n">
        <v>321000</v>
      </c>
      <c r="F516" s="25"/>
      <c r="G516" s="25" t="n">
        <v>29.046</v>
      </c>
      <c r="H516" s="25" t="n">
        <v>25.938</v>
      </c>
      <c r="I516" s="25" t="n">
        <v>1.449</v>
      </c>
      <c r="J516" s="25" t="n">
        <v>10318.165</v>
      </c>
      <c r="K516" s="25" t="n">
        <v>787064</v>
      </c>
      <c r="L516" s="25" t="n">
        <v>1055</v>
      </c>
      <c r="M516" s="25" t="n">
        <v>17.514</v>
      </c>
      <c r="N516" s="25" t="n">
        <v>227899</v>
      </c>
      <c r="O516" s="25" t="n">
        <v>6893.8</v>
      </c>
      <c r="P516" s="25" t="n">
        <v>1692853</v>
      </c>
      <c r="Q516" s="25"/>
      <c r="R516" s="25" t="n">
        <v>6119</v>
      </c>
      <c r="S516" s="25"/>
      <c r="T516" s="25"/>
      <c r="U516" s="25" t="n">
        <v>23</v>
      </c>
      <c r="V516" s="25" t="n">
        <v>94.2</v>
      </c>
      <c r="W516" s="25"/>
      <c r="X516" s="25"/>
      <c r="Y516" s="25"/>
      <c r="Z516" s="25"/>
      <c r="AA516" s="25" t="n">
        <v>279328</v>
      </c>
      <c r="AB516" s="26"/>
      <c r="AC516" s="27" t="n">
        <v>0</v>
      </c>
      <c r="AD516" s="28" t="n">
        <v>176.2</v>
      </c>
      <c r="AE516" s="28" t="n">
        <v>0</v>
      </c>
      <c r="AF516" s="27"/>
      <c r="AG516" s="29" t="n">
        <f aca="false">6753.47943187+0.36116788*I516+0.01252571*N516-22.85359542*V516+0.00407811*AA516-0.00067349*E516</f>
        <v>8378.73087893412</v>
      </c>
      <c r="AH516" s="29" t="n">
        <f aca="false">A516*'Simple Linear Regression'!$B$18+'Simple Linear Regression'!$B$17</f>
        <v>8324.65044515105</v>
      </c>
      <c r="AI516" s="29" t="n">
        <f aca="false">7491.3971+0.0137554*N516-0.00058829*E516-34.3283*V516+0.30565*L516+54.6031*M516</f>
        <v>8482.451498</v>
      </c>
      <c r="AJ516" s="29" t="n">
        <f aca="false">7491.3971-0.00058829*E516+0.30565*L516+54.6031*M516+0.0137554*N516-34.3283*V516</f>
        <v>8482.451498</v>
      </c>
      <c r="AL516" s="29" t="n">
        <f aca="false">2192.59+2373.87*I516+0.0316653*N516-15.7623*V516+0.00202406*AA516-0.000740146*E516-0.00963493*(I516*N516)</f>
        <v>8510.09790879057</v>
      </c>
      <c r="AM516" s="30" t="n">
        <f aca="false">5205.907083+122.0638992*I516+13.609808*(N516/1000)-1.245906883*AD516+0.7746840854*AE516-134.2474226*AC516-1547.125689*IF(AND(B516&gt;=DATE(2020,3,20),B516&lt;=DATE(2020,6,26)),1,0)</f>
        <v>8264.9105135482</v>
      </c>
      <c r="AN516" s="30" t="n">
        <f aca="false">IF(ISNUMBER(C517),C517,AN517)-0.8328750492*(AD518-AD517)+3.274150872*(AE518-AE517)+0.7954612886*((IF(ISNUMBER(C517),C517,AN517)-IF(ISNUMBER(C516),C516,AN516))-(-0.8328750492*(AD517-AD516)+3.274150872*(AE517-AE516)))-1.394571582*AO517+0.4181414112*AO516</f>
        <v>8342.35459716989</v>
      </c>
      <c r="AP516" s="31" t="n">
        <f aca="false">AQ516+AR515+'ARIMAX(1,1,1) Model'!$C$19*(AR515-AR514)+'ARIMAX(1,1,1) Model'!$C$20*AS515</f>
        <v>8378.84962256052</v>
      </c>
      <c r="AQ516" s="31" t="n">
        <f aca="false">'ARIMAX(1,1,1) Model'!$C$6*I516+'ARIMAX(1,1,1) Model'!$C$7*N516/1000+'ARIMAX(1,1,1) Model'!$C$8*AD516+'ARIMAX(1,1,1) Model'!$C$9*AE516+'ARIMAX(1,1,1) Model'!$C$10*AC516+'ARIMAX(1,1,1) Model'!$C$11*IF(AND(B516&gt;='ARIMAX(1,1,1) Model'!$C$25,B516&lt;='ARIMAX(1,1,1) Model'!$C$26),1,0)+'ARIMAX(1,1,1) Model'!$C$12*E516/1000+'ARIMAX(1,1,1) Model'!$C$13*V516+'ARIMAX(1,1,1) Model'!$C$14*A516+'ARIMAX(1,1,1) Model'!$C$15*SIN(2*PI()*A516/'ARIMAX(1,1,1) Model'!$C$24)+'ARIMAX(1,1,1) Model'!$C$16*COS(2*PI()*A516/'ARIMAX(1,1,1) Model'!$C$24)+'ARIMAX(1,1,1) Model'!$C$17*SIN(4*PI()*A516/'ARIMAX(1,1,1) Model'!$C$24)+'ARIMAX(1,1,1) Model'!$C$18*COS(4*PI()*A516/'ARIMAX(1,1,1) Model'!$C$24)</f>
        <v>1651.7091627285</v>
      </c>
      <c r="AR516" s="31" t="n">
        <f aca="false">IF(ISNUMBER(C516),C516,AP516)-AQ516</f>
        <v>6823.2908372715</v>
      </c>
      <c r="AS516" s="31" t="n">
        <f aca="false">IF(ISNUMBER(C516),C516-AP516,0)</f>
        <v>96.1503774394805</v>
      </c>
      <c r="AT516" s="32"/>
      <c r="AU516" s="33"/>
      <c r="AV516" s="33"/>
      <c r="AW516" s="31"/>
      <c r="AX516" s="31"/>
    </row>
    <row r="517" customFormat="false" ht="16.5" hidden="false" customHeight="true" outlineLevel="0" collapsed="false">
      <c r="A517" s="23" t="n">
        <v>516</v>
      </c>
      <c r="B517" s="24" t="n">
        <v>36882</v>
      </c>
      <c r="C517" s="23" t="n">
        <v>8400</v>
      </c>
      <c r="D517" s="25"/>
      <c r="E517" s="25" t="n">
        <v>354000</v>
      </c>
      <c r="F517" s="25"/>
      <c r="G517" s="25" t="n">
        <v>27.382</v>
      </c>
      <c r="H517" s="25" t="n">
        <v>23.478</v>
      </c>
      <c r="I517" s="25" t="n">
        <v>1.422</v>
      </c>
      <c r="J517" s="25" t="n">
        <v>10318.165</v>
      </c>
      <c r="K517" s="25" t="n">
        <v>787064</v>
      </c>
      <c r="L517" s="25" t="n">
        <v>1055</v>
      </c>
      <c r="M517" s="25" t="n">
        <v>16.634</v>
      </c>
      <c r="N517" s="25" t="n">
        <v>236491</v>
      </c>
      <c r="O517" s="25" t="n">
        <v>6893.8</v>
      </c>
      <c r="P517" s="25" t="n">
        <v>1692853</v>
      </c>
      <c r="Q517" s="25"/>
      <c r="R517" s="25" t="n">
        <v>6119</v>
      </c>
      <c r="S517" s="25"/>
      <c r="T517" s="25"/>
      <c r="U517" s="25" t="n">
        <v>23</v>
      </c>
      <c r="V517" s="25" t="n">
        <v>94.2</v>
      </c>
      <c r="W517" s="25"/>
      <c r="X517" s="25"/>
      <c r="Y517" s="25"/>
      <c r="Z517" s="25"/>
      <c r="AA517" s="25" t="n">
        <v>279328</v>
      </c>
      <c r="AB517" s="26"/>
      <c r="AC517" s="27" t="n">
        <v>0</v>
      </c>
      <c r="AD517" s="28" t="n">
        <v>203</v>
      </c>
      <c r="AE517" s="28" t="n">
        <v>0</v>
      </c>
      <c r="AF517" s="27"/>
      <c r="AG517" s="29" t="n">
        <f aca="false">6753.47943187+0.36116788*I517+0.01252571*N517-22.85359542*V517+0.00407811*AA517-0.00067349*E517</f>
        <v>8464.11685772136</v>
      </c>
      <c r="AH517" s="29" t="n">
        <f aca="false">A517*'Simple Linear Regression'!$B$18+'Simple Linear Regression'!$B$17</f>
        <v>8325.50348223495</v>
      </c>
      <c r="AI517" s="29" t="n">
        <f aca="false">7491.3971+0.0137554*N517-0.00058829*E517-34.3283*V517+0.30565*L517+54.6031*M517</f>
        <v>8533.1735968</v>
      </c>
      <c r="AJ517" s="29" t="n">
        <f aca="false">7491.3971-0.00058829*E517+0.30565*L517+54.6031*M517+0.0137554*N517-34.3283*V517</f>
        <v>8533.1735968</v>
      </c>
      <c r="AL517" s="29" t="n">
        <f aca="false">2192.59+2373.87*I517+0.0316653*N517-15.7623*V517+0.00202406*AA517-0.000740146*E517-0.00963493*(I517*N517)</f>
        <v>8635.21533402414</v>
      </c>
      <c r="AM517" s="30" t="n">
        <f aca="false">5205.907083+122.0638992*I517+13.609808*(N517/1000)-1.245906883*AD517+0.7746840854*AE517-134.2474226*AC517-1547.125689*IF(AND(B517&gt;=DATE(2020,3,20),B517&lt;=DATE(2020,6,26)),1,0)</f>
        <v>8345.1599541414</v>
      </c>
      <c r="AN517" s="30" t="n">
        <f aca="false">IF(ISNUMBER(C518),C518,AN518)-0.8328750492*(AD519-AD518)+3.274150872*(AE519-AE518)+0.7954612886*((IF(ISNUMBER(C518),C518,AN518)-IF(ISNUMBER(C517),C517,AN517))-(-0.8328750492*(AD518-AD517)+3.274150872*(AE518-AE517)))-1.394571582*AO518+0.4181414112*AO517</f>
        <v>8935.01042019996</v>
      </c>
      <c r="AP517" s="31" t="n">
        <f aca="false">AQ517+AR516+'ARIMAX(1,1,1) Model'!$C$19*(AR516-AR515)+'ARIMAX(1,1,1) Model'!$C$20*AS516</f>
        <v>8342.71829641453</v>
      </c>
      <c r="AQ517" s="31" t="n">
        <f aca="false">'ARIMAX(1,1,1) Model'!$C$6*I517+'ARIMAX(1,1,1) Model'!$C$7*N517/1000+'ARIMAX(1,1,1) Model'!$C$8*AD517+'ARIMAX(1,1,1) Model'!$C$9*AE517+'ARIMAX(1,1,1) Model'!$C$10*AC517+'ARIMAX(1,1,1) Model'!$C$11*IF(AND(B517&gt;='ARIMAX(1,1,1) Model'!$C$25,B517&lt;='ARIMAX(1,1,1) Model'!$C$26),1,0)+'ARIMAX(1,1,1) Model'!$C$12*E517/1000+'ARIMAX(1,1,1) Model'!$C$13*V517+'ARIMAX(1,1,1) Model'!$C$14*A517+'ARIMAX(1,1,1) Model'!$C$15*SIN(2*PI()*A517/'ARIMAX(1,1,1) Model'!$C$24)+'ARIMAX(1,1,1) Model'!$C$16*COS(2*PI()*A517/'ARIMAX(1,1,1) Model'!$C$24)+'ARIMAX(1,1,1) Model'!$C$17*SIN(4*PI()*A517/'ARIMAX(1,1,1) Model'!$C$24)+'ARIMAX(1,1,1) Model'!$C$18*COS(4*PI()*A517/'ARIMAX(1,1,1) Model'!$C$24)</f>
        <v>1627.94547798576</v>
      </c>
      <c r="AR517" s="31" t="n">
        <f aca="false">IF(ISNUMBER(C517),C517,AP517)-AQ517</f>
        <v>6772.05452201424</v>
      </c>
      <c r="AS517" s="31" t="n">
        <f aca="false">IF(ISNUMBER(C517),C517-AP517,0)</f>
        <v>57.2817035854714</v>
      </c>
      <c r="AT517" s="32"/>
      <c r="AU517" s="33"/>
      <c r="AV517" s="33"/>
      <c r="AW517" s="31"/>
      <c r="AX517" s="31"/>
    </row>
    <row r="518" customFormat="false" ht="16.5" hidden="false" customHeight="true" outlineLevel="0" collapsed="false">
      <c r="A518" s="23" t="n">
        <v>517</v>
      </c>
      <c r="B518" s="24" t="n">
        <v>36889</v>
      </c>
      <c r="C518" s="23" t="n">
        <v>8693</v>
      </c>
      <c r="D518" s="25"/>
      <c r="E518" s="25" t="n">
        <v>364000</v>
      </c>
      <c r="F518" s="25"/>
      <c r="G518" s="25" t="n">
        <v>26.5225</v>
      </c>
      <c r="H518" s="25" t="n">
        <v>22.4833333333333</v>
      </c>
      <c r="I518" s="25" t="n">
        <v>1.414</v>
      </c>
      <c r="J518" s="25" t="n">
        <v>10318.165</v>
      </c>
      <c r="K518" s="25" t="n">
        <v>787064</v>
      </c>
      <c r="L518" s="25" t="n">
        <v>1055</v>
      </c>
      <c r="M518" s="25" t="n">
        <v>16.634</v>
      </c>
      <c r="N518" s="25" t="n">
        <v>236491</v>
      </c>
      <c r="O518" s="25" t="n">
        <v>6893.8</v>
      </c>
      <c r="P518" s="25" t="n">
        <v>1692853</v>
      </c>
      <c r="Q518" s="25"/>
      <c r="R518" s="25" t="n">
        <v>6119</v>
      </c>
      <c r="S518" s="25"/>
      <c r="T518" s="25"/>
      <c r="U518" s="25" t="n">
        <v>23</v>
      </c>
      <c r="V518" s="25" t="n">
        <v>94.2</v>
      </c>
      <c r="W518" s="25"/>
      <c r="X518" s="25"/>
      <c r="Y518" s="25"/>
      <c r="Z518" s="25"/>
      <c r="AA518" s="25" t="n">
        <v>279328</v>
      </c>
      <c r="AB518" s="26"/>
      <c r="AC518" s="27" t="n">
        <v>1</v>
      </c>
      <c r="AD518" s="28" t="n">
        <v>221.9</v>
      </c>
      <c r="AE518" s="28" t="n">
        <v>0</v>
      </c>
      <c r="AF518" s="27"/>
      <c r="AG518" s="29" t="n">
        <f aca="false">6753.47943187+0.36116788*I518+0.01252571*N518-22.85359542*V518+0.00407811*AA518-0.00067349*E518</f>
        <v>8457.37906837832</v>
      </c>
      <c r="AH518" s="29" t="n">
        <f aca="false">A518*'Simple Linear Regression'!$B$18+'Simple Linear Regression'!$B$17</f>
        <v>8326.35651931886</v>
      </c>
      <c r="AI518" s="29" t="n">
        <f aca="false">7491.3971+0.0137554*N518-0.00058829*E518-34.3283*V518+0.30565*L518+54.6031*M518</f>
        <v>8527.2906968</v>
      </c>
      <c r="AJ518" s="29" t="n">
        <f aca="false">7491.3971-0.00058829*E518+0.30565*L518+54.6031*M518+0.0137554*N518-34.3283*V518</f>
        <v>8527.2906968</v>
      </c>
      <c r="AL518" s="29" t="n">
        <f aca="false">2192.59+2373.87*I518+0.0316653*N518-15.7623*V518+0.00202406*AA518-0.000740146*E518-0.00963493*(I518*N518)</f>
        <v>8627.05150786918</v>
      </c>
      <c r="AM518" s="30" t="n">
        <f aca="false">5205.907083+122.0638992*I518+13.609808*(N518/1000)-1.245906883*AD518+0.7746840854*AE518-134.2474226*AC518-1547.125689*IF(AND(B518&gt;=DATE(2020,3,20),B518&lt;=DATE(2020,6,26)),1,0)</f>
        <v>8186.3883802591</v>
      </c>
      <c r="AN518" s="30" t="n">
        <f aca="false">IF(ISNUMBER(C519),C519,AN519)-0.8328750492*(AD520-AD519)+3.274150872*(AE520-AE519)+0.7954612886*((IF(ISNUMBER(C519),C519,AN519)-IF(ISNUMBER(C518),C518,AN518))-(-0.8328750492*(AD519-AD518)+3.274150872*(AE519-AE518)))-1.394571582*AO519+0.4181414112*AO518</f>
        <v>7164.04043846708</v>
      </c>
      <c r="AP518" s="31" t="n">
        <f aca="false">AQ518+AR517+'ARIMAX(1,1,1) Model'!$C$19*(AR517-AR516)+'ARIMAX(1,1,1) Model'!$C$20*AS517</f>
        <v>8210.62454053139</v>
      </c>
      <c r="AQ518" s="31" t="n">
        <f aca="false">'ARIMAX(1,1,1) Model'!$C$6*I518+'ARIMAX(1,1,1) Model'!$C$7*N518/1000+'ARIMAX(1,1,1) Model'!$C$8*AD518+'ARIMAX(1,1,1) Model'!$C$9*AE518+'ARIMAX(1,1,1) Model'!$C$10*AC518+'ARIMAX(1,1,1) Model'!$C$11*IF(AND(B518&gt;='ARIMAX(1,1,1) Model'!$C$25,B518&lt;='ARIMAX(1,1,1) Model'!$C$26),1,0)+'ARIMAX(1,1,1) Model'!$C$12*E518/1000+'ARIMAX(1,1,1) Model'!$C$13*V518+'ARIMAX(1,1,1) Model'!$C$14*A518+'ARIMAX(1,1,1) Model'!$C$15*SIN(2*PI()*A518/'ARIMAX(1,1,1) Model'!$C$24)+'ARIMAX(1,1,1) Model'!$C$16*COS(2*PI()*A518/'ARIMAX(1,1,1) Model'!$C$24)+'ARIMAX(1,1,1) Model'!$C$17*SIN(4*PI()*A518/'ARIMAX(1,1,1) Model'!$C$24)+'ARIMAX(1,1,1) Model'!$C$18*COS(4*PI()*A518/'ARIMAX(1,1,1) Model'!$C$24)</f>
        <v>1495.12549618626</v>
      </c>
      <c r="AR518" s="31" t="n">
        <f aca="false">IF(ISNUMBER(C518),C518,AP518)-AQ518</f>
        <v>7197.87450381374</v>
      </c>
      <c r="AS518" s="31" t="n">
        <f aca="false">IF(ISNUMBER(C518),C518-AP518,0)</f>
        <v>482.375459468607</v>
      </c>
      <c r="AT518" s="32"/>
      <c r="AU518" s="33"/>
      <c r="AV518" s="33"/>
      <c r="AW518" s="31"/>
      <c r="AX518" s="31"/>
    </row>
    <row r="519" customFormat="false" ht="16.5" hidden="false" customHeight="true" outlineLevel="0" collapsed="false">
      <c r="A519" s="23" t="n">
        <v>518</v>
      </c>
      <c r="B519" s="24" t="n">
        <v>36896</v>
      </c>
      <c r="C519" s="23" t="n">
        <v>7825</v>
      </c>
      <c r="D519" s="25"/>
      <c r="E519" s="25" t="n">
        <v>353000</v>
      </c>
      <c r="F519" s="25"/>
      <c r="G519" s="25" t="n">
        <v>27.7975</v>
      </c>
      <c r="H519" s="25" t="n">
        <v>24.0525</v>
      </c>
      <c r="I519" s="25" t="n">
        <v>1.406</v>
      </c>
      <c r="J519" s="25" t="n">
        <v>10318.165</v>
      </c>
      <c r="K519" s="25" t="n">
        <v>787064</v>
      </c>
      <c r="L519" s="25" t="n">
        <v>1067</v>
      </c>
      <c r="M519" s="25" t="n">
        <v>16.634</v>
      </c>
      <c r="N519" s="25" t="n">
        <v>236491</v>
      </c>
      <c r="O519" s="25" t="n">
        <v>6909.8</v>
      </c>
      <c r="P519" s="25" t="n">
        <v>1692853</v>
      </c>
      <c r="Q519" s="25"/>
      <c r="R519" s="25" t="n">
        <v>6119</v>
      </c>
      <c r="S519" s="25"/>
      <c r="T519" s="25"/>
      <c r="U519" s="25" t="n">
        <v>25</v>
      </c>
      <c r="V519" s="25" t="n">
        <v>92.2</v>
      </c>
      <c r="W519" s="25"/>
      <c r="X519" s="25"/>
      <c r="Y519" s="25"/>
      <c r="Z519" s="25"/>
      <c r="AA519" s="25" t="n">
        <v>279328</v>
      </c>
      <c r="AB519" s="26"/>
      <c r="AC519" s="27" t="n">
        <v>1</v>
      </c>
      <c r="AD519" s="28" t="n">
        <v>226.2</v>
      </c>
      <c r="AE519" s="28" t="n">
        <v>0</v>
      </c>
      <c r="AF519" s="27"/>
      <c r="AG519" s="29" t="n">
        <f aca="false">6753.47943187+0.36116788*I519+0.01252571*N519-22.85359542*V519+0.00407811*AA519-0.00067349*E519</f>
        <v>8510.49175987528</v>
      </c>
      <c r="AH519" s="29" t="n">
        <f aca="false">A519*'Simple Linear Regression'!$B$18+'Simple Linear Regression'!$B$17</f>
        <v>8327.20955640276</v>
      </c>
      <c r="AI519" s="29" t="n">
        <f aca="false">7491.3971+0.0137554*N519-0.00058829*E519-34.3283*V519+0.30565*L519+54.6031*M519</f>
        <v>8606.0862868</v>
      </c>
      <c r="AJ519" s="29" t="n">
        <f aca="false">7491.3971-0.00058829*E519+0.30565*L519+54.6031*M519+0.0137554*N519-34.3283*V519</f>
        <v>8606.0862868</v>
      </c>
      <c r="AL519" s="29" t="n">
        <f aca="false">2192.59+2373.87*I519+0.0316653*N519-15.7623*V519+0.00202406*AA519-0.000740146*E519-0.00963493*(I519*N519)</f>
        <v>8665.95534771422</v>
      </c>
      <c r="AM519" s="30" t="n">
        <f aca="false">5205.907083+122.0638992*I519+13.609808*(N519/1000)-1.245906883*AD519+0.7746840854*AE519-134.2474226*AC519-1547.125689*IF(AND(B519&gt;=DATE(2020,3,20),B519&lt;=DATE(2020,6,26)),1,0)</f>
        <v>8180.0544694686</v>
      </c>
      <c r="AN519" s="30" t="n">
        <f aca="false">IF(ISNUMBER(C520),C520,AN520)-0.8328750492*(AD521-AD520)+3.274150872*(AE521-AE520)+0.7954612886*((IF(ISNUMBER(C520),C520,AN520)-IF(ISNUMBER(C519),C519,AN519))-(-0.8328750492*(AD520-AD519)+3.274150872*(AE520-AE519)))-1.394571582*AO520+0.4181414112*AO519</f>
        <v>8540.30713100626</v>
      </c>
      <c r="AP519" s="31" t="n">
        <f aca="false">AQ519+AR518+'ARIMAX(1,1,1) Model'!$C$19*(AR518-AR517)+'ARIMAX(1,1,1) Model'!$C$20*AS518</f>
        <v>8253.28965877329</v>
      </c>
      <c r="AQ519" s="31" t="n">
        <f aca="false">'ARIMAX(1,1,1) Model'!$C$6*I519+'ARIMAX(1,1,1) Model'!$C$7*N519/1000+'ARIMAX(1,1,1) Model'!$C$8*AD519+'ARIMAX(1,1,1) Model'!$C$9*AE519+'ARIMAX(1,1,1) Model'!$C$10*AC519+'ARIMAX(1,1,1) Model'!$C$11*IF(AND(B519&gt;='ARIMAX(1,1,1) Model'!$C$25,B519&lt;='ARIMAX(1,1,1) Model'!$C$26),1,0)+'ARIMAX(1,1,1) Model'!$C$12*E519/1000+'ARIMAX(1,1,1) Model'!$C$13*V519+'ARIMAX(1,1,1) Model'!$C$14*A519+'ARIMAX(1,1,1) Model'!$C$15*SIN(2*PI()*A519/'ARIMAX(1,1,1) Model'!$C$24)+'ARIMAX(1,1,1) Model'!$C$16*COS(2*PI()*A519/'ARIMAX(1,1,1) Model'!$C$24)+'ARIMAX(1,1,1) Model'!$C$17*SIN(4*PI()*A519/'ARIMAX(1,1,1) Model'!$C$24)+'ARIMAX(1,1,1) Model'!$C$18*COS(4*PI()*A519/'ARIMAX(1,1,1) Model'!$C$24)</f>
        <v>1448.06241847348</v>
      </c>
      <c r="AR519" s="31" t="n">
        <f aca="false">IF(ISNUMBER(C519),C519,AP519)-AQ519</f>
        <v>6376.93758152652</v>
      </c>
      <c r="AS519" s="31" t="n">
        <f aca="false">IF(ISNUMBER(C519),C519-AP519,0)</f>
        <v>-428.289658773292</v>
      </c>
      <c r="AT519" s="32"/>
      <c r="AU519" s="33"/>
      <c r="AV519" s="33"/>
      <c r="AW519" s="31"/>
      <c r="AX519" s="31"/>
    </row>
    <row r="520" customFormat="false" ht="16.5" hidden="false" customHeight="true" outlineLevel="0" collapsed="false">
      <c r="A520" s="23" t="n">
        <v>519</v>
      </c>
      <c r="B520" s="24" t="n">
        <v>36903</v>
      </c>
      <c r="C520" s="23" t="n">
        <v>8225</v>
      </c>
      <c r="D520" s="25"/>
      <c r="E520" s="25" t="n">
        <v>337000</v>
      </c>
      <c r="F520" s="25"/>
      <c r="G520" s="25" t="n">
        <v>28.814</v>
      </c>
      <c r="H520" s="25" t="n">
        <v>25.018</v>
      </c>
      <c r="I520" s="25" t="n">
        <v>1.425</v>
      </c>
      <c r="J520" s="25" t="n">
        <v>10318.165</v>
      </c>
      <c r="K520" s="25" t="n">
        <v>802516</v>
      </c>
      <c r="L520" s="25" t="n">
        <v>1067</v>
      </c>
      <c r="M520" s="25" t="n">
        <v>16.634</v>
      </c>
      <c r="N520" s="25" t="n">
        <v>236491</v>
      </c>
      <c r="O520" s="25" t="n">
        <v>6909.8</v>
      </c>
      <c r="P520" s="25" t="n">
        <v>1692853</v>
      </c>
      <c r="Q520" s="25"/>
      <c r="R520" s="25" t="n">
        <v>6119</v>
      </c>
      <c r="S520" s="25"/>
      <c r="T520" s="25"/>
      <c r="U520" s="25" t="n">
        <v>25</v>
      </c>
      <c r="V520" s="25" t="n">
        <v>92.2</v>
      </c>
      <c r="W520" s="25"/>
      <c r="X520" s="25"/>
      <c r="Y520" s="25"/>
      <c r="Z520" s="25"/>
      <c r="AA520" s="25" t="n">
        <v>279328</v>
      </c>
      <c r="AB520" s="26"/>
      <c r="AC520" s="27" t="n">
        <v>0</v>
      </c>
      <c r="AD520" s="28" t="n">
        <v>194.2</v>
      </c>
      <c r="AE520" s="28" t="n">
        <v>0</v>
      </c>
      <c r="AF520" s="27"/>
      <c r="AG520" s="29" t="n">
        <f aca="false">6753.47943187+0.36116788*I520+0.01252571*N520-22.85359542*V520+0.00407811*AA520-0.00067349*E520</f>
        <v>8521.274462065</v>
      </c>
      <c r="AH520" s="29" t="n">
        <f aca="false">A520*'Simple Linear Regression'!$B$18+'Simple Linear Regression'!$B$17</f>
        <v>8328.06259348666</v>
      </c>
      <c r="AI520" s="29" t="n">
        <f aca="false">7491.3971+0.0137554*N520-0.00058829*E520-34.3283*V520+0.30565*L520+54.6031*M520</f>
        <v>8615.4989268</v>
      </c>
      <c r="AJ520" s="29" t="n">
        <f aca="false">7491.3971-0.00058829*E520+0.30565*L520+54.6031*M520+0.0137554*N520-34.3283*V520</f>
        <v>8615.4989268</v>
      </c>
      <c r="AL520" s="29" t="n">
        <f aca="false">2192.59+2373.87*I520+0.0316653*N520-15.7623*V520+0.00202406*AA520-0.000740146*E520-0.00963493*(I520*N520)</f>
        <v>8679.60830333225</v>
      </c>
      <c r="AM520" s="30" t="n">
        <f aca="false">5205.907083+122.0638992*I520+13.609808*(N520/1000)-1.245906883*AD520+0.7746840854*AE520-134.2474226*AC520-1547.125689*IF(AND(B520&gt;=DATE(2020,3,20),B520&lt;=DATE(2020,6,26)),1,0)</f>
        <v>8356.4901264094</v>
      </c>
      <c r="AN520" s="30" t="n">
        <f aca="false">IF(ISNUMBER(C521),C521,AN521)-0.8328750492*(AD522-AD521)+3.274150872*(AE522-AE521)+0.7954612886*((IF(ISNUMBER(C521),C521,AN521)-IF(ISNUMBER(C520),C520,AN520))-(-0.8328750492*(AD521-AD520)+3.274150872*(AE521-AE520)))-1.394571582*AO521+0.4181414112*AO520</f>
        <v>7583.22831211265</v>
      </c>
      <c r="AP520" s="31" t="n">
        <f aca="false">AQ520+AR519+'ARIMAX(1,1,1) Model'!$C$19*(AR519-AR518)+'ARIMAX(1,1,1) Model'!$C$20*AS519</f>
        <v>8203.27008516024</v>
      </c>
      <c r="AQ520" s="31" t="n">
        <f aca="false">'ARIMAX(1,1,1) Model'!$C$6*I520+'ARIMAX(1,1,1) Model'!$C$7*N520/1000+'ARIMAX(1,1,1) Model'!$C$8*AD520+'ARIMAX(1,1,1) Model'!$C$9*AE520+'ARIMAX(1,1,1) Model'!$C$10*AC520+'ARIMAX(1,1,1) Model'!$C$11*IF(AND(B520&gt;='ARIMAX(1,1,1) Model'!$C$25,B520&lt;='ARIMAX(1,1,1) Model'!$C$26),1,0)+'ARIMAX(1,1,1) Model'!$C$12*E520/1000+'ARIMAX(1,1,1) Model'!$C$13*V520+'ARIMAX(1,1,1) Model'!$C$14*A520+'ARIMAX(1,1,1) Model'!$C$15*SIN(2*PI()*A520/'ARIMAX(1,1,1) Model'!$C$24)+'ARIMAX(1,1,1) Model'!$C$16*COS(2*PI()*A520/'ARIMAX(1,1,1) Model'!$C$24)+'ARIMAX(1,1,1) Model'!$C$17*SIN(4*PI()*A520/'ARIMAX(1,1,1) Model'!$C$24)+'ARIMAX(1,1,1) Model'!$C$18*COS(4*PI()*A520/'ARIMAX(1,1,1) Model'!$C$24)</f>
        <v>1520.9033811243</v>
      </c>
      <c r="AR520" s="31" t="n">
        <f aca="false">IF(ISNUMBER(C520),C520,AP520)-AQ520</f>
        <v>6704.0966188757</v>
      </c>
      <c r="AS520" s="31" t="n">
        <f aca="false">IF(ISNUMBER(C520),C520-AP520,0)</f>
        <v>21.7299148397615</v>
      </c>
      <c r="AT520" s="32"/>
      <c r="AU520" s="33"/>
      <c r="AV520" s="33"/>
      <c r="AW520" s="31"/>
      <c r="AX520" s="31"/>
    </row>
    <row r="521" customFormat="false" ht="16.5" hidden="false" customHeight="true" outlineLevel="0" collapsed="false">
      <c r="A521" s="23" t="n">
        <v>520</v>
      </c>
      <c r="B521" s="24" t="n">
        <v>36910</v>
      </c>
      <c r="C521" s="23" t="n">
        <v>7894</v>
      </c>
      <c r="D521" s="25"/>
      <c r="E521" s="25" t="n">
        <v>318000</v>
      </c>
      <c r="F521" s="25"/>
      <c r="G521" s="25" t="n">
        <v>30.625</v>
      </c>
      <c r="H521" s="25" t="n">
        <v>25.37</v>
      </c>
      <c r="I521" s="25" t="n">
        <v>1.474</v>
      </c>
      <c r="J521" s="25" t="n">
        <v>10318.165</v>
      </c>
      <c r="K521" s="25" t="n">
        <v>802516</v>
      </c>
      <c r="L521" s="25" t="n">
        <v>1067</v>
      </c>
      <c r="M521" s="25" t="n">
        <v>16.222</v>
      </c>
      <c r="N521" s="25" t="n">
        <v>222819</v>
      </c>
      <c r="O521" s="25" t="n">
        <v>6909.8</v>
      </c>
      <c r="P521" s="25" t="n">
        <v>1692853</v>
      </c>
      <c r="Q521" s="25"/>
      <c r="R521" s="25" t="n">
        <v>6119</v>
      </c>
      <c r="S521" s="25"/>
      <c r="T521" s="25"/>
      <c r="U521" s="25" t="n">
        <v>25</v>
      </c>
      <c r="V521" s="25" t="n">
        <v>92.2</v>
      </c>
      <c r="W521" s="25"/>
      <c r="X521" s="25"/>
      <c r="Y521" s="25"/>
      <c r="Z521" s="25"/>
      <c r="AA521" s="25" t="n">
        <v>279328</v>
      </c>
      <c r="AB521" s="26"/>
      <c r="AC521" s="27" t="n">
        <v>0</v>
      </c>
      <c r="AD521" s="28" t="n">
        <v>172.2</v>
      </c>
      <c r="AE521" s="28" t="n">
        <v>0</v>
      </c>
      <c r="AF521" s="27"/>
      <c r="AG521" s="29" t="n">
        <f aca="false">6753.47943187+0.36116788*I521+0.01252571*N521-22.85359542*V521+0.00407811*AA521-0.00067349*E521</f>
        <v>8362.83696217112</v>
      </c>
      <c r="AH521" s="29" t="n">
        <f aca="false">A521*'Simple Linear Regression'!$B$18+'Simple Linear Regression'!$B$17</f>
        <v>8328.91563057057</v>
      </c>
      <c r="AI521" s="29" t="n">
        <f aca="false">7491.3971+0.0137554*N521-0.00058829*E521-34.3283*V521+0.30565*L521+54.6031*M521</f>
        <v>8416.1161308</v>
      </c>
      <c r="AJ521" s="29" t="n">
        <f aca="false">7491.3971-0.00058829*E521+0.30565*L521+54.6031*M521+0.0137554*N521-34.3283*V521</f>
        <v>8416.1161308</v>
      </c>
      <c r="AL521" s="29" t="n">
        <f aca="false">2192.59+2373.87*I521+0.0316653*N521-15.7623*V521+0.00202406*AA521-0.000740146*E521-0.00963493*(I521*N521)</f>
        <v>8459.58078503442</v>
      </c>
      <c r="AM521" s="30" t="n">
        <f aca="false">5205.907083+122.0638992*I521+13.609808*(N521/1000)-1.245906883*AD521+0.7746840854*AE521-134.2474226*AC521-1547.125689*IF(AND(B521&gt;=DATE(2020,3,20),B521&lt;=DATE(2020,6,26)),1,0)</f>
        <v>8203.8079139202</v>
      </c>
      <c r="AN521" s="30" t="n">
        <f aca="false">IF(ISNUMBER(C522),C522,AN522)-0.8328750492*(AD523-AD522)+3.274150872*(AE523-AE522)+0.7954612886*((IF(ISNUMBER(C522),C522,AN522)-IF(ISNUMBER(C521),C521,AN521))-(-0.8328750492*(AD522-AD521)+3.274150872*(AE522-AE521)))-1.394571582*AO522+0.4181414112*AO521</f>
        <v>6959.1168377704</v>
      </c>
      <c r="AP521" s="31" t="n">
        <f aca="false">AQ521+AR520+'ARIMAX(1,1,1) Model'!$C$19*(AR520-AR519)+'ARIMAX(1,1,1) Model'!$C$20*AS520</f>
        <v>8196.73992453465</v>
      </c>
      <c r="AQ521" s="31" t="n">
        <f aca="false">'ARIMAX(1,1,1) Model'!$C$6*I521+'ARIMAX(1,1,1) Model'!$C$7*N521/1000+'ARIMAX(1,1,1) Model'!$C$8*AD521+'ARIMAX(1,1,1) Model'!$C$9*AE521+'ARIMAX(1,1,1) Model'!$C$10*AC521+'ARIMAX(1,1,1) Model'!$C$11*IF(AND(B521&gt;='ARIMAX(1,1,1) Model'!$C$25,B521&lt;='ARIMAX(1,1,1) Model'!$C$26),1,0)+'ARIMAX(1,1,1) Model'!$C$12*E521/1000+'ARIMAX(1,1,1) Model'!$C$13*V521+'ARIMAX(1,1,1) Model'!$C$14*A521+'ARIMAX(1,1,1) Model'!$C$15*SIN(2*PI()*A521/'ARIMAX(1,1,1) Model'!$C$24)+'ARIMAX(1,1,1) Model'!$C$16*COS(2*PI()*A521/'ARIMAX(1,1,1) Model'!$C$24)+'ARIMAX(1,1,1) Model'!$C$17*SIN(4*PI()*A521/'ARIMAX(1,1,1) Model'!$C$24)+'ARIMAX(1,1,1) Model'!$C$18*COS(4*PI()*A521/'ARIMAX(1,1,1) Model'!$C$24)</f>
        <v>1480.29368441762</v>
      </c>
      <c r="AR521" s="31" t="n">
        <f aca="false">IF(ISNUMBER(C521),C521,AP521)-AQ521</f>
        <v>6413.70631558238</v>
      </c>
      <c r="AS521" s="31" t="n">
        <f aca="false">IF(ISNUMBER(C521),C521-AP521,0)</f>
        <v>-302.739924534653</v>
      </c>
      <c r="AT521" s="32"/>
      <c r="AU521" s="33"/>
      <c r="AV521" s="33"/>
      <c r="AW521" s="31"/>
      <c r="AX521" s="31"/>
    </row>
    <row r="522" customFormat="false" ht="16.5" hidden="false" customHeight="true" outlineLevel="0" collapsed="false">
      <c r="A522" s="23" t="n">
        <v>521</v>
      </c>
      <c r="B522" s="24" t="n">
        <v>36917</v>
      </c>
      <c r="C522" s="23" t="n">
        <v>7338</v>
      </c>
      <c r="D522" s="25"/>
      <c r="E522" s="25" t="n">
        <v>343000</v>
      </c>
      <c r="F522" s="25"/>
      <c r="G522" s="25" t="n">
        <v>31.346</v>
      </c>
      <c r="H522" s="25" t="n">
        <v>27.146</v>
      </c>
      <c r="I522" s="25" t="n">
        <v>1.471</v>
      </c>
      <c r="J522" s="25" t="n">
        <v>10318.165</v>
      </c>
      <c r="K522" s="25" t="n">
        <v>802516</v>
      </c>
      <c r="L522" s="25" t="n">
        <v>1067</v>
      </c>
      <c r="M522" s="25" t="n">
        <v>16.222</v>
      </c>
      <c r="N522" s="25" t="n">
        <v>222819</v>
      </c>
      <c r="O522" s="25" t="n">
        <v>6909.8</v>
      </c>
      <c r="P522" s="25" t="n">
        <v>1692853</v>
      </c>
      <c r="Q522" s="25"/>
      <c r="R522" s="25" t="n">
        <v>6119</v>
      </c>
      <c r="S522" s="25"/>
      <c r="T522" s="25"/>
      <c r="U522" s="25" t="n">
        <v>25</v>
      </c>
      <c r="V522" s="25" t="n">
        <v>92.2</v>
      </c>
      <c r="W522" s="25"/>
      <c r="X522" s="25"/>
      <c r="Y522" s="25"/>
      <c r="Z522" s="25"/>
      <c r="AA522" s="25" t="n">
        <v>279328</v>
      </c>
      <c r="AB522" s="26"/>
      <c r="AC522" s="27" t="n">
        <v>0</v>
      </c>
      <c r="AD522" s="28" t="n">
        <v>211.7</v>
      </c>
      <c r="AE522" s="28" t="n">
        <v>0</v>
      </c>
      <c r="AF522" s="27"/>
      <c r="AG522" s="29" t="n">
        <f aca="false">6753.47943187+0.36116788*I522+0.01252571*N522-22.85359542*V522+0.00407811*AA522-0.00067349*E522</f>
        <v>8345.99862866748</v>
      </c>
      <c r="AH522" s="29" t="n">
        <f aca="false">A522*'Simple Linear Regression'!$B$18+'Simple Linear Regression'!$B$17</f>
        <v>8329.76866765447</v>
      </c>
      <c r="AI522" s="29" t="n">
        <f aca="false">7491.3971+0.0137554*N522-0.00058829*E522-34.3283*V522+0.30565*L522+54.6031*M522</f>
        <v>8401.4088808</v>
      </c>
      <c r="AJ522" s="29" t="n">
        <f aca="false">7491.3971-0.00058829*E522+0.30565*L522+54.6031*M522+0.0137554*N522-34.3283*V522</f>
        <v>8401.4088808</v>
      </c>
      <c r="AL522" s="29" t="n">
        <f aca="false">2192.59+2373.87*I522+0.0316653*N522-15.7623*V522+0.00202406*AA522-0.000740146*E522-0.00963493*(I522*N522)</f>
        <v>8440.39606143743</v>
      </c>
      <c r="AM522" s="30" t="n">
        <f aca="false">5205.907083+122.0638992*I522+13.609808*(N522/1000)-1.245906883*AD522+0.7746840854*AE522-134.2474226*AC522-1547.125689*IF(AND(B522&gt;=DATE(2020,3,20),B522&lt;=DATE(2020,6,26)),1,0)</f>
        <v>8154.2284003441</v>
      </c>
      <c r="AN522" s="30" t="n">
        <f aca="false">IF(ISNUMBER(C523),C523,AN523)-0.8328750492*(AD524-AD523)+3.274150872*(AE524-AE523)+0.7954612886*((IF(ISNUMBER(C523),C523,AN523)-IF(ISNUMBER(C522),C522,AN522))-(-0.8328750492*(AD523-AD522)+3.274150872*(AE523-AE522)))-1.394571582*AO523+0.4181414112*AO522</f>
        <v>9569.46360257701</v>
      </c>
      <c r="AP522" s="31" t="n">
        <f aca="false">AQ522+AR521+'ARIMAX(1,1,1) Model'!$C$19*(AR521-AR520)+'ARIMAX(1,1,1) Model'!$C$20*AS521</f>
        <v>8136.87094277571</v>
      </c>
      <c r="AQ522" s="31" t="n">
        <f aca="false">'ARIMAX(1,1,1) Model'!$C$6*I522+'ARIMAX(1,1,1) Model'!$C$7*N522/1000+'ARIMAX(1,1,1) Model'!$C$8*AD522+'ARIMAX(1,1,1) Model'!$C$9*AE522+'ARIMAX(1,1,1) Model'!$C$10*AC522+'ARIMAX(1,1,1) Model'!$C$11*IF(AND(B522&gt;='ARIMAX(1,1,1) Model'!$C$25,B522&lt;='ARIMAX(1,1,1) Model'!$C$26),1,0)+'ARIMAX(1,1,1) Model'!$C$12*E522/1000+'ARIMAX(1,1,1) Model'!$C$13*V522+'ARIMAX(1,1,1) Model'!$C$14*A522+'ARIMAX(1,1,1) Model'!$C$15*SIN(2*PI()*A522/'ARIMAX(1,1,1) Model'!$C$24)+'ARIMAX(1,1,1) Model'!$C$16*COS(2*PI()*A522/'ARIMAX(1,1,1) Model'!$C$24)+'ARIMAX(1,1,1) Model'!$C$17*SIN(4*PI()*A522/'ARIMAX(1,1,1) Model'!$C$24)+'ARIMAX(1,1,1) Model'!$C$18*COS(4*PI()*A522/'ARIMAX(1,1,1) Model'!$C$24)</f>
        <v>1478.99566345585</v>
      </c>
      <c r="AR522" s="31" t="n">
        <f aca="false">IF(ISNUMBER(C522),C522,AP522)-AQ522</f>
        <v>5859.00433654415</v>
      </c>
      <c r="AS522" s="31" t="n">
        <f aca="false">IF(ISNUMBER(C522),C522-AP522,0)</f>
        <v>-798.87094277571</v>
      </c>
      <c r="AT522" s="32"/>
      <c r="AU522" s="33"/>
      <c r="AV522" s="33"/>
      <c r="AW522" s="31"/>
      <c r="AX522" s="31"/>
    </row>
    <row r="523" customFormat="false" ht="16.5" hidden="false" customHeight="true" outlineLevel="0" collapsed="false">
      <c r="A523" s="23" t="n">
        <v>522</v>
      </c>
      <c r="B523" s="24" t="n">
        <v>36924</v>
      </c>
      <c r="C523" s="23" t="n">
        <v>8589</v>
      </c>
      <c r="D523" s="25"/>
      <c r="E523" s="25" t="n">
        <v>362000</v>
      </c>
      <c r="F523" s="25"/>
      <c r="G523" s="25" t="n">
        <v>29.592</v>
      </c>
      <c r="H523" s="25" t="n">
        <v>27.186</v>
      </c>
      <c r="I523" s="25" t="n">
        <v>1.46</v>
      </c>
      <c r="J523" s="25" t="n">
        <v>10318.165</v>
      </c>
      <c r="K523" s="25" t="n">
        <v>802516</v>
      </c>
      <c r="L523" s="25" t="n">
        <v>1067</v>
      </c>
      <c r="M523" s="25" t="n">
        <v>16.222</v>
      </c>
      <c r="N523" s="25" t="n">
        <v>222819</v>
      </c>
      <c r="O523" s="25" t="n">
        <v>6909.8</v>
      </c>
      <c r="P523" s="25" t="n">
        <v>1692853</v>
      </c>
      <c r="Q523" s="25"/>
      <c r="R523" s="25" t="n">
        <v>6119</v>
      </c>
      <c r="S523" s="25"/>
      <c r="T523" s="25"/>
      <c r="U523" s="25" t="n">
        <v>25</v>
      </c>
      <c r="V523" s="25" t="n">
        <v>92.2</v>
      </c>
      <c r="W523" s="25"/>
      <c r="X523" s="25"/>
      <c r="Y523" s="25"/>
      <c r="Z523" s="25"/>
      <c r="AA523" s="25" t="n">
        <v>279328</v>
      </c>
      <c r="AB523" s="26"/>
      <c r="AC523" s="27" t="n">
        <v>0</v>
      </c>
      <c r="AD523" s="28" t="n">
        <v>167.4</v>
      </c>
      <c r="AE523" s="28" t="n">
        <v>0.1</v>
      </c>
      <c r="AF523" s="27"/>
      <c r="AG523" s="29" t="n">
        <f aca="false">6753.47943187+0.36116788*I523+0.01252571*N523-22.85359542*V523+0.00407811*AA523-0.00067349*E523</f>
        <v>8333.1983458208</v>
      </c>
      <c r="AH523" s="29" t="n">
        <f aca="false">A523*'Simple Linear Regression'!$B$18+'Simple Linear Regression'!$B$17</f>
        <v>8330.62170473838</v>
      </c>
      <c r="AI523" s="29" t="n">
        <f aca="false">7491.3971+0.0137554*N523-0.00058829*E523-34.3283*V523+0.30565*L523+54.6031*M523</f>
        <v>8390.2313708</v>
      </c>
      <c r="AJ523" s="29" t="n">
        <f aca="false">7491.3971-0.00058829*E523+0.30565*L523+54.6031*M523+0.0137554*N523-34.3283*V523</f>
        <v>8390.2313708</v>
      </c>
      <c r="AL523" s="29" t="n">
        <f aca="false">2192.59+2373.87*I523+0.0316653*N523-15.7623*V523+0.00202406*AA523-0.000740146*E523-0.00963493*(I523*N523)</f>
        <v>8423.8360175818</v>
      </c>
      <c r="AM523" s="30" t="n">
        <f aca="false">5205.907083+122.0638992*I523+13.609808*(N523/1000)-1.245906883*AD523+0.7746840854*AE523-134.2474226*AC523-1547.125689*IF(AND(B523&gt;=DATE(2020,3,20),B523&lt;=DATE(2020,6,26)),1,0)</f>
        <v>8208.15684077834</v>
      </c>
      <c r="AN523" s="30" t="n">
        <f aca="false">IF(ISNUMBER(C524),C524,AN524)-0.8328750492*(AD525-AD524)+3.274150872*(AE525-AE524)+0.7954612886*((IF(ISNUMBER(C524),C524,AN524)-IF(ISNUMBER(C523),C523,AN523))-(-0.8328750492*(AD524-AD523)+3.274150872*(AE524-AE523)))-1.394571582*AO524+0.4181414112*AO523</f>
        <v>7577.26455942447</v>
      </c>
      <c r="AP523" s="31" t="n">
        <f aca="false">AQ523+AR522+'ARIMAX(1,1,1) Model'!$C$19*(AR522-AR521)+'ARIMAX(1,1,1) Model'!$C$20*AS522</f>
        <v>7962.21549181144</v>
      </c>
      <c r="AQ523" s="31" t="n">
        <f aca="false">'ARIMAX(1,1,1) Model'!$C$6*I523+'ARIMAX(1,1,1) Model'!$C$7*N523/1000+'ARIMAX(1,1,1) Model'!$C$8*AD523+'ARIMAX(1,1,1) Model'!$C$9*AE523+'ARIMAX(1,1,1) Model'!$C$10*AC523+'ARIMAX(1,1,1) Model'!$C$11*IF(AND(B523&gt;='ARIMAX(1,1,1) Model'!$C$25,B523&lt;='ARIMAX(1,1,1) Model'!$C$26),1,0)+'ARIMAX(1,1,1) Model'!$C$12*E523/1000+'ARIMAX(1,1,1) Model'!$C$13*V523+'ARIMAX(1,1,1) Model'!$C$14*A523+'ARIMAX(1,1,1) Model'!$C$15*SIN(2*PI()*A523/'ARIMAX(1,1,1) Model'!$C$24)+'ARIMAX(1,1,1) Model'!$C$16*COS(2*PI()*A523/'ARIMAX(1,1,1) Model'!$C$24)+'ARIMAX(1,1,1) Model'!$C$17*SIN(4*PI()*A523/'ARIMAX(1,1,1) Model'!$C$24)+'ARIMAX(1,1,1) Model'!$C$18*COS(4*PI()*A523/'ARIMAX(1,1,1) Model'!$C$24)</f>
        <v>1438.26160605862</v>
      </c>
      <c r="AR523" s="31" t="n">
        <f aca="false">IF(ISNUMBER(C523),C523,AP523)-AQ523</f>
        <v>7150.73839394138</v>
      </c>
      <c r="AS523" s="31" t="n">
        <f aca="false">IF(ISNUMBER(C523),C523-AP523,0)</f>
        <v>626.784508188559</v>
      </c>
      <c r="AT523" s="32"/>
      <c r="AU523" s="33"/>
      <c r="AV523" s="33"/>
      <c r="AW523" s="31"/>
      <c r="AX523" s="31"/>
    </row>
    <row r="524" customFormat="false" ht="16.5" hidden="false" customHeight="true" outlineLevel="0" collapsed="false">
      <c r="A524" s="23" t="n">
        <v>523</v>
      </c>
      <c r="B524" s="24" t="n">
        <v>36931</v>
      </c>
      <c r="C524" s="23" t="n">
        <v>8032</v>
      </c>
      <c r="D524" s="25"/>
      <c r="E524" s="25" t="n">
        <v>376000</v>
      </c>
      <c r="F524" s="25"/>
      <c r="G524" s="25" t="n">
        <v>30.918</v>
      </c>
      <c r="H524" s="25" t="n">
        <v>29.62</v>
      </c>
      <c r="I524" s="25" t="n">
        <v>1.443</v>
      </c>
      <c r="J524" s="25" t="n">
        <v>10435.744</v>
      </c>
      <c r="K524" s="25" t="n">
        <v>851255</v>
      </c>
      <c r="L524" s="25" t="n">
        <v>1097</v>
      </c>
      <c r="M524" s="25" t="n">
        <v>16.222</v>
      </c>
      <c r="N524" s="25" t="n">
        <v>222819</v>
      </c>
      <c r="O524" s="25" t="n">
        <v>6952.2</v>
      </c>
      <c r="P524" s="25" t="n">
        <v>1692853</v>
      </c>
      <c r="Q524" s="25"/>
      <c r="R524" s="25" t="n">
        <v>6119</v>
      </c>
      <c r="S524" s="25"/>
      <c r="T524" s="25"/>
      <c r="U524" s="25" t="n">
        <v>25</v>
      </c>
      <c r="V524" s="25" t="n">
        <v>92.6</v>
      </c>
      <c r="W524" s="25"/>
      <c r="X524" s="25"/>
      <c r="Y524" s="25"/>
      <c r="Z524" s="25"/>
      <c r="AA524" s="25" t="n">
        <v>279328</v>
      </c>
      <c r="AB524" s="26"/>
      <c r="AC524" s="27" t="n">
        <v>0</v>
      </c>
      <c r="AD524" s="28" t="n">
        <v>152.2</v>
      </c>
      <c r="AE524" s="28" t="n">
        <v>0.8</v>
      </c>
      <c r="AF524" s="27"/>
      <c r="AG524" s="29" t="n">
        <f aca="false">6753.47943187+0.36116788*I524+0.01252571*N524-22.85359542*V524+0.00407811*AA524-0.00067349*E524</f>
        <v>8314.62190779884</v>
      </c>
      <c r="AH524" s="29" t="n">
        <f aca="false">A524*'Simple Linear Regression'!$B$18+'Simple Linear Regression'!$B$17</f>
        <v>8331.47474182228</v>
      </c>
      <c r="AI524" s="29" t="n">
        <f aca="false">7491.3971+0.0137554*N524-0.00058829*E524-34.3283*V524+0.30565*L524+54.6031*M524</f>
        <v>8377.4334908</v>
      </c>
      <c r="AJ524" s="29" t="n">
        <f aca="false">7491.3971-0.00058829*E524+0.30565*L524+54.6031*M524+0.0137554*N524-34.3283*V524</f>
        <v>8377.4334908</v>
      </c>
      <c r="AL524" s="29" t="n">
        <f aca="false">2192.59+2373.87*I524+0.0316653*N524-15.7623*V524+0.00202406*AA524-0.000740146*E524-0.00963493*(I524*N524)</f>
        <v>8403.30963653219</v>
      </c>
      <c r="AM524" s="30" t="n">
        <f aca="false">5205.907083+122.0638992*I524+13.609808*(N524/1000)-1.245906883*AD524+0.7746840854*AE524-134.2474226*AC524-1547.125689*IF(AND(B524&gt;=DATE(2020,3,20),B524&lt;=DATE(2020,6,26)),1,0)</f>
        <v>8225.56181797332</v>
      </c>
      <c r="AN524" s="30" t="n">
        <f aca="false">IF(ISNUMBER(C525),C525,AN525)-0.8328750492*(AD526-AD525)+3.274150872*(AE526-AE525)+0.7954612886*((IF(ISNUMBER(C525),C525,AN525)-IF(ISNUMBER(C524),C524,AN524))-(-0.8328750492*(AD525-AD524)+3.274150872*(AE525-AE524)))-1.394571582*AO525+0.4181414112*AO524</f>
        <v>7688.4400019235</v>
      </c>
      <c r="AP524" s="31" t="n">
        <f aca="false">AQ524+AR523+'ARIMAX(1,1,1) Model'!$C$19*(AR523-AR522)+'ARIMAX(1,1,1) Model'!$C$20*AS523</f>
        <v>8151.01176767105</v>
      </c>
      <c r="AQ524" s="31" t="n">
        <f aca="false">'ARIMAX(1,1,1) Model'!$C$6*I524+'ARIMAX(1,1,1) Model'!$C$7*N524/1000+'ARIMAX(1,1,1) Model'!$C$8*AD524+'ARIMAX(1,1,1) Model'!$C$9*AE524+'ARIMAX(1,1,1) Model'!$C$10*AC524+'ARIMAX(1,1,1) Model'!$C$11*IF(AND(B524&gt;='ARIMAX(1,1,1) Model'!$C$25,B524&lt;='ARIMAX(1,1,1) Model'!$C$26),1,0)+'ARIMAX(1,1,1) Model'!$C$12*E524/1000+'ARIMAX(1,1,1) Model'!$C$13*V524+'ARIMAX(1,1,1) Model'!$C$14*A524+'ARIMAX(1,1,1) Model'!$C$15*SIN(2*PI()*A524/'ARIMAX(1,1,1) Model'!$C$24)+'ARIMAX(1,1,1) Model'!$C$16*COS(2*PI()*A524/'ARIMAX(1,1,1) Model'!$C$24)+'ARIMAX(1,1,1) Model'!$C$17*SIN(4*PI()*A524/'ARIMAX(1,1,1) Model'!$C$24)+'ARIMAX(1,1,1) Model'!$C$18*COS(4*PI()*A524/'ARIMAX(1,1,1) Model'!$C$24)</f>
        <v>1438.44681416331</v>
      </c>
      <c r="AR524" s="31" t="n">
        <f aca="false">IF(ISNUMBER(C524),C524,AP524)-AQ524</f>
        <v>6593.55318583669</v>
      </c>
      <c r="AS524" s="31" t="n">
        <f aca="false">IF(ISNUMBER(C524),C524-AP524,0)</f>
        <v>-119.011767671051</v>
      </c>
      <c r="AT524" s="32"/>
      <c r="AU524" s="33"/>
      <c r="AV524" s="33"/>
      <c r="AW524" s="31"/>
      <c r="AX524" s="31"/>
    </row>
    <row r="525" customFormat="false" ht="16.5" hidden="false" customHeight="true" outlineLevel="0" collapsed="false">
      <c r="A525" s="23" t="n">
        <v>524</v>
      </c>
      <c r="B525" s="24" t="n">
        <v>36938</v>
      </c>
      <c r="C525" s="23" t="n">
        <v>7850</v>
      </c>
      <c r="D525" s="25"/>
      <c r="E525" s="25" t="n">
        <v>365000</v>
      </c>
      <c r="F525" s="25"/>
      <c r="G525" s="25" t="n">
        <v>29.674</v>
      </c>
      <c r="H525" s="25" t="n">
        <v>27.63</v>
      </c>
      <c r="I525" s="25" t="n">
        <v>1.476</v>
      </c>
      <c r="J525" s="25" t="n">
        <v>10435.744</v>
      </c>
      <c r="K525" s="25" t="n">
        <v>851255</v>
      </c>
      <c r="L525" s="25" t="n">
        <v>1097</v>
      </c>
      <c r="M525" s="25" t="n">
        <v>17.652</v>
      </c>
      <c r="N525" s="25" t="n">
        <v>218390</v>
      </c>
      <c r="O525" s="25" t="n">
        <v>6952.2</v>
      </c>
      <c r="P525" s="25" t="n">
        <v>1692853</v>
      </c>
      <c r="Q525" s="25"/>
      <c r="R525" s="25" t="n">
        <v>6119</v>
      </c>
      <c r="S525" s="25"/>
      <c r="T525" s="25"/>
      <c r="U525" s="25" t="n">
        <v>25</v>
      </c>
      <c r="V525" s="25" t="n">
        <v>92.6</v>
      </c>
      <c r="W525" s="25"/>
      <c r="X525" s="25"/>
      <c r="Y525" s="25"/>
      <c r="Z525" s="25"/>
      <c r="AA525" s="25" t="n">
        <v>279328</v>
      </c>
      <c r="AB525" s="26"/>
      <c r="AC525" s="27" t="n">
        <v>0</v>
      </c>
      <c r="AD525" s="28" t="n">
        <v>159</v>
      </c>
      <c r="AE525" s="28" t="n">
        <v>2.6</v>
      </c>
      <c r="AF525" s="27"/>
      <c r="AG525" s="29" t="n">
        <f aca="false">6753.47943187+0.36116788*I525+0.01252571*N525-22.85359542*V525+0.00407811*AA525-0.00067349*E525</f>
        <v>8266.56584674888</v>
      </c>
      <c r="AH525" s="29" t="n">
        <f aca="false">A525*'Simple Linear Regression'!$B$18+'Simple Linear Regression'!$B$17</f>
        <v>8332.32777890618</v>
      </c>
      <c r="AI525" s="29" t="n">
        <f aca="false">7491.3971+0.0137554*N525-0.00058829*E525-34.3283*V525+0.30565*L525+54.6031*M525</f>
        <v>8401.0644472</v>
      </c>
      <c r="AJ525" s="29" t="n">
        <f aca="false">7491.3971-0.00058829*E525+0.30565*L525+54.6031*M525+0.0137554*N525-34.3283*V525</f>
        <v>8401.0644472</v>
      </c>
      <c r="AL525" s="29" t="n">
        <f aca="false">2192.59+2373.87*I525+0.0316653*N525-15.7623*V525+0.00202406*AA525-0.000740146*E525-0.00963493*(I525*N525)</f>
        <v>8341.6829413348</v>
      </c>
      <c r="AM525" s="30" t="n">
        <f aca="false">5205.907083+122.0638992*I525+13.609808*(N525/1000)-1.245906883*AD525+0.7746840854*AE525-134.2474226*AC525-1547.125689*IF(AND(B525&gt;=DATE(2020,3,20),B525&lt;=DATE(2020,6,26)),1,0)</f>
        <v>8162.23435156424</v>
      </c>
      <c r="AN525" s="30" t="n">
        <f aca="false">IF(ISNUMBER(C526),C526,AN526)-0.8328750492*(AD527-AD526)+3.274150872*(AE527-AE526)+0.7954612886*((IF(ISNUMBER(C526),C526,AN526)-IF(ISNUMBER(C525),C525,AN525))-(-0.8328750492*(AD526-AD525)+3.274150872*(AE526-AE525)))-1.394571582*AO526+0.4181414112*AO525</f>
        <v>8502.9197465212</v>
      </c>
      <c r="AP525" s="31" t="n">
        <f aca="false">AQ525+AR524+'ARIMAX(1,1,1) Model'!$C$19*(AR524-AR523)+'ARIMAX(1,1,1) Model'!$C$20*AS524</f>
        <v>8107.83123202867</v>
      </c>
      <c r="AQ525" s="31" t="n">
        <f aca="false">'ARIMAX(1,1,1) Model'!$C$6*I525+'ARIMAX(1,1,1) Model'!$C$7*N525/1000+'ARIMAX(1,1,1) Model'!$C$8*AD525+'ARIMAX(1,1,1) Model'!$C$9*AE525+'ARIMAX(1,1,1) Model'!$C$10*AC525+'ARIMAX(1,1,1) Model'!$C$11*IF(AND(B525&gt;='ARIMAX(1,1,1) Model'!$C$25,B525&lt;='ARIMAX(1,1,1) Model'!$C$26),1,0)+'ARIMAX(1,1,1) Model'!$C$12*E525/1000+'ARIMAX(1,1,1) Model'!$C$13*V525+'ARIMAX(1,1,1) Model'!$C$14*A525+'ARIMAX(1,1,1) Model'!$C$15*SIN(2*PI()*A525/'ARIMAX(1,1,1) Model'!$C$24)+'ARIMAX(1,1,1) Model'!$C$16*COS(2*PI()*A525/'ARIMAX(1,1,1) Model'!$C$24)+'ARIMAX(1,1,1) Model'!$C$17*SIN(4*PI()*A525/'ARIMAX(1,1,1) Model'!$C$24)+'ARIMAX(1,1,1) Model'!$C$18*COS(4*PI()*A525/'ARIMAX(1,1,1) Model'!$C$24)</f>
        <v>1461.50070857032</v>
      </c>
      <c r="AR525" s="31" t="n">
        <f aca="false">IF(ISNUMBER(C525),C525,AP525)-AQ525</f>
        <v>6388.49929142968</v>
      </c>
      <c r="AS525" s="31" t="n">
        <f aca="false">IF(ISNUMBER(C525),C525-AP525,0)</f>
        <v>-257.831232028668</v>
      </c>
      <c r="AT525" s="32"/>
      <c r="AU525" s="33"/>
      <c r="AV525" s="33"/>
      <c r="AW525" s="31"/>
      <c r="AX525" s="31"/>
    </row>
    <row r="526" customFormat="false" ht="16.5" hidden="false" customHeight="true" outlineLevel="0" collapsed="false">
      <c r="A526" s="23" t="n">
        <v>525</v>
      </c>
      <c r="B526" s="24" t="n">
        <v>36945</v>
      </c>
      <c r="C526" s="23" t="n">
        <v>8187</v>
      </c>
      <c r="D526" s="25"/>
      <c r="E526" s="25" t="n">
        <v>358000</v>
      </c>
      <c r="F526" s="25"/>
      <c r="G526" s="25" t="n">
        <v>28.6475</v>
      </c>
      <c r="H526" s="25" t="n">
        <v>26.294</v>
      </c>
      <c r="I526" s="25" t="n">
        <v>1.449</v>
      </c>
      <c r="J526" s="25" t="n">
        <v>10435.744</v>
      </c>
      <c r="K526" s="25" t="n">
        <v>851255</v>
      </c>
      <c r="L526" s="25" t="n">
        <v>1097</v>
      </c>
      <c r="M526" s="25" t="n">
        <v>17.652</v>
      </c>
      <c r="N526" s="25" t="n">
        <v>218390</v>
      </c>
      <c r="O526" s="25" t="n">
        <v>6952.2</v>
      </c>
      <c r="P526" s="25" t="n">
        <v>1692853</v>
      </c>
      <c r="Q526" s="25"/>
      <c r="R526" s="25" t="n">
        <v>6119</v>
      </c>
      <c r="S526" s="25"/>
      <c r="T526" s="25"/>
      <c r="U526" s="25" t="n">
        <v>25</v>
      </c>
      <c r="V526" s="25" t="n">
        <v>92.6</v>
      </c>
      <c r="W526" s="25"/>
      <c r="X526" s="25"/>
      <c r="Y526" s="25"/>
      <c r="Z526" s="25"/>
      <c r="AA526" s="25" t="n">
        <v>279328</v>
      </c>
      <c r="AB526" s="26"/>
      <c r="AC526" s="27" t="n">
        <v>0</v>
      </c>
      <c r="AD526" s="28" t="n">
        <v>169.5</v>
      </c>
      <c r="AE526" s="28" t="n">
        <v>0.2</v>
      </c>
      <c r="AF526" s="27"/>
      <c r="AG526" s="29" t="n">
        <f aca="false">6753.47943187+0.36116788*I526+0.01252571*N526-22.85359542*V526+0.00407811*AA526-0.00067349*E526</f>
        <v>8271.27052521612</v>
      </c>
      <c r="AH526" s="29" t="n">
        <f aca="false">A526*'Simple Linear Regression'!$B$18+'Simple Linear Regression'!$B$17</f>
        <v>8333.18081599009</v>
      </c>
      <c r="AI526" s="29" t="n">
        <f aca="false">7491.3971+0.0137554*N526-0.00058829*E526-34.3283*V526+0.30565*L526+54.6031*M526</f>
        <v>8405.1824772</v>
      </c>
      <c r="AJ526" s="29" t="n">
        <f aca="false">7491.3971-0.00058829*E526+0.30565*L526+54.6031*M526+0.0137554*N526-34.3283*V526</f>
        <v>8405.1824772</v>
      </c>
      <c r="AL526" s="29" t="n">
        <f aca="false">2192.59+2373.87*I526+0.0316653*N526-15.7623*V526+0.00202406*AA526-0.000740146*E526-0.00963493*(I526*N526)</f>
        <v>8339.5821271277</v>
      </c>
      <c r="AM526" s="30" t="n">
        <f aca="false">5205.907083+122.0638992*I526+13.609808*(N526/1000)-1.245906883*AD526+0.7746840854*AE526-134.2474226*AC526-1547.125689*IF(AND(B526&gt;=DATE(2020,3,20),B526&lt;=DATE(2020,6,26)),1,0)</f>
        <v>8143.99736220938</v>
      </c>
      <c r="AN526" s="30" t="n">
        <f aca="false">IF(ISNUMBER(C527),C527,AN527)-0.8328750492*(AD528-AD527)+3.274150872*(AE528-AE527)+0.7954612886*((IF(ISNUMBER(C527),C527,AN527)-IF(ISNUMBER(C526),C526,AN526))-(-0.8328750492*(AD527-AD526)+3.274150872*(AE527-AE526)))-1.394571582*AO527+0.4181414112*AO526</f>
        <v>8675.20435278262</v>
      </c>
      <c r="AP526" s="31" t="n">
        <f aca="false">AQ526+AR525+'ARIMAX(1,1,1) Model'!$C$19*(AR525-AR524)+'ARIMAX(1,1,1) Model'!$C$20*AS525</f>
        <v>8098.92886019083</v>
      </c>
      <c r="AQ526" s="31" t="n">
        <f aca="false">'ARIMAX(1,1,1) Model'!$C$6*I526+'ARIMAX(1,1,1) Model'!$C$7*N526/1000+'ARIMAX(1,1,1) Model'!$C$8*AD526+'ARIMAX(1,1,1) Model'!$C$9*AE526+'ARIMAX(1,1,1) Model'!$C$10*AC526+'ARIMAX(1,1,1) Model'!$C$11*IF(AND(B526&gt;='ARIMAX(1,1,1) Model'!$C$25,B526&lt;='ARIMAX(1,1,1) Model'!$C$26),1,0)+'ARIMAX(1,1,1) Model'!$C$12*E526/1000+'ARIMAX(1,1,1) Model'!$C$13*V526+'ARIMAX(1,1,1) Model'!$C$14*A526+'ARIMAX(1,1,1) Model'!$C$15*SIN(2*PI()*A526/'ARIMAX(1,1,1) Model'!$C$24)+'ARIMAX(1,1,1) Model'!$C$16*COS(2*PI()*A526/'ARIMAX(1,1,1) Model'!$C$24)+'ARIMAX(1,1,1) Model'!$C$17*SIN(4*PI()*A526/'ARIMAX(1,1,1) Model'!$C$24)+'ARIMAX(1,1,1) Model'!$C$18*COS(4*PI()*A526/'ARIMAX(1,1,1) Model'!$C$24)</f>
        <v>1498.35917738711</v>
      </c>
      <c r="AR526" s="31" t="n">
        <f aca="false">IF(ISNUMBER(C526),C526,AP526)-AQ526</f>
        <v>6688.64082261289</v>
      </c>
      <c r="AS526" s="31" t="n">
        <f aca="false">IF(ISNUMBER(C526),C526-AP526,0)</f>
        <v>88.0711398091671</v>
      </c>
      <c r="AT526" s="32"/>
      <c r="AU526" s="33"/>
      <c r="AV526" s="33"/>
      <c r="AW526" s="31"/>
      <c r="AX526" s="31"/>
    </row>
    <row r="527" customFormat="false" ht="16.5" hidden="false" customHeight="true" outlineLevel="0" collapsed="false">
      <c r="A527" s="23" t="n">
        <v>526</v>
      </c>
      <c r="B527" s="24" t="n">
        <v>36952</v>
      </c>
      <c r="C527" s="23" t="n">
        <v>8489</v>
      </c>
      <c r="D527" s="25"/>
      <c r="E527" s="25" t="n">
        <v>386000</v>
      </c>
      <c r="F527" s="25"/>
      <c r="G527" s="25" t="n">
        <v>27.91</v>
      </c>
      <c r="H527" s="25" t="n">
        <v>25.264</v>
      </c>
      <c r="I527" s="25" t="n">
        <v>1.431</v>
      </c>
      <c r="J527" s="25" t="n">
        <v>10435.744</v>
      </c>
      <c r="K527" s="25" t="n">
        <v>851255</v>
      </c>
      <c r="L527" s="25" t="n">
        <v>1097</v>
      </c>
      <c r="M527" s="25" t="n">
        <v>17.652</v>
      </c>
      <c r="N527" s="25" t="n">
        <v>218390</v>
      </c>
      <c r="O527" s="25" t="n">
        <v>6952.2</v>
      </c>
      <c r="P527" s="25" t="n">
        <v>1692853</v>
      </c>
      <c r="Q527" s="25"/>
      <c r="R527" s="25" t="n">
        <v>8007</v>
      </c>
      <c r="S527" s="25"/>
      <c r="T527" s="25"/>
      <c r="U527" s="25" t="n">
        <v>25</v>
      </c>
      <c r="V527" s="25" t="n">
        <v>92.6</v>
      </c>
      <c r="W527" s="25"/>
      <c r="X527" s="25"/>
      <c r="Y527" s="25"/>
      <c r="Z527" s="25"/>
      <c r="AA527" s="25" t="n">
        <v>282398</v>
      </c>
      <c r="AB527" s="26"/>
      <c r="AC527" s="27" t="n">
        <v>0</v>
      </c>
      <c r="AD527" s="28" t="n">
        <v>139.7</v>
      </c>
      <c r="AE527" s="28" t="n">
        <v>3.2</v>
      </c>
      <c r="AF527" s="27"/>
      <c r="AG527" s="29" t="n">
        <f aca="false">6753.47943187+0.36116788*I527+0.01252571*N527-22.85359542*V527+0.00407811*AA527-0.00067349*E527</f>
        <v>8264.92610189428</v>
      </c>
      <c r="AH527" s="29" t="n">
        <f aca="false">A527*'Simple Linear Regression'!$B$18+'Simple Linear Regression'!$B$17</f>
        <v>8334.03385307399</v>
      </c>
      <c r="AI527" s="29" t="n">
        <f aca="false">7491.3971+0.0137554*N527-0.00058829*E527-34.3283*V527+0.30565*L527+54.6031*M527</f>
        <v>8388.7103572</v>
      </c>
      <c r="AJ527" s="29" t="n">
        <f aca="false">7491.3971-0.00058829*E527+0.30565*L527+54.6031*M527+0.0137554*N527-34.3283*V527</f>
        <v>8388.7103572</v>
      </c>
      <c r="AL527" s="29" t="n">
        <f aca="false">2192.59+2373.87*I527+0.0316653*N527-15.7623*V527+0.00202406*AA527-0.000740146*E527-0.00963493*(I527*N527)</f>
        <v>8320.2173458563</v>
      </c>
      <c r="AM527" s="30" t="n">
        <f aca="false">5205.907083+122.0638992*I527+13.609808*(N527/1000)-1.245906883*AD527+0.7746840854*AE527-134.2474226*AC527-1547.125689*IF(AND(B527&gt;=DATE(2020,3,20),B527&lt;=DATE(2020,6,26)),1,0)</f>
        <v>8181.25228939338</v>
      </c>
      <c r="AN527" s="30" t="n">
        <f aca="false">IF(ISNUMBER(C528),C528,AN528)-0.8328750492*(AD529-AD528)+3.274150872*(AE529-AE528)+0.7954612886*((IF(ISNUMBER(C528),C528,AN528)-IF(ISNUMBER(C527),C527,AN527))-(-0.8328750492*(AD528-AD527)+3.274150872*(AE528-AE527)))-1.394571582*AO528+0.4181414112*AO527</f>
        <v>8426.5761941762</v>
      </c>
      <c r="AP527" s="31" t="n">
        <f aca="false">AQ527+AR526+'ARIMAX(1,1,1) Model'!$C$19*(AR526-AR525)+'ARIMAX(1,1,1) Model'!$C$20*AS526</f>
        <v>8146.39453297919</v>
      </c>
      <c r="AQ527" s="31" t="n">
        <f aca="false">'ARIMAX(1,1,1) Model'!$C$6*I527+'ARIMAX(1,1,1) Model'!$C$7*N527/1000+'ARIMAX(1,1,1) Model'!$C$8*AD527+'ARIMAX(1,1,1) Model'!$C$9*AE527+'ARIMAX(1,1,1) Model'!$C$10*AC527+'ARIMAX(1,1,1) Model'!$C$11*IF(AND(B527&gt;='ARIMAX(1,1,1) Model'!$C$25,B527&lt;='ARIMAX(1,1,1) Model'!$C$26),1,0)+'ARIMAX(1,1,1) Model'!$C$12*E527/1000+'ARIMAX(1,1,1) Model'!$C$13*V527+'ARIMAX(1,1,1) Model'!$C$14*A527+'ARIMAX(1,1,1) Model'!$C$15*SIN(2*PI()*A527/'ARIMAX(1,1,1) Model'!$C$24)+'ARIMAX(1,1,1) Model'!$C$16*COS(2*PI()*A527/'ARIMAX(1,1,1) Model'!$C$24)+'ARIMAX(1,1,1) Model'!$C$17*SIN(4*PI()*A527/'ARIMAX(1,1,1) Model'!$C$24)+'ARIMAX(1,1,1) Model'!$C$18*COS(4*PI()*A527/'ARIMAX(1,1,1) Model'!$C$24)</f>
        <v>1507.75179213835</v>
      </c>
      <c r="AR527" s="31" t="n">
        <f aca="false">IF(ISNUMBER(C527),C527,AP527)-AQ527</f>
        <v>6981.24820786165</v>
      </c>
      <c r="AS527" s="31" t="n">
        <f aca="false">IF(ISNUMBER(C527),C527-AP527,0)</f>
        <v>342.60546702081</v>
      </c>
      <c r="AT527" s="32"/>
      <c r="AU527" s="33"/>
      <c r="AV527" s="33"/>
      <c r="AW527" s="31"/>
      <c r="AX527" s="31"/>
    </row>
    <row r="528" customFormat="false" ht="16.5" hidden="false" customHeight="true" outlineLevel="0" collapsed="false">
      <c r="A528" s="23" t="n">
        <v>527</v>
      </c>
      <c r="B528" s="24" t="n">
        <v>36959</v>
      </c>
      <c r="C528" s="23" t="n">
        <v>8425</v>
      </c>
      <c r="D528" s="25"/>
      <c r="E528" s="25" t="n">
        <v>384000</v>
      </c>
      <c r="F528" s="25"/>
      <c r="G528" s="25" t="n">
        <v>28.448</v>
      </c>
      <c r="H528" s="25" t="n">
        <v>25.926</v>
      </c>
      <c r="I528" s="25" t="n">
        <v>1.417</v>
      </c>
      <c r="J528" s="25" t="n">
        <v>10435.744</v>
      </c>
      <c r="K528" s="25" t="n">
        <v>851255</v>
      </c>
      <c r="L528" s="25" t="n">
        <v>1118</v>
      </c>
      <c r="M528" s="25" t="n">
        <v>17.652</v>
      </c>
      <c r="N528" s="25" t="n">
        <v>218390</v>
      </c>
      <c r="O528" s="25" t="n">
        <v>6987.4</v>
      </c>
      <c r="P528" s="25" t="n">
        <v>1692853</v>
      </c>
      <c r="Q528" s="25"/>
      <c r="R528" s="25" t="n">
        <v>8007</v>
      </c>
      <c r="S528" s="25"/>
      <c r="T528" s="25"/>
      <c r="U528" s="25" t="n">
        <v>25</v>
      </c>
      <c r="V528" s="25" t="n">
        <v>93.9</v>
      </c>
      <c r="W528" s="25"/>
      <c r="X528" s="25"/>
      <c r="Y528" s="25"/>
      <c r="Z528" s="25"/>
      <c r="AA528" s="25" t="n">
        <v>282398</v>
      </c>
      <c r="AB528" s="26"/>
      <c r="AC528" s="27" t="n">
        <v>0</v>
      </c>
      <c r="AD528" s="28" t="n">
        <v>158.9</v>
      </c>
      <c r="AE528" s="28" t="n">
        <v>0</v>
      </c>
      <c r="AF528" s="27"/>
      <c r="AG528" s="29" t="n">
        <f aca="false">6753.47943187+0.36116788*I528+0.01252571*N528-22.85359542*V528+0.00407811*AA528-0.00067349*E528</f>
        <v>8236.55835149796</v>
      </c>
      <c r="AH528" s="29" t="n">
        <f aca="false">A528*'Simple Linear Regression'!$B$18+'Simple Linear Regression'!$B$17</f>
        <v>8334.8868901579</v>
      </c>
      <c r="AI528" s="29" t="n">
        <f aca="false">7491.3971+0.0137554*N528-0.00058829*E528-34.3283*V528+0.30565*L528+54.6031*M528</f>
        <v>8351.6787972</v>
      </c>
      <c r="AJ528" s="29" t="n">
        <f aca="false">7491.3971-0.00058829*E528+0.30565*L528+54.6031*M528+0.0137554*N528-34.3283*V528</f>
        <v>8351.6787972</v>
      </c>
      <c r="AL528" s="29" t="n">
        <f aca="false">2192.59+2373.87*I528+0.0316653*N528-15.7623*V528+0.00202406*AA528-0.000740146*E528-0.00963493*(I528*N528)</f>
        <v>8297.4308809341</v>
      </c>
      <c r="AM528" s="30" t="n">
        <f aca="false">5205.907083+122.0638992*I528+13.609808*(N528/1000)-1.245906883*AD528+0.7746840854*AE528-134.2474226*AC528-1547.125689*IF(AND(B528&gt;=DATE(2020,3,20),B528&lt;=DATE(2020,6,26)),1,0)</f>
        <v>8153.1429935777</v>
      </c>
      <c r="AN528" s="30" t="n">
        <f aca="false">IF(ISNUMBER(C529),C529,AN529)-0.8328750492*(AD530-AD529)+3.274150872*(AE530-AE529)+0.7954612886*((IF(ISNUMBER(C529),C529,AN529)-IF(ISNUMBER(C528),C528,AN528))-(-0.8328750492*(AD529-AD528)+3.274150872*(AE529-AE528)))-1.394571582*AO529+0.4181414112*AO528</f>
        <v>8499.86723951326</v>
      </c>
      <c r="AP528" s="31" t="n">
        <f aca="false">AQ528+AR527+'ARIMAX(1,1,1) Model'!$C$19*(AR527-AR526)+'ARIMAX(1,1,1) Model'!$C$20*AS527</f>
        <v>8280.42712675856</v>
      </c>
      <c r="AQ528" s="31" t="n">
        <f aca="false">'ARIMAX(1,1,1) Model'!$C$6*I528+'ARIMAX(1,1,1) Model'!$C$7*N528/1000+'ARIMAX(1,1,1) Model'!$C$8*AD528+'ARIMAX(1,1,1) Model'!$C$9*AE528+'ARIMAX(1,1,1) Model'!$C$10*AC528+'ARIMAX(1,1,1) Model'!$C$11*IF(AND(B528&gt;='ARIMAX(1,1,1) Model'!$C$25,B528&lt;='ARIMAX(1,1,1) Model'!$C$26),1,0)+'ARIMAX(1,1,1) Model'!$C$12*E528/1000+'ARIMAX(1,1,1) Model'!$C$13*V528+'ARIMAX(1,1,1) Model'!$C$14*A528+'ARIMAX(1,1,1) Model'!$C$15*SIN(2*PI()*A528/'ARIMAX(1,1,1) Model'!$C$24)+'ARIMAX(1,1,1) Model'!$C$16*COS(2*PI()*A528/'ARIMAX(1,1,1) Model'!$C$24)+'ARIMAX(1,1,1) Model'!$C$17*SIN(4*PI()*A528/'ARIMAX(1,1,1) Model'!$C$24)+'ARIMAX(1,1,1) Model'!$C$18*COS(4*PI()*A528/'ARIMAX(1,1,1) Model'!$C$24)</f>
        <v>1579.0139635472</v>
      </c>
      <c r="AR528" s="31" t="n">
        <f aca="false">IF(ISNUMBER(C528),C528,AP528)-AQ528</f>
        <v>6845.9860364528</v>
      </c>
      <c r="AS528" s="31" t="n">
        <f aca="false">IF(ISNUMBER(C528),C528-AP528,0)</f>
        <v>144.572873241441</v>
      </c>
      <c r="AT528" s="32"/>
      <c r="AU528" s="33"/>
      <c r="AV528" s="33"/>
      <c r="AW528" s="31"/>
      <c r="AX528" s="31"/>
    </row>
    <row r="529" customFormat="false" ht="16.5" hidden="false" customHeight="true" outlineLevel="0" collapsed="false">
      <c r="A529" s="23" t="n">
        <v>528</v>
      </c>
      <c r="B529" s="24" t="n">
        <v>36966</v>
      </c>
      <c r="C529" s="23" t="n">
        <v>8484</v>
      </c>
      <c r="D529" s="25"/>
      <c r="E529" s="25" t="n">
        <v>393000</v>
      </c>
      <c r="F529" s="25"/>
      <c r="G529" s="25" t="n">
        <v>27.018</v>
      </c>
      <c r="H529" s="25" t="n">
        <v>24.332</v>
      </c>
      <c r="I529" s="25" t="n">
        <v>1.412</v>
      </c>
      <c r="J529" s="25" t="n">
        <v>10435.744</v>
      </c>
      <c r="K529" s="25" t="n">
        <v>816120</v>
      </c>
      <c r="L529" s="25" t="n">
        <v>1118</v>
      </c>
      <c r="M529" s="25" t="n">
        <v>17.826</v>
      </c>
      <c r="N529" s="25" t="n">
        <v>218390</v>
      </c>
      <c r="O529" s="25" t="n">
        <v>6987.4</v>
      </c>
      <c r="P529" s="25" t="n">
        <v>1692853</v>
      </c>
      <c r="Q529" s="25"/>
      <c r="R529" s="25" t="n">
        <v>8007</v>
      </c>
      <c r="S529" s="25"/>
      <c r="T529" s="25"/>
      <c r="U529" s="25" t="n">
        <v>25</v>
      </c>
      <c r="V529" s="25" t="n">
        <v>93.9</v>
      </c>
      <c r="W529" s="25"/>
      <c r="X529" s="25"/>
      <c r="Y529" s="25"/>
      <c r="Z529" s="25"/>
      <c r="AA529" s="25" t="n">
        <v>282398</v>
      </c>
      <c r="AB529" s="26"/>
      <c r="AC529" s="27" t="n">
        <v>0</v>
      </c>
      <c r="AD529" s="28" t="n">
        <v>124.7</v>
      </c>
      <c r="AE529" s="28" t="n">
        <v>0.9</v>
      </c>
      <c r="AF529" s="27"/>
      <c r="AG529" s="29" t="n">
        <f aca="false">6753.47943187+0.36116788*I529+0.01252571*N529-22.85359542*V529+0.00407811*AA529-0.00067349*E529</f>
        <v>8230.49513565856</v>
      </c>
      <c r="AH529" s="29" t="n">
        <f aca="false">A529*'Simple Linear Regression'!$B$18+'Simple Linear Regression'!$B$17</f>
        <v>8335.7399272418</v>
      </c>
      <c r="AI529" s="29" t="n">
        <f aca="false">7491.3971+0.0137554*N529-0.00058829*E529-34.3283*V529+0.30565*L529+54.6031*M529</f>
        <v>8355.8851266</v>
      </c>
      <c r="AJ529" s="29" t="n">
        <f aca="false">7491.3971-0.00058829*E529+0.30565*L529+54.6031*M529+0.0137554*N529-34.3283*V529</f>
        <v>8355.8851266</v>
      </c>
      <c r="AL529" s="29" t="n">
        <f aca="false">2192.59+2373.87*I529+0.0316653*N529-15.7623*V529+0.00202406*AA529-0.000740146*E529-0.00963493*(I529*N529)</f>
        <v>8289.4210787476</v>
      </c>
      <c r="AM529" s="30" t="n">
        <f aca="false">5205.907083+122.0638992*I529+13.609808*(N529/1000)-1.245906883*AD529+0.7746840854*AE529-134.2474226*AC529-1547.125689*IF(AND(B529&gt;=DATE(2020,3,20),B529&lt;=DATE(2020,6,26)),1,0)</f>
        <v>8195.83990515716</v>
      </c>
      <c r="AN529" s="30" t="n">
        <f aca="false">IF(ISNUMBER(C530),C530,AN530)-0.8328750492*(AD531-AD530)+3.274150872*(AE531-AE530)+0.7954612886*((IF(ISNUMBER(C530),C530,AN530)-IF(ISNUMBER(C529),C529,AN529))-(-0.8328750492*(AD530-AD529)+3.274150872*(AE530-AE529)))-1.394571582*AO530+0.4181414112*AO529</f>
        <v>8465.53524180114</v>
      </c>
      <c r="AP529" s="31" t="n">
        <f aca="false">AQ529+AR528+'ARIMAX(1,1,1) Model'!$C$19*(AR528-AR527)+'ARIMAX(1,1,1) Model'!$C$20*AS528</f>
        <v>8306.98199890378</v>
      </c>
      <c r="AQ529" s="31" t="n">
        <f aca="false">'ARIMAX(1,1,1) Model'!$C$6*I529+'ARIMAX(1,1,1) Model'!$C$7*N529/1000+'ARIMAX(1,1,1) Model'!$C$8*AD529+'ARIMAX(1,1,1) Model'!$C$9*AE529+'ARIMAX(1,1,1) Model'!$C$10*AC529+'ARIMAX(1,1,1) Model'!$C$11*IF(AND(B529&gt;='ARIMAX(1,1,1) Model'!$C$25,B529&lt;='ARIMAX(1,1,1) Model'!$C$26),1,0)+'ARIMAX(1,1,1) Model'!$C$12*E529/1000+'ARIMAX(1,1,1) Model'!$C$13*V529+'ARIMAX(1,1,1) Model'!$C$14*A529+'ARIMAX(1,1,1) Model'!$C$15*SIN(2*PI()*A529/'ARIMAX(1,1,1) Model'!$C$24)+'ARIMAX(1,1,1) Model'!$C$16*COS(2*PI()*A529/'ARIMAX(1,1,1) Model'!$C$24)+'ARIMAX(1,1,1) Model'!$C$17*SIN(4*PI()*A529/'ARIMAX(1,1,1) Model'!$C$24)+'ARIMAX(1,1,1) Model'!$C$18*COS(4*PI()*A529/'ARIMAX(1,1,1) Model'!$C$24)</f>
        <v>1604.3159605381</v>
      </c>
      <c r="AR529" s="31" t="n">
        <f aca="false">IF(ISNUMBER(C529),C529,AP529)-AQ529</f>
        <v>6879.6840394619</v>
      </c>
      <c r="AS529" s="31" t="n">
        <f aca="false">IF(ISNUMBER(C529),C529-AP529,0)</f>
        <v>177.018001096225</v>
      </c>
      <c r="AT529" s="32"/>
      <c r="AU529" s="33"/>
      <c r="AV529" s="33"/>
      <c r="AW529" s="31"/>
      <c r="AX529" s="31"/>
    </row>
    <row r="530" customFormat="false" ht="16.5" hidden="false" customHeight="true" outlineLevel="0" collapsed="false">
      <c r="A530" s="23" t="n">
        <v>529</v>
      </c>
      <c r="B530" s="24" t="n">
        <v>36973</v>
      </c>
      <c r="C530" s="23" t="n">
        <v>8475</v>
      </c>
      <c r="D530" s="25"/>
      <c r="E530" s="25" t="n">
        <v>393000</v>
      </c>
      <c r="F530" s="25"/>
      <c r="G530" s="25" t="n">
        <v>26.418</v>
      </c>
      <c r="H530" s="25" t="n">
        <v>23.484</v>
      </c>
      <c r="I530" s="25" t="n">
        <v>1.404</v>
      </c>
      <c r="J530" s="25" t="n">
        <v>10435.744</v>
      </c>
      <c r="K530" s="25" t="n">
        <v>816120</v>
      </c>
      <c r="L530" s="25" t="n">
        <v>1118</v>
      </c>
      <c r="M530" s="25" t="n">
        <v>17.826</v>
      </c>
      <c r="N530" s="25" t="n">
        <v>209685</v>
      </c>
      <c r="O530" s="25" t="n">
        <v>6987.4</v>
      </c>
      <c r="P530" s="25" t="n">
        <v>1741267</v>
      </c>
      <c r="Q530" s="25"/>
      <c r="R530" s="25" t="n">
        <v>8007</v>
      </c>
      <c r="S530" s="25"/>
      <c r="T530" s="25"/>
      <c r="U530" s="25" t="n">
        <v>25</v>
      </c>
      <c r="V530" s="25" t="n">
        <v>93.9</v>
      </c>
      <c r="W530" s="25"/>
      <c r="X530" s="25"/>
      <c r="Y530" s="25"/>
      <c r="Z530" s="25"/>
      <c r="AA530" s="25" t="n">
        <v>282398</v>
      </c>
      <c r="AB530" s="26"/>
      <c r="AC530" s="27" t="n">
        <v>0</v>
      </c>
      <c r="AD530" s="28" t="n">
        <v>130.8</v>
      </c>
      <c r="AE530" s="28" t="n">
        <v>0.6</v>
      </c>
      <c r="AF530" s="27"/>
      <c r="AG530" s="29" t="n">
        <f aca="false">6753.47943187+0.36116788*I530+0.01252571*N530-22.85359542*V530+0.00407811*AA530-0.00067349*E530</f>
        <v>8121.45594076552</v>
      </c>
      <c r="AH530" s="29" t="n">
        <f aca="false">A530*'Simple Linear Regression'!$B$18+'Simple Linear Regression'!$B$17</f>
        <v>8336.5929643257</v>
      </c>
      <c r="AI530" s="29" t="n">
        <f aca="false">7491.3971+0.0137554*N530-0.00058829*E530-34.3283*V530+0.30565*L530+54.6031*M530</f>
        <v>8236.1443696</v>
      </c>
      <c r="AJ530" s="29" t="n">
        <f aca="false">7491.3971-0.00058829*E530+0.30565*L530+54.6031*M530+0.0137554*N530-34.3283*V530</f>
        <v>8236.1443696</v>
      </c>
      <c r="AL530" s="29" t="n">
        <f aca="false">2192.59+2373.87*I530+0.0316653*N530-15.7623*V530+0.00202406*AA530-0.000740146*E530-0.00963493*(I530*N530)</f>
        <v>8129.3734413218</v>
      </c>
      <c r="AM530" s="30" t="n">
        <f aca="false">5205.907083+122.0638992*I530+13.609808*(N530/1000)-1.245906883*AD530+0.7746840854*AE530-134.2474226*AC530-1547.125689*IF(AND(B530&gt;=DATE(2020,3,20),B530&lt;=DATE(2020,6,26)),1,0)</f>
        <v>8068.55757811164</v>
      </c>
      <c r="AN530" s="30" t="n">
        <f aca="false">IF(ISNUMBER(C531),C531,AN531)-0.8328750492*(AD532-AD531)+3.274150872*(AE532-AE531)+0.7954612886*((IF(ISNUMBER(C531),C531,AN531)-IF(ISNUMBER(C530),C530,AN530))-(-0.8328750492*(AD531-AD530)+3.274150872*(AE531-AE530)))-1.394571582*AO531+0.4181414112*AO530</f>
        <v>8596.7056370544</v>
      </c>
      <c r="AP530" s="31" t="n">
        <f aca="false">AQ530+AR529+'ARIMAX(1,1,1) Model'!$C$19*(AR529-AR528)+'ARIMAX(1,1,1) Model'!$C$20*AS529</f>
        <v>8380.67116548105</v>
      </c>
      <c r="AQ530" s="31" t="n">
        <f aca="false">'ARIMAX(1,1,1) Model'!$C$6*I530+'ARIMAX(1,1,1) Model'!$C$7*N530/1000+'ARIMAX(1,1,1) Model'!$C$8*AD530+'ARIMAX(1,1,1) Model'!$C$9*AE530+'ARIMAX(1,1,1) Model'!$C$10*AC530+'ARIMAX(1,1,1) Model'!$C$11*IF(AND(B530&gt;='ARIMAX(1,1,1) Model'!$C$25,B530&lt;='ARIMAX(1,1,1) Model'!$C$26),1,0)+'ARIMAX(1,1,1) Model'!$C$12*E530/1000+'ARIMAX(1,1,1) Model'!$C$13*V530+'ARIMAX(1,1,1) Model'!$C$14*A530+'ARIMAX(1,1,1) Model'!$C$15*SIN(2*PI()*A530/'ARIMAX(1,1,1) Model'!$C$24)+'ARIMAX(1,1,1) Model'!$C$16*COS(2*PI()*A530/'ARIMAX(1,1,1) Model'!$C$24)+'ARIMAX(1,1,1) Model'!$C$17*SIN(4*PI()*A530/'ARIMAX(1,1,1) Model'!$C$24)+'ARIMAX(1,1,1) Model'!$C$18*COS(4*PI()*A530/'ARIMAX(1,1,1) Model'!$C$24)</f>
        <v>1657.03148437698</v>
      </c>
      <c r="AR530" s="31" t="n">
        <f aca="false">IF(ISNUMBER(C530),C530,AP530)-AQ530</f>
        <v>6817.96851562302</v>
      </c>
      <c r="AS530" s="31" t="n">
        <f aca="false">IF(ISNUMBER(C530),C530-AP530,0)</f>
        <v>94.328834518954</v>
      </c>
      <c r="AT530" s="32"/>
      <c r="AU530" s="33"/>
      <c r="AV530" s="33"/>
      <c r="AW530" s="31"/>
      <c r="AX530" s="31"/>
    </row>
    <row r="531" customFormat="false" ht="16.5" hidden="false" customHeight="true" outlineLevel="0" collapsed="false">
      <c r="A531" s="23" t="n">
        <v>530</v>
      </c>
      <c r="B531" s="24" t="n">
        <v>36980</v>
      </c>
      <c r="C531" s="23" t="n">
        <v>8507</v>
      </c>
      <c r="D531" s="25"/>
      <c r="E531" s="25" t="n">
        <v>378000</v>
      </c>
      <c r="F531" s="25"/>
      <c r="G531" s="25" t="n">
        <v>26.858</v>
      </c>
      <c r="H531" s="25" t="n">
        <v>24.038</v>
      </c>
      <c r="I531" s="25" t="n">
        <v>1.404</v>
      </c>
      <c r="J531" s="25" t="n">
        <v>10435.744</v>
      </c>
      <c r="K531" s="25" t="n">
        <v>816120</v>
      </c>
      <c r="L531" s="25" t="n">
        <v>1118</v>
      </c>
      <c r="M531" s="25" t="n">
        <v>17.826</v>
      </c>
      <c r="N531" s="25" t="n">
        <v>209685</v>
      </c>
      <c r="O531" s="25" t="n">
        <v>6987.4</v>
      </c>
      <c r="P531" s="25" t="n">
        <v>1741267</v>
      </c>
      <c r="Q531" s="25"/>
      <c r="R531" s="25" t="n">
        <v>8007</v>
      </c>
      <c r="S531" s="25"/>
      <c r="T531" s="25"/>
      <c r="U531" s="25" t="n">
        <v>25</v>
      </c>
      <c r="V531" s="25" t="n">
        <v>93.9</v>
      </c>
      <c r="W531" s="25"/>
      <c r="X531" s="25"/>
      <c r="Y531" s="25"/>
      <c r="Z531" s="25"/>
      <c r="AA531" s="25" t="n">
        <v>282398</v>
      </c>
      <c r="AB531" s="26"/>
      <c r="AC531" s="27" t="n">
        <v>0</v>
      </c>
      <c r="AD531" s="28" t="n">
        <v>137</v>
      </c>
      <c r="AE531" s="28" t="n">
        <v>0</v>
      </c>
      <c r="AF531" s="27"/>
      <c r="AG531" s="29" t="n">
        <f aca="false">6753.47943187+0.36116788*I531+0.01252571*N531-22.85359542*V531+0.00407811*AA531-0.00067349*E531</f>
        <v>8131.55829076552</v>
      </c>
      <c r="AH531" s="29" t="n">
        <f aca="false">A531*'Simple Linear Regression'!$B$18+'Simple Linear Regression'!$B$17</f>
        <v>8337.44600140961</v>
      </c>
      <c r="AI531" s="29" t="n">
        <f aca="false">7491.3971+0.0137554*N531-0.00058829*E531-34.3283*V531+0.30565*L531+54.6031*M531</f>
        <v>8244.9687196</v>
      </c>
      <c r="AJ531" s="29" t="n">
        <f aca="false">7491.3971-0.00058829*E531+0.30565*L531+54.6031*M531+0.0137554*N531-34.3283*V531</f>
        <v>8244.9687196</v>
      </c>
      <c r="AL531" s="29" t="n">
        <f aca="false">2192.59+2373.87*I531+0.0316653*N531-15.7623*V531+0.00202406*AA531-0.000740146*E531-0.00963493*(I531*N531)</f>
        <v>8140.4756313218</v>
      </c>
      <c r="AM531" s="30" t="n">
        <f aca="false">5205.907083+122.0638992*I531+13.609808*(N531/1000)-1.245906883*AD531+0.7746840854*AE531-134.2474226*AC531-1547.125689*IF(AND(B531&gt;=DATE(2020,3,20),B531&lt;=DATE(2020,6,26)),1,0)</f>
        <v>8060.3681449858</v>
      </c>
      <c r="AN531" s="30" t="n">
        <f aca="false">IF(ISNUMBER(C532),C532,AN532)-0.8328750492*(AD533-AD532)+3.274150872*(AE533-AE532)+0.7954612886*((IF(ISNUMBER(C532),C532,AN532)-IF(ISNUMBER(C531),C531,AN531))-(-0.8328750492*(AD532-AD531)+3.274150872*(AE532-AE531)))-1.394571582*AO532+0.4181414112*AO531</f>
        <v>8170.2028999208</v>
      </c>
      <c r="AP531" s="31" t="n">
        <f aca="false">AQ531+AR530+'ARIMAX(1,1,1) Model'!$C$19*(AR530-AR529)+'ARIMAX(1,1,1) Model'!$C$20*AS530</f>
        <v>8455.09141427424</v>
      </c>
      <c r="AQ531" s="31" t="n">
        <f aca="false">'ARIMAX(1,1,1) Model'!$C$6*I531+'ARIMAX(1,1,1) Model'!$C$7*N531/1000+'ARIMAX(1,1,1) Model'!$C$8*AD531+'ARIMAX(1,1,1) Model'!$C$9*AE531+'ARIMAX(1,1,1) Model'!$C$10*AC531+'ARIMAX(1,1,1) Model'!$C$11*IF(AND(B531&gt;='ARIMAX(1,1,1) Model'!$C$25,B531&lt;='ARIMAX(1,1,1) Model'!$C$26),1,0)+'ARIMAX(1,1,1) Model'!$C$12*E531/1000+'ARIMAX(1,1,1) Model'!$C$13*V531+'ARIMAX(1,1,1) Model'!$C$14*A531+'ARIMAX(1,1,1) Model'!$C$15*SIN(2*PI()*A531/'ARIMAX(1,1,1) Model'!$C$24)+'ARIMAX(1,1,1) Model'!$C$16*COS(2*PI()*A531/'ARIMAX(1,1,1) Model'!$C$24)+'ARIMAX(1,1,1) Model'!$C$17*SIN(4*PI()*A531/'ARIMAX(1,1,1) Model'!$C$24)+'ARIMAX(1,1,1) Model'!$C$18*COS(4*PI()*A531/'ARIMAX(1,1,1) Model'!$C$24)</f>
        <v>1728.04594162038</v>
      </c>
      <c r="AR531" s="31" t="n">
        <f aca="false">IF(ISNUMBER(C531),C531,AP531)-AQ531</f>
        <v>6778.95405837962</v>
      </c>
      <c r="AS531" s="31" t="n">
        <f aca="false">IF(ISNUMBER(C531),C531-AP531,0)</f>
        <v>51.9085857257651</v>
      </c>
      <c r="AT531" s="32"/>
      <c r="AU531" s="33"/>
      <c r="AV531" s="33"/>
      <c r="AW531" s="31"/>
      <c r="AX531" s="31"/>
    </row>
    <row r="532" customFormat="false" ht="16.5" hidden="false" customHeight="true" outlineLevel="0" collapsed="false">
      <c r="A532" s="23" t="n">
        <v>531</v>
      </c>
      <c r="B532" s="24" t="n">
        <v>36987</v>
      </c>
      <c r="C532" s="23" t="n">
        <v>8306</v>
      </c>
      <c r="D532" s="25"/>
      <c r="E532" s="25" t="n">
        <v>388000</v>
      </c>
      <c r="F532" s="25"/>
      <c r="G532" s="25" t="n">
        <v>26.764</v>
      </c>
      <c r="H532" s="25" t="n">
        <v>24.004</v>
      </c>
      <c r="I532" s="25" t="n">
        <v>1.442</v>
      </c>
      <c r="J532" s="25" t="n">
        <v>10435.744</v>
      </c>
      <c r="K532" s="25" t="n">
        <v>816120</v>
      </c>
      <c r="L532" s="25" t="n">
        <v>1136</v>
      </c>
      <c r="M532" s="25" t="n">
        <v>17.826</v>
      </c>
      <c r="N532" s="25" t="n">
        <v>209685</v>
      </c>
      <c r="O532" s="25" t="n">
        <v>7001.8</v>
      </c>
      <c r="P532" s="25" t="n">
        <v>1741267</v>
      </c>
      <c r="Q532" s="25"/>
      <c r="R532" s="25" t="n">
        <v>8007</v>
      </c>
      <c r="S532" s="25"/>
      <c r="T532" s="25"/>
      <c r="U532" s="25" t="n">
        <v>25</v>
      </c>
      <c r="V532" s="25" t="n">
        <v>93.9</v>
      </c>
      <c r="W532" s="25"/>
      <c r="X532" s="25"/>
      <c r="Y532" s="25"/>
      <c r="Z532" s="25"/>
      <c r="AA532" s="25" t="n">
        <v>282398</v>
      </c>
      <c r="AB532" s="26"/>
      <c r="AC532" s="27" t="n">
        <v>0</v>
      </c>
      <c r="AD532" s="28" t="n">
        <v>98.9</v>
      </c>
      <c r="AE532" s="28" t="n">
        <v>8.2</v>
      </c>
      <c r="AF532" s="27"/>
      <c r="AG532" s="29" t="n">
        <f aca="false">6753.47943187+0.36116788*I532+0.01252571*N532-22.85359542*V532+0.00407811*AA532-0.00067349*E532</f>
        <v>8124.83711514496</v>
      </c>
      <c r="AH532" s="29" t="n">
        <f aca="false">A532*'Simple Linear Regression'!$B$18+'Simple Linear Regression'!$B$17</f>
        <v>8338.29903849351</v>
      </c>
      <c r="AI532" s="29" t="n">
        <f aca="false">7491.3971+0.0137554*N532-0.00058829*E532-34.3283*V532+0.30565*L532+54.6031*M532</f>
        <v>8244.5875196</v>
      </c>
      <c r="AJ532" s="29" t="n">
        <f aca="false">7491.3971-0.00058829*E532+0.30565*L532+54.6031*M532+0.0137554*N532-34.3283*V532</f>
        <v>8244.5875196</v>
      </c>
      <c r="AL532" s="29" t="n">
        <f aca="false">2192.59+2373.87*I532+0.0316653*N532-15.7623*V532+0.00202406*AA532-0.000740146*E532-0.00963493*(I532*N532)</f>
        <v>8146.5098200339</v>
      </c>
      <c r="AM532" s="30" t="n">
        <f aca="false">5205.907083+122.0638992*I532+13.609808*(N532/1000)-1.245906883*AD532+0.7746840854*AE532-134.2474226*AC532-1547.125689*IF(AND(B532&gt;=DATE(2020,3,20),B532&lt;=DATE(2020,6,26)),1,0)</f>
        <v>8118.82803489798</v>
      </c>
      <c r="AN532" s="30" t="n">
        <f aca="false">IF(ISNUMBER(C533),C533,AN533)-0.8328750492*(AD534-AD533)+3.274150872*(AE534-AE533)+0.7954612886*((IF(ISNUMBER(C533),C533,AN533)-IF(ISNUMBER(C532),C532,AN532))-(-0.8328750492*(AD533-AD532)+3.274150872*(AE533-AE532)))-1.394571582*AO533+0.4181414112*AO532</f>
        <v>8433.95930719376</v>
      </c>
      <c r="AP532" s="31" t="n">
        <f aca="false">AQ532+AR531+'ARIMAX(1,1,1) Model'!$C$19*(AR531-AR530)+'ARIMAX(1,1,1) Model'!$C$20*AS531</f>
        <v>8500.42123522377</v>
      </c>
      <c r="AQ532" s="31" t="n">
        <f aca="false">'ARIMAX(1,1,1) Model'!$C$6*I532+'ARIMAX(1,1,1) Model'!$C$7*N532/1000+'ARIMAX(1,1,1) Model'!$C$8*AD532+'ARIMAX(1,1,1) Model'!$C$9*AE532+'ARIMAX(1,1,1) Model'!$C$10*AC532+'ARIMAX(1,1,1) Model'!$C$11*IF(AND(B532&gt;='ARIMAX(1,1,1) Model'!$C$25,B532&lt;='ARIMAX(1,1,1) Model'!$C$26),1,0)+'ARIMAX(1,1,1) Model'!$C$12*E532/1000+'ARIMAX(1,1,1) Model'!$C$13*V532+'ARIMAX(1,1,1) Model'!$C$14*A532+'ARIMAX(1,1,1) Model'!$C$15*SIN(2*PI()*A532/'ARIMAX(1,1,1) Model'!$C$24)+'ARIMAX(1,1,1) Model'!$C$16*COS(2*PI()*A532/'ARIMAX(1,1,1) Model'!$C$24)+'ARIMAX(1,1,1) Model'!$C$17*SIN(4*PI()*A532/'ARIMAX(1,1,1) Model'!$C$24)+'ARIMAX(1,1,1) Model'!$C$18*COS(4*PI()*A532/'ARIMAX(1,1,1) Model'!$C$24)</f>
        <v>1771.99438193849</v>
      </c>
      <c r="AR532" s="31" t="n">
        <f aca="false">IF(ISNUMBER(C532),C532,AP532)-AQ532</f>
        <v>6534.00561806152</v>
      </c>
      <c r="AS532" s="31" t="n">
        <f aca="false">IF(ISNUMBER(C532),C532-AP532,0)</f>
        <v>-194.421235223765</v>
      </c>
      <c r="AT532" s="32"/>
      <c r="AU532" s="33"/>
      <c r="AV532" s="33"/>
      <c r="AW532" s="31"/>
      <c r="AX532" s="31"/>
    </row>
    <row r="533" customFormat="false" ht="16.5" hidden="false" customHeight="true" outlineLevel="0" collapsed="false">
      <c r="A533" s="23" t="n">
        <v>532</v>
      </c>
      <c r="B533" s="24" t="n">
        <v>36994</v>
      </c>
      <c r="C533" s="23" t="n">
        <v>8438</v>
      </c>
      <c r="D533" s="25"/>
      <c r="E533" s="25" t="n">
        <v>398000</v>
      </c>
      <c r="F533" s="25"/>
      <c r="G533" s="25" t="n">
        <v>28.2725</v>
      </c>
      <c r="H533" s="25" t="n">
        <v>26.002</v>
      </c>
      <c r="I533" s="25" t="n">
        <v>1.5</v>
      </c>
      <c r="J533" s="25" t="n">
        <v>10435.744</v>
      </c>
      <c r="K533" s="25" t="n">
        <v>755040</v>
      </c>
      <c r="L533" s="25" t="n">
        <v>1136</v>
      </c>
      <c r="M533" s="25" t="n">
        <v>17.826</v>
      </c>
      <c r="N533" s="25" t="n">
        <v>209685</v>
      </c>
      <c r="O533" s="25" t="n">
        <v>7001.8</v>
      </c>
      <c r="P533" s="25" t="n">
        <v>1741267</v>
      </c>
      <c r="Q533" s="25"/>
      <c r="R533" s="25" t="n">
        <v>8007</v>
      </c>
      <c r="S533" s="25"/>
      <c r="T533" s="25"/>
      <c r="U533" s="25" t="n">
        <v>25</v>
      </c>
      <c r="V533" s="25" t="n">
        <v>90.2</v>
      </c>
      <c r="W533" s="25"/>
      <c r="X533" s="25"/>
      <c r="Y533" s="25"/>
      <c r="Z533" s="25"/>
      <c r="AA533" s="25" t="n">
        <v>282398</v>
      </c>
      <c r="AB533" s="26"/>
      <c r="AC533" s="27" t="n">
        <v>0</v>
      </c>
      <c r="AD533" s="28" t="n">
        <v>61.2</v>
      </c>
      <c r="AE533" s="28" t="n">
        <v>20.2</v>
      </c>
      <c r="AF533" s="27"/>
      <c r="AG533" s="29" t="n">
        <f aca="false">6753.47943187+0.36116788*I533+0.01252571*N533-22.85359542*V533+0.00407811*AA533-0.00067349*E533</f>
        <v>8202.681465936</v>
      </c>
      <c r="AH533" s="29" t="n">
        <f aca="false">A533*'Simple Linear Regression'!$B$18+'Simple Linear Regression'!$B$17</f>
        <v>8339.15207557742</v>
      </c>
      <c r="AI533" s="29" t="n">
        <f aca="false">7491.3971+0.0137554*N533-0.00058829*E533-34.3283*V533+0.30565*L533+54.6031*M533</f>
        <v>8365.7193296</v>
      </c>
      <c r="AJ533" s="29" t="n">
        <f aca="false">7491.3971-0.00058829*E533+0.30565*L533+54.6031*M533+0.0137554*N533-34.3283*V533</f>
        <v>8365.7193296</v>
      </c>
      <c r="AL533" s="29" t="n">
        <f aca="false">2192.59+2373.87*I533+0.0316653*N533-15.7623*V533+0.00202406*AA533-0.000740146*E533-0.00963493*(I533*N533)</f>
        <v>8217.935912805</v>
      </c>
      <c r="AM533" s="30" t="n">
        <f aca="false">5205.907083+122.0638992*I533+13.609808*(N533/1000)-1.245906883*AD533+0.7746840854*AE533-134.2474226*AC533-1547.125689*IF(AND(B533&gt;=DATE(2020,3,20),B533&lt;=DATE(2020,6,26)),1,0)</f>
        <v>8182.17463956548</v>
      </c>
      <c r="AN533" s="30" t="n">
        <f aca="false">IF(ISNUMBER(C534),C534,AN534)-0.8328750492*(AD535-AD534)+3.274150872*(AE535-AE534)+0.7954612886*((IF(ISNUMBER(C534),C534,AN534)-IF(ISNUMBER(C533),C533,AN533))-(-0.8328750492*(AD534-AD533)+3.274150872*(AE534-AE533)))-1.394571582*AO534+0.4181414112*AO533</f>
        <v>9005.83597100729</v>
      </c>
      <c r="AP533" s="31" t="n">
        <f aca="false">AQ533+AR532+'ARIMAX(1,1,1) Model'!$C$19*(AR532-AR531)+'ARIMAX(1,1,1) Model'!$C$20*AS532</f>
        <v>8448.24264290634</v>
      </c>
      <c r="AQ533" s="31" t="n">
        <f aca="false">'ARIMAX(1,1,1) Model'!$C$6*I533+'ARIMAX(1,1,1) Model'!$C$7*N533/1000+'ARIMAX(1,1,1) Model'!$C$8*AD533+'ARIMAX(1,1,1) Model'!$C$9*AE533+'ARIMAX(1,1,1) Model'!$C$10*AC533+'ARIMAX(1,1,1) Model'!$C$11*IF(AND(B533&gt;='ARIMAX(1,1,1) Model'!$C$25,B533&lt;='ARIMAX(1,1,1) Model'!$C$26),1,0)+'ARIMAX(1,1,1) Model'!$C$12*E533/1000+'ARIMAX(1,1,1) Model'!$C$13*V533+'ARIMAX(1,1,1) Model'!$C$14*A533+'ARIMAX(1,1,1) Model'!$C$15*SIN(2*PI()*A533/'ARIMAX(1,1,1) Model'!$C$24)+'ARIMAX(1,1,1) Model'!$C$16*COS(2*PI()*A533/'ARIMAX(1,1,1) Model'!$C$24)+'ARIMAX(1,1,1) Model'!$C$17*SIN(4*PI()*A533/'ARIMAX(1,1,1) Model'!$C$24)+'ARIMAX(1,1,1) Model'!$C$18*COS(4*PI()*A533/'ARIMAX(1,1,1) Model'!$C$24)</f>
        <v>1763.1319052693</v>
      </c>
      <c r="AR533" s="31" t="n">
        <f aca="false">IF(ISNUMBER(C533),C533,AP533)-AQ533</f>
        <v>6674.8680947307</v>
      </c>
      <c r="AS533" s="31" t="n">
        <f aca="false">IF(ISNUMBER(C533),C533-AP533,0)</f>
        <v>-10.2426429063416</v>
      </c>
      <c r="AT533" s="32"/>
      <c r="AU533" s="33"/>
      <c r="AV533" s="33"/>
      <c r="AW533" s="31"/>
      <c r="AX533" s="31"/>
    </row>
    <row r="534" customFormat="false" ht="16.5" hidden="false" customHeight="true" outlineLevel="0" collapsed="false">
      <c r="A534" s="23" t="n">
        <v>533</v>
      </c>
      <c r="B534" s="24" t="n">
        <v>37001</v>
      </c>
      <c r="C534" s="23" t="n">
        <v>8708</v>
      </c>
      <c r="D534" s="25"/>
      <c r="E534" s="25" t="n">
        <v>383000</v>
      </c>
      <c r="F534" s="25"/>
      <c r="G534" s="25" t="n">
        <v>27.89</v>
      </c>
      <c r="H534" s="25" t="n">
        <v>26.266</v>
      </c>
      <c r="I534" s="25" t="n">
        <v>1.571</v>
      </c>
      <c r="J534" s="25" t="n">
        <v>10435.744</v>
      </c>
      <c r="K534" s="25" t="n">
        <v>755040</v>
      </c>
      <c r="L534" s="25" t="n">
        <v>1136</v>
      </c>
      <c r="M534" s="25" t="n">
        <v>17.248</v>
      </c>
      <c r="N534" s="25" t="n">
        <v>200876</v>
      </c>
      <c r="O534" s="25" t="n">
        <v>7001.8</v>
      </c>
      <c r="P534" s="25" t="n">
        <v>1741267</v>
      </c>
      <c r="Q534" s="25"/>
      <c r="R534" s="25" t="n">
        <v>8007</v>
      </c>
      <c r="S534" s="25"/>
      <c r="T534" s="25"/>
      <c r="U534" s="25" t="n">
        <v>25</v>
      </c>
      <c r="V534" s="25" t="n">
        <v>90.2</v>
      </c>
      <c r="W534" s="25"/>
      <c r="X534" s="25"/>
      <c r="Y534" s="25"/>
      <c r="Z534" s="25"/>
      <c r="AA534" s="25" t="n">
        <v>282398</v>
      </c>
      <c r="AB534" s="26"/>
      <c r="AC534" s="27" t="n">
        <v>0</v>
      </c>
      <c r="AD534" s="28" t="n">
        <v>79.4</v>
      </c>
      <c r="AE534" s="28" t="n">
        <v>8.7</v>
      </c>
      <c r="AF534" s="27"/>
      <c r="AG534" s="29" t="n">
        <f aca="false">6753.47943187+0.36116788*I534+0.01252571*N534-22.85359542*V534+0.00407811*AA534-0.00067349*E534</f>
        <v>8102.47047946548</v>
      </c>
      <c r="AH534" s="29" t="n">
        <f aca="false">A534*'Simple Linear Regression'!$B$18+'Simple Linear Regression'!$B$17</f>
        <v>8340.00511266132</v>
      </c>
      <c r="AI534" s="29" t="n">
        <f aca="false">7491.3971+0.0137554*N534-0.00058829*E534-34.3283*V534+0.30565*L534+54.6031*M534</f>
        <v>8221.8117692</v>
      </c>
      <c r="AJ534" s="29" t="n">
        <f aca="false">7491.3971-0.00058829*E534+0.30565*L534+54.6031*M534+0.0137554*N534-34.3283*V534</f>
        <v>8221.8117692</v>
      </c>
      <c r="AL534" s="29" t="n">
        <f aca="false">2192.59+2373.87*I534+0.0316653*N534-15.7623*V534+0.00202406*AA534-0.000740146*E534-0.00963493*(I534*N534)</f>
        <v>8108.53913255372</v>
      </c>
      <c r="AM534" s="30" t="n">
        <f aca="false">5205.907083+122.0638992*I534+13.609808*(N534/1000)-1.245906883*AD534+0.7746840854*AE534-134.2474226*AC534-1547.125689*IF(AND(B534&gt;=DATE(2020,3,20),B534&lt;=DATE(2020,6,26)),1,0)</f>
        <v>8039.36800548398</v>
      </c>
      <c r="AN534" s="30" t="n">
        <f aca="false">IF(ISNUMBER(C535),C535,AN535)-0.8328750492*(AD536-AD535)+3.274150872*(AE536-AE535)+0.7954612886*((IF(ISNUMBER(C535),C535,AN535)-IF(ISNUMBER(C534),C534,AN534))-(-0.8328750492*(AD535-AD534)+3.274150872*(AE535-AE534)))-1.394571582*AO535+0.4181414112*AO534</f>
        <v>8167.84578743777</v>
      </c>
      <c r="AP534" s="31" t="n">
        <f aca="false">AQ534+AR533+'ARIMAX(1,1,1) Model'!$C$19*(AR533-AR532)+'ARIMAX(1,1,1) Model'!$C$20*AS533</f>
        <v>8481.23761309841</v>
      </c>
      <c r="AQ534" s="31" t="n">
        <f aca="false">'ARIMAX(1,1,1) Model'!$C$6*I534+'ARIMAX(1,1,1) Model'!$C$7*N534/1000+'ARIMAX(1,1,1) Model'!$C$8*AD534+'ARIMAX(1,1,1) Model'!$C$9*AE534+'ARIMAX(1,1,1) Model'!$C$10*AC534+'ARIMAX(1,1,1) Model'!$C$11*IF(AND(B534&gt;='ARIMAX(1,1,1) Model'!$C$25,B534&lt;='ARIMAX(1,1,1) Model'!$C$26),1,0)+'ARIMAX(1,1,1) Model'!$C$12*E534/1000+'ARIMAX(1,1,1) Model'!$C$13*V534+'ARIMAX(1,1,1) Model'!$C$14*A534+'ARIMAX(1,1,1) Model'!$C$15*SIN(2*PI()*A534/'ARIMAX(1,1,1) Model'!$C$24)+'ARIMAX(1,1,1) Model'!$C$16*COS(2*PI()*A534/'ARIMAX(1,1,1) Model'!$C$24)+'ARIMAX(1,1,1) Model'!$C$17*SIN(4*PI()*A534/'ARIMAX(1,1,1) Model'!$C$24)+'ARIMAX(1,1,1) Model'!$C$18*COS(4*PI()*A534/'ARIMAX(1,1,1) Model'!$C$24)</f>
        <v>1783.41173566293</v>
      </c>
      <c r="AR534" s="31" t="n">
        <f aca="false">IF(ISNUMBER(C534),C534,AP534)-AQ534</f>
        <v>6924.58826433707</v>
      </c>
      <c r="AS534" s="31" t="n">
        <f aca="false">IF(ISNUMBER(C534),C534-AP534,0)</f>
        <v>226.76238690159</v>
      </c>
      <c r="AT534" s="32"/>
      <c r="AU534" s="33"/>
      <c r="AV534" s="33"/>
      <c r="AW534" s="31"/>
      <c r="AX534" s="31"/>
    </row>
    <row r="535" customFormat="false" ht="16.5" hidden="false" customHeight="true" outlineLevel="0" collapsed="false">
      <c r="A535" s="23" t="n">
        <v>534</v>
      </c>
      <c r="B535" s="24" t="n">
        <v>37008</v>
      </c>
      <c r="C535" s="23" t="n">
        <v>8404</v>
      </c>
      <c r="D535" s="25"/>
      <c r="E535" s="25" t="n">
        <v>400000</v>
      </c>
      <c r="F535" s="25"/>
      <c r="G535" s="25" t="n">
        <v>26.992</v>
      </c>
      <c r="H535" s="25" t="n">
        <v>26.046</v>
      </c>
      <c r="I535" s="25" t="n">
        <v>1.619</v>
      </c>
      <c r="J535" s="25" t="n">
        <v>10435.744</v>
      </c>
      <c r="K535" s="25" t="n">
        <v>755040</v>
      </c>
      <c r="L535" s="25" t="n">
        <v>1136</v>
      </c>
      <c r="M535" s="25" t="n">
        <v>17.248</v>
      </c>
      <c r="N535" s="25" t="n">
        <v>200876</v>
      </c>
      <c r="O535" s="25" t="n">
        <v>7001.8</v>
      </c>
      <c r="P535" s="25" t="n">
        <v>1741267</v>
      </c>
      <c r="Q535" s="25"/>
      <c r="R535" s="25" t="n">
        <v>8007</v>
      </c>
      <c r="S535" s="25"/>
      <c r="T535" s="25"/>
      <c r="U535" s="25" t="n">
        <v>25</v>
      </c>
      <c r="V535" s="25" t="n">
        <v>90.2</v>
      </c>
      <c r="W535" s="25"/>
      <c r="X535" s="25"/>
      <c r="Y535" s="25"/>
      <c r="Z535" s="25"/>
      <c r="AA535" s="25" t="n">
        <v>282398</v>
      </c>
      <c r="AB535" s="26"/>
      <c r="AC535" s="27" t="n">
        <v>0</v>
      </c>
      <c r="AD535" s="28" t="n">
        <v>36.4</v>
      </c>
      <c r="AE535" s="28" t="n">
        <v>10.3</v>
      </c>
      <c r="AF535" s="27"/>
      <c r="AG535" s="29" t="n">
        <f aca="false">6753.47943187+0.36116788*I535+0.01252571*N535-22.85359542*V535+0.00407811*AA535-0.00067349*E535</f>
        <v>8091.03848552372</v>
      </c>
      <c r="AH535" s="29" t="n">
        <f aca="false">A535*'Simple Linear Regression'!$B$18+'Simple Linear Regression'!$B$17</f>
        <v>8340.85814974523</v>
      </c>
      <c r="AI535" s="29" t="n">
        <f aca="false">7491.3971+0.0137554*N535-0.00058829*E535-34.3283*V535+0.30565*L535+54.6031*M535</f>
        <v>8211.8108392</v>
      </c>
      <c r="AJ535" s="29" t="n">
        <f aca="false">7491.3971-0.00058829*E535+0.30565*L535+54.6031*M535+0.0137554*N535-34.3283*V535</f>
        <v>8211.8108392</v>
      </c>
      <c r="AL535" s="29" t="n">
        <f aca="false">2192.59+2373.87*I535+0.0316653*N535-15.7623*V535+0.00202406*AA535-0.000740146*E535-0.00963493*(I535*N535)</f>
        <v>8117.00195301708</v>
      </c>
      <c r="AM535" s="30" t="n">
        <f aca="false">5205.907083+122.0638992*I535+13.609808*(N535/1000)-1.245906883*AD535+0.7746840854*AE535-134.2474226*AC535-1547.125689*IF(AND(B535&gt;=DATE(2020,3,20),B535&lt;=DATE(2020,6,26)),1,0)</f>
        <v>8100.04056315122</v>
      </c>
      <c r="AN535" s="30" t="n">
        <f aca="false">IF(ISNUMBER(C536),C536,AN536)-0.8328750492*(AD537-AD536)+3.274150872*(AE537-AE536)+0.7954612886*((IF(ISNUMBER(C536),C536,AN536)-IF(ISNUMBER(C535),C535,AN535))-(-0.8328750492*(AD536-AD535)+3.274150872*(AE536-AE535)))-1.394571582*AO536+0.4181414112*AO535</f>
        <v>8874.83621960655</v>
      </c>
      <c r="AP535" s="31" t="n">
        <f aca="false">AQ535+AR534+'ARIMAX(1,1,1) Model'!$C$19*(AR534-AR533)+'ARIMAX(1,1,1) Model'!$C$20*AS534</f>
        <v>8533.92499708561</v>
      </c>
      <c r="AQ535" s="31" t="n">
        <f aca="false">'ARIMAX(1,1,1) Model'!$C$6*I535+'ARIMAX(1,1,1) Model'!$C$7*N535/1000+'ARIMAX(1,1,1) Model'!$C$8*AD535+'ARIMAX(1,1,1) Model'!$C$9*AE535+'ARIMAX(1,1,1) Model'!$C$10*AC535+'ARIMAX(1,1,1) Model'!$C$11*IF(AND(B535&gt;='ARIMAX(1,1,1) Model'!$C$25,B535&lt;='ARIMAX(1,1,1) Model'!$C$26),1,0)+'ARIMAX(1,1,1) Model'!$C$12*E535/1000+'ARIMAX(1,1,1) Model'!$C$13*V535+'ARIMAX(1,1,1) Model'!$C$14*A535+'ARIMAX(1,1,1) Model'!$C$15*SIN(2*PI()*A535/'ARIMAX(1,1,1) Model'!$C$24)+'ARIMAX(1,1,1) Model'!$C$16*COS(2*PI()*A535/'ARIMAX(1,1,1) Model'!$C$24)+'ARIMAX(1,1,1) Model'!$C$17*SIN(4*PI()*A535/'ARIMAX(1,1,1) Model'!$C$24)+'ARIMAX(1,1,1) Model'!$C$18*COS(4*PI()*A535/'ARIMAX(1,1,1) Model'!$C$24)</f>
        <v>1789.08619435305</v>
      </c>
      <c r="AR535" s="31" t="n">
        <f aca="false">IF(ISNUMBER(C535),C535,AP535)-AQ535</f>
        <v>6614.91380564695</v>
      </c>
      <c r="AS535" s="31" t="n">
        <f aca="false">IF(ISNUMBER(C535),C535-AP535,0)</f>
        <v>-129.924997085614</v>
      </c>
      <c r="AT535" s="32"/>
      <c r="AU535" s="33"/>
      <c r="AV535" s="33"/>
      <c r="AW535" s="31"/>
      <c r="AX535" s="31"/>
    </row>
    <row r="536" customFormat="false" ht="16.5" hidden="false" customHeight="true" outlineLevel="0" collapsed="false">
      <c r="A536" s="23" t="n">
        <v>535</v>
      </c>
      <c r="B536" s="24" t="n">
        <v>37015</v>
      </c>
      <c r="C536" s="23" t="n">
        <v>8665</v>
      </c>
      <c r="D536" s="25"/>
      <c r="E536" s="25" t="n">
        <v>406000</v>
      </c>
      <c r="F536" s="25"/>
      <c r="G536" s="25" t="n">
        <v>28.362</v>
      </c>
      <c r="H536" s="25" t="n">
        <v>27.278</v>
      </c>
      <c r="I536" s="25" t="n">
        <v>1.626</v>
      </c>
      <c r="J536" s="25" t="n">
        <v>10435.744</v>
      </c>
      <c r="K536" s="25" t="n">
        <v>755040</v>
      </c>
      <c r="L536" s="25" t="n">
        <v>1136</v>
      </c>
      <c r="M536" s="25" t="n">
        <v>17.248</v>
      </c>
      <c r="N536" s="25" t="n">
        <v>200876</v>
      </c>
      <c r="O536" s="25" t="n">
        <v>7001.8</v>
      </c>
      <c r="P536" s="25" t="n">
        <v>1741267</v>
      </c>
      <c r="Q536" s="25"/>
      <c r="R536" s="25" t="n">
        <v>8007</v>
      </c>
      <c r="S536" s="25"/>
      <c r="T536" s="25"/>
      <c r="U536" s="25" t="n">
        <v>25</v>
      </c>
      <c r="V536" s="25" t="n">
        <v>90.2</v>
      </c>
      <c r="W536" s="25"/>
      <c r="X536" s="25"/>
      <c r="Y536" s="25"/>
      <c r="Z536" s="25"/>
      <c r="AA536" s="25" t="n">
        <v>282398</v>
      </c>
      <c r="AB536" s="26"/>
      <c r="AC536" s="27" t="n">
        <v>0</v>
      </c>
      <c r="AD536" s="28" t="n">
        <v>18.3</v>
      </c>
      <c r="AE536" s="28" t="n">
        <v>17.4</v>
      </c>
      <c r="AF536" s="27"/>
      <c r="AG536" s="29" t="n">
        <f aca="false">6753.47943187+0.36116788*I536+0.01252571*N536-22.85359542*V536+0.00407811*AA536-0.00067349*E536</f>
        <v>8087.00007369888</v>
      </c>
      <c r="AH536" s="29" t="n">
        <f aca="false">A536*'Simple Linear Regression'!$B$18+'Simple Linear Regression'!$B$17</f>
        <v>8341.71118682913</v>
      </c>
      <c r="AI536" s="29" t="n">
        <f aca="false">7491.3971+0.0137554*N536-0.00058829*E536-34.3283*V536+0.30565*L536+54.6031*M536</f>
        <v>8208.2810992</v>
      </c>
      <c r="AJ536" s="29" t="n">
        <f aca="false">7491.3971-0.00058829*E536+0.30565*L536+54.6031*M536+0.0137554*N536-34.3283*V536</f>
        <v>8208.2810992</v>
      </c>
      <c r="AL536" s="29" t="n">
        <f aca="false">2192.59+2373.87*I536+0.0316653*N536-15.7623*V536+0.00202406*AA536-0.000740146*E536-0.00963493*(I536*N536)</f>
        <v>8115.63018362632</v>
      </c>
      <c r="AM536" s="30" t="n">
        <f aca="false">5205.907083+122.0638992*I536+13.609808*(N536/1000)-1.245906883*AD536+0.7746840854*AE536-134.2474226*AC536-1547.125689*IF(AND(B536&gt;=DATE(2020,3,20),B536&lt;=DATE(2020,6,26)),1,0)</f>
        <v>8128.94618203426</v>
      </c>
      <c r="AN536" s="30" t="n">
        <f aca="false">IF(ISNUMBER(C537),C537,AN537)-0.8328750492*(AD538-AD537)+3.274150872*(AE538-AE537)+0.7954612886*((IF(ISNUMBER(C537),C537,AN537)-IF(ISNUMBER(C536),C536,AN536))-(-0.8328750492*(AD537-AD536)+3.274150872*(AE537-AE536)))-1.394571582*AO537+0.4181414112*AO536</f>
        <v>7938.78692449322</v>
      </c>
      <c r="AP536" s="31" t="n">
        <f aca="false">AQ536+AR535+'ARIMAX(1,1,1) Model'!$C$19*(AR535-AR534)+'ARIMAX(1,1,1) Model'!$C$20*AS535</f>
        <v>8539.9018624517</v>
      </c>
      <c r="AQ536" s="31" t="n">
        <f aca="false">'ARIMAX(1,1,1) Model'!$C$6*I536+'ARIMAX(1,1,1) Model'!$C$7*N536/1000+'ARIMAX(1,1,1) Model'!$C$8*AD536+'ARIMAX(1,1,1) Model'!$C$9*AE536+'ARIMAX(1,1,1) Model'!$C$10*AC536+'ARIMAX(1,1,1) Model'!$C$11*IF(AND(B536&gt;='ARIMAX(1,1,1) Model'!$C$25,B536&lt;='ARIMAX(1,1,1) Model'!$C$26),1,0)+'ARIMAX(1,1,1) Model'!$C$12*E536/1000+'ARIMAX(1,1,1) Model'!$C$13*V536+'ARIMAX(1,1,1) Model'!$C$14*A536+'ARIMAX(1,1,1) Model'!$C$15*SIN(2*PI()*A536/'ARIMAX(1,1,1) Model'!$C$24)+'ARIMAX(1,1,1) Model'!$C$16*COS(2*PI()*A536/'ARIMAX(1,1,1) Model'!$C$24)+'ARIMAX(1,1,1) Model'!$C$17*SIN(4*PI()*A536/'ARIMAX(1,1,1) Model'!$C$24)+'ARIMAX(1,1,1) Model'!$C$18*COS(4*PI()*A536/'ARIMAX(1,1,1) Model'!$C$24)</f>
        <v>1838.24777125149</v>
      </c>
      <c r="AR536" s="31" t="n">
        <f aca="false">IF(ISNUMBER(C536),C536,AP536)-AQ536</f>
        <v>6826.75222874851</v>
      </c>
      <c r="AS536" s="31" t="n">
        <f aca="false">IF(ISNUMBER(C536),C536-AP536,0)</f>
        <v>125.098137548299</v>
      </c>
      <c r="AT536" s="32"/>
      <c r="AU536" s="33"/>
      <c r="AV536" s="33"/>
      <c r="AW536" s="31"/>
      <c r="AX536" s="31"/>
    </row>
    <row r="537" customFormat="false" ht="16.5" hidden="false" customHeight="true" outlineLevel="0" collapsed="false">
      <c r="A537" s="23" t="n">
        <v>536</v>
      </c>
      <c r="B537" s="24" t="n">
        <v>37022</v>
      </c>
      <c r="C537" s="23" t="n">
        <v>8275</v>
      </c>
      <c r="D537" s="25"/>
      <c r="E537" s="25" t="n">
        <v>381000</v>
      </c>
      <c r="F537" s="25"/>
      <c r="G537" s="25" t="n">
        <v>28.124</v>
      </c>
      <c r="H537" s="25" t="n">
        <v>27.772</v>
      </c>
      <c r="I537" s="25" t="n">
        <v>1.703</v>
      </c>
      <c r="J537" s="25" t="n">
        <v>10470.231</v>
      </c>
      <c r="K537" s="25" t="n">
        <v>755040</v>
      </c>
      <c r="L537" s="25" t="n">
        <v>1163</v>
      </c>
      <c r="M537" s="25" t="n">
        <v>17.248</v>
      </c>
      <c r="N537" s="25" t="n">
        <v>200876</v>
      </c>
      <c r="O537" s="25" t="n">
        <v>6996.7</v>
      </c>
      <c r="P537" s="25" t="n">
        <v>1741267</v>
      </c>
      <c r="Q537" s="25"/>
      <c r="R537" s="25" t="n">
        <v>8007</v>
      </c>
      <c r="S537" s="25"/>
      <c r="T537" s="25" t="n">
        <v>84.7</v>
      </c>
      <c r="U537" s="25" t="n">
        <v>25</v>
      </c>
      <c r="V537" s="25" t="n">
        <v>90.5</v>
      </c>
      <c r="W537" s="25"/>
      <c r="X537" s="25"/>
      <c r="Y537" s="25"/>
      <c r="Z537" s="25"/>
      <c r="AA537" s="25" t="n">
        <v>282398</v>
      </c>
      <c r="AB537" s="26"/>
      <c r="AC537" s="27" t="n">
        <v>0</v>
      </c>
      <c r="AD537" s="28" t="n">
        <v>15.2</v>
      </c>
      <c r="AE537" s="28" t="n">
        <v>26.6</v>
      </c>
      <c r="AF537" s="27"/>
      <c r="AG537" s="29" t="n">
        <f aca="false">6753.47943187+0.36116788*I537+0.01252571*N537-22.85359542*V537+0.00407811*AA537-0.00067349*E537</f>
        <v>8097.00905499964</v>
      </c>
      <c r="AH537" s="29" t="n">
        <f aca="false">A537*'Simple Linear Regression'!$B$18+'Simple Linear Regression'!$B$17</f>
        <v>8342.56422391303</v>
      </c>
      <c r="AI537" s="29" t="n">
        <f aca="false">7491.3971+0.0137554*N537-0.00058829*E537-34.3283*V537+0.30565*L537+54.6031*M537</f>
        <v>8220.9424092</v>
      </c>
      <c r="AJ537" s="29" t="n">
        <f aca="false">7491.3971-0.00058829*E537+0.30565*L537+54.6031*M537+0.0137554*N537-34.3283*V537</f>
        <v>8220.9424092</v>
      </c>
      <c r="AL537" s="29" t="n">
        <f aca="false">2192.59+2373.87*I537+0.0316653*N537-15.7623*V537+0.00202406*AA537-0.000740146*E537-0.00963493*(I537*N537)</f>
        <v>8163.16531632796</v>
      </c>
      <c r="AM537" s="30" t="n">
        <f aca="false">5205.907083+122.0638992*I537+13.609808*(N537/1000)-1.245906883*AD537+0.7746840854*AE537-134.2474226*AC537-1547.125689*IF(AND(B537&gt;=DATE(2020,3,20),B537&lt;=DATE(2020,6,26)),1,0)</f>
        <v>8149.33450719564</v>
      </c>
      <c r="AN537" s="30" t="n">
        <f aca="false">IF(ISNUMBER(C538),C538,AN538)-0.8328750492*(AD539-AD538)+3.274150872*(AE539-AE538)+0.7954612886*((IF(ISNUMBER(C538),C538,AN538)-IF(ISNUMBER(C537),C537,AN537))-(-0.8328750492*(AD538-AD537)+3.274150872*(AE538-AE537)))-1.394571582*AO538+0.4181414112*AO537</f>
        <v>9427.72130032124</v>
      </c>
      <c r="AP537" s="31" t="n">
        <f aca="false">AQ537+AR536+'ARIMAX(1,1,1) Model'!$C$19*(AR536-AR535)+'ARIMAX(1,1,1) Model'!$C$20*AS536</f>
        <v>8640.93987165</v>
      </c>
      <c r="AQ537" s="31" t="n">
        <f aca="false">'ARIMAX(1,1,1) Model'!$C$6*I537+'ARIMAX(1,1,1) Model'!$C$7*N537/1000+'ARIMAX(1,1,1) Model'!$C$8*AD537+'ARIMAX(1,1,1) Model'!$C$9*AE537+'ARIMAX(1,1,1) Model'!$C$10*AC537+'ARIMAX(1,1,1) Model'!$C$11*IF(AND(B537&gt;='ARIMAX(1,1,1) Model'!$C$25,B537&lt;='ARIMAX(1,1,1) Model'!$C$26),1,0)+'ARIMAX(1,1,1) Model'!$C$12*E537/1000+'ARIMAX(1,1,1) Model'!$C$13*V537+'ARIMAX(1,1,1) Model'!$C$14*A537+'ARIMAX(1,1,1) Model'!$C$15*SIN(2*PI()*A537/'ARIMAX(1,1,1) Model'!$C$24)+'ARIMAX(1,1,1) Model'!$C$16*COS(2*PI()*A537/'ARIMAX(1,1,1) Model'!$C$24)+'ARIMAX(1,1,1) Model'!$C$17*SIN(4*PI()*A537/'ARIMAX(1,1,1) Model'!$C$24)+'ARIMAX(1,1,1) Model'!$C$18*COS(4*PI()*A537/'ARIMAX(1,1,1) Model'!$C$24)</f>
        <v>1906.12546128755</v>
      </c>
      <c r="AR537" s="31" t="n">
        <f aca="false">IF(ISNUMBER(C537),C537,AP537)-AQ537</f>
        <v>6368.87453871245</v>
      </c>
      <c r="AS537" s="31" t="n">
        <f aca="false">IF(ISNUMBER(C537),C537-AP537,0)</f>
        <v>-365.93987165</v>
      </c>
      <c r="AT537" s="32"/>
      <c r="AU537" s="33"/>
      <c r="AV537" s="33"/>
      <c r="AW537" s="31"/>
      <c r="AX537" s="31"/>
    </row>
    <row r="538" customFormat="false" ht="16.5" hidden="false" customHeight="true" outlineLevel="0" collapsed="false">
      <c r="A538" s="23" t="n">
        <v>537</v>
      </c>
      <c r="B538" s="24" t="n">
        <v>37029</v>
      </c>
      <c r="C538" s="23" t="n">
        <v>8917</v>
      </c>
      <c r="D538" s="25"/>
      <c r="E538" s="25" t="n">
        <v>390000</v>
      </c>
      <c r="F538" s="25"/>
      <c r="G538" s="25" t="n">
        <v>29.084</v>
      </c>
      <c r="H538" s="25" t="n">
        <v>28.342</v>
      </c>
      <c r="I538" s="25" t="n">
        <v>1.713</v>
      </c>
      <c r="J538" s="25" t="n">
        <v>10470.231</v>
      </c>
      <c r="K538" s="25" t="n">
        <v>800293</v>
      </c>
      <c r="L538" s="25" t="n">
        <v>1163</v>
      </c>
      <c r="M538" s="25" t="n">
        <v>16.872</v>
      </c>
      <c r="N538" s="25" t="n">
        <v>232587</v>
      </c>
      <c r="O538" s="25" t="n">
        <v>6996.7</v>
      </c>
      <c r="P538" s="25" t="n">
        <v>1741267</v>
      </c>
      <c r="Q538" s="25"/>
      <c r="R538" s="25" t="n">
        <v>8007</v>
      </c>
      <c r="S538" s="25"/>
      <c r="T538" s="25" t="n">
        <v>84.7</v>
      </c>
      <c r="U538" s="25" t="n">
        <v>25</v>
      </c>
      <c r="V538" s="25" t="n">
        <v>90.5</v>
      </c>
      <c r="W538" s="25"/>
      <c r="X538" s="25"/>
      <c r="Y538" s="25"/>
      <c r="Z538" s="25"/>
      <c r="AA538" s="25" t="n">
        <v>282398</v>
      </c>
      <c r="AB538" s="26"/>
      <c r="AC538" s="27" t="n">
        <v>0</v>
      </c>
      <c r="AD538" s="28" t="n">
        <v>18.7</v>
      </c>
      <c r="AE538" s="28" t="n">
        <v>27.5</v>
      </c>
      <c r="AF538" s="27"/>
      <c r="AG538" s="29" t="n">
        <f aca="false">6753.47943187+0.36116788*I538+0.01252571*N538-22.85359542*V538+0.00407811*AA538-0.00067349*E538</f>
        <v>8488.15404648844</v>
      </c>
      <c r="AH538" s="29" t="n">
        <f aca="false">A538*'Simple Linear Regression'!$B$18+'Simple Linear Regression'!$B$17</f>
        <v>8343.41726099694</v>
      </c>
      <c r="AI538" s="29" t="n">
        <f aca="false">7491.3971+0.0137554*N538-0.00058829*E538-34.3283*V538+0.30565*L538+54.6031*M538</f>
        <v>8631.314523</v>
      </c>
      <c r="AJ538" s="29" t="n">
        <f aca="false">7491.3971-0.00058829*E538+0.30565*L538+54.6031*M538+0.0137554*N538-34.3283*V538</f>
        <v>8631.314523</v>
      </c>
      <c r="AL538" s="29" t="n">
        <f aca="false">2192.59+2373.87*I538+0.0316653*N538-15.7623*V538+0.00202406*AA538-0.000740146*E538-0.00963493*(I538*N538)</f>
        <v>8641.64828530217</v>
      </c>
      <c r="AM538" s="30" t="n">
        <f aca="false">5205.907083+122.0638992*I538+13.609808*(N538/1000)-1.245906883*AD538+0.7746840854*AE538-134.2474226*AC538-1547.125689*IF(AND(B538&gt;=DATE(2020,3,20),B538&lt;=DATE(2020,6,26)),1,0)</f>
        <v>8578.472309262</v>
      </c>
      <c r="AN538" s="30" t="n">
        <f aca="false">IF(ISNUMBER(C539),C539,AN539)-0.8328750492*(AD540-AD539)+3.274150872*(AE540-AE539)+0.7954612886*((IF(ISNUMBER(C539),C539,AN539)-IF(ISNUMBER(C538),C538,AN538))-(-0.8328750492*(AD539-AD538)+3.274150872*(AE539-AE538)))-1.394571582*AO539+0.4181414112*AO538</f>
        <v>7757.70687804982</v>
      </c>
      <c r="AP538" s="31" t="n">
        <f aca="false">AQ538+AR537+'ARIMAX(1,1,1) Model'!$C$19*(AR537-AR536)+'ARIMAX(1,1,1) Model'!$C$20*AS537</f>
        <v>8611.13847298099</v>
      </c>
      <c r="AQ538" s="31" t="n">
        <f aca="false">'ARIMAX(1,1,1) Model'!$C$6*I538+'ARIMAX(1,1,1) Model'!$C$7*N538/1000+'ARIMAX(1,1,1) Model'!$C$8*AD538+'ARIMAX(1,1,1) Model'!$C$9*AE538+'ARIMAX(1,1,1) Model'!$C$10*AC538+'ARIMAX(1,1,1) Model'!$C$11*IF(AND(B538&gt;='ARIMAX(1,1,1) Model'!$C$25,B538&lt;='ARIMAX(1,1,1) Model'!$C$26),1,0)+'ARIMAX(1,1,1) Model'!$C$12*E538/1000+'ARIMAX(1,1,1) Model'!$C$13*V538+'ARIMAX(1,1,1) Model'!$C$14*A538+'ARIMAX(1,1,1) Model'!$C$15*SIN(2*PI()*A538/'ARIMAX(1,1,1) Model'!$C$24)+'ARIMAX(1,1,1) Model'!$C$16*COS(2*PI()*A538/'ARIMAX(1,1,1) Model'!$C$24)+'ARIMAX(1,1,1) Model'!$C$17*SIN(4*PI()*A538/'ARIMAX(1,1,1) Model'!$C$24)+'ARIMAX(1,1,1) Model'!$C$18*COS(4*PI()*A538/'ARIMAX(1,1,1) Model'!$C$24)</f>
        <v>1957.54506184164</v>
      </c>
      <c r="AR538" s="31" t="n">
        <f aca="false">IF(ISNUMBER(C538),C538,AP538)-AQ538</f>
        <v>6959.45493815836</v>
      </c>
      <c r="AS538" s="31" t="n">
        <f aca="false">IF(ISNUMBER(C538),C538-AP538,0)</f>
        <v>305.861527019009</v>
      </c>
      <c r="AT538" s="32"/>
      <c r="AU538" s="33"/>
      <c r="AV538" s="33"/>
      <c r="AW538" s="31"/>
      <c r="AX538" s="31"/>
    </row>
    <row r="539" customFormat="false" ht="16.5" hidden="false" customHeight="true" outlineLevel="0" collapsed="false">
      <c r="A539" s="23" t="n">
        <v>538</v>
      </c>
      <c r="B539" s="24" t="n">
        <v>37036</v>
      </c>
      <c r="C539" s="23" t="n">
        <v>8270</v>
      </c>
      <c r="D539" s="25"/>
      <c r="E539" s="25" t="n">
        <v>402000</v>
      </c>
      <c r="F539" s="25"/>
      <c r="G539" s="25" t="n">
        <v>28.922</v>
      </c>
      <c r="H539" s="25" t="n">
        <v>29.314</v>
      </c>
      <c r="I539" s="25" t="n">
        <v>1.687</v>
      </c>
      <c r="J539" s="25" t="n">
        <v>10470.231</v>
      </c>
      <c r="K539" s="25" t="n">
        <v>800293</v>
      </c>
      <c r="L539" s="25" t="n">
        <v>1163</v>
      </c>
      <c r="M539" s="25" t="n">
        <v>16.872</v>
      </c>
      <c r="N539" s="25" t="n">
        <v>232587</v>
      </c>
      <c r="O539" s="25" t="n">
        <v>6996.7</v>
      </c>
      <c r="P539" s="25" t="n">
        <v>1741267</v>
      </c>
      <c r="Q539" s="25"/>
      <c r="R539" s="25" t="n">
        <v>8007</v>
      </c>
      <c r="S539" s="25"/>
      <c r="T539" s="25" t="n">
        <v>84.7</v>
      </c>
      <c r="U539" s="25" t="n">
        <v>25</v>
      </c>
      <c r="V539" s="25" t="n">
        <v>90.5</v>
      </c>
      <c r="W539" s="25"/>
      <c r="X539" s="25"/>
      <c r="Y539" s="25"/>
      <c r="Z539" s="25"/>
      <c r="AA539" s="25" t="n">
        <v>282398</v>
      </c>
      <c r="AB539" s="26"/>
      <c r="AC539" s="27" t="n">
        <v>0</v>
      </c>
      <c r="AD539" s="28" t="n">
        <v>20.2</v>
      </c>
      <c r="AE539" s="28" t="n">
        <v>27.9</v>
      </c>
      <c r="AF539" s="27"/>
      <c r="AG539" s="29" t="n">
        <f aca="false">6753.47943187+0.36116788*I539+0.01252571*N539-22.85359542*V539+0.00407811*AA539-0.00067349*E539</f>
        <v>8480.06277612356</v>
      </c>
      <c r="AH539" s="29" t="n">
        <f aca="false">A539*'Simple Linear Regression'!$B$18+'Simple Linear Regression'!$B$17</f>
        <v>8344.27029808084</v>
      </c>
      <c r="AI539" s="29" t="n">
        <f aca="false">7491.3971+0.0137554*N539-0.00058829*E539-34.3283*V539+0.30565*L539+54.6031*M539</f>
        <v>8624.255043</v>
      </c>
      <c r="AJ539" s="29" t="n">
        <f aca="false">7491.3971-0.00058829*E539+0.30565*L539+54.6031*M539+0.0137554*N539-34.3283*V539</f>
        <v>8624.255043</v>
      </c>
      <c r="AL539" s="29" t="n">
        <f aca="false">2192.59+2373.87*I539+0.0316653*N539-15.7623*V539+0.00202406*AA539-0.000740146*E539-0.00963493*(I539*N539)</f>
        <v>8629.31085936383</v>
      </c>
      <c r="AM539" s="30" t="n">
        <f aca="false">5205.907083+122.0638992*I539+13.609808*(N539/1000)-1.245906883*AD539+0.7746840854*AE539-134.2474226*AC539-1547.125689*IF(AND(B539&gt;=DATE(2020,3,20),B539&lt;=DATE(2020,6,26)),1,0)</f>
        <v>8573.73966119246</v>
      </c>
      <c r="AN539" s="30" t="n">
        <f aca="false">IF(ISNUMBER(C540),C540,AN540)-0.8328750492*(AD541-AD540)+3.274150872*(AE541-AE540)+0.7954612886*((IF(ISNUMBER(C540),C540,AN540)-IF(ISNUMBER(C539),C539,AN539))-(-0.8328750492*(AD540-AD539)+3.274150872*(AE540-AE539)))-1.394571582*AO540+0.4181414112*AO539</f>
        <v>9253.55897246161</v>
      </c>
      <c r="AP539" s="31" t="n">
        <f aca="false">AQ539+AR538+'ARIMAX(1,1,1) Model'!$C$19*(AR538-AR537)+'ARIMAX(1,1,1) Model'!$C$20*AS538</f>
        <v>8718.86378959149</v>
      </c>
      <c r="AQ539" s="31" t="n">
        <f aca="false">'ARIMAX(1,1,1) Model'!$C$6*I539+'ARIMAX(1,1,1) Model'!$C$7*N539/1000+'ARIMAX(1,1,1) Model'!$C$8*AD539+'ARIMAX(1,1,1) Model'!$C$9*AE539+'ARIMAX(1,1,1) Model'!$C$10*AC539+'ARIMAX(1,1,1) Model'!$C$11*IF(AND(B539&gt;='ARIMAX(1,1,1) Model'!$C$25,B539&lt;='ARIMAX(1,1,1) Model'!$C$26),1,0)+'ARIMAX(1,1,1) Model'!$C$12*E539/1000+'ARIMAX(1,1,1) Model'!$C$13*V539+'ARIMAX(1,1,1) Model'!$C$14*A539+'ARIMAX(1,1,1) Model'!$C$15*SIN(2*PI()*A539/'ARIMAX(1,1,1) Model'!$C$24)+'ARIMAX(1,1,1) Model'!$C$16*COS(2*PI()*A539/'ARIMAX(1,1,1) Model'!$C$24)+'ARIMAX(1,1,1) Model'!$C$17*SIN(4*PI()*A539/'ARIMAX(1,1,1) Model'!$C$24)+'ARIMAX(1,1,1) Model'!$C$18*COS(4*PI()*A539/'ARIMAX(1,1,1) Model'!$C$24)</f>
        <v>1977.10948440002</v>
      </c>
      <c r="AR539" s="31" t="n">
        <f aca="false">IF(ISNUMBER(C539),C539,AP539)-AQ539</f>
        <v>6292.89051559998</v>
      </c>
      <c r="AS539" s="31" t="n">
        <f aca="false">IF(ISNUMBER(C539),C539-AP539,0)</f>
        <v>-448.863789591491</v>
      </c>
      <c r="AT539" s="32"/>
      <c r="AU539" s="33"/>
      <c r="AV539" s="33"/>
      <c r="AW539" s="31"/>
      <c r="AX539" s="31"/>
    </row>
    <row r="540" customFormat="false" ht="16.5" hidden="false" customHeight="true" outlineLevel="0" collapsed="false">
      <c r="A540" s="23" t="n">
        <v>539</v>
      </c>
      <c r="B540" s="24" t="n">
        <v>37043</v>
      </c>
      <c r="C540" s="23" t="n">
        <v>8809</v>
      </c>
      <c r="D540" s="25"/>
      <c r="E540" s="25" t="n">
        <v>405000</v>
      </c>
      <c r="F540" s="25"/>
      <c r="G540" s="25" t="n">
        <v>28.435</v>
      </c>
      <c r="H540" s="25" t="n">
        <v>28.86</v>
      </c>
      <c r="I540" s="25" t="n">
        <v>1.704</v>
      </c>
      <c r="J540" s="25" t="n">
        <v>10470.231</v>
      </c>
      <c r="K540" s="25" t="n">
        <v>800293</v>
      </c>
      <c r="L540" s="25" t="n">
        <v>1163</v>
      </c>
      <c r="M540" s="25" t="n">
        <v>16.872</v>
      </c>
      <c r="N540" s="25" t="n">
        <v>232587</v>
      </c>
      <c r="O540" s="25" t="n">
        <v>6996.7</v>
      </c>
      <c r="P540" s="25" t="n">
        <v>1741267</v>
      </c>
      <c r="Q540" s="25"/>
      <c r="R540" s="25" t="n">
        <v>8007</v>
      </c>
      <c r="S540" s="25"/>
      <c r="T540" s="25" t="n">
        <v>84.7</v>
      </c>
      <c r="U540" s="25" t="n">
        <v>25</v>
      </c>
      <c r="V540" s="25" t="n">
        <v>90.5</v>
      </c>
      <c r="W540" s="25"/>
      <c r="X540" s="25"/>
      <c r="Y540" s="25"/>
      <c r="Z540" s="25"/>
      <c r="AA540" s="25" t="n">
        <v>282398</v>
      </c>
      <c r="AB540" s="26"/>
      <c r="AC540" s="27" t="n">
        <v>1</v>
      </c>
      <c r="AD540" s="28" t="n">
        <v>22.8</v>
      </c>
      <c r="AE540" s="28" t="n">
        <v>29.3</v>
      </c>
      <c r="AF540" s="27"/>
      <c r="AG540" s="29" t="n">
        <f aca="false">6753.47943187+0.36116788*I540+0.01252571*N540-22.85359542*V540+0.00407811*AA540-0.00067349*E540</f>
        <v>8478.04844597752</v>
      </c>
      <c r="AH540" s="29" t="n">
        <f aca="false">A540*'Simple Linear Regression'!$B$18+'Simple Linear Regression'!$B$17</f>
        <v>8345.12333516475</v>
      </c>
      <c r="AI540" s="29" t="n">
        <f aca="false">7491.3971+0.0137554*N540-0.00058829*E540-34.3283*V540+0.30565*L540+54.6031*M540</f>
        <v>8622.490173</v>
      </c>
      <c r="AJ540" s="29" t="n">
        <f aca="false">7491.3971-0.00058829*E540+0.30565*L540+54.6031*M540+0.0137554*N540-34.3283*V540</f>
        <v>8622.490173</v>
      </c>
      <c r="AL540" s="29" t="n">
        <f aca="false">2192.59+2373.87*I540+0.0316653*N540-15.7623*V540+0.00202406*AA540-0.000740146*E540-0.00963493*(I540*N540)</f>
        <v>8629.34990047736</v>
      </c>
      <c r="AM540" s="30" t="n">
        <f aca="false">5205.907083+122.0638992*I540+13.609808*(N540/1000)-1.245906883*AD540+0.7746840854*AE540-134.2474226*AC540-1547.125689*IF(AND(B540&gt;=DATE(2020,3,20),B540&lt;=DATE(2020,6,26)),1,0)</f>
        <v>8439.41252470262</v>
      </c>
      <c r="AN540" s="30" t="n">
        <f aca="false">IF(ISNUMBER(C541),C541,AN541)-0.8328750492*(AD542-AD541)+3.274150872*(AE542-AE541)+0.7954612886*((IF(ISNUMBER(C541),C541,AN541)-IF(ISNUMBER(C540),C540,AN540))-(-0.8328750492*(AD541-AD540)+3.274150872*(AE541-AE540)))-1.394571582*AO541+0.4181414112*AO540</f>
        <v>8218.82433037423</v>
      </c>
      <c r="AP540" s="31" t="n">
        <f aca="false">AQ540+AR539+'ARIMAX(1,1,1) Model'!$C$19*(AR539-AR538)+'ARIMAX(1,1,1) Model'!$C$20*AS539</f>
        <v>8509.5296104475</v>
      </c>
      <c r="AQ540" s="31" t="n">
        <f aca="false">'ARIMAX(1,1,1) Model'!$C$6*I540+'ARIMAX(1,1,1) Model'!$C$7*N540/1000+'ARIMAX(1,1,1) Model'!$C$8*AD540+'ARIMAX(1,1,1) Model'!$C$9*AE540+'ARIMAX(1,1,1) Model'!$C$10*AC540+'ARIMAX(1,1,1) Model'!$C$11*IF(AND(B540&gt;='ARIMAX(1,1,1) Model'!$C$25,B540&lt;='ARIMAX(1,1,1) Model'!$C$26),1,0)+'ARIMAX(1,1,1) Model'!$C$12*E540/1000+'ARIMAX(1,1,1) Model'!$C$13*V540+'ARIMAX(1,1,1) Model'!$C$14*A540+'ARIMAX(1,1,1) Model'!$C$15*SIN(2*PI()*A540/'ARIMAX(1,1,1) Model'!$C$24)+'ARIMAX(1,1,1) Model'!$C$16*COS(2*PI()*A540/'ARIMAX(1,1,1) Model'!$C$24)+'ARIMAX(1,1,1) Model'!$C$17*SIN(4*PI()*A540/'ARIMAX(1,1,1) Model'!$C$24)+'ARIMAX(1,1,1) Model'!$C$18*COS(4*PI()*A540/'ARIMAX(1,1,1) Model'!$C$24)</f>
        <v>1877.6353331888</v>
      </c>
      <c r="AR540" s="31" t="n">
        <f aca="false">IF(ISNUMBER(C540),C540,AP540)-AQ540</f>
        <v>6931.3646668112</v>
      </c>
      <c r="AS540" s="31" t="n">
        <f aca="false">IF(ISNUMBER(C540),C540-AP540,0)</f>
        <v>299.470389552498</v>
      </c>
      <c r="AT540" s="32"/>
      <c r="AU540" s="33"/>
      <c r="AV540" s="33"/>
      <c r="AW540" s="31"/>
      <c r="AX540" s="31"/>
    </row>
    <row r="541" customFormat="false" ht="16.5" hidden="false" customHeight="true" outlineLevel="0" collapsed="false">
      <c r="A541" s="23" t="n">
        <v>540</v>
      </c>
      <c r="B541" s="24" t="n">
        <v>37050</v>
      </c>
      <c r="C541" s="23" t="n">
        <v>8428</v>
      </c>
      <c r="D541" s="25"/>
      <c r="E541" s="25" t="n">
        <v>406000</v>
      </c>
      <c r="F541" s="25"/>
      <c r="G541" s="25" t="n">
        <v>27.976</v>
      </c>
      <c r="H541" s="25" t="n">
        <v>28.872</v>
      </c>
      <c r="I541" s="25" t="n">
        <v>1.679</v>
      </c>
      <c r="J541" s="25" t="n">
        <v>10470.231</v>
      </c>
      <c r="K541" s="25" t="n">
        <v>800293</v>
      </c>
      <c r="L541" s="25" t="n">
        <v>1206</v>
      </c>
      <c r="M541" s="25" t="n">
        <v>16.872</v>
      </c>
      <c r="N541" s="25" t="n">
        <v>232587</v>
      </c>
      <c r="O541" s="25" t="n">
        <v>7004.2</v>
      </c>
      <c r="P541" s="25" t="n">
        <v>1741267</v>
      </c>
      <c r="Q541" s="25"/>
      <c r="R541" s="25" t="n">
        <v>8007</v>
      </c>
      <c r="S541" s="25"/>
      <c r="T541" s="25" t="n">
        <v>84.7</v>
      </c>
      <c r="U541" s="25" t="n">
        <v>25</v>
      </c>
      <c r="V541" s="25" t="n">
        <v>89.4</v>
      </c>
      <c r="W541" s="25"/>
      <c r="X541" s="25"/>
      <c r="Y541" s="25"/>
      <c r="Z541" s="25"/>
      <c r="AA541" s="25" t="n">
        <v>282398</v>
      </c>
      <c r="AB541" s="26"/>
      <c r="AC541" s="27" t="n">
        <v>0</v>
      </c>
      <c r="AD541" s="28" t="n">
        <v>13.7</v>
      </c>
      <c r="AE541" s="28" t="n">
        <v>32.4</v>
      </c>
      <c r="AF541" s="27"/>
      <c r="AG541" s="29" t="n">
        <f aca="false">6753.47943187+0.36116788*I541+0.01252571*N541-22.85359542*V541+0.00407811*AA541-0.00067349*E541</f>
        <v>8502.50488174252</v>
      </c>
      <c r="AH541" s="29" t="n">
        <f aca="false">A541*'Simple Linear Regression'!$B$18+'Simple Linear Regression'!$B$17</f>
        <v>8345.97637224865</v>
      </c>
      <c r="AI541" s="29" t="n">
        <f aca="false">7491.3971+0.0137554*N541-0.00058829*E541-34.3283*V541+0.30565*L541+54.6031*M541</f>
        <v>8672.805963</v>
      </c>
      <c r="AJ541" s="29" t="n">
        <f aca="false">7491.3971-0.00058829*E541+0.30565*L541+54.6031*M541+0.0137554*N541-34.3283*V541</f>
        <v>8672.805963</v>
      </c>
      <c r="AL541" s="29" t="n">
        <f aca="false">2192.59+2373.87*I541+0.0316653*N541-15.7623*V541+0.00202406*AA541-0.000740146*E541-0.00963493*(I541*N541)</f>
        <v>8642.62552107511</v>
      </c>
      <c r="AM541" s="30" t="n">
        <f aca="false">5205.907083+122.0638992*I541+13.609808*(N541/1000)-1.245906883*AD541+0.7746840854*AE541-134.2474226*AC541-1547.125689*IF(AND(B541&gt;=DATE(2020,3,20),B541&lt;=DATE(2020,6,26)),1,0)</f>
        <v>8584.34762312266</v>
      </c>
      <c r="AN541" s="30" t="n">
        <f aca="false">IF(ISNUMBER(C542),C542,AN542)-0.8328750492*(AD543-AD542)+3.274150872*(AE543-AE542)+0.7954612886*((IF(ISNUMBER(C542),C542,AN542)-IF(ISNUMBER(C541),C541,AN541))-(-0.8328750492*(AD542-AD541)+3.274150872*(AE542-AE541)))-1.394571582*AO542+0.4181414112*AO541</f>
        <v>8300.61028804359</v>
      </c>
      <c r="AP541" s="31" t="n">
        <f aca="false">AQ541+AR540+'ARIMAX(1,1,1) Model'!$C$19*(AR540-AR539)+'ARIMAX(1,1,1) Model'!$C$20*AS540</f>
        <v>8703.6165445286</v>
      </c>
      <c r="AQ541" s="31" t="n">
        <f aca="false">'ARIMAX(1,1,1) Model'!$C$6*I541+'ARIMAX(1,1,1) Model'!$C$7*N541/1000+'ARIMAX(1,1,1) Model'!$C$8*AD541+'ARIMAX(1,1,1) Model'!$C$9*AE541+'ARIMAX(1,1,1) Model'!$C$10*AC541+'ARIMAX(1,1,1) Model'!$C$11*IF(AND(B541&gt;='ARIMAX(1,1,1) Model'!$C$25,B541&lt;='ARIMAX(1,1,1) Model'!$C$26),1,0)+'ARIMAX(1,1,1) Model'!$C$12*E541/1000+'ARIMAX(1,1,1) Model'!$C$13*V541+'ARIMAX(1,1,1) Model'!$C$14*A541+'ARIMAX(1,1,1) Model'!$C$15*SIN(2*PI()*A541/'ARIMAX(1,1,1) Model'!$C$24)+'ARIMAX(1,1,1) Model'!$C$16*COS(2*PI()*A541/'ARIMAX(1,1,1) Model'!$C$24)+'ARIMAX(1,1,1) Model'!$C$17*SIN(4*PI()*A541/'ARIMAX(1,1,1) Model'!$C$24)+'ARIMAX(1,1,1) Model'!$C$18*COS(4*PI()*A541/'ARIMAX(1,1,1) Model'!$C$24)</f>
        <v>1979.52879702392</v>
      </c>
      <c r="AR541" s="31" t="n">
        <f aca="false">IF(ISNUMBER(C541),C541,AP541)-AQ541</f>
        <v>6448.47120297608</v>
      </c>
      <c r="AS541" s="31" t="n">
        <f aca="false">IF(ISNUMBER(C541),C541-AP541,0)</f>
        <v>-275.616544528601</v>
      </c>
      <c r="AT541" s="32"/>
      <c r="AU541" s="33"/>
      <c r="AV541" s="33"/>
      <c r="AW541" s="31"/>
      <c r="AX541" s="31"/>
    </row>
    <row r="542" customFormat="false" ht="16.5" hidden="false" customHeight="true" outlineLevel="0" collapsed="false">
      <c r="A542" s="23" t="n">
        <v>541</v>
      </c>
      <c r="B542" s="24" t="n">
        <v>37057</v>
      </c>
      <c r="C542" s="23" t="n">
        <v>8393</v>
      </c>
      <c r="D542" s="25"/>
      <c r="E542" s="25" t="n">
        <v>411000</v>
      </c>
      <c r="F542" s="25"/>
      <c r="G542" s="25" t="n">
        <v>28.904</v>
      </c>
      <c r="H542" s="25" t="n">
        <v>28.872</v>
      </c>
      <c r="I542" s="25" t="n">
        <v>1.647</v>
      </c>
      <c r="J542" s="25" t="n">
        <v>10470.231</v>
      </c>
      <c r="K542" s="25" t="n">
        <v>761213</v>
      </c>
      <c r="L542" s="25" t="n">
        <v>1206</v>
      </c>
      <c r="M542" s="25" t="n">
        <v>16.872</v>
      </c>
      <c r="N542" s="25" t="n">
        <v>232513</v>
      </c>
      <c r="O542" s="25" t="n">
        <v>7004.2</v>
      </c>
      <c r="P542" s="25" t="n">
        <v>1784759</v>
      </c>
      <c r="Q542" s="25"/>
      <c r="R542" s="25" t="n">
        <v>8007</v>
      </c>
      <c r="S542" s="25"/>
      <c r="T542" s="25" t="n">
        <v>84.7</v>
      </c>
      <c r="U542" s="25" t="n">
        <v>25</v>
      </c>
      <c r="V542" s="25" t="n">
        <v>89.4</v>
      </c>
      <c r="W542" s="25"/>
      <c r="X542" s="25"/>
      <c r="Y542" s="25"/>
      <c r="Z542" s="25"/>
      <c r="AA542" s="25" t="n">
        <v>282398</v>
      </c>
      <c r="AB542" s="26"/>
      <c r="AC542" s="27" t="n">
        <v>0</v>
      </c>
      <c r="AD542" s="28" t="n">
        <v>0</v>
      </c>
      <c r="AE542" s="28" t="n">
        <v>61.9</v>
      </c>
      <c r="AF542" s="27"/>
      <c r="AG542" s="29" t="n">
        <f aca="false">6753.47943187+0.36116788*I542+0.01252571*N542-22.85359542*V542+0.00407811*AA542-0.00067349*E542</f>
        <v>8498.19897183036</v>
      </c>
      <c r="AH542" s="29" t="n">
        <f aca="false">A542*'Simple Linear Regression'!$B$18+'Simple Linear Regression'!$B$17</f>
        <v>8346.82940933256</v>
      </c>
      <c r="AI542" s="29" t="n">
        <f aca="false">7491.3971+0.0137554*N542-0.00058829*E542-34.3283*V542+0.30565*L542+54.6031*M542</f>
        <v>8668.8466134</v>
      </c>
      <c r="AJ542" s="29" t="n">
        <f aca="false">7491.3971-0.00058829*E542+0.30565*L542+54.6031*M542+0.0137554*N542-34.3283*V542</f>
        <v>8668.8466134</v>
      </c>
      <c r="AL542" s="29" t="n">
        <f aca="false">2192.59+2373.87*I542+0.0316653*N542-15.7623*V542+0.00202406*AA542-0.000740146*E542-0.00963493*(I542*N542)</f>
        <v>8633.50270771877</v>
      </c>
      <c r="AM542" s="30" t="n">
        <f aca="false">5205.907083+122.0638992*I542+13.609808*(N542/1000)-1.245906883*AD542+0.7746840854*AE542-134.2474226*AC542-1547.125689*IF(AND(B542&gt;=DATE(2020,3,20),B542&lt;=DATE(2020,6,26)),1,0)</f>
        <v>8619.35655737266</v>
      </c>
      <c r="AN542" s="30" t="n">
        <f aca="false">IF(ISNUMBER(C543),C543,AN543)-0.8328750492*(AD544-AD543)+3.274150872*(AE544-AE543)+0.7954612886*((IF(ISNUMBER(C543),C543,AN543)-IF(ISNUMBER(C542),C542,AN542))-(-0.8328750492*(AD543-AD542)+3.274150872*(AE543-AE542)))-1.394571582*AO543+0.4181414112*AO542</f>
        <v>9321.14943026559</v>
      </c>
      <c r="AP542" s="31" t="n">
        <f aca="false">AQ542+AR541+'ARIMAX(1,1,1) Model'!$C$19*(AR541-AR540)+'ARIMAX(1,1,1) Model'!$C$20*AS541</f>
        <v>8705.36960824244</v>
      </c>
      <c r="AQ542" s="31" t="n">
        <f aca="false">'ARIMAX(1,1,1) Model'!$C$6*I542+'ARIMAX(1,1,1) Model'!$C$7*N542/1000+'ARIMAX(1,1,1) Model'!$C$8*AD542+'ARIMAX(1,1,1) Model'!$C$9*AE542+'ARIMAX(1,1,1) Model'!$C$10*AC542+'ARIMAX(1,1,1) Model'!$C$11*IF(AND(B542&gt;='ARIMAX(1,1,1) Model'!$C$25,B542&lt;='ARIMAX(1,1,1) Model'!$C$26),1,0)+'ARIMAX(1,1,1) Model'!$C$12*E542/1000+'ARIMAX(1,1,1) Model'!$C$13*V542+'ARIMAX(1,1,1) Model'!$C$14*A542+'ARIMAX(1,1,1) Model'!$C$15*SIN(2*PI()*A542/'ARIMAX(1,1,1) Model'!$C$24)+'ARIMAX(1,1,1) Model'!$C$16*COS(2*PI()*A542/'ARIMAX(1,1,1) Model'!$C$24)+'ARIMAX(1,1,1) Model'!$C$17*SIN(4*PI()*A542/'ARIMAX(1,1,1) Model'!$C$24)+'ARIMAX(1,1,1) Model'!$C$18*COS(4*PI()*A542/'ARIMAX(1,1,1) Model'!$C$24)</f>
        <v>2055.91789777608</v>
      </c>
      <c r="AR542" s="31" t="n">
        <f aca="false">IF(ISNUMBER(C542),C542,AP542)-AQ542</f>
        <v>6337.08210222392</v>
      </c>
      <c r="AS542" s="31" t="n">
        <f aca="false">IF(ISNUMBER(C542),C542-AP542,0)</f>
        <v>-312.369608242441</v>
      </c>
      <c r="AT542" s="32"/>
      <c r="AU542" s="33"/>
      <c r="AV542" s="33"/>
      <c r="AW542" s="31"/>
      <c r="AX542" s="31"/>
    </row>
    <row r="543" customFormat="false" ht="16.5" hidden="false" customHeight="true" outlineLevel="0" collapsed="false">
      <c r="A543" s="23" t="n">
        <v>542</v>
      </c>
      <c r="B543" s="24" t="n">
        <v>37064</v>
      </c>
      <c r="C543" s="23" t="n">
        <v>8921</v>
      </c>
      <c r="D543" s="25"/>
      <c r="E543" s="25" t="n">
        <v>394000</v>
      </c>
      <c r="F543" s="25"/>
      <c r="G543" s="25" t="n">
        <v>27.086</v>
      </c>
      <c r="H543" s="25" t="n">
        <v>26.818</v>
      </c>
      <c r="I543" s="25" t="n">
        <v>1.601</v>
      </c>
      <c r="J543" s="25" t="n">
        <v>10470.231</v>
      </c>
      <c r="K543" s="25" t="n">
        <v>761213</v>
      </c>
      <c r="L543" s="25" t="n">
        <v>1206</v>
      </c>
      <c r="M543" s="25" t="n">
        <v>16.876</v>
      </c>
      <c r="N543" s="25" t="n">
        <v>232513</v>
      </c>
      <c r="O543" s="25" t="n">
        <v>7004.2</v>
      </c>
      <c r="P543" s="25" t="n">
        <v>1784759</v>
      </c>
      <c r="Q543" s="25"/>
      <c r="R543" s="25" t="n">
        <v>8007</v>
      </c>
      <c r="S543" s="25"/>
      <c r="T543" s="25" t="n">
        <v>84.7</v>
      </c>
      <c r="U543" s="25" t="n">
        <v>25</v>
      </c>
      <c r="V543" s="25" t="n">
        <v>89.4</v>
      </c>
      <c r="W543" s="25"/>
      <c r="X543" s="25"/>
      <c r="Y543" s="25"/>
      <c r="Z543" s="25"/>
      <c r="AA543" s="25" t="n">
        <v>282398</v>
      </c>
      <c r="AB543" s="26"/>
      <c r="AC543" s="27" t="n">
        <v>0</v>
      </c>
      <c r="AD543" s="28" t="n">
        <v>0.3</v>
      </c>
      <c r="AE543" s="28" t="n">
        <v>68.5</v>
      </c>
      <c r="AF543" s="27"/>
      <c r="AG543" s="29" t="n">
        <f aca="false">6753.47943187+0.36116788*I543+0.01252571*N543-22.85359542*V543+0.00407811*AA543-0.00067349*E543</f>
        <v>8509.63168810788</v>
      </c>
      <c r="AH543" s="29" t="n">
        <f aca="false">A543*'Simple Linear Regression'!$B$18+'Simple Linear Regression'!$B$17</f>
        <v>8347.68244641646</v>
      </c>
      <c r="AI543" s="29" t="n">
        <f aca="false">7491.3971+0.0137554*N543-0.00058829*E543-34.3283*V543+0.30565*L543+54.6031*M543</f>
        <v>8679.0659558</v>
      </c>
      <c r="AJ543" s="29" t="n">
        <f aca="false">7491.3971-0.00058829*E543+0.30565*L543+54.6031*M543+0.0137554*N543-34.3283*V543</f>
        <v>8679.0659558</v>
      </c>
      <c r="AL543" s="29" t="n">
        <f aca="false">2192.59+2373.87*I543+0.0316653*N543-15.7623*V543+0.00202406*AA543-0.000740146*E543-0.00963493*(I543*N543)</f>
        <v>8639.93850775691</v>
      </c>
      <c r="AM543" s="30" t="n">
        <f aca="false">5205.907083+122.0638992*I543+13.609808*(N543/1000)-1.245906883*AD543+0.7746840854*AE543-134.2474226*AC543-1547.125689*IF(AND(B543&gt;=DATE(2020,3,20),B543&lt;=DATE(2020,6,26)),1,0)</f>
        <v>8618.4807609082</v>
      </c>
      <c r="AN543" s="30" t="n">
        <f aca="false">IF(ISNUMBER(C544),C544,AN544)-0.8328750492*(AD545-AD544)+3.274150872*(AE545-AE544)+0.7954612886*((IF(ISNUMBER(C544),C544,AN544)-IF(ISNUMBER(C543),C543,AN543))-(-0.8328750492*(AD544-AD543)+3.274150872*(AE544-AE543)))-1.394571582*AO544+0.4181414112*AO543</f>
        <v>9148.25189540811</v>
      </c>
      <c r="AP543" s="31" t="n">
        <f aca="false">AQ543+AR542+'ARIMAX(1,1,1) Model'!$C$19*(AR542-AR541)+'ARIMAX(1,1,1) Model'!$C$20*AS542</f>
        <v>8691.04615170308</v>
      </c>
      <c r="AQ543" s="31" t="n">
        <f aca="false">'ARIMAX(1,1,1) Model'!$C$6*I543+'ARIMAX(1,1,1) Model'!$C$7*N543/1000+'ARIMAX(1,1,1) Model'!$C$8*AD543+'ARIMAX(1,1,1) Model'!$C$9*AE543+'ARIMAX(1,1,1) Model'!$C$10*AC543+'ARIMAX(1,1,1) Model'!$C$11*IF(AND(B543&gt;='ARIMAX(1,1,1) Model'!$C$25,B543&lt;='ARIMAX(1,1,1) Model'!$C$26),1,0)+'ARIMAX(1,1,1) Model'!$C$12*E543/1000+'ARIMAX(1,1,1) Model'!$C$13*V543+'ARIMAX(1,1,1) Model'!$C$14*A543+'ARIMAX(1,1,1) Model'!$C$15*SIN(2*PI()*A543/'ARIMAX(1,1,1) Model'!$C$24)+'ARIMAX(1,1,1) Model'!$C$16*COS(2*PI()*A543/'ARIMAX(1,1,1) Model'!$C$24)+'ARIMAX(1,1,1) Model'!$C$17*SIN(4*PI()*A543/'ARIMAX(1,1,1) Model'!$C$24)+'ARIMAX(1,1,1) Model'!$C$18*COS(4*PI()*A543/'ARIMAX(1,1,1) Model'!$C$24)</f>
        <v>2083.66928485199</v>
      </c>
      <c r="AR543" s="31" t="n">
        <f aca="false">IF(ISNUMBER(C543),C543,AP543)-AQ543</f>
        <v>6837.33071514801</v>
      </c>
      <c r="AS543" s="31" t="n">
        <f aca="false">IF(ISNUMBER(C543),C543-AP543,0)</f>
        <v>229.953848296916</v>
      </c>
      <c r="AT543" s="32"/>
      <c r="AU543" s="33"/>
      <c r="AV543" s="33"/>
      <c r="AW543" s="31"/>
      <c r="AX543" s="31"/>
    </row>
    <row r="544" customFormat="false" ht="16.5" hidden="false" customHeight="true" outlineLevel="0" collapsed="false">
      <c r="A544" s="23" t="n">
        <v>543</v>
      </c>
      <c r="B544" s="24" t="n">
        <v>37071</v>
      </c>
      <c r="C544" s="23" t="n">
        <v>9036</v>
      </c>
      <c r="D544" s="25"/>
      <c r="E544" s="25" t="n">
        <v>381000</v>
      </c>
      <c r="F544" s="25"/>
      <c r="G544" s="25" t="n">
        <v>26.374</v>
      </c>
      <c r="H544" s="25" t="n">
        <v>26.632</v>
      </c>
      <c r="I544" s="25" t="n">
        <v>1.538</v>
      </c>
      <c r="J544" s="25" t="n">
        <v>10470.231</v>
      </c>
      <c r="K544" s="25" t="n">
        <v>761213</v>
      </c>
      <c r="L544" s="25" t="n">
        <v>1206</v>
      </c>
      <c r="M544" s="25" t="n">
        <v>16.876</v>
      </c>
      <c r="N544" s="25" t="n">
        <v>232513</v>
      </c>
      <c r="O544" s="25" t="n">
        <v>7004.2</v>
      </c>
      <c r="P544" s="25" t="n">
        <v>1784759</v>
      </c>
      <c r="Q544" s="25"/>
      <c r="R544" s="25" t="n">
        <v>8007</v>
      </c>
      <c r="S544" s="25"/>
      <c r="T544" s="25" t="n">
        <v>84.7</v>
      </c>
      <c r="U544" s="25" t="n">
        <v>25</v>
      </c>
      <c r="V544" s="25" t="n">
        <v>89.4</v>
      </c>
      <c r="W544" s="25"/>
      <c r="X544" s="25"/>
      <c r="Y544" s="25"/>
      <c r="Z544" s="25"/>
      <c r="AA544" s="25" t="n">
        <v>282398</v>
      </c>
      <c r="AB544" s="26"/>
      <c r="AC544" s="27" t="n">
        <v>0</v>
      </c>
      <c r="AD544" s="28" t="n">
        <v>0.2</v>
      </c>
      <c r="AE544" s="28" t="n">
        <v>67.6</v>
      </c>
      <c r="AF544" s="27"/>
      <c r="AG544" s="29" t="n">
        <f aca="false">6753.47943187+0.36116788*I544+0.01252571*N544-22.85359542*V544+0.00407811*AA544-0.00067349*E544</f>
        <v>8518.36430453144</v>
      </c>
      <c r="AH544" s="29" t="n">
        <f aca="false">A544*'Simple Linear Regression'!$B$18+'Simple Linear Regression'!$B$17</f>
        <v>8348.53548350036</v>
      </c>
      <c r="AI544" s="29" t="n">
        <f aca="false">7491.3971+0.0137554*N544-0.00058829*E544-34.3283*V544+0.30565*L544+54.6031*M544</f>
        <v>8686.7137258</v>
      </c>
      <c r="AJ544" s="29" t="n">
        <f aca="false">7491.3971-0.00058829*E544+0.30565*L544+54.6031*M544+0.0137554*N544-34.3283*V544</f>
        <v>8686.7137258</v>
      </c>
      <c r="AL544" s="29" t="n">
        <f aca="false">2192.59+2373.87*I544+0.0316653*N544-15.7623*V544+0.00202406*AA544-0.000740146*E544-0.00963493*(I544*N544)</f>
        <v>8641.14212393958</v>
      </c>
      <c r="AM544" s="30" t="n">
        <f aca="false">5205.907083+122.0638992*I544+13.609808*(N544/1000)-1.245906883*AD544+0.7746840854*AE544-134.2474226*AC544-1547.125689*IF(AND(B544&gt;=DATE(2020,3,20),B544&lt;=DATE(2020,6,26)),1,0)</f>
        <v>8610.21811027004</v>
      </c>
      <c r="AN544" s="30" t="n">
        <f aca="false">IF(ISNUMBER(C545),C545,AN545)-0.8328750492*(AD546-AD545)+3.274150872*(AE546-AE545)+0.7954612886*((IF(ISNUMBER(C545),C545,AN545)-IF(ISNUMBER(C544),C544,AN544))-(-0.8328750492*(AD545-AD544)+3.274150872*(AE545-AE544)))-1.394571582*AO545+0.4181414112*AO544</f>
        <v>8297.6167471073</v>
      </c>
      <c r="AP544" s="31" t="n">
        <f aca="false">AQ544+AR543+'ARIMAX(1,1,1) Model'!$C$19*(AR543-AR542)+'ARIMAX(1,1,1) Model'!$C$20*AS543</f>
        <v>8762.62898041238</v>
      </c>
      <c r="AQ544" s="31" t="n">
        <f aca="false">'ARIMAX(1,1,1) Model'!$C$6*I544+'ARIMAX(1,1,1) Model'!$C$7*N544/1000+'ARIMAX(1,1,1) Model'!$C$8*AD544+'ARIMAX(1,1,1) Model'!$C$9*AE544+'ARIMAX(1,1,1) Model'!$C$10*AC544+'ARIMAX(1,1,1) Model'!$C$11*IF(AND(B544&gt;='ARIMAX(1,1,1) Model'!$C$25,B544&lt;='ARIMAX(1,1,1) Model'!$C$26),1,0)+'ARIMAX(1,1,1) Model'!$C$12*E544/1000+'ARIMAX(1,1,1) Model'!$C$13*V544+'ARIMAX(1,1,1) Model'!$C$14*A544+'ARIMAX(1,1,1) Model'!$C$15*SIN(2*PI()*A544/'ARIMAX(1,1,1) Model'!$C$24)+'ARIMAX(1,1,1) Model'!$C$16*COS(2*PI()*A544/'ARIMAX(1,1,1) Model'!$C$24)+'ARIMAX(1,1,1) Model'!$C$17*SIN(4*PI()*A544/'ARIMAX(1,1,1) Model'!$C$24)+'ARIMAX(1,1,1) Model'!$C$18*COS(4*PI()*A544/'ARIMAX(1,1,1) Model'!$C$24)</f>
        <v>2083.4858576011</v>
      </c>
      <c r="AR544" s="31" t="n">
        <f aca="false">IF(ISNUMBER(C544),C544,AP544)-AQ544</f>
        <v>6952.5141423989</v>
      </c>
      <c r="AS544" s="31" t="n">
        <f aca="false">IF(ISNUMBER(C544),C544-AP544,0)</f>
        <v>273.371019587616</v>
      </c>
      <c r="AT544" s="32"/>
      <c r="AU544" s="33"/>
      <c r="AV544" s="33"/>
      <c r="AW544" s="31"/>
      <c r="AX544" s="31"/>
    </row>
    <row r="545" customFormat="false" ht="16.5" hidden="false" customHeight="true" outlineLevel="0" collapsed="false">
      <c r="A545" s="23" t="n">
        <v>544</v>
      </c>
      <c r="B545" s="24" t="n">
        <v>37078</v>
      </c>
      <c r="C545" s="23" t="n">
        <v>8622</v>
      </c>
      <c r="D545" s="25"/>
      <c r="E545" s="25" t="n">
        <v>394000</v>
      </c>
      <c r="F545" s="25"/>
      <c r="G545" s="25" t="n">
        <v>26.8675</v>
      </c>
      <c r="H545" s="25" t="n">
        <v>25.9</v>
      </c>
      <c r="I545" s="25" t="n">
        <v>1.474</v>
      </c>
      <c r="J545" s="25" t="n">
        <v>10470.231</v>
      </c>
      <c r="K545" s="25" t="n">
        <v>761213</v>
      </c>
      <c r="L545" s="25" t="n">
        <v>1234</v>
      </c>
      <c r="M545" s="25" t="n">
        <v>16.876</v>
      </c>
      <c r="N545" s="25" t="n">
        <v>232513</v>
      </c>
      <c r="O545" s="25" t="n">
        <v>7052.8</v>
      </c>
      <c r="P545" s="25" t="n">
        <v>1784759</v>
      </c>
      <c r="Q545" s="25"/>
      <c r="R545" s="25" t="n">
        <v>8007</v>
      </c>
      <c r="S545" s="25"/>
      <c r="T545" s="25" t="n">
        <v>84.7</v>
      </c>
      <c r="U545" s="25" t="n">
        <v>25</v>
      </c>
      <c r="V545" s="25" t="n">
        <v>94.9</v>
      </c>
      <c r="W545" s="25"/>
      <c r="X545" s="25"/>
      <c r="Y545" s="25"/>
      <c r="Z545" s="25"/>
      <c r="AA545" s="25" t="n">
        <v>282398</v>
      </c>
      <c r="AB545" s="26"/>
      <c r="AC545" s="27" t="n">
        <v>1</v>
      </c>
      <c r="AD545" s="28" t="n">
        <v>0.4</v>
      </c>
      <c r="AE545" s="28" t="n">
        <v>73.3</v>
      </c>
      <c r="AF545" s="27"/>
      <c r="AG545" s="29" t="n">
        <f aca="false">6753.47943187+0.36116788*I545+0.01252571*N545-22.85359542*V545+0.00407811*AA545-0.00067349*E545</f>
        <v>8383.89104497712</v>
      </c>
      <c r="AH545" s="29" t="n">
        <f aca="false">A545*'Simple Linear Regression'!$B$18+'Simple Linear Regression'!$B$17</f>
        <v>8349.38852058427</v>
      </c>
      <c r="AI545" s="29" t="n">
        <f aca="false">7491.3971+0.0137554*N545-0.00058829*E545-34.3283*V545+0.30565*L545+54.6031*M545</f>
        <v>8498.8185058</v>
      </c>
      <c r="AJ545" s="29" t="n">
        <f aca="false">7491.3971-0.00058829*E545+0.30565*L545+54.6031*M545+0.0137554*N545-34.3283*V545</f>
        <v>8498.8185058</v>
      </c>
      <c r="AL545" s="29" t="n">
        <f aca="false">2192.59+2373.87*I545+0.0316653*N545-15.7623*V545+0.00202406*AA545-0.000740146*E545-0.00963493*(I545*N545)</f>
        <v>8536.27567060134</v>
      </c>
      <c r="AM545" s="30" t="n">
        <f aca="false">5205.907083+122.0638992*I545+13.609808*(N545/1000)-1.245906883*AD545+0.7746840854*AE545-134.2474226*AC545-1547.125689*IF(AND(B545&gt;=DATE(2020,3,20),B545&lt;=DATE(2020,6,26)),1,0)</f>
        <v>8472.32511603142</v>
      </c>
      <c r="AN545" s="30" t="n">
        <f aca="false">IF(ISNUMBER(C546),C546,AN546)-0.8328750492*(AD547-AD546)+3.274150872*(AE547-AE546)+0.7954612886*((IF(ISNUMBER(C546),C546,AN546)-IF(ISNUMBER(C545),C545,AN545))-(-0.8328750492*(AD546-AD545)+3.274150872*(AE546-AE545)))-1.394571582*AO546+0.4181414112*AO545</f>
        <v>9451.03805473995</v>
      </c>
      <c r="AP545" s="31" t="n">
        <f aca="false">AQ545+AR544+'ARIMAX(1,1,1) Model'!$C$19*(AR544-AR543)+'ARIMAX(1,1,1) Model'!$C$20*AS544</f>
        <v>8776.50173895427</v>
      </c>
      <c r="AQ545" s="31" t="n">
        <f aca="false">'ARIMAX(1,1,1) Model'!$C$6*I545+'ARIMAX(1,1,1) Model'!$C$7*N545/1000+'ARIMAX(1,1,1) Model'!$C$8*AD545+'ARIMAX(1,1,1) Model'!$C$9*AE545+'ARIMAX(1,1,1) Model'!$C$10*AC545+'ARIMAX(1,1,1) Model'!$C$11*IF(AND(B545&gt;='ARIMAX(1,1,1) Model'!$C$25,B545&lt;='ARIMAX(1,1,1) Model'!$C$26),1,0)+'ARIMAX(1,1,1) Model'!$C$12*E545/1000+'ARIMAX(1,1,1) Model'!$C$13*V545+'ARIMAX(1,1,1) Model'!$C$14*A545+'ARIMAX(1,1,1) Model'!$C$15*SIN(2*PI()*A545/'ARIMAX(1,1,1) Model'!$C$24)+'ARIMAX(1,1,1) Model'!$C$16*COS(2*PI()*A545/'ARIMAX(1,1,1) Model'!$C$24)+'ARIMAX(1,1,1) Model'!$C$17*SIN(4*PI()*A545/'ARIMAX(1,1,1) Model'!$C$24)+'ARIMAX(1,1,1) Model'!$C$18*COS(4*PI()*A545/'ARIMAX(1,1,1) Model'!$C$24)</f>
        <v>2058.81030854881</v>
      </c>
      <c r="AR545" s="31" t="n">
        <f aca="false">IF(ISNUMBER(C545),C545,AP545)-AQ545</f>
        <v>6563.18969145119</v>
      </c>
      <c r="AS545" s="31" t="n">
        <f aca="false">IF(ISNUMBER(C545),C545-AP545,0)</f>
        <v>-154.50173895427</v>
      </c>
      <c r="AT545" s="32"/>
      <c r="AU545" s="33"/>
      <c r="AV545" s="33"/>
      <c r="AW545" s="31"/>
      <c r="AX545" s="31"/>
    </row>
    <row r="546" customFormat="false" ht="16.5" hidden="false" customHeight="true" outlineLevel="0" collapsed="false">
      <c r="A546" s="23" t="n">
        <v>545</v>
      </c>
      <c r="B546" s="24" t="n">
        <v>37085</v>
      </c>
      <c r="C546" s="23" t="n">
        <v>9095</v>
      </c>
      <c r="D546" s="25"/>
      <c r="E546" s="25" t="n">
        <v>401000</v>
      </c>
      <c r="F546" s="25"/>
      <c r="G546" s="25" t="n">
        <v>27.068</v>
      </c>
      <c r="H546" s="25" t="n">
        <v>24.472</v>
      </c>
      <c r="I546" s="25" t="n">
        <v>1.437</v>
      </c>
      <c r="J546" s="25" t="n">
        <v>10470.231</v>
      </c>
      <c r="K546" s="25" t="n">
        <v>846702</v>
      </c>
      <c r="L546" s="25" t="n">
        <v>1234</v>
      </c>
      <c r="M546" s="25" t="n">
        <v>16.876</v>
      </c>
      <c r="N546" s="25" t="n">
        <v>232513</v>
      </c>
      <c r="O546" s="25" t="n">
        <v>7052.8</v>
      </c>
      <c r="P546" s="25" t="n">
        <v>1784759</v>
      </c>
      <c r="Q546" s="25"/>
      <c r="R546" s="25" t="n">
        <v>8007</v>
      </c>
      <c r="S546" s="25"/>
      <c r="T546" s="25" t="n">
        <v>84.7</v>
      </c>
      <c r="U546" s="25" t="n">
        <v>25</v>
      </c>
      <c r="V546" s="25" t="n">
        <v>94.9</v>
      </c>
      <c r="W546" s="25"/>
      <c r="X546" s="25"/>
      <c r="Y546" s="25"/>
      <c r="Z546" s="25"/>
      <c r="AA546" s="25" t="n">
        <v>282398</v>
      </c>
      <c r="AB546" s="26"/>
      <c r="AC546" s="27" t="n">
        <v>0</v>
      </c>
      <c r="AD546" s="28" t="n">
        <v>0</v>
      </c>
      <c r="AE546" s="28" t="n">
        <v>79.2</v>
      </c>
      <c r="AF546" s="27"/>
      <c r="AG546" s="29" t="n">
        <f aca="false">6753.47943187+0.36116788*I546+0.01252571*N546-22.85359542*V546+0.00407811*AA546-0.00067349*E546</f>
        <v>8379.16325176556</v>
      </c>
      <c r="AH546" s="29" t="n">
        <f aca="false">A546*'Simple Linear Regression'!$B$18+'Simple Linear Regression'!$B$17</f>
        <v>8350.24155766817</v>
      </c>
      <c r="AI546" s="29" t="n">
        <f aca="false">7491.3971+0.0137554*N546-0.00058829*E546-34.3283*V546+0.30565*L546+54.6031*M546</f>
        <v>8494.7004758</v>
      </c>
      <c r="AJ546" s="29" t="n">
        <f aca="false">7491.3971-0.00058829*E546+0.30565*L546+54.6031*M546+0.0137554*N546-34.3283*V546</f>
        <v>8494.7004758</v>
      </c>
      <c r="AL546" s="29" t="n">
        <f aca="false">2192.59+2373.87*I546+0.0316653*N546-15.7623*V546+0.00202406*AA546-0.000740146*E546-0.00963493*(I546*N546)</f>
        <v>8526.15057832767</v>
      </c>
      <c r="AM546" s="30" t="n">
        <f aca="false">5205.907083+122.0638992*I546+13.609808*(N546/1000)-1.245906883*AD546+0.7746840854*AE546-134.2474226*AC546-1547.125689*IF(AND(B546&gt;=DATE(2020,3,20),B546&lt;=DATE(2020,6,26)),1,0)</f>
        <v>8607.12517321808</v>
      </c>
      <c r="AN546" s="30" t="n">
        <f aca="false">IF(ISNUMBER(C547),C547,AN547)-0.8328750492*(AD548-AD547)+3.274150872*(AE548-AE547)+0.7954612886*((IF(ISNUMBER(C547),C547,AN547)-IF(ISNUMBER(C546),C546,AN546))-(-0.8328750492*(AD547-AD546)+3.274150872*(AE547-AE546)))-1.394571582*AO547+0.4181414112*AO546</f>
        <v>9270.271815733</v>
      </c>
      <c r="AP546" s="31" t="n">
        <f aca="false">AQ546+AR545+'ARIMAX(1,1,1) Model'!$C$19*(AR545-AR544)+'ARIMAX(1,1,1) Model'!$C$20*AS545</f>
        <v>8824.94871875274</v>
      </c>
      <c r="AQ546" s="31" t="n">
        <f aca="false">'ARIMAX(1,1,1) Model'!$C$6*I546+'ARIMAX(1,1,1) Model'!$C$7*N546/1000+'ARIMAX(1,1,1) Model'!$C$8*AD546+'ARIMAX(1,1,1) Model'!$C$9*AE546+'ARIMAX(1,1,1) Model'!$C$10*AC546+'ARIMAX(1,1,1) Model'!$C$11*IF(AND(B546&gt;='ARIMAX(1,1,1) Model'!$C$25,B546&lt;='ARIMAX(1,1,1) Model'!$C$26),1,0)+'ARIMAX(1,1,1) Model'!$C$12*E546/1000+'ARIMAX(1,1,1) Model'!$C$13*V546+'ARIMAX(1,1,1) Model'!$C$14*A546+'ARIMAX(1,1,1) Model'!$C$15*SIN(2*PI()*A546/'ARIMAX(1,1,1) Model'!$C$24)+'ARIMAX(1,1,1) Model'!$C$16*COS(2*PI()*A546/'ARIMAX(1,1,1) Model'!$C$24)+'ARIMAX(1,1,1) Model'!$C$17*SIN(4*PI()*A546/'ARIMAX(1,1,1) Model'!$C$24)+'ARIMAX(1,1,1) Model'!$C$18*COS(4*PI()*A546/'ARIMAX(1,1,1) Model'!$C$24)</f>
        <v>2160.66601688425</v>
      </c>
      <c r="AR546" s="31" t="n">
        <f aca="false">IF(ISNUMBER(C546),C546,AP546)-AQ546</f>
        <v>6934.33398311575</v>
      </c>
      <c r="AS546" s="31" t="n">
        <f aca="false">IF(ISNUMBER(C546),C546-AP546,0)</f>
        <v>270.051281247261</v>
      </c>
      <c r="AT546" s="32"/>
      <c r="AU546" s="33"/>
      <c r="AV546" s="33"/>
      <c r="AW546" s="31"/>
      <c r="AX546" s="31"/>
    </row>
    <row r="547" customFormat="false" ht="16.5" hidden="false" customHeight="true" outlineLevel="0" collapsed="false">
      <c r="A547" s="23" t="n">
        <v>546</v>
      </c>
      <c r="B547" s="24" t="n">
        <v>37092</v>
      </c>
      <c r="C547" s="23" t="n">
        <v>9176</v>
      </c>
      <c r="D547" s="25"/>
      <c r="E547" s="25" t="n">
        <v>405000</v>
      </c>
      <c r="F547" s="25"/>
      <c r="G547" s="25" t="n">
        <v>25.264</v>
      </c>
      <c r="H547" s="25" t="n">
        <v>23.472</v>
      </c>
      <c r="I547" s="25" t="n">
        <v>1.413</v>
      </c>
      <c r="J547" s="25" t="n">
        <v>10470.231</v>
      </c>
      <c r="K547" s="25" t="n">
        <v>846702</v>
      </c>
      <c r="L547" s="25" t="n">
        <v>1234</v>
      </c>
      <c r="M547" s="25" t="n">
        <v>17.464</v>
      </c>
      <c r="N547" s="25" t="n">
        <v>245357</v>
      </c>
      <c r="O547" s="25" t="n">
        <v>7052.8</v>
      </c>
      <c r="P547" s="25" t="n">
        <v>1784759</v>
      </c>
      <c r="Q547" s="25"/>
      <c r="R547" s="25" t="n">
        <v>8007</v>
      </c>
      <c r="S547" s="25"/>
      <c r="T547" s="25" t="n">
        <v>84.7</v>
      </c>
      <c r="U547" s="25" t="n">
        <v>25</v>
      </c>
      <c r="V547" s="25" t="n">
        <v>94.9</v>
      </c>
      <c r="W547" s="25"/>
      <c r="X547" s="25"/>
      <c r="Y547" s="25"/>
      <c r="Z547" s="25"/>
      <c r="AA547" s="25" t="n">
        <v>282398</v>
      </c>
      <c r="AB547" s="26"/>
      <c r="AC547" s="27" t="n">
        <v>0</v>
      </c>
      <c r="AD547" s="28" t="n">
        <v>0</v>
      </c>
      <c r="AE547" s="28" t="n">
        <v>77.8</v>
      </c>
      <c r="AF547" s="27"/>
      <c r="AG547" s="29" t="n">
        <f aca="false">6753.47943187+0.36116788*I547+0.01252571*N547-22.85359542*V547+0.00407811*AA547-0.00067349*E547</f>
        <v>8537.34084297644</v>
      </c>
      <c r="AH547" s="29" t="n">
        <f aca="false">A547*'Simple Linear Regression'!$B$18+'Simple Linear Regression'!$B$17</f>
        <v>8351.09459475208</v>
      </c>
      <c r="AI547" s="29" t="n">
        <f aca="false">7491.3971+0.0137554*N547-0.00058829*E547-34.3283*V547+0.30565*L547+54.6031*M547</f>
        <v>8701.1282962</v>
      </c>
      <c r="AJ547" s="29" t="n">
        <f aca="false">7491.3971-0.00058829*E547+0.30565*L547+54.6031*M547+0.0137554*N547-34.3283*V547</f>
        <v>8701.1282962</v>
      </c>
      <c r="AL547" s="29" t="n">
        <f aca="false">2192.59+2373.87*I547+0.0316653*N547-15.7623*V547+0.00202406*AA547-0.000740146*E547-0.00963493*(I547*N547)</f>
        <v>8751.83192220587</v>
      </c>
      <c r="AM547" s="30" t="n">
        <f aca="false">5205.907083+122.0638992*I547+13.609808*(N547/1000)-1.245906883*AD547+0.7746840854*AE547-134.2474226*AC547-1547.125689*IF(AND(B547&gt;=DATE(2020,3,20),B547&lt;=DATE(2020,6,26)),1,0)</f>
        <v>8777.91545586972</v>
      </c>
      <c r="AN547" s="30" t="n">
        <f aca="false">IF(ISNUMBER(C548),C548,AN548)-0.8328750492*(AD549-AD548)+3.274150872*(AE549-AE548)+0.7954612886*((IF(ISNUMBER(C548),C548,AN548)-IF(ISNUMBER(C547),C547,AN547))-(-0.8328750492*(AD548-AD547)+3.274150872*(AE548-AE547)))-1.394571582*AO548+0.4181414112*AO547</f>
        <v>8848.12979409371</v>
      </c>
      <c r="AP547" s="31" t="n">
        <f aca="false">AQ547+AR546+'ARIMAX(1,1,1) Model'!$C$19*(AR546-AR545)+'ARIMAX(1,1,1) Model'!$C$20*AS546</f>
        <v>8866.65470165559</v>
      </c>
      <c r="AQ547" s="31" t="n">
        <f aca="false">'ARIMAX(1,1,1) Model'!$C$6*I547+'ARIMAX(1,1,1) Model'!$C$7*N547/1000+'ARIMAX(1,1,1) Model'!$C$8*AD547+'ARIMAX(1,1,1) Model'!$C$9*AE547+'ARIMAX(1,1,1) Model'!$C$10*AC547+'ARIMAX(1,1,1) Model'!$C$11*IF(AND(B547&gt;='ARIMAX(1,1,1) Model'!$C$25,B547&lt;='ARIMAX(1,1,1) Model'!$C$26),1,0)+'ARIMAX(1,1,1) Model'!$C$12*E547/1000+'ARIMAX(1,1,1) Model'!$C$13*V547+'ARIMAX(1,1,1) Model'!$C$14*A547+'ARIMAX(1,1,1) Model'!$C$15*SIN(2*PI()*A547/'ARIMAX(1,1,1) Model'!$C$24)+'ARIMAX(1,1,1) Model'!$C$16*COS(2*PI()*A547/'ARIMAX(1,1,1) Model'!$C$24)+'ARIMAX(1,1,1) Model'!$C$17*SIN(4*PI()*A547/'ARIMAX(1,1,1) Model'!$C$24)+'ARIMAX(1,1,1) Model'!$C$18*COS(4*PI()*A547/'ARIMAX(1,1,1) Model'!$C$24)</f>
        <v>2139.19110493057</v>
      </c>
      <c r="AR547" s="31" t="n">
        <f aca="false">IF(ISNUMBER(C547),C547,AP547)-AQ547</f>
        <v>7036.80889506944</v>
      </c>
      <c r="AS547" s="31" t="n">
        <f aca="false">IF(ISNUMBER(C547),C547-AP547,0)</f>
        <v>309.345298344409</v>
      </c>
      <c r="AT547" s="32"/>
      <c r="AU547" s="33"/>
      <c r="AV547" s="33"/>
      <c r="AW547" s="31"/>
      <c r="AX547" s="31"/>
    </row>
    <row r="548" customFormat="false" ht="16.5" hidden="false" customHeight="true" outlineLevel="0" collapsed="false">
      <c r="A548" s="23" t="n">
        <v>547</v>
      </c>
      <c r="B548" s="24" t="n">
        <v>37099</v>
      </c>
      <c r="C548" s="23" t="n">
        <v>9007</v>
      </c>
      <c r="D548" s="25"/>
      <c r="E548" s="25" t="n">
        <v>398000</v>
      </c>
      <c r="F548" s="25"/>
      <c r="G548" s="25" t="n">
        <v>26.498</v>
      </c>
      <c r="H548" s="25" t="n">
        <v>24.694</v>
      </c>
      <c r="I548" s="25" t="n">
        <v>1.395</v>
      </c>
      <c r="J548" s="25" t="n">
        <v>10470.231</v>
      </c>
      <c r="K548" s="25" t="n">
        <v>846702</v>
      </c>
      <c r="L548" s="25" t="n">
        <v>1234</v>
      </c>
      <c r="M548" s="25" t="n">
        <v>17.464</v>
      </c>
      <c r="N548" s="25" t="n">
        <v>245357</v>
      </c>
      <c r="O548" s="25" t="n">
        <v>7052.8</v>
      </c>
      <c r="P548" s="25" t="n">
        <v>1784759</v>
      </c>
      <c r="Q548" s="25"/>
      <c r="R548" s="25" t="n">
        <v>8007</v>
      </c>
      <c r="S548" s="25"/>
      <c r="T548" s="25" t="n">
        <v>84.7</v>
      </c>
      <c r="U548" s="25" t="n">
        <v>25</v>
      </c>
      <c r="V548" s="25" t="n">
        <v>94.9</v>
      </c>
      <c r="W548" s="25"/>
      <c r="X548" s="25"/>
      <c r="Y548" s="25"/>
      <c r="Z548" s="25"/>
      <c r="AA548" s="25" t="n">
        <v>282398</v>
      </c>
      <c r="AB548" s="26"/>
      <c r="AC548" s="27" t="n">
        <v>0</v>
      </c>
      <c r="AD548" s="28" t="n">
        <v>0</v>
      </c>
      <c r="AE548" s="28" t="n">
        <v>85.8</v>
      </c>
      <c r="AF548" s="27"/>
      <c r="AG548" s="29" t="n">
        <f aca="false">6753.47943187+0.36116788*I548+0.01252571*N548-22.85359542*V548+0.00407811*AA548-0.00067349*E548</f>
        <v>8542.0487719546</v>
      </c>
      <c r="AH548" s="29" t="n">
        <f aca="false">A548*'Simple Linear Regression'!$B$18+'Simple Linear Regression'!$B$17</f>
        <v>8351.94763183598</v>
      </c>
      <c r="AI548" s="29" t="n">
        <f aca="false">7491.3971+0.0137554*N548-0.00058829*E548-34.3283*V548+0.30565*L548+54.6031*M548</f>
        <v>8705.2463262</v>
      </c>
      <c r="AJ548" s="29" t="n">
        <f aca="false">7491.3971-0.00058829*E548+0.30565*L548+54.6031*M548+0.0137554*N548-34.3283*V548</f>
        <v>8705.2463262</v>
      </c>
      <c r="AL548" s="29" t="n">
        <f aca="false">2192.59+2373.87*I548+0.0316653*N548-15.7623*V548+0.00202406*AA548-0.000740146*E548-0.00963493*(I548*N548)</f>
        <v>8756.83523956605</v>
      </c>
      <c r="AM548" s="30" t="n">
        <f aca="false">5205.907083+122.0638992*I548+13.609808*(N548/1000)-1.245906883*AD548+0.7746840854*AE548-134.2474226*AC548-1547.125689*IF(AND(B548&gt;=DATE(2020,3,20),B548&lt;=DATE(2020,6,26)),1,0)</f>
        <v>8781.91577836732</v>
      </c>
      <c r="AN548" s="30" t="n">
        <f aca="false">IF(ISNUMBER(C549),C549,AN549)-0.8328750492*(AD550-AD549)+3.274150872*(AE550-AE549)+0.7954612886*((IF(ISNUMBER(C549),C549,AN549)-IF(ISNUMBER(C548),C548,AN548))-(-0.8328750492*(AD549-AD548)+3.274150872*(AE549-AE548)))-1.394571582*AO549+0.4181414112*AO548</f>
        <v>9008.48327203088</v>
      </c>
      <c r="AP548" s="31" t="n">
        <f aca="false">AQ548+AR547+'ARIMAX(1,1,1) Model'!$C$19*(AR547-AR546)+'ARIMAX(1,1,1) Model'!$C$20*AS547</f>
        <v>8910.11867324249</v>
      </c>
      <c r="AQ548" s="31" t="n">
        <f aca="false">'ARIMAX(1,1,1) Model'!$C$6*I548+'ARIMAX(1,1,1) Model'!$C$7*N548/1000+'ARIMAX(1,1,1) Model'!$C$8*AD548+'ARIMAX(1,1,1) Model'!$C$9*AE548+'ARIMAX(1,1,1) Model'!$C$10*AC548+'ARIMAX(1,1,1) Model'!$C$11*IF(AND(B548&gt;='ARIMAX(1,1,1) Model'!$C$25,B548&lt;='ARIMAX(1,1,1) Model'!$C$26),1,0)+'ARIMAX(1,1,1) Model'!$C$12*E548/1000+'ARIMAX(1,1,1) Model'!$C$13*V548+'ARIMAX(1,1,1) Model'!$C$14*A548+'ARIMAX(1,1,1) Model'!$C$15*SIN(2*PI()*A548/'ARIMAX(1,1,1) Model'!$C$24)+'ARIMAX(1,1,1) Model'!$C$16*COS(2*PI()*A548/'ARIMAX(1,1,1) Model'!$C$24)+'ARIMAX(1,1,1) Model'!$C$17*SIN(4*PI()*A548/'ARIMAX(1,1,1) Model'!$C$24)+'ARIMAX(1,1,1) Model'!$C$18*COS(4*PI()*A548/'ARIMAX(1,1,1) Model'!$C$24)</f>
        <v>2141.75182688567</v>
      </c>
      <c r="AR548" s="31" t="n">
        <f aca="false">IF(ISNUMBER(C548),C548,AP548)-AQ548</f>
        <v>6865.24817311433</v>
      </c>
      <c r="AS548" s="31" t="n">
        <f aca="false">IF(ISNUMBER(C548),C548-AP548,0)</f>
        <v>96.8813267575151</v>
      </c>
      <c r="AT548" s="32"/>
      <c r="AU548" s="33"/>
      <c r="AV548" s="33"/>
      <c r="AW548" s="31"/>
      <c r="AX548" s="31"/>
    </row>
    <row r="549" customFormat="false" ht="16.5" hidden="false" customHeight="true" outlineLevel="0" collapsed="false">
      <c r="A549" s="23" t="n">
        <v>548</v>
      </c>
      <c r="B549" s="24" t="n">
        <v>37106</v>
      </c>
      <c r="C549" s="23" t="n">
        <v>8959</v>
      </c>
      <c r="D549" s="25"/>
      <c r="E549" s="25" t="n">
        <v>388000</v>
      </c>
      <c r="F549" s="25"/>
      <c r="G549" s="25" t="n">
        <v>27.1</v>
      </c>
      <c r="H549" s="25" t="n">
        <v>24.826</v>
      </c>
      <c r="I549" s="25" t="n">
        <v>1.384</v>
      </c>
      <c r="J549" s="25" t="n">
        <v>10470.231</v>
      </c>
      <c r="K549" s="25" t="n">
        <v>846702</v>
      </c>
      <c r="L549" s="25" t="n">
        <v>1234</v>
      </c>
      <c r="M549" s="25" t="n">
        <v>17.464</v>
      </c>
      <c r="N549" s="25" t="n">
        <v>245357</v>
      </c>
      <c r="O549" s="25" t="n">
        <v>7052.8</v>
      </c>
      <c r="P549" s="25" t="n">
        <v>1784759</v>
      </c>
      <c r="Q549" s="25"/>
      <c r="R549" s="25" t="n">
        <v>8007</v>
      </c>
      <c r="S549" s="25"/>
      <c r="T549" s="25" t="n">
        <v>84.7</v>
      </c>
      <c r="U549" s="25" t="n">
        <v>25</v>
      </c>
      <c r="V549" s="25" t="n">
        <v>94.9</v>
      </c>
      <c r="W549" s="25"/>
      <c r="X549" s="25"/>
      <c r="Y549" s="25"/>
      <c r="Z549" s="25"/>
      <c r="AA549" s="25" t="n">
        <v>282398</v>
      </c>
      <c r="AB549" s="26"/>
      <c r="AC549" s="27" t="n">
        <v>0</v>
      </c>
      <c r="AD549" s="28" t="n">
        <v>0</v>
      </c>
      <c r="AE549" s="28" t="n">
        <v>84.7</v>
      </c>
      <c r="AF549" s="27"/>
      <c r="AG549" s="29" t="n">
        <f aca="false">6753.47943187+0.36116788*I549+0.01252571*N549-22.85359542*V549+0.00407811*AA549-0.00067349*E549</f>
        <v>8548.77969910792</v>
      </c>
      <c r="AH549" s="29" t="n">
        <f aca="false">A549*'Simple Linear Regression'!$B$18+'Simple Linear Regression'!$B$17</f>
        <v>8352.80066891989</v>
      </c>
      <c r="AI549" s="29" t="n">
        <f aca="false">7491.3971+0.0137554*N549-0.00058829*E549-34.3283*V549+0.30565*L549+54.6031*M549</f>
        <v>8711.1292262</v>
      </c>
      <c r="AJ549" s="29" t="n">
        <f aca="false">7491.3971-0.00058829*E549+0.30565*L549+54.6031*M549+0.0137554*N549-34.3283*V549</f>
        <v>8711.1292262</v>
      </c>
      <c r="AL549" s="29" t="n">
        <f aca="false">2192.59+2373.87*I549+0.0316653*N549-15.7623*V549+0.00202406*AA549-0.000740146*E549-0.00963493*(I549*N549)</f>
        <v>8764.12810228616</v>
      </c>
      <c r="AM549" s="30" t="n">
        <f aca="false">5205.907083+122.0638992*I549+13.609808*(N549/1000)-1.245906883*AD549+0.7746840854*AE549-134.2474226*AC549-1547.125689*IF(AND(B549&gt;=DATE(2020,3,20),B549&lt;=DATE(2020,6,26)),1,0)</f>
        <v>8779.72092298218</v>
      </c>
      <c r="AN549" s="30" t="n">
        <f aca="false">IF(ISNUMBER(C550),C550,AN550)-0.8328750492*(AD551-AD550)+3.274150872*(AE551-AE550)+0.7954612886*((IF(ISNUMBER(C550),C550,AN550)-IF(ISNUMBER(C549),C549,AN549))-(-0.8328750492*(AD550-AD549)+3.274150872*(AE550-AE549)))-1.394571582*AO550+0.4181414112*AO549</f>
        <v>8297.83649744106</v>
      </c>
      <c r="AP549" s="31" t="n">
        <f aca="false">AQ549+AR548+'ARIMAX(1,1,1) Model'!$C$19*(AR548-AR547)+'ARIMAX(1,1,1) Model'!$C$20*AS548</f>
        <v>8880.15121264743</v>
      </c>
      <c r="AQ549" s="31" t="n">
        <f aca="false">'ARIMAX(1,1,1) Model'!$C$6*I549+'ARIMAX(1,1,1) Model'!$C$7*N549/1000+'ARIMAX(1,1,1) Model'!$C$8*AD549+'ARIMAX(1,1,1) Model'!$C$9*AE549+'ARIMAX(1,1,1) Model'!$C$10*AC549+'ARIMAX(1,1,1) Model'!$C$11*IF(AND(B549&gt;='ARIMAX(1,1,1) Model'!$C$25,B549&lt;='ARIMAX(1,1,1) Model'!$C$26),1,0)+'ARIMAX(1,1,1) Model'!$C$12*E549/1000+'ARIMAX(1,1,1) Model'!$C$13*V549+'ARIMAX(1,1,1) Model'!$C$14*A549+'ARIMAX(1,1,1) Model'!$C$15*SIN(2*PI()*A549/'ARIMAX(1,1,1) Model'!$C$24)+'ARIMAX(1,1,1) Model'!$C$16*COS(2*PI()*A549/'ARIMAX(1,1,1) Model'!$C$24)+'ARIMAX(1,1,1) Model'!$C$17*SIN(4*PI()*A549/'ARIMAX(1,1,1) Model'!$C$24)+'ARIMAX(1,1,1) Model'!$C$18*COS(4*PI()*A549/'ARIMAX(1,1,1) Model'!$C$24)</f>
        <v>2118.83692139185</v>
      </c>
      <c r="AR549" s="31" t="n">
        <f aca="false">IF(ISNUMBER(C549),C549,AP549)-AQ549</f>
        <v>6840.16307860816</v>
      </c>
      <c r="AS549" s="31" t="n">
        <f aca="false">IF(ISNUMBER(C549),C549-AP549,0)</f>
        <v>78.8487873525701</v>
      </c>
      <c r="AT549" s="32"/>
      <c r="AU549" s="33"/>
      <c r="AV549" s="33"/>
      <c r="AW549" s="31"/>
      <c r="AX549" s="31"/>
    </row>
    <row r="550" customFormat="false" ht="16.5" hidden="false" customHeight="true" outlineLevel="0" collapsed="false">
      <c r="A550" s="23" t="n">
        <v>549</v>
      </c>
      <c r="B550" s="24" t="n">
        <v>37113</v>
      </c>
      <c r="C550" s="23" t="n">
        <v>8671</v>
      </c>
      <c r="D550" s="25"/>
      <c r="E550" s="25" t="n">
        <v>401000</v>
      </c>
      <c r="F550" s="25"/>
      <c r="G550" s="25" t="n">
        <v>27.866</v>
      </c>
      <c r="H550" s="25" t="n">
        <v>25.6</v>
      </c>
      <c r="I550" s="25" t="n">
        <v>1.376</v>
      </c>
      <c r="J550" s="25" t="n">
        <v>10599</v>
      </c>
      <c r="K550" s="25" t="n">
        <v>803744</v>
      </c>
      <c r="L550" s="25" t="n">
        <v>1270</v>
      </c>
      <c r="M550" s="25" t="n">
        <v>17.464</v>
      </c>
      <c r="N550" s="25" t="n">
        <v>245357</v>
      </c>
      <c r="O550" s="25" t="n">
        <v>7069.7</v>
      </c>
      <c r="P550" s="25" t="n">
        <v>1784759</v>
      </c>
      <c r="Q550" s="25"/>
      <c r="R550" s="25" t="n">
        <v>8007</v>
      </c>
      <c r="S550" s="25"/>
      <c r="T550" s="25" t="n">
        <v>85.5</v>
      </c>
      <c r="U550" s="25" t="n">
        <v>25</v>
      </c>
      <c r="V550" s="25" t="n">
        <v>96.4</v>
      </c>
      <c r="W550" s="25"/>
      <c r="X550" s="25"/>
      <c r="Y550" s="25"/>
      <c r="Z550" s="25"/>
      <c r="AA550" s="25" t="n">
        <v>282398</v>
      </c>
      <c r="AB550" s="26"/>
      <c r="AC550" s="27" t="n">
        <v>0</v>
      </c>
      <c r="AD550" s="28" t="n">
        <v>0</v>
      </c>
      <c r="AE550" s="28" t="n">
        <v>110.6</v>
      </c>
      <c r="AF550" s="27"/>
      <c r="AG550" s="29" t="n">
        <f aca="false">6753.47943187+0.36116788*I550+0.01252571*N550-22.85359542*V550+0.00407811*AA550-0.00067349*E550</f>
        <v>8505.74104663488</v>
      </c>
      <c r="AH550" s="29" t="n">
        <f aca="false">A550*'Simple Linear Regression'!$B$18+'Simple Linear Regression'!$B$17</f>
        <v>8353.65370600379</v>
      </c>
      <c r="AI550" s="29" t="n">
        <f aca="false">7491.3971+0.0137554*N550-0.00058829*E550-34.3283*V550+0.30565*L550+54.6031*M550</f>
        <v>8662.9924062</v>
      </c>
      <c r="AJ550" s="29" t="n">
        <f aca="false">7491.3971-0.00058829*E550+0.30565*L550+54.6031*M550+0.0137554*N550-34.3283*V550</f>
        <v>8662.9924062</v>
      </c>
      <c r="AL550" s="29" t="n">
        <f aca="false">2192.59+2373.87*I550+0.0316653*N550-15.7623*V550+0.00202406*AA550-0.000740146*E550-0.00963493*(I550*N550)</f>
        <v>8730.78377444624</v>
      </c>
      <c r="AM550" s="30" t="n">
        <f aca="false">5205.907083+122.0638992*I550+13.609808*(N550/1000)-1.245906883*AD550+0.7746840854*AE550-134.2474226*AC550-1547.125689*IF(AND(B550&gt;=DATE(2020,3,20),B550&lt;=DATE(2020,6,26)),1,0)</f>
        <v>8798.80872960044</v>
      </c>
      <c r="AN550" s="30" t="n">
        <f aca="false">IF(ISNUMBER(C551),C551,AN551)-0.8328750492*(AD552-AD551)+3.274150872*(AE552-AE551)+0.7954612886*((IF(ISNUMBER(C551),C551,AN551)-IF(ISNUMBER(C550),C550,AN550))-(-0.8328750492*(AD551-AD550)+3.274150872*(AE551-AE550)))-1.394571582*AO551+0.4181414112*AO550</f>
        <v>9359.29907243246</v>
      </c>
      <c r="AP550" s="31" t="n">
        <f aca="false">AQ550+AR549+'ARIMAX(1,1,1) Model'!$C$19*(AR549-AR548)+'ARIMAX(1,1,1) Model'!$C$20*AS549</f>
        <v>8953.59560311708</v>
      </c>
      <c r="AQ550" s="31" t="n">
        <f aca="false">'ARIMAX(1,1,1) Model'!$C$6*I550+'ARIMAX(1,1,1) Model'!$C$7*N550/1000+'ARIMAX(1,1,1) Model'!$C$8*AD550+'ARIMAX(1,1,1) Model'!$C$9*AE550+'ARIMAX(1,1,1) Model'!$C$10*AC550+'ARIMAX(1,1,1) Model'!$C$11*IF(AND(B550&gt;='ARIMAX(1,1,1) Model'!$C$25,B550&lt;='ARIMAX(1,1,1) Model'!$C$26),1,0)+'ARIMAX(1,1,1) Model'!$C$12*E550/1000+'ARIMAX(1,1,1) Model'!$C$13*V550+'ARIMAX(1,1,1) Model'!$C$14*A550+'ARIMAX(1,1,1) Model'!$C$15*SIN(2*PI()*A550/'ARIMAX(1,1,1) Model'!$C$24)+'ARIMAX(1,1,1) Model'!$C$16*COS(2*PI()*A550/'ARIMAX(1,1,1) Model'!$C$24)+'ARIMAX(1,1,1) Model'!$C$17*SIN(4*PI()*A550/'ARIMAX(1,1,1) Model'!$C$24)+'ARIMAX(1,1,1) Model'!$C$18*COS(4*PI()*A550/'ARIMAX(1,1,1) Model'!$C$24)</f>
        <v>2186.84960662137</v>
      </c>
      <c r="AR550" s="31" t="n">
        <f aca="false">IF(ISNUMBER(C550),C550,AP550)-AQ550</f>
        <v>6484.15039337863</v>
      </c>
      <c r="AS550" s="31" t="n">
        <f aca="false">IF(ISNUMBER(C550),C550-AP550,0)</f>
        <v>-282.595603117084</v>
      </c>
      <c r="AT550" s="32"/>
      <c r="AU550" s="33"/>
      <c r="AV550" s="33"/>
      <c r="AW550" s="31"/>
      <c r="AX550" s="31"/>
    </row>
    <row r="551" customFormat="false" ht="16.5" hidden="false" customHeight="true" outlineLevel="0" collapsed="false">
      <c r="A551" s="23" t="n">
        <v>550</v>
      </c>
      <c r="B551" s="24" t="n">
        <v>37120</v>
      </c>
      <c r="C551" s="23" t="n">
        <v>9035</v>
      </c>
      <c r="D551" s="25"/>
      <c r="E551" s="25" t="n">
        <v>394000</v>
      </c>
      <c r="F551" s="25"/>
      <c r="G551" s="25" t="n">
        <v>27.516</v>
      </c>
      <c r="H551" s="25" t="n">
        <v>25.412</v>
      </c>
      <c r="I551" s="25" t="n">
        <v>1.392</v>
      </c>
      <c r="J551" s="25" t="n">
        <v>10599</v>
      </c>
      <c r="K551" s="25" t="n">
        <v>803744</v>
      </c>
      <c r="L551" s="25" t="n">
        <v>1270</v>
      </c>
      <c r="M551" s="25" t="n">
        <v>16.463</v>
      </c>
      <c r="N551" s="25" t="n">
        <v>243498</v>
      </c>
      <c r="O551" s="25" t="n">
        <v>7069.7</v>
      </c>
      <c r="P551" s="25" t="n">
        <v>1784759</v>
      </c>
      <c r="Q551" s="25"/>
      <c r="R551" s="25" t="n">
        <v>8007</v>
      </c>
      <c r="S551" s="25"/>
      <c r="T551" s="25" t="n">
        <v>85.5</v>
      </c>
      <c r="U551" s="25" t="n">
        <v>25</v>
      </c>
      <c r="V551" s="25" t="n">
        <v>96.4</v>
      </c>
      <c r="W551" s="25"/>
      <c r="X551" s="25"/>
      <c r="Y551" s="25"/>
      <c r="Z551" s="25"/>
      <c r="AA551" s="25" t="n">
        <v>282398</v>
      </c>
      <c r="AB551" s="26"/>
      <c r="AC551" s="27" t="n">
        <v>0</v>
      </c>
      <c r="AD551" s="28" t="n">
        <v>0</v>
      </c>
      <c r="AE551" s="28" t="n">
        <v>87.2</v>
      </c>
      <c r="AF551" s="27"/>
      <c r="AG551" s="29" t="n">
        <f aca="false">6753.47943187+0.36116788*I551+0.01252571*N551-22.85359542*V551+0.00407811*AA551-0.00067349*E551</f>
        <v>8487.17596043096</v>
      </c>
      <c r="AH551" s="29" t="n">
        <f aca="false">A551*'Simple Linear Regression'!$B$18+'Simple Linear Regression'!$B$17</f>
        <v>8354.50674308769</v>
      </c>
      <c r="AI551" s="29" t="n">
        <f aca="false">7491.3971+0.0137554*N551-0.00058829*E551-34.3283*V551+0.30565*L551+54.6031*M551</f>
        <v>8586.8814445</v>
      </c>
      <c r="AJ551" s="29" t="n">
        <f aca="false">7491.3971-0.00058829*E551+0.30565*L551+54.6031*M551+0.0137554*N551-34.3283*V551</f>
        <v>8586.8814445</v>
      </c>
      <c r="AL551" s="29" t="n">
        <f aca="false">2192.59+2373.87*I551+0.0316653*N551-15.7623*V551+0.00202406*AA551-0.000740146*E551-0.00963493*(I551*N551)</f>
        <v>8702.18954156512</v>
      </c>
      <c r="AM551" s="30" t="n">
        <f aca="false">5205.907083+122.0638992*I551+13.609808*(N551/1000)-1.245906883*AD551+0.7746840854*AE551-134.2474226*AC551-1547.125689*IF(AND(B551&gt;=DATE(2020,3,20),B551&lt;=DATE(2020,6,26)),1,0)</f>
        <v>8757.33351131728</v>
      </c>
      <c r="AN551" s="30" t="n">
        <f aca="false">IF(ISNUMBER(C552),C552,AN552)-0.8328750492*(AD553-AD552)+3.274150872*(AE553-AE552)+0.7954612886*((IF(ISNUMBER(C552),C552,AN552)-IF(ISNUMBER(C551),C551,AN551))-(-0.8328750492*(AD552-AD551)+3.274150872*(AE552-AE551)))-1.394571582*AO552+0.4181414112*AO551</f>
        <v>8868.0616026057</v>
      </c>
      <c r="AP551" s="31" t="n">
        <f aca="false">AQ551+AR550+'ARIMAX(1,1,1) Model'!$C$19*(AR550-AR549)+'ARIMAX(1,1,1) Model'!$C$20*AS550</f>
        <v>8796.84006210587</v>
      </c>
      <c r="AQ551" s="31" t="n">
        <f aca="false">'ARIMAX(1,1,1) Model'!$C$6*I551+'ARIMAX(1,1,1) Model'!$C$7*N551/1000+'ARIMAX(1,1,1) Model'!$C$8*AD551+'ARIMAX(1,1,1) Model'!$C$9*AE551+'ARIMAX(1,1,1) Model'!$C$10*AC551+'ARIMAX(1,1,1) Model'!$C$11*IF(AND(B551&gt;='ARIMAX(1,1,1) Model'!$C$25,B551&lt;='ARIMAX(1,1,1) Model'!$C$26),1,0)+'ARIMAX(1,1,1) Model'!$C$12*E551/1000+'ARIMAX(1,1,1) Model'!$C$13*V551+'ARIMAX(1,1,1) Model'!$C$14*A551+'ARIMAX(1,1,1) Model'!$C$15*SIN(2*PI()*A551/'ARIMAX(1,1,1) Model'!$C$24)+'ARIMAX(1,1,1) Model'!$C$16*COS(2*PI()*A551/'ARIMAX(1,1,1) Model'!$C$24)+'ARIMAX(1,1,1) Model'!$C$17*SIN(4*PI()*A551/'ARIMAX(1,1,1) Model'!$C$24)+'ARIMAX(1,1,1) Model'!$C$18*COS(4*PI()*A551/'ARIMAX(1,1,1) Model'!$C$24)</f>
        <v>2093.05253489044</v>
      </c>
      <c r="AR551" s="31" t="n">
        <f aca="false">IF(ISNUMBER(C551),C551,AP551)-AQ551</f>
        <v>6941.94746510956</v>
      </c>
      <c r="AS551" s="31" t="n">
        <f aca="false">IF(ISNUMBER(C551),C551-AP551,0)</f>
        <v>238.159937894128</v>
      </c>
      <c r="AT551" s="32"/>
      <c r="AU551" s="33"/>
      <c r="AV551" s="33"/>
      <c r="AW551" s="31"/>
      <c r="AX551" s="31"/>
    </row>
    <row r="552" customFormat="false" ht="16.5" hidden="false" customHeight="true" outlineLevel="0" collapsed="false">
      <c r="A552" s="23" t="n">
        <v>551</v>
      </c>
      <c r="B552" s="24" t="n">
        <v>37127</v>
      </c>
      <c r="C552" s="23" t="n">
        <v>8943</v>
      </c>
      <c r="D552" s="25"/>
      <c r="E552" s="25" t="n">
        <v>402000</v>
      </c>
      <c r="F552" s="25"/>
      <c r="G552" s="25" t="n">
        <v>27.254</v>
      </c>
      <c r="H552" s="25" t="n">
        <v>25.482</v>
      </c>
      <c r="I552" s="25" t="n">
        <v>1.427</v>
      </c>
      <c r="J552" s="25" t="n">
        <v>10599</v>
      </c>
      <c r="K552" s="25" t="n">
        <v>803744</v>
      </c>
      <c r="L552" s="25" t="n">
        <v>1270</v>
      </c>
      <c r="M552" s="25" t="n">
        <v>16.463</v>
      </c>
      <c r="N552" s="25" t="n">
        <v>243498</v>
      </c>
      <c r="O552" s="25" t="n">
        <v>7069.7</v>
      </c>
      <c r="P552" s="25" t="n">
        <v>1784759</v>
      </c>
      <c r="Q552" s="25"/>
      <c r="R552" s="25" t="n">
        <v>8007</v>
      </c>
      <c r="S552" s="25"/>
      <c r="T552" s="25" t="n">
        <v>85.5</v>
      </c>
      <c r="U552" s="25" t="n">
        <v>25</v>
      </c>
      <c r="V552" s="25" t="n">
        <v>96.4</v>
      </c>
      <c r="W552" s="25"/>
      <c r="X552" s="25"/>
      <c r="Y552" s="25"/>
      <c r="Z552" s="25"/>
      <c r="AA552" s="25" t="n">
        <v>282398</v>
      </c>
      <c r="AB552" s="26"/>
      <c r="AC552" s="27" t="n">
        <v>0</v>
      </c>
      <c r="AD552" s="28" t="n">
        <v>0</v>
      </c>
      <c r="AE552" s="28" t="n">
        <v>79.2</v>
      </c>
      <c r="AF552" s="27"/>
      <c r="AG552" s="29" t="n">
        <f aca="false">6753.47943187+0.36116788*I552+0.01252571*N552-22.85359542*V552+0.00407811*AA552-0.00067349*E552</f>
        <v>8481.80068130676</v>
      </c>
      <c r="AH552" s="29" t="n">
        <f aca="false">A552*'Simple Linear Regression'!$B$18+'Simple Linear Regression'!$B$17</f>
        <v>8355.3597801716</v>
      </c>
      <c r="AI552" s="29" t="n">
        <f aca="false">7491.3971+0.0137554*N552-0.00058829*E552-34.3283*V552+0.30565*L552+54.6031*M552</f>
        <v>8582.1751245</v>
      </c>
      <c r="AJ552" s="29" t="n">
        <f aca="false">7491.3971-0.00058829*E552+0.30565*L552+54.6031*M552+0.0137554*N552-34.3283*V552</f>
        <v>8582.1751245</v>
      </c>
      <c r="AL552" s="29" t="n">
        <f aca="false">2192.59+2373.87*I552+0.0316653*N552-15.7623*V552+0.00202406*AA552-0.000740146*E552-0.00963493*(I552*N552)</f>
        <v>8697.24080708522</v>
      </c>
      <c r="AM552" s="30" t="n">
        <f aca="false">5205.907083+122.0638992*I552+13.609808*(N552/1000)-1.245906883*AD552+0.7746840854*AE552-134.2474226*AC552-1547.125689*IF(AND(B552&gt;=DATE(2020,3,20),B552&lt;=DATE(2020,6,26)),1,0)</f>
        <v>8755.40827510608</v>
      </c>
      <c r="AN552" s="30" t="n">
        <f aca="false">IF(ISNUMBER(C553),C553,AN553)-0.8328750492*(AD554-AD553)+3.274150872*(AE554-AE553)+0.7954612886*((IF(ISNUMBER(C553),C553,AN553)-IF(ISNUMBER(C552),C552,AN552))-(-0.8328750492*(AD553-AD552)+3.274150872*(AE553-AE552)))-1.394571582*AO553+0.4181414112*AO552</f>
        <v>8308.79817148625</v>
      </c>
      <c r="AP552" s="31" t="n">
        <f aca="false">AQ552+AR551+'ARIMAX(1,1,1) Model'!$C$19*(AR551-AR550)+'ARIMAX(1,1,1) Model'!$C$20*AS551</f>
        <v>8808.43058334434</v>
      </c>
      <c r="AQ552" s="31" t="n">
        <f aca="false">'ARIMAX(1,1,1) Model'!$C$6*I552+'ARIMAX(1,1,1) Model'!$C$7*N552/1000+'ARIMAX(1,1,1) Model'!$C$8*AD552+'ARIMAX(1,1,1) Model'!$C$9*AE552+'ARIMAX(1,1,1) Model'!$C$10*AC552+'ARIMAX(1,1,1) Model'!$C$11*IF(AND(B552&gt;='ARIMAX(1,1,1) Model'!$C$25,B552&lt;='ARIMAX(1,1,1) Model'!$C$26),1,0)+'ARIMAX(1,1,1) Model'!$C$12*E552/1000+'ARIMAX(1,1,1) Model'!$C$13*V552+'ARIMAX(1,1,1) Model'!$C$14*A552+'ARIMAX(1,1,1) Model'!$C$15*SIN(2*PI()*A552/'ARIMAX(1,1,1) Model'!$C$24)+'ARIMAX(1,1,1) Model'!$C$16*COS(2*PI()*A552/'ARIMAX(1,1,1) Model'!$C$24)+'ARIMAX(1,1,1) Model'!$C$17*SIN(4*PI()*A552/'ARIMAX(1,1,1) Model'!$C$24)+'ARIMAX(1,1,1) Model'!$C$18*COS(4*PI()*A552/'ARIMAX(1,1,1) Model'!$C$24)</f>
        <v>2036.19724493282</v>
      </c>
      <c r="AR552" s="31" t="n">
        <f aca="false">IF(ISNUMBER(C552),C552,AP552)-AQ552</f>
        <v>6906.80275506718</v>
      </c>
      <c r="AS552" s="31" t="n">
        <f aca="false">IF(ISNUMBER(C552),C552-AP552,0)</f>
        <v>134.569416655662</v>
      </c>
      <c r="AT552" s="32"/>
      <c r="AU552" s="33"/>
      <c r="AV552" s="33"/>
      <c r="AW552" s="31"/>
      <c r="AX552" s="31"/>
    </row>
    <row r="553" customFormat="false" ht="16.5" hidden="false" customHeight="true" outlineLevel="0" collapsed="false">
      <c r="A553" s="23" t="n">
        <v>552</v>
      </c>
      <c r="B553" s="24" t="n">
        <v>37134</v>
      </c>
      <c r="C553" s="23" t="n">
        <v>8612</v>
      </c>
      <c r="D553" s="25"/>
      <c r="E553" s="25" t="n">
        <v>395000</v>
      </c>
      <c r="F553" s="25"/>
      <c r="G553" s="25" t="n">
        <v>26.844</v>
      </c>
      <c r="H553" s="25" t="n">
        <v>26.57</v>
      </c>
      <c r="I553" s="25" t="n">
        <v>1.488</v>
      </c>
      <c r="J553" s="25" t="n">
        <v>10599</v>
      </c>
      <c r="K553" s="25" t="n">
        <v>803744</v>
      </c>
      <c r="L553" s="25" t="n">
        <v>1270</v>
      </c>
      <c r="M553" s="25" t="n">
        <v>16.463</v>
      </c>
      <c r="N553" s="25" t="n">
        <v>243498</v>
      </c>
      <c r="O553" s="25" t="n">
        <v>7069.7</v>
      </c>
      <c r="P553" s="25" t="n">
        <v>1784759</v>
      </c>
      <c r="Q553" s="25"/>
      <c r="R553" s="25" t="n">
        <v>8007</v>
      </c>
      <c r="S553" s="25"/>
      <c r="T553" s="25" t="n">
        <v>85.5</v>
      </c>
      <c r="U553" s="25" t="n">
        <v>25</v>
      </c>
      <c r="V553" s="25" t="n">
        <v>96.4</v>
      </c>
      <c r="W553" s="25"/>
      <c r="X553" s="25"/>
      <c r="Y553" s="25"/>
      <c r="Z553" s="25"/>
      <c r="AA553" s="25" t="n">
        <v>282398</v>
      </c>
      <c r="AB553" s="26"/>
      <c r="AC553" s="27" t="n">
        <v>0</v>
      </c>
      <c r="AD553" s="28" t="n">
        <v>0</v>
      </c>
      <c r="AE553" s="28" t="n">
        <v>72.3</v>
      </c>
      <c r="AF553" s="27"/>
      <c r="AG553" s="29" t="n">
        <f aca="false">6753.47943187+0.36116788*I553+0.01252571*N553-22.85359542*V553+0.00407811*AA553-0.00067349*E553</f>
        <v>8486.53714254744</v>
      </c>
      <c r="AH553" s="29" t="n">
        <f aca="false">A553*'Simple Linear Regression'!$B$18+'Simple Linear Regression'!$B$17</f>
        <v>8356.2128172555</v>
      </c>
      <c r="AI553" s="29" t="n">
        <f aca="false">7491.3971+0.0137554*N553-0.00058829*E553-34.3283*V553+0.30565*L553+54.6031*M553</f>
        <v>8586.2931545</v>
      </c>
      <c r="AJ553" s="29" t="n">
        <f aca="false">7491.3971-0.00058829*E553+0.30565*L553+54.6031*M553+0.0137554*N553-34.3283*V553</f>
        <v>8586.2931545</v>
      </c>
      <c r="AL553" s="29" t="n">
        <f aca="false">2192.59+2373.87*I553+0.0316653*N553-15.7623*V553+0.00202406*AA553-0.000740146*E553-0.00963493*(I553*N553)</f>
        <v>8704.11664179168</v>
      </c>
      <c r="AM553" s="30" t="n">
        <f aca="false">5205.907083+122.0638992*I553+13.609808*(N553/1000)-1.245906883*AD553+0.7746840854*AE553-134.2474226*AC553-1547.125689*IF(AND(B553&gt;=DATE(2020,3,20),B553&lt;=DATE(2020,6,26)),1,0)</f>
        <v>8757.50885276802</v>
      </c>
      <c r="AN553" s="30" t="n">
        <f aca="false">IF(ISNUMBER(C554),C554,AN554)-0.8328750492*(AD555-AD554)+3.274150872*(AE555-AE554)+0.7954612886*((IF(ISNUMBER(C554),C554,AN554)-IF(ISNUMBER(C553),C553,AN553))-(-0.8328750492*(AD554-AD553)+3.274150872*(AE554-AE553)))-1.394571582*AO554+0.4181414112*AO553</f>
        <v>8491.29914548261</v>
      </c>
      <c r="AP553" s="31" t="n">
        <f aca="false">AQ553+AR552+'ARIMAX(1,1,1) Model'!$C$19*(AR552-AR551)+'ARIMAX(1,1,1) Model'!$C$20*AS552</f>
        <v>8773.61941761459</v>
      </c>
      <c r="AQ553" s="31" t="n">
        <f aca="false">'ARIMAX(1,1,1) Model'!$C$6*I553+'ARIMAX(1,1,1) Model'!$C$7*N553/1000+'ARIMAX(1,1,1) Model'!$C$8*AD553+'ARIMAX(1,1,1) Model'!$C$9*AE553+'ARIMAX(1,1,1) Model'!$C$10*AC553+'ARIMAX(1,1,1) Model'!$C$11*IF(AND(B553&gt;='ARIMAX(1,1,1) Model'!$C$25,B553&lt;='ARIMAX(1,1,1) Model'!$C$26),1,0)+'ARIMAX(1,1,1) Model'!$C$12*E553/1000+'ARIMAX(1,1,1) Model'!$C$13*V553+'ARIMAX(1,1,1) Model'!$C$14*A553+'ARIMAX(1,1,1) Model'!$C$15*SIN(2*PI()*A553/'ARIMAX(1,1,1) Model'!$C$24)+'ARIMAX(1,1,1) Model'!$C$16*COS(2*PI()*A553/'ARIMAX(1,1,1) Model'!$C$24)+'ARIMAX(1,1,1) Model'!$C$17*SIN(4*PI()*A553/'ARIMAX(1,1,1) Model'!$C$24)+'ARIMAX(1,1,1) Model'!$C$18*COS(4*PI()*A553/'ARIMAX(1,1,1) Model'!$C$24)</f>
        <v>1991.36809391964</v>
      </c>
      <c r="AR553" s="31" t="n">
        <f aca="false">IF(ISNUMBER(C553),C553,AP553)-AQ553</f>
        <v>6620.63190608036</v>
      </c>
      <c r="AS553" s="31" t="n">
        <f aca="false">IF(ISNUMBER(C553),C553-AP553,0)</f>
        <v>-161.619417614585</v>
      </c>
      <c r="AT553" s="32"/>
      <c r="AU553" s="33"/>
      <c r="AV553" s="33"/>
      <c r="AW553" s="31"/>
      <c r="AX553" s="31"/>
    </row>
    <row r="554" customFormat="false" ht="16.5" hidden="false" customHeight="true" outlineLevel="0" collapsed="false">
      <c r="A554" s="23" t="n">
        <v>553</v>
      </c>
      <c r="B554" s="24" t="n">
        <v>37141</v>
      </c>
      <c r="C554" s="23" t="n">
        <v>8529</v>
      </c>
      <c r="D554" s="25"/>
      <c r="E554" s="25" t="n">
        <v>402000</v>
      </c>
      <c r="F554" s="25"/>
      <c r="G554" s="25" t="n">
        <v>27.375</v>
      </c>
      <c r="H554" s="25" t="n">
        <v>26.642</v>
      </c>
      <c r="I554" s="25" t="n">
        <v>1.545</v>
      </c>
      <c r="J554" s="25" t="n">
        <v>10599</v>
      </c>
      <c r="K554" s="25" t="n">
        <v>803744</v>
      </c>
      <c r="L554" s="25" t="n">
        <v>1278</v>
      </c>
      <c r="M554" s="25" t="n">
        <v>16.463</v>
      </c>
      <c r="N554" s="25" t="n">
        <v>243498</v>
      </c>
      <c r="O554" s="25" t="n">
        <v>7082.3</v>
      </c>
      <c r="P554" s="25" t="n">
        <v>1784759</v>
      </c>
      <c r="Q554" s="25"/>
      <c r="R554" s="25" t="n">
        <v>8007</v>
      </c>
      <c r="S554" s="25"/>
      <c r="T554" s="25" t="n">
        <v>85.5</v>
      </c>
      <c r="U554" s="25" t="n">
        <v>28</v>
      </c>
      <c r="V554" s="25" t="n">
        <v>95.6</v>
      </c>
      <c r="W554" s="25"/>
      <c r="X554" s="25"/>
      <c r="Y554" s="25"/>
      <c r="Z554" s="25"/>
      <c r="AA554" s="25" t="n">
        <v>282398</v>
      </c>
      <c r="AB554" s="26"/>
      <c r="AC554" s="27" t="n">
        <v>1</v>
      </c>
      <c r="AD554" s="28" t="n">
        <v>0.3</v>
      </c>
      <c r="AE554" s="28" t="n">
        <v>54.7</v>
      </c>
      <c r="AF554" s="27"/>
      <c r="AG554" s="29" t="n">
        <f aca="false">6753.47943187+0.36116788*I554+0.01252571*N554-22.85359542*V554+0.00407811*AA554-0.00067349*E554</f>
        <v>8500.1261754526</v>
      </c>
      <c r="AH554" s="29" t="n">
        <f aca="false">A554*'Simple Linear Regression'!$B$18+'Simple Linear Regression'!$B$17</f>
        <v>8357.06585433941</v>
      </c>
      <c r="AI554" s="29" t="n">
        <f aca="false">7491.3971+0.0137554*N554-0.00058829*E554-34.3283*V554+0.30565*L554+54.6031*M554</f>
        <v>8612.0829645</v>
      </c>
      <c r="AJ554" s="29" t="n">
        <f aca="false">7491.3971-0.00058829*E554+0.30565*L554+54.6031*M554+0.0137554*N554-34.3283*V554</f>
        <v>8612.0829645</v>
      </c>
      <c r="AL554" s="29" t="n">
        <f aca="false">2192.59+2373.87*I554+0.0316653*N554-15.7623*V554+0.00202406*AA554-0.000740146*E554-0.00963493*(I554*N554)</f>
        <v>8713.1291372387</v>
      </c>
      <c r="AM554" s="30" t="n">
        <f aca="false">5205.907083+122.0638992*I554+13.609808*(N554/1000)-1.245906883*AD554+0.7746840854*AE554-134.2474226*AC554-1547.125689*IF(AND(B554&gt;=DATE(2020,3,20),B554&lt;=DATE(2020,6,26)),1,0)</f>
        <v>8616.21086045448</v>
      </c>
      <c r="AN554" s="30" t="n">
        <f aca="false">IF(ISNUMBER(C555),C555,AN555)-0.8328750492*(AD556-AD555)+3.274150872*(AE556-AE555)+0.7954612886*((IF(ISNUMBER(C555),C555,AN555)-IF(ISNUMBER(C554),C554,AN554))-(-0.8328750492*(AD555-AD554)+3.274150872*(AE555-AE554)))-1.394571582*AO555+0.4181414112*AO554</f>
        <v>9279.29212241629</v>
      </c>
      <c r="AP554" s="31" t="n">
        <f aca="false">AQ554+AR553+'ARIMAX(1,1,1) Model'!$C$19*(AR553-AR552)+'ARIMAX(1,1,1) Model'!$C$20*AS553</f>
        <v>8525.42012734144</v>
      </c>
      <c r="AQ554" s="31" t="n">
        <f aca="false">'ARIMAX(1,1,1) Model'!$C$6*I554+'ARIMAX(1,1,1) Model'!$C$7*N554/1000+'ARIMAX(1,1,1) Model'!$C$8*AD554+'ARIMAX(1,1,1) Model'!$C$9*AE554+'ARIMAX(1,1,1) Model'!$C$10*AC554+'ARIMAX(1,1,1) Model'!$C$11*IF(AND(B554&gt;='ARIMAX(1,1,1) Model'!$C$25,B554&lt;='ARIMAX(1,1,1) Model'!$C$26),1,0)+'ARIMAX(1,1,1) Model'!$C$12*E554/1000+'ARIMAX(1,1,1) Model'!$C$13*V554+'ARIMAX(1,1,1) Model'!$C$14*A554+'ARIMAX(1,1,1) Model'!$C$15*SIN(2*PI()*A554/'ARIMAX(1,1,1) Model'!$C$24)+'ARIMAX(1,1,1) Model'!$C$16*COS(2*PI()*A554/'ARIMAX(1,1,1) Model'!$C$24)+'ARIMAX(1,1,1) Model'!$C$17*SIN(4*PI()*A554/'ARIMAX(1,1,1) Model'!$C$24)+'ARIMAX(1,1,1) Model'!$C$18*COS(4*PI()*A554/'ARIMAX(1,1,1) Model'!$C$24)</f>
        <v>1787.22796540779</v>
      </c>
      <c r="AR554" s="31" t="n">
        <f aca="false">IF(ISNUMBER(C554),C554,AP554)-AQ554</f>
        <v>6741.77203459221</v>
      </c>
      <c r="AS554" s="31" t="n">
        <f aca="false">IF(ISNUMBER(C554),C554-AP554,0)</f>
        <v>3.57987265855991</v>
      </c>
      <c r="AT554" s="32"/>
      <c r="AU554" s="33"/>
      <c r="AV554" s="33"/>
      <c r="AW554" s="31"/>
      <c r="AX554" s="31"/>
    </row>
    <row r="555" customFormat="false" ht="16.5" hidden="false" customHeight="true" outlineLevel="0" collapsed="false">
      <c r="A555" s="23" t="n">
        <v>554</v>
      </c>
      <c r="B555" s="24" t="n">
        <v>37148</v>
      </c>
      <c r="C555" s="23" t="n">
        <v>8969</v>
      </c>
      <c r="D555" s="25"/>
      <c r="E555" s="25" t="n">
        <v>408000</v>
      </c>
      <c r="F555" s="25"/>
      <c r="G555" s="25" t="n">
        <v>28.224</v>
      </c>
      <c r="H555" s="25" t="n">
        <v>28.474</v>
      </c>
      <c r="I555" s="25" t="n">
        <v>1.527</v>
      </c>
      <c r="J555" s="25" t="n">
        <v>10599</v>
      </c>
      <c r="K555" s="25" t="n">
        <v>850680</v>
      </c>
      <c r="L555" s="25" t="n">
        <v>1278</v>
      </c>
      <c r="M555" s="25" t="n">
        <v>16.463</v>
      </c>
      <c r="N555" s="25" t="n">
        <v>243498</v>
      </c>
      <c r="O555" s="25" t="n">
        <v>7082.3</v>
      </c>
      <c r="P555" s="25" t="n">
        <v>1816504</v>
      </c>
      <c r="Q555" s="25"/>
      <c r="R555" s="25" t="n">
        <v>8007</v>
      </c>
      <c r="S555" s="25"/>
      <c r="T555" s="25" t="n">
        <v>85.5</v>
      </c>
      <c r="U555" s="25" t="n">
        <v>28</v>
      </c>
      <c r="V555" s="25" t="n">
        <v>95.6</v>
      </c>
      <c r="W555" s="25"/>
      <c r="X555" s="25"/>
      <c r="Y555" s="25"/>
      <c r="Z555" s="25"/>
      <c r="AA555" s="25" t="n">
        <v>282398</v>
      </c>
      <c r="AB555" s="26"/>
      <c r="AC555" s="27" t="n">
        <v>0</v>
      </c>
      <c r="AD555" s="28" t="n">
        <v>2.7</v>
      </c>
      <c r="AE555" s="28" t="n">
        <v>49.9</v>
      </c>
      <c r="AF555" s="27"/>
      <c r="AG555" s="29" t="n">
        <f aca="false">6753.47943187+0.36116788*I555+0.01252571*N555-22.85359542*V555+0.00407811*AA555-0.00067349*E555</f>
        <v>8496.07873443076</v>
      </c>
      <c r="AH555" s="29" t="n">
        <f aca="false">A555*'Simple Linear Regression'!$B$18+'Simple Linear Regression'!$B$17</f>
        <v>8357.91889142331</v>
      </c>
      <c r="AI555" s="29" t="n">
        <f aca="false">7491.3971+0.0137554*N555-0.00058829*E555-34.3283*V555+0.30565*L555+54.6031*M555</f>
        <v>8608.5532245</v>
      </c>
      <c r="AJ555" s="29" t="n">
        <f aca="false">7491.3971-0.00058829*E555+0.30565*L555+54.6031*M555+0.0137554*N555-34.3283*V555</f>
        <v>8608.5532245</v>
      </c>
      <c r="AL555" s="29" t="n">
        <f aca="false">2192.59+2373.87*I555+0.0316653*N555-15.7623*V555+0.00202406*AA555-0.000740146*E555-0.00963493*(I555*N555)</f>
        <v>8708.18815257122</v>
      </c>
      <c r="AM555" s="30" t="n">
        <f aca="false">5205.907083+122.0638992*I555+13.609808*(N555/1000)-1.245906883*AD555+0.7746840854*AE555-134.2474226*AC555-1547.125689*IF(AND(B555&gt;=DATE(2020,3,20),B555&lt;=DATE(2020,6,26)),1,0)</f>
        <v>8741.55247273976</v>
      </c>
      <c r="AN555" s="30" t="n">
        <f aca="false">IF(ISNUMBER(C556),C556,AN556)-0.8328750492*(AD557-AD556)+3.274150872*(AE557-AE556)+0.7954612886*((IF(ISNUMBER(C556),C556,AN556)-IF(ISNUMBER(C555),C555,AN555))-(-0.8328750492*(AD556-AD555)+3.274150872*(AE556-AE555)))-1.394571582*AO556+0.4181414112*AO555</f>
        <v>6940.97817952899</v>
      </c>
      <c r="AP555" s="31" t="n">
        <f aca="false">AQ555+AR554+'ARIMAX(1,1,1) Model'!$C$19*(AR554-AR553)+'ARIMAX(1,1,1) Model'!$C$20*AS554</f>
        <v>8627.1622653189</v>
      </c>
      <c r="AQ555" s="31" t="n">
        <f aca="false">'ARIMAX(1,1,1) Model'!$C$6*I555+'ARIMAX(1,1,1) Model'!$C$7*N555/1000+'ARIMAX(1,1,1) Model'!$C$8*AD555+'ARIMAX(1,1,1) Model'!$C$9*AE555+'ARIMAX(1,1,1) Model'!$C$10*AC555+'ARIMAX(1,1,1) Model'!$C$11*IF(AND(B555&gt;='ARIMAX(1,1,1) Model'!$C$25,B555&lt;='ARIMAX(1,1,1) Model'!$C$26),1,0)+'ARIMAX(1,1,1) Model'!$C$12*E555/1000+'ARIMAX(1,1,1) Model'!$C$13*V555+'ARIMAX(1,1,1) Model'!$C$14*A555+'ARIMAX(1,1,1) Model'!$C$15*SIN(2*PI()*A555/'ARIMAX(1,1,1) Model'!$C$24)+'ARIMAX(1,1,1) Model'!$C$16*COS(2*PI()*A555/'ARIMAX(1,1,1) Model'!$C$24)+'ARIMAX(1,1,1) Model'!$C$17*SIN(4*PI()*A555/'ARIMAX(1,1,1) Model'!$C$24)+'ARIMAX(1,1,1) Model'!$C$18*COS(4*PI()*A555/'ARIMAX(1,1,1) Model'!$C$24)</f>
        <v>1876.79741909622</v>
      </c>
      <c r="AR555" s="31" t="n">
        <f aca="false">IF(ISNUMBER(C555),C555,AP555)-AQ555</f>
        <v>7092.20258090378</v>
      </c>
      <c r="AS555" s="31" t="n">
        <f aca="false">IF(ISNUMBER(C555),C555-AP555,0)</f>
        <v>341.837734681101</v>
      </c>
      <c r="AT555" s="32"/>
      <c r="AU555" s="33"/>
      <c r="AV555" s="33"/>
      <c r="AW555" s="31"/>
      <c r="AX555" s="31"/>
    </row>
    <row r="556" customFormat="false" ht="16.5" hidden="false" customHeight="true" outlineLevel="0" collapsed="false">
      <c r="A556" s="23" t="n">
        <v>555</v>
      </c>
      <c r="B556" s="24" t="n">
        <v>37155</v>
      </c>
      <c r="C556" s="23" t="n">
        <v>7834</v>
      </c>
      <c r="D556" s="25"/>
      <c r="E556" s="25" t="n">
        <v>395000</v>
      </c>
      <c r="F556" s="25"/>
      <c r="G556" s="25" t="n">
        <v>27.088</v>
      </c>
      <c r="H556" s="25" t="n">
        <v>26.408</v>
      </c>
      <c r="I556" s="25" t="n">
        <v>1.529</v>
      </c>
      <c r="J556" s="25" t="n">
        <v>10599</v>
      </c>
      <c r="K556" s="25" t="n">
        <v>850680</v>
      </c>
      <c r="L556" s="25" t="n">
        <v>1278</v>
      </c>
      <c r="M556" s="25" t="n">
        <v>16.348</v>
      </c>
      <c r="N556" s="25" t="n">
        <v>250363</v>
      </c>
      <c r="O556" s="25" t="n">
        <v>7082.3</v>
      </c>
      <c r="P556" s="25" t="n">
        <v>1816504</v>
      </c>
      <c r="Q556" s="25"/>
      <c r="R556" s="25" t="n">
        <v>8007</v>
      </c>
      <c r="S556" s="25"/>
      <c r="T556" s="25" t="n">
        <v>85.5</v>
      </c>
      <c r="U556" s="25" t="n">
        <v>28</v>
      </c>
      <c r="V556" s="25" t="n">
        <v>95.6</v>
      </c>
      <c r="W556" s="25"/>
      <c r="X556" s="25"/>
      <c r="Y556" s="25"/>
      <c r="Z556" s="25"/>
      <c r="AA556" s="25" t="n">
        <v>282398</v>
      </c>
      <c r="AB556" s="26"/>
      <c r="AC556" s="27" t="n">
        <v>0</v>
      </c>
      <c r="AD556" s="28" t="n">
        <v>4.4</v>
      </c>
      <c r="AE556" s="28" t="n">
        <v>33.9</v>
      </c>
      <c r="AF556" s="27"/>
      <c r="AG556" s="29" t="n">
        <f aca="false">6753.47943187+0.36116788*I556+0.01252571*N556-22.85359542*V556+0.00407811*AA556-0.00067349*E556</f>
        <v>8590.82382591652</v>
      </c>
      <c r="AH556" s="29" t="n">
        <f aca="false">A556*'Simple Linear Regression'!$B$18+'Simple Linear Regression'!$B$17</f>
        <v>8358.77192850721</v>
      </c>
      <c r="AI556" s="29" t="n">
        <f aca="false">7491.3971+0.0137554*N556-0.00058829*E556-34.3283*V556+0.30565*L556+54.6031*M556</f>
        <v>8704.352459</v>
      </c>
      <c r="AJ556" s="29" t="n">
        <f aca="false">7491.3971-0.00058829*E556+0.30565*L556+54.6031*M556+0.0137554*N556-34.3283*V556</f>
        <v>8704.352459</v>
      </c>
      <c r="AL556" s="29" t="n">
        <f aca="false">2192.59+2373.87*I556+0.0316653*N556-15.7623*V556+0.00202406*AA556-0.000740146*E556-0.00963493*(I556*N556)</f>
        <v>8834.11404098689</v>
      </c>
      <c r="AM556" s="30" t="n">
        <f aca="false">5205.907083+122.0638992*I556+13.609808*(N556/1000)-1.245906883*AD556+0.7746840854*AE556-134.2474226*AC556-1547.125689*IF(AND(B556&gt;=DATE(2020,3,20),B556&lt;=DATE(2020,6,26)),1,0)</f>
        <v>8820.71494539066</v>
      </c>
      <c r="AN556" s="30" t="n">
        <f aca="false">IF(ISNUMBER(C557),C557,AN557)-0.8328750492*(AD558-AD557)+3.274150872*(AE558-AE557)+0.7954612886*((IF(ISNUMBER(C557),C557,AN557)-IF(ISNUMBER(C556),C556,AN556))-(-0.8328750492*(AD557-AD556)+3.274150872*(AE557-AE556)))-1.394571582*AO557+0.4181414112*AO556</f>
        <v>9060.36996986282</v>
      </c>
      <c r="AP556" s="31" t="n">
        <f aca="false">AQ556+AR555+'ARIMAX(1,1,1) Model'!$C$19*(AR555-AR554)+'ARIMAX(1,1,1) Model'!$C$20*AS555</f>
        <v>8658.40797394991</v>
      </c>
      <c r="AQ556" s="31" t="n">
        <f aca="false">'ARIMAX(1,1,1) Model'!$C$6*I556+'ARIMAX(1,1,1) Model'!$C$7*N556/1000+'ARIMAX(1,1,1) Model'!$C$8*AD556+'ARIMAX(1,1,1) Model'!$C$9*AE556+'ARIMAX(1,1,1) Model'!$C$10*AC556+'ARIMAX(1,1,1) Model'!$C$11*IF(AND(B556&gt;='ARIMAX(1,1,1) Model'!$C$25,B556&lt;='ARIMAX(1,1,1) Model'!$C$26),1,0)+'ARIMAX(1,1,1) Model'!$C$12*E556/1000+'ARIMAX(1,1,1) Model'!$C$13*V556+'ARIMAX(1,1,1) Model'!$C$14*A556+'ARIMAX(1,1,1) Model'!$C$15*SIN(2*PI()*A556/'ARIMAX(1,1,1) Model'!$C$24)+'ARIMAX(1,1,1) Model'!$C$16*COS(2*PI()*A556/'ARIMAX(1,1,1) Model'!$C$24)+'ARIMAX(1,1,1) Model'!$C$17*SIN(4*PI()*A556/'ARIMAX(1,1,1) Model'!$C$24)+'ARIMAX(1,1,1) Model'!$C$18*COS(4*PI()*A556/'ARIMAX(1,1,1) Model'!$C$24)</f>
        <v>1839.70982652724</v>
      </c>
      <c r="AR556" s="31" t="n">
        <f aca="false">IF(ISNUMBER(C556),C556,AP556)-AQ556</f>
        <v>5994.29017347277</v>
      </c>
      <c r="AS556" s="31" t="n">
        <f aca="false">IF(ISNUMBER(C556),C556-AP556,0)</f>
        <v>-824.407973949907</v>
      </c>
      <c r="AT556" s="32"/>
      <c r="AU556" s="33"/>
      <c r="AV556" s="33"/>
      <c r="AW556" s="31"/>
      <c r="AX556" s="31"/>
    </row>
    <row r="557" customFormat="false" ht="16.5" hidden="false" customHeight="true" outlineLevel="0" collapsed="false">
      <c r="A557" s="23" t="n">
        <v>556</v>
      </c>
      <c r="B557" s="24" t="n">
        <v>37162</v>
      </c>
      <c r="C557" s="23" t="n">
        <v>8514</v>
      </c>
      <c r="D557" s="25"/>
      <c r="E557" s="25" t="n">
        <v>453000</v>
      </c>
      <c r="F557" s="25"/>
      <c r="G557" s="25" t="n">
        <v>22.346</v>
      </c>
      <c r="H557" s="25" t="n">
        <v>20.954</v>
      </c>
      <c r="I557" s="25" t="n">
        <v>1.485</v>
      </c>
      <c r="J557" s="25" t="n">
        <v>10599</v>
      </c>
      <c r="K557" s="25" t="n">
        <v>850680</v>
      </c>
      <c r="L557" s="25" t="n">
        <v>1278</v>
      </c>
      <c r="M557" s="25" t="n">
        <v>16.348</v>
      </c>
      <c r="N557" s="25" t="n">
        <v>250363</v>
      </c>
      <c r="O557" s="25" t="n">
        <v>7082.3</v>
      </c>
      <c r="P557" s="25" t="n">
        <v>1816504</v>
      </c>
      <c r="Q557" s="25"/>
      <c r="R557" s="25" t="n">
        <v>8007</v>
      </c>
      <c r="S557" s="25"/>
      <c r="T557" s="25" t="n">
        <v>85.5</v>
      </c>
      <c r="U557" s="25" t="n">
        <v>28</v>
      </c>
      <c r="V557" s="25" t="n">
        <v>95.6</v>
      </c>
      <c r="W557" s="25"/>
      <c r="X557" s="25"/>
      <c r="Y557" s="25"/>
      <c r="Z557" s="25"/>
      <c r="AA557" s="25" t="n">
        <v>282398</v>
      </c>
      <c r="AB557" s="26"/>
      <c r="AC557" s="27" t="n">
        <v>0</v>
      </c>
      <c r="AD557" s="28" t="n">
        <v>20.4</v>
      </c>
      <c r="AE557" s="28" t="n">
        <v>27.9</v>
      </c>
      <c r="AF557" s="27"/>
      <c r="AG557" s="29" t="n">
        <f aca="false">6753.47943187+0.36116788*I557+0.01252571*N557-22.85359542*V557+0.00407811*AA557-0.00067349*E557</f>
        <v>8551.7455145298</v>
      </c>
      <c r="AH557" s="29" t="n">
        <f aca="false">A557*'Simple Linear Regression'!$B$18+'Simple Linear Regression'!$B$17</f>
        <v>8359.62496559112</v>
      </c>
      <c r="AI557" s="29" t="n">
        <f aca="false">7491.3971+0.0137554*N557-0.00058829*E557-34.3283*V557+0.30565*L557+54.6031*M557</f>
        <v>8670.231639</v>
      </c>
      <c r="AJ557" s="29" t="n">
        <f aca="false">7491.3971-0.00058829*E557+0.30565*L557+54.6031*M557+0.0137554*N557-34.3283*V557</f>
        <v>8670.231639</v>
      </c>
      <c r="AL557" s="29" t="n">
        <f aca="false">2192.59+2373.87*I557+0.0316653*N557-15.7623*V557+0.00202406*AA557-0.000740146*E557-0.00963493*(I557*N557)</f>
        <v>8792.87341208885</v>
      </c>
      <c r="AM557" s="30" t="n">
        <f aca="false">5205.907083+122.0638992*I557+13.609808*(N557/1000)-1.245906883*AD557+0.7746840854*AE557-134.2474226*AC557-1547.125689*IF(AND(B557&gt;=DATE(2020,3,20),B557&lt;=DATE(2020,6,26)),1,0)</f>
        <v>8790.76151918546</v>
      </c>
      <c r="AN557" s="30" t="n">
        <f aca="false">IF(ISNUMBER(C558),C558,AN558)-0.8328750492*(AD559-AD558)+3.274150872*(AE559-AE558)+0.7954612886*((IF(ISNUMBER(C558),C558,AN558)-IF(ISNUMBER(C557),C557,AN557))-(-0.8328750492*(AD558-AD557)+3.274150872*(AE558-AE557)))-1.394571582*AO558+0.4181414112*AO557</f>
        <v>8453.99945801912</v>
      </c>
      <c r="AP557" s="31" t="n">
        <f aca="false">AQ557+AR556+'ARIMAX(1,1,1) Model'!$C$19*(AR556-AR555)+'ARIMAX(1,1,1) Model'!$C$20*AS556</f>
        <v>8428.32766421718</v>
      </c>
      <c r="AQ557" s="31" t="n">
        <f aca="false">'ARIMAX(1,1,1) Model'!$C$6*I557+'ARIMAX(1,1,1) Model'!$C$7*N557/1000+'ARIMAX(1,1,1) Model'!$C$8*AD557+'ARIMAX(1,1,1) Model'!$C$9*AE557+'ARIMAX(1,1,1) Model'!$C$10*AC557+'ARIMAX(1,1,1) Model'!$C$11*IF(AND(B557&gt;='ARIMAX(1,1,1) Model'!$C$25,B557&lt;='ARIMAX(1,1,1) Model'!$C$26),1,0)+'ARIMAX(1,1,1) Model'!$C$12*E557/1000+'ARIMAX(1,1,1) Model'!$C$13*V557+'ARIMAX(1,1,1) Model'!$C$14*A557+'ARIMAX(1,1,1) Model'!$C$15*SIN(2*PI()*A557/'ARIMAX(1,1,1) Model'!$C$24)+'ARIMAX(1,1,1) Model'!$C$16*COS(2*PI()*A557/'ARIMAX(1,1,1) Model'!$C$24)+'ARIMAX(1,1,1) Model'!$C$17*SIN(4*PI()*A557/'ARIMAX(1,1,1) Model'!$C$24)+'ARIMAX(1,1,1) Model'!$C$18*COS(4*PI()*A557/'ARIMAX(1,1,1) Model'!$C$24)</f>
        <v>1799.08268760685</v>
      </c>
      <c r="AR557" s="31" t="n">
        <f aca="false">IF(ISNUMBER(C557),C557,AP557)-AQ557</f>
        <v>6714.91731239315</v>
      </c>
      <c r="AS557" s="31" t="n">
        <f aca="false">IF(ISNUMBER(C557),C557-AP557,0)</f>
        <v>85.6723357828159</v>
      </c>
      <c r="AT557" s="32"/>
      <c r="AU557" s="33"/>
      <c r="AV557" s="33"/>
      <c r="AW557" s="31"/>
      <c r="AX557" s="31"/>
    </row>
    <row r="558" customFormat="false" ht="16.5" hidden="false" customHeight="true" outlineLevel="0" collapsed="false">
      <c r="A558" s="23" t="n">
        <v>557</v>
      </c>
      <c r="B558" s="24" t="n">
        <v>37169</v>
      </c>
      <c r="C558" s="23" t="n">
        <v>8500</v>
      </c>
      <c r="D558" s="25"/>
      <c r="E558" s="25" t="n">
        <v>517000</v>
      </c>
      <c r="F558" s="25"/>
      <c r="G558" s="25" t="n">
        <v>22.602</v>
      </c>
      <c r="H558" s="25" t="n">
        <v>21.108</v>
      </c>
      <c r="I558" s="25" t="n">
        <v>1.416</v>
      </c>
      <c r="J558" s="25" t="n">
        <v>10599</v>
      </c>
      <c r="K558" s="25" t="n">
        <v>850680</v>
      </c>
      <c r="L558" s="25" t="n">
        <v>1278</v>
      </c>
      <c r="M558" s="25" t="n">
        <v>16.348</v>
      </c>
      <c r="N558" s="25" t="n">
        <v>250363</v>
      </c>
      <c r="O558" s="25" t="n">
        <v>7082.3</v>
      </c>
      <c r="P558" s="25" t="n">
        <v>1816504</v>
      </c>
      <c r="Q558" s="25"/>
      <c r="R558" s="25" t="n">
        <v>8007</v>
      </c>
      <c r="S558" s="25"/>
      <c r="T558" s="25" t="n">
        <v>85.5</v>
      </c>
      <c r="U558" s="25" t="n">
        <v>28</v>
      </c>
      <c r="V558" s="25" t="n">
        <v>93.9</v>
      </c>
      <c r="W558" s="25"/>
      <c r="X558" s="25"/>
      <c r="Y558" s="25"/>
      <c r="Z558" s="25"/>
      <c r="AA558" s="25" t="n">
        <v>282398</v>
      </c>
      <c r="AB558" s="26"/>
      <c r="AC558" s="27" t="n">
        <v>0</v>
      </c>
      <c r="AD558" s="28" t="n">
        <v>19</v>
      </c>
      <c r="AE558" s="28" t="n">
        <v>21.2</v>
      </c>
      <c r="AF558" s="27"/>
      <c r="AG558" s="29" t="n">
        <f aca="false">6753.47943187+0.36116788*I558+0.01252571*N558-22.85359542*V558+0.00407811*AA558-0.00067349*E558</f>
        <v>8547.46834616008</v>
      </c>
      <c r="AH558" s="29" t="n">
        <f aca="false">A558*'Simple Linear Regression'!$B$18+'Simple Linear Regression'!$B$17</f>
        <v>8360.47800267502</v>
      </c>
      <c r="AI558" s="29" t="n">
        <f aca="false">7491.3971+0.0137554*N558-0.00058829*E558-34.3283*V558+0.30565*L558+54.6031*M558</f>
        <v>8690.939189</v>
      </c>
      <c r="AJ558" s="29" t="n">
        <f aca="false">7491.3971-0.00058829*E558+0.30565*L558+54.6031*M558+0.0137554*N558-34.3283*V558</f>
        <v>8690.939189</v>
      </c>
      <c r="AL558" s="29" t="n">
        <f aca="false">2192.59+2373.87*I558+0.0316653*N558-15.7623*V558+0.00202406*AA558-0.000740146*E558-0.00963493*(I558*N558)</f>
        <v>8774.94681668056</v>
      </c>
      <c r="AM558" s="30" t="n">
        <f aca="false">5205.907083+122.0638992*I558+13.609808*(N558/1000)-1.245906883*AD558+0.7746840854*AE558-134.2474226*AC558-1547.125689*IF(AND(B558&gt;=DATE(2020,3,20),B558&lt;=DATE(2020,6,26)),1,0)</f>
        <v>8778.89299640468</v>
      </c>
      <c r="AN558" s="30" t="n">
        <f aca="false">IF(ISNUMBER(C559),C559,AN559)-0.8328750492*(AD560-AD559)+3.274150872*(AE560-AE559)+0.7954612886*((IF(ISNUMBER(C559),C559,AN559)-IF(ISNUMBER(C558),C558,AN558))-(-0.8328750492*(AD559-AD558)+3.274150872*(AE559-AE558)))-1.394571582*AO559+0.4181414112*AO558</f>
        <v>9009.85260546062</v>
      </c>
      <c r="AP558" s="31" t="n">
        <f aca="false">AQ558+AR557+'ARIMAX(1,1,1) Model'!$C$19*(AR557-AR556)+'ARIMAX(1,1,1) Model'!$C$20*AS557</f>
        <v>8428.40058427847</v>
      </c>
      <c r="AQ558" s="31" t="n">
        <f aca="false">'ARIMAX(1,1,1) Model'!$C$6*I558+'ARIMAX(1,1,1) Model'!$C$7*N558/1000+'ARIMAX(1,1,1) Model'!$C$8*AD558+'ARIMAX(1,1,1) Model'!$C$9*AE558+'ARIMAX(1,1,1) Model'!$C$10*AC558+'ARIMAX(1,1,1) Model'!$C$11*IF(AND(B558&gt;='ARIMAX(1,1,1) Model'!$C$25,B558&lt;='ARIMAX(1,1,1) Model'!$C$26),1,0)+'ARIMAX(1,1,1) Model'!$C$12*E558/1000+'ARIMAX(1,1,1) Model'!$C$13*V558+'ARIMAX(1,1,1) Model'!$C$14*A558+'ARIMAX(1,1,1) Model'!$C$15*SIN(2*PI()*A558/'ARIMAX(1,1,1) Model'!$C$24)+'ARIMAX(1,1,1) Model'!$C$16*COS(2*PI()*A558/'ARIMAX(1,1,1) Model'!$C$24)+'ARIMAX(1,1,1) Model'!$C$17*SIN(4*PI()*A558/'ARIMAX(1,1,1) Model'!$C$24)+'ARIMAX(1,1,1) Model'!$C$18*COS(4*PI()*A558/'ARIMAX(1,1,1) Model'!$C$24)</f>
        <v>1720.31157711077</v>
      </c>
      <c r="AR558" s="31" t="n">
        <f aca="false">IF(ISNUMBER(C558),C558,AP558)-AQ558</f>
        <v>6779.68842288923</v>
      </c>
      <c r="AS558" s="31" t="n">
        <f aca="false">IF(ISNUMBER(C558),C558-AP558,0)</f>
        <v>71.59941572153</v>
      </c>
      <c r="AT558" s="32"/>
      <c r="AU558" s="33"/>
      <c r="AV558" s="33"/>
      <c r="AW558" s="31"/>
      <c r="AX558" s="31"/>
    </row>
    <row r="559" customFormat="false" ht="16.5" hidden="false" customHeight="true" outlineLevel="0" collapsed="false">
      <c r="A559" s="23" t="n">
        <v>558</v>
      </c>
      <c r="B559" s="24" t="n">
        <v>37176</v>
      </c>
      <c r="C559" s="23" t="n">
        <v>8766</v>
      </c>
      <c r="D559" s="25"/>
      <c r="E559" s="25" t="n">
        <v>476000</v>
      </c>
      <c r="F559" s="25"/>
      <c r="G559" s="25" t="n">
        <v>22.658</v>
      </c>
      <c r="H559" s="25" t="n">
        <v>20.906</v>
      </c>
      <c r="I559" s="25" t="n">
        <v>1.352</v>
      </c>
      <c r="J559" s="25" t="n">
        <v>10599</v>
      </c>
      <c r="K559" s="25" t="n">
        <v>807301</v>
      </c>
      <c r="L559" s="25" t="n">
        <v>1252</v>
      </c>
      <c r="M559" s="25" t="n">
        <v>16.348</v>
      </c>
      <c r="N559" s="25" t="n">
        <v>250363</v>
      </c>
      <c r="O559" s="25" t="n">
        <v>7121.7</v>
      </c>
      <c r="P559" s="25" t="n">
        <v>1816504</v>
      </c>
      <c r="Q559" s="25"/>
      <c r="R559" s="25" t="n">
        <v>8007</v>
      </c>
      <c r="S559" s="25"/>
      <c r="T559" s="25" t="n">
        <v>85.5</v>
      </c>
      <c r="U559" s="25" t="n">
        <v>28</v>
      </c>
      <c r="V559" s="25" t="n">
        <v>93.9</v>
      </c>
      <c r="W559" s="25"/>
      <c r="X559" s="25"/>
      <c r="Y559" s="25"/>
      <c r="Z559" s="25"/>
      <c r="AA559" s="25" t="n">
        <v>282398</v>
      </c>
      <c r="AB559" s="26"/>
      <c r="AC559" s="27" t="n">
        <v>0</v>
      </c>
      <c r="AD559" s="28" t="n">
        <v>40.6</v>
      </c>
      <c r="AE559" s="28" t="n">
        <v>11</v>
      </c>
      <c r="AF559" s="27"/>
      <c r="AG559" s="29" t="n">
        <f aca="false">6753.47943187+0.36116788*I559+0.01252571*N559-22.85359542*V559+0.00407811*AA559-0.00067349*E559</f>
        <v>8575.05832141576</v>
      </c>
      <c r="AH559" s="29" t="n">
        <f aca="false">A559*'Simple Linear Regression'!$B$18+'Simple Linear Regression'!$B$17</f>
        <v>8361.33103975893</v>
      </c>
      <c r="AI559" s="29" t="n">
        <f aca="false">7491.3971+0.0137554*N559-0.00058829*E559-34.3283*V559+0.30565*L559+54.6031*M559</f>
        <v>8707.112179</v>
      </c>
      <c r="AJ559" s="29" t="n">
        <f aca="false">7491.3971-0.00058829*E559+0.30565*L559+54.6031*M559+0.0137554*N559-34.3283*V559</f>
        <v>8707.112179</v>
      </c>
      <c r="AL559" s="29" t="n">
        <f aca="false">2192.59+2373.87*I559+0.0316653*N559-15.7623*V559+0.00202406*AA559-0.000740146*E559-0.00963493*(I559*N559)</f>
        <v>8807.74784137432</v>
      </c>
      <c r="AM559" s="30" t="n">
        <f aca="false">5205.907083+122.0638992*I559+13.609808*(N559/1000)-1.245906883*AD559+0.7746840854*AE559-134.2474226*AC559-1547.125689*IF(AND(B559&gt;=DATE(2020,3,20),B559&lt;=DATE(2020,6,26)),1,0)</f>
        <v>8736.267540512</v>
      </c>
      <c r="AN559" s="30" t="n">
        <f aca="false">IF(ISNUMBER(C560),C560,AN560)-0.8328750492*(AD561-AD560)+3.274150872*(AE561-AE560)+0.7954612886*((IF(ISNUMBER(C560),C560,AN560)-IF(ISNUMBER(C559),C559,AN559))-(-0.8328750492*(AD560-AD559)+3.274150872*(AE560-AE559)))-1.394571582*AO560+0.4181414112*AO559</f>
        <v>8530.62179449126</v>
      </c>
      <c r="AP559" s="31" t="n">
        <f aca="false">AQ559+AR558+'ARIMAX(1,1,1) Model'!$C$19*(AR558-AR557)+'ARIMAX(1,1,1) Model'!$C$20*AS558</f>
        <v>8466.63342644289</v>
      </c>
      <c r="AQ559" s="31" t="n">
        <f aca="false">'ARIMAX(1,1,1) Model'!$C$6*I559+'ARIMAX(1,1,1) Model'!$C$7*N559/1000+'ARIMAX(1,1,1) Model'!$C$8*AD559+'ARIMAX(1,1,1) Model'!$C$9*AE559+'ARIMAX(1,1,1) Model'!$C$10*AC559+'ARIMAX(1,1,1) Model'!$C$11*IF(AND(B559&gt;='ARIMAX(1,1,1) Model'!$C$25,B559&lt;='ARIMAX(1,1,1) Model'!$C$26),1,0)+'ARIMAX(1,1,1) Model'!$C$12*E559/1000+'ARIMAX(1,1,1) Model'!$C$13*V559+'ARIMAX(1,1,1) Model'!$C$14*A559+'ARIMAX(1,1,1) Model'!$C$15*SIN(2*PI()*A559/'ARIMAX(1,1,1) Model'!$C$24)+'ARIMAX(1,1,1) Model'!$C$16*COS(2*PI()*A559/'ARIMAX(1,1,1) Model'!$C$24)+'ARIMAX(1,1,1) Model'!$C$17*SIN(4*PI()*A559/'ARIMAX(1,1,1) Model'!$C$24)+'ARIMAX(1,1,1) Model'!$C$18*COS(4*PI()*A559/'ARIMAX(1,1,1) Model'!$C$24)</f>
        <v>1745.07322254943</v>
      </c>
      <c r="AR559" s="31" t="n">
        <f aca="false">IF(ISNUMBER(C559),C559,AP559)-AQ559</f>
        <v>7020.92677745058</v>
      </c>
      <c r="AS559" s="31" t="n">
        <f aca="false">IF(ISNUMBER(C559),C559-AP559,0)</f>
        <v>299.366573557114</v>
      </c>
      <c r="AT559" s="32"/>
      <c r="AU559" s="33"/>
      <c r="AV559" s="33"/>
      <c r="AW559" s="31"/>
      <c r="AX559" s="31"/>
    </row>
    <row r="560" customFormat="false" ht="16.5" hidden="false" customHeight="true" outlineLevel="0" collapsed="false">
      <c r="A560" s="23" t="n">
        <v>559</v>
      </c>
      <c r="B560" s="24" t="n">
        <v>37183</v>
      </c>
      <c r="C560" s="23" t="n">
        <v>8619</v>
      </c>
      <c r="D560" s="25"/>
      <c r="E560" s="25" t="n">
        <v>482000</v>
      </c>
      <c r="F560" s="25"/>
      <c r="G560" s="25" t="n">
        <v>21.918</v>
      </c>
      <c r="H560" s="25" t="n">
        <v>19.884</v>
      </c>
      <c r="I560" s="25" t="n">
        <v>1.309</v>
      </c>
      <c r="J560" s="25" t="n">
        <v>10599</v>
      </c>
      <c r="K560" s="25" t="n">
        <v>807301</v>
      </c>
      <c r="L560" s="25" t="n">
        <v>1252</v>
      </c>
      <c r="M560" s="25" t="n">
        <v>16.365</v>
      </c>
      <c r="N560" s="25" t="n">
        <v>253274</v>
      </c>
      <c r="O560" s="25" t="n">
        <v>7121.7</v>
      </c>
      <c r="P560" s="25" t="n">
        <v>1816504</v>
      </c>
      <c r="Q560" s="25"/>
      <c r="R560" s="25" t="n">
        <v>8007</v>
      </c>
      <c r="S560" s="25"/>
      <c r="T560" s="25" t="n">
        <v>85.5</v>
      </c>
      <c r="U560" s="25" t="n">
        <v>28</v>
      </c>
      <c r="V560" s="25" t="n">
        <v>93.9</v>
      </c>
      <c r="W560" s="25"/>
      <c r="X560" s="25"/>
      <c r="Y560" s="25"/>
      <c r="Z560" s="25"/>
      <c r="AA560" s="25" t="n">
        <v>282398</v>
      </c>
      <c r="AB560" s="26"/>
      <c r="AC560" s="27" t="n">
        <v>0</v>
      </c>
      <c r="AD560" s="28" t="n">
        <v>47.8</v>
      </c>
      <c r="AE560" s="28" t="n">
        <v>10.2</v>
      </c>
      <c r="AF560" s="27"/>
      <c r="AG560" s="29" t="n">
        <f aca="false">6753.47943187+0.36116788*I560+0.01252571*N560-22.85359542*V560+0.00407811*AA560-0.00067349*E560</f>
        <v>8607.46419300692</v>
      </c>
      <c r="AH560" s="29" t="n">
        <f aca="false">A560*'Simple Linear Regression'!$B$18+'Simple Linear Regression'!$B$17</f>
        <v>8362.18407684283</v>
      </c>
      <c r="AI560" s="29" t="n">
        <f aca="false">7491.3971+0.0137554*N560-0.00058829*E560-34.3283*V560+0.30565*L560+54.6031*M560</f>
        <v>8744.5526611</v>
      </c>
      <c r="AJ560" s="29" t="n">
        <f aca="false">7491.3971-0.00058829*E560+0.30565*L560+54.6031*M560+0.0137554*N560-34.3283*V560</f>
        <v>8744.5526611</v>
      </c>
      <c r="AL560" s="29" t="n">
        <f aca="false">2192.59+2373.87*I560+0.0316653*N560-15.7623*V560+0.00202406*AA560-0.000740146*E560-0.00963493*(I560*N560)</f>
        <v>8860.42024166662</v>
      </c>
      <c r="AM560" s="30" t="n">
        <f aca="false">5205.907083+122.0638992*I560+13.609808*(N560/1000)-1.245906883*AD560+0.7746840854*AE560-134.2474226*AC560-1547.125689*IF(AND(B560&gt;=DATE(2020,3,20),B560&lt;=DATE(2020,6,26)),1,0)</f>
        <v>8761.04666710848</v>
      </c>
      <c r="AN560" s="30" t="n">
        <f aca="false">IF(ISNUMBER(C561),C561,AN561)-0.8328750492*(AD562-AD561)+3.274150872*(AE562-AE561)+0.7954612886*((IF(ISNUMBER(C561),C561,AN561)-IF(ISNUMBER(C560),C560,AN560))-(-0.8328750492*(AD561-AD560)+3.274150872*(AE561-AE560)))-1.394571582*AO561+0.4181414112*AO560</f>
        <v>8687.91262435387</v>
      </c>
      <c r="AP560" s="31" t="n">
        <f aca="false">AQ560+AR559+'ARIMAX(1,1,1) Model'!$C$19*(AR559-AR558)+'ARIMAX(1,1,1) Model'!$C$20*AS559</f>
        <v>8526.93789329069</v>
      </c>
      <c r="AQ560" s="31" t="n">
        <f aca="false">'ARIMAX(1,1,1) Model'!$C$6*I560+'ARIMAX(1,1,1) Model'!$C$7*N560/1000+'ARIMAX(1,1,1) Model'!$C$8*AD560+'ARIMAX(1,1,1) Model'!$C$9*AE560+'ARIMAX(1,1,1) Model'!$C$10*AC560+'ARIMAX(1,1,1) Model'!$C$11*IF(AND(B560&gt;='ARIMAX(1,1,1) Model'!$C$25,B560&lt;='ARIMAX(1,1,1) Model'!$C$26),1,0)+'ARIMAX(1,1,1) Model'!$C$12*E560/1000+'ARIMAX(1,1,1) Model'!$C$13*V560+'ARIMAX(1,1,1) Model'!$C$14*A560+'ARIMAX(1,1,1) Model'!$C$15*SIN(2*PI()*A560/'ARIMAX(1,1,1) Model'!$C$24)+'ARIMAX(1,1,1) Model'!$C$16*COS(2*PI()*A560/'ARIMAX(1,1,1) Model'!$C$24)+'ARIMAX(1,1,1) Model'!$C$17*SIN(4*PI()*A560/'ARIMAX(1,1,1) Model'!$C$24)+'ARIMAX(1,1,1) Model'!$C$18*COS(4*PI()*A560/'ARIMAX(1,1,1) Model'!$C$24)</f>
        <v>1751.93765243236</v>
      </c>
      <c r="AR560" s="31" t="n">
        <f aca="false">IF(ISNUMBER(C560),C560,AP560)-AQ560</f>
        <v>6867.06234756764</v>
      </c>
      <c r="AS560" s="31" t="n">
        <f aca="false">IF(ISNUMBER(C560),C560-AP560,0)</f>
        <v>92.0621067093125</v>
      </c>
      <c r="AT560" s="32"/>
      <c r="AU560" s="33"/>
      <c r="AV560" s="33"/>
      <c r="AW560" s="31"/>
      <c r="AX560" s="31"/>
    </row>
    <row r="561" customFormat="false" ht="16.5" hidden="false" customHeight="true" outlineLevel="0" collapsed="false">
      <c r="A561" s="23" t="n">
        <v>560</v>
      </c>
      <c r="B561" s="24" t="n">
        <v>37190</v>
      </c>
      <c r="C561" s="23" t="n">
        <v>8702</v>
      </c>
      <c r="D561" s="25"/>
      <c r="E561" s="25" t="n">
        <v>482000</v>
      </c>
      <c r="F561" s="25"/>
      <c r="G561" s="25" t="n">
        <v>21.776</v>
      </c>
      <c r="H561" s="25" t="n">
        <v>20.458</v>
      </c>
      <c r="I561" s="25" t="n">
        <v>1.265</v>
      </c>
      <c r="J561" s="25" t="n">
        <v>10599</v>
      </c>
      <c r="K561" s="25" t="n">
        <v>807301</v>
      </c>
      <c r="L561" s="25" t="n">
        <v>1252</v>
      </c>
      <c r="M561" s="25" t="n">
        <v>16.365</v>
      </c>
      <c r="N561" s="25" t="n">
        <v>253274</v>
      </c>
      <c r="O561" s="25" t="n">
        <v>7121.7</v>
      </c>
      <c r="P561" s="25" t="n">
        <v>1816504</v>
      </c>
      <c r="Q561" s="25"/>
      <c r="R561" s="25" t="n">
        <v>8007</v>
      </c>
      <c r="S561" s="25"/>
      <c r="T561" s="25" t="n">
        <v>85.5</v>
      </c>
      <c r="U561" s="25" t="n">
        <v>28</v>
      </c>
      <c r="V561" s="25" t="n">
        <v>93.9</v>
      </c>
      <c r="W561" s="25"/>
      <c r="X561" s="25"/>
      <c r="Y561" s="25"/>
      <c r="Z561" s="25"/>
      <c r="AA561" s="25" t="n">
        <v>282398</v>
      </c>
      <c r="AB561" s="26"/>
      <c r="AC561" s="27" t="n">
        <v>0</v>
      </c>
      <c r="AD561" s="28" t="n">
        <v>30</v>
      </c>
      <c r="AE561" s="28" t="n">
        <v>12.3</v>
      </c>
      <c r="AF561" s="27"/>
      <c r="AG561" s="29" t="n">
        <f aca="false">6753.47943187+0.36116788*I561+0.01252571*N561-22.85359542*V561+0.00407811*AA561-0.00067349*E561</f>
        <v>8607.4483016202</v>
      </c>
      <c r="AH561" s="29" t="n">
        <f aca="false">A561*'Simple Linear Regression'!$B$18+'Simple Linear Regression'!$B$17</f>
        <v>8363.03711392673</v>
      </c>
      <c r="AI561" s="29" t="n">
        <f aca="false">7491.3971+0.0137554*N561-0.00058829*E561-34.3283*V561+0.30565*L561+54.6031*M561</f>
        <v>8744.5526611</v>
      </c>
      <c r="AJ561" s="29" t="n">
        <f aca="false">7491.3971-0.00058829*E561+0.30565*L561+54.6031*M561+0.0137554*N561-34.3283*V561</f>
        <v>8744.5526611</v>
      </c>
      <c r="AL561" s="29" t="n">
        <f aca="false">2192.59+2373.87*I561+0.0316653*N561-15.7623*V561+0.00202406*AA561-0.000740146*E561-0.00963493*(I561*N561)</f>
        <v>8863.3421611427</v>
      </c>
      <c r="AM561" s="30" t="n">
        <f aca="false">5205.907083+122.0638992*I561+13.609808*(N561/1000)-1.245906883*AD561+0.7746840854*AE561-134.2474226*AC561-1547.125689*IF(AND(B561&gt;=DATE(2020,3,20),B561&lt;=DATE(2020,6,26)),1,0)</f>
        <v>8779.47983464042</v>
      </c>
      <c r="AN561" s="30" t="n">
        <f aca="false">IF(ISNUMBER(C562),C562,AN562)-0.8328750492*(AD563-AD562)+3.274150872*(AE563-AE562)+0.7954612886*((IF(ISNUMBER(C562),C562,AN562)-IF(ISNUMBER(C561),C561,AN561))-(-0.8328750492*(AD562-AD561)+3.274150872*(AE562-AE561)))-1.394571582*AO562+0.4181414112*AO561</f>
        <v>8941.61522284019</v>
      </c>
      <c r="AP561" s="31" t="n">
        <f aca="false">AQ561+AR560+'ARIMAX(1,1,1) Model'!$C$19*(AR560-AR559)+'ARIMAX(1,1,1) Model'!$C$20*AS560</f>
        <v>8520.0942579672</v>
      </c>
      <c r="AQ561" s="31" t="n">
        <f aca="false">'ARIMAX(1,1,1) Model'!$C$6*I561+'ARIMAX(1,1,1) Model'!$C$7*N561/1000+'ARIMAX(1,1,1) Model'!$C$8*AD561+'ARIMAX(1,1,1) Model'!$C$9*AE561+'ARIMAX(1,1,1) Model'!$C$10*AC561+'ARIMAX(1,1,1) Model'!$C$11*IF(AND(B561&gt;='ARIMAX(1,1,1) Model'!$C$25,B561&lt;='ARIMAX(1,1,1) Model'!$C$26),1,0)+'ARIMAX(1,1,1) Model'!$C$12*E561/1000+'ARIMAX(1,1,1) Model'!$C$13*V561+'ARIMAX(1,1,1) Model'!$C$14*A561+'ARIMAX(1,1,1) Model'!$C$15*SIN(2*PI()*A561/'ARIMAX(1,1,1) Model'!$C$24)+'ARIMAX(1,1,1) Model'!$C$16*COS(2*PI()*A561/'ARIMAX(1,1,1) Model'!$C$24)+'ARIMAX(1,1,1) Model'!$C$17*SIN(4*PI()*A561/'ARIMAX(1,1,1) Model'!$C$24)+'ARIMAX(1,1,1) Model'!$C$18*COS(4*PI()*A561/'ARIMAX(1,1,1) Model'!$C$24)</f>
        <v>1750.9021434038</v>
      </c>
      <c r="AR561" s="31" t="n">
        <f aca="false">IF(ISNUMBER(C561),C561,AP561)-AQ561</f>
        <v>6951.0978565962</v>
      </c>
      <c r="AS561" s="31" t="n">
        <f aca="false">IF(ISNUMBER(C561),C561-AP561,0)</f>
        <v>181.905742032801</v>
      </c>
      <c r="AT561" s="32"/>
      <c r="AU561" s="33"/>
      <c r="AV561" s="33"/>
      <c r="AW561" s="31"/>
      <c r="AX561" s="31"/>
    </row>
    <row r="562" customFormat="false" ht="16.5" hidden="false" customHeight="true" outlineLevel="0" collapsed="false">
      <c r="A562" s="23" t="n">
        <v>561</v>
      </c>
      <c r="B562" s="24" t="n">
        <v>37197</v>
      </c>
      <c r="C562" s="23" t="n">
        <v>8797</v>
      </c>
      <c r="D562" s="25"/>
      <c r="E562" s="25" t="n">
        <v>483000</v>
      </c>
      <c r="F562" s="25"/>
      <c r="G562" s="25" t="n">
        <v>21.168</v>
      </c>
      <c r="H562" s="25" t="n">
        <v>19.722</v>
      </c>
      <c r="I562" s="25" t="n">
        <v>1.235</v>
      </c>
      <c r="J562" s="25" t="n">
        <v>10599</v>
      </c>
      <c r="K562" s="25" t="n">
        <v>807301</v>
      </c>
      <c r="L562" s="25" t="n">
        <v>1252</v>
      </c>
      <c r="M562" s="25" t="n">
        <v>16.365</v>
      </c>
      <c r="N562" s="25" t="n">
        <v>253274</v>
      </c>
      <c r="O562" s="25" t="n">
        <v>7121.7</v>
      </c>
      <c r="P562" s="25" t="n">
        <v>1816504</v>
      </c>
      <c r="Q562" s="25"/>
      <c r="R562" s="25" t="n">
        <v>8007</v>
      </c>
      <c r="S562" s="25"/>
      <c r="T562" s="25" t="n">
        <v>85.5</v>
      </c>
      <c r="U562" s="25" t="n">
        <v>28</v>
      </c>
      <c r="V562" s="25" t="n">
        <v>93.9</v>
      </c>
      <c r="W562" s="25"/>
      <c r="X562" s="25"/>
      <c r="Y562" s="25"/>
      <c r="Z562" s="25"/>
      <c r="AA562" s="25" t="n">
        <v>282398</v>
      </c>
      <c r="AB562" s="26"/>
      <c r="AC562" s="27" t="n">
        <v>0</v>
      </c>
      <c r="AD562" s="28" t="n">
        <v>68.9</v>
      </c>
      <c r="AE562" s="28" t="n">
        <v>3</v>
      </c>
      <c r="AF562" s="27"/>
      <c r="AG562" s="29" t="n">
        <f aca="false">6753.47943187+0.36116788*I562+0.01252571*N562-22.85359542*V562+0.00407811*AA562-0.00067349*E562</f>
        <v>8606.7639765838</v>
      </c>
      <c r="AH562" s="29" t="n">
        <f aca="false">A562*'Simple Linear Regression'!$B$18+'Simple Linear Regression'!$B$17</f>
        <v>8363.89015101064</v>
      </c>
      <c r="AI562" s="29" t="n">
        <f aca="false">7491.3971+0.0137554*N562-0.00058829*E562-34.3283*V562+0.30565*L562+54.6031*M562</f>
        <v>8743.9643711</v>
      </c>
      <c r="AJ562" s="29" t="n">
        <f aca="false">7491.3971-0.00058829*E562+0.30565*L562+54.6031*M562+0.0137554*N562-34.3283*V562</f>
        <v>8743.9643711</v>
      </c>
      <c r="AL562" s="29" t="n">
        <f aca="false">2192.59+2373.87*I562+0.0316653*N562-15.7623*V562+0.00202406*AA562-0.000740146*E562-0.00963493*(I562*N562)</f>
        <v>8864.5942329673</v>
      </c>
      <c r="AM562" s="30" t="n">
        <f aca="false">5205.907083+122.0638992*I562+13.609808*(N562/1000)-1.245906883*AD562+0.7746840854*AE562-134.2474226*AC562-1547.125689*IF(AND(B562&gt;=DATE(2020,3,20),B562&lt;=DATE(2020,6,26)),1,0)</f>
        <v>8720.1475779215</v>
      </c>
      <c r="AN562" s="30" t="n">
        <f aca="false">IF(ISNUMBER(C563),C563,AN563)-0.8328750492*(AD564-AD563)+3.274150872*(AE564-AE563)+0.7954612886*((IF(ISNUMBER(C563),C563,AN563)-IF(ISNUMBER(C562),C562,AN562))-(-0.8328750492*(AD563-AD562)+3.274150872*(AE563-AE562)))-1.394571582*AO563+0.4181414112*AO562</f>
        <v>8717.50794966046</v>
      </c>
      <c r="AP562" s="31" t="n">
        <f aca="false">AQ562+AR561+'ARIMAX(1,1,1) Model'!$C$19*(AR561-AR560)+'ARIMAX(1,1,1) Model'!$C$20*AS561</f>
        <v>8540.45107888968</v>
      </c>
      <c r="AQ562" s="31" t="n">
        <f aca="false">'ARIMAX(1,1,1) Model'!$C$6*I562+'ARIMAX(1,1,1) Model'!$C$7*N562/1000+'ARIMAX(1,1,1) Model'!$C$8*AD562+'ARIMAX(1,1,1) Model'!$C$9*AE562+'ARIMAX(1,1,1) Model'!$C$10*AC562+'ARIMAX(1,1,1) Model'!$C$11*IF(AND(B562&gt;='ARIMAX(1,1,1) Model'!$C$25,B562&lt;='ARIMAX(1,1,1) Model'!$C$26),1,0)+'ARIMAX(1,1,1) Model'!$C$12*E562/1000+'ARIMAX(1,1,1) Model'!$C$13*V562+'ARIMAX(1,1,1) Model'!$C$14*A562+'ARIMAX(1,1,1) Model'!$C$15*SIN(2*PI()*A562/'ARIMAX(1,1,1) Model'!$C$24)+'ARIMAX(1,1,1) Model'!$C$16*COS(2*PI()*A562/'ARIMAX(1,1,1) Model'!$C$24)+'ARIMAX(1,1,1) Model'!$C$17*SIN(4*PI()*A562/'ARIMAX(1,1,1) Model'!$C$24)+'ARIMAX(1,1,1) Model'!$C$18*COS(4*PI()*A562/'ARIMAX(1,1,1) Model'!$C$24)</f>
        <v>1744.88745584273</v>
      </c>
      <c r="AR562" s="31" t="n">
        <f aca="false">IF(ISNUMBER(C562),C562,AP562)-AQ562</f>
        <v>7052.11254415727</v>
      </c>
      <c r="AS562" s="31" t="n">
        <f aca="false">IF(ISNUMBER(C562),C562-AP562,0)</f>
        <v>256.54892111032</v>
      </c>
      <c r="AT562" s="32"/>
      <c r="AU562" s="33"/>
      <c r="AV562" s="33"/>
      <c r="AW562" s="31"/>
      <c r="AX562" s="31"/>
    </row>
    <row r="563" customFormat="false" ht="16.5" hidden="false" customHeight="true" outlineLevel="0" collapsed="false">
      <c r="A563" s="23" t="n">
        <v>562</v>
      </c>
      <c r="B563" s="24" t="n">
        <v>37204</v>
      </c>
      <c r="C563" s="23" t="n">
        <v>8771</v>
      </c>
      <c r="D563" s="25"/>
      <c r="E563" s="25" t="n">
        <v>440000</v>
      </c>
      <c r="F563" s="25"/>
      <c r="G563" s="25" t="n">
        <v>20.696</v>
      </c>
      <c r="H563" s="25" t="n">
        <v>19.308</v>
      </c>
      <c r="I563" s="25" t="n">
        <v>1.206</v>
      </c>
      <c r="J563" s="25" t="n">
        <v>10598.02</v>
      </c>
      <c r="K563" s="25" t="n">
        <v>785014</v>
      </c>
      <c r="L563" s="25" t="n">
        <v>1193</v>
      </c>
      <c r="M563" s="25" t="n">
        <v>16.365</v>
      </c>
      <c r="N563" s="25" t="n">
        <v>253274</v>
      </c>
      <c r="O563" s="25" t="n">
        <v>7007</v>
      </c>
      <c r="P563" s="25" t="n">
        <v>1816504</v>
      </c>
      <c r="Q563" s="25"/>
      <c r="R563" s="25" t="n">
        <v>8007</v>
      </c>
      <c r="S563" s="25"/>
      <c r="T563" s="25" t="n">
        <v>86.4</v>
      </c>
      <c r="U563" s="25" t="n">
        <v>28</v>
      </c>
      <c r="V563" s="25" t="n">
        <v>93.3</v>
      </c>
      <c r="W563" s="25"/>
      <c r="X563" s="25"/>
      <c r="Y563" s="25"/>
      <c r="Z563" s="25"/>
      <c r="AA563" s="25" t="n">
        <v>282398</v>
      </c>
      <c r="AB563" s="26"/>
      <c r="AC563" s="27" t="n">
        <v>0</v>
      </c>
      <c r="AD563" s="28" t="n">
        <v>53.1</v>
      </c>
      <c r="AE563" s="28" t="n">
        <v>4.8</v>
      </c>
      <c r="AF563" s="27"/>
      <c r="AG563" s="29" t="n">
        <f aca="false">6753.47943187+0.36116788*I563+0.01252571*N563-22.85359542*V563+0.00407811*AA563-0.00067349*E563</f>
        <v>8649.42572996728</v>
      </c>
      <c r="AH563" s="29" t="n">
        <f aca="false">A563*'Simple Linear Regression'!$B$18+'Simple Linear Regression'!$B$17</f>
        <v>8364.74318809454</v>
      </c>
      <c r="AI563" s="29" t="n">
        <f aca="false">7491.3971+0.0137554*N563-0.00058829*E563-34.3283*V563+0.30565*L563+54.6031*M563</f>
        <v>8771.8244711</v>
      </c>
      <c r="AJ563" s="29" t="n">
        <f aca="false">7491.3971-0.00058829*E563+0.30565*L563+54.6031*M563+0.0137554*N563-34.3283*V563</f>
        <v>8771.8244711</v>
      </c>
      <c r="AL563" s="29" t="n">
        <f aca="false">2192.59+2373.87*I563+0.0316653*N563-15.7623*V563+0.00202406*AA563-0.000740146*E563-0.00963493*(I563*N563)</f>
        <v>8907.80370153108</v>
      </c>
      <c r="AM563" s="30" t="n">
        <f aca="false">5205.907083+122.0638992*I563+13.609808*(N563/1000)-1.245906883*AD563+0.7746840854*AE563-134.2474226*AC563-1547.125689*IF(AND(B563&gt;=DATE(2020,3,20),B563&lt;=DATE(2020,6,26)),1,0)</f>
        <v>8737.68748494982</v>
      </c>
      <c r="AN563" s="30" t="n">
        <f aca="false">IF(ISNUMBER(C564),C564,AN564)-0.8328750492*(AD565-AD564)+3.274150872*(AE565-AE564)+0.7954612886*((IF(ISNUMBER(C564),C564,AN564)-IF(ISNUMBER(C563),C563,AN563))-(-0.8328750492*(AD564-AD563)+3.274150872*(AE564-AE563)))-1.394571582*AO564+0.4181414112*AO563</f>
        <v>8484.26567468324</v>
      </c>
      <c r="AP563" s="31" t="n">
        <f aca="false">AQ563+AR562+'ARIMAX(1,1,1) Model'!$C$19*(AR562-AR561)+'ARIMAX(1,1,1) Model'!$C$20*AS562</f>
        <v>8585.01773511035</v>
      </c>
      <c r="AQ563" s="31" t="n">
        <f aca="false">'ARIMAX(1,1,1) Model'!$C$6*I563+'ARIMAX(1,1,1) Model'!$C$7*N563/1000+'ARIMAX(1,1,1) Model'!$C$8*AD563+'ARIMAX(1,1,1) Model'!$C$9*AE563+'ARIMAX(1,1,1) Model'!$C$10*AC563+'ARIMAX(1,1,1) Model'!$C$11*IF(AND(B563&gt;='ARIMAX(1,1,1) Model'!$C$25,B563&lt;='ARIMAX(1,1,1) Model'!$C$26),1,0)+'ARIMAX(1,1,1) Model'!$C$12*E563/1000+'ARIMAX(1,1,1) Model'!$C$13*V563+'ARIMAX(1,1,1) Model'!$C$14*A563+'ARIMAX(1,1,1) Model'!$C$15*SIN(2*PI()*A563/'ARIMAX(1,1,1) Model'!$C$24)+'ARIMAX(1,1,1) Model'!$C$16*COS(2*PI()*A563/'ARIMAX(1,1,1) Model'!$C$24)+'ARIMAX(1,1,1) Model'!$C$17*SIN(4*PI()*A563/'ARIMAX(1,1,1) Model'!$C$24)+'ARIMAX(1,1,1) Model'!$C$18*COS(4*PI()*A563/'ARIMAX(1,1,1) Model'!$C$24)</f>
        <v>1753.96851033832</v>
      </c>
      <c r="AR563" s="31" t="n">
        <f aca="false">IF(ISNUMBER(C563),C563,AP563)-AQ563</f>
        <v>7017.03148966168</v>
      </c>
      <c r="AS563" s="31" t="n">
        <f aca="false">IF(ISNUMBER(C563),C563-AP563,0)</f>
        <v>185.982264889648</v>
      </c>
      <c r="AT563" s="32"/>
      <c r="AU563" s="33"/>
      <c r="AV563" s="33"/>
      <c r="AW563" s="31"/>
      <c r="AX563" s="31"/>
    </row>
    <row r="564" customFormat="false" ht="16.5" hidden="false" customHeight="true" outlineLevel="0" collapsed="false">
      <c r="A564" s="23" t="n">
        <v>563</v>
      </c>
      <c r="B564" s="24" t="n">
        <v>37211</v>
      </c>
      <c r="C564" s="23" t="n">
        <v>8612</v>
      </c>
      <c r="D564" s="25"/>
      <c r="E564" s="25" t="n">
        <v>428000</v>
      </c>
      <c r="F564" s="25"/>
      <c r="G564" s="25" t="n">
        <v>19.608</v>
      </c>
      <c r="H564" s="25" t="n">
        <v>18.42</v>
      </c>
      <c r="I564" s="25" t="n">
        <v>1.182</v>
      </c>
      <c r="J564" s="25" t="n">
        <v>10598.02</v>
      </c>
      <c r="K564" s="25" t="n">
        <v>785014</v>
      </c>
      <c r="L564" s="25" t="n">
        <v>1193</v>
      </c>
      <c r="M564" s="25" t="n">
        <v>22.055</v>
      </c>
      <c r="N564" s="25" t="n">
        <v>226312</v>
      </c>
      <c r="O564" s="25" t="n">
        <v>7007</v>
      </c>
      <c r="P564" s="25" t="n">
        <v>1816504</v>
      </c>
      <c r="Q564" s="25"/>
      <c r="R564" s="25" t="n">
        <v>8007</v>
      </c>
      <c r="S564" s="25"/>
      <c r="T564" s="25" t="n">
        <v>86.4</v>
      </c>
      <c r="U564" s="25" t="n">
        <v>28</v>
      </c>
      <c r="V564" s="25" t="n">
        <v>93.3</v>
      </c>
      <c r="W564" s="25"/>
      <c r="X564" s="25"/>
      <c r="Y564" s="25"/>
      <c r="Z564" s="25"/>
      <c r="AA564" s="25" t="n">
        <v>282398</v>
      </c>
      <c r="AB564" s="26"/>
      <c r="AC564" s="27" t="n">
        <v>0</v>
      </c>
      <c r="AD564" s="28" t="n">
        <v>68.4</v>
      </c>
      <c r="AE564" s="28" t="n">
        <v>3.3</v>
      </c>
      <c r="AF564" s="27"/>
      <c r="AG564" s="29" t="n">
        <f aca="false">6753.47943187+0.36116788*I564+0.01252571*N564-22.85359542*V564+0.00407811*AA564-0.00067349*E564</f>
        <v>8319.78074891816</v>
      </c>
      <c r="AH564" s="29" t="n">
        <f aca="false">A564*'Simple Linear Regression'!$B$18+'Simple Linear Regression'!$B$17</f>
        <v>8365.59622517845</v>
      </c>
      <c r="AI564" s="29" t="n">
        <f aca="false">7491.3971+0.0137554*N564-0.00058829*E564-34.3283*V564+0.30565*L564+54.6031*M564</f>
        <v>8718.7024953</v>
      </c>
      <c r="AJ564" s="29" t="n">
        <f aca="false">7491.3971-0.00058829*E564+0.30565*L564+54.6031*M564+0.0137554*N564-34.3283*V564</f>
        <v>8718.7024953</v>
      </c>
      <c r="AL564" s="29" t="n">
        <f aca="false">2192.59+2373.87*I564+0.0316653*N564-15.7623*V564+0.00202406*AA564-0.000740146*E564-0.00963493*(I564*N564)</f>
        <v>8371.57580269488</v>
      </c>
      <c r="AM564" s="30" t="n">
        <f aca="false">5205.907083+122.0638992*I564+13.609808*(N564/1000)-1.245906883*AD564+0.7746840854*AE564-134.2474226*AC564-1547.125689*IF(AND(B564&gt;=DATE(2020,3,20),B564&lt;=DATE(2020,6,26)),1,0)</f>
        <v>8347.58590663502</v>
      </c>
      <c r="AN564" s="30" t="n">
        <f aca="false">IF(ISNUMBER(C565),C565,AN565)-0.8328750492*(AD566-AD565)+3.274150872*(AE566-AE565)+0.7954612886*((IF(ISNUMBER(C565),C565,AN565)-IF(ISNUMBER(C564),C564,AN564))-(-0.8328750492*(AD565-AD564)+3.274150872*(AE565-AE564)))-1.394571582*AO565+0.4181414112*AO564</f>
        <v>9083.7018036357</v>
      </c>
      <c r="AP564" s="31" t="n">
        <f aca="false">AQ564+AR563+'ARIMAX(1,1,1) Model'!$C$19*(AR563-AR562)+'ARIMAX(1,1,1) Model'!$C$20*AS563</f>
        <v>8579.7670679492</v>
      </c>
      <c r="AQ564" s="31" t="n">
        <f aca="false">'ARIMAX(1,1,1) Model'!$C$6*I564+'ARIMAX(1,1,1) Model'!$C$7*N564/1000+'ARIMAX(1,1,1) Model'!$C$8*AD564+'ARIMAX(1,1,1) Model'!$C$9*AE564+'ARIMAX(1,1,1) Model'!$C$10*AC564+'ARIMAX(1,1,1) Model'!$C$11*IF(AND(B564&gt;='ARIMAX(1,1,1) Model'!$C$25,B564&lt;='ARIMAX(1,1,1) Model'!$C$26),1,0)+'ARIMAX(1,1,1) Model'!$C$12*E564/1000+'ARIMAX(1,1,1) Model'!$C$13*V564+'ARIMAX(1,1,1) Model'!$C$14*A564+'ARIMAX(1,1,1) Model'!$C$15*SIN(2*PI()*A564/'ARIMAX(1,1,1) Model'!$C$24)+'ARIMAX(1,1,1) Model'!$C$16*COS(2*PI()*A564/'ARIMAX(1,1,1) Model'!$C$24)+'ARIMAX(1,1,1) Model'!$C$17*SIN(4*PI()*A564/'ARIMAX(1,1,1) Model'!$C$24)+'ARIMAX(1,1,1) Model'!$C$18*COS(4*PI()*A564/'ARIMAX(1,1,1) Model'!$C$24)</f>
        <v>1733.55665703361</v>
      </c>
      <c r="AR564" s="31" t="n">
        <f aca="false">IF(ISNUMBER(C564),C564,AP564)-AQ564</f>
        <v>6878.44334296639</v>
      </c>
      <c r="AS564" s="31" t="n">
        <f aca="false">IF(ISNUMBER(C564),C564-AP564,0)</f>
        <v>32.2329320508015</v>
      </c>
      <c r="AT564" s="32"/>
      <c r="AU564" s="33"/>
      <c r="AV564" s="33"/>
      <c r="AW564" s="31"/>
      <c r="AX564" s="31"/>
    </row>
    <row r="565" customFormat="false" ht="16.5" hidden="false" customHeight="true" outlineLevel="0" collapsed="false">
      <c r="A565" s="23" t="n">
        <v>564</v>
      </c>
      <c r="B565" s="24" t="n">
        <v>37218</v>
      </c>
      <c r="C565" s="23" t="n">
        <v>8868</v>
      </c>
      <c r="D565" s="25"/>
      <c r="E565" s="25" t="n">
        <v>431000</v>
      </c>
      <c r="F565" s="25"/>
      <c r="G565" s="25" t="n">
        <v>18.2766666666667</v>
      </c>
      <c r="H565" s="25" t="n">
        <v>18.572</v>
      </c>
      <c r="I565" s="25" t="n">
        <v>1.167</v>
      </c>
      <c r="J565" s="25" t="n">
        <v>10598.02</v>
      </c>
      <c r="K565" s="25" t="n">
        <v>785014</v>
      </c>
      <c r="L565" s="25" t="n">
        <v>1193</v>
      </c>
      <c r="M565" s="25" t="n">
        <v>22.055</v>
      </c>
      <c r="N565" s="25" t="n">
        <v>226312</v>
      </c>
      <c r="O565" s="25" t="n">
        <v>7007</v>
      </c>
      <c r="P565" s="25" t="n">
        <v>1816504</v>
      </c>
      <c r="Q565" s="25"/>
      <c r="R565" s="25" t="n">
        <v>8007</v>
      </c>
      <c r="S565" s="25"/>
      <c r="T565" s="25" t="n">
        <v>86.4</v>
      </c>
      <c r="U565" s="25" t="n">
        <v>28</v>
      </c>
      <c r="V565" s="25" t="n">
        <v>93.3</v>
      </c>
      <c r="W565" s="25"/>
      <c r="X565" s="25"/>
      <c r="Y565" s="25"/>
      <c r="Z565" s="25"/>
      <c r="AA565" s="25" t="n">
        <v>282398</v>
      </c>
      <c r="AB565" s="26"/>
      <c r="AC565" s="27" t="n">
        <v>1</v>
      </c>
      <c r="AD565" s="28" t="n">
        <v>79.3</v>
      </c>
      <c r="AE565" s="28" t="n">
        <v>1.4</v>
      </c>
      <c r="AF565" s="27"/>
      <c r="AG565" s="29" t="n">
        <f aca="false">6753.47943187+0.36116788*I565+0.01252571*N565-22.85359542*V565+0.00407811*AA565-0.00067349*E565</f>
        <v>8317.75486139996</v>
      </c>
      <c r="AH565" s="29" t="n">
        <f aca="false">A565*'Simple Linear Regression'!$B$18+'Simple Linear Regression'!$B$17</f>
        <v>8366.44926226235</v>
      </c>
      <c r="AI565" s="29" t="n">
        <f aca="false">7491.3971+0.0137554*N565-0.00058829*E565-34.3283*V565+0.30565*L565+54.6031*M565</f>
        <v>8716.9376253</v>
      </c>
      <c r="AJ565" s="29" t="n">
        <f aca="false">7491.3971-0.00058829*E565+0.30565*L565+54.6031*M565+0.0137554*N565-34.3283*V565</f>
        <v>8716.9376253</v>
      </c>
      <c r="AL565" s="29" t="n">
        <f aca="false">2192.59+2373.87*I565+0.0316653*N565-15.7623*V565+0.00202406*AA565-0.000740146*E565-0.00963493*(I565*N565)</f>
        <v>8366.45481886728</v>
      </c>
      <c r="AM565" s="30" t="n">
        <f aca="false">5205.907083+122.0638992*I565+13.609808*(N565/1000)-1.245906883*AD565+0.7746840854*AE565-134.2474226*AC565-1547.125689*IF(AND(B565&gt;=DATE(2020,3,20),B565&lt;=DATE(2020,6,26)),1,0)</f>
        <v>8196.45524076006</v>
      </c>
      <c r="AN565" s="30" t="n">
        <f aca="false">IF(ISNUMBER(C566),C566,AN566)-0.8328750492*(AD567-AD566)+3.274150872*(AE567-AE566)+0.7954612886*((IF(ISNUMBER(C566),C566,AN566)-IF(ISNUMBER(C565),C565,AN565))-(-0.8328750492*(AD566-AD565)+3.274150872*(AE566-AE565)))-1.394571582*AO566+0.4181414112*AO565</f>
        <v>8243.97204352883</v>
      </c>
      <c r="AP565" s="31" t="n">
        <f aca="false">AQ565+AR564+'ARIMAX(1,1,1) Model'!$C$19*(AR564-AR563)+'ARIMAX(1,1,1) Model'!$C$20*AS564</f>
        <v>8440.643774556</v>
      </c>
      <c r="AQ565" s="31" t="n">
        <f aca="false">'ARIMAX(1,1,1) Model'!$C$6*I565+'ARIMAX(1,1,1) Model'!$C$7*N565/1000+'ARIMAX(1,1,1) Model'!$C$8*AD565+'ARIMAX(1,1,1) Model'!$C$9*AE565+'ARIMAX(1,1,1) Model'!$C$10*AC565+'ARIMAX(1,1,1) Model'!$C$11*IF(AND(B565&gt;='ARIMAX(1,1,1) Model'!$C$25,B565&lt;='ARIMAX(1,1,1) Model'!$C$26),1,0)+'ARIMAX(1,1,1) Model'!$C$12*E565/1000+'ARIMAX(1,1,1) Model'!$C$13*V565+'ARIMAX(1,1,1) Model'!$C$14*A565+'ARIMAX(1,1,1) Model'!$C$15*SIN(2*PI()*A565/'ARIMAX(1,1,1) Model'!$C$24)+'ARIMAX(1,1,1) Model'!$C$16*COS(2*PI()*A565/'ARIMAX(1,1,1) Model'!$C$24)+'ARIMAX(1,1,1) Model'!$C$17*SIN(4*PI()*A565/'ARIMAX(1,1,1) Model'!$C$24)+'ARIMAX(1,1,1) Model'!$C$18*COS(4*PI()*A565/'ARIMAX(1,1,1) Model'!$C$24)</f>
        <v>1604.7294913241</v>
      </c>
      <c r="AR565" s="31" t="n">
        <f aca="false">IF(ISNUMBER(C565),C565,AP565)-AQ565</f>
        <v>7263.2705086759</v>
      </c>
      <c r="AS565" s="31" t="n">
        <f aca="false">IF(ISNUMBER(C565),C565-AP565,0)</f>
        <v>427.356225443999</v>
      </c>
      <c r="AT565" s="32"/>
      <c r="AU565" s="33"/>
      <c r="AV565" s="33"/>
      <c r="AW565" s="31"/>
      <c r="AX565" s="31"/>
    </row>
    <row r="566" customFormat="false" ht="16.5" hidden="false" customHeight="true" outlineLevel="0" collapsed="false">
      <c r="A566" s="23" t="n">
        <v>565</v>
      </c>
      <c r="B566" s="24" t="n">
        <v>37225</v>
      </c>
      <c r="C566" s="23" t="n">
        <v>8517</v>
      </c>
      <c r="D566" s="25"/>
      <c r="E566" s="25" t="n">
        <v>491000</v>
      </c>
      <c r="F566" s="25"/>
      <c r="G566" s="25" t="n">
        <v>19.128</v>
      </c>
      <c r="H566" s="25" t="n">
        <v>18.804</v>
      </c>
      <c r="I566" s="25" t="n">
        <v>1.127</v>
      </c>
      <c r="J566" s="25" t="n">
        <v>10598.02</v>
      </c>
      <c r="K566" s="25" t="n">
        <v>785014</v>
      </c>
      <c r="L566" s="25" t="n">
        <v>1193</v>
      </c>
      <c r="M566" s="25" t="n">
        <v>22.055</v>
      </c>
      <c r="N566" s="25" t="n">
        <v>226312</v>
      </c>
      <c r="O566" s="25" t="n">
        <v>7007</v>
      </c>
      <c r="P566" s="25" t="n">
        <v>1816504</v>
      </c>
      <c r="Q566" s="25"/>
      <c r="R566" s="25" t="n">
        <v>8007</v>
      </c>
      <c r="S566" s="25"/>
      <c r="T566" s="25" t="n">
        <v>86.4</v>
      </c>
      <c r="U566" s="25" t="n">
        <v>28</v>
      </c>
      <c r="V566" s="25" t="n">
        <v>93.3</v>
      </c>
      <c r="W566" s="25"/>
      <c r="X566" s="25"/>
      <c r="Y566" s="25"/>
      <c r="Z566" s="25"/>
      <c r="AA566" s="25" t="n">
        <v>282398</v>
      </c>
      <c r="AB566" s="26"/>
      <c r="AC566" s="27" t="n">
        <v>0</v>
      </c>
      <c r="AD566" s="28" t="n">
        <v>81</v>
      </c>
      <c r="AE566" s="28" t="n">
        <v>1.8</v>
      </c>
      <c r="AF566" s="27"/>
      <c r="AG566" s="29" t="n">
        <f aca="false">6753.47943187+0.36116788*I566+0.01252571*N566-22.85359542*V566+0.00407811*AA566-0.00067349*E566</f>
        <v>8277.33101468476</v>
      </c>
      <c r="AH566" s="29" t="n">
        <f aca="false">A566*'Simple Linear Regression'!$B$18+'Simple Linear Regression'!$B$17</f>
        <v>8367.30229934626</v>
      </c>
      <c r="AI566" s="29" t="n">
        <f aca="false">7491.3971+0.0137554*N566-0.00058829*E566-34.3283*V566+0.30565*L566+54.6031*M566</f>
        <v>8681.6402253</v>
      </c>
      <c r="AJ566" s="29" t="n">
        <f aca="false">7491.3971-0.00058829*E566+0.30565*L566+54.6031*M566+0.0137554*N566-34.3283*V566</f>
        <v>8681.6402253</v>
      </c>
      <c r="AL566" s="29" t="n">
        <f aca="false">2192.59+2373.87*I566+0.0316653*N566-15.7623*V566+0.00202406*AA566-0.000740146*E566-0.00963493*(I566*N566)</f>
        <v>8314.31126999368</v>
      </c>
      <c r="AM566" s="30" t="n">
        <f aca="false">5205.907083+122.0638992*I566+13.609808*(N566/1000)-1.245906883*AD566+0.7746840854*AE566-134.2474226*AC566-1547.125689*IF(AND(B566&gt;=DATE(2020,3,20),B566&lt;=DATE(2020,6,26)),1,0)</f>
        <v>8324.01193932512</v>
      </c>
      <c r="AN566" s="30" t="n">
        <f aca="false">IF(ISNUMBER(C567),C567,AN567)-0.8328750492*(AD568-AD567)+3.274150872*(AE568-AE567)+0.7954612886*((IF(ISNUMBER(C567),C567,AN567)-IF(ISNUMBER(C566),C566,AN566))-(-0.8328750492*(AD567-AD566)+3.274150872*(AE567-AE566)))-1.394571582*AO567+0.4181414112*AO566</f>
        <v>8132.9834726005</v>
      </c>
      <c r="AP566" s="31" t="n">
        <f aca="false">AQ566+AR565+'ARIMAX(1,1,1) Model'!$C$19*(AR565-AR564)+'ARIMAX(1,1,1) Model'!$C$20*AS565</f>
        <v>8574.55761407767</v>
      </c>
      <c r="AQ566" s="31" t="n">
        <f aca="false">'ARIMAX(1,1,1) Model'!$C$6*I566+'ARIMAX(1,1,1) Model'!$C$7*N566/1000+'ARIMAX(1,1,1) Model'!$C$8*AD566+'ARIMAX(1,1,1) Model'!$C$9*AE566+'ARIMAX(1,1,1) Model'!$C$10*AC566+'ARIMAX(1,1,1) Model'!$C$11*IF(AND(B566&gt;='ARIMAX(1,1,1) Model'!$C$25,B566&lt;='ARIMAX(1,1,1) Model'!$C$26),1,0)+'ARIMAX(1,1,1) Model'!$C$12*E566/1000+'ARIMAX(1,1,1) Model'!$C$13*V566+'ARIMAX(1,1,1) Model'!$C$14*A566+'ARIMAX(1,1,1) Model'!$C$15*SIN(2*PI()*A566/'ARIMAX(1,1,1) Model'!$C$24)+'ARIMAX(1,1,1) Model'!$C$16*COS(2*PI()*A566/'ARIMAX(1,1,1) Model'!$C$24)+'ARIMAX(1,1,1) Model'!$C$17*SIN(4*PI()*A566/'ARIMAX(1,1,1) Model'!$C$24)+'ARIMAX(1,1,1) Model'!$C$18*COS(4*PI()*A566/'ARIMAX(1,1,1) Model'!$C$24)</f>
        <v>1658.41056155777</v>
      </c>
      <c r="AR566" s="31" t="n">
        <f aca="false">IF(ISNUMBER(C566),C566,AP566)-AQ566</f>
        <v>6858.58943844223</v>
      </c>
      <c r="AS566" s="31" t="n">
        <f aca="false">IF(ISNUMBER(C566),C566-AP566,0)</f>
        <v>-57.5576140776684</v>
      </c>
      <c r="AT566" s="32"/>
      <c r="AU566" s="33"/>
      <c r="AV566" s="33"/>
      <c r="AW566" s="31"/>
      <c r="AX566" s="31"/>
    </row>
    <row r="567" customFormat="false" ht="16.5" hidden="false" customHeight="true" outlineLevel="0" collapsed="false">
      <c r="A567" s="23" t="n">
        <v>566</v>
      </c>
      <c r="B567" s="24" t="n">
        <v>37232</v>
      </c>
      <c r="C567" s="23" t="n">
        <v>8327</v>
      </c>
      <c r="D567" s="25"/>
      <c r="E567" s="25" t="n">
        <v>465000</v>
      </c>
      <c r="F567" s="25"/>
      <c r="G567" s="25" t="n">
        <v>19.474</v>
      </c>
      <c r="H567" s="25" t="n">
        <v>18.986</v>
      </c>
      <c r="I567" s="25" t="n">
        <v>1.108</v>
      </c>
      <c r="J567" s="25" t="n">
        <v>10598.02</v>
      </c>
      <c r="K567" s="25" t="n">
        <v>785014</v>
      </c>
      <c r="L567" s="25" t="n">
        <v>1111</v>
      </c>
      <c r="M567" s="25" t="n">
        <v>22.055</v>
      </c>
      <c r="N567" s="25" t="n">
        <v>226312</v>
      </c>
      <c r="O567" s="25" t="n">
        <v>7212.9</v>
      </c>
      <c r="P567" s="25" t="n">
        <v>1816504</v>
      </c>
      <c r="Q567" s="25"/>
      <c r="R567" s="25" t="n">
        <v>8007</v>
      </c>
      <c r="S567" s="25"/>
      <c r="T567" s="25" t="n">
        <v>86.4</v>
      </c>
      <c r="U567" s="25" t="n">
        <v>28</v>
      </c>
      <c r="V567" s="25" t="n">
        <v>92.2</v>
      </c>
      <c r="W567" s="25"/>
      <c r="X567" s="25"/>
      <c r="Y567" s="25"/>
      <c r="Z567" s="25"/>
      <c r="AA567" s="25" t="n">
        <v>282398</v>
      </c>
      <c r="AB567" s="26"/>
      <c r="AC567" s="27" t="n">
        <v>0</v>
      </c>
      <c r="AD567" s="28" t="n">
        <v>78.4</v>
      </c>
      <c r="AE567" s="28" t="n">
        <v>3</v>
      </c>
      <c r="AF567" s="27"/>
      <c r="AG567" s="29" t="n">
        <f aca="false">6753.47943187+0.36116788*I567+0.01252571*N567-22.85359542*V567+0.00407811*AA567-0.00067349*E567</f>
        <v>8319.97384745704</v>
      </c>
      <c r="AH567" s="29" t="n">
        <f aca="false">A567*'Simple Linear Regression'!$B$18+'Simple Linear Regression'!$B$17</f>
        <v>8368.15533643016</v>
      </c>
      <c r="AI567" s="29" t="n">
        <f aca="false">7491.3971+0.0137554*N567-0.00058829*E567-34.3283*V567+0.30565*L567+54.6031*M567</f>
        <v>8709.6335953</v>
      </c>
      <c r="AJ567" s="29" t="n">
        <f aca="false">7491.3971-0.00058829*E567+0.30565*L567+54.6031*M567+0.0137554*N567-34.3283*V567</f>
        <v>8709.6335953</v>
      </c>
      <c r="AL567" s="29" t="n">
        <f aca="false">2192.59+2373.87*I567+0.0316653*N567-15.7623*V567+0.00202406*AA567-0.000740146*E567-0.00963493*(I567*N567)</f>
        <v>8347.21957127872</v>
      </c>
      <c r="AM567" s="30" t="n">
        <f aca="false">5205.907083+122.0638992*I567+13.609808*(N567/1000)-1.245906883*AD567+0.7746840854*AE567-134.2474226*AC567-1547.125689*IF(AND(B567&gt;=DATE(2020,3,20),B567&lt;=DATE(2020,6,26)),1,0)</f>
        <v>8325.8617040386</v>
      </c>
      <c r="AN567" s="30" t="n">
        <f aca="false">IF(ISNUMBER(C568),C568,AN568)-0.8328750492*(AD569-AD568)+3.274150872*(AE569-AE568)+0.7954612886*((IF(ISNUMBER(C568),C568,AN568)-IF(ISNUMBER(C567),C567,AN567))-(-0.8328750492*(AD568-AD567)+3.274150872*(AE568-AE567)))-1.394571582*AO568+0.4181414112*AO567</f>
        <v>8876.90154599603</v>
      </c>
      <c r="AP567" s="31" t="n">
        <f aca="false">AQ567+AR566+'ARIMAX(1,1,1) Model'!$C$19*(AR566-AR565)+'ARIMAX(1,1,1) Model'!$C$20*AS566</f>
        <v>8507.66732923598</v>
      </c>
      <c r="AQ567" s="31" t="n">
        <f aca="false">'ARIMAX(1,1,1) Model'!$C$6*I567+'ARIMAX(1,1,1) Model'!$C$7*N567/1000+'ARIMAX(1,1,1) Model'!$C$8*AD567+'ARIMAX(1,1,1) Model'!$C$9*AE567+'ARIMAX(1,1,1) Model'!$C$10*AC567+'ARIMAX(1,1,1) Model'!$C$11*IF(AND(B567&gt;='ARIMAX(1,1,1) Model'!$C$25,B567&lt;='ARIMAX(1,1,1) Model'!$C$26),1,0)+'ARIMAX(1,1,1) Model'!$C$12*E567/1000+'ARIMAX(1,1,1) Model'!$C$13*V567+'ARIMAX(1,1,1) Model'!$C$14*A567+'ARIMAX(1,1,1) Model'!$C$15*SIN(2*PI()*A567/'ARIMAX(1,1,1) Model'!$C$24)+'ARIMAX(1,1,1) Model'!$C$16*COS(2*PI()*A567/'ARIMAX(1,1,1) Model'!$C$24)+'ARIMAX(1,1,1) Model'!$C$17*SIN(4*PI()*A567/'ARIMAX(1,1,1) Model'!$C$24)+'ARIMAX(1,1,1) Model'!$C$18*COS(4*PI()*A567/'ARIMAX(1,1,1) Model'!$C$24)</f>
        <v>1636.7404428343</v>
      </c>
      <c r="AR567" s="31" t="n">
        <f aca="false">IF(ISNUMBER(C567),C567,AP567)-AQ567</f>
        <v>6690.2595571657</v>
      </c>
      <c r="AS567" s="31" t="n">
        <f aca="false">IF(ISNUMBER(C567),C567-AP567,0)</f>
        <v>-180.667329235981</v>
      </c>
      <c r="AT567" s="32"/>
      <c r="AU567" s="33"/>
      <c r="AV567" s="33"/>
      <c r="AW567" s="31"/>
      <c r="AX567" s="31"/>
    </row>
    <row r="568" customFormat="false" ht="16.5" hidden="false" customHeight="true" outlineLevel="0" collapsed="false">
      <c r="A568" s="23" t="n">
        <v>567</v>
      </c>
      <c r="B568" s="24" t="n">
        <v>37239</v>
      </c>
      <c r="C568" s="23" t="n">
        <v>8622</v>
      </c>
      <c r="D568" s="25"/>
      <c r="E568" s="25" t="n">
        <v>393000</v>
      </c>
      <c r="F568" s="25"/>
      <c r="G568" s="25" t="n">
        <v>18.45</v>
      </c>
      <c r="H568" s="25" t="n">
        <v>18.022</v>
      </c>
      <c r="I568" s="25" t="n">
        <v>1.095</v>
      </c>
      <c r="J568" s="25" t="n">
        <v>10598.02</v>
      </c>
      <c r="K568" s="25" t="n">
        <v>809941</v>
      </c>
      <c r="L568" s="25" t="n">
        <v>1111</v>
      </c>
      <c r="M568" s="25" t="n">
        <v>22.055</v>
      </c>
      <c r="N568" s="25" t="n">
        <v>226312</v>
      </c>
      <c r="O568" s="25" t="n">
        <v>7212.9</v>
      </c>
      <c r="P568" s="25" t="n">
        <v>1816504</v>
      </c>
      <c r="Q568" s="25"/>
      <c r="R568" s="25" t="n">
        <v>8007</v>
      </c>
      <c r="S568" s="25"/>
      <c r="T568" s="25" t="n">
        <v>86.4</v>
      </c>
      <c r="U568" s="25" t="n">
        <v>28</v>
      </c>
      <c r="V568" s="25" t="n">
        <v>92.2</v>
      </c>
      <c r="W568" s="25"/>
      <c r="X568" s="25"/>
      <c r="Y568" s="25"/>
      <c r="Z568" s="25"/>
      <c r="AA568" s="25" t="n">
        <v>282398</v>
      </c>
      <c r="AB568" s="26"/>
      <c r="AC568" s="27" t="n">
        <v>0</v>
      </c>
      <c r="AD568" s="28" t="n">
        <v>116.2</v>
      </c>
      <c r="AE568" s="28" t="n">
        <v>1</v>
      </c>
      <c r="AF568" s="27"/>
      <c r="AG568" s="29" t="n">
        <f aca="false">6753.47943187+0.36116788*I568+0.01252571*N568-22.85359542*V568+0.00407811*AA568-0.00067349*E568</f>
        <v>8368.4604322746</v>
      </c>
      <c r="AH568" s="29" t="n">
        <f aca="false">A568*'Simple Linear Regression'!$B$18+'Simple Linear Regression'!$B$17</f>
        <v>8369.00837351406</v>
      </c>
      <c r="AI568" s="29" t="n">
        <f aca="false">7491.3971+0.0137554*N568-0.00058829*E568-34.3283*V568+0.30565*L568+54.6031*M568</f>
        <v>8751.9904753</v>
      </c>
      <c r="AJ568" s="29" t="n">
        <f aca="false">7491.3971-0.00058829*E568+0.30565*L568+54.6031*M568+0.0137554*N568-34.3283*V568</f>
        <v>8751.9904753</v>
      </c>
      <c r="AL568" s="29" t="n">
        <f aca="false">2192.59+2373.87*I568+0.0316653*N568-15.7623*V568+0.00202406*AA568-0.000740146*E568-0.00963493*(I568*N568)</f>
        <v>8397.9962768948</v>
      </c>
      <c r="AM568" s="30" t="n">
        <f aca="false">5205.907083+122.0638992*I568+13.609808*(N568/1000)-1.245906883*AD568+0.7746840854*AE568-134.2474226*AC568-1547.125689*IF(AND(B568&gt;=DATE(2020,3,20),B568&lt;=DATE(2020,6,26)),1,0)</f>
        <v>8275.6302250008</v>
      </c>
      <c r="AN568" s="30" t="n">
        <f aca="false">IF(ISNUMBER(C569),C569,AN569)-0.8328750492*(AD570-AD569)+3.274150872*(AE570-AE569)+0.7954612886*((IF(ISNUMBER(C569),C569,AN569)-IF(ISNUMBER(C568),C568,AN568))-(-0.8328750492*(AD569-AD568)+3.274150872*(AE569-AE568)))-1.394571582*AO569+0.4181414112*AO568</f>
        <v>9061.90634075765</v>
      </c>
      <c r="AP568" s="31" t="n">
        <f aca="false">AQ568+AR567+'ARIMAX(1,1,1) Model'!$C$19*(AR567-AR566)+'ARIMAX(1,1,1) Model'!$C$20*AS567</f>
        <v>8514.41590012879</v>
      </c>
      <c r="AQ568" s="31" t="n">
        <f aca="false">'ARIMAX(1,1,1) Model'!$C$6*I568+'ARIMAX(1,1,1) Model'!$C$7*N568/1000+'ARIMAX(1,1,1) Model'!$C$8*AD568+'ARIMAX(1,1,1) Model'!$C$9*AE568+'ARIMAX(1,1,1) Model'!$C$10*AC568+'ARIMAX(1,1,1) Model'!$C$11*IF(AND(B568&gt;='ARIMAX(1,1,1) Model'!$C$25,B568&lt;='ARIMAX(1,1,1) Model'!$C$26),1,0)+'ARIMAX(1,1,1) Model'!$C$12*E568/1000+'ARIMAX(1,1,1) Model'!$C$13*V568+'ARIMAX(1,1,1) Model'!$C$14*A568+'ARIMAX(1,1,1) Model'!$C$15*SIN(2*PI()*A568/'ARIMAX(1,1,1) Model'!$C$24)+'ARIMAX(1,1,1) Model'!$C$16*COS(2*PI()*A568/'ARIMAX(1,1,1) Model'!$C$24)+'ARIMAX(1,1,1) Model'!$C$17*SIN(4*PI()*A568/'ARIMAX(1,1,1) Model'!$C$24)+'ARIMAX(1,1,1) Model'!$C$18*COS(4*PI()*A568/'ARIMAX(1,1,1) Model'!$C$24)</f>
        <v>1677.95815303958</v>
      </c>
      <c r="AR568" s="31" t="n">
        <f aca="false">IF(ISNUMBER(C568),C568,AP568)-AQ568</f>
        <v>6944.04184696042</v>
      </c>
      <c r="AS568" s="31" t="n">
        <f aca="false">IF(ISNUMBER(C568),C568-AP568,0)</f>
        <v>107.584099871206</v>
      </c>
      <c r="AT568" s="32"/>
      <c r="AU568" s="33"/>
      <c r="AV568" s="33"/>
      <c r="AW568" s="31"/>
      <c r="AX568" s="31"/>
    </row>
    <row r="569" customFormat="false" ht="16.5" hidden="false" customHeight="true" outlineLevel="0" collapsed="false">
      <c r="A569" s="23" t="n">
        <v>568</v>
      </c>
      <c r="B569" s="24" t="n">
        <v>37246</v>
      </c>
      <c r="C569" s="23" t="n">
        <v>8888</v>
      </c>
      <c r="D569" s="25"/>
      <c r="E569" s="25" t="n">
        <v>389000</v>
      </c>
      <c r="F569" s="25"/>
      <c r="G569" s="25" t="n">
        <v>19.2</v>
      </c>
      <c r="H569" s="25" t="n">
        <v>18.744</v>
      </c>
      <c r="I569" s="25" t="n">
        <v>1.059</v>
      </c>
      <c r="J569" s="25" t="n">
        <v>10598.02</v>
      </c>
      <c r="K569" s="25" t="n">
        <v>809941</v>
      </c>
      <c r="L569" s="25" t="n">
        <v>1111</v>
      </c>
      <c r="M569" s="25" t="n">
        <v>18.031</v>
      </c>
      <c r="N569" s="25" t="n">
        <v>241050</v>
      </c>
      <c r="O569" s="25" t="n">
        <v>7212.9</v>
      </c>
      <c r="P569" s="25" t="n">
        <v>1838308</v>
      </c>
      <c r="Q569" s="25"/>
      <c r="R569" s="25" t="n">
        <v>8007</v>
      </c>
      <c r="S569" s="25"/>
      <c r="T569" s="25" t="n">
        <v>86.4</v>
      </c>
      <c r="U569" s="25" t="n">
        <v>28</v>
      </c>
      <c r="V569" s="25" t="n">
        <v>92.2</v>
      </c>
      <c r="W569" s="25"/>
      <c r="X569" s="25"/>
      <c r="Y569" s="25"/>
      <c r="Z569" s="25"/>
      <c r="AA569" s="25" t="n">
        <v>282398</v>
      </c>
      <c r="AB569" s="26"/>
      <c r="AC569" s="27" t="n">
        <v>0</v>
      </c>
      <c r="AD569" s="28" t="n">
        <v>129.4</v>
      </c>
      <c r="AE569" s="28" t="n">
        <v>1.3</v>
      </c>
      <c r="AF569" s="27"/>
      <c r="AG569" s="29" t="n">
        <f aca="false">6753.47943187+0.36116788*I569+0.01252571*N569-22.85359542*V569+0.00407811*AA569-0.00067349*E569</f>
        <v>8555.74530421092</v>
      </c>
      <c r="AH569" s="29" t="n">
        <f aca="false">A569*'Simple Linear Regression'!$B$18+'Simple Linear Regression'!$B$17</f>
        <v>8369.86141059797</v>
      </c>
      <c r="AI569" s="29" t="n">
        <f aca="false">7491.3971+0.0137554*N569-0.00058829*E569-34.3283*V569+0.30565*L569+54.6031*M569</f>
        <v>8737.3478461</v>
      </c>
      <c r="AJ569" s="29" t="n">
        <f aca="false">7491.3971-0.00058829*E569+0.30565*L569+54.6031*M569+0.0137554*N569-34.3283*V569</f>
        <v>8737.3478461</v>
      </c>
      <c r="AL569" s="29" t="n">
        <f aca="false">2192.59+2373.87*I569+0.0316653*N569-15.7623*V569+0.00202406*AA569-0.000740146*E569-0.00963493*(I569*N569)</f>
        <v>8710.3011676665</v>
      </c>
      <c r="AM569" s="30" t="n">
        <f aca="false">5205.907083+122.0638992*I569+13.609808*(N569/1000)-1.245906883*AD569+0.7746840854*AE569-134.2474226*AC569-1547.125689*IF(AND(B569&gt;=DATE(2020,3,20),B569&lt;=DATE(2020,6,26)),1,0)</f>
        <v>8455.60370930362</v>
      </c>
      <c r="AN569" s="30" t="n">
        <f aca="false">IF(ISNUMBER(C570),C570,AN570)-0.8328750492*(AD571-AD570)+3.274150872*(AE571-AE570)+0.7954612886*((IF(ISNUMBER(C570),C570,AN570)-IF(ISNUMBER(C569),C569,AN569))-(-0.8328750492*(AD570-AD569)+3.274150872*(AE570-AE569)))-1.394571582*AO570+0.4181414112*AO569</f>
        <v>8847.30483022911</v>
      </c>
      <c r="AP569" s="31" t="n">
        <f aca="false">AQ569+AR568+'ARIMAX(1,1,1) Model'!$C$19*(AR568-AR567)+'ARIMAX(1,1,1) Model'!$C$20*AS568</f>
        <v>8551.27764045352</v>
      </c>
      <c r="AQ569" s="31" t="n">
        <f aca="false">'ARIMAX(1,1,1) Model'!$C$6*I569+'ARIMAX(1,1,1) Model'!$C$7*N569/1000+'ARIMAX(1,1,1) Model'!$C$8*AD569+'ARIMAX(1,1,1) Model'!$C$9*AE569+'ARIMAX(1,1,1) Model'!$C$10*AC569+'ARIMAX(1,1,1) Model'!$C$11*IF(AND(B569&gt;='ARIMAX(1,1,1) Model'!$C$25,B569&lt;='ARIMAX(1,1,1) Model'!$C$26),1,0)+'ARIMAX(1,1,1) Model'!$C$12*E569/1000+'ARIMAX(1,1,1) Model'!$C$13*V569+'ARIMAX(1,1,1) Model'!$C$14*A569+'ARIMAX(1,1,1) Model'!$C$15*SIN(2*PI()*A569/'ARIMAX(1,1,1) Model'!$C$24)+'ARIMAX(1,1,1) Model'!$C$16*COS(2*PI()*A569/'ARIMAX(1,1,1) Model'!$C$24)+'ARIMAX(1,1,1) Model'!$C$17*SIN(4*PI()*A569/'ARIMAX(1,1,1) Model'!$C$24)+'ARIMAX(1,1,1) Model'!$C$18*COS(4*PI()*A569/'ARIMAX(1,1,1) Model'!$C$24)</f>
        <v>1679.31866146584</v>
      </c>
      <c r="AR569" s="31" t="n">
        <f aca="false">IF(ISNUMBER(C569),C569,AP569)-AQ569</f>
        <v>7208.68133853416</v>
      </c>
      <c r="AS569" s="31" t="n">
        <f aca="false">IF(ISNUMBER(C569),C569-AP569,0)</f>
        <v>336.72235954648</v>
      </c>
      <c r="AT569" s="32"/>
      <c r="AU569" s="33"/>
      <c r="AV569" s="33"/>
      <c r="AW569" s="31"/>
      <c r="AX569" s="31"/>
    </row>
    <row r="570" customFormat="false" ht="16.5" hidden="false" customHeight="true" outlineLevel="0" collapsed="false">
      <c r="A570" s="23" t="n">
        <v>569</v>
      </c>
      <c r="B570" s="24" t="n">
        <v>37253</v>
      </c>
      <c r="C570" s="23" t="n">
        <v>8860</v>
      </c>
      <c r="D570" s="25"/>
      <c r="E570" s="25" t="n">
        <v>416000</v>
      </c>
      <c r="F570" s="25"/>
      <c r="G570" s="25" t="n">
        <v>20.9366666666667</v>
      </c>
      <c r="H570" s="25" t="n">
        <v>19.0966666666667</v>
      </c>
      <c r="I570" s="25" t="n">
        <v>1.072</v>
      </c>
      <c r="J570" s="25" t="n">
        <v>10598.02</v>
      </c>
      <c r="K570" s="25" t="n">
        <v>809941</v>
      </c>
      <c r="L570" s="25" t="n">
        <v>1111</v>
      </c>
      <c r="M570" s="25" t="n">
        <v>18.031</v>
      </c>
      <c r="N570" s="25" t="n">
        <v>241050</v>
      </c>
      <c r="O570" s="25" t="n">
        <v>7212.9</v>
      </c>
      <c r="P570" s="25" t="n">
        <v>1838308</v>
      </c>
      <c r="Q570" s="25"/>
      <c r="R570" s="25" t="n">
        <v>8007</v>
      </c>
      <c r="S570" s="25"/>
      <c r="T570" s="25" t="n">
        <v>86.4</v>
      </c>
      <c r="U570" s="25" t="n">
        <v>26</v>
      </c>
      <c r="V570" s="25" t="n">
        <v>92.2</v>
      </c>
      <c r="W570" s="25"/>
      <c r="X570" s="25"/>
      <c r="Y570" s="25"/>
      <c r="Z570" s="25"/>
      <c r="AA570" s="25" t="n">
        <v>282398</v>
      </c>
      <c r="AB570" s="26"/>
      <c r="AC570" s="27" t="n">
        <v>1</v>
      </c>
      <c r="AD570" s="28" t="n">
        <v>179.1</v>
      </c>
      <c r="AE570" s="28" t="n">
        <v>0</v>
      </c>
      <c r="AF570" s="27"/>
      <c r="AG570" s="29" t="n">
        <f aca="false">6753.47943187+0.36116788*I570+0.01252571*N570-22.85359542*V570+0.00407811*AA570-0.00067349*E570</f>
        <v>8537.56576939336</v>
      </c>
      <c r="AH570" s="29" t="n">
        <f aca="false">A570*'Simple Linear Regression'!$B$18+'Simple Linear Regression'!$B$17</f>
        <v>8370.71444768187</v>
      </c>
      <c r="AI570" s="29" t="n">
        <f aca="false">7491.3971+0.0137554*N570-0.00058829*E570-34.3283*V570+0.30565*L570+54.6031*M570</f>
        <v>8721.4640161</v>
      </c>
      <c r="AJ570" s="29" t="n">
        <f aca="false">7491.3971-0.00058829*E570+0.30565*L570+54.6031*M570+0.0137554*N570-34.3283*V570</f>
        <v>8721.4640161</v>
      </c>
      <c r="AL570" s="29" t="n">
        <f aca="false">2192.59+2373.87*I570+0.0316653*N570-15.7623*V570+0.00202406*AA570-0.000740146*E570-0.00963493*(I570*N570)</f>
        <v>8690.985037272</v>
      </c>
      <c r="AM570" s="30" t="n">
        <f aca="false">5205.907083+122.0638992*I570+13.609808*(N570/1000)-1.245906883*AD570+0.7746840854*AE570-134.2474226*AC570-1547.125689*IF(AND(B570&gt;=DATE(2020,3,20),B570&lt;=DATE(2020,6,26)),1,0)</f>
        <v>8260.0144559971</v>
      </c>
      <c r="AN570" s="30" t="n">
        <f aca="false">IF(ISNUMBER(C571),C571,AN571)-0.8328750492*(AD572-AD571)+3.274150872*(AE572-AE571)+0.7954612886*((IF(ISNUMBER(C571),C571,AN571)-IF(ISNUMBER(C570),C570,AN570))-(-0.8328750492*(AD571-AD570)+3.274150872*(AE571-AE570)))-1.394571582*AO571+0.4181414112*AO570</f>
        <v>7900.65417066337</v>
      </c>
      <c r="AP570" s="31" t="n">
        <f aca="false">AQ570+AR569+'ARIMAX(1,1,1) Model'!$C$19*(AR569-AR568)+'ARIMAX(1,1,1) Model'!$C$20*AS569</f>
        <v>8476.82100564625</v>
      </c>
      <c r="AQ570" s="31" t="n">
        <f aca="false">'ARIMAX(1,1,1) Model'!$C$6*I570+'ARIMAX(1,1,1) Model'!$C$7*N570/1000+'ARIMAX(1,1,1) Model'!$C$8*AD570+'ARIMAX(1,1,1) Model'!$C$9*AE570+'ARIMAX(1,1,1) Model'!$C$10*AC570+'ARIMAX(1,1,1) Model'!$C$11*IF(AND(B570&gt;='ARIMAX(1,1,1) Model'!$C$25,B570&lt;='ARIMAX(1,1,1) Model'!$C$26),1,0)+'ARIMAX(1,1,1) Model'!$C$12*E570/1000+'ARIMAX(1,1,1) Model'!$C$13*V570+'ARIMAX(1,1,1) Model'!$C$14*A570+'ARIMAX(1,1,1) Model'!$C$15*SIN(2*PI()*A570/'ARIMAX(1,1,1) Model'!$C$24)+'ARIMAX(1,1,1) Model'!$C$16*COS(2*PI()*A570/'ARIMAX(1,1,1) Model'!$C$24)+'ARIMAX(1,1,1) Model'!$C$17*SIN(4*PI()*A570/'ARIMAX(1,1,1) Model'!$C$24)+'ARIMAX(1,1,1) Model'!$C$18*COS(4*PI()*A570/'ARIMAX(1,1,1) Model'!$C$24)</f>
        <v>1545.4071785149</v>
      </c>
      <c r="AR570" s="31" t="n">
        <f aca="false">IF(ISNUMBER(C570),C570,AP570)-AQ570</f>
        <v>7314.5928214851</v>
      </c>
      <c r="AS570" s="31" t="n">
        <f aca="false">IF(ISNUMBER(C570),C570-AP570,0)</f>
        <v>383.17899435375</v>
      </c>
      <c r="AT570" s="32"/>
      <c r="AU570" s="33"/>
      <c r="AV570" s="33"/>
      <c r="AW570" s="31"/>
      <c r="AX570" s="31"/>
    </row>
    <row r="571" customFormat="false" ht="16.5" hidden="false" customHeight="true" outlineLevel="0" collapsed="false">
      <c r="A571" s="23" t="n">
        <v>570</v>
      </c>
      <c r="B571" s="24" t="n">
        <v>37260</v>
      </c>
      <c r="C571" s="23" t="n">
        <v>8288</v>
      </c>
      <c r="D571" s="25"/>
      <c r="E571" s="25" t="n">
        <v>421000</v>
      </c>
      <c r="F571" s="25"/>
      <c r="G571" s="25" t="n">
        <v>20.8025</v>
      </c>
      <c r="H571" s="25" t="n">
        <v>20.2875</v>
      </c>
      <c r="I571" s="25" t="n">
        <v>1.096</v>
      </c>
      <c r="J571" s="25" t="n">
        <v>10598.02</v>
      </c>
      <c r="K571" s="25" t="n">
        <v>809941</v>
      </c>
      <c r="L571" s="25" t="n">
        <v>1111</v>
      </c>
      <c r="M571" s="25" t="n">
        <v>18.031</v>
      </c>
      <c r="N571" s="25" t="n">
        <v>241050</v>
      </c>
      <c r="O571" s="25" t="n">
        <v>7212.9</v>
      </c>
      <c r="P571" s="25" t="n">
        <v>1838308</v>
      </c>
      <c r="Q571" s="25"/>
      <c r="R571" s="25" t="n">
        <v>8007</v>
      </c>
      <c r="S571" s="25"/>
      <c r="T571" s="25" t="n">
        <v>86.4</v>
      </c>
      <c r="U571" s="25" t="n">
        <v>26</v>
      </c>
      <c r="V571" s="25" t="n">
        <v>92.2</v>
      </c>
      <c r="W571" s="25"/>
      <c r="X571" s="25"/>
      <c r="Y571" s="25"/>
      <c r="Z571" s="25"/>
      <c r="AA571" s="25" t="n">
        <v>282398</v>
      </c>
      <c r="AB571" s="26"/>
      <c r="AC571" s="27" t="n">
        <v>1</v>
      </c>
      <c r="AD571" s="28" t="n">
        <v>211.2</v>
      </c>
      <c r="AE571" s="28" t="n">
        <v>0</v>
      </c>
      <c r="AF571" s="27"/>
      <c r="AG571" s="29" t="n">
        <f aca="false">6753.47943187+0.36116788*I571+0.01252571*N571-22.85359542*V571+0.00407811*AA571-0.00067349*E571</f>
        <v>8534.20698742248</v>
      </c>
      <c r="AH571" s="29" t="n">
        <f aca="false">A571*'Simple Linear Regression'!$B$18+'Simple Linear Regression'!$B$17</f>
        <v>8371.56748476578</v>
      </c>
      <c r="AI571" s="29" t="n">
        <f aca="false">7491.3971+0.0137554*N571-0.00058829*E571-34.3283*V571+0.30565*L571+54.6031*M571</f>
        <v>8718.5225661</v>
      </c>
      <c r="AJ571" s="29" t="n">
        <f aca="false">7491.3971-0.00058829*E571+0.30565*L571+54.6031*M571+0.0137554*N571-34.3283*V571</f>
        <v>8718.5225661</v>
      </c>
      <c r="AL571" s="29" t="n">
        <f aca="false">2192.59+2373.87*I571+0.0316653*N571-15.7623*V571+0.00202406*AA571-0.000740146*E571-0.00963493*(I571*N571)</f>
        <v>8688.517190236</v>
      </c>
      <c r="AM571" s="30" t="n">
        <f aca="false">5205.907083+122.0638992*I571+13.609808*(N571/1000)-1.245906883*AD571+0.7746840854*AE571-134.2474226*AC571-1547.125689*IF(AND(B571&gt;=DATE(2020,3,20),B571&lt;=DATE(2020,6,26)),1,0)</f>
        <v>8222.9503786336</v>
      </c>
      <c r="AN571" s="30" t="n">
        <f aca="false">IF(ISNUMBER(C572),C572,AN572)-0.8328750492*(AD573-AD572)+3.274150872*(AE573-AE572)+0.7954612886*((IF(ISNUMBER(C572),C572,AN572)-IF(ISNUMBER(C571),C571,AN571))-(-0.8328750492*(AD572-AD571)+3.274150872*(AE572-AE571)))-1.394571582*AO572+0.4181414112*AO571</f>
        <v>8378.0756702658</v>
      </c>
      <c r="AP571" s="31" t="n">
        <f aca="false">AQ571+AR570+'ARIMAX(1,1,1) Model'!$C$19*(AR570-AR569)+'ARIMAX(1,1,1) Model'!$C$20*AS570</f>
        <v>8509.10996824115</v>
      </c>
      <c r="AQ571" s="31" t="n">
        <f aca="false">'ARIMAX(1,1,1) Model'!$C$6*I571+'ARIMAX(1,1,1) Model'!$C$7*N571/1000+'ARIMAX(1,1,1) Model'!$C$8*AD571+'ARIMAX(1,1,1) Model'!$C$9*AE571+'ARIMAX(1,1,1) Model'!$C$10*AC571+'ARIMAX(1,1,1) Model'!$C$11*IF(AND(B571&gt;='ARIMAX(1,1,1) Model'!$C$25,B571&lt;='ARIMAX(1,1,1) Model'!$C$26),1,0)+'ARIMAX(1,1,1) Model'!$C$12*E571/1000+'ARIMAX(1,1,1) Model'!$C$13*V571+'ARIMAX(1,1,1) Model'!$C$14*A571+'ARIMAX(1,1,1) Model'!$C$15*SIN(2*PI()*A571/'ARIMAX(1,1,1) Model'!$C$24)+'ARIMAX(1,1,1) Model'!$C$16*COS(2*PI()*A571/'ARIMAX(1,1,1) Model'!$C$24)+'ARIMAX(1,1,1) Model'!$C$17*SIN(4*PI()*A571/'ARIMAX(1,1,1) Model'!$C$24)+'ARIMAX(1,1,1) Model'!$C$18*COS(4*PI()*A571/'ARIMAX(1,1,1) Model'!$C$24)</f>
        <v>1529.08051173911</v>
      </c>
      <c r="AR571" s="31" t="n">
        <f aca="false">IF(ISNUMBER(C571),C571,AP571)-AQ571</f>
        <v>6758.91948826089</v>
      </c>
      <c r="AS571" s="31" t="n">
        <f aca="false">IF(ISNUMBER(C571),C571-AP571,0)</f>
        <v>-221.10996824115</v>
      </c>
      <c r="AT571" s="32"/>
      <c r="AU571" s="33"/>
      <c r="AV571" s="33"/>
      <c r="AW571" s="31"/>
      <c r="AX571" s="31"/>
    </row>
    <row r="572" customFormat="false" ht="16.5" hidden="false" customHeight="true" outlineLevel="0" collapsed="false">
      <c r="A572" s="23" t="n">
        <v>571</v>
      </c>
      <c r="B572" s="24" t="n">
        <v>37267</v>
      </c>
      <c r="C572" s="23" t="n">
        <v>8359</v>
      </c>
      <c r="D572" s="25"/>
      <c r="E572" s="25" t="n">
        <v>397000</v>
      </c>
      <c r="F572" s="25"/>
      <c r="G572" s="25" t="n">
        <v>20.542</v>
      </c>
      <c r="H572" s="25" t="n">
        <v>20.422</v>
      </c>
      <c r="I572" s="25" t="n">
        <v>1.112</v>
      </c>
      <c r="J572" s="25" t="n">
        <v>10598.02</v>
      </c>
      <c r="K572" s="25" t="n">
        <v>768513</v>
      </c>
      <c r="L572" s="25" t="n">
        <v>1000</v>
      </c>
      <c r="M572" s="25" t="n">
        <v>18.031</v>
      </c>
      <c r="N572" s="25" t="n">
        <v>241050</v>
      </c>
      <c r="O572" s="25" t="n">
        <v>7182.3</v>
      </c>
      <c r="P572" s="25" t="n">
        <v>1838308</v>
      </c>
      <c r="Q572" s="25"/>
      <c r="R572" s="25" t="n">
        <v>8007</v>
      </c>
      <c r="S572" s="25"/>
      <c r="T572" s="25" t="n">
        <v>86.4</v>
      </c>
      <c r="U572" s="25" t="n">
        <v>26</v>
      </c>
      <c r="V572" s="25" t="n">
        <v>92</v>
      </c>
      <c r="W572" s="25"/>
      <c r="X572" s="25"/>
      <c r="Y572" s="25"/>
      <c r="Z572" s="25"/>
      <c r="AA572" s="25" t="n">
        <v>282398</v>
      </c>
      <c r="AB572" s="26"/>
      <c r="AC572" s="27" t="n">
        <v>0</v>
      </c>
      <c r="AD572" s="28" t="n">
        <v>155.5</v>
      </c>
      <c r="AE572" s="28" t="n">
        <v>0</v>
      </c>
      <c r="AF572" s="27"/>
      <c r="AG572" s="29" t="n">
        <f aca="false">6753.47943187+0.36116788*I572+0.01252571*N572-22.85359542*V572+0.00407811*AA572-0.00067349*E572</f>
        <v>8554.94724519256</v>
      </c>
      <c r="AH572" s="29" t="n">
        <f aca="false">A572*'Simple Linear Regression'!$B$18+'Simple Linear Regression'!$B$17</f>
        <v>8372.42052184968</v>
      </c>
      <c r="AI572" s="29" t="n">
        <f aca="false">7491.3971+0.0137554*N572-0.00058829*E572-34.3283*V572+0.30565*L572+54.6031*M572</f>
        <v>8705.5800361</v>
      </c>
      <c r="AJ572" s="29" t="n">
        <f aca="false">7491.3971-0.00058829*E572+0.30565*L572+54.6031*M572+0.0137554*N572-34.3283*V572</f>
        <v>8705.5800361</v>
      </c>
      <c r="AL572" s="29" t="n">
        <f aca="false">2192.59+2373.87*I572+0.0316653*N572-15.7623*V572+0.00202406*AA572-0.000740146*E572-0.00963493*(I572*N572)</f>
        <v>8710.255076212</v>
      </c>
      <c r="AM572" s="30" t="n">
        <f aca="false">5205.907083+122.0638992*I572+13.609808*(N572/1000)-1.245906883*AD572+0.7746840854*AE572-134.2474226*AC572-1547.125689*IF(AND(B572&gt;=DATE(2020,3,20),B572&lt;=DATE(2020,6,26)),1,0)</f>
        <v>8428.5478370039</v>
      </c>
      <c r="AN572" s="30" t="n">
        <f aca="false">IF(ISNUMBER(C573),C573,AN573)-0.8328750492*(AD574-AD573)+3.274150872*(AE574-AE573)+0.7954612886*((IF(ISNUMBER(C573),C573,AN573)-IF(ISNUMBER(C572),C572,AN572))-(-0.8328750492*(AD573-AD572)+3.274150872*(AE573-AE572)))-1.394571582*AO573+0.4181414112*AO572</f>
        <v>7818.22716917529</v>
      </c>
      <c r="AP572" s="31" t="n">
        <f aca="false">AQ572+AR571+'ARIMAX(1,1,1) Model'!$C$19*(AR571-AR570)+'ARIMAX(1,1,1) Model'!$C$20*AS571</f>
        <v>8492.57681180026</v>
      </c>
      <c r="AQ572" s="31" t="n">
        <f aca="false">'ARIMAX(1,1,1) Model'!$C$6*I572+'ARIMAX(1,1,1) Model'!$C$7*N572/1000+'ARIMAX(1,1,1) Model'!$C$8*AD572+'ARIMAX(1,1,1) Model'!$C$9*AE572+'ARIMAX(1,1,1) Model'!$C$10*AC572+'ARIMAX(1,1,1) Model'!$C$11*IF(AND(B572&gt;='ARIMAX(1,1,1) Model'!$C$25,B572&lt;='ARIMAX(1,1,1) Model'!$C$26),1,0)+'ARIMAX(1,1,1) Model'!$C$12*E572/1000+'ARIMAX(1,1,1) Model'!$C$13*V572+'ARIMAX(1,1,1) Model'!$C$14*A572+'ARIMAX(1,1,1) Model'!$C$15*SIN(2*PI()*A572/'ARIMAX(1,1,1) Model'!$C$24)+'ARIMAX(1,1,1) Model'!$C$16*COS(2*PI()*A572/'ARIMAX(1,1,1) Model'!$C$24)+'ARIMAX(1,1,1) Model'!$C$17*SIN(4*PI()*A572/'ARIMAX(1,1,1) Model'!$C$24)+'ARIMAX(1,1,1) Model'!$C$18*COS(4*PI()*A572/'ARIMAX(1,1,1) Model'!$C$24)</f>
        <v>1588.8356257127</v>
      </c>
      <c r="AR572" s="31" t="n">
        <f aca="false">IF(ISNUMBER(C572),C572,AP572)-AQ572</f>
        <v>6770.1643742873</v>
      </c>
      <c r="AS572" s="31" t="n">
        <f aca="false">IF(ISNUMBER(C572),C572-AP572,0)</f>
        <v>-133.576811800256</v>
      </c>
      <c r="AT572" s="32"/>
      <c r="AU572" s="33"/>
      <c r="AV572" s="33"/>
      <c r="AW572" s="31"/>
      <c r="AX572" s="31"/>
    </row>
    <row r="573" customFormat="false" ht="16.5" hidden="false" customHeight="true" outlineLevel="0" collapsed="false">
      <c r="A573" s="23" t="n">
        <v>572</v>
      </c>
      <c r="B573" s="24" t="n">
        <v>37274</v>
      </c>
      <c r="C573" s="23" t="n">
        <v>8049</v>
      </c>
      <c r="D573" s="25"/>
      <c r="E573" s="25" t="n">
        <v>418000</v>
      </c>
      <c r="F573" s="25"/>
      <c r="G573" s="25" t="n">
        <v>18.61</v>
      </c>
      <c r="H573" s="25" t="n">
        <v>18.524</v>
      </c>
      <c r="I573" s="25" t="n">
        <v>1.111</v>
      </c>
      <c r="J573" s="25" t="n">
        <v>10598.02</v>
      </c>
      <c r="K573" s="25" t="n">
        <v>768513</v>
      </c>
      <c r="L573" s="25" t="n">
        <v>1000</v>
      </c>
      <c r="M573" s="25" t="n">
        <v>16.465</v>
      </c>
      <c r="N573" s="25" t="n">
        <v>230511</v>
      </c>
      <c r="O573" s="25" t="n">
        <v>7182.3</v>
      </c>
      <c r="P573" s="25" t="n">
        <v>1838308</v>
      </c>
      <c r="Q573" s="25"/>
      <c r="R573" s="25" t="n">
        <v>8007</v>
      </c>
      <c r="S573" s="25"/>
      <c r="T573" s="25" t="n">
        <v>86.4</v>
      </c>
      <c r="U573" s="25" t="n">
        <v>26</v>
      </c>
      <c r="V573" s="25" t="n">
        <v>92</v>
      </c>
      <c r="W573" s="25"/>
      <c r="X573" s="25"/>
      <c r="Y573" s="25"/>
      <c r="Z573" s="25"/>
      <c r="AA573" s="25" t="n">
        <v>282398</v>
      </c>
      <c r="AB573" s="26"/>
      <c r="AC573" s="27" t="n">
        <v>0</v>
      </c>
      <c r="AD573" s="28" t="n">
        <v>156.1</v>
      </c>
      <c r="AE573" s="28" t="n">
        <v>0</v>
      </c>
      <c r="AF573" s="27"/>
      <c r="AG573" s="29" t="n">
        <f aca="false">6753.47943187+0.36116788*I573+0.01252571*N573-22.85359542*V573+0.00407811*AA573-0.00067349*E573</f>
        <v>8408.79513633468</v>
      </c>
      <c r="AH573" s="29" t="n">
        <f aca="false">A573*'Simple Linear Regression'!$B$18+'Simple Linear Regression'!$B$17</f>
        <v>8373.27355893358</v>
      </c>
      <c r="AI573" s="29" t="n">
        <f aca="false">7491.3971+0.0137554*N573-0.00058829*E573-34.3283*V573+0.30565*L573+54.6031*M573</f>
        <v>8462.7493309</v>
      </c>
      <c r="AJ573" s="29" t="n">
        <f aca="false">7491.3971-0.00058829*E573+0.30565*L573+54.6031*M573+0.0137554*N573-34.3283*V573</f>
        <v>8462.7493309</v>
      </c>
      <c r="AL573" s="29" t="n">
        <f aca="false">2192.59+2373.87*I573+0.0316653*N573-15.7623*V573+0.00202406*AA573-0.000740146*E573-0.00963493*(I573*N573)</f>
        <v>8473.75379118547</v>
      </c>
      <c r="AM573" s="30" t="n">
        <f aca="false">5205.907083+122.0638992*I573+13.609808*(N573/1000)-1.245906883*AD573+0.7746840854*AE573-134.2474226*AC573-1547.125689*IF(AND(B573&gt;=DATE(2020,3,20),B573&lt;=DATE(2020,6,26)),1,0)</f>
        <v>8284.2444624629</v>
      </c>
      <c r="AN573" s="30" t="n">
        <f aca="false">IF(ISNUMBER(C574),C574,AN574)-0.8328750492*(AD575-AD574)+3.274150872*(AE575-AE574)+0.7954612886*((IF(ISNUMBER(C574),C574,AN574)-IF(ISNUMBER(C573),C573,AN573))-(-0.8328750492*(AD574-AD573)+3.274150872*(AE574-AE573)))-1.394571582*AO574+0.4181414112*AO573</f>
        <v>8301.39431942733</v>
      </c>
      <c r="AP573" s="31" t="n">
        <f aca="false">AQ573+AR572+'ARIMAX(1,1,1) Model'!$C$19*(AR572-AR571)+'ARIMAX(1,1,1) Model'!$C$20*AS572</f>
        <v>8439.24833483131</v>
      </c>
      <c r="AQ573" s="31" t="n">
        <f aca="false">'ARIMAX(1,1,1) Model'!$C$6*I573+'ARIMAX(1,1,1) Model'!$C$7*N573/1000+'ARIMAX(1,1,1) Model'!$C$8*AD573+'ARIMAX(1,1,1) Model'!$C$9*AE573+'ARIMAX(1,1,1) Model'!$C$10*AC573+'ARIMAX(1,1,1) Model'!$C$11*IF(AND(B573&gt;='ARIMAX(1,1,1) Model'!$C$25,B573&lt;='ARIMAX(1,1,1) Model'!$C$26),1,0)+'ARIMAX(1,1,1) Model'!$C$12*E573/1000+'ARIMAX(1,1,1) Model'!$C$13*V573+'ARIMAX(1,1,1) Model'!$C$14*A573+'ARIMAX(1,1,1) Model'!$C$15*SIN(2*PI()*A573/'ARIMAX(1,1,1) Model'!$C$24)+'ARIMAX(1,1,1) Model'!$C$16*COS(2*PI()*A573/'ARIMAX(1,1,1) Model'!$C$24)+'ARIMAX(1,1,1) Model'!$C$17*SIN(4*PI()*A573/'ARIMAX(1,1,1) Model'!$C$24)+'ARIMAX(1,1,1) Model'!$C$18*COS(4*PI()*A573/'ARIMAX(1,1,1) Model'!$C$24)</f>
        <v>1547.75694554333</v>
      </c>
      <c r="AR573" s="31" t="n">
        <f aca="false">IF(ISNUMBER(C573),C573,AP573)-AQ573</f>
        <v>6501.24305445667</v>
      </c>
      <c r="AS573" s="31" t="n">
        <f aca="false">IF(ISNUMBER(C573),C573-AP573,0)</f>
        <v>-390.248334831309</v>
      </c>
      <c r="AT573" s="32"/>
      <c r="AU573" s="33"/>
      <c r="AV573" s="33"/>
      <c r="AW573" s="31"/>
      <c r="AX573" s="31"/>
    </row>
    <row r="574" customFormat="false" ht="16.5" hidden="false" customHeight="true" outlineLevel="0" collapsed="false">
      <c r="A574" s="23" t="n">
        <v>573</v>
      </c>
      <c r="B574" s="24" t="n">
        <v>37281</v>
      </c>
      <c r="C574" s="23" t="n">
        <v>8184</v>
      </c>
      <c r="D574" s="25"/>
      <c r="E574" s="25" t="n">
        <v>405000</v>
      </c>
      <c r="F574" s="25"/>
      <c r="G574" s="25" t="n">
        <v>19.2075</v>
      </c>
      <c r="H574" s="25" t="n">
        <v>18.772</v>
      </c>
      <c r="I574" s="25" t="n">
        <v>1.105</v>
      </c>
      <c r="J574" s="25" t="n">
        <v>10598.02</v>
      </c>
      <c r="K574" s="25" t="n">
        <v>768513</v>
      </c>
      <c r="L574" s="25" t="n">
        <v>1000</v>
      </c>
      <c r="M574" s="25" t="n">
        <v>16.465</v>
      </c>
      <c r="N574" s="25" t="n">
        <v>230511</v>
      </c>
      <c r="O574" s="25" t="n">
        <v>7182.3</v>
      </c>
      <c r="P574" s="25" t="n">
        <v>1838308</v>
      </c>
      <c r="Q574" s="25"/>
      <c r="R574" s="25" t="n">
        <v>8007</v>
      </c>
      <c r="S574" s="25"/>
      <c r="T574" s="25" t="n">
        <v>86.4</v>
      </c>
      <c r="U574" s="25" t="n">
        <v>26</v>
      </c>
      <c r="V574" s="25" t="n">
        <v>92</v>
      </c>
      <c r="W574" s="25"/>
      <c r="X574" s="25"/>
      <c r="Y574" s="25"/>
      <c r="Z574" s="25"/>
      <c r="AA574" s="25" t="n">
        <v>282398</v>
      </c>
      <c r="AB574" s="26"/>
      <c r="AC574" s="27" t="n">
        <v>0</v>
      </c>
      <c r="AD574" s="28" t="n">
        <v>142.3</v>
      </c>
      <c r="AE574" s="28" t="n">
        <v>1.2</v>
      </c>
      <c r="AF574" s="27"/>
      <c r="AG574" s="29" t="n">
        <f aca="false">6753.47943187+0.36116788*I574+0.01252571*N574-22.85359542*V574+0.00407811*AA574-0.00067349*E574</f>
        <v>8417.5483393274</v>
      </c>
      <c r="AH574" s="29" t="n">
        <f aca="false">A574*'Simple Linear Regression'!$B$18+'Simple Linear Regression'!$B$17</f>
        <v>8374.12659601749</v>
      </c>
      <c r="AI574" s="29" t="n">
        <f aca="false">7491.3971+0.0137554*N574-0.00058829*E574-34.3283*V574+0.30565*L574+54.6031*M574</f>
        <v>8470.3971009</v>
      </c>
      <c r="AJ574" s="29" t="n">
        <f aca="false">7491.3971-0.00058829*E574+0.30565*L574+54.6031*M574+0.0137554*N574-34.3283*V574</f>
        <v>8470.3971009</v>
      </c>
      <c r="AL574" s="29" t="n">
        <f aca="false">2192.59+2373.87*I574+0.0316653*N574-15.7623*V574+0.00202406*AA574-0.000740146*E574-0.00963493*(I574*N574)</f>
        <v>8482.45821328085</v>
      </c>
      <c r="AM574" s="30" t="n">
        <f aca="false">5205.907083+122.0638992*I574+13.609808*(N574/1000)-1.245906883*AD574+0.7746840854*AE574-134.2474226*AC574-1547.125689*IF(AND(B574&gt;=DATE(2020,3,20),B574&lt;=DATE(2020,6,26)),1,0)</f>
        <v>8301.63521495558</v>
      </c>
      <c r="AN574" s="30" t="n">
        <f aca="false">IF(ISNUMBER(C575),C575,AN575)-0.8328750492*(AD576-AD575)+3.274150872*(AE576-AE575)+0.7954612886*((IF(ISNUMBER(C575),C575,AN575)-IF(ISNUMBER(C574),C574,AN574))-(-0.8328750492*(AD575-AD574)+3.274150872*(AE575-AE574)))-1.394571582*AO575+0.4181414112*AO574</f>
        <v>8176.36836094716</v>
      </c>
      <c r="AP574" s="31" t="n">
        <f aca="false">AQ574+AR573+'ARIMAX(1,1,1) Model'!$C$19*(AR573-AR572)+'ARIMAX(1,1,1) Model'!$C$20*AS573</f>
        <v>8367.87271507185</v>
      </c>
      <c r="AQ574" s="31" t="n">
        <f aca="false">'ARIMAX(1,1,1) Model'!$C$6*I574+'ARIMAX(1,1,1) Model'!$C$7*N574/1000+'ARIMAX(1,1,1) Model'!$C$8*AD574+'ARIMAX(1,1,1) Model'!$C$9*AE574+'ARIMAX(1,1,1) Model'!$C$10*AC574+'ARIMAX(1,1,1) Model'!$C$11*IF(AND(B574&gt;='ARIMAX(1,1,1) Model'!$C$25,B574&lt;='ARIMAX(1,1,1) Model'!$C$26),1,0)+'ARIMAX(1,1,1) Model'!$C$12*E574/1000+'ARIMAX(1,1,1) Model'!$C$13*V574+'ARIMAX(1,1,1) Model'!$C$14*A574+'ARIMAX(1,1,1) Model'!$C$15*SIN(2*PI()*A574/'ARIMAX(1,1,1) Model'!$C$24)+'ARIMAX(1,1,1) Model'!$C$16*COS(2*PI()*A574/'ARIMAX(1,1,1) Model'!$C$24)+'ARIMAX(1,1,1) Model'!$C$17*SIN(4*PI()*A574/'ARIMAX(1,1,1) Model'!$C$24)+'ARIMAX(1,1,1) Model'!$C$18*COS(4*PI()*A574/'ARIMAX(1,1,1) Model'!$C$24)</f>
        <v>1541.60191639003</v>
      </c>
      <c r="AR574" s="31" t="n">
        <f aca="false">IF(ISNUMBER(C574),C574,AP574)-AQ574</f>
        <v>6642.39808360997</v>
      </c>
      <c r="AS574" s="31" t="n">
        <f aca="false">IF(ISNUMBER(C574),C574-AP574,0)</f>
        <v>-183.87271507185</v>
      </c>
      <c r="AT574" s="32"/>
      <c r="AU574" s="33"/>
      <c r="AV574" s="33"/>
      <c r="AW574" s="31"/>
      <c r="AX574" s="31"/>
    </row>
    <row r="575" customFormat="false" ht="16.5" hidden="false" customHeight="true" outlineLevel="0" collapsed="false">
      <c r="A575" s="23" t="n">
        <v>574</v>
      </c>
      <c r="B575" s="24" t="n">
        <v>37288</v>
      </c>
      <c r="C575" s="23" t="n">
        <v>8223</v>
      </c>
      <c r="D575" s="25"/>
      <c r="E575" s="25" t="n">
        <v>414000</v>
      </c>
      <c r="F575" s="25"/>
      <c r="G575" s="25" t="n">
        <v>19.714</v>
      </c>
      <c r="H575" s="25" t="n">
        <v>19.296</v>
      </c>
      <c r="I575" s="25" t="n">
        <v>1.101</v>
      </c>
      <c r="J575" s="25" t="n">
        <v>10598.02</v>
      </c>
      <c r="K575" s="25" t="n">
        <v>768513</v>
      </c>
      <c r="L575" s="25" t="n">
        <v>1000</v>
      </c>
      <c r="M575" s="25" t="n">
        <v>16.465</v>
      </c>
      <c r="N575" s="25" t="n">
        <v>230511</v>
      </c>
      <c r="O575" s="25" t="n">
        <v>7182.3</v>
      </c>
      <c r="P575" s="25" t="n">
        <v>1838308</v>
      </c>
      <c r="Q575" s="25"/>
      <c r="R575" s="25" t="n">
        <v>8007</v>
      </c>
      <c r="S575" s="25"/>
      <c r="T575" s="25" t="n">
        <v>86.4</v>
      </c>
      <c r="U575" s="25" t="n">
        <v>26</v>
      </c>
      <c r="V575" s="25" t="n">
        <v>92</v>
      </c>
      <c r="W575" s="25"/>
      <c r="X575" s="25"/>
      <c r="Y575" s="25"/>
      <c r="Z575" s="25"/>
      <c r="AA575" s="25" t="n">
        <v>282398</v>
      </c>
      <c r="AB575" s="26"/>
      <c r="AC575" s="27" t="n">
        <v>0</v>
      </c>
      <c r="AD575" s="28" t="n">
        <v>118.7</v>
      </c>
      <c r="AE575" s="28" t="n">
        <v>2</v>
      </c>
      <c r="AF575" s="27"/>
      <c r="AG575" s="29" t="n">
        <f aca="false">6753.47943187+0.36116788*I575+0.01252571*N575-22.85359542*V575+0.00407811*AA575-0.00067349*E575</f>
        <v>8411.48548465588</v>
      </c>
      <c r="AH575" s="29" t="n">
        <f aca="false">A575*'Simple Linear Regression'!$B$18+'Simple Linear Regression'!$B$17</f>
        <v>8374.97963310139</v>
      </c>
      <c r="AI575" s="29" t="n">
        <f aca="false">7491.3971+0.0137554*N575-0.00058829*E575-34.3283*V575+0.30565*L575+54.6031*M575</f>
        <v>8465.1024909</v>
      </c>
      <c r="AJ575" s="29" t="n">
        <f aca="false">7491.3971-0.00058829*E575+0.30565*L575+54.6031*M575+0.0137554*N575-34.3283*V575</f>
        <v>8465.1024909</v>
      </c>
      <c r="AL575" s="29" t="n">
        <f aca="false">2192.59+2373.87*I575+0.0316653*N575-15.7623*V575+0.00202406*AA575-0.000740146*E575-0.00963493*(I575*N575)</f>
        <v>8475.18524867777</v>
      </c>
      <c r="AM575" s="30" t="n">
        <f aca="false">5205.907083+122.0638992*I575+13.609808*(N575/1000)-1.245906883*AD575+0.7746840854*AE575-134.2474226*AC575-1547.125689*IF(AND(B575&gt;=DATE(2020,3,20),B575&lt;=DATE(2020,6,26)),1,0)</f>
        <v>8331.1701090659</v>
      </c>
      <c r="AN575" s="30" t="n">
        <f aca="false">IF(ISNUMBER(C576),C576,AN576)-0.8328750492*(AD577-AD576)+3.274150872*(AE577-AE576)+0.7954612886*((IF(ISNUMBER(C576),C576,AN576)-IF(ISNUMBER(C575),C575,AN575))-(-0.8328750492*(AD576-AD575)+3.274150872*(AE576-AE575)))-1.394571582*AO576+0.4181414112*AO575</f>
        <v>8112.50652386921</v>
      </c>
      <c r="AP575" s="31" t="n">
        <f aca="false">AQ575+AR574+'ARIMAX(1,1,1) Model'!$C$19*(AR574-AR573)+'ARIMAX(1,1,1) Model'!$C$20*AS574</f>
        <v>8341.84816158815</v>
      </c>
      <c r="AQ575" s="31" t="n">
        <f aca="false">'ARIMAX(1,1,1) Model'!$C$6*I575+'ARIMAX(1,1,1) Model'!$C$7*N575/1000+'ARIMAX(1,1,1) Model'!$C$8*AD575+'ARIMAX(1,1,1) Model'!$C$9*AE575+'ARIMAX(1,1,1) Model'!$C$10*AC575+'ARIMAX(1,1,1) Model'!$C$11*IF(AND(B575&gt;='ARIMAX(1,1,1) Model'!$C$25,B575&lt;='ARIMAX(1,1,1) Model'!$C$26),1,0)+'ARIMAX(1,1,1) Model'!$C$12*E575/1000+'ARIMAX(1,1,1) Model'!$C$13*V575+'ARIMAX(1,1,1) Model'!$C$14*A575+'ARIMAX(1,1,1) Model'!$C$15*SIN(2*PI()*A575/'ARIMAX(1,1,1) Model'!$C$24)+'ARIMAX(1,1,1) Model'!$C$16*COS(2*PI()*A575/'ARIMAX(1,1,1) Model'!$C$24)+'ARIMAX(1,1,1) Model'!$C$17*SIN(4*PI()*A575/'ARIMAX(1,1,1) Model'!$C$24)+'ARIMAX(1,1,1) Model'!$C$18*COS(4*PI()*A575/'ARIMAX(1,1,1) Model'!$C$24)</f>
        <v>1520.18220104543</v>
      </c>
      <c r="AR575" s="31" t="n">
        <f aca="false">IF(ISNUMBER(C575),C575,AP575)-AQ575</f>
        <v>6702.81779895457</v>
      </c>
      <c r="AS575" s="31" t="n">
        <f aca="false">IF(ISNUMBER(C575),C575-AP575,0)</f>
        <v>-118.848161588152</v>
      </c>
      <c r="AT575" s="32"/>
      <c r="AU575" s="33"/>
      <c r="AV575" s="33"/>
      <c r="AW575" s="31"/>
      <c r="AX575" s="31"/>
    </row>
    <row r="576" customFormat="false" ht="16.5" hidden="false" customHeight="true" outlineLevel="0" collapsed="false">
      <c r="A576" s="23" t="n">
        <v>575</v>
      </c>
      <c r="B576" s="24" t="n">
        <v>37295</v>
      </c>
      <c r="C576" s="23" t="n">
        <v>8117</v>
      </c>
      <c r="D576" s="25"/>
      <c r="E576" s="25" t="n">
        <v>404000</v>
      </c>
      <c r="F576" s="25"/>
      <c r="G576" s="25" t="n">
        <v>19.97</v>
      </c>
      <c r="H576" s="25" t="n">
        <v>19.912</v>
      </c>
      <c r="I576" s="25" t="n">
        <v>1.116</v>
      </c>
      <c r="J576" s="25" t="n">
        <v>10660.465</v>
      </c>
      <c r="K576" s="25" t="n">
        <v>768513</v>
      </c>
      <c r="L576" s="25" t="n">
        <v>901</v>
      </c>
      <c r="M576" s="25" t="n">
        <v>16.465</v>
      </c>
      <c r="N576" s="25" t="n">
        <v>230511</v>
      </c>
      <c r="O576" s="25" t="n">
        <v>7166.7</v>
      </c>
      <c r="P576" s="25" t="n">
        <v>1838308</v>
      </c>
      <c r="Q576" s="25"/>
      <c r="R576" s="25" t="n">
        <v>8007</v>
      </c>
      <c r="S576" s="25"/>
      <c r="T576" s="25" t="n">
        <v>87.2</v>
      </c>
      <c r="U576" s="25" t="n">
        <v>26</v>
      </c>
      <c r="V576" s="25" t="n">
        <v>92.2</v>
      </c>
      <c r="W576" s="25"/>
      <c r="X576" s="25"/>
      <c r="Y576" s="25"/>
      <c r="Z576" s="25"/>
      <c r="AA576" s="25" t="n">
        <v>282398</v>
      </c>
      <c r="AB576" s="26"/>
      <c r="AC576" s="27" t="n">
        <v>0</v>
      </c>
      <c r="AD576" s="28" t="n">
        <v>182.8</v>
      </c>
      <c r="AE576" s="28" t="n">
        <v>0</v>
      </c>
      <c r="AF576" s="27"/>
      <c r="AG576" s="29" t="n">
        <f aca="false">6753.47943187+0.36116788*I576+0.01252571*N576-22.85359542*V576+0.00407811*AA576-0.00067349*E576</f>
        <v>8413.65508309008</v>
      </c>
      <c r="AH576" s="29" t="n">
        <f aca="false">A576*'Simple Linear Regression'!$B$18+'Simple Linear Regression'!$B$17</f>
        <v>8375.8326701853</v>
      </c>
      <c r="AI576" s="29" t="n">
        <f aca="false">7491.3971+0.0137554*N576-0.00058829*E576-34.3283*V576+0.30565*L576+54.6031*M576</f>
        <v>8433.8603809</v>
      </c>
      <c r="AJ576" s="29" t="n">
        <f aca="false">7491.3971-0.00058829*E576+0.30565*L576+54.6031*M576+0.0137554*N576-34.3283*V576</f>
        <v>8433.8603809</v>
      </c>
      <c r="AL576" s="29" t="n">
        <f aca="false">2192.59+2373.87*I576+0.0316653*N576-15.7623*V576+0.00202406*AA576-0.000740146*E576-0.00963493*(I576*N576)</f>
        <v>8481.72793843932</v>
      </c>
      <c r="AM576" s="30" t="n">
        <f aca="false">5205.907083+122.0638992*I576+13.609808*(N576/1000)-1.245906883*AD576+0.7746840854*AE576-134.2474226*AC576-1547.125689*IF(AND(B576&gt;=DATE(2020,3,20),B576&lt;=DATE(2020,6,26)),1,0)</f>
        <v>8251.5890681828</v>
      </c>
      <c r="AN576" s="30" t="n">
        <f aca="false">IF(ISNUMBER(C577),C577,AN577)-0.8328750492*(AD578-AD577)+3.274150872*(AE578-AE577)+0.7954612886*((IF(ISNUMBER(C577),C577,AN577)-IF(ISNUMBER(C576),C576,AN576))-(-0.8328750492*(AD577-AD576)+3.274150872*(AE577-AE576)))-1.394571582*AO577+0.4181414112*AO576</f>
        <v>8669.00299340746</v>
      </c>
      <c r="AP576" s="31" t="n">
        <f aca="false">AQ576+AR575+'ARIMAX(1,1,1) Model'!$C$19*(AR575-AR574)+'ARIMAX(1,1,1) Model'!$C$20*AS575</f>
        <v>8383.69769763631</v>
      </c>
      <c r="AQ576" s="31" t="n">
        <f aca="false">'ARIMAX(1,1,1) Model'!$C$6*I576+'ARIMAX(1,1,1) Model'!$C$7*N576/1000+'ARIMAX(1,1,1) Model'!$C$8*AD576+'ARIMAX(1,1,1) Model'!$C$9*AE576+'ARIMAX(1,1,1) Model'!$C$10*AC576+'ARIMAX(1,1,1) Model'!$C$11*IF(AND(B576&gt;='ARIMAX(1,1,1) Model'!$C$25,B576&lt;='ARIMAX(1,1,1) Model'!$C$26),1,0)+'ARIMAX(1,1,1) Model'!$C$12*E576/1000+'ARIMAX(1,1,1) Model'!$C$13*V576+'ARIMAX(1,1,1) Model'!$C$14*A576+'ARIMAX(1,1,1) Model'!$C$15*SIN(2*PI()*A576/'ARIMAX(1,1,1) Model'!$C$24)+'ARIMAX(1,1,1) Model'!$C$16*COS(2*PI()*A576/'ARIMAX(1,1,1) Model'!$C$24)+'ARIMAX(1,1,1) Model'!$C$17*SIN(4*PI()*A576/'ARIMAX(1,1,1) Model'!$C$24)+'ARIMAX(1,1,1) Model'!$C$18*COS(4*PI()*A576/'ARIMAX(1,1,1) Model'!$C$24)</f>
        <v>1568.01379659573</v>
      </c>
      <c r="AR576" s="31" t="n">
        <f aca="false">IF(ISNUMBER(C576),C576,AP576)-AQ576</f>
        <v>6548.98620340427</v>
      </c>
      <c r="AS576" s="31" t="n">
        <f aca="false">IF(ISNUMBER(C576),C576-AP576,0)</f>
        <v>-266.697697636311</v>
      </c>
      <c r="AT576" s="32"/>
      <c r="AU576" s="33"/>
      <c r="AV576" s="33"/>
      <c r="AW576" s="31"/>
      <c r="AX576" s="31"/>
    </row>
    <row r="577" customFormat="false" ht="16.5" hidden="false" customHeight="true" outlineLevel="0" collapsed="false">
      <c r="A577" s="23" t="n">
        <v>576</v>
      </c>
      <c r="B577" s="24" t="n">
        <v>37302</v>
      </c>
      <c r="C577" s="23" t="n">
        <v>8428</v>
      </c>
      <c r="D577" s="25"/>
      <c r="E577" s="25" t="n">
        <v>397000</v>
      </c>
      <c r="F577" s="25"/>
      <c r="G577" s="25" t="n">
        <v>21.18</v>
      </c>
      <c r="H577" s="25" t="n">
        <v>20.994</v>
      </c>
      <c r="I577" s="25" t="n">
        <v>1.107</v>
      </c>
      <c r="J577" s="25" t="n">
        <v>10660.465</v>
      </c>
      <c r="K577" s="25" t="n">
        <v>871470</v>
      </c>
      <c r="L577" s="25" t="n">
        <v>901</v>
      </c>
      <c r="M577" s="25" t="n">
        <v>16.465</v>
      </c>
      <c r="N577" s="25" t="n">
        <v>229584</v>
      </c>
      <c r="O577" s="25" t="n">
        <v>7166.7</v>
      </c>
      <c r="P577" s="25" t="n">
        <v>1838308</v>
      </c>
      <c r="Q577" s="25"/>
      <c r="R577" s="25" t="n">
        <v>8007</v>
      </c>
      <c r="S577" s="25"/>
      <c r="T577" s="25" t="n">
        <v>87.2</v>
      </c>
      <c r="U577" s="25" t="n">
        <v>26</v>
      </c>
      <c r="V577" s="25" t="n">
        <v>92.2</v>
      </c>
      <c r="W577" s="25"/>
      <c r="X577" s="25"/>
      <c r="Y577" s="25"/>
      <c r="Z577" s="25"/>
      <c r="AA577" s="25" t="n">
        <v>282398</v>
      </c>
      <c r="AB577" s="26"/>
      <c r="AC577" s="27" t="n">
        <v>0</v>
      </c>
      <c r="AD577" s="28" t="n">
        <v>144.2</v>
      </c>
      <c r="AE577" s="28" t="n">
        <v>0</v>
      </c>
      <c r="AF577" s="27"/>
      <c r="AG577" s="29" t="n">
        <f aca="false">6753.47943187+0.36116788*I577+0.01252571*N577-22.85359542*V577+0.00407811*AA577-0.00067349*E577</f>
        <v>8406.75492940916</v>
      </c>
      <c r="AH577" s="29" t="n">
        <f aca="false">A577*'Simple Linear Regression'!$B$18+'Simple Linear Regression'!$B$17</f>
        <v>8376.6857072692</v>
      </c>
      <c r="AI577" s="29" t="n">
        <f aca="false">7491.3971+0.0137554*N577-0.00058829*E577-34.3283*V577+0.30565*L577+54.6031*M577</f>
        <v>8425.2271551</v>
      </c>
      <c r="AJ577" s="29" t="n">
        <f aca="false">7491.3971-0.00058829*E577+0.30565*L577+54.6031*M577+0.0137554*N577-34.3283*V577</f>
        <v>8425.2271551</v>
      </c>
      <c r="AL577" s="29" t="n">
        <f aca="false">2192.59+2373.87*I577+0.0316653*N577-15.7623*V577+0.00202406*AA577-0.000740146*E577-0.00963493*(I577*N577)</f>
        <v>8466.06627266416</v>
      </c>
      <c r="AM577" s="30" t="n">
        <f aca="false">5205.907083+122.0638992*I577+13.609808*(N577/1000)-1.245906883*AD577+0.7746840854*AE577-134.2474226*AC577-1547.125689*IF(AND(B577&gt;=DATE(2020,3,20),B577&lt;=DATE(2020,6,26)),1,0)</f>
        <v>8285.9662067578</v>
      </c>
      <c r="AN577" s="30" t="n">
        <f aca="false">IF(ISNUMBER(C578),C578,AN578)-0.8328750492*(AD579-AD578)+3.274150872*(AE579-AE578)+0.7954612886*((IF(ISNUMBER(C578),C578,AN578)-IF(ISNUMBER(C577),C577,AN577))-(-0.8328750492*(AD578-AD577)+3.274150872*(AE578-AE577)))-1.394571582*AO578+0.4181414112*AO577</f>
        <v>8934.18114523465</v>
      </c>
      <c r="AP577" s="31" t="n">
        <f aca="false">AQ577+AR576+'ARIMAX(1,1,1) Model'!$C$19*(AR576-AR575)+'ARIMAX(1,1,1) Model'!$C$20*AS576</f>
        <v>8338.46785043036</v>
      </c>
      <c r="AQ577" s="31" t="n">
        <f aca="false">'ARIMAX(1,1,1) Model'!$C$6*I577+'ARIMAX(1,1,1) Model'!$C$7*N577/1000+'ARIMAX(1,1,1) Model'!$C$8*AD577+'ARIMAX(1,1,1) Model'!$C$9*AE577+'ARIMAX(1,1,1) Model'!$C$10*AC577+'ARIMAX(1,1,1) Model'!$C$11*IF(AND(B577&gt;='ARIMAX(1,1,1) Model'!$C$25,B577&lt;='ARIMAX(1,1,1) Model'!$C$26),1,0)+'ARIMAX(1,1,1) Model'!$C$12*E577/1000+'ARIMAX(1,1,1) Model'!$C$13*V577+'ARIMAX(1,1,1) Model'!$C$14*A577+'ARIMAX(1,1,1) Model'!$C$15*SIN(2*PI()*A577/'ARIMAX(1,1,1) Model'!$C$24)+'ARIMAX(1,1,1) Model'!$C$16*COS(2*PI()*A577/'ARIMAX(1,1,1) Model'!$C$24)+'ARIMAX(1,1,1) Model'!$C$17*SIN(4*PI()*A577/'ARIMAX(1,1,1) Model'!$C$24)+'ARIMAX(1,1,1) Model'!$C$18*COS(4*PI()*A577/'ARIMAX(1,1,1) Model'!$C$24)</f>
        <v>1564.43490133232</v>
      </c>
      <c r="AR577" s="31" t="n">
        <f aca="false">IF(ISNUMBER(C577),C577,AP577)-AQ577</f>
        <v>6863.56509866769</v>
      </c>
      <c r="AS577" s="31" t="n">
        <f aca="false">IF(ISNUMBER(C577),C577-AP577,0)</f>
        <v>89.5321495696389</v>
      </c>
      <c r="AT577" s="32"/>
      <c r="AU577" s="33"/>
      <c r="AV577" s="33"/>
      <c r="AW577" s="31"/>
      <c r="AX577" s="31"/>
    </row>
    <row r="578" customFormat="false" ht="16.5" hidden="false" customHeight="true" outlineLevel="0" collapsed="false">
      <c r="A578" s="23" t="n">
        <v>577</v>
      </c>
      <c r="B578" s="24" t="n">
        <v>37309</v>
      </c>
      <c r="C578" s="23" t="n">
        <v>8729</v>
      </c>
      <c r="D578" s="25"/>
      <c r="E578" s="25" t="n">
        <v>397000</v>
      </c>
      <c r="F578" s="25"/>
      <c r="G578" s="25" t="n">
        <v>20.7025</v>
      </c>
      <c r="H578" s="25" t="n">
        <v>20.018</v>
      </c>
      <c r="I578" s="25" t="n">
        <v>1.116</v>
      </c>
      <c r="J578" s="25" t="n">
        <v>10660.465</v>
      </c>
      <c r="K578" s="25" t="n">
        <v>871470</v>
      </c>
      <c r="L578" s="25" t="n">
        <v>901</v>
      </c>
      <c r="M578" s="25" t="n">
        <v>16.523</v>
      </c>
      <c r="N578" s="25" t="n">
        <v>229584</v>
      </c>
      <c r="O578" s="25" t="n">
        <v>7166.7</v>
      </c>
      <c r="P578" s="25" t="n">
        <v>1838308</v>
      </c>
      <c r="Q578" s="25"/>
      <c r="R578" s="25" t="n">
        <v>8007</v>
      </c>
      <c r="S578" s="25"/>
      <c r="T578" s="25" t="n">
        <v>87.2</v>
      </c>
      <c r="U578" s="25" t="n">
        <v>26</v>
      </c>
      <c r="V578" s="25" t="n">
        <v>92.2</v>
      </c>
      <c r="W578" s="25"/>
      <c r="X578" s="25"/>
      <c r="Y578" s="25"/>
      <c r="Z578" s="25"/>
      <c r="AA578" s="25" t="n">
        <v>282398</v>
      </c>
      <c r="AB578" s="26"/>
      <c r="AC578" s="27" t="n">
        <v>0</v>
      </c>
      <c r="AD578" s="28" t="n">
        <v>124.7</v>
      </c>
      <c r="AE578" s="28" t="n">
        <v>0.9</v>
      </c>
      <c r="AF578" s="27"/>
      <c r="AG578" s="29" t="n">
        <f aca="false">6753.47943187+0.36116788*I578+0.01252571*N578-22.85359542*V578+0.00407811*AA578-0.00067349*E578</f>
        <v>8406.75817992008</v>
      </c>
      <c r="AH578" s="29" t="n">
        <f aca="false">A578*'Simple Linear Regression'!$B$18+'Simple Linear Regression'!$B$17</f>
        <v>8377.53874435311</v>
      </c>
      <c r="AI578" s="29" t="n">
        <f aca="false">7491.3971+0.0137554*N578-0.00058829*E578-34.3283*V578+0.30565*L578+54.6031*M578</f>
        <v>8428.3941349</v>
      </c>
      <c r="AJ578" s="29" t="n">
        <f aca="false">7491.3971-0.00058829*E578+0.30565*L578+54.6031*M578+0.0137554*N578-34.3283*V578</f>
        <v>8428.3941349</v>
      </c>
      <c r="AL578" s="29" t="n">
        <f aca="false">2192.59+2373.87*I578+0.0316653*N578-15.7623*V578+0.00202406*AA578-0.000740146*E578-0.00963493*(I578*N578)</f>
        <v>8467.52287074208</v>
      </c>
      <c r="AM578" s="30" t="n">
        <f aca="false">5205.907083+122.0638992*I578+13.609808*(N578/1000)-1.245906883*AD578+0.7746840854*AE578-134.2474226*AC578-1547.125689*IF(AND(B578&gt;=DATE(2020,3,20),B578&lt;=DATE(2020,6,26)),1,0)</f>
        <v>8312.05718174596</v>
      </c>
      <c r="AN578" s="30" t="n">
        <f aca="false">IF(ISNUMBER(C579),C579,AN579)-0.8328750492*(AD580-AD579)+3.274150872*(AE580-AE579)+0.7954612886*((IF(ISNUMBER(C579),C579,AN579)-IF(ISNUMBER(C578),C578,AN578))-(-0.8328750492*(AD579-AD578)+3.274150872*(AE579-AE578)))-1.394571582*AO579+0.4181414112*AO578</f>
        <v>8835.61172074953</v>
      </c>
      <c r="AP578" s="31" t="n">
        <f aca="false">AQ578+AR577+'ARIMAX(1,1,1) Model'!$C$19*(AR577-AR576)+'ARIMAX(1,1,1) Model'!$C$20*AS577</f>
        <v>8390.66628531062</v>
      </c>
      <c r="AQ578" s="31" t="n">
        <f aca="false">'ARIMAX(1,1,1) Model'!$C$6*I578+'ARIMAX(1,1,1) Model'!$C$7*N578/1000+'ARIMAX(1,1,1) Model'!$C$8*AD578+'ARIMAX(1,1,1) Model'!$C$9*AE578+'ARIMAX(1,1,1) Model'!$C$10*AC578+'ARIMAX(1,1,1) Model'!$C$11*IF(AND(B578&gt;='ARIMAX(1,1,1) Model'!$C$25,B578&lt;='ARIMAX(1,1,1) Model'!$C$26),1,0)+'ARIMAX(1,1,1) Model'!$C$12*E578/1000+'ARIMAX(1,1,1) Model'!$C$13*V578+'ARIMAX(1,1,1) Model'!$C$14*A578+'ARIMAX(1,1,1) Model'!$C$15*SIN(2*PI()*A578/'ARIMAX(1,1,1) Model'!$C$24)+'ARIMAX(1,1,1) Model'!$C$16*COS(2*PI()*A578/'ARIMAX(1,1,1) Model'!$C$24)+'ARIMAX(1,1,1) Model'!$C$17*SIN(4*PI()*A578/'ARIMAX(1,1,1) Model'!$C$24)+'ARIMAX(1,1,1) Model'!$C$18*COS(4*PI()*A578/'ARIMAX(1,1,1) Model'!$C$24)</f>
        <v>1577.00619932181</v>
      </c>
      <c r="AR578" s="31" t="n">
        <f aca="false">IF(ISNUMBER(C578),C578,AP578)-AQ578</f>
        <v>7151.99380067819</v>
      </c>
      <c r="AS578" s="31" t="n">
        <f aca="false">IF(ISNUMBER(C578),C578-AP578,0)</f>
        <v>338.333714689379</v>
      </c>
      <c r="AT578" s="32"/>
      <c r="AU578" s="33"/>
      <c r="AV578" s="33"/>
      <c r="AW578" s="31"/>
      <c r="AX578" s="31"/>
    </row>
    <row r="579" customFormat="false" ht="16.5" hidden="false" customHeight="true" outlineLevel="0" collapsed="false">
      <c r="A579" s="23" t="n">
        <v>578</v>
      </c>
      <c r="B579" s="24" t="n">
        <v>37316</v>
      </c>
      <c r="C579" s="23" t="n">
        <v>8782</v>
      </c>
      <c r="D579" s="25"/>
      <c r="E579" s="25" t="n">
        <v>398000</v>
      </c>
      <c r="F579" s="25"/>
      <c r="G579" s="25" t="n">
        <v>21.432</v>
      </c>
      <c r="H579" s="25" t="n">
        <v>20.604</v>
      </c>
      <c r="I579" s="25" t="n">
        <v>1.116</v>
      </c>
      <c r="J579" s="25" t="n">
        <v>10660.465</v>
      </c>
      <c r="K579" s="25" t="n">
        <v>871470</v>
      </c>
      <c r="L579" s="25" t="n">
        <v>901</v>
      </c>
      <c r="M579" s="25" t="n">
        <v>16.523</v>
      </c>
      <c r="N579" s="25" t="n">
        <v>229584</v>
      </c>
      <c r="O579" s="25" t="n">
        <v>7166.7</v>
      </c>
      <c r="P579" s="25" t="n">
        <v>1838308</v>
      </c>
      <c r="Q579" s="25"/>
      <c r="R579" s="25" t="n">
        <v>8007</v>
      </c>
      <c r="S579" s="25"/>
      <c r="T579" s="25" t="n">
        <v>87.2</v>
      </c>
      <c r="U579" s="25" t="n">
        <v>26</v>
      </c>
      <c r="V579" s="25" t="n">
        <v>92.2</v>
      </c>
      <c r="W579" s="25"/>
      <c r="X579" s="25"/>
      <c r="Y579" s="25"/>
      <c r="Z579" s="25"/>
      <c r="AA579" s="25" t="n">
        <v>282398</v>
      </c>
      <c r="AB579" s="26"/>
      <c r="AC579" s="27" t="n">
        <v>0</v>
      </c>
      <c r="AD579" s="28" t="n">
        <v>147.5</v>
      </c>
      <c r="AE579" s="28" t="n">
        <v>0.9</v>
      </c>
      <c r="AF579" s="27"/>
      <c r="AG579" s="29" t="n">
        <f aca="false">6753.47943187+0.36116788*I579+0.01252571*N579-22.85359542*V579+0.00407811*AA579-0.00067349*E579</f>
        <v>8406.08468992008</v>
      </c>
      <c r="AH579" s="29" t="n">
        <f aca="false">A579*'Simple Linear Regression'!$B$18+'Simple Linear Regression'!$B$17</f>
        <v>8378.39178143701</v>
      </c>
      <c r="AI579" s="29" t="n">
        <f aca="false">7491.3971+0.0137554*N579-0.00058829*E579-34.3283*V579+0.30565*L579+54.6031*M579</f>
        <v>8427.8058449</v>
      </c>
      <c r="AJ579" s="29" t="n">
        <f aca="false">7491.3971-0.00058829*E579+0.30565*L579+54.6031*M579+0.0137554*N579-34.3283*V579</f>
        <v>8427.8058449</v>
      </c>
      <c r="AL579" s="29" t="n">
        <f aca="false">2192.59+2373.87*I579+0.0316653*N579-15.7623*V579+0.00202406*AA579-0.000740146*E579-0.00963493*(I579*N579)</f>
        <v>8466.78272474208</v>
      </c>
      <c r="AM579" s="30" t="n">
        <f aca="false">5205.907083+122.0638992*I579+13.609808*(N579/1000)-1.245906883*AD579+0.7746840854*AE579-134.2474226*AC579-1547.125689*IF(AND(B579&gt;=DATE(2020,3,20),B579&lt;=DATE(2020,6,26)),1,0)</f>
        <v>8283.65050481356</v>
      </c>
      <c r="AN579" s="30" t="n">
        <f aca="false">IF(ISNUMBER(C580),C580,AN580)-0.8328750492*(AD581-AD580)+3.274150872*(AE581-AE580)+0.7954612886*((IF(ISNUMBER(C580),C580,AN580)-IF(ISNUMBER(C579),C579,AN579))-(-0.8328750492*(AD580-AD579)+3.274150872*(AE580-AE579)))-1.394571582*AO580+0.4181414112*AO579</f>
        <v>7923.17052898143</v>
      </c>
      <c r="AP579" s="31" t="n">
        <f aca="false">AQ579+AR578+'ARIMAX(1,1,1) Model'!$C$19*(AR578-AR577)+'ARIMAX(1,1,1) Model'!$C$20*AS578</f>
        <v>8500.15481605055</v>
      </c>
      <c r="AQ579" s="31" t="n">
        <f aca="false">'ARIMAX(1,1,1) Model'!$C$6*I579+'ARIMAX(1,1,1) Model'!$C$7*N579/1000+'ARIMAX(1,1,1) Model'!$C$8*AD579+'ARIMAX(1,1,1) Model'!$C$9*AE579+'ARIMAX(1,1,1) Model'!$C$10*AC579+'ARIMAX(1,1,1) Model'!$C$11*IF(AND(B579&gt;='ARIMAX(1,1,1) Model'!$C$25,B579&lt;='ARIMAX(1,1,1) Model'!$C$26),1,0)+'ARIMAX(1,1,1) Model'!$C$12*E579/1000+'ARIMAX(1,1,1) Model'!$C$13*V579+'ARIMAX(1,1,1) Model'!$C$14*A579+'ARIMAX(1,1,1) Model'!$C$15*SIN(2*PI()*A579/'ARIMAX(1,1,1) Model'!$C$24)+'ARIMAX(1,1,1) Model'!$C$16*COS(2*PI()*A579/'ARIMAX(1,1,1) Model'!$C$24)+'ARIMAX(1,1,1) Model'!$C$17*SIN(4*PI()*A579/'ARIMAX(1,1,1) Model'!$C$24)+'ARIMAX(1,1,1) Model'!$C$18*COS(4*PI()*A579/'ARIMAX(1,1,1) Model'!$C$24)</f>
        <v>1624.55868012765</v>
      </c>
      <c r="AR579" s="31" t="n">
        <f aca="false">IF(ISNUMBER(C579),C579,AP579)-AQ579</f>
        <v>7157.44131987235</v>
      </c>
      <c r="AS579" s="31" t="n">
        <f aca="false">IF(ISNUMBER(C579),C579-AP579,0)</f>
        <v>281.845183949452</v>
      </c>
      <c r="AT579" s="32"/>
      <c r="AU579" s="33"/>
      <c r="AV579" s="33"/>
      <c r="AW579" s="31"/>
      <c r="AX579" s="31"/>
    </row>
    <row r="580" customFormat="false" ht="16.5" hidden="false" customHeight="true" outlineLevel="0" collapsed="false">
      <c r="A580" s="23" t="n">
        <v>579</v>
      </c>
      <c r="B580" s="24" t="n">
        <v>37323</v>
      </c>
      <c r="C580" s="23" t="n">
        <v>8277</v>
      </c>
      <c r="D580" s="25"/>
      <c r="E580" s="25" t="n">
        <v>392000</v>
      </c>
      <c r="F580" s="25"/>
      <c r="G580" s="25" t="n">
        <v>23.308</v>
      </c>
      <c r="H580" s="25" t="n">
        <v>22.274</v>
      </c>
      <c r="I580" s="25" t="n">
        <v>1.144</v>
      </c>
      <c r="J580" s="25" t="n">
        <v>10660.465</v>
      </c>
      <c r="K580" s="25" t="n">
        <v>871470</v>
      </c>
      <c r="L580" s="25" t="n">
        <v>867</v>
      </c>
      <c r="M580" s="25" t="n">
        <v>16.523</v>
      </c>
      <c r="N580" s="25" t="n">
        <v>229584</v>
      </c>
      <c r="O580" s="25" t="n">
        <v>7184.6</v>
      </c>
      <c r="P580" s="25" t="n">
        <v>1838308</v>
      </c>
      <c r="Q580" s="25"/>
      <c r="R580" s="25" t="n">
        <v>14003</v>
      </c>
      <c r="S580" s="25"/>
      <c r="T580" s="25" t="n">
        <v>87.2</v>
      </c>
      <c r="U580" s="25" t="n">
        <v>26</v>
      </c>
      <c r="V580" s="25" t="n">
        <v>90.2</v>
      </c>
      <c r="W580" s="25"/>
      <c r="X580" s="25"/>
      <c r="Y580" s="25"/>
      <c r="Z580" s="25"/>
      <c r="AA580" s="25" t="n">
        <v>285225</v>
      </c>
      <c r="AB580" s="26"/>
      <c r="AC580" s="27" t="n">
        <v>0</v>
      </c>
      <c r="AD580" s="28" t="n">
        <v>151.1</v>
      </c>
      <c r="AE580" s="28" t="n">
        <v>0.7</v>
      </c>
      <c r="AF580" s="27"/>
      <c r="AG580" s="29" t="n">
        <f aca="false">6753.47943187+0.36116788*I580+0.01252571*N580-22.85359542*V580+0.00407811*AA580-0.00067349*E580</f>
        <v>8467.37175043072</v>
      </c>
      <c r="AH580" s="29" t="n">
        <f aca="false">A580*'Simple Linear Regression'!$B$18+'Simple Linear Regression'!$B$17</f>
        <v>8379.24481852091</v>
      </c>
      <c r="AI580" s="29" t="n">
        <f aca="false">7491.3971+0.0137554*N580-0.00058829*E580-34.3283*V580+0.30565*L580+54.6031*M580</f>
        <v>8489.6000849</v>
      </c>
      <c r="AJ580" s="29" t="n">
        <f aca="false">7491.3971-0.00058829*E580+0.30565*L580+54.6031*M580+0.0137554*N580-34.3283*V580</f>
        <v>8489.6000849</v>
      </c>
      <c r="AL580" s="29" t="n">
        <f aca="false">2192.59+2373.87*I580+0.0316653*N580-15.7623*V580+0.00202406*AA580-0.000740146*E580-0.00963493*(I580*N580)</f>
        <v>8513.00185682672</v>
      </c>
      <c r="AM580" s="30" t="n">
        <f aca="false">5205.907083+122.0638992*I580+13.609808*(N580/1000)-1.245906883*AD580+0.7746840854*AE580-134.2474226*AC580-1547.125689*IF(AND(B580&gt;=DATE(2020,3,20),B580&lt;=DATE(2020,6,26)),1,0)</f>
        <v>8282.42809239528</v>
      </c>
      <c r="AN580" s="30" t="n">
        <f aca="false">IF(ISNUMBER(C581),C581,AN581)-0.8328750492*(AD582-AD581)+3.274150872*(AE582-AE581)+0.7954612886*((IF(ISNUMBER(C581),C581,AN581)-IF(ISNUMBER(C580),C580,AN580))-(-0.8328750492*(AD581-AD580)+3.274150872*(AE581-AE580)))-1.394571582*AO581+0.4181414112*AO580</f>
        <v>9037.15256303251</v>
      </c>
      <c r="AP580" s="31" t="n">
        <f aca="false">AQ580+AR579+'ARIMAX(1,1,1) Model'!$C$19*(AR579-AR578)+'ARIMAX(1,1,1) Model'!$C$20*AS579</f>
        <v>8538.0634733723</v>
      </c>
      <c r="AQ580" s="31" t="n">
        <f aca="false">'ARIMAX(1,1,1) Model'!$C$6*I580+'ARIMAX(1,1,1) Model'!$C$7*N580/1000+'ARIMAX(1,1,1) Model'!$C$8*AD580+'ARIMAX(1,1,1) Model'!$C$9*AE580+'ARIMAX(1,1,1) Model'!$C$10*AC580+'ARIMAX(1,1,1) Model'!$C$11*IF(AND(B580&gt;='ARIMAX(1,1,1) Model'!$C$25,B580&lt;='ARIMAX(1,1,1) Model'!$C$26),1,0)+'ARIMAX(1,1,1) Model'!$C$12*E580/1000+'ARIMAX(1,1,1) Model'!$C$13*V580+'ARIMAX(1,1,1) Model'!$C$14*A580+'ARIMAX(1,1,1) Model'!$C$15*SIN(2*PI()*A580/'ARIMAX(1,1,1) Model'!$C$24)+'ARIMAX(1,1,1) Model'!$C$16*COS(2*PI()*A580/'ARIMAX(1,1,1) Model'!$C$24)+'ARIMAX(1,1,1) Model'!$C$17*SIN(4*PI()*A580/'ARIMAX(1,1,1) Model'!$C$24)+'ARIMAX(1,1,1) Model'!$C$18*COS(4*PI()*A580/'ARIMAX(1,1,1) Model'!$C$24)</f>
        <v>1633.77504444761</v>
      </c>
      <c r="AR580" s="31" t="n">
        <f aca="false">IF(ISNUMBER(C580),C580,AP580)-AQ580</f>
        <v>6643.22495555239</v>
      </c>
      <c r="AS580" s="31" t="n">
        <f aca="false">IF(ISNUMBER(C580),C580-AP580,0)</f>
        <v>-261.063473372296</v>
      </c>
      <c r="AT580" s="32"/>
      <c r="AU580" s="33"/>
      <c r="AV580" s="33"/>
      <c r="AW580" s="31"/>
      <c r="AX580" s="31"/>
    </row>
    <row r="581" customFormat="false" ht="16.5" hidden="false" customHeight="true" outlineLevel="0" collapsed="false">
      <c r="A581" s="23" t="n">
        <v>580</v>
      </c>
      <c r="B581" s="24" t="n">
        <v>37330</v>
      </c>
      <c r="C581" s="23" t="n">
        <v>8713</v>
      </c>
      <c r="D581" s="25"/>
      <c r="E581" s="25" t="n">
        <v>399000</v>
      </c>
      <c r="F581" s="25"/>
      <c r="G581" s="25" t="n">
        <v>24.4</v>
      </c>
      <c r="H581" s="25" t="n">
        <v>23.42</v>
      </c>
      <c r="I581" s="25" t="n">
        <v>1.223</v>
      </c>
      <c r="J581" s="25" t="n">
        <v>10660.465</v>
      </c>
      <c r="K581" s="25" t="n">
        <v>820117</v>
      </c>
      <c r="L581" s="25" t="n">
        <v>867</v>
      </c>
      <c r="M581" s="25" t="n">
        <v>16.523</v>
      </c>
      <c r="N581" s="25" t="n">
        <v>229584</v>
      </c>
      <c r="O581" s="25" t="n">
        <v>7184.6</v>
      </c>
      <c r="P581" s="25" t="n">
        <v>1838308</v>
      </c>
      <c r="Q581" s="25"/>
      <c r="R581" s="25" t="n">
        <v>14003</v>
      </c>
      <c r="S581" s="25"/>
      <c r="T581" s="25" t="n">
        <v>87.2</v>
      </c>
      <c r="U581" s="25" t="n">
        <v>26</v>
      </c>
      <c r="V581" s="25" t="n">
        <v>90.2</v>
      </c>
      <c r="W581" s="25"/>
      <c r="X581" s="25"/>
      <c r="Y581" s="25"/>
      <c r="Z581" s="25"/>
      <c r="AA581" s="25" t="n">
        <v>285225</v>
      </c>
      <c r="AB581" s="26"/>
      <c r="AC581" s="27" t="n">
        <v>0</v>
      </c>
      <c r="AD581" s="28" t="n">
        <v>103</v>
      </c>
      <c r="AE581" s="28" t="n">
        <v>2.2</v>
      </c>
      <c r="AF581" s="27"/>
      <c r="AG581" s="29" t="n">
        <f aca="false">6753.47943187+0.36116788*I581+0.01252571*N581-22.85359542*V581+0.00407811*AA581-0.00067349*E581</f>
        <v>8462.68585269324</v>
      </c>
      <c r="AH581" s="29" t="n">
        <f aca="false">A581*'Simple Linear Regression'!$B$18+'Simple Linear Regression'!$B$17</f>
        <v>8380.09785560482</v>
      </c>
      <c r="AI581" s="29" t="n">
        <f aca="false">7491.3971+0.0137554*N581-0.00058829*E581-34.3283*V581+0.30565*L581+54.6031*M581</f>
        <v>8485.4820549</v>
      </c>
      <c r="AJ581" s="29" t="n">
        <f aca="false">7491.3971-0.00058829*E581+0.30565*L581+54.6031*M581+0.0137554*N581-34.3283*V581</f>
        <v>8485.4820549</v>
      </c>
      <c r="AL581" s="29" t="n">
        <f aca="false">2192.59+2373.87*I581+0.0316653*N581-15.7623*V581+0.00202406*AA581-0.000740146*E581-0.00963493*(I581*N581)</f>
        <v>8520.60652906624</v>
      </c>
      <c r="AM581" s="30" t="n">
        <f aca="false">5205.907083+122.0638992*I581+13.609808*(N581/1000)-1.245906883*AD581+0.7746840854*AE581-134.2474226*AC581-1547.125689*IF(AND(B581&gt;=DATE(2020,3,20),B581&lt;=DATE(2020,6,26)),1,0)</f>
        <v>8353.16128763248</v>
      </c>
      <c r="AN581" s="30" t="n">
        <f aca="false">IF(ISNUMBER(C582),C582,AN582)-0.8328750492*(AD583-AD582)+3.274150872*(AE583-AE582)+0.7954612886*((IF(ISNUMBER(C582),C582,AN582)-IF(ISNUMBER(C581),C581,AN581))-(-0.8328750492*(AD582-AD581)+3.274150872*(AE582-AE581)))-1.394571582*AO582+0.4181414112*AO581</f>
        <v>8513.94831594839</v>
      </c>
      <c r="AP581" s="31" t="n">
        <f aca="false">AQ581+AR580+'ARIMAX(1,1,1) Model'!$C$19*(AR580-AR579)+'ARIMAX(1,1,1) Model'!$C$20*AS580</f>
        <v>8460.89735130162</v>
      </c>
      <c r="AQ581" s="31" t="n">
        <f aca="false">'ARIMAX(1,1,1) Model'!$C$6*I581+'ARIMAX(1,1,1) Model'!$C$7*N581/1000+'ARIMAX(1,1,1) Model'!$C$8*AD581+'ARIMAX(1,1,1) Model'!$C$9*AE581+'ARIMAX(1,1,1) Model'!$C$10*AC581+'ARIMAX(1,1,1) Model'!$C$11*IF(AND(B581&gt;='ARIMAX(1,1,1) Model'!$C$25,B581&lt;='ARIMAX(1,1,1) Model'!$C$26),1,0)+'ARIMAX(1,1,1) Model'!$C$12*E581/1000+'ARIMAX(1,1,1) Model'!$C$13*V581+'ARIMAX(1,1,1) Model'!$C$14*A581+'ARIMAX(1,1,1) Model'!$C$15*SIN(2*PI()*A581/'ARIMAX(1,1,1) Model'!$C$24)+'ARIMAX(1,1,1) Model'!$C$16*COS(2*PI()*A581/'ARIMAX(1,1,1) Model'!$C$24)+'ARIMAX(1,1,1) Model'!$C$17*SIN(4*PI()*A581/'ARIMAX(1,1,1) Model'!$C$24)+'ARIMAX(1,1,1) Model'!$C$18*COS(4*PI()*A581/'ARIMAX(1,1,1) Model'!$C$24)</f>
        <v>1632.84584129983</v>
      </c>
      <c r="AR581" s="31" t="n">
        <f aca="false">IF(ISNUMBER(C581),C581,AP581)-AQ581</f>
        <v>7080.15415870017</v>
      </c>
      <c r="AS581" s="31" t="n">
        <f aca="false">IF(ISNUMBER(C581),C581-AP581,0)</f>
        <v>252.102648698376</v>
      </c>
      <c r="AT581" s="32"/>
      <c r="AU581" s="33"/>
      <c r="AV581" s="33"/>
      <c r="AW581" s="31"/>
      <c r="AX581" s="31"/>
    </row>
    <row r="582" customFormat="false" ht="16.5" hidden="false" customHeight="true" outlineLevel="0" collapsed="false">
      <c r="A582" s="23" t="n">
        <v>581</v>
      </c>
      <c r="B582" s="24" t="n">
        <v>37337</v>
      </c>
      <c r="C582" s="23" t="n">
        <v>8621</v>
      </c>
      <c r="D582" s="25"/>
      <c r="E582" s="25" t="n">
        <v>392000</v>
      </c>
      <c r="F582" s="25"/>
      <c r="G582" s="25" t="n">
        <v>25.254</v>
      </c>
      <c r="H582" s="25" t="n">
        <v>24.434</v>
      </c>
      <c r="I582" s="25" t="n">
        <v>1.288</v>
      </c>
      <c r="J582" s="25" t="n">
        <v>10660.465</v>
      </c>
      <c r="K582" s="25" t="n">
        <v>820117</v>
      </c>
      <c r="L582" s="25" t="n">
        <v>867</v>
      </c>
      <c r="M582" s="25" t="n">
        <v>17.304</v>
      </c>
      <c r="N582" s="25" t="n">
        <v>215215</v>
      </c>
      <c r="O582" s="25" t="n">
        <v>7184.6</v>
      </c>
      <c r="P582" s="25" t="n">
        <v>1891827</v>
      </c>
      <c r="Q582" s="25"/>
      <c r="R582" s="25" t="n">
        <v>14003</v>
      </c>
      <c r="S582" s="25"/>
      <c r="T582" s="25" t="n">
        <v>87.2</v>
      </c>
      <c r="U582" s="25" t="n">
        <v>26</v>
      </c>
      <c r="V582" s="25" t="n">
        <v>90.2</v>
      </c>
      <c r="W582" s="25"/>
      <c r="X582" s="25"/>
      <c r="Y582" s="25"/>
      <c r="Z582" s="25"/>
      <c r="AA582" s="25" t="n">
        <v>285225</v>
      </c>
      <c r="AB582" s="26"/>
      <c r="AC582" s="27" t="n">
        <v>0</v>
      </c>
      <c r="AD582" s="28" t="n">
        <v>108.1</v>
      </c>
      <c r="AE582" s="28" t="n">
        <v>7.5</v>
      </c>
      <c r="AF582" s="27"/>
      <c r="AG582" s="29" t="n">
        <f aca="false">6753.47943187+0.36116788*I582+0.01252571*N582-22.85359542*V582+0.00407811*AA582-0.00067349*E582</f>
        <v>8287.44183161544</v>
      </c>
      <c r="AH582" s="29" t="n">
        <f aca="false">A582*'Simple Linear Regression'!$B$18+'Simple Linear Regression'!$B$17</f>
        <v>8380.95089268872</v>
      </c>
      <c r="AI582" s="29" t="n">
        <f aca="false">7491.3971+0.0137554*N582-0.00058829*E582-34.3283*V582+0.30565*L582+54.6031*M582</f>
        <v>8334.5937634</v>
      </c>
      <c r="AJ582" s="29" t="n">
        <f aca="false">7491.3971-0.00058829*E582+0.30565*L582+54.6031*M582+0.0137554*N582-34.3283*V582</f>
        <v>8334.5937634</v>
      </c>
      <c r="AL582" s="29" t="n">
        <f aca="false">2192.59+2373.87*I582+0.0316653*N582-15.7623*V582+0.00202406*AA582-0.000740146*E582-0.00963493*(I582*N582)</f>
        <v>8259.6250005844</v>
      </c>
      <c r="AM582" s="30" t="n">
        <f aca="false">5205.907083+122.0638992*I582+13.609808*(N582/1000)-1.245906883*AD582+0.7746840854*AE582-134.2474226*AC582-1547.125689*IF(AND(B582&gt;=DATE(2020,3,20),B582&lt;=DATE(2020,6,26)),1,0)</f>
        <v>8163.2878104778</v>
      </c>
      <c r="AN582" s="30" t="n">
        <f aca="false">IF(ISNUMBER(C583),C583,AN583)-0.8328750492*(AD584-AD583)+3.274150872*(AE584-AE583)+0.7954612886*((IF(ISNUMBER(C583),C583,AN583)-IF(ISNUMBER(C582),C582,AN582))-(-0.8328750492*(AD583-AD582)+3.274150872*(AE583-AE582)))-1.394571582*AO583+0.4181414112*AO582</f>
        <v>8242.01850206896</v>
      </c>
      <c r="AP582" s="31" t="n">
        <f aca="false">AQ582+AR581+'ARIMAX(1,1,1) Model'!$C$19*(AR581-AR580)+'ARIMAX(1,1,1) Model'!$C$20*AS581</f>
        <v>8580.23410214039</v>
      </c>
      <c r="AQ582" s="31" t="n">
        <f aca="false">'ARIMAX(1,1,1) Model'!$C$6*I582+'ARIMAX(1,1,1) Model'!$C$7*N582/1000+'ARIMAX(1,1,1) Model'!$C$8*AD582+'ARIMAX(1,1,1) Model'!$C$9*AE582+'ARIMAX(1,1,1) Model'!$C$10*AC582+'ARIMAX(1,1,1) Model'!$C$11*IF(AND(B582&gt;='ARIMAX(1,1,1) Model'!$C$25,B582&lt;='ARIMAX(1,1,1) Model'!$C$26),1,0)+'ARIMAX(1,1,1) Model'!$C$12*E582/1000+'ARIMAX(1,1,1) Model'!$C$13*V582+'ARIMAX(1,1,1) Model'!$C$14*A582+'ARIMAX(1,1,1) Model'!$C$15*SIN(2*PI()*A582/'ARIMAX(1,1,1) Model'!$C$24)+'ARIMAX(1,1,1) Model'!$C$16*COS(2*PI()*A582/'ARIMAX(1,1,1) Model'!$C$24)+'ARIMAX(1,1,1) Model'!$C$17*SIN(4*PI()*A582/'ARIMAX(1,1,1) Model'!$C$24)+'ARIMAX(1,1,1) Model'!$C$18*COS(4*PI()*A582/'ARIMAX(1,1,1) Model'!$C$24)</f>
        <v>1684.37895145341</v>
      </c>
      <c r="AR582" s="31" t="n">
        <f aca="false">IF(ISNUMBER(C582),C582,AP582)-AQ582</f>
        <v>6936.62104854659</v>
      </c>
      <c r="AS582" s="31" t="n">
        <f aca="false">IF(ISNUMBER(C582),C582-AP582,0)</f>
        <v>40.7658978596137</v>
      </c>
      <c r="AT582" s="32"/>
      <c r="AU582" s="33"/>
      <c r="AV582" s="33"/>
      <c r="AW582" s="31"/>
      <c r="AX582" s="31"/>
    </row>
    <row r="583" customFormat="false" ht="16.5" hidden="false" customHeight="true" outlineLevel="0" collapsed="false">
      <c r="A583" s="23" t="n">
        <v>582</v>
      </c>
      <c r="B583" s="24" t="n">
        <v>37344</v>
      </c>
      <c r="C583" s="23" t="n">
        <v>8386</v>
      </c>
      <c r="D583" s="25"/>
      <c r="E583" s="25" t="n">
        <v>415000</v>
      </c>
      <c r="F583" s="25"/>
      <c r="G583" s="25" t="n">
        <v>25.86</v>
      </c>
      <c r="H583" s="25" t="n">
        <v>25.032</v>
      </c>
      <c r="I583" s="25" t="n">
        <v>1.342</v>
      </c>
      <c r="J583" s="25" t="n">
        <v>10660.465</v>
      </c>
      <c r="K583" s="25" t="n">
        <v>820117</v>
      </c>
      <c r="L583" s="25" t="n">
        <v>867</v>
      </c>
      <c r="M583" s="25" t="n">
        <v>17.304</v>
      </c>
      <c r="N583" s="25" t="n">
        <v>215215</v>
      </c>
      <c r="O583" s="25" t="n">
        <v>7184.6</v>
      </c>
      <c r="P583" s="25" t="n">
        <v>1891827</v>
      </c>
      <c r="Q583" s="25"/>
      <c r="R583" s="25" t="n">
        <v>14003</v>
      </c>
      <c r="S583" s="25"/>
      <c r="T583" s="25" t="n">
        <v>87.2</v>
      </c>
      <c r="U583" s="25" t="n">
        <v>26</v>
      </c>
      <c r="V583" s="25" t="n">
        <v>90.2</v>
      </c>
      <c r="W583" s="25"/>
      <c r="X583" s="25"/>
      <c r="Y583" s="25"/>
      <c r="Z583" s="25"/>
      <c r="AA583" s="25" t="n">
        <v>285225</v>
      </c>
      <c r="AB583" s="26"/>
      <c r="AC583" s="27" t="n">
        <v>0</v>
      </c>
      <c r="AD583" s="28" t="n">
        <v>116.2</v>
      </c>
      <c r="AE583" s="28" t="n">
        <v>2.4</v>
      </c>
      <c r="AF583" s="27"/>
      <c r="AG583" s="29" t="n">
        <f aca="false">6753.47943187+0.36116788*I583+0.01252571*N583-22.85359542*V583+0.00407811*AA583-0.00067349*E583</f>
        <v>8271.97106468096</v>
      </c>
      <c r="AH583" s="29" t="n">
        <f aca="false">A583*'Simple Linear Regression'!$B$18+'Simple Linear Regression'!$B$17</f>
        <v>8381.80392977263</v>
      </c>
      <c r="AI583" s="29" t="n">
        <f aca="false">7491.3971+0.0137554*N583-0.00058829*E583-34.3283*V583+0.30565*L583+54.6031*M583</f>
        <v>8321.0630934</v>
      </c>
      <c r="AJ583" s="29" t="n">
        <f aca="false">7491.3971-0.00058829*E583+0.30565*L583+54.6031*M583+0.0137554*N583-34.3283*V583</f>
        <v>8321.0630934</v>
      </c>
      <c r="AL583" s="29" t="n">
        <f aca="false">2192.59+2373.87*I583+0.0316653*N583-15.7623*V583+0.00202406*AA583-0.000740146*E583-0.00963493*(I583*N583)</f>
        <v>8258.8172237471</v>
      </c>
      <c r="AM583" s="30" t="n">
        <f aca="false">5205.907083+122.0638992*I583+13.609808*(N583/1000)-1.245906883*AD583+0.7746840854*AE583-134.2474226*AC583-1547.125689*IF(AND(B583&gt;=DATE(2020,3,20),B583&lt;=DATE(2020,6,26)),1,0)</f>
        <v>8155.83652644676</v>
      </c>
      <c r="AN583" s="30" t="n">
        <f aca="false">IF(ISNUMBER(C584),C584,AN584)-0.8328750492*(AD585-AD584)+3.274150872*(AE585-AE584)+0.7954612886*((IF(ISNUMBER(C584),C584,AN584)-IF(ISNUMBER(C583),C583,AN583))-(-0.8328750492*(AD584-AD583)+3.274150872*(AE584-AE583)))-1.394571582*AO584+0.4181414112*AO583</f>
        <v>9249.84825141694</v>
      </c>
      <c r="AP583" s="31" t="n">
        <f aca="false">AQ583+AR582+'ARIMAX(1,1,1) Model'!$C$19*(AR582-AR581)+'ARIMAX(1,1,1) Model'!$C$20*AS582</f>
        <v>8589.50369651098</v>
      </c>
      <c r="AQ583" s="31" t="n">
        <f aca="false">'ARIMAX(1,1,1) Model'!$C$6*I583+'ARIMAX(1,1,1) Model'!$C$7*N583/1000+'ARIMAX(1,1,1) Model'!$C$8*AD583+'ARIMAX(1,1,1) Model'!$C$9*AE583+'ARIMAX(1,1,1) Model'!$C$10*AC583+'ARIMAX(1,1,1) Model'!$C$11*IF(AND(B583&gt;='ARIMAX(1,1,1) Model'!$C$25,B583&lt;='ARIMAX(1,1,1) Model'!$C$26),1,0)+'ARIMAX(1,1,1) Model'!$C$12*E583/1000+'ARIMAX(1,1,1) Model'!$C$13*V583+'ARIMAX(1,1,1) Model'!$C$14*A583+'ARIMAX(1,1,1) Model'!$C$15*SIN(2*PI()*A583/'ARIMAX(1,1,1) Model'!$C$24)+'ARIMAX(1,1,1) Model'!$C$16*COS(2*PI()*A583/'ARIMAX(1,1,1) Model'!$C$24)+'ARIMAX(1,1,1) Model'!$C$17*SIN(4*PI()*A583/'ARIMAX(1,1,1) Model'!$C$24)+'ARIMAX(1,1,1) Model'!$C$18*COS(4*PI()*A583/'ARIMAX(1,1,1) Model'!$C$24)</f>
        <v>1703.57437974947</v>
      </c>
      <c r="AR583" s="31" t="n">
        <f aca="false">IF(ISNUMBER(C583),C583,AP583)-AQ583</f>
        <v>6682.42562025053</v>
      </c>
      <c r="AS583" s="31" t="n">
        <f aca="false">IF(ISNUMBER(C583),C583-AP583,0)</f>
        <v>-203.503696510976</v>
      </c>
      <c r="AT583" s="32"/>
      <c r="AU583" s="33"/>
      <c r="AV583" s="33"/>
      <c r="AW583" s="31"/>
      <c r="AX583" s="31"/>
    </row>
    <row r="584" customFormat="false" ht="16.5" hidden="false" customHeight="true" outlineLevel="0" collapsed="false">
      <c r="A584" s="23" t="n">
        <v>583</v>
      </c>
      <c r="B584" s="24" t="n">
        <v>37351</v>
      </c>
      <c r="C584" s="23" t="n">
        <v>8865</v>
      </c>
      <c r="D584" s="25"/>
      <c r="E584" s="25" t="n">
        <v>479000</v>
      </c>
      <c r="F584" s="25"/>
      <c r="G584" s="25" t="n">
        <v>26.994</v>
      </c>
      <c r="H584" s="25" t="n">
        <v>26.422</v>
      </c>
      <c r="I584" s="25" t="n">
        <v>1.371</v>
      </c>
      <c r="J584" s="25" t="n">
        <v>10660.465</v>
      </c>
      <c r="K584" s="25" t="n">
        <v>820117</v>
      </c>
      <c r="L584" s="25" t="n">
        <v>825</v>
      </c>
      <c r="M584" s="25" t="n">
        <v>17.304</v>
      </c>
      <c r="N584" s="25" t="n">
        <v>215215</v>
      </c>
      <c r="O584" s="25" t="n">
        <v>7225.2</v>
      </c>
      <c r="P584" s="25" t="n">
        <v>1891827</v>
      </c>
      <c r="Q584" s="25"/>
      <c r="R584" s="25" t="n">
        <v>14003</v>
      </c>
      <c r="S584" s="25"/>
      <c r="T584" s="25" t="n">
        <v>87.2</v>
      </c>
      <c r="U584" s="25" t="n">
        <v>26</v>
      </c>
      <c r="V584" s="25" t="n">
        <v>90.2</v>
      </c>
      <c r="W584" s="25"/>
      <c r="X584" s="25"/>
      <c r="Y584" s="25"/>
      <c r="Z584" s="25"/>
      <c r="AA584" s="25" t="n">
        <v>285225</v>
      </c>
      <c r="AB584" s="26"/>
      <c r="AC584" s="27" t="n">
        <v>0</v>
      </c>
      <c r="AD584" s="28" t="n">
        <v>88.2</v>
      </c>
      <c r="AE584" s="28" t="n">
        <v>2.7</v>
      </c>
      <c r="AF584" s="27"/>
      <c r="AG584" s="29" t="n">
        <f aca="false">6753.47943187+0.36116788*I584+0.01252571*N584-22.85359542*V584+0.00407811*AA584-0.00067349*E584</f>
        <v>8228.87817854948</v>
      </c>
      <c r="AH584" s="29" t="n">
        <f aca="false">A584*'Simple Linear Regression'!$B$18+'Simple Linear Regression'!$B$17</f>
        <v>8382.65696685653</v>
      </c>
      <c r="AI584" s="29" t="n">
        <f aca="false">7491.3971+0.0137554*N584-0.00058829*E584-34.3283*V584+0.30565*L584+54.6031*M584</f>
        <v>8270.5752334</v>
      </c>
      <c r="AJ584" s="29" t="n">
        <f aca="false">7491.3971-0.00058829*E584+0.30565*L584+54.6031*M584+0.0137554*N584-34.3283*V584</f>
        <v>8270.5752334</v>
      </c>
      <c r="AL584" s="29" t="n">
        <f aca="false">2192.59+2373.87*I584+0.0316653*N584-15.7623*V584+0.00202406*AA584-0.000740146*E584-0.00963493*(I584*N584)</f>
        <v>8220.15624740855</v>
      </c>
      <c r="AM584" s="30" t="n">
        <f aca="false">5205.907083+122.0638992*I584+13.609808*(N584/1000)-1.245906883*AD584+0.7746840854*AE584-134.2474226*AC584-1547.125689*IF(AND(B584&gt;=DATE(2020,3,20),B584&lt;=DATE(2020,6,26)),1,0)</f>
        <v>8194.49417747318</v>
      </c>
      <c r="AN584" s="30" t="n">
        <f aca="false">IF(ISNUMBER(C585),C585,AN585)-0.8328750492*(AD586-AD585)+3.274150872*(AE586-AE585)+0.7954612886*((IF(ISNUMBER(C585),C585,AN585)-IF(ISNUMBER(C584),C584,AN584))-(-0.8328750492*(AD585-AD584)+3.274150872*(AE585-AE584)))-1.394571582*AO585+0.4181414112*AO584</f>
        <v>8918.66163460845</v>
      </c>
      <c r="AP584" s="31" t="n">
        <f aca="false">AQ584+AR583+'ARIMAX(1,1,1) Model'!$C$19*(AR583-AR582)+'ARIMAX(1,1,1) Model'!$C$20*AS583</f>
        <v>8535.26468857469</v>
      </c>
      <c r="AQ584" s="31" t="n">
        <f aca="false">'ARIMAX(1,1,1) Model'!$C$6*I584+'ARIMAX(1,1,1) Model'!$C$7*N584/1000+'ARIMAX(1,1,1) Model'!$C$8*AD584+'ARIMAX(1,1,1) Model'!$C$9*AE584+'ARIMAX(1,1,1) Model'!$C$10*AC584+'ARIMAX(1,1,1) Model'!$C$11*IF(AND(B584&gt;='ARIMAX(1,1,1) Model'!$C$25,B584&lt;='ARIMAX(1,1,1) Model'!$C$26),1,0)+'ARIMAX(1,1,1) Model'!$C$12*E584/1000+'ARIMAX(1,1,1) Model'!$C$13*V584+'ARIMAX(1,1,1) Model'!$C$14*A584+'ARIMAX(1,1,1) Model'!$C$15*SIN(2*PI()*A584/'ARIMAX(1,1,1) Model'!$C$24)+'ARIMAX(1,1,1) Model'!$C$16*COS(2*PI()*A584/'ARIMAX(1,1,1) Model'!$C$24)+'ARIMAX(1,1,1) Model'!$C$17*SIN(4*PI()*A584/'ARIMAX(1,1,1) Model'!$C$24)+'ARIMAX(1,1,1) Model'!$C$18*COS(4*PI()*A584/'ARIMAX(1,1,1) Model'!$C$24)</f>
        <v>1694.46084924759</v>
      </c>
      <c r="AR584" s="31" t="n">
        <f aca="false">IF(ISNUMBER(C584),C584,AP584)-AQ584</f>
        <v>7170.53915075241</v>
      </c>
      <c r="AS584" s="31" t="n">
        <f aca="false">IF(ISNUMBER(C584),C584-AP584,0)</f>
        <v>329.735311425315</v>
      </c>
      <c r="AT584" s="32"/>
      <c r="AU584" s="33"/>
      <c r="AV584" s="33"/>
      <c r="AW584" s="31"/>
      <c r="AX584" s="31"/>
    </row>
    <row r="585" customFormat="false" ht="16.5" hidden="false" customHeight="true" outlineLevel="0" collapsed="false">
      <c r="A585" s="23" t="n">
        <v>584</v>
      </c>
      <c r="B585" s="24" t="n">
        <v>37358</v>
      </c>
      <c r="C585" s="23" t="n">
        <v>8840</v>
      </c>
      <c r="D585" s="25"/>
      <c r="E585" s="25" t="n">
        <v>445000</v>
      </c>
      <c r="F585" s="25"/>
      <c r="G585" s="25" t="n">
        <v>25.24</v>
      </c>
      <c r="H585" s="25" t="n">
        <v>24.888</v>
      </c>
      <c r="I585" s="25" t="n">
        <v>1.413</v>
      </c>
      <c r="J585" s="25" t="n">
        <v>10660.465</v>
      </c>
      <c r="K585" s="25" t="n">
        <v>756221</v>
      </c>
      <c r="L585" s="25" t="n">
        <v>825</v>
      </c>
      <c r="M585" s="25" t="n">
        <v>17.304</v>
      </c>
      <c r="N585" s="25" t="n">
        <v>215215</v>
      </c>
      <c r="O585" s="25" t="n">
        <v>7225.2</v>
      </c>
      <c r="P585" s="25" t="n">
        <v>1891827</v>
      </c>
      <c r="Q585" s="25"/>
      <c r="R585" s="25" t="n">
        <v>14003</v>
      </c>
      <c r="S585" s="25"/>
      <c r="T585" s="25" t="n">
        <v>87.2</v>
      </c>
      <c r="U585" s="25" t="n">
        <v>26</v>
      </c>
      <c r="V585" s="25" t="n">
        <v>87.7</v>
      </c>
      <c r="W585" s="25"/>
      <c r="X585" s="25"/>
      <c r="Y585" s="25"/>
      <c r="Z585" s="25"/>
      <c r="AA585" s="25" t="n">
        <v>285225</v>
      </c>
      <c r="AB585" s="26"/>
      <c r="AC585" s="27" t="n">
        <v>0</v>
      </c>
      <c r="AD585" s="28" t="n">
        <v>71.8</v>
      </c>
      <c r="AE585" s="28" t="n">
        <v>5.6</v>
      </c>
      <c r="AF585" s="27"/>
      <c r="AG585" s="29" t="n">
        <f aca="false">6753.47943187+0.36116788*I585+0.01252571*N585-22.85359542*V585+0.00407811*AA585-0.00067349*E585</f>
        <v>8308.92599615044</v>
      </c>
      <c r="AH585" s="29" t="n">
        <f aca="false">A585*'Simple Linear Regression'!$B$18+'Simple Linear Regression'!$B$17</f>
        <v>8383.51000394044</v>
      </c>
      <c r="AI585" s="29" t="n">
        <f aca="false">7491.3971+0.0137554*N585-0.00058829*E585-34.3283*V585+0.30565*L585+54.6031*M585</f>
        <v>8376.3978434</v>
      </c>
      <c r="AJ585" s="29" t="n">
        <f aca="false">7491.3971-0.00058829*E585+0.30565*L585+54.6031*M585+0.0137554*N585-34.3283*V585</f>
        <v>8376.3978434</v>
      </c>
      <c r="AL585" s="29" t="n">
        <f aca="false">2192.59+2373.87*I585+0.0316653*N585-15.7623*V585+0.00202406*AA585-0.000740146*E585-0.00963493*(I585*N585)</f>
        <v>8297.33908009065</v>
      </c>
      <c r="AM585" s="30" t="n">
        <f aca="false">5205.907083+122.0638992*I585+13.609808*(N585/1000)-1.245906883*AD585+0.7746840854*AE585-134.2474226*AC585-1547.125689*IF(AND(B585&gt;=DATE(2020,3,20),B585&lt;=DATE(2020,6,26)),1,0)</f>
        <v>8222.30031796844</v>
      </c>
      <c r="AN585" s="30" t="n">
        <f aca="false">IF(ISNUMBER(C586),C586,AN586)-0.8328750492*(AD587-AD586)+3.274150872*(AE587-AE586)+0.7954612886*((IF(ISNUMBER(C586),C586,AN586)-IF(ISNUMBER(C585),C585,AN585))-(-0.8328750492*(AD586-AD585)+3.274150872*(AE586-AE585)))-1.394571582*AO586+0.4181414112*AO585</f>
        <v>8409.40534306883</v>
      </c>
      <c r="AP585" s="31" t="n">
        <f aca="false">AQ585+AR584+'ARIMAX(1,1,1) Model'!$C$19*(AR584-AR583)+'ARIMAX(1,1,1) Model'!$C$20*AS584</f>
        <v>8647.31322246692</v>
      </c>
      <c r="AQ585" s="31" t="n">
        <f aca="false">'ARIMAX(1,1,1) Model'!$C$6*I585+'ARIMAX(1,1,1) Model'!$C$7*N585/1000+'ARIMAX(1,1,1) Model'!$C$8*AD585+'ARIMAX(1,1,1) Model'!$C$9*AE585+'ARIMAX(1,1,1) Model'!$C$10*AC585+'ARIMAX(1,1,1) Model'!$C$11*IF(AND(B585&gt;='ARIMAX(1,1,1) Model'!$C$25,B585&lt;='ARIMAX(1,1,1) Model'!$C$26),1,0)+'ARIMAX(1,1,1) Model'!$C$12*E585/1000+'ARIMAX(1,1,1) Model'!$C$13*V585+'ARIMAX(1,1,1) Model'!$C$14*A585+'ARIMAX(1,1,1) Model'!$C$15*SIN(2*PI()*A585/'ARIMAX(1,1,1) Model'!$C$24)+'ARIMAX(1,1,1) Model'!$C$16*COS(2*PI()*A585/'ARIMAX(1,1,1) Model'!$C$24)+'ARIMAX(1,1,1) Model'!$C$17*SIN(4*PI()*A585/'ARIMAX(1,1,1) Model'!$C$24)+'ARIMAX(1,1,1) Model'!$C$18*COS(4*PI()*A585/'ARIMAX(1,1,1) Model'!$C$24)</f>
        <v>1725.95686603456</v>
      </c>
      <c r="AR585" s="31" t="n">
        <f aca="false">IF(ISNUMBER(C585),C585,AP585)-AQ585</f>
        <v>7114.04313396544</v>
      </c>
      <c r="AS585" s="31" t="n">
        <f aca="false">IF(ISNUMBER(C585),C585-AP585,0)</f>
        <v>192.686777533077</v>
      </c>
      <c r="AT585" s="32"/>
      <c r="AU585" s="33"/>
      <c r="AV585" s="33"/>
      <c r="AW585" s="31"/>
      <c r="AX585" s="31"/>
    </row>
    <row r="586" customFormat="false" ht="16.5" hidden="false" customHeight="true" outlineLevel="0" collapsed="false">
      <c r="A586" s="23" t="n">
        <v>585</v>
      </c>
      <c r="B586" s="24" t="n">
        <v>37365</v>
      </c>
      <c r="C586" s="23" t="n">
        <v>8684</v>
      </c>
      <c r="D586" s="25"/>
      <c r="E586" s="25" t="n">
        <v>442000</v>
      </c>
      <c r="F586" s="25"/>
      <c r="G586" s="25" t="n">
        <v>25.536</v>
      </c>
      <c r="H586" s="25" t="n">
        <v>24.888</v>
      </c>
      <c r="I586" s="25" t="n">
        <v>1.404</v>
      </c>
      <c r="J586" s="25" t="n">
        <v>10660.465</v>
      </c>
      <c r="K586" s="25" t="n">
        <v>756221</v>
      </c>
      <c r="L586" s="25" t="n">
        <v>825</v>
      </c>
      <c r="M586" s="25" t="n">
        <v>17.107</v>
      </c>
      <c r="N586" s="25" t="n">
        <v>208237</v>
      </c>
      <c r="O586" s="25" t="n">
        <v>7225.2</v>
      </c>
      <c r="P586" s="25" t="n">
        <v>1891827</v>
      </c>
      <c r="Q586" s="25"/>
      <c r="R586" s="25" t="n">
        <v>14003</v>
      </c>
      <c r="S586" s="25"/>
      <c r="T586" s="25" t="n">
        <v>87.2</v>
      </c>
      <c r="U586" s="25" t="n">
        <v>26</v>
      </c>
      <c r="V586" s="25" t="n">
        <v>87.7</v>
      </c>
      <c r="W586" s="25"/>
      <c r="X586" s="25"/>
      <c r="Y586" s="25"/>
      <c r="Z586" s="25"/>
      <c r="AA586" s="25" t="n">
        <v>285225</v>
      </c>
      <c r="AB586" s="26"/>
      <c r="AC586" s="27" t="n">
        <v>0</v>
      </c>
      <c r="AD586" s="28" t="n">
        <v>20.6</v>
      </c>
      <c r="AE586" s="28" t="n">
        <v>28.3</v>
      </c>
      <c r="AF586" s="27"/>
      <c r="AG586" s="29" t="n">
        <f aca="false">6753.47943187+0.36116788*I586+0.01252571*N586-22.85359542*V586+0.00407811*AA586-0.00067349*E586</f>
        <v>8223.53881125952</v>
      </c>
      <c r="AH586" s="29" t="n">
        <f aca="false">A586*'Simple Linear Regression'!$B$18+'Simple Linear Regression'!$B$17</f>
        <v>8384.36304102434</v>
      </c>
      <c r="AI586" s="29" t="n">
        <f aca="false">7491.3971+0.0137554*N586-0.00058829*E586-34.3283*V586+0.30565*L586+54.6031*M586</f>
        <v>8271.4207215</v>
      </c>
      <c r="AJ586" s="29" t="n">
        <f aca="false">7491.3971-0.00058829*E586+0.30565*L586+54.6031*M586+0.0137554*N586-34.3283*V586</f>
        <v>8271.4207215</v>
      </c>
      <c r="AL586" s="29" t="n">
        <f aca="false">2192.59+2373.87*I586+0.0316653*N586-15.7623*V586+0.00202406*AA586-0.000740146*E586-0.00963493*(I586*N586)</f>
        <v>8170.29094615236</v>
      </c>
      <c r="AM586" s="30" t="n">
        <f aca="false">5205.907083+122.0638992*I586+13.609808*(N586/1000)-1.245906883*AD586+0.7746840854*AE586-134.2474226*AC586-1547.125689*IF(AND(B586&gt;=DATE(2020,3,20),B586&lt;=DATE(2020,6,26)),1,0)</f>
        <v>8207.60826379982</v>
      </c>
      <c r="AN586" s="30" t="n">
        <f aca="false">IF(ISNUMBER(C587),C587,AN587)-0.8328750492*(AD588-AD587)+3.274150872*(AE588-AE587)+0.7954612886*((IF(ISNUMBER(C587),C587,AN587)-IF(ISNUMBER(C586),C586,AN586))-(-0.8328750492*(AD587-AD586)+3.274150872*(AE587-AE586)))-1.394571582*AO587+0.4181414112*AO586</f>
        <v>8784.77696200042</v>
      </c>
      <c r="AP586" s="31" t="n">
        <f aca="false">AQ586+AR585+'ARIMAX(1,1,1) Model'!$C$19*(AR585-AR584)+'ARIMAX(1,1,1) Model'!$C$20*AS585</f>
        <v>8751.54286269503</v>
      </c>
      <c r="AQ586" s="31" t="n">
        <f aca="false">'ARIMAX(1,1,1) Model'!$C$6*I586+'ARIMAX(1,1,1) Model'!$C$7*N586/1000+'ARIMAX(1,1,1) Model'!$C$8*AD586+'ARIMAX(1,1,1) Model'!$C$9*AE586+'ARIMAX(1,1,1) Model'!$C$10*AC586+'ARIMAX(1,1,1) Model'!$C$11*IF(AND(B586&gt;='ARIMAX(1,1,1) Model'!$C$25,B586&lt;='ARIMAX(1,1,1) Model'!$C$26),1,0)+'ARIMAX(1,1,1) Model'!$C$12*E586/1000+'ARIMAX(1,1,1) Model'!$C$13*V586+'ARIMAX(1,1,1) Model'!$C$14*A586+'ARIMAX(1,1,1) Model'!$C$15*SIN(2*PI()*A586/'ARIMAX(1,1,1) Model'!$C$24)+'ARIMAX(1,1,1) Model'!$C$16*COS(2*PI()*A586/'ARIMAX(1,1,1) Model'!$C$24)+'ARIMAX(1,1,1) Model'!$C$17*SIN(4*PI()*A586/'ARIMAX(1,1,1) Model'!$C$24)+'ARIMAX(1,1,1) Model'!$C$18*COS(4*PI()*A586/'ARIMAX(1,1,1) Model'!$C$24)</f>
        <v>1816.44406508699</v>
      </c>
      <c r="AR586" s="31" t="n">
        <f aca="false">IF(ISNUMBER(C586),C586,AP586)-AQ586</f>
        <v>6867.55593491301</v>
      </c>
      <c r="AS586" s="31" t="n">
        <f aca="false">IF(ISNUMBER(C586),C586-AP586,0)</f>
        <v>-67.5428626950306</v>
      </c>
      <c r="AT586" s="32"/>
      <c r="AU586" s="33"/>
      <c r="AV586" s="33"/>
      <c r="AW586" s="31"/>
      <c r="AX586" s="31"/>
    </row>
    <row r="587" customFormat="false" ht="16.5" hidden="false" customHeight="true" outlineLevel="0" collapsed="false">
      <c r="A587" s="23" t="n">
        <v>586</v>
      </c>
      <c r="B587" s="24" t="n">
        <v>37372</v>
      </c>
      <c r="C587" s="23" t="n">
        <v>8699</v>
      </c>
      <c r="D587" s="25"/>
      <c r="E587" s="25" t="n">
        <v>416000</v>
      </c>
      <c r="F587" s="25"/>
      <c r="G587" s="25" t="n">
        <v>26.464</v>
      </c>
      <c r="H587" s="25" t="n">
        <v>26.242</v>
      </c>
      <c r="I587" s="25" t="n">
        <v>1.404</v>
      </c>
      <c r="J587" s="25" t="n">
        <v>10660.465</v>
      </c>
      <c r="K587" s="25" t="n">
        <v>756221</v>
      </c>
      <c r="L587" s="25" t="n">
        <v>825</v>
      </c>
      <c r="M587" s="25" t="n">
        <v>17.107</v>
      </c>
      <c r="N587" s="25" t="n">
        <v>208237</v>
      </c>
      <c r="O587" s="25" t="n">
        <v>7225.2</v>
      </c>
      <c r="P587" s="25" t="n">
        <v>1891827</v>
      </c>
      <c r="Q587" s="25"/>
      <c r="R587" s="25" t="n">
        <v>14003</v>
      </c>
      <c r="S587" s="25"/>
      <c r="T587" s="25" t="n">
        <v>87.2</v>
      </c>
      <c r="U587" s="25" t="n">
        <v>26</v>
      </c>
      <c r="V587" s="25" t="n">
        <v>87.7</v>
      </c>
      <c r="W587" s="25"/>
      <c r="X587" s="25"/>
      <c r="Y587" s="25"/>
      <c r="Z587" s="25"/>
      <c r="AA587" s="25" t="n">
        <v>285225</v>
      </c>
      <c r="AB587" s="26"/>
      <c r="AC587" s="27" t="n">
        <v>0</v>
      </c>
      <c r="AD587" s="28" t="n">
        <v>60.5</v>
      </c>
      <c r="AE587" s="28" t="n">
        <v>20.9</v>
      </c>
      <c r="AF587" s="27"/>
      <c r="AG587" s="29" t="n">
        <f aca="false">6753.47943187+0.36116788*I587+0.01252571*N587-22.85359542*V587+0.00407811*AA587-0.00067349*E587</f>
        <v>8241.04955125952</v>
      </c>
      <c r="AH587" s="29" t="n">
        <f aca="false">A587*'Simple Linear Regression'!$B$18+'Simple Linear Regression'!$B$17</f>
        <v>8385.21607810824</v>
      </c>
      <c r="AI587" s="29" t="n">
        <f aca="false">7491.3971+0.0137554*N587-0.00058829*E587-34.3283*V587+0.30565*L587+54.6031*M587</f>
        <v>8286.7162615</v>
      </c>
      <c r="AJ587" s="29" t="n">
        <f aca="false">7491.3971-0.00058829*E587+0.30565*L587+54.6031*M587+0.0137554*N587-34.3283*V587</f>
        <v>8286.7162615</v>
      </c>
      <c r="AL587" s="29" t="n">
        <f aca="false">2192.59+2373.87*I587+0.0316653*N587-15.7623*V587+0.00202406*AA587-0.000740146*E587-0.00963493*(I587*N587)</f>
        <v>8189.53474215236</v>
      </c>
      <c r="AM587" s="30" t="n">
        <f aca="false">5205.907083+122.0638992*I587+13.609808*(N587/1000)-1.245906883*AD587+0.7746840854*AE587-134.2474226*AC587-1547.125689*IF(AND(B587&gt;=DATE(2020,3,20),B587&lt;=DATE(2020,6,26)),1,0)</f>
        <v>8152.16391693616</v>
      </c>
      <c r="AN587" s="30" t="n">
        <f aca="false">IF(ISNUMBER(C588),C588,AN588)-0.8328750492*(AD589-AD588)+3.274150872*(AE589-AE588)+0.7954612886*((IF(ISNUMBER(C588),C588,AN588)-IF(ISNUMBER(C587),C587,AN587))-(-0.8328750492*(AD588-AD587)+3.274150872*(AE588-AE587)))-1.394571582*AO588+0.4181414112*AO587</f>
        <v>8379.15713977268</v>
      </c>
      <c r="AP587" s="31" t="n">
        <f aca="false">AQ587+AR586+'ARIMAX(1,1,1) Model'!$C$19*(AR586-AR585)+'ARIMAX(1,1,1) Model'!$C$20*AS586</f>
        <v>8795.0072439312</v>
      </c>
      <c r="AQ587" s="31" t="n">
        <f aca="false">'ARIMAX(1,1,1) Model'!$C$6*I587+'ARIMAX(1,1,1) Model'!$C$7*N587/1000+'ARIMAX(1,1,1) Model'!$C$8*AD587+'ARIMAX(1,1,1) Model'!$C$9*AE587+'ARIMAX(1,1,1) Model'!$C$10*AC587+'ARIMAX(1,1,1) Model'!$C$11*IF(AND(B587&gt;='ARIMAX(1,1,1) Model'!$C$25,B587&lt;='ARIMAX(1,1,1) Model'!$C$26),1,0)+'ARIMAX(1,1,1) Model'!$C$12*E587/1000+'ARIMAX(1,1,1) Model'!$C$13*V587+'ARIMAX(1,1,1) Model'!$C$14*A587+'ARIMAX(1,1,1) Model'!$C$15*SIN(2*PI()*A587/'ARIMAX(1,1,1) Model'!$C$24)+'ARIMAX(1,1,1) Model'!$C$16*COS(2*PI()*A587/'ARIMAX(1,1,1) Model'!$C$24)+'ARIMAX(1,1,1) Model'!$C$17*SIN(4*PI()*A587/'ARIMAX(1,1,1) Model'!$C$24)+'ARIMAX(1,1,1) Model'!$C$18*COS(4*PI()*A587/'ARIMAX(1,1,1) Model'!$C$24)</f>
        <v>1890.69739530199</v>
      </c>
      <c r="AR587" s="31" t="n">
        <f aca="false">IF(ISNUMBER(C587),C587,AP587)-AQ587</f>
        <v>6808.30260469801</v>
      </c>
      <c r="AS587" s="31" t="n">
        <f aca="false">IF(ISNUMBER(C587),C587-AP587,0)</f>
        <v>-96.0072439312044</v>
      </c>
      <c r="AT587" s="32"/>
      <c r="AU587" s="33"/>
      <c r="AV587" s="33"/>
      <c r="AW587" s="31"/>
      <c r="AX587" s="31"/>
    </row>
    <row r="588" customFormat="false" ht="16.5" hidden="false" customHeight="true" outlineLevel="0" collapsed="false">
      <c r="A588" s="23" t="n">
        <v>587</v>
      </c>
      <c r="B588" s="24" t="n">
        <v>37379</v>
      </c>
      <c r="C588" s="23" t="n">
        <v>8521</v>
      </c>
      <c r="D588" s="25"/>
      <c r="E588" s="25" t="n">
        <v>414000</v>
      </c>
      <c r="F588" s="25"/>
      <c r="G588" s="25" t="n">
        <v>26.882</v>
      </c>
      <c r="H588" s="25" t="n">
        <v>26.406</v>
      </c>
      <c r="I588" s="25" t="n">
        <v>1.393</v>
      </c>
      <c r="J588" s="25" t="n">
        <v>10660.465</v>
      </c>
      <c r="K588" s="25" t="n">
        <v>756221</v>
      </c>
      <c r="L588" s="25" t="n">
        <v>825</v>
      </c>
      <c r="M588" s="25" t="n">
        <v>17.107</v>
      </c>
      <c r="N588" s="25" t="n">
        <v>208237</v>
      </c>
      <c r="O588" s="25" t="n">
        <v>7225.2</v>
      </c>
      <c r="P588" s="25" t="n">
        <v>1891827</v>
      </c>
      <c r="Q588" s="25"/>
      <c r="R588" s="25" t="n">
        <v>14003</v>
      </c>
      <c r="S588" s="25"/>
      <c r="T588" s="25" t="n">
        <v>87.2</v>
      </c>
      <c r="U588" s="25" t="n">
        <v>26</v>
      </c>
      <c r="V588" s="25" t="n">
        <v>87.7</v>
      </c>
      <c r="W588" s="25"/>
      <c r="X588" s="25"/>
      <c r="Y588" s="25"/>
      <c r="Z588" s="25"/>
      <c r="AA588" s="25" t="n">
        <v>285225</v>
      </c>
      <c r="AB588" s="26"/>
      <c r="AC588" s="27" t="n">
        <v>0</v>
      </c>
      <c r="AD588" s="28" t="n">
        <v>56.2</v>
      </c>
      <c r="AE588" s="28" t="n">
        <v>28.4</v>
      </c>
      <c r="AF588" s="27"/>
      <c r="AG588" s="29" t="n">
        <f aca="false">6753.47943187+0.36116788*I588+0.01252571*N588-22.85359542*V588+0.00407811*AA588-0.00067349*E588</f>
        <v>8242.39255841284</v>
      </c>
      <c r="AH588" s="29" t="n">
        <f aca="false">A588*'Simple Linear Regression'!$B$18+'Simple Linear Regression'!$B$17</f>
        <v>8386.06911519215</v>
      </c>
      <c r="AI588" s="29" t="n">
        <f aca="false">7491.3971+0.0137554*N588-0.00058829*E588-34.3283*V588+0.30565*L588+54.6031*M588</f>
        <v>8287.8928415</v>
      </c>
      <c r="AJ588" s="29" t="n">
        <f aca="false">7491.3971-0.00058829*E588+0.30565*L588+54.6031*M588+0.0137554*N588-34.3283*V588</f>
        <v>8287.8928415</v>
      </c>
      <c r="AL588" s="29" t="n">
        <f aca="false">2192.59+2373.87*I588+0.0316653*N588-15.7623*V588+0.00202406*AA588-0.000740146*E588-0.00963493*(I588*N588)</f>
        <v>8186.97230225487</v>
      </c>
      <c r="AM588" s="30" t="n">
        <f aca="false">5205.907083+122.0638992*I588+13.609808*(N588/1000)-1.245906883*AD588+0.7746840854*AE588-134.2474226*AC588-1547.125689*IF(AND(B588&gt;=DATE(2020,3,20),B588&lt;=DATE(2020,6,26)),1,0)</f>
        <v>8161.98874428236</v>
      </c>
      <c r="AN588" s="30" t="n">
        <f aca="false">IF(ISNUMBER(C589),C589,AN589)-0.8328750492*(AD590-AD589)+3.274150872*(AE590-AE589)+0.7954612886*((IF(ISNUMBER(C589),C589,AN589)-IF(ISNUMBER(C588),C588,AN588))-(-0.8328750492*(AD589-AD588)+3.274150872*(AE589-AE588)))-1.394571582*AO589+0.4181414112*AO588</f>
        <v>8538.49753352137</v>
      </c>
      <c r="AP588" s="31" t="n">
        <f aca="false">AQ588+AR587+'ARIMAX(1,1,1) Model'!$C$19*(AR587-AR586)+'ARIMAX(1,1,1) Model'!$C$20*AS587</f>
        <v>8849.88371910724</v>
      </c>
      <c r="AQ588" s="31" t="n">
        <f aca="false">'ARIMAX(1,1,1) Model'!$C$6*I588+'ARIMAX(1,1,1) Model'!$C$7*N588/1000+'ARIMAX(1,1,1) Model'!$C$8*AD588+'ARIMAX(1,1,1) Model'!$C$9*AE588+'ARIMAX(1,1,1) Model'!$C$10*AC588+'ARIMAX(1,1,1) Model'!$C$11*IF(AND(B588&gt;='ARIMAX(1,1,1) Model'!$C$25,B588&lt;='ARIMAX(1,1,1) Model'!$C$26),1,0)+'ARIMAX(1,1,1) Model'!$C$12*E588/1000+'ARIMAX(1,1,1) Model'!$C$13*V588+'ARIMAX(1,1,1) Model'!$C$14*A588+'ARIMAX(1,1,1) Model'!$C$15*SIN(2*PI()*A588/'ARIMAX(1,1,1) Model'!$C$24)+'ARIMAX(1,1,1) Model'!$C$16*COS(2*PI()*A588/'ARIMAX(1,1,1) Model'!$C$24)+'ARIMAX(1,1,1) Model'!$C$17*SIN(4*PI()*A588/'ARIMAX(1,1,1) Model'!$C$24)+'ARIMAX(1,1,1) Model'!$C$18*COS(4*PI()*A588/'ARIMAX(1,1,1) Model'!$C$24)</f>
        <v>1960.94565406348</v>
      </c>
      <c r="AR588" s="31" t="n">
        <f aca="false">IF(ISNUMBER(C588),C588,AP588)-AQ588</f>
        <v>6560.05434593652</v>
      </c>
      <c r="AS588" s="31" t="n">
        <f aca="false">IF(ISNUMBER(C588),C588-AP588,0)</f>
        <v>-328.883719107236</v>
      </c>
      <c r="AT588" s="32"/>
      <c r="AU588" s="33"/>
      <c r="AV588" s="33"/>
      <c r="AW588" s="31"/>
      <c r="AX588" s="31"/>
    </row>
    <row r="589" customFormat="false" ht="16.5" hidden="false" customHeight="true" outlineLevel="0" collapsed="false">
      <c r="A589" s="23" t="n">
        <v>588</v>
      </c>
      <c r="B589" s="24" t="n">
        <v>37386</v>
      </c>
      <c r="C589" s="23" t="n">
        <v>8548</v>
      </c>
      <c r="D589" s="25"/>
      <c r="E589" s="25" t="n">
        <v>409000</v>
      </c>
      <c r="F589" s="25"/>
      <c r="G589" s="25" t="n">
        <v>27.272</v>
      </c>
      <c r="H589" s="25" t="n">
        <v>26.15</v>
      </c>
      <c r="I589" s="25" t="n">
        <v>1.395</v>
      </c>
      <c r="J589" s="25" t="n">
        <v>10783.5</v>
      </c>
      <c r="K589" s="25" t="n">
        <v>756221</v>
      </c>
      <c r="L589" s="25" t="n">
        <v>763</v>
      </c>
      <c r="M589" s="25" t="n">
        <v>17.107</v>
      </c>
      <c r="N589" s="25" t="n">
        <v>208237</v>
      </c>
      <c r="O589" s="25" t="n">
        <v>7243.4</v>
      </c>
      <c r="P589" s="25" t="n">
        <v>1891827</v>
      </c>
      <c r="Q589" s="25"/>
      <c r="R589" s="25" t="n">
        <v>14003</v>
      </c>
      <c r="S589" s="25"/>
      <c r="T589" s="25" t="n">
        <v>87.9</v>
      </c>
      <c r="U589" s="25" t="n">
        <v>26</v>
      </c>
      <c r="V589" s="25" t="n">
        <v>86.6</v>
      </c>
      <c r="W589" s="25"/>
      <c r="X589" s="25"/>
      <c r="Y589" s="25"/>
      <c r="Z589" s="25"/>
      <c r="AA589" s="25" t="n">
        <v>285225</v>
      </c>
      <c r="AB589" s="26"/>
      <c r="AC589" s="27" t="n">
        <v>0</v>
      </c>
      <c r="AD589" s="28" t="n">
        <v>31.2</v>
      </c>
      <c r="AE589" s="28" t="n">
        <v>28.8</v>
      </c>
      <c r="AF589" s="27"/>
      <c r="AG589" s="29" t="n">
        <f aca="false">6753.47943187+0.36116788*I589+0.01252571*N589-22.85359542*V589+0.00407811*AA589-0.00067349*E589</f>
        <v>8270.8996857106</v>
      </c>
      <c r="AH589" s="29" t="n">
        <f aca="false">A589*'Simple Linear Regression'!$B$18+'Simple Linear Regression'!$B$17</f>
        <v>8386.92215227605</v>
      </c>
      <c r="AI589" s="29" t="n">
        <f aca="false">7491.3971+0.0137554*N589-0.00058829*E589-34.3283*V589+0.30565*L589+54.6031*M589</f>
        <v>8309.6451215</v>
      </c>
      <c r="AJ589" s="29" t="n">
        <f aca="false">7491.3971-0.00058829*E589+0.30565*L589+54.6031*M589+0.0137554*N589-34.3283*V589</f>
        <v>8309.6451215</v>
      </c>
      <c r="AL589" s="29" t="n">
        <f aca="false">2192.59+2373.87*I589+0.0316653*N589-15.7623*V589+0.00202406*AA589-0.000740146*E589-0.00963493*(I589*N589)</f>
        <v>8208.74660441805</v>
      </c>
      <c r="AM589" s="30" t="n">
        <f aca="false">5205.907083+122.0638992*I589+13.609808*(N589/1000)-1.245906883*AD589+0.7746840854*AE589-134.2474226*AC589-1547.125689*IF(AND(B589&gt;=DATE(2020,3,20),B589&lt;=DATE(2020,6,26)),1,0)</f>
        <v>8193.69041778992</v>
      </c>
      <c r="AN589" s="30" t="n">
        <f aca="false">IF(ISNUMBER(C590),C590,AN590)-0.8328750492*(AD591-AD590)+3.274150872*(AE591-AE590)+0.7954612886*((IF(ISNUMBER(C590),C590,AN590)-IF(ISNUMBER(C589),C589,AN589))-(-0.8328750492*(AD590-AD589)+3.274150872*(AE590-AE589)))-1.394571582*AO590+0.4181414112*AO589</f>
        <v>9637.85293289799</v>
      </c>
      <c r="AP589" s="31" t="n">
        <f aca="false">AQ589+AR588+'ARIMAX(1,1,1) Model'!$C$19*(AR588-AR587)+'ARIMAX(1,1,1) Model'!$C$20*AS588</f>
        <v>8802.44229113816</v>
      </c>
      <c r="AQ589" s="31" t="n">
        <f aca="false">'ARIMAX(1,1,1) Model'!$C$6*I589+'ARIMAX(1,1,1) Model'!$C$7*N589/1000+'ARIMAX(1,1,1) Model'!$C$8*AD589+'ARIMAX(1,1,1) Model'!$C$9*AE589+'ARIMAX(1,1,1) Model'!$C$10*AC589+'ARIMAX(1,1,1) Model'!$C$11*IF(AND(B589&gt;='ARIMAX(1,1,1) Model'!$C$25,B589&lt;='ARIMAX(1,1,1) Model'!$C$26),1,0)+'ARIMAX(1,1,1) Model'!$C$12*E589/1000+'ARIMAX(1,1,1) Model'!$C$13*V589+'ARIMAX(1,1,1) Model'!$C$14*A589+'ARIMAX(1,1,1) Model'!$C$15*SIN(2*PI()*A589/'ARIMAX(1,1,1) Model'!$C$24)+'ARIMAX(1,1,1) Model'!$C$16*COS(2*PI()*A589/'ARIMAX(1,1,1) Model'!$C$24)+'ARIMAX(1,1,1) Model'!$C$17*SIN(4*PI()*A589/'ARIMAX(1,1,1) Model'!$C$24)+'ARIMAX(1,1,1) Model'!$C$18*COS(4*PI()*A589/'ARIMAX(1,1,1) Model'!$C$24)</f>
        <v>1970.57720074702</v>
      </c>
      <c r="AR589" s="31" t="n">
        <f aca="false">IF(ISNUMBER(C589),C589,AP589)-AQ589</f>
        <v>6577.42279925298</v>
      </c>
      <c r="AS589" s="31" t="n">
        <f aca="false">IF(ISNUMBER(C589),C589-AP589,0)</f>
        <v>-254.442291138157</v>
      </c>
      <c r="AT589" s="32"/>
      <c r="AU589" s="33"/>
      <c r="AV589" s="33"/>
      <c r="AW589" s="31"/>
      <c r="AX589" s="31"/>
    </row>
    <row r="590" customFormat="false" ht="16.5" hidden="false" customHeight="true" outlineLevel="0" collapsed="false">
      <c r="A590" s="23" t="n">
        <v>589</v>
      </c>
      <c r="B590" s="24" t="n">
        <v>37393</v>
      </c>
      <c r="C590" s="23" t="n">
        <v>9190</v>
      </c>
      <c r="D590" s="25"/>
      <c r="E590" s="25" t="n">
        <v>413000</v>
      </c>
      <c r="F590" s="25"/>
      <c r="G590" s="25" t="n">
        <v>28.43</v>
      </c>
      <c r="H590" s="25" t="n">
        <v>26.35</v>
      </c>
      <c r="I590" s="25" t="n">
        <v>1.388</v>
      </c>
      <c r="J590" s="25" t="n">
        <v>10783.5</v>
      </c>
      <c r="K590" s="25" t="n">
        <v>752812</v>
      </c>
      <c r="L590" s="25" t="n">
        <v>763</v>
      </c>
      <c r="M590" s="25" t="n">
        <v>17.668</v>
      </c>
      <c r="N590" s="25" t="n">
        <v>236070</v>
      </c>
      <c r="O590" s="25" t="n">
        <v>7243.4</v>
      </c>
      <c r="P590" s="25" t="n">
        <v>1891827</v>
      </c>
      <c r="Q590" s="25"/>
      <c r="R590" s="25" t="n">
        <v>14003</v>
      </c>
      <c r="S590" s="25"/>
      <c r="T590" s="25" t="n">
        <v>87.9</v>
      </c>
      <c r="U590" s="25" t="n">
        <v>26</v>
      </c>
      <c r="V590" s="25" t="n">
        <v>86.6</v>
      </c>
      <c r="W590" s="25"/>
      <c r="X590" s="25"/>
      <c r="Y590" s="25"/>
      <c r="Z590" s="25"/>
      <c r="AA590" s="25" t="n">
        <v>285225</v>
      </c>
      <c r="AB590" s="26"/>
      <c r="AC590" s="27" t="n">
        <v>0</v>
      </c>
      <c r="AD590" s="28" t="n">
        <v>33.5</v>
      </c>
      <c r="AE590" s="28" t="n">
        <v>25.3</v>
      </c>
      <c r="AF590" s="27"/>
      <c r="AG590" s="29" t="n">
        <f aca="false">6753.47943187+0.36116788*I590+0.01252571*N590-22.85359542*V590+0.00407811*AA590-0.00067349*E590</f>
        <v>8616.83128396544</v>
      </c>
      <c r="AH590" s="29" t="n">
        <f aca="false">A590*'Simple Linear Regression'!$B$18+'Simple Linear Regression'!$B$17</f>
        <v>8387.77518935996</v>
      </c>
      <c r="AI590" s="29" t="n">
        <f aca="false">7491.3971+0.0137554*N590-0.00058829*E590-34.3283*V590+0.30565*L590+54.6031*M590</f>
        <v>8720.7783488</v>
      </c>
      <c r="AJ590" s="29" t="n">
        <f aca="false">7491.3971-0.00058829*E590+0.30565*L590+54.6031*M590+0.0137554*N590-34.3283*V590</f>
        <v>8720.7783488</v>
      </c>
      <c r="AL590" s="29" t="n">
        <f aca="false">2192.59+2373.87*I590+0.0316653*N590-15.7623*V590+0.00202406*AA590-0.000740146*E590-0.00963493*(I590*N590)</f>
        <v>8712.3350864612</v>
      </c>
      <c r="AM590" s="30" t="n">
        <f aca="false">5205.907083+122.0638992*I590+13.609808*(N590/1000)-1.245906883*AD590+0.7746840854*AE590-134.2474226*AC590-1547.125689*IF(AND(B590&gt;=DATE(2020,3,20),B590&lt;=DATE(2020,6,26)),1,0)</f>
        <v>8566.06077642972</v>
      </c>
      <c r="AN590" s="30" t="n">
        <f aca="false">IF(ISNUMBER(C591),C591,AN591)-0.8328750492*(AD592-AD591)+3.274150872*(AE592-AE591)+0.7954612886*((IF(ISNUMBER(C591),C591,AN591)-IF(ISNUMBER(C590),C590,AN590))-(-0.8328750492*(AD591-AD590)+3.274150872*(AE591-AE590)))-1.394571582*AO591+0.4181414112*AO590</f>
        <v>8480.2264741254</v>
      </c>
      <c r="AP590" s="31" t="n">
        <f aca="false">AQ590+AR589+'ARIMAX(1,1,1) Model'!$C$19*(AR589-AR588)+'ARIMAX(1,1,1) Model'!$C$20*AS589</f>
        <v>8821.9584076195</v>
      </c>
      <c r="AQ590" s="31" t="n">
        <f aca="false">'ARIMAX(1,1,1) Model'!$C$6*I590+'ARIMAX(1,1,1) Model'!$C$7*N590/1000+'ARIMAX(1,1,1) Model'!$C$8*AD590+'ARIMAX(1,1,1) Model'!$C$9*AE590+'ARIMAX(1,1,1) Model'!$C$10*AC590+'ARIMAX(1,1,1) Model'!$C$11*IF(AND(B590&gt;='ARIMAX(1,1,1) Model'!$C$25,B590&lt;='ARIMAX(1,1,1) Model'!$C$26),1,0)+'ARIMAX(1,1,1) Model'!$C$12*E590/1000+'ARIMAX(1,1,1) Model'!$C$13*V590+'ARIMAX(1,1,1) Model'!$C$14*A590+'ARIMAX(1,1,1) Model'!$C$15*SIN(2*PI()*A590/'ARIMAX(1,1,1) Model'!$C$24)+'ARIMAX(1,1,1) Model'!$C$16*COS(2*PI()*A590/'ARIMAX(1,1,1) Model'!$C$24)+'ARIMAX(1,1,1) Model'!$C$17*SIN(4*PI()*A590/'ARIMAX(1,1,1) Model'!$C$24)+'ARIMAX(1,1,1) Model'!$C$18*COS(4*PI()*A590/'ARIMAX(1,1,1) Model'!$C$24)</f>
        <v>2013.82232947067</v>
      </c>
      <c r="AR590" s="31" t="n">
        <f aca="false">IF(ISNUMBER(C590),C590,AP590)-AQ590</f>
        <v>7176.17767052933</v>
      </c>
      <c r="AS590" s="31" t="n">
        <f aca="false">IF(ISNUMBER(C590),C590-AP590,0)</f>
        <v>368.041592380501</v>
      </c>
      <c r="AT590" s="32"/>
      <c r="AU590" s="33"/>
      <c r="AV590" s="33"/>
      <c r="AW590" s="31"/>
      <c r="AX590" s="31"/>
    </row>
    <row r="591" customFormat="false" ht="16.5" hidden="false" customHeight="true" outlineLevel="0" collapsed="false">
      <c r="A591" s="23" t="n">
        <v>590</v>
      </c>
      <c r="B591" s="24" t="n">
        <v>37400</v>
      </c>
      <c r="C591" s="23" t="n">
        <v>8685</v>
      </c>
      <c r="D591" s="25"/>
      <c r="E591" s="25" t="n">
        <v>411000</v>
      </c>
      <c r="F591" s="25"/>
      <c r="G591" s="25" t="n">
        <v>27.178</v>
      </c>
      <c r="H591" s="25" t="n">
        <v>24.61</v>
      </c>
      <c r="I591" s="25" t="n">
        <v>1.397</v>
      </c>
      <c r="J591" s="25" t="n">
        <v>10783.5</v>
      </c>
      <c r="K591" s="25" t="n">
        <v>752812</v>
      </c>
      <c r="L591" s="25" t="n">
        <v>763</v>
      </c>
      <c r="M591" s="25" t="n">
        <v>17.668</v>
      </c>
      <c r="N591" s="25" t="n">
        <v>236070</v>
      </c>
      <c r="O591" s="25" t="n">
        <v>7243.4</v>
      </c>
      <c r="P591" s="25" t="n">
        <v>1891827</v>
      </c>
      <c r="Q591" s="25"/>
      <c r="R591" s="25" t="n">
        <v>14003</v>
      </c>
      <c r="S591" s="25"/>
      <c r="T591" s="25" t="n">
        <v>87.9</v>
      </c>
      <c r="U591" s="25" t="n">
        <v>26</v>
      </c>
      <c r="V591" s="25" t="n">
        <v>86.6</v>
      </c>
      <c r="W591" s="25"/>
      <c r="X591" s="25"/>
      <c r="Y591" s="25"/>
      <c r="Z591" s="25"/>
      <c r="AA591" s="25" t="n">
        <v>285225</v>
      </c>
      <c r="AB591" s="26"/>
      <c r="AC591" s="27" t="n">
        <v>0</v>
      </c>
      <c r="AD591" s="28" t="n">
        <v>54.1</v>
      </c>
      <c r="AE591" s="28" t="n">
        <v>8.1</v>
      </c>
      <c r="AF591" s="27"/>
      <c r="AG591" s="29" t="n">
        <f aca="false">6753.47943187+0.36116788*I591+0.01252571*N591-22.85359542*V591+0.00407811*AA591-0.00067349*E591</f>
        <v>8618.18151447636</v>
      </c>
      <c r="AH591" s="29" t="n">
        <f aca="false">A591*'Simple Linear Regression'!$B$18+'Simple Linear Regression'!$B$17</f>
        <v>8388.62822644386</v>
      </c>
      <c r="AI591" s="29" t="n">
        <f aca="false">7491.3971+0.0137554*N591-0.00058829*E591-34.3283*V591+0.30565*L591+54.6031*M591</f>
        <v>8721.9549288</v>
      </c>
      <c r="AJ591" s="29" t="n">
        <f aca="false">7491.3971-0.00058829*E591+0.30565*L591+54.6031*M591+0.0137554*N591-34.3283*V591</f>
        <v>8721.9549288</v>
      </c>
      <c r="AL591" s="29" t="n">
        <f aca="false">2192.59+2373.87*I591+0.0316653*N591-15.7623*V591+0.00202406*AA591-0.000740146*E591-0.00963493*(I591*N591)</f>
        <v>8714.7095471353</v>
      </c>
      <c r="AM591" s="30" t="n">
        <f aca="false">5205.907083+122.0638992*I591+13.609808*(N591/1000)-1.245906883*AD591+0.7746840854*AE591-134.2474226*AC591-1547.125689*IF(AND(B591&gt;=DATE(2020,3,20),B591&lt;=DATE(2020,6,26)),1,0)</f>
        <v>8528.16910346384</v>
      </c>
      <c r="AN591" s="30" t="n">
        <f aca="false">IF(ISNUMBER(C592),C592,AN592)-0.8328750492*(AD593-AD592)+3.274150872*(AE593-AE592)+0.7954612886*((IF(ISNUMBER(C592),C592,AN592)-IF(ISNUMBER(C591),C591,AN591))-(-0.8328750492*(AD592-AD591)+3.274150872*(AE592-AE591)))-1.394571582*AO592+0.4181414112*AO591</f>
        <v>8800.82389562276</v>
      </c>
      <c r="AP591" s="31" t="n">
        <f aca="false">AQ591+AR590+'ARIMAX(1,1,1) Model'!$C$19*(AR590-AR589)+'ARIMAX(1,1,1) Model'!$C$20*AS590</f>
        <v>8899.50343850672</v>
      </c>
      <c r="AQ591" s="31" t="n">
        <f aca="false">'ARIMAX(1,1,1) Model'!$C$6*I591+'ARIMAX(1,1,1) Model'!$C$7*N591/1000+'ARIMAX(1,1,1) Model'!$C$8*AD591+'ARIMAX(1,1,1) Model'!$C$9*AE591+'ARIMAX(1,1,1) Model'!$C$10*AC591+'ARIMAX(1,1,1) Model'!$C$11*IF(AND(B591&gt;='ARIMAX(1,1,1) Model'!$C$25,B591&lt;='ARIMAX(1,1,1) Model'!$C$26),1,0)+'ARIMAX(1,1,1) Model'!$C$12*E591/1000+'ARIMAX(1,1,1) Model'!$C$13*V591+'ARIMAX(1,1,1) Model'!$C$14*A591+'ARIMAX(1,1,1) Model'!$C$15*SIN(2*PI()*A591/'ARIMAX(1,1,1) Model'!$C$24)+'ARIMAX(1,1,1) Model'!$C$16*COS(2*PI()*A591/'ARIMAX(1,1,1) Model'!$C$24)+'ARIMAX(1,1,1) Model'!$C$17*SIN(4*PI()*A591/'ARIMAX(1,1,1) Model'!$C$24)+'ARIMAX(1,1,1) Model'!$C$18*COS(4*PI()*A591/'ARIMAX(1,1,1) Model'!$C$24)</f>
        <v>1996.19638142692</v>
      </c>
      <c r="AR591" s="31" t="n">
        <f aca="false">IF(ISNUMBER(C591),C591,AP591)-AQ591</f>
        <v>6688.80361857308</v>
      </c>
      <c r="AS591" s="31" t="n">
        <f aca="false">IF(ISNUMBER(C591),C591-AP591,0)</f>
        <v>-214.503438506721</v>
      </c>
      <c r="AT591" s="32"/>
      <c r="AU591" s="33"/>
      <c r="AV591" s="33"/>
      <c r="AW591" s="31"/>
      <c r="AX591" s="31"/>
    </row>
    <row r="592" customFormat="false" ht="16.5" hidden="false" customHeight="true" outlineLevel="0" collapsed="false">
      <c r="A592" s="23" t="n">
        <v>591</v>
      </c>
      <c r="B592" s="24" t="n">
        <v>37407</v>
      </c>
      <c r="C592" s="23" t="n">
        <v>8778</v>
      </c>
      <c r="D592" s="25"/>
      <c r="E592" s="25" t="n">
        <v>403000</v>
      </c>
      <c r="F592" s="25"/>
      <c r="G592" s="25" t="n">
        <v>25.2175</v>
      </c>
      <c r="H592" s="25" t="n">
        <v>24</v>
      </c>
      <c r="I592" s="25" t="n">
        <v>1.387</v>
      </c>
      <c r="J592" s="25" t="n">
        <v>10783.5</v>
      </c>
      <c r="K592" s="25" t="n">
        <v>752812</v>
      </c>
      <c r="L592" s="25" t="n">
        <v>763</v>
      </c>
      <c r="M592" s="25" t="n">
        <v>17.668</v>
      </c>
      <c r="N592" s="25" t="n">
        <v>236070</v>
      </c>
      <c r="O592" s="25" t="n">
        <v>7243.4</v>
      </c>
      <c r="P592" s="25" t="n">
        <v>1891827</v>
      </c>
      <c r="Q592" s="25"/>
      <c r="R592" s="25" t="n">
        <v>14003</v>
      </c>
      <c r="S592" s="25"/>
      <c r="T592" s="25" t="n">
        <v>87.9</v>
      </c>
      <c r="U592" s="25" t="n">
        <v>26</v>
      </c>
      <c r="V592" s="25" t="n">
        <v>86.6</v>
      </c>
      <c r="W592" s="25"/>
      <c r="X592" s="25"/>
      <c r="Y592" s="25"/>
      <c r="Z592" s="25"/>
      <c r="AA592" s="25" t="n">
        <v>285225</v>
      </c>
      <c r="AB592" s="26"/>
      <c r="AC592" s="27" t="n">
        <v>1</v>
      </c>
      <c r="AD592" s="28" t="n">
        <v>8.9</v>
      </c>
      <c r="AE592" s="28" t="n">
        <v>38.9</v>
      </c>
      <c r="AF592" s="27"/>
      <c r="AG592" s="29" t="n">
        <f aca="false">6753.47943187+0.36116788*I592+0.01252571*N592-22.85359542*V592+0.00407811*AA592-0.00067349*E592</f>
        <v>8623.56582279756</v>
      </c>
      <c r="AH592" s="29" t="n">
        <f aca="false">A592*'Simple Linear Regression'!$B$18+'Simple Linear Regression'!$B$17</f>
        <v>8389.48126352776</v>
      </c>
      <c r="AI592" s="29" t="n">
        <f aca="false">7491.3971+0.0137554*N592-0.00058829*E592-34.3283*V592+0.30565*L592+54.6031*M592</f>
        <v>8726.6612488</v>
      </c>
      <c r="AJ592" s="29" t="n">
        <f aca="false">7491.3971-0.00058829*E592+0.30565*L592+54.6031*M592+0.0137554*N592-34.3283*V592</f>
        <v>8726.6612488</v>
      </c>
      <c r="AL592" s="29" t="n">
        <f aca="false">2192.59+2373.87*I592+0.0316653*N592-15.7623*V592+0.00202406*AA592-0.000740146*E592-0.00963493*(I592*N592)</f>
        <v>8719.6371943863</v>
      </c>
      <c r="AM592" s="30" t="n">
        <f aca="false">5205.907083+122.0638992*I592+13.609808*(N592/1000)-1.245906883*AD592+0.7746840854*AE592-134.2474226*AC592-1547.125689*IF(AND(B592&gt;=DATE(2020,3,20),B592&lt;=DATE(2020,6,26)),1,0)</f>
        <v>8472.87630281376</v>
      </c>
      <c r="AN592" s="30" t="n">
        <f aca="false">IF(ISNUMBER(C593),C593,AN593)-0.8328750492*(AD594-AD593)+3.274150872*(AE594-AE593)+0.7954612886*((IF(ISNUMBER(C593),C593,AN593)-IF(ISNUMBER(C592),C592,AN592))-(-0.8328750492*(AD593-AD592)+3.274150872*(AE593-AE592)))-1.394571582*AO593+0.4181414112*AO592</f>
        <v>9132.64434798852</v>
      </c>
      <c r="AP592" s="31" t="n">
        <f aca="false">AQ592+AR591+'ARIMAX(1,1,1) Model'!$C$19*(AR591-AR590)+'ARIMAX(1,1,1) Model'!$C$20*AS591</f>
        <v>8804.19535003059</v>
      </c>
      <c r="AQ592" s="31" t="n">
        <f aca="false">'ARIMAX(1,1,1) Model'!$C$6*I592+'ARIMAX(1,1,1) Model'!$C$7*N592/1000+'ARIMAX(1,1,1) Model'!$C$8*AD592+'ARIMAX(1,1,1) Model'!$C$9*AE592+'ARIMAX(1,1,1) Model'!$C$10*AC592+'ARIMAX(1,1,1) Model'!$C$11*IF(AND(B592&gt;='ARIMAX(1,1,1) Model'!$C$25,B592&lt;='ARIMAX(1,1,1) Model'!$C$26),1,0)+'ARIMAX(1,1,1) Model'!$C$12*E592/1000+'ARIMAX(1,1,1) Model'!$C$13*V592+'ARIMAX(1,1,1) Model'!$C$14*A592+'ARIMAX(1,1,1) Model'!$C$15*SIN(2*PI()*A592/'ARIMAX(1,1,1) Model'!$C$24)+'ARIMAX(1,1,1) Model'!$C$16*COS(2*PI()*A592/'ARIMAX(1,1,1) Model'!$C$24)+'ARIMAX(1,1,1) Model'!$C$17*SIN(4*PI()*A592/'ARIMAX(1,1,1) Model'!$C$24)+'ARIMAX(1,1,1) Model'!$C$18*COS(4*PI()*A592/'ARIMAX(1,1,1) Model'!$C$24)</f>
        <v>1969.8551207686</v>
      </c>
      <c r="AR592" s="31" t="n">
        <f aca="false">IF(ISNUMBER(C592),C592,AP592)-AQ592</f>
        <v>6808.1448792314</v>
      </c>
      <c r="AS592" s="31" t="n">
        <f aca="false">IF(ISNUMBER(C592),C592-AP592,0)</f>
        <v>-26.1953500305881</v>
      </c>
      <c r="AT592" s="32"/>
      <c r="AU592" s="33"/>
      <c r="AV592" s="33"/>
      <c r="AW592" s="31"/>
      <c r="AX592" s="31"/>
    </row>
    <row r="593" customFormat="false" ht="16.5" hidden="false" customHeight="true" outlineLevel="0" collapsed="false">
      <c r="A593" s="23" t="n">
        <v>592</v>
      </c>
      <c r="B593" s="24" t="n">
        <v>37414</v>
      </c>
      <c r="C593" s="23" t="n">
        <v>9004</v>
      </c>
      <c r="D593" s="25"/>
      <c r="E593" s="25" t="n">
        <v>378000</v>
      </c>
      <c r="F593" s="25"/>
      <c r="G593" s="25" t="n">
        <v>25.01</v>
      </c>
      <c r="H593" s="25" t="n">
        <v>22.99</v>
      </c>
      <c r="I593" s="25" t="n">
        <v>1.392</v>
      </c>
      <c r="J593" s="25" t="n">
        <v>10783.5</v>
      </c>
      <c r="K593" s="25" t="n">
        <v>752812</v>
      </c>
      <c r="L593" s="25" t="n">
        <v>750</v>
      </c>
      <c r="M593" s="25" t="n">
        <v>17.668</v>
      </c>
      <c r="N593" s="25" t="n">
        <v>236070</v>
      </c>
      <c r="O593" s="25" t="n">
        <v>7312.5</v>
      </c>
      <c r="P593" s="25" t="n">
        <v>1891827</v>
      </c>
      <c r="Q593" s="25"/>
      <c r="R593" s="25" t="n">
        <v>14003</v>
      </c>
      <c r="S593" s="25"/>
      <c r="T593" s="25" t="n">
        <v>87.9</v>
      </c>
      <c r="U593" s="25" t="n">
        <v>26</v>
      </c>
      <c r="V593" s="25" t="n">
        <v>87.9</v>
      </c>
      <c r="W593" s="25"/>
      <c r="X593" s="25"/>
      <c r="Y593" s="25"/>
      <c r="Z593" s="25"/>
      <c r="AA593" s="25" t="n">
        <v>285225</v>
      </c>
      <c r="AB593" s="26"/>
      <c r="AC593" s="27" t="n">
        <v>0</v>
      </c>
      <c r="AD593" s="28" t="n">
        <v>3.7</v>
      </c>
      <c r="AE593" s="28" t="n">
        <v>55.6</v>
      </c>
      <c r="AF593" s="27"/>
      <c r="AG593" s="29" t="n">
        <f aca="false">6753.47943187+0.36116788*I593+0.01252571*N593-22.85359542*V593+0.00407811*AA593-0.00067349*E593</f>
        <v>8610.69520459096</v>
      </c>
      <c r="AH593" s="29" t="n">
        <f aca="false">A593*'Simple Linear Regression'!$B$18+'Simple Linear Regression'!$B$17</f>
        <v>8390.33430061167</v>
      </c>
      <c r="AI593" s="29" t="n">
        <f aca="false">7491.3971+0.0137554*N593-0.00058829*E593-34.3283*V593+0.30565*L593+54.6031*M593</f>
        <v>8692.7682588</v>
      </c>
      <c r="AJ593" s="29" t="n">
        <f aca="false">7491.3971-0.00058829*E593+0.30565*L593+54.6031*M593+0.0137554*N593-34.3283*V593</f>
        <v>8692.7682588</v>
      </c>
      <c r="AL593" s="29" t="n">
        <f aca="false">2192.59+2373.87*I593+0.0316653*N593-15.7623*V593+0.00202406*AA593-0.000740146*E593-0.00963493*(I593*N593)</f>
        <v>8718.1466147608</v>
      </c>
      <c r="AM593" s="30" t="n">
        <f aca="false">5205.907083+122.0638992*I593+13.609808*(N593/1000)-1.245906883*AD593+0.7746840854*AE593-134.2474226*AC593-1547.125689*IF(AND(B593&gt;=DATE(2020,3,20),B593&lt;=DATE(2020,6,26)),1,0)</f>
        <v>8627.14998492754</v>
      </c>
      <c r="AN593" s="30" t="n">
        <f aca="false">IF(ISNUMBER(C594),C594,AN594)-0.8328750492*(AD595-AD594)+3.274150872*(AE595-AE594)+0.7954612886*((IF(ISNUMBER(C594),C594,AN594)-IF(ISNUMBER(C593),C593,AN593))-(-0.8328750492*(AD594-AD593)+3.274150872*(AE594-AE593)))-1.394571582*AO594+0.4181414112*AO593</f>
        <v>8597.2277434461</v>
      </c>
      <c r="AP593" s="31" t="n">
        <f aca="false">AQ593+AR592+'ARIMAX(1,1,1) Model'!$C$19*(AR592-AR591)+'ARIMAX(1,1,1) Model'!$C$20*AS592</f>
        <v>9009.77250914618</v>
      </c>
      <c r="AQ593" s="31" t="n">
        <f aca="false">'ARIMAX(1,1,1) Model'!$C$6*I593+'ARIMAX(1,1,1) Model'!$C$7*N593/1000+'ARIMAX(1,1,1) Model'!$C$8*AD593+'ARIMAX(1,1,1) Model'!$C$9*AE593+'ARIMAX(1,1,1) Model'!$C$10*AC593+'ARIMAX(1,1,1) Model'!$C$11*IF(AND(B593&gt;='ARIMAX(1,1,1) Model'!$C$25,B593&lt;='ARIMAX(1,1,1) Model'!$C$26),1,0)+'ARIMAX(1,1,1) Model'!$C$12*E593/1000+'ARIMAX(1,1,1) Model'!$C$13*V593+'ARIMAX(1,1,1) Model'!$C$14*A593+'ARIMAX(1,1,1) Model'!$C$15*SIN(2*PI()*A593/'ARIMAX(1,1,1) Model'!$C$24)+'ARIMAX(1,1,1) Model'!$C$16*COS(2*PI()*A593/'ARIMAX(1,1,1) Model'!$C$24)+'ARIMAX(1,1,1) Model'!$C$17*SIN(4*PI()*A593/'ARIMAX(1,1,1) Model'!$C$24)+'ARIMAX(1,1,1) Model'!$C$18*COS(4*PI()*A593/'ARIMAX(1,1,1) Model'!$C$24)</f>
        <v>2166.41007850783</v>
      </c>
      <c r="AR593" s="31" t="n">
        <f aca="false">IF(ISNUMBER(C593),C593,AP593)-AQ593</f>
        <v>6837.58992149217</v>
      </c>
      <c r="AS593" s="31" t="n">
        <f aca="false">IF(ISNUMBER(C593),C593-AP593,0)</f>
        <v>-5.77250914617616</v>
      </c>
      <c r="AT593" s="32"/>
      <c r="AU593" s="33"/>
      <c r="AV593" s="33"/>
      <c r="AW593" s="31"/>
      <c r="AX593" s="31"/>
    </row>
    <row r="594" customFormat="false" ht="16.5" hidden="false" customHeight="true" outlineLevel="0" collapsed="false">
      <c r="A594" s="23" t="n">
        <v>593</v>
      </c>
      <c r="B594" s="24" t="n">
        <v>37421</v>
      </c>
      <c r="C594" s="23" t="n">
        <v>8771</v>
      </c>
      <c r="D594" s="25"/>
      <c r="E594" s="25" t="n">
        <v>388000</v>
      </c>
      <c r="F594" s="25"/>
      <c r="G594" s="25" t="n">
        <v>24.936</v>
      </c>
      <c r="H594" s="25" t="n">
        <v>23.196</v>
      </c>
      <c r="I594" s="25" t="n">
        <v>1.375</v>
      </c>
      <c r="J594" s="25" t="n">
        <v>10783.5</v>
      </c>
      <c r="K594" s="25" t="n">
        <v>718884</v>
      </c>
      <c r="L594" s="25" t="n">
        <v>750</v>
      </c>
      <c r="M594" s="25" t="n">
        <v>17.668</v>
      </c>
      <c r="N594" s="25" t="n">
        <v>236070</v>
      </c>
      <c r="O594" s="25" t="n">
        <v>7312.5</v>
      </c>
      <c r="P594" s="25" t="n">
        <v>1891827</v>
      </c>
      <c r="Q594" s="25"/>
      <c r="R594" s="25" t="n">
        <v>14003</v>
      </c>
      <c r="S594" s="25"/>
      <c r="T594" s="25" t="n">
        <v>87.9</v>
      </c>
      <c r="U594" s="25" t="n">
        <v>26</v>
      </c>
      <c r="V594" s="25" t="n">
        <v>87.9</v>
      </c>
      <c r="W594" s="25"/>
      <c r="X594" s="25"/>
      <c r="Y594" s="25"/>
      <c r="Z594" s="25"/>
      <c r="AA594" s="25" t="n">
        <v>285225</v>
      </c>
      <c r="AB594" s="26"/>
      <c r="AC594" s="27" t="n">
        <v>0</v>
      </c>
      <c r="AD594" s="28" t="n">
        <v>4.8</v>
      </c>
      <c r="AE594" s="28" t="n">
        <v>54.6</v>
      </c>
      <c r="AF594" s="27"/>
      <c r="AG594" s="29" t="n">
        <f aca="false">6753.47943187+0.36116788*I594+0.01252571*N594-22.85359542*V594+0.00407811*AA594-0.00067349*E594</f>
        <v>8603.954164737</v>
      </c>
      <c r="AH594" s="29" t="n">
        <f aca="false">A594*'Simple Linear Regression'!$B$18+'Simple Linear Regression'!$B$17</f>
        <v>8391.18733769557</v>
      </c>
      <c r="AI594" s="29" t="n">
        <f aca="false">7491.3971+0.0137554*N594-0.00058829*E594-34.3283*V594+0.30565*L594+54.6031*M594</f>
        <v>8686.8853588</v>
      </c>
      <c r="AJ594" s="29" t="n">
        <f aca="false">7491.3971-0.00058829*E594+0.30565*L594+54.6031*M594+0.0137554*N594-34.3283*V594</f>
        <v>8686.8853588</v>
      </c>
      <c r="AL594" s="29" t="n">
        <f aca="false">2192.59+2373.87*I594+0.0316653*N594-15.7623*V594+0.00202406*AA594-0.000740146*E594-0.00963493*(I594*N594)</f>
        <v>8709.0561694875</v>
      </c>
      <c r="AM594" s="30" t="n">
        <f aca="false">5205.907083+122.0638992*I594+13.609808*(N594/1000)-1.245906883*AD594+0.7746840854*AE594-134.2474226*AC594-1547.125689*IF(AND(B594&gt;=DATE(2020,3,20),B594&lt;=DATE(2020,6,26)),1,0)</f>
        <v>8622.92971698444</v>
      </c>
      <c r="AN594" s="30" t="n">
        <f aca="false">IF(ISNUMBER(C595),C595,AN595)-0.8328750492*(AD596-AD595)+3.274150872*(AE596-AE595)+0.7954612886*((IF(ISNUMBER(C595),C595,AN595)-IF(ISNUMBER(C594),C594,AN594))-(-0.8328750492*(AD595-AD594)+3.274150872*(AE595-AE594)))-1.394571582*AO595+0.4181414112*AO594</f>
        <v>8804.01962700374</v>
      </c>
      <c r="AP594" s="31" t="n">
        <f aca="false">AQ594+AR593+'ARIMAX(1,1,1) Model'!$C$19*(AR593-AR592)+'ARIMAX(1,1,1) Model'!$C$20*AS593</f>
        <v>9000.86024455818</v>
      </c>
      <c r="AQ594" s="31" t="n">
        <f aca="false">'ARIMAX(1,1,1) Model'!$C$6*I594+'ARIMAX(1,1,1) Model'!$C$7*N594/1000+'ARIMAX(1,1,1) Model'!$C$8*AD594+'ARIMAX(1,1,1) Model'!$C$9*AE594+'ARIMAX(1,1,1) Model'!$C$10*AC594+'ARIMAX(1,1,1) Model'!$C$11*IF(AND(B594&gt;='ARIMAX(1,1,1) Model'!$C$25,B594&lt;='ARIMAX(1,1,1) Model'!$C$26),1,0)+'ARIMAX(1,1,1) Model'!$C$12*E594/1000+'ARIMAX(1,1,1) Model'!$C$13*V594+'ARIMAX(1,1,1) Model'!$C$14*A594+'ARIMAX(1,1,1) Model'!$C$15*SIN(2*PI()*A594/'ARIMAX(1,1,1) Model'!$C$24)+'ARIMAX(1,1,1) Model'!$C$16*COS(2*PI()*A594/'ARIMAX(1,1,1) Model'!$C$24)+'ARIMAX(1,1,1) Model'!$C$17*SIN(4*PI()*A594/'ARIMAX(1,1,1) Model'!$C$24)+'ARIMAX(1,1,1) Model'!$C$18*COS(4*PI()*A594/'ARIMAX(1,1,1) Model'!$C$24)</f>
        <v>2155.20275951223</v>
      </c>
      <c r="AR594" s="31" t="n">
        <f aca="false">IF(ISNUMBER(C594),C594,AP594)-AQ594</f>
        <v>6615.79724048777</v>
      </c>
      <c r="AS594" s="31" t="n">
        <f aca="false">IF(ISNUMBER(C594),C594-AP594,0)</f>
        <v>-229.860244558178</v>
      </c>
      <c r="AT594" s="32"/>
      <c r="AU594" s="33"/>
      <c r="AV594" s="33"/>
      <c r="AW594" s="31"/>
      <c r="AX594" s="31"/>
    </row>
    <row r="595" customFormat="false" ht="16.5" hidden="false" customHeight="true" outlineLevel="0" collapsed="false">
      <c r="A595" s="23" t="n">
        <v>594</v>
      </c>
      <c r="B595" s="24" t="n">
        <v>37428</v>
      </c>
      <c r="C595" s="23" t="n">
        <v>8752</v>
      </c>
      <c r="D595" s="25"/>
      <c r="E595" s="25" t="n">
        <v>396000</v>
      </c>
      <c r="F595" s="25"/>
      <c r="G595" s="25" t="n">
        <v>25.608</v>
      </c>
      <c r="H595" s="25" t="n">
        <v>24.548</v>
      </c>
      <c r="I595" s="25" t="n">
        <v>1.378</v>
      </c>
      <c r="J595" s="25" t="n">
        <v>10783.5</v>
      </c>
      <c r="K595" s="25" t="n">
        <v>718884</v>
      </c>
      <c r="L595" s="25" t="n">
        <v>750</v>
      </c>
      <c r="M595" s="25" t="n">
        <v>16.197</v>
      </c>
      <c r="N595" s="25" t="n">
        <v>237226</v>
      </c>
      <c r="O595" s="25" t="n">
        <v>7312.5</v>
      </c>
      <c r="P595" s="25" t="n">
        <v>1918895</v>
      </c>
      <c r="Q595" s="25"/>
      <c r="R595" s="25" t="n">
        <v>14003</v>
      </c>
      <c r="S595" s="25"/>
      <c r="T595" s="25" t="n">
        <v>87.9</v>
      </c>
      <c r="U595" s="25" t="n">
        <v>26</v>
      </c>
      <c r="V595" s="25" t="n">
        <v>87.9</v>
      </c>
      <c r="W595" s="25"/>
      <c r="X595" s="25"/>
      <c r="Y595" s="25"/>
      <c r="Z595" s="25"/>
      <c r="AA595" s="25" t="n">
        <v>285225</v>
      </c>
      <c r="AB595" s="26"/>
      <c r="AC595" s="27" t="n">
        <v>0</v>
      </c>
      <c r="AD595" s="28" t="n">
        <v>1.2</v>
      </c>
      <c r="AE595" s="28" t="n">
        <v>56.2</v>
      </c>
      <c r="AF595" s="27"/>
      <c r="AG595" s="29" t="n">
        <f aca="false">6753.47943187+0.36116788*I595+0.01252571*N595-22.85359542*V595+0.00407811*AA595-0.00067349*E595</f>
        <v>8613.04704900064</v>
      </c>
      <c r="AH595" s="29" t="n">
        <f aca="false">A595*'Simple Linear Regression'!$B$18+'Simple Linear Regression'!$B$17</f>
        <v>8392.04037477948</v>
      </c>
      <c r="AI595" s="29" t="n">
        <f aca="false">7491.3971+0.0137554*N595-0.00058829*E595-34.3283*V595+0.30565*L595+54.6031*M595</f>
        <v>8617.7591211</v>
      </c>
      <c r="AJ595" s="29" t="n">
        <f aca="false">7491.3971-0.00058829*E595+0.30565*L595+54.6031*M595+0.0137554*N595-34.3283*V595</f>
        <v>8617.7591211</v>
      </c>
      <c r="AL595" s="29" t="n">
        <f aca="false">2192.59+2373.87*I595+0.0316653*N595-15.7623*V595+0.00202406*AA595-0.000740146*E595-0.00963493*(I595*N595)</f>
        <v>8724.69000933996</v>
      </c>
      <c r="AM595" s="30" t="n">
        <f aca="false">5205.907083+122.0638992*I595+13.609808*(N595/1000)-1.245906883*AD595+0.7746840854*AE595-134.2474226*AC595-1547.125689*IF(AND(B595&gt;=DATE(2020,3,20),B595&lt;=DATE(2020,6,26)),1,0)</f>
        <v>8644.75360604548</v>
      </c>
      <c r="AN595" s="30" t="n">
        <f aca="false">IF(ISNUMBER(C596),C596,AN596)-0.8328750492*(AD597-AD596)+3.274150872*(AE597-AE596)+0.7954612886*((IF(ISNUMBER(C596),C596,AN596)-IF(ISNUMBER(C595),C595,AN595))-(-0.8328750492*(AD596-AD595)+3.274150872*(AE596-AE595)))-1.394571582*AO596+0.4181414112*AO595</f>
        <v>9500.52094347454</v>
      </c>
      <c r="AP595" s="31" t="n">
        <f aca="false">AQ595+AR594+'ARIMAX(1,1,1) Model'!$C$19*(AR594-AR593)+'ARIMAX(1,1,1) Model'!$C$20*AS594</f>
        <v>8939.85248035999</v>
      </c>
      <c r="AQ595" s="31" t="n">
        <f aca="false">'ARIMAX(1,1,1) Model'!$C$6*I595+'ARIMAX(1,1,1) Model'!$C$7*N595/1000+'ARIMAX(1,1,1) Model'!$C$8*AD595+'ARIMAX(1,1,1) Model'!$C$9*AE595+'ARIMAX(1,1,1) Model'!$C$10*AC595+'ARIMAX(1,1,1) Model'!$C$11*IF(AND(B595&gt;='ARIMAX(1,1,1) Model'!$C$25,B595&lt;='ARIMAX(1,1,1) Model'!$C$26),1,0)+'ARIMAX(1,1,1) Model'!$C$12*E595/1000+'ARIMAX(1,1,1) Model'!$C$13*V595+'ARIMAX(1,1,1) Model'!$C$14*A595+'ARIMAX(1,1,1) Model'!$C$15*SIN(2*PI()*A595/'ARIMAX(1,1,1) Model'!$C$24)+'ARIMAX(1,1,1) Model'!$C$16*COS(2*PI()*A595/'ARIMAX(1,1,1) Model'!$C$24)+'ARIMAX(1,1,1) Model'!$C$17*SIN(4*PI()*A595/'ARIMAX(1,1,1) Model'!$C$24)+'ARIMAX(1,1,1) Model'!$C$18*COS(4*PI()*A595/'ARIMAX(1,1,1) Model'!$C$24)</f>
        <v>2138.79363386121</v>
      </c>
      <c r="AR595" s="31" t="n">
        <f aca="false">IF(ISNUMBER(C595),C595,AP595)-AQ595</f>
        <v>6613.20636613879</v>
      </c>
      <c r="AS595" s="31" t="n">
        <f aca="false">IF(ISNUMBER(C595),C595-AP595,0)</f>
        <v>-187.852480359988</v>
      </c>
      <c r="AT595" s="32"/>
      <c r="AU595" s="33"/>
      <c r="AV595" s="33"/>
      <c r="AW595" s="31"/>
      <c r="AX595" s="31"/>
    </row>
    <row r="596" customFormat="false" ht="16.5" hidden="false" customHeight="true" outlineLevel="0" collapsed="false">
      <c r="A596" s="23" t="n">
        <v>595</v>
      </c>
      <c r="B596" s="24" t="n">
        <v>37435</v>
      </c>
      <c r="C596" s="23" t="n">
        <v>9172</v>
      </c>
      <c r="D596" s="25"/>
      <c r="E596" s="25" t="n">
        <v>388000</v>
      </c>
      <c r="F596" s="25"/>
      <c r="G596" s="25" t="n">
        <v>26.52</v>
      </c>
      <c r="H596" s="25" t="n">
        <v>25.156</v>
      </c>
      <c r="I596" s="25" t="n">
        <v>1.384</v>
      </c>
      <c r="J596" s="25" t="n">
        <v>10783.5</v>
      </c>
      <c r="K596" s="25" t="n">
        <v>718884</v>
      </c>
      <c r="L596" s="25" t="n">
        <v>750</v>
      </c>
      <c r="M596" s="25" t="n">
        <v>16.197</v>
      </c>
      <c r="N596" s="25" t="n">
        <v>237226</v>
      </c>
      <c r="O596" s="25" t="n">
        <v>7312.5</v>
      </c>
      <c r="P596" s="25" t="n">
        <v>1918895</v>
      </c>
      <c r="Q596" s="25"/>
      <c r="R596" s="25" t="n">
        <v>14003</v>
      </c>
      <c r="S596" s="25"/>
      <c r="T596" s="25" t="n">
        <v>87.9</v>
      </c>
      <c r="U596" s="25" t="n">
        <v>26</v>
      </c>
      <c r="V596" s="25" t="n">
        <v>87.9</v>
      </c>
      <c r="W596" s="25"/>
      <c r="X596" s="25"/>
      <c r="Y596" s="25"/>
      <c r="Z596" s="25"/>
      <c r="AA596" s="25" t="n">
        <v>285225</v>
      </c>
      <c r="AB596" s="26"/>
      <c r="AC596" s="27" t="n">
        <v>0</v>
      </c>
      <c r="AD596" s="28" t="n">
        <v>0</v>
      </c>
      <c r="AE596" s="28" t="n">
        <v>78.4</v>
      </c>
      <c r="AF596" s="27"/>
      <c r="AG596" s="29" t="n">
        <f aca="false">6753.47943187+0.36116788*I596+0.01252571*N596-22.85359542*V596+0.00407811*AA596-0.00067349*E596</f>
        <v>8618.43713600792</v>
      </c>
      <c r="AH596" s="29" t="n">
        <f aca="false">A596*'Simple Linear Regression'!$B$18+'Simple Linear Regression'!$B$17</f>
        <v>8392.89341186338</v>
      </c>
      <c r="AI596" s="29" t="n">
        <f aca="false">7491.3971+0.0137554*N596-0.00058829*E596-34.3283*V596+0.30565*L596+54.6031*M596</f>
        <v>8622.4654411</v>
      </c>
      <c r="AJ596" s="29" t="n">
        <f aca="false">7491.3971-0.00058829*E596+0.30565*L596+54.6031*M596+0.0137554*N596-34.3283*V596</f>
        <v>8622.4654411</v>
      </c>
      <c r="AL596" s="29" t="n">
        <f aca="false">2192.59+2373.87*I596+0.0316653*N596-15.7623*V596+0.00202406*AA596-0.000740146*E596-0.00963493*(I596*N596)</f>
        <v>8731.14046191488</v>
      </c>
      <c r="AM596" s="30" t="n">
        <f aca="false">5205.907083+122.0638992*I596+13.609808*(N596/1000)-1.245906883*AD596+0.7746840854*AE596-134.2474226*AC596-1547.125689*IF(AND(B596&gt;=DATE(2020,3,20),B596&lt;=DATE(2020,6,26)),1,0)</f>
        <v>8664.17906439616</v>
      </c>
      <c r="AN596" s="30" t="n">
        <f aca="false">IF(ISNUMBER(C597),C597,AN597)-0.8328750492*(AD598-AD597)+3.274150872*(AE598-AE597)+0.7954612886*((IF(ISNUMBER(C597),C597,AN597)-IF(ISNUMBER(C596),C596,AN596))-(-0.8328750492*(AD597-AD596)+3.274150872*(AE597-AE596)))-1.394571582*AO597+0.4181414112*AO596</f>
        <v>8806.23343627107</v>
      </c>
      <c r="AP596" s="31" t="n">
        <f aca="false">AQ596+AR595+'ARIMAX(1,1,1) Model'!$C$19*(AR595-AR594)+'ARIMAX(1,1,1) Model'!$C$20*AS595</f>
        <v>8970.97472915668</v>
      </c>
      <c r="AQ596" s="31" t="n">
        <f aca="false">'ARIMAX(1,1,1) Model'!$C$6*I596+'ARIMAX(1,1,1) Model'!$C$7*N596/1000+'ARIMAX(1,1,1) Model'!$C$8*AD596+'ARIMAX(1,1,1) Model'!$C$9*AE596+'ARIMAX(1,1,1) Model'!$C$10*AC596+'ARIMAX(1,1,1) Model'!$C$11*IF(AND(B596&gt;='ARIMAX(1,1,1) Model'!$C$25,B596&lt;='ARIMAX(1,1,1) Model'!$C$26),1,0)+'ARIMAX(1,1,1) Model'!$C$12*E596/1000+'ARIMAX(1,1,1) Model'!$C$13*V596+'ARIMAX(1,1,1) Model'!$C$14*A596+'ARIMAX(1,1,1) Model'!$C$15*SIN(2*PI()*A596/'ARIMAX(1,1,1) Model'!$C$24)+'ARIMAX(1,1,1) Model'!$C$16*COS(2*PI()*A596/'ARIMAX(1,1,1) Model'!$C$24)+'ARIMAX(1,1,1) Model'!$C$17*SIN(4*PI()*A596/'ARIMAX(1,1,1) Model'!$C$24)+'ARIMAX(1,1,1) Model'!$C$18*COS(4*PI()*A596/'ARIMAX(1,1,1) Model'!$C$24)</f>
        <v>2188.93813936381</v>
      </c>
      <c r="AR596" s="31" t="n">
        <f aca="false">IF(ISNUMBER(C596),C596,AP596)-AQ596</f>
        <v>6983.06186063619</v>
      </c>
      <c r="AS596" s="31" t="n">
        <f aca="false">IF(ISNUMBER(C596),C596-AP596,0)</f>
        <v>201.025270843316</v>
      </c>
      <c r="AT596" s="32"/>
      <c r="AU596" s="33"/>
      <c r="AV596" s="33"/>
      <c r="AW596" s="31"/>
      <c r="AX596" s="31"/>
    </row>
    <row r="597" customFormat="false" ht="16.5" hidden="false" customHeight="true" outlineLevel="0" collapsed="false">
      <c r="A597" s="23" t="n">
        <v>596</v>
      </c>
      <c r="B597" s="24" t="n">
        <v>37442</v>
      </c>
      <c r="C597" s="23" t="n">
        <v>9004</v>
      </c>
      <c r="D597" s="25"/>
      <c r="E597" s="25" t="n">
        <v>386000</v>
      </c>
      <c r="F597" s="25"/>
      <c r="G597" s="25" t="n">
        <v>26.8133333333333</v>
      </c>
      <c r="H597" s="25" t="n">
        <v>25.628</v>
      </c>
      <c r="I597" s="25" t="n">
        <v>1.392</v>
      </c>
      <c r="J597" s="25" t="n">
        <v>10783.5</v>
      </c>
      <c r="K597" s="25" t="n">
        <v>718884</v>
      </c>
      <c r="L597" s="25" t="n">
        <v>750</v>
      </c>
      <c r="M597" s="25" t="n">
        <v>16.197</v>
      </c>
      <c r="N597" s="25" t="n">
        <v>237226</v>
      </c>
      <c r="O597" s="25" t="n">
        <v>7312.5</v>
      </c>
      <c r="P597" s="25" t="n">
        <v>1918895</v>
      </c>
      <c r="Q597" s="25"/>
      <c r="R597" s="25" t="n">
        <v>14003</v>
      </c>
      <c r="S597" s="25"/>
      <c r="T597" s="25" t="n">
        <v>87.9</v>
      </c>
      <c r="U597" s="25" t="n">
        <v>26</v>
      </c>
      <c r="V597" s="25" t="n">
        <v>93</v>
      </c>
      <c r="W597" s="25"/>
      <c r="X597" s="25"/>
      <c r="Y597" s="25"/>
      <c r="Z597" s="25"/>
      <c r="AA597" s="25" t="n">
        <v>285225</v>
      </c>
      <c r="AB597" s="26"/>
      <c r="AC597" s="27" t="n">
        <v>1</v>
      </c>
      <c r="AD597" s="28" t="n">
        <v>0</v>
      </c>
      <c r="AE597" s="28" t="n">
        <v>94.6</v>
      </c>
      <c r="AF597" s="27"/>
      <c r="AG597" s="29" t="n">
        <f aca="false">6753.47943187+0.36116788*I597+0.01252571*N597-22.85359542*V597+0.00407811*AA597-0.00067349*E597</f>
        <v>8503.23366870896</v>
      </c>
      <c r="AH597" s="29" t="n">
        <f aca="false">A597*'Simple Linear Regression'!$B$18+'Simple Linear Regression'!$B$17</f>
        <v>8393.74644894728</v>
      </c>
      <c r="AI597" s="29" t="n">
        <f aca="false">7491.3971+0.0137554*N597-0.00058829*E597-34.3283*V597+0.30565*L597+54.6031*M597</f>
        <v>8448.5676911</v>
      </c>
      <c r="AJ597" s="29" t="n">
        <f aca="false">7491.3971-0.00058829*E597+0.30565*L597+54.6031*M597+0.0137554*N597-34.3283*V597</f>
        <v>8448.5676911</v>
      </c>
      <c r="AL597" s="29" t="n">
        <f aca="false">2192.59+2373.87*I597+0.0316653*N597-15.7623*V597+0.00202406*AA597-0.000740146*E597-0.00963493*(I597*N597)</f>
        <v>8652.93873668144</v>
      </c>
      <c r="AM597" s="30" t="n">
        <f aca="false">5205.907083+122.0638992*I597+13.609808*(N597/1000)-1.245906883*AD597+0.7746840854*AE597-134.2474226*AC597-1547.125689*IF(AND(B597&gt;=DATE(2020,3,20),B597&lt;=DATE(2020,6,26)),1,0)</f>
        <v>8543.45803517324</v>
      </c>
      <c r="AN597" s="30" t="n">
        <f aca="false">IF(ISNUMBER(C598),C598,AN598)-0.8328750492*(AD599-AD598)+3.274150872*(AE599-AE598)+0.7954612886*((IF(ISNUMBER(C598),C598,AN598)-IF(ISNUMBER(C597),C597,AN597))-(-0.8328750492*(AD598-AD597)+3.274150872*(AE598-AE597)))-1.394571582*AO598+0.4181414112*AO597</f>
        <v>9001.08755299947</v>
      </c>
      <c r="AP597" s="31" t="n">
        <f aca="false">AQ597+AR596+'ARIMAX(1,1,1) Model'!$C$19*(AR596-AR595)+'ARIMAX(1,1,1) Model'!$C$20*AS596</f>
        <v>9022.12948437623</v>
      </c>
      <c r="AQ597" s="31" t="n">
        <f aca="false">'ARIMAX(1,1,1) Model'!$C$6*I597+'ARIMAX(1,1,1) Model'!$C$7*N597/1000+'ARIMAX(1,1,1) Model'!$C$8*AD597+'ARIMAX(1,1,1) Model'!$C$9*AE597+'ARIMAX(1,1,1) Model'!$C$10*AC597+'ARIMAX(1,1,1) Model'!$C$11*IF(AND(B597&gt;='ARIMAX(1,1,1) Model'!$C$25,B597&lt;='ARIMAX(1,1,1) Model'!$C$26),1,0)+'ARIMAX(1,1,1) Model'!$C$12*E597/1000+'ARIMAX(1,1,1) Model'!$C$13*V597+'ARIMAX(1,1,1) Model'!$C$14*A597+'ARIMAX(1,1,1) Model'!$C$15*SIN(2*PI()*A597/'ARIMAX(1,1,1) Model'!$C$24)+'ARIMAX(1,1,1) Model'!$C$16*COS(2*PI()*A597/'ARIMAX(1,1,1) Model'!$C$24)+'ARIMAX(1,1,1) Model'!$C$17*SIN(4*PI()*A597/'ARIMAX(1,1,1) Model'!$C$24)+'ARIMAX(1,1,1) Model'!$C$18*COS(4*PI()*A597/'ARIMAX(1,1,1) Model'!$C$24)</f>
        <v>2183.93453637991</v>
      </c>
      <c r="AR597" s="31" t="n">
        <f aca="false">IF(ISNUMBER(C597),C597,AP597)-AQ597</f>
        <v>6820.0654636201</v>
      </c>
      <c r="AS597" s="31" t="n">
        <f aca="false">IF(ISNUMBER(C597),C597-AP597,0)</f>
        <v>-18.1294843762316</v>
      </c>
      <c r="AT597" s="32"/>
      <c r="AU597" s="33"/>
      <c r="AV597" s="33"/>
      <c r="AW597" s="31"/>
      <c r="AX597" s="31"/>
    </row>
    <row r="598" customFormat="false" ht="16.5" hidden="false" customHeight="true" outlineLevel="0" collapsed="false">
      <c r="A598" s="23" t="n">
        <v>597</v>
      </c>
      <c r="B598" s="24" t="n">
        <v>37449</v>
      </c>
      <c r="C598" s="23" t="n">
        <v>8985</v>
      </c>
      <c r="D598" s="25"/>
      <c r="E598" s="25" t="n">
        <v>391000</v>
      </c>
      <c r="F598" s="25"/>
      <c r="G598" s="25" t="n">
        <v>26.704</v>
      </c>
      <c r="H598" s="25" t="n">
        <v>25.548</v>
      </c>
      <c r="I598" s="25" t="n">
        <v>1.382</v>
      </c>
      <c r="J598" s="25" t="n">
        <v>10783.5</v>
      </c>
      <c r="K598" s="25" t="n">
        <v>776881</v>
      </c>
      <c r="L598" s="25" t="n">
        <v>826</v>
      </c>
      <c r="M598" s="25" t="n">
        <v>16.197</v>
      </c>
      <c r="N598" s="25" t="n">
        <v>237226</v>
      </c>
      <c r="O598" s="25" t="n">
        <v>7288.9</v>
      </c>
      <c r="P598" s="25" t="n">
        <v>1918895</v>
      </c>
      <c r="Q598" s="25"/>
      <c r="R598" s="25" t="n">
        <v>14003</v>
      </c>
      <c r="S598" s="25"/>
      <c r="T598" s="25" t="n">
        <v>87.9</v>
      </c>
      <c r="U598" s="25" t="n">
        <v>26</v>
      </c>
      <c r="V598" s="25" t="n">
        <v>93</v>
      </c>
      <c r="W598" s="25"/>
      <c r="X598" s="25"/>
      <c r="Y598" s="25"/>
      <c r="Z598" s="25"/>
      <c r="AA598" s="25" t="n">
        <v>285225</v>
      </c>
      <c r="AB598" s="26"/>
      <c r="AC598" s="27" t="n">
        <v>0</v>
      </c>
      <c r="AD598" s="28" t="n">
        <v>0</v>
      </c>
      <c r="AE598" s="28" t="n">
        <v>87.9</v>
      </c>
      <c r="AF598" s="27"/>
      <c r="AG598" s="29" t="n">
        <f aca="false">6753.47943187+0.36116788*I598+0.01252571*N598-22.85359542*V598+0.00407811*AA598-0.00067349*E598</f>
        <v>8499.86260703016</v>
      </c>
      <c r="AH598" s="29" t="n">
        <f aca="false">A598*'Simple Linear Regression'!$B$18+'Simple Linear Regression'!$B$17</f>
        <v>8394.59948603119</v>
      </c>
      <c r="AI598" s="29" t="n">
        <f aca="false">7491.3971+0.0137554*N598-0.00058829*E598-34.3283*V598+0.30565*L598+54.6031*M598</f>
        <v>8468.8556411</v>
      </c>
      <c r="AJ598" s="29" t="n">
        <f aca="false">7491.3971-0.00058829*E598+0.30565*L598+54.6031*M598+0.0137554*N598-34.3283*V598</f>
        <v>8468.8556411</v>
      </c>
      <c r="AL598" s="29" t="n">
        <f aca="false">2192.59+2373.87*I598+0.0316653*N598-15.7623*V598+0.00202406*AA598-0.000740146*E598-0.00963493*(I598*N598)</f>
        <v>8648.35586572324</v>
      </c>
      <c r="AM598" s="30" t="n">
        <f aca="false">5205.907083+122.0638992*I598+13.609808*(N598/1000)-1.245906883*AD598+0.7746840854*AE598-134.2474226*AC598-1547.125689*IF(AND(B598&gt;=DATE(2020,3,20),B598&lt;=DATE(2020,6,26)),1,0)</f>
        <v>8671.29443540906</v>
      </c>
      <c r="AN598" s="30" t="n">
        <f aca="false">IF(ISNUMBER(C599),C599,AN599)-0.8328750492*(AD600-AD599)+3.274150872*(AE600-AE599)+0.7954612886*((IF(ISNUMBER(C599),C599,AN599)-IF(ISNUMBER(C598),C598,AN598))-(-0.8328750492*(AD599-AD598)+3.274150872*(AE599-AE598)))-1.394571582*AO599+0.4181414112*AO598</f>
        <v>9085.82309416381</v>
      </c>
      <c r="AP598" s="31" t="n">
        <f aca="false">AQ598+AR597+'ARIMAX(1,1,1) Model'!$C$19*(AR597-AR596)+'ARIMAX(1,1,1) Model'!$C$20*AS597</f>
        <v>9064.27119432304</v>
      </c>
      <c r="AQ598" s="31" t="n">
        <f aca="false">'ARIMAX(1,1,1) Model'!$C$6*I598+'ARIMAX(1,1,1) Model'!$C$7*N598/1000+'ARIMAX(1,1,1) Model'!$C$8*AD598+'ARIMAX(1,1,1) Model'!$C$9*AE598+'ARIMAX(1,1,1) Model'!$C$10*AC598+'ARIMAX(1,1,1) Model'!$C$11*IF(AND(B598&gt;='ARIMAX(1,1,1) Model'!$C$25,B598&lt;='ARIMAX(1,1,1) Model'!$C$26),1,0)+'ARIMAX(1,1,1) Model'!$C$12*E598/1000+'ARIMAX(1,1,1) Model'!$C$13*V598+'ARIMAX(1,1,1) Model'!$C$14*A598+'ARIMAX(1,1,1) Model'!$C$15*SIN(2*PI()*A598/'ARIMAX(1,1,1) Model'!$C$24)+'ARIMAX(1,1,1) Model'!$C$16*COS(2*PI()*A598/'ARIMAX(1,1,1) Model'!$C$24)+'ARIMAX(1,1,1) Model'!$C$17*SIN(4*PI()*A598/'ARIMAX(1,1,1) Model'!$C$24)+'ARIMAX(1,1,1) Model'!$C$18*COS(4*PI()*A598/'ARIMAX(1,1,1) Model'!$C$24)</f>
        <v>2243.78498774269</v>
      </c>
      <c r="AR598" s="31" t="n">
        <f aca="false">IF(ISNUMBER(C598),C598,AP598)-AQ598</f>
        <v>6741.21501225731</v>
      </c>
      <c r="AS598" s="31" t="n">
        <f aca="false">IF(ISNUMBER(C598),C598-AP598,0)</f>
        <v>-79.271194323037</v>
      </c>
      <c r="AT598" s="32"/>
      <c r="AU598" s="33"/>
      <c r="AV598" s="33"/>
      <c r="AW598" s="31"/>
      <c r="AX598" s="31"/>
    </row>
    <row r="599" customFormat="false" ht="16.5" hidden="false" customHeight="true" outlineLevel="0" collapsed="false">
      <c r="A599" s="23" t="n">
        <v>598</v>
      </c>
      <c r="B599" s="24" t="n">
        <v>37456</v>
      </c>
      <c r="C599" s="23" t="n">
        <v>9056</v>
      </c>
      <c r="D599" s="25"/>
      <c r="E599" s="25" t="n">
        <v>384000</v>
      </c>
      <c r="F599" s="25"/>
      <c r="G599" s="25" t="n">
        <v>27.624</v>
      </c>
      <c r="H599" s="25" t="n">
        <v>26.276</v>
      </c>
      <c r="I599" s="25" t="n">
        <v>1.394</v>
      </c>
      <c r="J599" s="25" t="n">
        <v>10783.5</v>
      </c>
      <c r="K599" s="25" t="n">
        <v>776881</v>
      </c>
      <c r="L599" s="25" t="n">
        <v>826</v>
      </c>
      <c r="M599" s="25" t="n">
        <v>16.953</v>
      </c>
      <c r="N599" s="25" t="n">
        <v>251746</v>
      </c>
      <c r="O599" s="25" t="n">
        <v>7288.9</v>
      </c>
      <c r="P599" s="25" t="n">
        <v>1918895</v>
      </c>
      <c r="Q599" s="25"/>
      <c r="R599" s="25" t="n">
        <v>14003</v>
      </c>
      <c r="S599" s="25"/>
      <c r="T599" s="25" t="n">
        <v>87.9</v>
      </c>
      <c r="U599" s="25" t="n">
        <v>26</v>
      </c>
      <c r="V599" s="25" t="n">
        <v>93</v>
      </c>
      <c r="W599" s="25"/>
      <c r="X599" s="25"/>
      <c r="Y599" s="25"/>
      <c r="Z599" s="25"/>
      <c r="AA599" s="25" t="n">
        <v>285225</v>
      </c>
      <c r="AB599" s="26"/>
      <c r="AC599" s="27" t="n">
        <v>0</v>
      </c>
      <c r="AD599" s="28" t="n">
        <v>0</v>
      </c>
      <c r="AE599" s="28" t="n">
        <v>92.1</v>
      </c>
      <c r="AF599" s="27"/>
      <c r="AG599" s="29" t="n">
        <f aca="false">6753.47943187+0.36116788*I599+0.01252571*N599-22.85359542*V599+0.00407811*AA599-0.00067349*E599</f>
        <v>8686.45468024472</v>
      </c>
      <c r="AH599" s="29" t="n">
        <f aca="false">A599*'Simple Linear Regression'!$B$18+'Simple Linear Regression'!$B$17</f>
        <v>8395.45252311509</v>
      </c>
      <c r="AI599" s="29" t="n">
        <f aca="false">7491.3971+0.0137554*N599-0.00058829*E599-34.3283*V599+0.30565*L599+54.6031*M599</f>
        <v>8713.9820227</v>
      </c>
      <c r="AJ599" s="29" t="n">
        <f aca="false">7491.3971-0.00058829*E599+0.30565*L599+54.6031*M599+0.0137554*N599-34.3283*V599</f>
        <v>8713.9820227</v>
      </c>
      <c r="AL599" s="29" t="n">
        <f aca="false">2192.59+2373.87*I599+0.0316653*N599-15.7623*V599+0.00202406*AA599-0.000740146*E599-0.00963493*(I599*N599)</f>
        <v>8919.35615093468</v>
      </c>
      <c r="AM599" s="30" t="n">
        <f aca="false">5205.907083+122.0638992*I599+13.609808*(N599/1000)-1.245906883*AD599+0.7746840854*AE599-134.2474226*AC599-1547.125689*IF(AND(B599&gt;=DATE(2020,3,20),B599&lt;=DATE(2020,6,26)),1,0)</f>
        <v>8873.62728751814</v>
      </c>
      <c r="AN599" s="30" t="n">
        <f aca="false">IF(ISNUMBER(C600),C600,AN600)-0.8328750492*(AD601-AD600)+3.274150872*(AE601-AE600)+0.7954612886*((IF(ISNUMBER(C600),C600,AN600)-IF(ISNUMBER(C599),C599,AN599))-(-0.8328750492*(AD600-AD599)+3.274150872*(AE600-AE599)))-1.394571582*AO600+0.4181414112*AO599</f>
        <v>9176.18777796962</v>
      </c>
      <c r="AP599" s="31" t="n">
        <f aca="false">AQ599+AR598+'ARIMAX(1,1,1) Model'!$C$19*(AR598-AR597)+'ARIMAX(1,1,1) Model'!$C$20*AS598</f>
        <v>9044.9564582605</v>
      </c>
      <c r="AQ599" s="31" t="n">
        <f aca="false">'ARIMAX(1,1,1) Model'!$C$6*I599+'ARIMAX(1,1,1) Model'!$C$7*N599/1000+'ARIMAX(1,1,1) Model'!$C$8*AD599+'ARIMAX(1,1,1) Model'!$C$9*AE599+'ARIMAX(1,1,1) Model'!$C$10*AC599+'ARIMAX(1,1,1) Model'!$C$11*IF(AND(B599&gt;='ARIMAX(1,1,1) Model'!$C$25,B599&lt;='ARIMAX(1,1,1) Model'!$C$26),1,0)+'ARIMAX(1,1,1) Model'!$C$12*E599/1000+'ARIMAX(1,1,1) Model'!$C$13*V599+'ARIMAX(1,1,1) Model'!$C$14*A599+'ARIMAX(1,1,1) Model'!$C$15*SIN(2*PI()*A599/'ARIMAX(1,1,1) Model'!$C$24)+'ARIMAX(1,1,1) Model'!$C$16*COS(2*PI()*A599/'ARIMAX(1,1,1) Model'!$C$24)+'ARIMAX(1,1,1) Model'!$C$17*SIN(4*PI()*A599/'ARIMAX(1,1,1) Model'!$C$24)+'ARIMAX(1,1,1) Model'!$C$18*COS(4*PI()*A599/'ARIMAX(1,1,1) Model'!$C$24)</f>
        <v>2240.08116702182</v>
      </c>
      <c r="AR599" s="31" t="n">
        <f aca="false">IF(ISNUMBER(C599),C599,AP599)-AQ599</f>
        <v>6815.91883297818</v>
      </c>
      <c r="AS599" s="31" t="n">
        <f aca="false">IF(ISNUMBER(C599),C599-AP599,0)</f>
        <v>11.0435417394965</v>
      </c>
      <c r="AT599" s="32"/>
      <c r="AU599" s="33"/>
      <c r="AV599" s="33"/>
      <c r="AW599" s="31"/>
      <c r="AX599" s="31"/>
    </row>
    <row r="600" customFormat="false" ht="16.5" hidden="false" customHeight="true" outlineLevel="0" collapsed="false">
      <c r="A600" s="23" t="n">
        <v>599</v>
      </c>
      <c r="B600" s="24" t="n">
        <v>37463</v>
      </c>
      <c r="C600" s="23" t="n">
        <v>9093</v>
      </c>
      <c r="D600" s="25"/>
      <c r="E600" s="25" t="n">
        <v>379000</v>
      </c>
      <c r="F600" s="25"/>
      <c r="G600" s="25" t="n">
        <v>26.644</v>
      </c>
      <c r="H600" s="25" t="n">
        <v>25.448</v>
      </c>
      <c r="I600" s="25" t="n">
        <v>1.41</v>
      </c>
      <c r="J600" s="25" t="n">
        <v>10783.5</v>
      </c>
      <c r="K600" s="25" t="n">
        <v>776881</v>
      </c>
      <c r="L600" s="25" t="n">
        <v>826</v>
      </c>
      <c r="M600" s="25" t="n">
        <v>16.953</v>
      </c>
      <c r="N600" s="25" t="n">
        <v>251746</v>
      </c>
      <c r="O600" s="25" t="n">
        <v>7288.9</v>
      </c>
      <c r="P600" s="25" t="n">
        <v>1918895</v>
      </c>
      <c r="Q600" s="25"/>
      <c r="R600" s="25" t="n">
        <v>14003</v>
      </c>
      <c r="S600" s="25"/>
      <c r="T600" s="25" t="n">
        <v>87.9</v>
      </c>
      <c r="U600" s="25" t="n">
        <v>26</v>
      </c>
      <c r="V600" s="25" t="n">
        <v>93</v>
      </c>
      <c r="W600" s="25"/>
      <c r="X600" s="25"/>
      <c r="Y600" s="25"/>
      <c r="Z600" s="25"/>
      <c r="AA600" s="25" t="n">
        <v>285225</v>
      </c>
      <c r="AB600" s="26"/>
      <c r="AC600" s="27" t="n">
        <v>0</v>
      </c>
      <c r="AD600" s="28" t="n">
        <v>0</v>
      </c>
      <c r="AE600" s="28" t="n">
        <v>87.3</v>
      </c>
      <c r="AF600" s="27"/>
      <c r="AG600" s="29" t="n">
        <f aca="false">6753.47943187+0.36116788*I600+0.01252571*N600-22.85359542*V600+0.00407811*AA600-0.00067349*E600</f>
        <v>8689.8279089308</v>
      </c>
      <c r="AH600" s="29" t="n">
        <f aca="false">A600*'Simple Linear Regression'!$B$18+'Simple Linear Regression'!$B$17</f>
        <v>8396.305560199</v>
      </c>
      <c r="AI600" s="29" t="n">
        <f aca="false">7491.3971+0.0137554*N600-0.00058829*E600-34.3283*V600+0.30565*L600+54.6031*M600</f>
        <v>8716.9234727</v>
      </c>
      <c r="AJ600" s="29" t="n">
        <f aca="false">7491.3971-0.00058829*E600+0.30565*L600+54.6031*M600+0.0137554*N600-34.3283*V600</f>
        <v>8716.9234727</v>
      </c>
      <c r="AL600" s="29" t="n">
        <f aca="false">2192.59+2373.87*I600+0.0316653*N600-15.7623*V600+0.00202406*AA600-0.000740146*E600-0.00963493*(I600*N600)</f>
        <v>8922.2299195302</v>
      </c>
      <c r="AM600" s="30" t="n">
        <f aca="false">5205.907083+122.0638992*I600+13.609808*(N600/1000)-1.245906883*AD600+0.7746840854*AE600-134.2474226*AC600-1547.125689*IF(AND(B600&gt;=DATE(2020,3,20),B600&lt;=DATE(2020,6,26)),1,0)</f>
        <v>8871.86182629542</v>
      </c>
      <c r="AN600" s="30" t="n">
        <f aca="false">IF(ISNUMBER(C601),C601,AN601)-0.8328750492*(AD602-AD601)+3.274150872*(AE602-AE601)+0.7954612886*((IF(ISNUMBER(C601),C601,AN601)-IF(ISNUMBER(C600),C600,AN600))-(-0.8328750492*(AD601-AD600)+3.274150872*(AE601-AE600)))-1.394571582*AO601+0.4181414112*AO600</f>
        <v>9397.64537577723</v>
      </c>
      <c r="AP600" s="31" t="n">
        <f aca="false">AQ600+AR599+'ARIMAX(1,1,1) Model'!$C$19*(AR599-AR598)+'ARIMAX(1,1,1) Model'!$C$20*AS599</f>
        <v>9008.07446359881</v>
      </c>
      <c r="AQ600" s="31" t="n">
        <f aca="false">'ARIMAX(1,1,1) Model'!$C$6*I600+'ARIMAX(1,1,1) Model'!$C$7*N600/1000+'ARIMAX(1,1,1) Model'!$C$8*AD600+'ARIMAX(1,1,1) Model'!$C$9*AE600+'ARIMAX(1,1,1) Model'!$C$10*AC600+'ARIMAX(1,1,1) Model'!$C$11*IF(AND(B600&gt;='ARIMAX(1,1,1) Model'!$C$25,B600&lt;='ARIMAX(1,1,1) Model'!$C$26),1,0)+'ARIMAX(1,1,1) Model'!$C$12*E600/1000+'ARIMAX(1,1,1) Model'!$C$13*V600+'ARIMAX(1,1,1) Model'!$C$14*A600+'ARIMAX(1,1,1) Model'!$C$15*SIN(2*PI()*A600/'ARIMAX(1,1,1) Model'!$C$24)+'ARIMAX(1,1,1) Model'!$C$16*COS(2*PI()*A600/'ARIMAX(1,1,1) Model'!$C$24)+'ARIMAX(1,1,1) Model'!$C$17*SIN(4*PI()*A600/'ARIMAX(1,1,1) Model'!$C$24)+'ARIMAX(1,1,1) Model'!$C$18*COS(4*PI()*A600/'ARIMAX(1,1,1) Model'!$C$24)</f>
        <v>2194.80975374079</v>
      </c>
      <c r="AR600" s="31" t="n">
        <f aca="false">IF(ISNUMBER(C600),C600,AP600)-AQ600</f>
        <v>6898.19024625921</v>
      </c>
      <c r="AS600" s="31" t="n">
        <f aca="false">IF(ISNUMBER(C600),C600-AP600,0)</f>
        <v>84.9255364011879</v>
      </c>
      <c r="AT600" s="32"/>
      <c r="AU600" s="33"/>
      <c r="AV600" s="33"/>
      <c r="AW600" s="31"/>
      <c r="AX600" s="31"/>
    </row>
    <row r="601" customFormat="false" ht="16.5" hidden="false" customHeight="true" outlineLevel="0" collapsed="false">
      <c r="A601" s="23" t="n">
        <v>600</v>
      </c>
      <c r="B601" s="24" t="n">
        <v>37470</v>
      </c>
      <c r="C601" s="23" t="n">
        <v>9297</v>
      </c>
      <c r="D601" s="25"/>
      <c r="E601" s="25" t="n">
        <v>390000</v>
      </c>
      <c r="F601" s="25"/>
      <c r="G601" s="25" t="n">
        <v>26.874</v>
      </c>
      <c r="H601" s="25" t="n">
        <v>25.678</v>
      </c>
      <c r="I601" s="25" t="n">
        <v>1.407</v>
      </c>
      <c r="J601" s="25" t="n">
        <v>10783.5</v>
      </c>
      <c r="K601" s="25" t="n">
        <v>776881</v>
      </c>
      <c r="L601" s="25" t="n">
        <v>826</v>
      </c>
      <c r="M601" s="25" t="n">
        <v>16.953</v>
      </c>
      <c r="N601" s="25" t="n">
        <v>251746</v>
      </c>
      <c r="O601" s="25" t="n">
        <v>7288.9</v>
      </c>
      <c r="P601" s="25" t="n">
        <v>1918895</v>
      </c>
      <c r="Q601" s="25"/>
      <c r="R601" s="25" t="n">
        <v>14003</v>
      </c>
      <c r="S601" s="25"/>
      <c r="T601" s="25" t="n">
        <v>87.9</v>
      </c>
      <c r="U601" s="25" t="n">
        <v>26</v>
      </c>
      <c r="V601" s="25" t="n">
        <v>93</v>
      </c>
      <c r="W601" s="25"/>
      <c r="X601" s="25"/>
      <c r="Y601" s="25"/>
      <c r="Z601" s="25"/>
      <c r="AA601" s="25" t="n">
        <v>285225</v>
      </c>
      <c r="AB601" s="26"/>
      <c r="AC601" s="27" t="n">
        <v>0</v>
      </c>
      <c r="AD601" s="28" t="n">
        <v>0</v>
      </c>
      <c r="AE601" s="28" t="n">
        <v>99.9</v>
      </c>
      <c r="AF601" s="27"/>
      <c r="AG601" s="29" t="n">
        <f aca="false">6753.47943187+0.36116788*I601+0.01252571*N601-22.85359542*V601+0.00407811*AA601-0.00067349*E601</f>
        <v>8682.41843542716</v>
      </c>
      <c r="AH601" s="29" t="n">
        <f aca="false">A601*'Simple Linear Regression'!$B$18+'Simple Linear Regression'!$B$17</f>
        <v>8397.1585972829</v>
      </c>
      <c r="AI601" s="29" t="n">
        <f aca="false">7491.3971+0.0137554*N601-0.00058829*E601-34.3283*V601+0.30565*L601+54.6031*M601</f>
        <v>8710.4522827</v>
      </c>
      <c r="AJ601" s="29" t="n">
        <f aca="false">7491.3971-0.00058829*E601+0.30565*L601+54.6031*M601+0.0137554*N601-34.3283*V601</f>
        <v>8710.4522827</v>
      </c>
      <c r="AL601" s="29" t="n">
        <f aca="false">2192.59+2373.87*I601+0.0316653*N601-15.7623*V601+0.00202406*AA601-0.000740146*E601-0.00963493*(I601*N601)</f>
        <v>8914.24336879354</v>
      </c>
      <c r="AM601" s="30" t="n">
        <f aca="false">5205.907083+122.0638992*I601+13.609808*(N601/1000)-1.245906883*AD601+0.7746840854*AE601-134.2474226*AC601-1547.125689*IF(AND(B601&gt;=DATE(2020,3,20),B601&lt;=DATE(2020,6,26)),1,0)</f>
        <v>8881.25665407386</v>
      </c>
      <c r="AN601" s="30" t="n">
        <f aca="false">IF(ISNUMBER(C602),C602,AN602)-0.8328750492*(AD603-AD602)+3.274150872*(AE603-AE602)+0.7954612886*((IF(ISNUMBER(C602),C602,AN602)-IF(ISNUMBER(C601),C601,AN601))-(-0.8328750492*(AD602-AD601)+3.274150872*(AE602-AE601)))-1.394571582*AO602+0.4181414112*AO601</f>
        <v>9291.08670083087</v>
      </c>
      <c r="AP601" s="31" t="n">
        <f aca="false">AQ601+AR600+'ARIMAX(1,1,1) Model'!$C$19*(AR600-AR599)+'ARIMAX(1,1,1) Model'!$C$20*AS600</f>
        <v>9025.96464131244</v>
      </c>
      <c r="AQ601" s="31" t="n">
        <f aca="false">'ARIMAX(1,1,1) Model'!$C$6*I601+'ARIMAX(1,1,1) Model'!$C$7*N601/1000+'ARIMAX(1,1,1) Model'!$C$8*AD601+'ARIMAX(1,1,1) Model'!$C$9*AE601+'ARIMAX(1,1,1) Model'!$C$10*AC601+'ARIMAX(1,1,1) Model'!$C$11*IF(AND(B601&gt;='ARIMAX(1,1,1) Model'!$C$25,B601&lt;='ARIMAX(1,1,1) Model'!$C$26),1,0)+'ARIMAX(1,1,1) Model'!$C$12*E601/1000+'ARIMAX(1,1,1) Model'!$C$13*V601+'ARIMAX(1,1,1) Model'!$C$14*A601+'ARIMAX(1,1,1) Model'!$C$15*SIN(2*PI()*A601/'ARIMAX(1,1,1) Model'!$C$24)+'ARIMAX(1,1,1) Model'!$C$16*COS(2*PI()*A601/'ARIMAX(1,1,1) Model'!$C$24)+'ARIMAX(1,1,1) Model'!$C$17*SIN(4*PI()*A601/'ARIMAX(1,1,1) Model'!$C$24)+'ARIMAX(1,1,1) Model'!$C$18*COS(4*PI()*A601/'ARIMAX(1,1,1) Model'!$C$24)</f>
        <v>2196.19040193844</v>
      </c>
      <c r="AR601" s="31" t="n">
        <f aca="false">IF(ISNUMBER(C601),C601,AP601)-AQ601</f>
        <v>7100.80959806156</v>
      </c>
      <c r="AS601" s="31" t="n">
        <f aca="false">IF(ISNUMBER(C601),C601-AP601,0)</f>
        <v>271.035358687557</v>
      </c>
      <c r="AT601" s="32"/>
      <c r="AU601" s="33"/>
      <c r="AV601" s="33"/>
      <c r="AW601" s="31"/>
      <c r="AX601" s="31"/>
    </row>
    <row r="602" customFormat="false" ht="16.5" hidden="false" customHeight="true" outlineLevel="0" collapsed="false">
      <c r="A602" s="23" t="n">
        <v>601</v>
      </c>
      <c r="B602" s="24" t="n">
        <v>37477</v>
      </c>
      <c r="C602" s="23" t="n">
        <v>9270</v>
      </c>
      <c r="D602" s="25"/>
      <c r="E602" s="25" t="n">
        <v>388000</v>
      </c>
      <c r="F602" s="25"/>
      <c r="G602" s="25" t="n">
        <v>26.77</v>
      </c>
      <c r="H602" s="25" t="n">
        <v>25.518</v>
      </c>
      <c r="I602" s="25" t="n">
        <v>1.395</v>
      </c>
      <c r="J602" s="25" t="n">
        <v>10887.46</v>
      </c>
      <c r="K602" s="25" t="n">
        <v>779169</v>
      </c>
      <c r="L602" s="25" t="n">
        <v>842</v>
      </c>
      <c r="M602" s="25" t="n">
        <v>16.953</v>
      </c>
      <c r="N602" s="25" t="n">
        <v>251746</v>
      </c>
      <c r="O602" s="25" t="n">
        <v>7322.5</v>
      </c>
      <c r="P602" s="25" t="n">
        <v>1918895</v>
      </c>
      <c r="Q602" s="25"/>
      <c r="R602" s="25" t="n">
        <v>14003</v>
      </c>
      <c r="S602" s="25"/>
      <c r="T602" s="25" t="n">
        <v>88.8</v>
      </c>
      <c r="U602" s="25" t="n">
        <v>26</v>
      </c>
      <c r="V602" s="25" t="n">
        <v>91.5</v>
      </c>
      <c r="W602" s="25"/>
      <c r="X602" s="25"/>
      <c r="Y602" s="25"/>
      <c r="Z602" s="25"/>
      <c r="AA602" s="25" t="n">
        <v>285225</v>
      </c>
      <c r="AB602" s="26"/>
      <c r="AC602" s="27" t="n">
        <v>0</v>
      </c>
      <c r="AD602" s="28" t="n">
        <v>0</v>
      </c>
      <c r="AE602" s="28" t="n">
        <v>91.1</v>
      </c>
      <c r="AF602" s="27"/>
      <c r="AG602" s="29" t="n">
        <f aca="false">6753.47943187+0.36116788*I602+0.01252571*N602-22.85359542*V602+0.00407811*AA602-0.00067349*E602</f>
        <v>8718.0414745426</v>
      </c>
      <c r="AH602" s="29" t="n">
        <f aca="false">A602*'Simple Linear Regression'!$B$18+'Simple Linear Regression'!$B$17</f>
        <v>8398.01163436681</v>
      </c>
      <c r="AI602" s="29" t="n">
        <f aca="false">7491.3971+0.0137554*N602-0.00058829*E602-34.3283*V602+0.30565*L602+54.6031*M602</f>
        <v>8768.0117127</v>
      </c>
      <c r="AJ602" s="29" t="n">
        <f aca="false">7491.3971-0.00058829*E602+0.30565*L602+54.6031*M602+0.0137554*N602-34.3283*V602</f>
        <v>8768.0117127</v>
      </c>
      <c r="AL602" s="29" t="n">
        <f aca="false">2192.59+2373.87*I602+0.0316653*N602-15.7623*V602+0.00202406*AA602-0.000740146*E602-0.00963493*(I602*N602)</f>
        <v>8939.9873318469</v>
      </c>
      <c r="AM602" s="30" t="n">
        <f aca="false">5205.907083+122.0638992*I602+13.609808*(N602/1000)-1.245906883*AD602+0.7746840854*AE602-134.2474226*AC602-1547.125689*IF(AND(B602&gt;=DATE(2020,3,20),B602&lt;=DATE(2020,6,26)),1,0)</f>
        <v>8872.97466733194</v>
      </c>
      <c r="AN602" s="30" t="n">
        <f aca="false">IF(ISNUMBER(C603),C603,AN603)-0.8328750492*(AD604-AD603)+3.274150872*(AE604-AE603)+0.7954612886*((IF(ISNUMBER(C603),C603,AN603)-IF(ISNUMBER(C602),C602,AN602))-(-0.8328750492*(AD603-AD602)+3.274150872*(AE603-AE602)))-1.394571582*AO603+0.4181414112*AO602</f>
        <v>8615.54709998393</v>
      </c>
      <c r="AP602" s="31" t="n">
        <f aca="false">AQ602+AR601+'ARIMAX(1,1,1) Model'!$C$19*(AR601-AR600)+'ARIMAX(1,1,1) Model'!$C$20*AS601</f>
        <v>8999.42173421671</v>
      </c>
      <c r="AQ602" s="31" t="n">
        <f aca="false">'ARIMAX(1,1,1) Model'!$C$6*I602+'ARIMAX(1,1,1) Model'!$C$7*N602/1000+'ARIMAX(1,1,1) Model'!$C$8*AD602+'ARIMAX(1,1,1) Model'!$C$9*AE602+'ARIMAX(1,1,1) Model'!$C$10*AC602+'ARIMAX(1,1,1) Model'!$C$11*IF(AND(B602&gt;='ARIMAX(1,1,1) Model'!$C$25,B602&lt;='ARIMAX(1,1,1) Model'!$C$26),1,0)+'ARIMAX(1,1,1) Model'!$C$12*E602/1000+'ARIMAX(1,1,1) Model'!$C$13*V602+'ARIMAX(1,1,1) Model'!$C$14*A602+'ARIMAX(1,1,1) Model'!$C$15*SIN(2*PI()*A602/'ARIMAX(1,1,1) Model'!$C$24)+'ARIMAX(1,1,1) Model'!$C$16*COS(2*PI()*A602/'ARIMAX(1,1,1) Model'!$C$24)+'ARIMAX(1,1,1) Model'!$C$17*SIN(4*PI()*A602/'ARIMAX(1,1,1) Model'!$C$24)+'ARIMAX(1,1,1) Model'!$C$18*COS(4*PI()*A602/'ARIMAX(1,1,1) Model'!$C$24)</f>
        <v>2122.80478886086</v>
      </c>
      <c r="AR602" s="31" t="n">
        <f aca="false">IF(ISNUMBER(C602),C602,AP602)-AQ602</f>
        <v>7147.19521113914</v>
      </c>
      <c r="AS602" s="31" t="n">
        <f aca="false">IF(ISNUMBER(C602),C602-AP602,0)</f>
        <v>270.578265783288</v>
      </c>
      <c r="AT602" s="32"/>
      <c r="AU602" s="33"/>
      <c r="AV602" s="33"/>
      <c r="AW602" s="31"/>
      <c r="AX602" s="31"/>
    </row>
    <row r="603" customFormat="false" ht="16.5" hidden="false" customHeight="true" outlineLevel="0" collapsed="false">
      <c r="A603" s="23" t="n">
        <v>602</v>
      </c>
      <c r="B603" s="24" t="n">
        <v>37484</v>
      </c>
      <c r="C603" s="23" t="n">
        <v>8939</v>
      </c>
      <c r="D603" s="25"/>
      <c r="E603" s="25" t="n">
        <v>389000</v>
      </c>
      <c r="F603" s="25"/>
      <c r="G603" s="25" t="n">
        <v>28.522</v>
      </c>
      <c r="H603" s="25" t="n">
        <v>26.44</v>
      </c>
      <c r="I603" s="25" t="n">
        <v>1.393</v>
      </c>
      <c r="J603" s="25" t="n">
        <v>10887.46</v>
      </c>
      <c r="K603" s="25" t="n">
        <v>779169</v>
      </c>
      <c r="L603" s="25" t="n">
        <v>842</v>
      </c>
      <c r="M603" s="25" t="n">
        <v>18.147</v>
      </c>
      <c r="N603" s="25" t="n">
        <v>247868</v>
      </c>
      <c r="O603" s="25" t="n">
        <v>7322.5</v>
      </c>
      <c r="P603" s="25" t="n">
        <v>1918895</v>
      </c>
      <c r="Q603" s="25"/>
      <c r="R603" s="25" t="n">
        <v>14003</v>
      </c>
      <c r="S603" s="25"/>
      <c r="T603" s="25" t="n">
        <v>88.8</v>
      </c>
      <c r="U603" s="25" t="n">
        <v>26</v>
      </c>
      <c r="V603" s="25" t="n">
        <v>91.5</v>
      </c>
      <c r="W603" s="25"/>
      <c r="X603" s="25"/>
      <c r="Y603" s="25"/>
      <c r="Z603" s="25"/>
      <c r="AA603" s="25" t="n">
        <v>285225</v>
      </c>
      <c r="AB603" s="26"/>
      <c r="AC603" s="27" t="n">
        <v>0</v>
      </c>
      <c r="AD603" s="28" t="n">
        <v>0</v>
      </c>
      <c r="AE603" s="28" t="n">
        <v>97.1</v>
      </c>
      <c r="AF603" s="27"/>
      <c r="AG603" s="29" t="n">
        <f aca="false">6753.47943187+0.36116788*I603+0.01252571*N603-22.85359542*V603+0.00407811*AA603-0.00067349*E603</f>
        <v>8668.79255882684</v>
      </c>
      <c r="AH603" s="29" t="n">
        <f aca="false">A603*'Simple Linear Regression'!$B$18+'Simple Linear Regression'!$B$17</f>
        <v>8398.86467145071</v>
      </c>
      <c r="AI603" s="29" t="n">
        <f aca="false">7491.3971+0.0137554*N603-0.00058829*E603-34.3283*V603+0.30565*L603+54.6031*M603</f>
        <v>8779.2760829</v>
      </c>
      <c r="AJ603" s="29" t="n">
        <f aca="false">7491.3971-0.00058829*E603+0.30565*L603+54.6031*M603+0.0137554*N603-34.3283*V603</f>
        <v>8779.2760829</v>
      </c>
      <c r="AL603" s="29" t="n">
        <f aca="false">2192.59+2373.87*I603+0.0316653*N603-15.7623*V603+0.00202406*AA603-0.000740146*E603-0.00963493*(I603*N603)</f>
        <v>8868.60093476868</v>
      </c>
      <c r="AM603" s="30" t="n">
        <f aca="false">5205.907083+122.0638992*I603+13.609808*(N603/1000)-1.245906883*AD603+0.7746840854*AE603-134.2474226*AC603-1547.125689*IF(AND(B603&gt;=DATE(2020,3,20),B603&lt;=DATE(2020,6,26)),1,0)</f>
        <v>8824.59980862194</v>
      </c>
      <c r="AN603" s="30" t="n">
        <f aca="false">IF(ISNUMBER(C604),C604,AN604)-0.8328750492*(AD605-AD604)+3.274150872*(AE605-AE604)+0.7954612886*((IF(ISNUMBER(C604),C604,AN604)-IF(ISNUMBER(C603),C603,AN603))-(-0.8328750492*(AD604-AD603)+3.274150872*(AE604-AE603)))-1.394571582*AO604+0.4181414112*AO603</f>
        <v>9349.44713683404</v>
      </c>
      <c r="AP603" s="31" t="n">
        <f aca="false">AQ603+AR602+'ARIMAX(1,1,1) Model'!$C$19*(AR602-AR601)+'ARIMAX(1,1,1) Model'!$C$20*AS602</f>
        <v>9021.8022569394</v>
      </c>
      <c r="AQ603" s="31" t="n">
        <f aca="false">'ARIMAX(1,1,1) Model'!$C$6*I603+'ARIMAX(1,1,1) Model'!$C$7*N603/1000+'ARIMAX(1,1,1) Model'!$C$8*AD603+'ARIMAX(1,1,1) Model'!$C$9*AE603+'ARIMAX(1,1,1) Model'!$C$10*AC603+'ARIMAX(1,1,1) Model'!$C$11*IF(AND(B603&gt;='ARIMAX(1,1,1) Model'!$C$25,B603&lt;='ARIMAX(1,1,1) Model'!$C$26),1,0)+'ARIMAX(1,1,1) Model'!$C$12*E603/1000+'ARIMAX(1,1,1) Model'!$C$13*V603+'ARIMAX(1,1,1) Model'!$C$14*A603+'ARIMAX(1,1,1) Model'!$C$15*SIN(2*PI()*A603/'ARIMAX(1,1,1) Model'!$C$24)+'ARIMAX(1,1,1) Model'!$C$16*COS(2*PI()*A603/'ARIMAX(1,1,1) Model'!$C$24)+'ARIMAX(1,1,1) Model'!$C$17*SIN(4*PI()*A603/'ARIMAX(1,1,1) Model'!$C$24)+'ARIMAX(1,1,1) Model'!$C$18*COS(4*PI()*A603/'ARIMAX(1,1,1) Model'!$C$24)</f>
        <v>2113.62601013425</v>
      </c>
      <c r="AR603" s="31" t="n">
        <f aca="false">IF(ISNUMBER(C603),C603,AP603)-AQ603</f>
        <v>6825.37398986575</v>
      </c>
      <c r="AS603" s="31" t="n">
        <f aca="false">IF(ISNUMBER(C603),C603-AP603,0)</f>
        <v>-82.8022569393979</v>
      </c>
      <c r="AT603" s="32"/>
      <c r="AU603" s="33"/>
      <c r="AV603" s="33"/>
      <c r="AW603" s="31"/>
      <c r="AX603" s="31"/>
    </row>
    <row r="604" customFormat="false" ht="16.5" hidden="false" customHeight="true" outlineLevel="0" collapsed="false">
      <c r="A604" s="23" t="n">
        <v>603</v>
      </c>
      <c r="B604" s="24" t="n">
        <v>37491</v>
      </c>
      <c r="C604" s="23" t="n">
        <v>9173</v>
      </c>
      <c r="D604" s="25"/>
      <c r="E604" s="25" t="n">
        <v>399000</v>
      </c>
      <c r="F604" s="25"/>
      <c r="G604" s="25" t="n">
        <v>30.09</v>
      </c>
      <c r="H604" s="25" t="n">
        <v>27.584</v>
      </c>
      <c r="I604" s="25" t="n">
        <v>1.392</v>
      </c>
      <c r="J604" s="25" t="n">
        <v>10887.46</v>
      </c>
      <c r="K604" s="25" t="n">
        <v>779169</v>
      </c>
      <c r="L604" s="25" t="n">
        <v>842</v>
      </c>
      <c r="M604" s="25" t="n">
        <v>18.147</v>
      </c>
      <c r="N604" s="25" t="n">
        <v>247868</v>
      </c>
      <c r="O604" s="25" t="n">
        <v>7322.5</v>
      </c>
      <c r="P604" s="25" t="n">
        <v>1918895</v>
      </c>
      <c r="Q604" s="25"/>
      <c r="R604" s="25" t="n">
        <v>14003</v>
      </c>
      <c r="S604" s="25"/>
      <c r="T604" s="25" t="n">
        <v>88.8</v>
      </c>
      <c r="U604" s="25" t="n">
        <v>26</v>
      </c>
      <c r="V604" s="25" t="n">
        <v>91.5</v>
      </c>
      <c r="W604" s="25"/>
      <c r="X604" s="25"/>
      <c r="Y604" s="25"/>
      <c r="Z604" s="25"/>
      <c r="AA604" s="25" t="n">
        <v>285225</v>
      </c>
      <c r="AB604" s="26"/>
      <c r="AC604" s="27" t="n">
        <v>0</v>
      </c>
      <c r="AD604" s="28" t="n">
        <v>0</v>
      </c>
      <c r="AE604" s="28" t="n">
        <v>83.5</v>
      </c>
      <c r="AF604" s="27"/>
      <c r="AG604" s="29" t="n">
        <f aca="false">6753.47943187+0.36116788*I604+0.01252571*N604-22.85359542*V604+0.00407811*AA604-0.00067349*E604</f>
        <v>8662.05729765896</v>
      </c>
      <c r="AH604" s="29" t="n">
        <f aca="false">A604*'Simple Linear Regression'!$B$18+'Simple Linear Regression'!$B$17</f>
        <v>8399.71770853461</v>
      </c>
      <c r="AI604" s="29" t="n">
        <f aca="false">7491.3971+0.0137554*N604-0.00058829*E604-34.3283*V604+0.30565*L604+54.6031*M604</f>
        <v>8773.3931829</v>
      </c>
      <c r="AJ604" s="29" t="n">
        <f aca="false">7491.3971-0.00058829*E604+0.30565*L604+54.6031*M604+0.0137554*N604-34.3283*V604</f>
        <v>8773.3931829</v>
      </c>
      <c r="AL604" s="29" t="n">
        <f aca="false">2192.59+2373.87*I604+0.0316653*N604-15.7623*V604+0.00202406*AA604-0.000740146*E604-0.00963493*(I604*N604)</f>
        <v>8861.21379559792</v>
      </c>
      <c r="AM604" s="30" t="n">
        <f aca="false">5205.907083+122.0638992*I604+13.609808*(N604/1000)-1.245906883*AD604+0.7746840854*AE604-134.2474226*AC604-1547.125689*IF(AND(B604&gt;=DATE(2020,3,20),B604&lt;=DATE(2020,6,26)),1,0)</f>
        <v>8813.9420411613</v>
      </c>
      <c r="AN604" s="30" t="n">
        <f aca="false">IF(ISNUMBER(C605),C605,AN605)-0.8328750492*(AD606-AD605)+3.274150872*(AE606-AE605)+0.7954612886*((IF(ISNUMBER(C605),C605,AN605)-IF(ISNUMBER(C604),C604,AN604))-(-0.8328750492*(AD605-AD604)+3.274150872*(AE605-AE604)))-1.394571582*AO605+0.4181414112*AO604</f>
        <v>9166.03443135464</v>
      </c>
      <c r="AP604" s="31" t="n">
        <f aca="false">AQ604+AR603+'ARIMAX(1,1,1) Model'!$C$19*(AR603-AR602)+'ARIMAX(1,1,1) Model'!$C$20*AS603</f>
        <v>8914.61676739043</v>
      </c>
      <c r="AQ604" s="31" t="n">
        <f aca="false">'ARIMAX(1,1,1) Model'!$C$6*I604+'ARIMAX(1,1,1) Model'!$C$7*N604/1000+'ARIMAX(1,1,1) Model'!$C$8*AD604+'ARIMAX(1,1,1) Model'!$C$9*AE604+'ARIMAX(1,1,1) Model'!$C$10*AC604+'ARIMAX(1,1,1) Model'!$C$11*IF(AND(B604&gt;='ARIMAX(1,1,1) Model'!$C$25,B604&lt;='ARIMAX(1,1,1) Model'!$C$26),1,0)+'ARIMAX(1,1,1) Model'!$C$12*E604/1000+'ARIMAX(1,1,1) Model'!$C$13*V604+'ARIMAX(1,1,1) Model'!$C$14*A604+'ARIMAX(1,1,1) Model'!$C$15*SIN(2*PI()*A604/'ARIMAX(1,1,1) Model'!$C$24)+'ARIMAX(1,1,1) Model'!$C$16*COS(2*PI()*A604/'ARIMAX(1,1,1) Model'!$C$24)+'ARIMAX(1,1,1) Model'!$C$17*SIN(4*PI()*A604/'ARIMAX(1,1,1) Model'!$C$24)+'ARIMAX(1,1,1) Model'!$C$18*COS(4*PI()*A604/'ARIMAX(1,1,1) Model'!$C$24)</f>
        <v>2046.10158604619</v>
      </c>
      <c r="AR604" s="31" t="n">
        <f aca="false">IF(ISNUMBER(C604),C604,AP604)-AQ604</f>
        <v>7126.89841395381</v>
      </c>
      <c r="AS604" s="31" t="n">
        <f aca="false">IF(ISNUMBER(C604),C604-AP604,0)</f>
        <v>258.383232609571</v>
      </c>
      <c r="AT604" s="32"/>
      <c r="AU604" s="33"/>
      <c r="AV604" s="33"/>
      <c r="AW604" s="31"/>
      <c r="AX604" s="31"/>
    </row>
    <row r="605" customFormat="false" ht="16.5" hidden="false" customHeight="true" outlineLevel="0" collapsed="false">
      <c r="A605" s="23" t="n">
        <v>604</v>
      </c>
      <c r="B605" s="24" t="n">
        <v>37498</v>
      </c>
      <c r="C605" s="23" t="n">
        <v>9135</v>
      </c>
      <c r="D605" s="25"/>
      <c r="E605" s="25" t="n">
        <v>398000</v>
      </c>
      <c r="F605" s="25"/>
      <c r="G605" s="25" t="n">
        <v>28.836</v>
      </c>
      <c r="H605" s="25" t="n">
        <v>27.532</v>
      </c>
      <c r="I605" s="25" t="n">
        <v>1.403</v>
      </c>
      <c r="J605" s="25" t="n">
        <v>10887.46</v>
      </c>
      <c r="K605" s="25" t="n">
        <v>779169</v>
      </c>
      <c r="L605" s="25" t="n">
        <v>842</v>
      </c>
      <c r="M605" s="25" t="n">
        <v>18.147</v>
      </c>
      <c r="N605" s="25" t="n">
        <v>247868</v>
      </c>
      <c r="O605" s="25" t="n">
        <v>7322.5</v>
      </c>
      <c r="P605" s="25" t="n">
        <v>1918895</v>
      </c>
      <c r="Q605" s="25"/>
      <c r="R605" s="25" t="n">
        <v>14003</v>
      </c>
      <c r="S605" s="25"/>
      <c r="T605" s="25" t="n">
        <v>88.8</v>
      </c>
      <c r="U605" s="25" t="n">
        <v>24</v>
      </c>
      <c r="V605" s="25" t="n">
        <v>91.5</v>
      </c>
      <c r="W605" s="25"/>
      <c r="X605" s="25"/>
      <c r="Y605" s="25"/>
      <c r="Z605" s="25"/>
      <c r="AA605" s="25" t="n">
        <v>285225</v>
      </c>
      <c r="AB605" s="26"/>
      <c r="AC605" s="27" t="n">
        <v>0</v>
      </c>
      <c r="AD605" s="28" t="n">
        <v>0.7</v>
      </c>
      <c r="AE605" s="28" t="n">
        <v>69.9</v>
      </c>
      <c r="AF605" s="27"/>
      <c r="AG605" s="29" t="n">
        <f aca="false">6753.47943187+0.36116788*I605+0.01252571*N605-22.85359542*V605+0.00407811*AA605-0.00067349*E605</f>
        <v>8662.73476050564</v>
      </c>
      <c r="AH605" s="29" t="n">
        <f aca="false">A605*'Simple Linear Regression'!$B$18+'Simple Linear Regression'!$B$17</f>
        <v>8400.57074561852</v>
      </c>
      <c r="AI605" s="29" t="n">
        <f aca="false">7491.3971+0.0137554*N605-0.00058829*E605-34.3283*V605+0.30565*L605+54.6031*M605</f>
        <v>8773.9814729</v>
      </c>
      <c r="AJ605" s="29" t="n">
        <f aca="false">7491.3971-0.00058829*E605+0.30565*L605+54.6031*M605+0.0137554*N605-34.3283*V605</f>
        <v>8773.9814729</v>
      </c>
      <c r="AL605" s="29" t="n">
        <f aca="false">2192.59+2373.87*I605+0.0316653*N605-15.7623*V605+0.00202406*AA605-0.000740146*E605-0.00963493*(I605*N605)</f>
        <v>8861.79641247628</v>
      </c>
      <c r="AM605" s="30" t="n">
        <f aca="false">5205.907083+122.0638992*I605+13.609808*(N605/1000)-1.245906883*AD605+0.7746840854*AE605-134.2474226*AC605-1547.125689*IF(AND(B605&gt;=DATE(2020,3,20),B605&lt;=DATE(2020,6,26)),1,0)</f>
        <v>8803.87690567296</v>
      </c>
      <c r="AN605" s="30" t="n">
        <f aca="false">IF(ISNUMBER(C606),C606,AN606)-0.8328750492*(AD607-AD606)+3.274150872*(AE607-AE606)+0.7954612886*((IF(ISNUMBER(C606),C606,AN606)-IF(ISNUMBER(C605),C605,AN605))-(-0.8328750492*(AD606-AD605)+3.274150872*(AE606-AE605)))-1.394571582*AO606+0.4181414112*AO605</f>
        <v>8571.87334146948</v>
      </c>
      <c r="AP605" s="31" t="n">
        <f aca="false">AQ605+AR604+'ARIMAX(1,1,1) Model'!$C$19*(AR604-AR603)+'ARIMAX(1,1,1) Model'!$C$20*AS604</f>
        <v>8911.90473297015</v>
      </c>
      <c r="AQ605" s="31" t="n">
        <f aca="false">'ARIMAX(1,1,1) Model'!$C$6*I605+'ARIMAX(1,1,1) Model'!$C$7*N605/1000+'ARIMAX(1,1,1) Model'!$C$8*AD605+'ARIMAX(1,1,1) Model'!$C$9*AE605+'ARIMAX(1,1,1) Model'!$C$10*AC605+'ARIMAX(1,1,1) Model'!$C$11*IF(AND(B605&gt;='ARIMAX(1,1,1) Model'!$C$25,B605&lt;='ARIMAX(1,1,1) Model'!$C$26),1,0)+'ARIMAX(1,1,1) Model'!$C$12*E605/1000+'ARIMAX(1,1,1) Model'!$C$13*V605+'ARIMAX(1,1,1) Model'!$C$14*A605+'ARIMAX(1,1,1) Model'!$C$15*SIN(2*PI()*A605/'ARIMAX(1,1,1) Model'!$C$24)+'ARIMAX(1,1,1) Model'!$C$16*COS(2*PI()*A605/'ARIMAX(1,1,1) Model'!$C$24)+'ARIMAX(1,1,1) Model'!$C$17*SIN(4*PI()*A605/'ARIMAX(1,1,1) Model'!$C$24)+'ARIMAX(1,1,1) Model'!$C$18*COS(4*PI()*A605/'ARIMAX(1,1,1) Model'!$C$24)</f>
        <v>1988.16462763047</v>
      </c>
      <c r="AR605" s="31" t="n">
        <f aca="false">IF(ISNUMBER(C605),C605,AP605)-AQ605</f>
        <v>7146.83537236953</v>
      </c>
      <c r="AS605" s="31" t="n">
        <f aca="false">IF(ISNUMBER(C605),C605-AP605,0)</f>
        <v>223.09526702985</v>
      </c>
      <c r="AT605" s="32"/>
      <c r="AU605" s="33"/>
      <c r="AV605" s="33"/>
      <c r="AW605" s="31"/>
      <c r="AX605" s="31"/>
    </row>
    <row r="606" customFormat="false" ht="16.5" hidden="false" customHeight="true" outlineLevel="0" collapsed="false">
      <c r="A606" s="23" t="n">
        <v>605</v>
      </c>
      <c r="B606" s="24" t="n">
        <v>37505</v>
      </c>
      <c r="C606" s="23" t="n">
        <v>8844</v>
      </c>
      <c r="D606" s="25"/>
      <c r="E606" s="25" t="n">
        <v>394000</v>
      </c>
      <c r="F606" s="25"/>
      <c r="G606" s="25" t="n">
        <v>28.6525</v>
      </c>
      <c r="H606" s="25" t="n">
        <v>27.448</v>
      </c>
      <c r="I606" s="25" t="n">
        <v>1.394</v>
      </c>
      <c r="J606" s="25" t="n">
        <v>10887.46</v>
      </c>
      <c r="K606" s="25" t="n">
        <v>779169</v>
      </c>
      <c r="L606" s="25" t="n">
        <v>851</v>
      </c>
      <c r="M606" s="25" t="n">
        <v>18.147</v>
      </c>
      <c r="N606" s="25" t="n">
        <v>247868</v>
      </c>
      <c r="O606" s="25" t="n">
        <v>7387.3</v>
      </c>
      <c r="P606" s="25" t="n">
        <v>1918895</v>
      </c>
      <c r="Q606" s="25"/>
      <c r="R606" s="25" t="n">
        <v>14003</v>
      </c>
      <c r="S606" s="25"/>
      <c r="T606" s="25" t="n">
        <v>88.8</v>
      </c>
      <c r="U606" s="25" t="n">
        <v>24</v>
      </c>
      <c r="V606" s="25" t="n">
        <v>93.1</v>
      </c>
      <c r="W606" s="25"/>
      <c r="X606" s="25"/>
      <c r="Y606" s="25"/>
      <c r="Z606" s="25"/>
      <c r="AA606" s="25" t="n">
        <v>285225</v>
      </c>
      <c r="AB606" s="26"/>
      <c r="AC606" s="27" t="n">
        <v>1</v>
      </c>
      <c r="AD606" s="28" t="n">
        <v>0.5</v>
      </c>
      <c r="AE606" s="28" t="n">
        <v>77.6</v>
      </c>
      <c r="AF606" s="27"/>
      <c r="AG606" s="29" t="n">
        <f aca="false">6753.47943187+0.36116788*I606+0.01252571*N606-22.85359542*V606+0.00407811*AA606-0.00067349*E606</f>
        <v>8628.85971732272</v>
      </c>
      <c r="AH606" s="29" t="n">
        <f aca="false">A606*'Simple Linear Regression'!$B$18+'Simple Linear Regression'!$B$17</f>
        <v>8401.42378270242</v>
      </c>
      <c r="AI606" s="29" t="n">
        <f aca="false">7491.3971+0.0137554*N606-0.00058829*E606-34.3283*V606+0.30565*L606+54.6031*M606</f>
        <v>8724.1602029</v>
      </c>
      <c r="AJ606" s="29" t="n">
        <f aca="false">7491.3971-0.00058829*E606+0.30565*L606+54.6031*M606+0.0137554*N606-34.3283*V606</f>
        <v>8724.1602029</v>
      </c>
      <c r="AL606" s="29" t="n">
        <f aca="false">2192.59+2373.87*I606+0.0316653*N606-15.7623*V606+0.00202406*AA606-0.000740146*E606-0.00963493*(I606*N606)</f>
        <v>8839.66620393944</v>
      </c>
      <c r="AM606" s="30" t="n">
        <f aca="false">5205.907083+122.0638992*I606+13.609808*(N606/1000)-1.245906883*AD606+0.7746840854*AE606-134.2474226*AC606-1547.125689*IF(AND(B606&gt;=DATE(2020,3,20),B606&lt;=DATE(2020,6,26)),1,0)</f>
        <v>8674.74515681434</v>
      </c>
      <c r="AN606" s="30" t="n">
        <f aca="false">IF(ISNUMBER(C607),C607,AN607)-0.8328750492*(AD608-AD607)+3.274150872*(AE608-AE607)+0.7954612886*((IF(ISNUMBER(C607),C607,AN607)-IF(ISNUMBER(C606),C606,AN606))-(-0.8328750492*(AD607-AD606)+3.274150872*(AE607-AE606)))-1.394571582*AO607+0.4181414112*AO606</f>
        <v>8909.50873587317</v>
      </c>
      <c r="AP606" s="31" t="n">
        <f aca="false">AQ606+AR605+'ARIMAX(1,1,1) Model'!$C$19*(AR605-AR604)+'ARIMAX(1,1,1) Model'!$C$20*AS605</f>
        <v>8868.34709308081</v>
      </c>
      <c r="AQ606" s="31" t="n">
        <f aca="false">'ARIMAX(1,1,1) Model'!$C$6*I606+'ARIMAX(1,1,1) Model'!$C$7*N606/1000+'ARIMAX(1,1,1) Model'!$C$8*AD606+'ARIMAX(1,1,1) Model'!$C$9*AE606+'ARIMAX(1,1,1) Model'!$C$10*AC606+'ARIMAX(1,1,1) Model'!$C$11*IF(AND(B606&gt;='ARIMAX(1,1,1) Model'!$C$25,B606&lt;='ARIMAX(1,1,1) Model'!$C$26),1,0)+'ARIMAX(1,1,1) Model'!$C$12*E606/1000+'ARIMAX(1,1,1) Model'!$C$13*V606+'ARIMAX(1,1,1) Model'!$C$14*A606+'ARIMAX(1,1,1) Model'!$C$15*SIN(2*PI()*A606/'ARIMAX(1,1,1) Model'!$C$24)+'ARIMAX(1,1,1) Model'!$C$16*COS(2*PI()*A606/'ARIMAX(1,1,1) Model'!$C$24)+'ARIMAX(1,1,1) Model'!$C$17*SIN(4*PI()*A606/'ARIMAX(1,1,1) Model'!$C$24)+'ARIMAX(1,1,1) Model'!$C$18*COS(4*PI()*A606/'ARIMAX(1,1,1) Model'!$C$24)</f>
        <v>1920.37160264574</v>
      </c>
      <c r="AR606" s="31" t="n">
        <f aca="false">IF(ISNUMBER(C606),C606,AP606)-AQ606</f>
        <v>6923.62839735426</v>
      </c>
      <c r="AS606" s="31" t="n">
        <f aca="false">IF(ISNUMBER(C606),C606-AP606,0)</f>
        <v>-24.3470930808126</v>
      </c>
      <c r="AT606" s="32"/>
      <c r="AU606" s="33"/>
      <c r="AV606" s="33"/>
      <c r="AW606" s="31"/>
      <c r="AX606" s="31"/>
    </row>
    <row r="607" customFormat="false" ht="16.5" hidden="false" customHeight="true" outlineLevel="0" collapsed="false">
      <c r="A607" s="23" t="n">
        <v>606</v>
      </c>
      <c r="B607" s="24" t="n">
        <v>37512</v>
      </c>
      <c r="C607" s="23" t="n">
        <v>8899</v>
      </c>
      <c r="D607" s="25"/>
      <c r="E607" s="25" t="n">
        <v>416000</v>
      </c>
      <c r="F607" s="25"/>
      <c r="G607" s="25" t="n">
        <v>29.594</v>
      </c>
      <c r="H607" s="25" t="n">
        <v>28.512</v>
      </c>
      <c r="I607" s="25" t="n">
        <v>1.395</v>
      </c>
      <c r="J607" s="25" t="n">
        <v>10887.46</v>
      </c>
      <c r="K607" s="25" t="n">
        <v>789624</v>
      </c>
      <c r="L607" s="25" t="n">
        <v>851</v>
      </c>
      <c r="M607" s="25" t="n">
        <v>18.147</v>
      </c>
      <c r="N607" s="25" t="n">
        <v>247868</v>
      </c>
      <c r="O607" s="25" t="n">
        <v>7387.3</v>
      </c>
      <c r="P607" s="25" t="n">
        <v>1918895</v>
      </c>
      <c r="Q607" s="25"/>
      <c r="R607" s="25" t="n">
        <v>14003</v>
      </c>
      <c r="S607" s="25"/>
      <c r="T607" s="25" t="n">
        <v>88.8</v>
      </c>
      <c r="U607" s="25" t="n">
        <v>24</v>
      </c>
      <c r="V607" s="25" t="n">
        <v>93.1</v>
      </c>
      <c r="W607" s="25"/>
      <c r="X607" s="25"/>
      <c r="Y607" s="25"/>
      <c r="Z607" s="25"/>
      <c r="AA607" s="25" t="n">
        <v>285225</v>
      </c>
      <c r="AB607" s="26"/>
      <c r="AC607" s="27" t="n">
        <v>0</v>
      </c>
      <c r="AD607" s="28" t="n">
        <v>0.3</v>
      </c>
      <c r="AE607" s="28" t="n">
        <v>71.3</v>
      </c>
      <c r="AF607" s="27"/>
      <c r="AG607" s="29" t="n">
        <f aca="false">6753.47943187+0.36116788*I607+0.01252571*N607-22.85359542*V607+0.00407811*AA607-0.00067349*E607</f>
        <v>8614.0432984906</v>
      </c>
      <c r="AH607" s="29" t="n">
        <f aca="false">A607*'Simple Linear Regression'!$B$18+'Simple Linear Regression'!$B$17</f>
        <v>8402.27681978633</v>
      </c>
      <c r="AI607" s="29" t="n">
        <f aca="false">7491.3971+0.0137554*N607-0.00058829*E607-34.3283*V607+0.30565*L607+54.6031*M607</f>
        <v>8711.2178229</v>
      </c>
      <c r="AJ607" s="29" t="n">
        <f aca="false">7491.3971-0.00058829*E607+0.30565*L607+54.6031*M607+0.0137554*N607-34.3283*V607</f>
        <v>8711.2178229</v>
      </c>
      <c r="AL607" s="29" t="n">
        <f aca="false">2192.59+2373.87*I607+0.0316653*N607-15.7623*V607+0.00202406*AA607-0.000740146*E607-0.00963493*(I607*N607)</f>
        <v>8823.3686711102</v>
      </c>
      <c r="AM607" s="30" t="n">
        <f aca="false">5205.907083+122.0638992*I607+13.609808*(N607/1000)-1.245906883*AD607+0.7746840854*AE607-134.2474226*AC607-1547.125689*IF(AND(B607&gt;=DATE(2020,3,20),B607&lt;=DATE(2020,6,26)),1,0)</f>
        <v>8804.48331495212</v>
      </c>
      <c r="AN607" s="30" t="n">
        <f aca="false">IF(ISNUMBER(C608),C608,AN608)-0.8328750492*(AD609-AD608)+3.274150872*(AE609-AE608)+0.7954612886*((IF(ISNUMBER(C608),C608,AN608)-IF(ISNUMBER(C607),C607,AN607))-(-0.8328750492*(AD608-AD607)+3.274150872*(AE608-AE607)))-1.394571582*AO608+0.4181414112*AO607</f>
        <v>8396.81792250386</v>
      </c>
      <c r="AP607" s="31" t="n">
        <f aca="false">AQ607+AR606+'ARIMAX(1,1,1) Model'!$C$19*(AR606-AR605)+'ARIMAX(1,1,1) Model'!$C$20*AS606</f>
        <v>8911.34462324052</v>
      </c>
      <c r="AQ607" s="31" t="n">
        <f aca="false">'ARIMAX(1,1,1) Model'!$C$6*I607+'ARIMAX(1,1,1) Model'!$C$7*N607/1000+'ARIMAX(1,1,1) Model'!$C$8*AD607+'ARIMAX(1,1,1) Model'!$C$9*AE607+'ARIMAX(1,1,1) Model'!$C$10*AC607+'ARIMAX(1,1,1) Model'!$C$11*IF(AND(B607&gt;='ARIMAX(1,1,1) Model'!$C$25,B607&lt;='ARIMAX(1,1,1) Model'!$C$26),1,0)+'ARIMAX(1,1,1) Model'!$C$12*E607/1000+'ARIMAX(1,1,1) Model'!$C$13*V607+'ARIMAX(1,1,1) Model'!$C$14*A607+'ARIMAX(1,1,1) Model'!$C$15*SIN(2*PI()*A607/'ARIMAX(1,1,1) Model'!$C$24)+'ARIMAX(1,1,1) Model'!$C$16*COS(2*PI()*A607/'ARIMAX(1,1,1) Model'!$C$24)+'ARIMAX(1,1,1) Model'!$C$17*SIN(4*PI()*A607/'ARIMAX(1,1,1) Model'!$C$24)+'ARIMAX(1,1,1) Model'!$C$18*COS(4*PI()*A607/'ARIMAX(1,1,1) Model'!$C$24)</f>
        <v>1987.57155265708</v>
      </c>
      <c r="AR607" s="31" t="n">
        <f aca="false">IF(ISNUMBER(C607),C607,AP607)-AQ607</f>
        <v>6911.42844734293</v>
      </c>
      <c r="AS607" s="31" t="n">
        <f aca="false">IF(ISNUMBER(C607),C607-AP607,0)</f>
        <v>-12.344623240524</v>
      </c>
      <c r="AT607" s="32"/>
      <c r="AU607" s="33"/>
      <c r="AV607" s="33"/>
      <c r="AW607" s="31"/>
      <c r="AX607" s="31"/>
    </row>
    <row r="608" customFormat="false" ht="16.5" hidden="false" customHeight="true" outlineLevel="0" collapsed="false">
      <c r="A608" s="23" t="n">
        <v>607</v>
      </c>
      <c r="B608" s="24" t="n">
        <v>37519</v>
      </c>
      <c r="C608" s="23" t="n">
        <v>8625</v>
      </c>
      <c r="D608" s="25"/>
      <c r="E608" s="25" t="n">
        <v>412000</v>
      </c>
      <c r="F608" s="25"/>
      <c r="G608" s="25" t="n">
        <v>29.386</v>
      </c>
      <c r="H608" s="25" t="n">
        <v>28.322</v>
      </c>
      <c r="I608" s="25" t="n">
        <v>1.401</v>
      </c>
      <c r="J608" s="25" t="n">
        <v>10887.46</v>
      </c>
      <c r="K608" s="25" t="n">
        <v>789624</v>
      </c>
      <c r="L608" s="25" t="n">
        <v>851</v>
      </c>
      <c r="M608" s="25" t="n">
        <v>18.449</v>
      </c>
      <c r="N608" s="25" t="n">
        <v>256392</v>
      </c>
      <c r="O608" s="25" t="n">
        <v>7387.3</v>
      </c>
      <c r="P608" s="25" t="n">
        <v>1951616</v>
      </c>
      <c r="Q608" s="25"/>
      <c r="R608" s="25" t="n">
        <v>14003</v>
      </c>
      <c r="S608" s="25"/>
      <c r="T608" s="25" t="n">
        <v>88.8</v>
      </c>
      <c r="U608" s="25" t="n">
        <v>24</v>
      </c>
      <c r="V608" s="25" t="n">
        <v>93.1</v>
      </c>
      <c r="W608" s="25"/>
      <c r="X608" s="25"/>
      <c r="Y608" s="25"/>
      <c r="Z608" s="25"/>
      <c r="AA608" s="25" t="n">
        <v>285225</v>
      </c>
      <c r="AB608" s="26"/>
      <c r="AC608" s="27" t="n">
        <v>0</v>
      </c>
      <c r="AD608" s="28" t="n">
        <v>0</v>
      </c>
      <c r="AE608" s="28" t="n">
        <v>56.1</v>
      </c>
      <c r="AF608" s="27"/>
      <c r="AG608" s="29" t="n">
        <f aca="false">6753.47943187+0.36116788*I608+0.01252571*N608-22.85359542*V608+0.00407811*AA608-0.00067349*E608</f>
        <v>8723.50857753788</v>
      </c>
      <c r="AH608" s="29" t="n">
        <f aca="false">A608*'Simple Linear Regression'!$B$18+'Simple Linear Regression'!$B$17</f>
        <v>8403.12985687023</v>
      </c>
      <c r="AI608" s="29" t="n">
        <f aca="false">7491.3971+0.0137554*N608-0.00058829*E608-34.3283*V608+0.30565*L608+54.6031*M608</f>
        <v>8847.3121487</v>
      </c>
      <c r="AJ608" s="29" t="n">
        <f aca="false">7491.3971-0.00058829*E608+0.30565*L608+54.6031*M608+0.0137554*N608-34.3283*V608</f>
        <v>8847.3121487</v>
      </c>
      <c r="AL608" s="29" t="n">
        <f aca="false">2192.59+2373.87*I608+0.0316653*N608-15.7623*V608+0.00202406*AA608-0.000740146*E608-0.00963493*(I608*N608)</f>
        <v>8981.09681854344</v>
      </c>
      <c r="AM608" s="30" t="n">
        <f aca="false">5205.907083+122.0638992*I608+13.609808*(N608/1000)-1.245906883*AD608+0.7746840854*AE608-134.2474226*AC608-1547.125689*IF(AND(B608&gt;=DATE(2020,3,20),B608&lt;=DATE(2020,6,26)),1,0)</f>
        <v>8909.82427570614</v>
      </c>
      <c r="AN608" s="30" t="n">
        <f aca="false">IF(ISNUMBER(C609),C609,AN609)-0.8328750492*(AD610-AD609)+3.274150872*(AE610-AE609)+0.7954612886*((IF(ISNUMBER(C609),C609,AN609)-IF(ISNUMBER(C608),C608,AN608))-(-0.8328750492*(AD609-AD608)+3.274150872*(AE609-AE608)))-1.394571582*AO609+0.4181414112*AO608</f>
        <v>8576.07503154021</v>
      </c>
      <c r="AP608" s="31" t="n">
        <f aca="false">AQ608+AR607+'ARIMAX(1,1,1) Model'!$C$19*(AR607-AR606)+'ARIMAX(1,1,1) Model'!$C$20*AS607</f>
        <v>8866.63908240463</v>
      </c>
      <c r="AQ608" s="31" t="n">
        <f aca="false">'ARIMAX(1,1,1) Model'!$C$6*I608+'ARIMAX(1,1,1) Model'!$C$7*N608/1000+'ARIMAX(1,1,1) Model'!$C$8*AD608+'ARIMAX(1,1,1) Model'!$C$9*AE608+'ARIMAX(1,1,1) Model'!$C$10*AC608+'ARIMAX(1,1,1) Model'!$C$11*IF(AND(B608&gt;='ARIMAX(1,1,1) Model'!$C$25,B608&lt;='ARIMAX(1,1,1) Model'!$C$26),1,0)+'ARIMAX(1,1,1) Model'!$C$12*E608/1000+'ARIMAX(1,1,1) Model'!$C$13*V608+'ARIMAX(1,1,1) Model'!$C$14*A608+'ARIMAX(1,1,1) Model'!$C$15*SIN(2*PI()*A608/'ARIMAX(1,1,1) Model'!$C$24)+'ARIMAX(1,1,1) Model'!$C$16*COS(2*PI()*A608/'ARIMAX(1,1,1) Model'!$C$24)+'ARIMAX(1,1,1) Model'!$C$17*SIN(4*PI()*A608/'ARIMAX(1,1,1) Model'!$C$24)+'ARIMAX(1,1,1) Model'!$C$18*COS(4*PI()*A608/'ARIMAX(1,1,1) Model'!$C$24)</f>
        <v>1945.28932469105</v>
      </c>
      <c r="AR608" s="31" t="n">
        <f aca="false">IF(ISNUMBER(C608),C608,AP608)-AQ608</f>
        <v>6679.71067530895</v>
      </c>
      <c r="AS608" s="31" t="n">
        <f aca="false">IF(ISNUMBER(C608),C608-AP608,0)</f>
        <v>-241.639082404627</v>
      </c>
      <c r="AT608" s="32"/>
      <c r="AU608" s="33"/>
      <c r="AV608" s="33"/>
      <c r="AW608" s="31"/>
      <c r="AX608" s="31"/>
    </row>
    <row r="609" customFormat="false" ht="16.5" hidden="false" customHeight="true" outlineLevel="0" collapsed="false">
      <c r="A609" s="23" t="n">
        <v>608</v>
      </c>
      <c r="B609" s="24" t="n">
        <v>37526</v>
      </c>
      <c r="C609" s="23" t="n">
        <v>8582</v>
      </c>
      <c r="D609" s="25"/>
      <c r="E609" s="25" t="n">
        <v>401000</v>
      </c>
      <c r="F609" s="25"/>
      <c r="G609" s="25" t="n">
        <v>30.634</v>
      </c>
      <c r="H609" s="25" t="n">
        <v>29.174</v>
      </c>
      <c r="I609" s="25" t="n">
        <v>1.395</v>
      </c>
      <c r="J609" s="25" t="n">
        <v>10887.46</v>
      </c>
      <c r="K609" s="25" t="n">
        <v>789624</v>
      </c>
      <c r="L609" s="25" t="n">
        <v>851</v>
      </c>
      <c r="M609" s="25" t="n">
        <v>18.449</v>
      </c>
      <c r="N609" s="25" t="n">
        <v>256392</v>
      </c>
      <c r="O609" s="25" t="n">
        <v>7387.3</v>
      </c>
      <c r="P609" s="25" t="n">
        <v>1951616</v>
      </c>
      <c r="Q609" s="25"/>
      <c r="R609" s="25" t="n">
        <v>14003</v>
      </c>
      <c r="S609" s="25"/>
      <c r="T609" s="25" t="n">
        <v>88.8</v>
      </c>
      <c r="U609" s="25" t="n">
        <v>24</v>
      </c>
      <c r="V609" s="25" t="n">
        <v>93.1</v>
      </c>
      <c r="W609" s="25"/>
      <c r="X609" s="25"/>
      <c r="Y609" s="25"/>
      <c r="Z609" s="25"/>
      <c r="AA609" s="25" t="n">
        <v>285225</v>
      </c>
      <c r="AB609" s="26"/>
      <c r="AC609" s="27" t="n">
        <v>0</v>
      </c>
      <c r="AD609" s="28" t="n">
        <v>6.5</v>
      </c>
      <c r="AE609" s="28" t="n">
        <v>42.6</v>
      </c>
      <c r="AF609" s="27"/>
      <c r="AG609" s="29" t="n">
        <f aca="false">6753.47943187+0.36116788*I609+0.01252571*N609-22.85359542*V609+0.00407811*AA609-0.00067349*E609</f>
        <v>8730.9148005306</v>
      </c>
      <c r="AH609" s="29" t="n">
        <f aca="false">A609*'Simple Linear Regression'!$B$18+'Simple Linear Regression'!$B$17</f>
        <v>8403.98289395414</v>
      </c>
      <c r="AI609" s="29" t="n">
        <f aca="false">7491.3971+0.0137554*N609-0.00058829*E609-34.3283*V609+0.30565*L609+54.6031*M609</f>
        <v>8853.7833387</v>
      </c>
      <c r="AJ609" s="29" t="n">
        <f aca="false">7491.3971-0.00058829*E609+0.30565*L609+54.6031*M609+0.0137554*N609-34.3283*V609</f>
        <v>8853.7833387</v>
      </c>
      <c r="AL609" s="29" t="n">
        <f aca="false">2192.59+2373.87*I609+0.0316653*N609-15.7623*V609+0.00202406*AA609-0.000740146*E609-0.00963493*(I609*N609)</f>
        <v>8989.8171183788</v>
      </c>
      <c r="AM609" s="30" t="n">
        <f aca="false">5205.907083+122.0638992*I609+13.609808*(N609/1000)-1.245906883*AD609+0.7746840854*AE609-134.2474226*AC609-1547.125689*IF(AND(B609&gt;=DATE(2020,3,20),B609&lt;=DATE(2020,6,26)),1,0)</f>
        <v>8890.53526241854</v>
      </c>
      <c r="AN609" s="30" t="n">
        <f aca="false">IF(ISNUMBER(C610),C610,AN610)-0.8328750492*(AD611-AD610)+3.274150872*(AE611-AE610)+0.7954612886*((IF(ISNUMBER(C610),C610,AN610)-IF(ISNUMBER(C609),C609,AN609))-(-0.8328750492*(AD610-AD609)+3.274150872*(AE610-AE609)))-1.394571582*AO610+0.4181414112*AO609</f>
        <v>9112.73262738251</v>
      </c>
      <c r="AP609" s="31" t="n">
        <f aca="false">AQ609+AR608+'ARIMAX(1,1,1) Model'!$C$19*(AR608-AR607)+'ARIMAX(1,1,1) Model'!$C$20*AS608</f>
        <v>8789.88350192281</v>
      </c>
      <c r="AQ609" s="31" t="n">
        <f aca="false">'ARIMAX(1,1,1) Model'!$C$6*I609+'ARIMAX(1,1,1) Model'!$C$7*N609/1000+'ARIMAX(1,1,1) Model'!$C$8*AD609+'ARIMAX(1,1,1) Model'!$C$9*AE609+'ARIMAX(1,1,1) Model'!$C$10*AC609+'ARIMAX(1,1,1) Model'!$C$11*IF(AND(B609&gt;='ARIMAX(1,1,1) Model'!$C$25,B609&lt;='ARIMAX(1,1,1) Model'!$C$26),1,0)+'ARIMAX(1,1,1) Model'!$C$12*E609/1000+'ARIMAX(1,1,1) Model'!$C$13*V609+'ARIMAX(1,1,1) Model'!$C$14*A609+'ARIMAX(1,1,1) Model'!$C$15*SIN(2*PI()*A609/'ARIMAX(1,1,1) Model'!$C$24)+'ARIMAX(1,1,1) Model'!$C$16*COS(2*PI()*A609/'ARIMAX(1,1,1) Model'!$C$24)+'ARIMAX(1,1,1) Model'!$C$17*SIN(4*PI()*A609/'ARIMAX(1,1,1) Model'!$C$24)+'ARIMAX(1,1,1) Model'!$C$18*COS(4*PI()*A609/'ARIMAX(1,1,1) Model'!$C$24)</f>
        <v>1915.27729358694</v>
      </c>
      <c r="AR609" s="31" t="n">
        <f aca="false">IF(ISNUMBER(C609),C609,AP609)-AQ609</f>
        <v>6666.72270641306</v>
      </c>
      <c r="AS609" s="31" t="n">
        <f aca="false">IF(ISNUMBER(C609),C609-AP609,0)</f>
        <v>-207.883501922806</v>
      </c>
      <c r="AT609" s="32"/>
      <c r="AU609" s="33"/>
      <c r="AV609" s="33"/>
      <c r="AW609" s="31"/>
      <c r="AX609" s="31"/>
    </row>
    <row r="610" customFormat="false" ht="16.5" hidden="false" customHeight="true" outlineLevel="0" collapsed="false">
      <c r="A610" s="23" t="n">
        <v>609</v>
      </c>
      <c r="B610" s="24" t="n">
        <v>37533</v>
      </c>
      <c r="C610" s="23" t="n">
        <v>8895</v>
      </c>
      <c r="D610" s="25"/>
      <c r="E610" s="25" t="n">
        <v>409000</v>
      </c>
      <c r="F610" s="25"/>
      <c r="G610" s="25" t="n">
        <v>30.254</v>
      </c>
      <c r="H610" s="25" t="n">
        <v>28.89</v>
      </c>
      <c r="I610" s="25" t="n">
        <v>1.413</v>
      </c>
      <c r="J610" s="25" t="n">
        <v>10887.46</v>
      </c>
      <c r="K610" s="25" t="n">
        <v>789624</v>
      </c>
      <c r="L610" s="25" t="n">
        <v>851</v>
      </c>
      <c r="M610" s="25" t="n">
        <v>18.449</v>
      </c>
      <c r="N610" s="25" t="n">
        <v>256392</v>
      </c>
      <c r="O610" s="25" t="n">
        <v>7387.3</v>
      </c>
      <c r="P610" s="25" t="n">
        <v>1951616</v>
      </c>
      <c r="Q610" s="25"/>
      <c r="R610" s="25" t="n">
        <v>14003</v>
      </c>
      <c r="S610" s="25"/>
      <c r="T610" s="25" t="n">
        <v>88.8</v>
      </c>
      <c r="U610" s="25" t="n">
        <v>24</v>
      </c>
      <c r="V610" s="25" t="n">
        <v>93.1</v>
      </c>
      <c r="W610" s="25"/>
      <c r="X610" s="25"/>
      <c r="Y610" s="25"/>
      <c r="Z610" s="25"/>
      <c r="AA610" s="25" t="n">
        <v>285225</v>
      </c>
      <c r="AB610" s="26"/>
      <c r="AC610" s="27" t="n">
        <v>0</v>
      </c>
      <c r="AD610" s="28" t="n">
        <v>4.6</v>
      </c>
      <c r="AE610" s="28" t="n">
        <v>38.7</v>
      </c>
      <c r="AF610" s="27"/>
      <c r="AG610" s="29" t="n">
        <f aca="false">6753.47943187+0.36116788*I610+0.01252571*N610-22.85359542*V610+0.00407811*AA610-0.00067349*E610</f>
        <v>8725.53338155244</v>
      </c>
      <c r="AH610" s="29" t="n">
        <f aca="false">A610*'Simple Linear Regression'!$B$18+'Simple Linear Regression'!$B$17</f>
        <v>8404.83593103804</v>
      </c>
      <c r="AI610" s="29" t="n">
        <f aca="false">7491.3971+0.0137554*N610-0.00058829*E610-34.3283*V610+0.30565*L610+54.6031*M610</f>
        <v>8849.0770187</v>
      </c>
      <c r="AJ610" s="29" t="n">
        <f aca="false">7491.3971-0.00058829*E610+0.30565*L610+54.6031*M610+0.0137554*N610-34.3283*V610</f>
        <v>8849.0770187</v>
      </c>
      <c r="AL610" s="29" t="n">
        <f aca="false">2192.59+2373.87*I610+0.0316653*N610-15.7623*V610+0.00202406*AA610-0.000740146*E610-0.00963493*(I610*N610)</f>
        <v>8982.15986887272</v>
      </c>
      <c r="AM610" s="30" t="n">
        <f aca="false">5205.907083+122.0638992*I610+13.609808*(N610/1000)-1.245906883*AD610+0.7746840854*AE610-134.2474226*AC610-1547.125689*IF(AND(B610&gt;=DATE(2020,3,20),B610&lt;=DATE(2020,6,26)),1,0)</f>
        <v>8892.07836774878</v>
      </c>
      <c r="AN610" s="30" t="n">
        <f aca="false">IF(ISNUMBER(C611),C611,AN611)-0.8328750492*(AD612-AD611)+3.274150872*(AE612-AE611)+0.7954612886*((IF(ISNUMBER(C611),C611,AN611)-IF(ISNUMBER(C610),C610,AN610))-(-0.8328750492*(AD611-AD610)+3.274150872*(AE611-AE610)))-1.394571582*AO611+0.4181414112*AO610</f>
        <v>9168.07520838789</v>
      </c>
      <c r="AP610" s="31" t="n">
        <f aca="false">AQ610+AR609+'ARIMAX(1,1,1) Model'!$C$19*(AR609-AR608)+'ARIMAX(1,1,1) Model'!$C$20*AS609</f>
        <v>8743.44662791394</v>
      </c>
      <c r="AQ610" s="31" t="n">
        <f aca="false">'ARIMAX(1,1,1) Model'!$C$6*I610+'ARIMAX(1,1,1) Model'!$C$7*N610/1000+'ARIMAX(1,1,1) Model'!$C$8*AD610+'ARIMAX(1,1,1) Model'!$C$9*AE610+'ARIMAX(1,1,1) Model'!$C$10*AC610+'ARIMAX(1,1,1) Model'!$C$11*IF(AND(B610&gt;='ARIMAX(1,1,1) Model'!$C$25,B610&lt;='ARIMAX(1,1,1) Model'!$C$26),1,0)+'ARIMAX(1,1,1) Model'!$C$12*E610/1000+'ARIMAX(1,1,1) Model'!$C$13*V610+'ARIMAX(1,1,1) Model'!$C$14*A610+'ARIMAX(1,1,1) Model'!$C$15*SIN(2*PI()*A610/'ARIMAX(1,1,1) Model'!$C$24)+'ARIMAX(1,1,1) Model'!$C$16*COS(2*PI()*A610/'ARIMAX(1,1,1) Model'!$C$24)+'ARIMAX(1,1,1) Model'!$C$17*SIN(4*PI()*A610/'ARIMAX(1,1,1) Model'!$C$24)+'ARIMAX(1,1,1) Model'!$C$18*COS(4*PI()*A610/'ARIMAX(1,1,1) Model'!$C$24)</f>
        <v>1890.87815180089</v>
      </c>
      <c r="AR610" s="31" t="n">
        <f aca="false">IF(ISNUMBER(C610),C610,AP610)-AQ610</f>
        <v>7004.12184819911</v>
      </c>
      <c r="AS610" s="31" t="n">
        <f aca="false">IF(ISNUMBER(C610),C610-AP610,0)</f>
        <v>151.553372086064</v>
      </c>
      <c r="AT610" s="32"/>
      <c r="AU610" s="33"/>
      <c r="AV610" s="33"/>
      <c r="AW610" s="31"/>
      <c r="AX610" s="31"/>
    </row>
    <row r="611" customFormat="false" ht="16.5" hidden="false" customHeight="true" outlineLevel="0" collapsed="false">
      <c r="A611" s="23" t="n">
        <v>610</v>
      </c>
      <c r="B611" s="24" t="n">
        <v>37540</v>
      </c>
      <c r="C611" s="23" t="n">
        <v>9090</v>
      </c>
      <c r="D611" s="25"/>
      <c r="E611" s="25" t="n">
        <v>404000</v>
      </c>
      <c r="F611" s="25"/>
      <c r="G611" s="25" t="n">
        <v>29.368</v>
      </c>
      <c r="H611" s="25" t="n">
        <v>28.166</v>
      </c>
      <c r="I611" s="25" t="n">
        <v>1.439</v>
      </c>
      <c r="J611" s="25" t="n">
        <v>10887.46</v>
      </c>
      <c r="K611" s="25" t="n">
        <v>720832</v>
      </c>
      <c r="L611" s="25" t="n">
        <v>848</v>
      </c>
      <c r="M611" s="25" t="n">
        <v>18.449</v>
      </c>
      <c r="N611" s="25" t="n">
        <v>256392</v>
      </c>
      <c r="O611" s="25" t="n">
        <v>7412.6</v>
      </c>
      <c r="P611" s="25" t="n">
        <v>1951616</v>
      </c>
      <c r="Q611" s="25"/>
      <c r="R611" s="25" t="n">
        <v>14003</v>
      </c>
      <c r="S611" s="25"/>
      <c r="T611" s="25" t="n">
        <v>88.8</v>
      </c>
      <c r="U611" s="25" t="n">
        <v>24</v>
      </c>
      <c r="V611" s="25" t="n">
        <v>93.5</v>
      </c>
      <c r="W611" s="25"/>
      <c r="X611" s="25"/>
      <c r="Y611" s="25"/>
      <c r="Z611" s="25"/>
      <c r="AA611" s="25" t="n">
        <v>285225</v>
      </c>
      <c r="AB611" s="26"/>
      <c r="AC611" s="27" t="n">
        <v>0</v>
      </c>
      <c r="AD611" s="28" t="n">
        <v>18.6</v>
      </c>
      <c r="AE611" s="28" t="n">
        <v>30</v>
      </c>
      <c r="AF611" s="27"/>
      <c r="AG611" s="29" t="n">
        <f aca="false">6753.47943187+0.36116788*I611+0.01252571*N611-22.85359542*V611+0.00407811*AA611-0.00067349*E611</f>
        <v>8719.76878374932</v>
      </c>
      <c r="AH611" s="29" t="n">
        <f aca="false">A611*'Simple Linear Regression'!$B$18+'Simple Linear Regression'!$B$17</f>
        <v>8405.68896812194</v>
      </c>
      <c r="AI611" s="29" t="n">
        <f aca="false">7491.3971+0.0137554*N611-0.00058829*E611-34.3283*V611+0.30565*L611+54.6031*M611</f>
        <v>8837.3701987</v>
      </c>
      <c r="AJ611" s="29" t="n">
        <f aca="false">7491.3971-0.00058829*E611+0.30565*L611+54.6031*M611+0.0137554*N611-34.3283*V611</f>
        <v>8837.3701987</v>
      </c>
      <c r="AL611" s="29" t="n">
        <f aca="false">2192.59+2373.87*I611+0.0316653*N611-15.7623*V611+0.00202406*AA611-0.000740146*E611-0.00963493*(I611*N611)</f>
        <v>8977.04800558616</v>
      </c>
      <c r="AM611" s="30" t="n">
        <f aca="false">5205.907083+122.0638992*I611+13.609808*(N611/1000)-1.245906883*AD611+0.7746840854*AE611-134.2474226*AC611-1547.125689*IF(AND(B611&gt;=DATE(2020,3,20),B611&lt;=DATE(2020,6,26)),1,0)</f>
        <v>8871.069581223</v>
      </c>
      <c r="AN611" s="30" t="n">
        <f aca="false">IF(ISNUMBER(C612),C612,AN612)-0.8328750492*(AD613-AD612)+3.274150872*(AE613-AE612)+0.7954612886*((IF(ISNUMBER(C612),C612,AN612)-IF(ISNUMBER(C611),C611,AN611))-(-0.8328750492*(AD612-AD611)+3.274150872*(AE612-AE611)))-1.394571582*AO612+0.4181414112*AO611</f>
        <v>8380.08021059571</v>
      </c>
      <c r="AP611" s="31" t="n">
        <f aca="false">AQ611+AR610+'ARIMAX(1,1,1) Model'!$C$19*(AR610-AR609)+'ARIMAX(1,1,1) Model'!$C$20*AS610</f>
        <v>8776.43737745112</v>
      </c>
      <c r="AQ611" s="31" t="n">
        <f aca="false">'ARIMAX(1,1,1) Model'!$C$6*I611+'ARIMAX(1,1,1) Model'!$C$7*N611/1000+'ARIMAX(1,1,1) Model'!$C$8*AD611+'ARIMAX(1,1,1) Model'!$C$9*AE611+'ARIMAX(1,1,1) Model'!$C$10*AC611+'ARIMAX(1,1,1) Model'!$C$11*IF(AND(B611&gt;='ARIMAX(1,1,1) Model'!$C$25,B611&lt;='ARIMAX(1,1,1) Model'!$C$26),1,0)+'ARIMAX(1,1,1) Model'!$C$12*E611/1000+'ARIMAX(1,1,1) Model'!$C$13*V611+'ARIMAX(1,1,1) Model'!$C$14*A611+'ARIMAX(1,1,1) Model'!$C$15*SIN(2*PI()*A611/'ARIMAX(1,1,1) Model'!$C$24)+'ARIMAX(1,1,1) Model'!$C$16*COS(2*PI()*A611/'ARIMAX(1,1,1) Model'!$C$24)+'ARIMAX(1,1,1) Model'!$C$17*SIN(4*PI()*A611/'ARIMAX(1,1,1) Model'!$C$24)+'ARIMAX(1,1,1) Model'!$C$18*COS(4*PI()*A611/'ARIMAX(1,1,1) Model'!$C$24)</f>
        <v>1875.81912410629</v>
      </c>
      <c r="AR611" s="31" t="n">
        <f aca="false">IF(ISNUMBER(C611),C611,AP611)-AQ611</f>
        <v>7214.18087589371</v>
      </c>
      <c r="AS611" s="31" t="n">
        <f aca="false">IF(ISNUMBER(C611),C611-AP611,0)</f>
        <v>313.562622548885</v>
      </c>
      <c r="AT611" s="32"/>
      <c r="AU611" s="33"/>
      <c r="AV611" s="33"/>
      <c r="AW611" s="31"/>
      <c r="AX611" s="31"/>
    </row>
    <row r="612" customFormat="false" ht="16.5" hidden="false" customHeight="true" outlineLevel="0" collapsed="false">
      <c r="A612" s="23" t="n">
        <v>611</v>
      </c>
      <c r="B612" s="24" t="n">
        <v>37547</v>
      </c>
      <c r="C612" s="23" t="n">
        <v>8653</v>
      </c>
      <c r="D612" s="25"/>
      <c r="E612" s="25" t="n">
        <v>405000</v>
      </c>
      <c r="F612" s="25"/>
      <c r="G612" s="25" t="n">
        <v>29.648</v>
      </c>
      <c r="H612" s="25" t="n">
        <v>28.45</v>
      </c>
      <c r="I612" s="25" t="n">
        <v>1.44</v>
      </c>
      <c r="J612" s="25" t="n">
        <v>10887.46</v>
      </c>
      <c r="K612" s="25" t="n">
        <v>720832</v>
      </c>
      <c r="L612" s="25" t="n">
        <v>848</v>
      </c>
      <c r="M612" s="25" t="n">
        <v>16.665</v>
      </c>
      <c r="N612" s="25" t="n">
        <v>258666</v>
      </c>
      <c r="O612" s="25" t="n">
        <v>7412.6</v>
      </c>
      <c r="P612" s="25" t="n">
        <v>1951616</v>
      </c>
      <c r="Q612" s="25"/>
      <c r="R612" s="25" t="n">
        <v>14003</v>
      </c>
      <c r="S612" s="25"/>
      <c r="T612" s="25" t="n">
        <v>88.8</v>
      </c>
      <c r="U612" s="25" t="n">
        <v>24</v>
      </c>
      <c r="V612" s="25" t="n">
        <v>93.5</v>
      </c>
      <c r="W612" s="25"/>
      <c r="X612" s="25"/>
      <c r="Y612" s="25"/>
      <c r="Z612" s="25"/>
      <c r="AA612" s="25" t="n">
        <v>285225</v>
      </c>
      <c r="AB612" s="26"/>
      <c r="AC612" s="27" t="n">
        <v>0</v>
      </c>
      <c r="AD612" s="28" t="n">
        <v>54.7</v>
      </c>
      <c r="AE612" s="28" t="n">
        <v>5.9</v>
      </c>
      <c r="AF612" s="27"/>
      <c r="AG612" s="29" t="n">
        <f aca="false">6753.47943187+0.36116788*I612+0.01252571*N612-22.85359542*V612+0.00407811*AA612-0.00067349*E612</f>
        <v>8747.5791194572</v>
      </c>
      <c r="AH612" s="29" t="n">
        <f aca="false">A612*'Simple Linear Regression'!$B$18+'Simple Linear Regression'!$B$17</f>
        <v>8406.54200520585</v>
      </c>
      <c r="AI612" s="29" t="n">
        <f aca="false">7491.3971+0.0137554*N612-0.00058829*E612-34.3283*V612+0.30565*L612+54.6031*M612</f>
        <v>8770.6497579</v>
      </c>
      <c r="AJ612" s="29" t="n">
        <f aca="false">7491.3971-0.00058829*E612+0.30565*L612+54.6031*M612+0.0137554*N612-34.3283*V612</f>
        <v>8770.6497579</v>
      </c>
      <c r="AL612" s="29" t="n">
        <f aca="false">2192.59+2373.87*I612+0.0316653*N612-15.7623*V612+0.00202406*AA612-0.000740146*E612-0.00963493*(I612*N612)</f>
        <v>9016.6681464328</v>
      </c>
      <c r="AM612" s="30" t="n">
        <f aca="false">5205.907083+122.0638992*I612+13.609808*(N612/1000)-1.245906883*AD612+0.7746840854*AE612-134.2474226*AC612-1547.125689*IF(AND(B612&gt;=DATE(2020,3,20),B612&lt;=DATE(2020,6,26)),1,0)</f>
        <v>8838.49322357976</v>
      </c>
      <c r="AN612" s="30" t="n">
        <f aca="false">IF(ISNUMBER(C613),C613,AN613)-0.8328750492*(AD614-AD613)+3.274150872*(AE614-AE613)+0.7954612886*((IF(ISNUMBER(C613),C613,AN613)-IF(ISNUMBER(C612),C612,AN612))-(-0.8328750492*(AD613-AD612)+3.274150872*(AE613-AE612)))-1.394571582*AO613+0.4181414112*AO612</f>
        <v>9308.50666735953</v>
      </c>
      <c r="AP612" s="31" t="n">
        <f aca="false">AQ612+AR611+'ARIMAX(1,1,1) Model'!$C$19*(AR611-AR610)+'ARIMAX(1,1,1) Model'!$C$20*AS611</f>
        <v>8776.89672473175</v>
      </c>
      <c r="AQ612" s="31" t="n">
        <f aca="false">'ARIMAX(1,1,1) Model'!$C$6*I612+'ARIMAX(1,1,1) Model'!$C$7*N612/1000+'ARIMAX(1,1,1) Model'!$C$8*AD612+'ARIMAX(1,1,1) Model'!$C$9*AE612+'ARIMAX(1,1,1) Model'!$C$10*AC612+'ARIMAX(1,1,1) Model'!$C$11*IF(AND(B612&gt;='ARIMAX(1,1,1) Model'!$C$25,B612&lt;='ARIMAX(1,1,1) Model'!$C$26),1,0)+'ARIMAX(1,1,1) Model'!$C$12*E612/1000+'ARIMAX(1,1,1) Model'!$C$13*V612+'ARIMAX(1,1,1) Model'!$C$14*A612+'ARIMAX(1,1,1) Model'!$C$15*SIN(2*PI()*A612/'ARIMAX(1,1,1) Model'!$C$24)+'ARIMAX(1,1,1) Model'!$C$16*COS(2*PI()*A612/'ARIMAX(1,1,1) Model'!$C$24)+'ARIMAX(1,1,1) Model'!$C$17*SIN(4*PI()*A612/'ARIMAX(1,1,1) Model'!$C$24)+'ARIMAX(1,1,1) Model'!$C$18*COS(4*PI()*A612/'ARIMAX(1,1,1) Model'!$C$24)</f>
        <v>1824.46098574473</v>
      </c>
      <c r="AR612" s="31" t="n">
        <f aca="false">IF(ISNUMBER(C612),C612,AP612)-AQ612</f>
        <v>6828.53901425527</v>
      </c>
      <c r="AS612" s="31" t="n">
        <f aca="false">IF(ISNUMBER(C612),C612-AP612,0)</f>
        <v>-123.896724731747</v>
      </c>
      <c r="AT612" s="32"/>
      <c r="AU612" s="33"/>
      <c r="AV612" s="33"/>
      <c r="AW612" s="31"/>
      <c r="AX612" s="31"/>
    </row>
    <row r="613" customFormat="false" ht="16.5" hidden="false" customHeight="true" outlineLevel="0" collapsed="false">
      <c r="A613" s="23" t="n">
        <v>612</v>
      </c>
      <c r="B613" s="24" t="n">
        <v>37554</v>
      </c>
      <c r="C613" s="23" t="n">
        <v>9022</v>
      </c>
      <c r="D613" s="25"/>
      <c r="E613" s="25" t="n">
        <v>412000</v>
      </c>
      <c r="F613" s="25"/>
      <c r="G613" s="25" t="n">
        <v>27.878</v>
      </c>
      <c r="H613" s="25" t="n">
        <v>26.624</v>
      </c>
      <c r="I613" s="25" t="n">
        <v>1.458</v>
      </c>
      <c r="J613" s="25" t="n">
        <v>10887.46</v>
      </c>
      <c r="K613" s="25" t="n">
        <v>720832</v>
      </c>
      <c r="L613" s="25" t="n">
        <v>848</v>
      </c>
      <c r="M613" s="25" t="n">
        <v>16.665</v>
      </c>
      <c r="N613" s="25" t="n">
        <v>258666</v>
      </c>
      <c r="O613" s="25" t="n">
        <v>7412.6</v>
      </c>
      <c r="P613" s="25" t="n">
        <v>1951616</v>
      </c>
      <c r="Q613" s="25"/>
      <c r="R613" s="25" t="n">
        <v>14003</v>
      </c>
      <c r="S613" s="25"/>
      <c r="T613" s="25" t="n">
        <v>88.8</v>
      </c>
      <c r="U613" s="25" t="n">
        <v>24</v>
      </c>
      <c r="V613" s="25" t="n">
        <v>93.5</v>
      </c>
      <c r="W613" s="25"/>
      <c r="X613" s="25"/>
      <c r="Y613" s="25"/>
      <c r="Z613" s="25"/>
      <c r="AA613" s="25" t="n">
        <v>285225</v>
      </c>
      <c r="AB613" s="26"/>
      <c r="AC613" s="27" t="n">
        <v>0</v>
      </c>
      <c r="AD613" s="28" t="n">
        <v>68.7</v>
      </c>
      <c r="AE613" s="28" t="n">
        <v>5.8</v>
      </c>
      <c r="AF613" s="27"/>
      <c r="AG613" s="29" t="n">
        <f aca="false">6753.47943187+0.36116788*I613+0.01252571*N613-22.85359542*V613+0.00407811*AA613-0.00067349*E613</f>
        <v>8742.87119047904</v>
      </c>
      <c r="AH613" s="29" t="n">
        <f aca="false">A613*'Simple Linear Regression'!$B$18+'Simple Linear Regression'!$B$17</f>
        <v>8407.39504228975</v>
      </c>
      <c r="AI613" s="29" t="n">
        <f aca="false">7491.3971+0.0137554*N613-0.00058829*E613-34.3283*V613+0.30565*L613+54.6031*M613</f>
        <v>8766.5317279</v>
      </c>
      <c r="AJ613" s="29" t="n">
        <f aca="false">7491.3971-0.00058829*E613+0.30565*L613+54.6031*M613+0.0137554*N613-34.3283*V613</f>
        <v>8766.5317279</v>
      </c>
      <c r="AL613" s="29" t="n">
        <f aca="false">2192.59+2373.87*I613+0.0316653*N613-15.7623*V613+0.00202406*AA613-0.000740146*E613-0.00963493*(I613*N613)</f>
        <v>9009.35666597196</v>
      </c>
      <c r="AM613" s="30" t="n">
        <f aca="false">5205.907083+122.0638992*I613+13.609808*(N613/1000)-1.245906883*AD613+0.7746840854*AE613-134.2474226*AC613-1547.125689*IF(AND(B613&gt;=DATE(2020,3,20),B613&lt;=DATE(2020,6,26)),1,0)</f>
        <v>8823.17020899482</v>
      </c>
      <c r="AN613" s="30" t="n">
        <f aca="false">IF(ISNUMBER(C614),C614,AN614)-0.8328750492*(AD615-AD614)+3.274150872*(AE615-AE614)+0.7954612886*((IF(ISNUMBER(C614),C614,AN614)-IF(ISNUMBER(C613),C613,AN613))-(-0.8328750492*(AD614-AD613)+3.274150872*(AE614-AE613)))-1.394571582*AO614+0.4181414112*AO613</f>
        <v>9545.14486223314</v>
      </c>
      <c r="AP613" s="31" t="n">
        <f aca="false">AQ613+AR612+'ARIMAX(1,1,1) Model'!$C$19*(AR612-AR611)+'ARIMAX(1,1,1) Model'!$C$20*AS612</f>
        <v>8721.09323238386</v>
      </c>
      <c r="AQ613" s="31" t="n">
        <f aca="false">'ARIMAX(1,1,1) Model'!$C$6*I613+'ARIMAX(1,1,1) Model'!$C$7*N613/1000+'ARIMAX(1,1,1) Model'!$C$8*AD613+'ARIMAX(1,1,1) Model'!$C$9*AE613+'ARIMAX(1,1,1) Model'!$C$10*AC613+'ARIMAX(1,1,1) Model'!$C$11*IF(AND(B613&gt;='ARIMAX(1,1,1) Model'!$C$25,B613&lt;='ARIMAX(1,1,1) Model'!$C$26),1,0)+'ARIMAX(1,1,1) Model'!$C$12*E613/1000+'ARIMAX(1,1,1) Model'!$C$13*V613+'ARIMAX(1,1,1) Model'!$C$14*A613+'ARIMAX(1,1,1) Model'!$C$15*SIN(2*PI()*A613/'ARIMAX(1,1,1) Model'!$C$24)+'ARIMAX(1,1,1) Model'!$C$16*COS(2*PI()*A613/'ARIMAX(1,1,1) Model'!$C$24)+'ARIMAX(1,1,1) Model'!$C$17*SIN(4*PI()*A613/'ARIMAX(1,1,1) Model'!$C$24)+'ARIMAX(1,1,1) Model'!$C$18*COS(4*PI()*A613/'ARIMAX(1,1,1) Model'!$C$24)</f>
        <v>1818.64910669541</v>
      </c>
      <c r="AR613" s="31" t="n">
        <f aca="false">IF(ISNUMBER(C613),C613,AP613)-AQ613</f>
        <v>7203.35089330459</v>
      </c>
      <c r="AS613" s="31" t="n">
        <f aca="false">IF(ISNUMBER(C613),C613-AP613,0)</f>
        <v>300.906767616138</v>
      </c>
      <c r="AT613" s="32"/>
      <c r="AU613" s="33"/>
      <c r="AV613" s="33"/>
      <c r="AW613" s="31"/>
      <c r="AX613" s="31"/>
    </row>
    <row r="614" customFormat="false" ht="16.5" hidden="false" customHeight="true" outlineLevel="0" collapsed="false">
      <c r="A614" s="23" t="n">
        <v>613</v>
      </c>
      <c r="B614" s="24" t="n">
        <v>37561</v>
      </c>
      <c r="C614" s="23" t="n">
        <v>9324</v>
      </c>
      <c r="D614" s="25"/>
      <c r="E614" s="25" t="n">
        <v>409000</v>
      </c>
      <c r="F614" s="25"/>
      <c r="G614" s="25" t="n">
        <v>27.026</v>
      </c>
      <c r="H614" s="25" t="n">
        <v>25.546</v>
      </c>
      <c r="I614" s="25" t="n">
        <v>1.444</v>
      </c>
      <c r="J614" s="25" t="n">
        <v>10887.46</v>
      </c>
      <c r="K614" s="25" t="n">
        <v>720832</v>
      </c>
      <c r="L614" s="25" t="n">
        <v>848</v>
      </c>
      <c r="M614" s="25" t="n">
        <v>16.665</v>
      </c>
      <c r="N614" s="25" t="n">
        <v>258666</v>
      </c>
      <c r="O614" s="25" t="n">
        <v>7412.6</v>
      </c>
      <c r="P614" s="25" t="n">
        <v>1951616</v>
      </c>
      <c r="Q614" s="25"/>
      <c r="R614" s="25" t="n">
        <v>14003</v>
      </c>
      <c r="S614" s="25"/>
      <c r="T614" s="25" t="n">
        <v>88.8</v>
      </c>
      <c r="U614" s="25" t="n">
        <v>24</v>
      </c>
      <c r="V614" s="25" t="n">
        <v>93.5</v>
      </c>
      <c r="W614" s="25"/>
      <c r="X614" s="25"/>
      <c r="Y614" s="25"/>
      <c r="Z614" s="25"/>
      <c r="AA614" s="25" t="n">
        <v>285225</v>
      </c>
      <c r="AB614" s="26"/>
      <c r="AC614" s="27" t="n">
        <v>0</v>
      </c>
      <c r="AD614" s="28" t="n">
        <v>81.5</v>
      </c>
      <c r="AE614" s="28" t="n">
        <v>4</v>
      </c>
      <c r="AF614" s="27"/>
      <c r="AG614" s="29" t="n">
        <f aca="false">6753.47943187+0.36116788*I614+0.01252571*N614-22.85359542*V614+0.00407811*AA614-0.00067349*E614</f>
        <v>8744.88660412872</v>
      </c>
      <c r="AH614" s="29" t="n">
        <f aca="false">A614*'Simple Linear Regression'!$B$18+'Simple Linear Regression'!$B$17</f>
        <v>8408.24807937366</v>
      </c>
      <c r="AI614" s="29" t="n">
        <f aca="false">7491.3971+0.0137554*N614-0.00058829*E614-34.3283*V614+0.30565*L614+54.6031*M614</f>
        <v>8768.2965979</v>
      </c>
      <c r="AJ614" s="29" t="n">
        <f aca="false">7491.3971-0.00058829*E614+0.30565*L614+54.6031*M614+0.0137554*N614-34.3283*V614</f>
        <v>8768.2965979</v>
      </c>
      <c r="AL614" s="29" t="n">
        <f aca="false">2192.59+2373.87*I614+0.0316653*N614-15.7623*V614+0.00202406*AA614-0.000740146*E614-0.00963493*(I614*N614)</f>
        <v>9013.23412721928</v>
      </c>
      <c r="AM614" s="30" t="n">
        <f aca="false">5205.907083+122.0638992*I614+13.609808*(N614/1000)-1.245906883*AD614+0.7746840854*AE614-134.2474226*AC614-1547.125689*IF(AND(B614&gt;=DATE(2020,3,20),B614&lt;=DATE(2020,6,26)),1,0)</f>
        <v>8804.1192749499</v>
      </c>
      <c r="AN614" s="30" t="n">
        <f aca="false">IF(ISNUMBER(C615),C615,AN615)-0.8328750492*(AD616-AD615)+3.274150872*(AE616-AE615)+0.7954612886*((IF(ISNUMBER(C615),C615,AN615)-IF(ISNUMBER(C614),C614,AN614))-(-0.8328750492*(AD615-AD614)+3.274150872*(AE615-AE614)))-1.394571582*AO615+0.4181414112*AO614</f>
        <v>8378.19978276191</v>
      </c>
      <c r="AP614" s="31" t="n">
        <f aca="false">AQ614+AR613+'ARIMAX(1,1,1) Model'!$C$19*(AR613-AR612)+'ARIMAX(1,1,1) Model'!$C$20*AS613</f>
        <v>8787.16361621428</v>
      </c>
      <c r="AQ614" s="31" t="n">
        <f aca="false">'ARIMAX(1,1,1) Model'!$C$6*I614+'ARIMAX(1,1,1) Model'!$C$7*N614/1000+'ARIMAX(1,1,1) Model'!$C$8*AD614+'ARIMAX(1,1,1) Model'!$C$9*AE614+'ARIMAX(1,1,1) Model'!$C$10*AC614+'ARIMAX(1,1,1) Model'!$C$11*IF(AND(B614&gt;='ARIMAX(1,1,1) Model'!$C$25,B614&lt;='ARIMAX(1,1,1) Model'!$C$26),1,0)+'ARIMAX(1,1,1) Model'!$C$12*E614/1000+'ARIMAX(1,1,1) Model'!$C$13*V614+'ARIMAX(1,1,1) Model'!$C$14*A614+'ARIMAX(1,1,1) Model'!$C$15*SIN(2*PI()*A614/'ARIMAX(1,1,1) Model'!$C$24)+'ARIMAX(1,1,1) Model'!$C$16*COS(2*PI()*A614/'ARIMAX(1,1,1) Model'!$C$24)+'ARIMAX(1,1,1) Model'!$C$17*SIN(4*PI()*A614/'ARIMAX(1,1,1) Model'!$C$24)+'ARIMAX(1,1,1) Model'!$C$18*COS(4*PI()*A614/'ARIMAX(1,1,1) Model'!$C$24)</f>
        <v>1818.0979172902</v>
      </c>
      <c r="AR614" s="31" t="n">
        <f aca="false">IF(ISNUMBER(C614),C614,AP614)-AQ614</f>
        <v>7505.9020827098</v>
      </c>
      <c r="AS614" s="31" t="n">
        <f aca="false">IF(ISNUMBER(C614),C614-AP614,0)</f>
        <v>536.836383785725</v>
      </c>
      <c r="AT614" s="32"/>
      <c r="AU614" s="33"/>
      <c r="AV614" s="33"/>
      <c r="AW614" s="31"/>
      <c r="AX614" s="31"/>
    </row>
    <row r="615" customFormat="false" ht="16.5" hidden="false" customHeight="true" outlineLevel="0" collapsed="false">
      <c r="A615" s="23" t="n">
        <v>614</v>
      </c>
      <c r="B615" s="24" t="n">
        <v>37568</v>
      </c>
      <c r="C615" s="23" t="n">
        <v>8759</v>
      </c>
      <c r="D615" s="25"/>
      <c r="E615" s="25" t="n">
        <v>405000</v>
      </c>
      <c r="F615" s="25"/>
      <c r="G615" s="25" t="n">
        <v>25.972</v>
      </c>
      <c r="H615" s="25" t="n">
        <v>24.3</v>
      </c>
      <c r="I615" s="25" t="n">
        <v>1.448</v>
      </c>
      <c r="J615" s="25" t="n">
        <v>10984.04</v>
      </c>
      <c r="K615" s="25" t="n">
        <v>720832</v>
      </c>
      <c r="L615" s="25" t="n">
        <v>860</v>
      </c>
      <c r="M615" s="25" t="n">
        <v>16.665</v>
      </c>
      <c r="N615" s="25" t="n">
        <v>258666</v>
      </c>
      <c r="O615" s="25" t="n">
        <v>7391.5</v>
      </c>
      <c r="P615" s="25" t="n">
        <v>1951616</v>
      </c>
      <c r="Q615" s="25"/>
      <c r="R615" s="25" t="n">
        <v>14003</v>
      </c>
      <c r="S615" s="25"/>
      <c r="T615" s="25" t="n">
        <v>89.5</v>
      </c>
      <c r="U615" s="25" t="n">
        <v>24</v>
      </c>
      <c r="V615" s="25" t="n">
        <v>92.9</v>
      </c>
      <c r="W615" s="25"/>
      <c r="X615" s="25"/>
      <c r="Y615" s="25"/>
      <c r="Z615" s="25"/>
      <c r="AA615" s="25" t="n">
        <v>285225</v>
      </c>
      <c r="AB615" s="26"/>
      <c r="AC615" s="27" t="n">
        <v>0</v>
      </c>
      <c r="AD615" s="28" t="n">
        <v>104.5</v>
      </c>
      <c r="AE615" s="28" t="n">
        <v>0</v>
      </c>
      <c r="AF615" s="27"/>
      <c r="AG615" s="29" t="n">
        <f aca="false">6753.47943187+0.36116788*I615+0.01252571*N615-22.85359542*V615+0.00407811*AA615-0.00067349*E615</f>
        <v>8761.29416605224</v>
      </c>
      <c r="AH615" s="29" t="n">
        <f aca="false">A615*'Simple Linear Regression'!$B$18+'Simple Linear Regression'!$B$17</f>
        <v>8409.10111645756</v>
      </c>
      <c r="AI615" s="29" t="n">
        <f aca="false">7491.3971+0.0137554*N615-0.00058829*E615-34.3283*V615+0.30565*L615+54.6031*M615</f>
        <v>8794.9145379</v>
      </c>
      <c r="AJ615" s="29" t="n">
        <f aca="false">7491.3971-0.00058829*E615+0.30565*L615+54.6031*M615+0.0137554*N615-34.3283*V615</f>
        <v>8794.9145379</v>
      </c>
      <c r="AL615" s="29" t="n">
        <f aca="false">2192.59+2373.87*I615+0.0316653*N615-15.7623*V615+0.00202406*AA615-0.000740146*E615-0.00963493*(I615*N615)</f>
        <v>9025.17865600576</v>
      </c>
      <c r="AM615" s="30" t="n">
        <f aca="false">5205.907083+122.0638992*I615+13.609808*(N615/1000)-1.245906883*AD615+0.7746840854*AE615-134.2474226*AC615-1547.125689*IF(AND(B615&gt;=DATE(2020,3,20),B615&lt;=DATE(2020,6,26)),1,0)</f>
        <v>8772.8529358961</v>
      </c>
      <c r="AN615" s="30" t="n">
        <f aca="false">IF(ISNUMBER(C616),C616,AN616)-0.8328750492*(AD617-AD616)+3.274150872*(AE617-AE616)+0.7954612886*((IF(ISNUMBER(C616),C616,AN616)-IF(ISNUMBER(C615),C615,AN615))-(-0.8328750492*(AD616-AD615)+3.274150872*(AE616-AE615)))-1.394571582*AO616+0.4181414112*AO615</f>
        <v>8286.49767945074</v>
      </c>
      <c r="AP615" s="31" t="n">
        <f aca="false">AQ615+AR614+'ARIMAX(1,1,1) Model'!$C$19*(AR614-AR613)+'ARIMAX(1,1,1) Model'!$C$20*AS614</f>
        <v>8852.80547758236</v>
      </c>
      <c r="AQ615" s="31" t="n">
        <f aca="false">'ARIMAX(1,1,1) Model'!$C$6*I615+'ARIMAX(1,1,1) Model'!$C$7*N615/1000+'ARIMAX(1,1,1) Model'!$C$8*AD615+'ARIMAX(1,1,1) Model'!$C$9*AE615+'ARIMAX(1,1,1) Model'!$C$10*AC615+'ARIMAX(1,1,1) Model'!$C$11*IF(AND(B615&gt;='ARIMAX(1,1,1) Model'!$C$25,B615&lt;='ARIMAX(1,1,1) Model'!$C$26),1,0)+'ARIMAX(1,1,1) Model'!$C$12*E615/1000+'ARIMAX(1,1,1) Model'!$C$13*V615+'ARIMAX(1,1,1) Model'!$C$14*A615+'ARIMAX(1,1,1) Model'!$C$15*SIN(2*PI()*A615/'ARIMAX(1,1,1) Model'!$C$24)+'ARIMAX(1,1,1) Model'!$C$16*COS(2*PI()*A615/'ARIMAX(1,1,1) Model'!$C$24)+'ARIMAX(1,1,1) Model'!$C$17*SIN(4*PI()*A615/'ARIMAX(1,1,1) Model'!$C$24)+'ARIMAX(1,1,1) Model'!$C$18*COS(4*PI()*A615/'ARIMAX(1,1,1) Model'!$C$24)</f>
        <v>1800.59264513573</v>
      </c>
      <c r="AR615" s="31" t="n">
        <f aca="false">IF(ISNUMBER(C615),C615,AP615)-AQ615</f>
        <v>6958.40735486427</v>
      </c>
      <c r="AS615" s="31" t="n">
        <f aca="false">IF(ISNUMBER(C615),C615-AP615,0)</f>
        <v>-93.8054775823603</v>
      </c>
      <c r="AT615" s="32"/>
      <c r="AU615" s="33"/>
      <c r="AV615" s="33"/>
      <c r="AW615" s="31"/>
      <c r="AX615" s="31"/>
    </row>
    <row r="616" customFormat="false" ht="16.5" hidden="false" customHeight="true" outlineLevel="0" collapsed="false">
      <c r="A616" s="23" t="n">
        <v>615</v>
      </c>
      <c r="B616" s="24" t="n">
        <v>37575</v>
      </c>
      <c r="C616" s="23" t="n">
        <v>8540</v>
      </c>
      <c r="D616" s="25"/>
      <c r="E616" s="25" t="n">
        <v>400000</v>
      </c>
      <c r="F616" s="25"/>
      <c r="G616" s="25" t="n">
        <v>25.678</v>
      </c>
      <c r="H616" s="25" t="n">
        <v>23.396</v>
      </c>
      <c r="I616" s="25" t="n">
        <v>1.439</v>
      </c>
      <c r="J616" s="25" t="n">
        <v>10984.04</v>
      </c>
      <c r="K616" s="25" t="n">
        <v>742987</v>
      </c>
      <c r="L616" s="25" t="n">
        <v>860</v>
      </c>
      <c r="M616" s="25" t="n">
        <v>16.665</v>
      </c>
      <c r="N616" s="25" t="n">
        <v>233625</v>
      </c>
      <c r="O616" s="25" t="n">
        <v>7391.5</v>
      </c>
      <c r="P616" s="25" t="n">
        <v>1951616</v>
      </c>
      <c r="Q616" s="25"/>
      <c r="R616" s="25" t="n">
        <v>14003</v>
      </c>
      <c r="S616" s="25"/>
      <c r="T616" s="25" t="n">
        <v>89.5</v>
      </c>
      <c r="U616" s="25" t="n">
        <v>24</v>
      </c>
      <c r="V616" s="25" t="n">
        <v>92.9</v>
      </c>
      <c r="W616" s="25"/>
      <c r="X616" s="25"/>
      <c r="Y616" s="25"/>
      <c r="Z616" s="25"/>
      <c r="AA616" s="25" t="n">
        <v>285225</v>
      </c>
      <c r="AB616" s="26"/>
      <c r="AC616" s="27" t="n">
        <v>0</v>
      </c>
      <c r="AD616" s="28" t="n">
        <v>69.8</v>
      </c>
      <c r="AE616" s="28" t="n">
        <v>4.3</v>
      </c>
      <c r="AF616" s="27"/>
      <c r="AG616" s="29" t="n">
        <f aca="false">6753.47943187+0.36116788*I616+0.01252571*N616-22.85359542*V616+0.00407811*AA616-0.00067349*E616</f>
        <v>8451.00206143132</v>
      </c>
      <c r="AH616" s="29" t="n">
        <f aca="false">A616*'Simple Linear Regression'!$B$18+'Simple Linear Regression'!$B$17</f>
        <v>8409.95415354147</v>
      </c>
      <c r="AI616" s="29" t="n">
        <f aca="false">7491.3971+0.0137554*N616-0.00058829*E616-34.3283*V616+0.30565*L616+54.6031*M616</f>
        <v>8453.4070165</v>
      </c>
      <c r="AJ616" s="29" t="n">
        <f aca="false">7491.3971-0.00058829*E616+0.30565*L616+54.6031*M616+0.0137554*N616-34.3283*V616</f>
        <v>8453.4070165</v>
      </c>
      <c r="AL616" s="29" t="n">
        <f aca="false">2192.59+2373.87*I616+0.0316653*N616-15.7623*V616+0.00202406*AA616-0.000740146*E616-0.00963493*(I616*N616)</f>
        <v>8584.19889592125</v>
      </c>
      <c r="AM616" s="30" t="n">
        <f aca="false">5205.907083+122.0638992*I616+13.609808*(N616/1000)-1.245906883*AD616+0.7746840854*AE616-134.2474226*AC616-1547.125689*IF(AND(B616&gt;=DATE(2020,3,20),B616&lt;=DATE(2020,6,26)),1,0)</f>
        <v>8477.51526908262</v>
      </c>
      <c r="AN616" s="30" t="n">
        <f aca="false">IF(ISNUMBER(C617),C617,AN617)-0.8328750492*(AD618-AD617)+3.274150872*(AE618-AE617)+0.7954612886*((IF(ISNUMBER(C617),C617,AN617)-IF(ISNUMBER(C616),C616,AN616))-(-0.8328750492*(AD617-AD616)+3.274150872*(AE617-AE616)))-1.394571582*AO617+0.4181414112*AO616</f>
        <v>8773.88408712604</v>
      </c>
      <c r="AP616" s="31" t="n">
        <f aca="false">AQ616+AR615+'ARIMAX(1,1,1) Model'!$C$19*(AR615-AR614)+'ARIMAX(1,1,1) Model'!$C$20*AS615</f>
        <v>8748.76426460559</v>
      </c>
      <c r="AQ616" s="31" t="n">
        <f aca="false">'ARIMAX(1,1,1) Model'!$C$6*I616+'ARIMAX(1,1,1) Model'!$C$7*N616/1000+'ARIMAX(1,1,1) Model'!$C$8*AD616+'ARIMAX(1,1,1) Model'!$C$9*AE616+'ARIMAX(1,1,1) Model'!$C$10*AC616+'ARIMAX(1,1,1) Model'!$C$11*IF(AND(B616&gt;='ARIMAX(1,1,1) Model'!$C$25,B616&lt;='ARIMAX(1,1,1) Model'!$C$26),1,0)+'ARIMAX(1,1,1) Model'!$C$12*E616/1000+'ARIMAX(1,1,1) Model'!$C$13*V616+'ARIMAX(1,1,1) Model'!$C$14*A616+'ARIMAX(1,1,1) Model'!$C$15*SIN(2*PI()*A616/'ARIMAX(1,1,1) Model'!$C$24)+'ARIMAX(1,1,1) Model'!$C$16*COS(2*PI()*A616/'ARIMAX(1,1,1) Model'!$C$24)+'ARIMAX(1,1,1) Model'!$C$17*SIN(4*PI()*A616/'ARIMAX(1,1,1) Model'!$C$24)+'ARIMAX(1,1,1) Model'!$C$18*COS(4*PI()*A616/'ARIMAX(1,1,1) Model'!$C$24)</f>
        <v>1759.32220916868</v>
      </c>
      <c r="AR616" s="31" t="n">
        <f aca="false">IF(ISNUMBER(C616),C616,AP616)-AQ616</f>
        <v>6780.67779083132</v>
      </c>
      <c r="AS616" s="31" t="n">
        <f aca="false">IF(ISNUMBER(C616),C616-AP616,0)</f>
        <v>-208.764264605592</v>
      </c>
      <c r="AT616" s="32"/>
      <c r="AU616" s="33"/>
      <c r="AV616" s="33"/>
      <c r="AW616" s="31"/>
      <c r="AX616" s="31"/>
    </row>
    <row r="617" customFormat="false" ht="16.5" hidden="false" customHeight="true" outlineLevel="0" collapsed="false">
      <c r="A617" s="23" t="n">
        <v>616</v>
      </c>
      <c r="B617" s="24" t="n">
        <v>37582</v>
      </c>
      <c r="C617" s="23" t="n">
        <v>8667</v>
      </c>
      <c r="D617" s="25"/>
      <c r="E617" s="25" t="n">
        <v>389000</v>
      </c>
      <c r="F617" s="25"/>
      <c r="G617" s="25" t="n">
        <v>26.984</v>
      </c>
      <c r="H617" s="25" t="n">
        <v>24.164</v>
      </c>
      <c r="I617" s="25" t="n">
        <v>1.409</v>
      </c>
      <c r="J617" s="25" t="n">
        <v>10984.04</v>
      </c>
      <c r="K617" s="25" t="n">
        <v>742987</v>
      </c>
      <c r="L617" s="25" t="n">
        <v>860</v>
      </c>
      <c r="M617" s="25" t="n">
        <v>16.259</v>
      </c>
      <c r="N617" s="25" t="n">
        <v>233625</v>
      </c>
      <c r="O617" s="25" t="n">
        <v>7391.5</v>
      </c>
      <c r="P617" s="25" t="n">
        <v>1951616</v>
      </c>
      <c r="Q617" s="25"/>
      <c r="R617" s="25" t="n">
        <v>14003</v>
      </c>
      <c r="S617" s="25"/>
      <c r="T617" s="25" t="n">
        <v>89.5</v>
      </c>
      <c r="U617" s="25" t="n">
        <v>24</v>
      </c>
      <c r="V617" s="25" t="n">
        <v>92.9</v>
      </c>
      <c r="W617" s="25"/>
      <c r="X617" s="25"/>
      <c r="Y617" s="25"/>
      <c r="Z617" s="25"/>
      <c r="AA617" s="25" t="n">
        <v>285225</v>
      </c>
      <c r="AB617" s="26"/>
      <c r="AC617" s="27" t="n">
        <v>0</v>
      </c>
      <c r="AD617" s="28" t="n">
        <v>110.2</v>
      </c>
      <c r="AE617" s="28" t="n">
        <v>0.8</v>
      </c>
      <c r="AF617" s="27"/>
      <c r="AG617" s="29" t="n">
        <f aca="false">6753.47943187+0.36116788*I617+0.01252571*N617-22.85359542*V617+0.00407811*AA617-0.00067349*E617</f>
        <v>8458.39961639492</v>
      </c>
      <c r="AH617" s="29" t="n">
        <f aca="false">A617*'Simple Linear Regression'!$B$18+'Simple Linear Regression'!$B$17</f>
        <v>8410.80719062537</v>
      </c>
      <c r="AI617" s="29" t="n">
        <f aca="false">7491.3971+0.0137554*N617-0.00058829*E617-34.3283*V617+0.30565*L617+54.6031*M617</f>
        <v>8437.7093479</v>
      </c>
      <c r="AJ617" s="29" t="n">
        <f aca="false">7491.3971-0.00058829*E617+0.30565*L617+54.6031*M617+0.0137554*N617-34.3283*V617</f>
        <v>8437.7093479</v>
      </c>
      <c r="AL617" s="29" t="n">
        <f aca="false">2192.59+2373.87*I617+0.0316653*N617-15.7623*V617+0.00202406*AA617-0.000740146*E617-0.00963493*(I617*N617)</f>
        <v>8588.65321755875</v>
      </c>
      <c r="AM617" s="30" t="n">
        <f aca="false">5205.907083+122.0638992*I617+13.609808*(N617/1000)-1.245906883*AD617+0.7746840854*AE617-134.2474226*AC617-1547.125689*IF(AND(B617&gt;=DATE(2020,3,20),B617&lt;=DATE(2020,6,26)),1,0)</f>
        <v>8420.80731973452</v>
      </c>
      <c r="AN617" s="30" t="n">
        <f aca="false">IF(ISNUMBER(C618),C618,AN618)-0.8328750492*(AD619-AD618)+3.274150872*(AE619-AE618)+0.7954612886*((IF(ISNUMBER(C618),C618,AN618)-IF(ISNUMBER(C617),C617,AN617))-(-0.8328750492*(AD618-AD617)+3.274150872*(AE618-AE617)))-1.394571582*AO618+0.4181414112*AO617</f>
        <v>9373.7420643866</v>
      </c>
      <c r="AP617" s="31" t="n">
        <f aca="false">AQ617+AR616+'ARIMAX(1,1,1) Model'!$C$19*(AR616-AR615)+'ARIMAX(1,1,1) Model'!$C$20*AS616</f>
        <v>8719.69508171186</v>
      </c>
      <c r="AQ617" s="31" t="n">
        <f aca="false">'ARIMAX(1,1,1) Model'!$C$6*I617+'ARIMAX(1,1,1) Model'!$C$7*N617/1000+'ARIMAX(1,1,1) Model'!$C$8*AD617+'ARIMAX(1,1,1) Model'!$C$9*AE617+'ARIMAX(1,1,1) Model'!$C$10*AC617+'ARIMAX(1,1,1) Model'!$C$11*IF(AND(B617&gt;='ARIMAX(1,1,1) Model'!$C$25,B617&lt;='ARIMAX(1,1,1) Model'!$C$26),1,0)+'ARIMAX(1,1,1) Model'!$C$12*E617/1000+'ARIMAX(1,1,1) Model'!$C$13*V617+'ARIMAX(1,1,1) Model'!$C$14*A617+'ARIMAX(1,1,1) Model'!$C$15*SIN(2*PI()*A617/'ARIMAX(1,1,1) Model'!$C$24)+'ARIMAX(1,1,1) Model'!$C$16*COS(2*PI()*A617/'ARIMAX(1,1,1) Model'!$C$24)+'ARIMAX(1,1,1) Model'!$C$17*SIN(4*PI()*A617/'ARIMAX(1,1,1) Model'!$C$24)+'ARIMAX(1,1,1) Model'!$C$18*COS(4*PI()*A617/'ARIMAX(1,1,1) Model'!$C$24)</f>
        <v>1768.44627986032</v>
      </c>
      <c r="AR617" s="31" t="n">
        <f aca="false">IF(ISNUMBER(C617),C617,AP617)-AQ617</f>
        <v>6898.55372013968</v>
      </c>
      <c r="AS617" s="31" t="n">
        <f aca="false">IF(ISNUMBER(C617),C617-AP617,0)</f>
        <v>-52.6950817118632</v>
      </c>
      <c r="AT617" s="32"/>
      <c r="AU617" s="33"/>
      <c r="AV617" s="33"/>
      <c r="AW617" s="31"/>
      <c r="AX617" s="31"/>
    </row>
    <row r="618" customFormat="false" ht="16.5" hidden="false" customHeight="true" outlineLevel="0" collapsed="false">
      <c r="A618" s="23" t="n">
        <v>617</v>
      </c>
      <c r="B618" s="24" t="n">
        <v>37589</v>
      </c>
      <c r="C618" s="23" t="n">
        <v>9060</v>
      </c>
      <c r="D618" s="25"/>
      <c r="E618" s="25" t="n">
        <v>390000</v>
      </c>
      <c r="F618" s="25"/>
      <c r="G618" s="25" t="n">
        <v>26.8266666666667</v>
      </c>
      <c r="H618" s="25" t="n">
        <v>25.192</v>
      </c>
      <c r="I618" s="25" t="n">
        <v>1.38</v>
      </c>
      <c r="J618" s="25" t="n">
        <v>10984.04</v>
      </c>
      <c r="K618" s="25" t="n">
        <v>742987</v>
      </c>
      <c r="L618" s="25" t="n">
        <v>860</v>
      </c>
      <c r="M618" s="25" t="n">
        <v>16.259</v>
      </c>
      <c r="N618" s="25" t="n">
        <v>233625</v>
      </c>
      <c r="O618" s="25" t="n">
        <v>7391.5</v>
      </c>
      <c r="P618" s="25" t="n">
        <v>1951616</v>
      </c>
      <c r="Q618" s="25"/>
      <c r="R618" s="25" t="n">
        <v>14003</v>
      </c>
      <c r="S618" s="25"/>
      <c r="T618" s="25" t="n">
        <v>89.5</v>
      </c>
      <c r="U618" s="25" t="n">
        <v>24</v>
      </c>
      <c r="V618" s="25" t="n">
        <v>92.9</v>
      </c>
      <c r="W618" s="25"/>
      <c r="X618" s="25"/>
      <c r="Y618" s="25"/>
      <c r="Z618" s="25"/>
      <c r="AA618" s="25" t="n">
        <v>285225</v>
      </c>
      <c r="AB618" s="26"/>
      <c r="AC618" s="27" t="n">
        <v>1</v>
      </c>
      <c r="AD618" s="28" t="n">
        <v>143.1</v>
      </c>
      <c r="AE618" s="28" t="n">
        <v>0</v>
      </c>
      <c r="AF618" s="27"/>
      <c r="AG618" s="29" t="n">
        <f aca="false">6753.47943187+0.36116788*I618+0.01252571*N618-22.85359542*V618+0.00407811*AA618-0.00067349*E618</f>
        <v>8457.7156525264</v>
      </c>
      <c r="AH618" s="29" t="n">
        <f aca="false">A618*'Simple Linear Regression'!$B$18+'Simple Linear Regression'!$B$17</f>
        <v>8411.66022770927</v>
      </c>
      <c r="AI618" s="29" t="n">
        <f aca="false">7491.3971+0.0137554*N618-0.00058829*E618-34.3283*V618+0.30565*L618+54.6031*M618</f>
        <v>8437.1210579</v>
      </c>
      <c r="AJ618" s="29" t="n">
        <f aca="false">7491.3971-0.00058829*E618+0.30565*L618+54.6031*M618+0.0137554*N618-34.3283*V618</f>
        <v>8437.1210579</v>
      </c>
      <c r="AL618" s="29" t="n">
        <f aca="false">2192.59+2373.87*I618+0.0316653*N618-15.7623*V618+0.00202406*AA618-0.000740146*E618-0.00963493*(I618*N618)</f>
        <v>8584.348696675</v>
      </c>
      <c r="AM618" s="30" t="n">
        <f aca="false">5205.907083+122.0638992*I618+13.609808*(N618/1000)-1.245906883*AD618+0.7746840854*AE618-134.2474226*AC618-1547.125689*IF(AND(B618&gt;=DATE(2020,3,20),B618&lt;=DATE(2020,6,26)),1,0)</f>
        <v>8241.4099603387</v>
      </c>
      <c r="AN618" s="30" t="n">
        <f aca="false">IF(ISNUMBER(C619),C619,AN619)-0.8328750492*(AD620-AD619)+3.274150872*(AE620-AE619)+0.7954612886*((IF(ISNUMBER(C619),C619,AN619)-IF(ISNUMBER(C618),C618,AN618))-(-0.8328750492*(AD619-AD618)+3.274150872*(AE619-AE618)))-1.394571582*AO619+0.4181414112*AO618</f>
        <v>8280.43314555457</v>
      </c>
      <c r="AP618" s="31" t="n">
        <f aca="false">AQ618+AR617+'ARIMAX(1,1,1) Model'!$C$19*(AR617-AR616)+'ARIMAX(1,1,1) Model'!$C$20*AS617</f>
        <v>8616.07700461094</v>
      </c>
      <c r="AQ618" s="31" t="n">
        <f aca="false">'ARIMAX(1,1,1) Model'!$C$6*I618+'ARIMAX(1,1,1) Model'!$C$7*N618/1000+'ARIMAX(1,1,1) Model'!$C$8*AD618+'ARIMAX(1,1,1) Model'!$C$9*AE618+'ARIMAX(1,1,1) Model'!$C$10*AC618+'ARIMAX(1,1,1) Model'!$C$11*IF(AND(B618&gt;='ARIMAX(1,1,1) Model'!$C$25,B618&lt;='ARIMAX(1,1,1) Model'!$C$26),1,0)+'ARIMAX(1,1,1) Model'!$C$12*E618/1000+'ARIMAX(1,1,1) Model'!$C$13*V618+'ARIMAX(1,1,1) Model'!$C$14*A618+'ARIMAX(1,1,1) Model'!$C$15*SIN(2*PI()*A618/'ARIMAX(1,1,1) Model'!$C$24)+'ARIMAX(1,1,1) Model'!$C$16*COS(2*PI()*A618/'ARIMAX(1,1,1) Model'!$C$24)+'ARIMAX(1,1,1) Model'!$C$17*SIN(4*PI()*A618/'ARIMAX(1,1,1) Model'!$C$24)+'ARIMAX(1,1,1) Model'!$C$18*COS(4*PI()*A618/'ARIMAX(1,1,1) Model'!$C$24)</f>
        <v>1658.59667829797</v>
      </c>
      <c r="AR618" s="31" t="n">
        <f aca="false">IF(ISNUMBER(C618),C618,AP618)-AQ618</f>
        <v>7401.40332170203</v>
      </c>
      <c r="AS618" s="31" t="n">
        <f aca="false">IF(ISNUMBER(C618),C618-AP618,0)</f>
        <v>443.922995389063</v>
      </c>
      <c r="AT618" s="32"/>
      <c r="AU618" s="33"/>
      <c r="AV618" s="33"/>
      <c r="AW618" s="31"/>
      <c r="AX618" s="31"/>
    </row>
    <row r="619" customFormat="false" ht="16.5" hidden="false" customHeight="true" outlineLevel="0" collapsed="false">
      <c r="A619" s="23" t="n">
        <v>618</v>
      </c>
      <c r="B619" s="24" t="n">
        <v>37596</v>
      </c>
      <c r="C619" s="23" t="n">
        <v>8616</v>
      </c>
      <c r="D619" s="25"/>
      <c r="E619" s="25" t="n">
        <v>377000</v>
      </c>
      <c r="F619" s="25"/>
      <c r="G619" s="25" t="n">
        <v>27.142</v>
      </c>
      <c r="H619" s="25" t="n">
        <v>25.91</v>
      </c>
      <c r="I619" s="25" t="n">
        <v>1.364</v>
      </c>
      <c r="J619" s="25" t="n">
        <v>10984.04</v>
      </c>
      <c r="K619" s="25" t="n">
        <v>742987</v>
      </c>
      <c r="L619" s="25" t="n">
        <v>851</v>
      </c>
      <c r="M619" s="25" t="n">
        <v>16.259</v>
      </c>
      <c r="N619" s="25" t="n">
        <v>233625</v>
      </c>
      <c r="O619" s="25" t="n">
        <v>7435.2</v>
      </c>
      <c r="P619" s="25" t="n">
        <v>1951616</v>
      </c>
      <c r="Q619" s="25"/>
      <c r="R619" s="25" t="n">
        <v>14003</v>
      </c>
      <c r="S619" s="25"/>
      <c r="T619" s="25" t="n">
        <v>89.5</v>
      </c>
      <c r="U619" s="25" t="n">
        <v>24</v>
      </c>
      <c r="V619" s="25" t="n">
        <v>90.4</v>
      </c>
      <c r="W619" s="25"/>
      <c r="X619" s="25"/>
      <c r="Y619" s="25"/>
      <c r="Z619" s="25"/>
      <c r="AA619" s="25" t="n">
        <v>285225</v>
      </c>
      <c r="AB619" s="26"/>
      <c r="AC619" s="27" t="n">
        <v>0</v>
      </c>
      <c r="AD619" s="28" t="n">
        <v>171.6</v>
      </c>
      <c r="AE619" s="28" t="n">
        <v>0.3</v>
      </c>
      <c r="AF619" s="27"/>
      <c r="AG619" s="29" t="n">
        <f aca="false">6753.47943187+0.36116788*I619+0.01252571*N619-22.85359542*V619+0.00407811*AA619-0.00067349*E619</f>
        <v>8523.59923239032</v>
      </c>
      <c r="AH619" s="29" t="n">
        <f aca="false">A619*'Simple Linear Regression'!$B$18+'Simple Linear Regression'!$B$17</f>
        <v>8412.51326479318</v>
      </c>
      <c r="AI619" s="29" t="n">
        <f aca="false">7491.3971+0.0137554*N619-0.00058829*E619-34.3283*V619+0.30565*L619+54.6031*M619</f>
        <v>8527.8387279</v>
      </c>
      <c r="AJ619" s="29" t="n">
        <f aca="false">7491.3971-0.00058829*E619+0.30565*L619+54.6031*M619+0.0137554*N619-34.3283*V619</f>
        <v>8527.8387279</v>
      </c>
      <c r="AL619" s="29" t="n">
        <f aca="false">2192.59+2373.87*I619+0.0316653*N619-15.7623*V619+0.00202406*AA619-0.000740146*E619-0.00963493*(I619*N619)</f>
        <v>8631.409793015</v>
      </c>
      <c r="AM619" s="30" t="n">
        <f aca="false">5205.907083+122.0638992*I619+13.609808*(N619/1000)-1.245906883*AD619+0.7746840854*AE619-134.2474226*AC619-1547.125689*IF(AND(B619&gt;=DATE(2020,3,20),B619&lt;=DATE(2020,6,26)),1,0)</f>
        <v>8338.42841961162</v>
      </c>
      <c r="AN619" s="30" t="n">
        <f aca="false">IF(ISNUMBER(C620),C620,AN620)-0.8328750492*(AD621-AD620)+3.274150872*(AE621-AE620)+0.7954612886*((IF(ISNUMBER(C620),C620,AN620)-IF(ISNUMBER(C619),C619,AN619))-(-0.8328750492*(AD620-AD619)+3.274150872*(AE620-AE619)))-1.394571582*AO620+0.4181414112*AO619</f>
        <v>9077.34902835779</v>
      </c>
      <c r="AP619" s="31" t="n">
        <f aca="false">AQ619+AR618+'ARIMAX(1,1,1) Model'!$C$19*(AR618-AR617)+'ARIMAX(1,1,1) Model'!$C$20*AS618</f>
        <v>8783.19315944223</v>
      </c>
      <c r="AQ619" s="31" t="n">
        <f aca="false">'ARIMAX(1,1,1) Model'!$C$6*I619+'ARIMAX(1,1,1) Model'!$C$7*N619/1000+'ARIMAX(1,1,1) Model'!$C$8*AD619+'ARIMAX(1,1,1) Model'!$C$9*AE619+'ARIMAX(1,1,1) Model'!$C$10*AC619+'ARIMAX(1,1,1) Model'!$C$11*IF(AND(B619&gt;='ARIMAX(1,1,1) Model'!$C$25,B619&lt;='ARIMAX(1,1,1) Model'!$C$26),1,0)+'ARIMAX(1,1,1) Model'!$C$12*E619/1000+'ARIMAX(1,1,1) Model'!$C$13*V619+'ARIMAX(1,1,1) Model'!$C$14*A619+'ARIMAX(1,1,1) Model'!$C$15*SIN(2*PI()*A619/'ARIMAX(1,1,1) Model'!$C$24)+'ARIMAX(1,1,1) Model'!$C$16*COS(2*PI()*A619/'ARIMAX(1,1,1) Model'!$C$24)+'ARIMAX(1,1,1) Model'!$C$17*SIN(4*PI()*A619/'ARIMAX(1,1,1) Model'!$C$24)+'ARIMAX(1,1,1) Model'!$C$18*COS(4*PI()*A619/'ARIMAX(1,1,1) Model'!$C$24)</f>
        <v>1732.31384777402</v>
      </c>
      <c r="AR619" s="31" t="n">
        <f aca="false">IF(ISNUMBER(C619),C619,AP619)-AQ619</f>
        <v>6883.68615222598</v>
      </c>
      <c r="AS619" s="31" t="n">
        <f aca="false">IF(ISNUMBER(C619),C619-AP619,0)</f>
        <v>-167.193159442231</v>
      </c>
      <c r="AT619" s="32"/>
      <c r="AU619" s="33"/>
      <c r="AV619" s="33"/>
      <c r="AW619" s="31"/>
      <c r="AX619" s="31"/>
    </row>
    <row r="620" customFormat="false" ht="16.5" hidden="false" customHeight="true" outlineLevel="0" collapsed="false">
      <c r="A620" s="23" t="n">
        <v>619</v>
      </c>
      <c r="B620" s="24" t="n">
        <v>37603</v>
      </c>
      <c r="C620" s="23" t="n">
        <v>8854</v>
      </c>
      <c r="D620" s="25"/>
      <c r="E620" s="25" t="n">
        <v>425000</v>
      </c>
      <c r="F620" s="25"/>
      <c r="G620" s="25" t="n">
        <v>27.82</v>
      </c>
      <c r="H620" s="25" t="n">
        <v>26.838</v>
      </c>
      <c r="I620" s="25" t="n">
        <v>1.36</v>
      </c>
      <c r="J620" s="25" t="n">
        <v>10984.04</v>
      </c>
      <c r="K620" s="25" t="n">
        <v>742214</v>
      </c>
      <c r="L620" s="25" t="n">
        <v>851</v>
      </c>
      <c r="M620" s="25" t="n">
        <v>16.259</v>
      </c>
      <c r="N620" s="25" t="n">
        <v>233625</v>
      </c>
      <c r="O620" s="25" t="n">
        <v>7435.2</v>
      </c>
      <c r="P620" s="25" t="n">
        <v>1951616</v>
      </c>
      <c r="Q620" s="25"/>
      <c r="R620" s="25" t="n">
        <v>14003</v>
      </c>
      <c r="S620" s="25"/>
      <c r="T620" s="25" t="n">
        <v>89.5</v>
      </c>
      <c r="U620" s="25" t="n">
        <v>24</v>
      </c>
      <c r="V620" s="25" t="n">
        <v>90.4</v>
      </c>
      <c r="W620" s="25"/>
      <c r="X620" s="25"/>
      <c r="Y620" s="25"/>
      <c r="Z620" s="25"/>
      <c r="AA620" s="25" t="n">
        <v>285225</v>
      </c>
      <c r="AB620" s="26"/>
      <c r="AC620" s="27" t="n">
        <v>0</v>
      </c>
      <c r="AD620" s="28" t="n">
        <v>171</v>
      </c>
      <c r="AE620" s="28" t="n">
        <v>0</v>
      </c>
      <c r="AF620" s="27"/>
      <c r="AG620" s="29" t="n">
        <f aca="false">6753.47943187+0.36116788*I620+0.01252571*N620-22.85359542*V620+0.00407811*AA620-0.00067349*E620</f>
        <v>8491.2702677188</v>
      </c>
      <c r="AH620" s="29" t="n">
        <f aca="false">A620*'Simple Linear Regression'!$B$18+'Simple Linear Regression'!$B$17</f>
        <v>8413.36630187708</v>
      </c>
      <c r="AI620" s="29" t="n">
        <f aca="false">7491.3971+0.0137554*N620-0.00058829*E620-34.3283*V620+0.30565*L620+54.6031*M620</f>
        <v>8499.6008079</v>
      </c>
      <c r="AJ620" s="29" t="n">
        <f aca="false">7491.3971-0.00058829*E620+0.30565*L620+54.6031*M620+0.0137554*N620-34.3283*V620</f>
        <v>8499.6008079</v>
      </c>
      <c r="AL620" s="29" t="n">
        <f aca="false">2192.59+2373.87*I620+0.0316653*N620-15.7623*V620+0.00202406*AA620-0.000740146*E620-0.00963493*(I620*N620)</f>
        <v>8595.3911471</v>
      </c>
      <c r="AM620" s="30" t="n">
        <f aca="false">5205.907083+122.0638992*I620+13.609808*(N620/1000)-1.245906883*AD620+0.7746840854*AE620-134.2474226*AC620-1547.125689*IF(AND(B620&gt;=DATE(2020,3,20),B620&lt;=DATE(2020,6,26)),1,0)</f>
        <v>8338.455302919</v>
      </c>
      <c r="AN620" s="30" t="n">
        <f aca="false">IF(ISNUMBER(C621),C621,AN621)-0.8328750492*(AD622-AD621)+3.274150872*(AE622-AE621)+0.7954612886*((IF(ISNUMBER(C621),C621,AN621)-IF(ISNUMBER(C620),C620,AN620))-(-0.8328750492*(AD621-AD620)+3.274150872*(AE621-AE620)))-1.394571582*AO621+0.4181414112*AO620</f>
        <v>9168.75908073367</v>
      </c>
      <c r="AP620" s="31" t="n">
        <f aca="false">AQ620+AR619+'ARIMAX(1,1,1) Model'!$C$19*(AR619-AR618)+'ARIMAX(1,1,1) Model'!$C$20*AS619</f>
        <v>8651.68925473817</v>
      </c>
      <c r="AQ620" s="31" t="n">
        <f aca="false">'ARIMAX(1,1,1) Model'!$C$6*I620+'ARIMAX(1,1,1) Model'!$C$7*N620/1000+'ARIMAX(1,1,1) Model'!$C$8*AD620+'ARIMAX(1,1,1) Model'!$C$9*AE620+'ARIMAX(1,1,1) Model'!$C$10*AC620+'ARIMAX(1,1,1) Model'!$C$11*IF(AND(B620&gt;='ARIMAX(1,1,1) Model'!$C$25,B620&lt;='ARIMAX(1,1,1) Model'!$C$26),1,0)+'ARIMAX(1,1,1) Model'!$C$12*E620/1000+'ARIMAX(1,1,1) Model'!$C$13*V620+'ARIMAX(1,1,1) Model'!$C$14*A620+'ARIMAX(1,1,1) Model'!$C$15*SIN(2*PI()*A620/'ARIMAX(1,1,1) Model'!$C$24)+'ARIMAX(1,1,1) Model'!$C$16*COS(2*PI()*A620/'ARIMAX(1,1,1) Model'!$C$24)+'ARIMAX(1,1,1) Model'!$C$17*SIN(4*PI()*A620/'ARIMAX(1,1,1) Model'!$C$24)+'ARIMAX(1,1,1) Model'!$C$18*COS(4*PI()*A620/'ARIMAX(1,1,1) Model'!$C$24)</f>
        <v>1668.00910699576</v>
      </c>
      <c r="AR620" s="31" t="n">
        <f aca="false">IF(ISNUMBER(C620),C620,AP620)-AQ620</f>
        <v>7185.99089300424</v>
      </c>
      <c r="AS620" s="31" t="n">
        <f aca="false">IF(ISNUMBER(C620),C620-AP620,0)</f>
        <v>202.310745261828</v>
      </c>
      <c r="AT620" s="32"/>
      <c r="AU620" s="33"/>
      <c r="AV620" s="33"/>
      <c r="AW620" s="31"/>
      <c r="AX620" s="31"/>
    </row>
    <row r="621" customFormat="false" ht="16.5" hidden="false" customHeight="true" outlineLevel="0" collapsed="false">
      <c r="A621" s="23" t="n">
        <v>620</v>
      </c>
      <c r="B621" s="24" t="n">
        <v>37610</v>
      </c>
      <c r="C621" s="23" t="n">
        <v>9063</v>
      </c>
      <c r="D621" s="25"/>
      <c r="E621" s="25" t="n">
        <v>429000</v>
      </c>
      <c r="F621" s="25"/>
      <c r="G621" s="25" t="n">
        <v>30.348</v>
      </c>
      <c r="H621" s="25" t="n">
        <v>29.556</v>
      </c>
      <c r="I621" s="25" t="n">
        <v>1.363</v>
      </c>
      <c r="J621" s="25" t="n">
        <v>10984.04</v>
      </c>
      <c r="K621" s="25" t="n">
        <v>742214</v>
      </c>
      <c r="L621" s="25" t="n">
        <v>851</v>
      </c>
      <c r="M621" s="25" t="n">
        <v>16.52</v>
      </c>
      <c r="N621" s="25" t="n">
        <v>245556</v>
      </c>
      <c r="O621" s="25" t="n">
        <v>7435.2</v>
      </c>
      <c r="P621" s="25" t="n">
        <v>1975317</v>
      </c>
      <c r="Q621" s="25"/>
      <c r="R621" s="25" t="n">
        <v>14003</v>
      </c>
      <c r="S621" s="25"/>
      <c r="T621" s="25" t="n">
        <v>89.5</v>
      </c>
      <c r="U621" s="25" t="n">
        <v>24</v>
      </c>
      <c r="V621" s="25" t="n">
        <v>90.4</v>
      </c>
      <c r="W621" s="25"/>
      <c r="X621" s="25"/>
      <c r="Y621" s="25"/>
      <c r="Z621" s="25"/>
      <c r="AA621" s="25" t="n">
        <v>285225</v>
      </c>
      <c r="AB621" s="26"/>
      <c r="AC621" s="27" t="n">
        <v>0</v>
      </c>
      <c r="AD621" s="28" t="n">
        <v>136.5</v>
      </c>
      <c r="AE621" s="28" t="n">
        <v>1.5</v>
      </c>
      <c r="AF621" s="27"/>
      <c r="AG621" s="29" t="n">
        <f aca="false">6753.47943187+0.36116788*I621+0.01252571*N621-22.85359542*V621+0.00407811*AA621-0.00067349*E621</f>
        <v>8638.02163723244</v>
      </c>
      <c r="AH621" s="29" t="n">
        <f aca="false">A621*'Simple Linear Regression'!$B$18+'Simple Linear Regression'!$B$17</f>
        <v>8414.21933896099</v>
      </c>
      <c r="AI621" s="29" t="n">
        <f aca="false">7491.3971+0.0137554*N621-0.00058829*E621-34.3283*V621+0.30565*L621+54.6031*M621</f>
        <v>8675.6147344</v>
      </c>
      <c r="AJ621" s="29" t="n">
        <f aca="false">7491.3971-0.00058829*E621+0.30565*L621+54.6031*M621+0.0137554*N621-34.3283*V621</f>
        <v>8675.6147344</v>
      </c>
      <c r="AL621" s="29" t="n">
        <f aca="false">2192.59+2373.87*I621+0.0316653*N621-15.7623*V621+0.00202406*AA621-0.000740146*E621-0.00963493*(I621*N621)</f>
        <v>8813.91520701796</v>
      </c>
      <c r="AM621" s="30" t="n">
        <f aca="false">5205.907083+122.0638992*I621+13.609808*(N621/1000)-1.245906883*AD621+0.7746840854*AE621-134.2474226*AC621-1547.125689*IF(AND(B621&gt;=DATE(2020,3,20),B621&lt;=DATE(2020,6,26)),1,0)</f>
        <v>8545.3459274562</v>
      </c>
      <c r="AN621" s="30" t="n">
        <f aca="false">IF(ISNUMBER(C622),C622,AN622)-0.8328750492*(AD623-AD622)+3.274150872*(AE623-AE622)+0.7954612886*((IF(ISNUMBER(C622),C622,AN622)-IF(ISNUMBER(C621),C621,AN621))-(-0.8328750492*(AD622-AD621)+3.274150872*(AE622-AE621)))-1.394571582*AO622+0.4181414112*AO621</f>
        <v>8972.76742840788</v>
      </c>
      <c r="AP621" s="31" t="n">
        <f aca="false">AQ621+AR620+'ARIMAX(1,1,1) Model'!$C$19*(AR620-AR619)+'ARIMAX(1,1,1) Model'!$C$20*AS620</f>
        <v>8658.68332994562</v>
      </c>
      <c r="AQ621" s="31" t="n">
        <f aca="false">'ARIMAX(1,1,1) Model'!$C$6*I621+'ARIMAX(1,1,1) Model'!$C$7*N621/1000+'ARIMAX(1,1,1) Model'!$C$8*AD621+'ARIMAX(1,1,1) Model'!$C$9*AE621+'ARIMAX(1,1,1) Model'!$C$10*AC621+'ARIMAX(1,1,1) Model'!$C$11*IF(AND(B621&gt;='ARIMAX(1,1,1) Model'!$C$25,B621&lt;='ARIMAX(1,1,1) Model'!$C$26),1,0)+'ARIMAX(1,1,1) Model'!$C$12*E621/1000+'ARIMAX(1,1,1) Model'!$C$13*V621+'ARIMAX(1,1,1) Model'!$C$14*A621+'ARIMAX(1,1,1) Model'!$C$15*SIN(2*PI()*A621/'ARIMAX(1,1,1) Model'!$C$24)+'ARIMAX(1,1,1) Model'!$C$16*COS(2*PI()*A621/'ARIMAX(1,1,1) Model'!$C$24)+'ARIMAX(1,1,1) Model'!$C$17*SIN(4*PI()*A621/'ARIMAX(1,1,1) Model'!$C$24)+'ARIMAX(1,1,1) Model'!$C$18*COS(4*PI()*A621/'ARIMAX(1,1,1) Model'!$C$24)</f>
        <v>1625.30471995204</v>
      </c>
      <c r="AR621" s="31" t="n">
        <f aca="false">IF(ISNUMBER(C621),C621,AP621)-AQ621</f>
        <v>7437.69528004796</v>
      </c>
      <c r="AS621" s="31" t="n">
        <f aca="false">IF(ISNUMBER(C621),C621-AP621,0)</f>
        <v>404.316670054383</v>
      </c>
      <c r="AT621" s="32"/>
      <c r="AU621" s="33"/>
      <c r="AV621" s="33"/>
      <c r="AW621" s="31"/>
      <c r="AX621" s="31"/>
    </row>
    <row r="622" customFormat="false" ht="16.5" hidden="false" customHeight="true" outlineLevel="0" collapsed="false">
      <c r="A622" s="23" t="n">
        <v>621</v>
      </c>
      <c r="B622" s="24" t="n">
        <v>37617</v>
      </c>
      <c r="C622" s="23" t="n">
        <v>8989</v>
      </c>
      <c r="D622" s="25"/>
      <c r="E622" s="25" t="n">
        <v>394000</v>
      </c>
      <c r="F622" s="25"/>
      <c r="G622" s="25" t="n">
        <v>32.3775</v>
      </c>
      <c r="H622" s="25" t="n">
        <v>31.01</v>
      </c>
      <c r="I622" s="25" t="n">
        <v>1.401</v>
      </c>
      <c r="J622" s="25" t="n">
        <v>10984.04</v>
      </c>
      <c r="K622" s="25" t="n">
        <v>742214</v>
      </c>
      <c r="L622" s="25" t="n">
        <v>851</v>
      </c>
      <c r="M622" s="25" t="n">
        <v>16.52</v>
      </c>
      <c r="N622" s="25" t="n">
        <v>245556</v>
      </c>
      <c r="O622" s="25" t="n">
        <v>7435.2</v>
      </c>
      <c r="P622" s="25" t="n">
        <v>1975317</v>
      </c>
      <c r="Q622" s="25"/>
      <c r="R622" s="25" t="n">
        <v>14003</v>
      </c>
      <c r="S622" s="25"/>
      <c r="T622" s="25" t="n">
        <v>89.5</v>
      </c>
      <c r="U622" s="25" t="n">
        <v>24</v>
      </c>
      <c r="V622" s="25" t="n">
        <v>90.4</v>
      </c>
      <c r="W622" s="25"/>
      <c r="X622" s="25"/>
      <c r="Y622" s="25"/>
      <c r="Z622" s="25"/>
      <c r="AA622" s="25" t="n">
        <v>285225</v>
      </c>
      <c r="AB622" s="26"/>
      <c r="AC622" s="27" t="n">
        <v>1</v>
      </c>
      <c r="AD622" s="28" t="n">
        <v>171.1</v>
      </c>
      <c r="AE622" s="28" t="n">
        <v>0</v>
      </c>
      <c r="AF622" s="27"/>
      <c r="AG622" s="29" t="n">
        <f aca="false">6753.47943187+0.36116788*I622+0.01252571*N622-22.85359542*V622+0.00407811*AA622-0.00067349*E622</f>
        <v>8661.60751161188</v>
      </c>
      <c r="AH622" s="29" t="n">
        <f aca="false">A622*'Simple Linear Regression'!$B$18+'Simple Linear Regression'!$B$17</f>
        <v>8415.07237604489</v>
      </c>
      <c r="AI622" s="29" t="n">
        <f aca="false">7491.3971+0.0137554*N622-0.00058829*E622-34.3283*V622+0.30565*L622+54.6031*M622</f>
        <v>8696.2048844</v>
      </c>
      <c r="AJ622" s="29" t="n">
        <f aca="false">7491.3971-0.00058829*E622+0.30565*L622+54.6031*M622+0.0137554*N622-34.3283*V622</f>
        <v>8696.2048844</v>
      </c>
      <c r="AL622" s="29" t="n">
        <f aca="false">2192.59+2373.87*I622+0.0316653*N622-15.7623*V622+0.00202406*AA622-0.000740146*E622-0.00963493*(I622*N622)</f>
        <v>8840.12261191692</v>
      </c>
      <c r="AM622" s="30" t="n">
        <f aca="false">5205.907083+122.0638992*I622+13.609808*(N622/1000)-1.245906883*AD622+0.7746840854*AE622-134.2474226*AC622-1547.125689*IF(AND(B622&gt;=DATE(2020,3,20),B622&lt;=DATE(2020,6,26)),1,0)</f>
        <v>8371.4665287459</v>
      </c>
      <c r="AN622" s="30" t="n">
        <f aca="false">IF(ISNUMBER(C623),C623,AN623)-0.8328750492*(AD624-AD623)+3.274150872*(AE624-AE623)+0.7954612886*((IF(ISNUMBER(C623),C623,AN623)-IF(ISNUMBER(C622),C622,AN622))-(-0.8328750492*(AD623-AD622)+3.274150872*(AE623-AE622)))-1.394571582*AO623+0.4181414112*AO622</f>
        <v>7939.90879302489</v>
      </c>
      <c r="AP622" s="31" t="n">
        <f aca="false">AQ622+AR621+'ARIMAX(1,1,1) Model'!$C$19*(AR621-AR620)+'ARIMAX(1,1,1) Model'!$C$20*AS621</f>
        <v>8616.76362559007</v>
      </c>
      <c r="AQ622" s="31" t="n">
        <f aca="false">'ARIMAX(1,1,1) Model'!$C$6*I622+'ARIMAX(1,1,1) Model'!$C$7*N622/1000+'ARIMAX(1,1,1) Model'!$C$8*AD622+'ARIMAX(1,1,1) Model'!$C$9*AE622+'ARIMAX(1,1,1) Model'!$C$10*AC622+'ARIMAX(1,1,1) Model'!$C$11*IF(AND(B622&gt;='ARIMAX(1,1,1) Model'!$C$25,B622&lt;='ARIMAX(1,1,1) Model'!$C$26),1,0)+'ARIMAX(1,1,1) Model'!$C$12*E622/1000+'ARIMAX(1,1,1) Model'!$C$13*V622+'ARIMAX(1,1,1) Model'!$C$14*A622+'ARIMAX(1,1,1) Model'!$C$15*SIN(2*PI()*A622/'ARIMAX(1,1,1) Model'!$C$24)+'ARIMAX(1,1,1) Model'!$C$16*COS(2*PI()*A622/'ARIMAX(1,1,1) Model'!$C$24)+'ARIMAX(1,1,1) Model'!$C$17*SIN(4*PI()*A622/'ARIMAX(1,1,1) Model'!$C$24)+'ARIMAX(1,1,1) Model'!$C$18*COS(4*PI()*A622/'ARIMAX(1,1,1) Model'!$C$24)</f>
        <v>1518.43796177681</v>
      </c>
      <c r="AR622" s="31" t="n">
        <f aca="false">IF(ISNUMBER(C622),C622,AP622)-AQ622</f>
        <v>7470.56203822319</v>
      </c>
      <c r="AS622" s="31" t="n">
        <f aca="false">IF(ISNUMBER(C622),C622-AP622,0)</f>
        <v>372.236374409931</v>
      </c>
      <c r="AT622" s="32"/>
      <c r="AU622" s="33"/>
      <c r="AV622" s="33"/>
      <c r="AW622" s="31"/>
      <c r="AX622" s="31"/>
    </row>
    <row r="623" customFormat="false" ht="16.5" hidden="false" customHeight="true" outlineLevel="0" collapsed="false">
      <c r="A623" s="23" t="n">
        <v>622</v>
      </c>
      <c r="B623" s="24" t="n">
        <v>37624</v>
      </c>
      <c r="C623" s="23" t="n">
        <v>8411</v>
      </c>
      <c r="D623" s="25"/>
      <c r="E623" s="25" t="n">
        <v>409000</v>
      </c>
      <c r="F623" s="25"/>
      <c r="G623" s="25" t="n">
        <v>31.9625</v>
      </c>
      <c r="H623" s="25" t="n">
        <v>30.9725</v>
      </c>
      <c r="I623" s="25" t="n">
        <v>1.441</v>
      </c>
      <c r="J623" s="25" t="n">
        <v>10984.04</v>
      </c>
      <c r="K623" s="25" t="n">
        <v>742214</v>
      </c>
      <c r="L623" s="25" t="n">
        <v>851</v>
      </c>
      <c r="M623" s="25" t="n">
        <v>16.52</v>
      </c>
      <c r="N623" s="25" t="n">
        <v>245556</v>
      </c>
      <c r="O623" s="25" t="n">
        <v>7435.2</v>
      </c>
      <c r="P623" s="25" t="n">
        <v>1975317</v>
      </c>
      <c r="Q623" s="25"/>
      <c r="R623" s="25" t="n">
        <v>14003</v>
      </c>
      <c r="S623" s="25"/>
      <c r="T623" s="25" t="n">
        <v>89.5</v>
      </c>
      <c r="U623" s="25" t="n">
        <v>24</v>
      </c>
      <c r="V623" s="25" t="n">
        <v>90.4</v>
      </c>
      <c r="W623" s="25"/>
      <c r="X623" s="25"/>
      <c r="Y623" s="25"/>
      <c r="Z623" s="25"/>
      <c r="AA623" s="25" t="n">
        <v>285225</v>
      </c>
      <c r="AB623" s="26"/>
      <c r="AC623" s="27" t="n">
        <v>1</v>
      </c>
      <c r="AD623" s="28" t="n">
        <v>153.7</v>
      </c>
      <c r="AE623" s="28" t="n">
        <v>0.4</v>
      </c>
      <c r="AF623" s="27"/>
      <c r="AG623" s="29" t="n">
        <f aca="false">6753.47943187+0.36116788*I623+0.01252571*N623-22.85359542*V623+0.00407811*AA623-0.00067349*E623</f>
        <v>8651.51960832708</v>
      </c>
      <c r="AH623" s="29" t="n">
        <f aca="false">A623*'Simple Linear Regression'!$B$18+'Simple Linear Regression'!$B$17</f>
        <v>8415.92541312879</v>
      </c>
      <c r="AI623" s="29" t="n">
        <f aca="false">7491.3971+0.0137554*N623-0.00058829*E623-34.3283*V623+0.30565*L623+54.6031*M623</f>
        <v>8687.3805344</v>
      </c>
      <c r="AJ623" s="29" t="n">
        <f aca="false">7491.3971-0.00058829*E623+0.30565*L623+54.6031*M623+0.0137554*N623-34.3283*V623</f>
        <v>8687.3805344</v>
      </c>
      <c r="AL623" s="29" t="n">
        <f aca="false">2192.59+2373.87*I623+0.0316653*N623-15.7623*V623+0.00202406*AA623-0.000740146*E623-0.00963493*(I623*N623)</f>
        <v>8829.33862707372</v>
      </c>
      <c r="AM623" s="30" t="n">
        <f aca="false">5205.907083+122.0638992*I623+13.609808*(N623/1000)-1.245906883*AD623+0.7746840854*AE623-134.2474226*AC623-1547.125689*IF(AND(B623&gt;=DATE(2020,3,20),B623&lt;=DATE(2020,6,26)),1,0)</f>
        <v>8398.33773811226</v>
      </c>
      <c r="AN623" s="30" t="n">
        <f aca="false">IF(ISNUMBER(C624),C624,AN624)-0.8328750492*(AD625-AD624)+3.274150872*(AE625-AE624)+0.7954612886*((IF(ISNUMBER(C624),C624,AN624)-IF(ISNUMBER(C623),C623,AN623))-(-0.8328750492*(AD624-AD623)+3.274150872*(AE624-AE623)))-1.394571582*AO624+0.4181414112*AO623</f>
        <v>8222.34198963144</v>
      </c>
      <c r="AP623" s="31" t="n">
        <f aca="false">AQ623+AR622+'ARIMAX(1,1,1) Model'!$C$19*(AR622-AR621)+'ARIMAX(1,1,1) Model'!$C$20*AS622</f>
        <v>8598.8456880277</v>
      </c>
      <c r="AQ623" s="31" t="n">
        <f aca="false">'ARIMAX(1,1,1) Model'!$C$6*I623+'ARIMAX(1,1,1) Model'!$C$7*N623/1000+'ARIMAX(1,1,1) Model'!$C$8*AD623+'ARIMAX(1,1,1) Model'!$C$9*AE623+'ARIMAX(1,1,1) Model'!$C$10*AC623+'ARIMAX(1,1,1) Model'!$C$11*IF(AND(B623&gt;='ARIMAX(1,1,1) Model'!$C$25,B623&lt;='ARIMAX(1,1,1) Model'!$C$26),1,0)+'ARIMAX(1,1,1) Model'!$C$12*E623/1000+'ARIMAX(1,1,1) Model'!$C$13*V623+'ARIMAX(1,1,1) Model'!$C$14*A623+'ARIMAX(1,1,1) Model'!$C$15*SIN(2*PI()*A623/'ARIMAX(1,1,1) Model'!$C$24)+'ARIMAX(1,1,1) Model'!$C$16*COS(2*PI()*A623/'ARIMAX(1,1,1) Model'!$C$24)+'ARIMAX(1,1,1) Model'!$C$17*SIN(4*PI()*A623/'ARIMAX(1,1,1) Model'!$C$24)+'ARIMAX(1,1,1) Model'!$C$18*COS(4*PI()*A623/'ARIMAX(1,1,1) Model'!$C$24)</f>
        <v>1460.12191535408</v>
      </c>
      <c r="AR623" s="31" t="n">
        <f aca="false">IF(ISNUMBER(C623),C623,AP623)-AQ623</f>
        <v>6950.87808464592</v>
      </c>
      <c r="AS623" s="31" t="n">
        <f aca="false">IF(ISNUMBER(C623),C623-AP623,0)</f>
        <v>-187.845688027701</v>
      </c>
      <c r="AT623" s="32"/>
      <c r="AU623" s="33"/>
      <c r="AV623" s="33"/>
      <c r="AW623" s="31"/>
      <c r="AX623" s="31"/>
    </row>
    <row r="624" customFormat="false" ht="16.5" hidden="false" customHeight="true" outlineLevel="0" collapsed="false">
      <c r="A624" s="23" t="n">
        <v>623</v>
      </c>
      <c r="B624" s="24" t="n">
        <v>37631</v>
      </c>
      <c r="C624" s="23" t="n">
        <v>8335</v>
      </c>
      <c r="D624" s="25"/>
      <c r="E624" s="25" t="n">
        <v>393000</v>
      </c>
      <c r="F624" s="25"/>
      <c r="G624" s="25" t="n">
        <v>31.538</v>
      </c>
      <c r="H624" s="25" t="n">
        <v>30.368</v>
      </c>
      <c r="I624" s="25" t="n">
        <v>1.444</v>
      </c>
      <c r="J624" s="25" t="n">
        <v>10984.04</v>
      </c>
      <c r="K624" s="25" t="n">
        <v>764467</v>
      </c>
      <c r="L624" s="25" t="n">
        <v>834</v>
      </c>
      <c r="M624" s="25" t="n">
        <v>16.52</v>
      </c>
      <c r="N624" s="25" t="n">
        <v>245556</v>
      </c>
      <c r="O624" s="25" t="n">
        <v>7463.8</v>
      </c>
      <c r="P624" s="25" t="n">
        <v>1975317</v>
      </c>
      <c r="Q624" s="25"/>
      <c r="R624" s="25" t="n">
        <v>14003</v>
      </c>
      <c r="S624" s="25"/>
      <c r="T624" s="25" t="n">
        <v>89.5</v>
      </c>
      <c r="U624" s="25" t="n">
        <v>24</v>
      </c>
      <c r="V624" s="25" t="n">
        <v>87.5</v>
      </c>
      <c r="W624" s="25"/>
      <c r="X624" s="25"/>
      <c r="Y624" s="25"/>
      <c r="Z624" s="25"/>
      <c r="AA624" s="25" t="n">
        <v>285225</v>
      </c>
      <c r="AB624" s="26"/>
      <c r="AC624" s="27" t="n">
        <v>0</v>
      </c>
      <c r="AD624" s="28" t="n">
        <v>151.8</v>
      </c>
      <c r="AE624" s="28" t="n">
        <v>0.3</v>
      </c>
      <c r="AF624" s="27"/>
      <c r="AG624" s="29" t="n">
        <f aca="false">6753.47943187+0.36116788*I624+0.01252571*N624-22.85359542*V624+0.00407811*AA624-0.00067349*E624</f>
        <v>8728.57195854872</v>
      </c>
      <c r="AH624" s="29" t="n">
        <f aca="false">A624*'Simple Linear Regression'!$B$18+'Simple Linear Regression'!$B$17</f>
        <v>8416.7784502127</v>
      </c>
      <c r="AI624" s="29" t="n">
        <f aca="false">7491.3971+0.0137554*N624-0.00058829*E624-34.3283*V624+0.30565*L624+54.6031*M624</f>
        <v>8791.1491944</v>
      </c>
      <c r="AJ624" s="29" t="n">
        <f aca="false">7491.3971-0.00058829*E624+0.30565*L624+54.6031*M624+0.0137554*N624-34.3283*V624</f>
        <v>8791.1491944</v>
      </c>
      <c r="AL624" s="29" t="n">
        <f aca="false">2192.59+2373.87*I624+0.0316653*N624-15.7623*V624+0.00202406*AA624-0.000740146*E624-0.00963493*(I624*N624)</f>
        <v>8886.91549846048</v>
      </c>
      <c r="AM624" s="30" t="n">
        <f aca="false">5205.907083+122.0638992*I624+13.609808*(N624/1000)-1.245906883*AD624+0.7746840854*AE624-134.2474226*AC624-1547.125689*IF(AND(B624&gt;=DATE(2020,3,20),B624&lt;=DATE(2020,6,26)),1,0)</f>
        <v>8535.24110707902</v>
      </c>
      <c r="AN624" s="30" t="n">
        <f aca="false">IF(ISNUMBER(C625),C625,AN625)-0.8328750492*(AD626-AD625)+3.274150872*(AE626-AE625)+0.7954612886*((IF(ISNUMBER(C625),C625,AN625)-IF(ISNUMBER(C624),C624,AN624))-(-0.8328750492*(AD625-AD624)+3.274150872*(AE625-AE624)))-1.394571582*AO625+0.4181414112*AO624</f>
        <v>8921.97942969072</v>
      </c>
      <c r="AP624" s="31" t="n">
        <f aca="false">AQ624+AR623+'ARIMAX(1,1,1) Model'!$C$19*(AR623-AR622)+'ARIMAX(1,1,1) Model'!$C$20*AS623</f>
        <v>8576.95078548632</v>
      </c>
      <c r="AQ624" s="31" t="n">
        <f aca="false">'ARIMAX(1,1,1) Model'!$C$6*I624+'ARIMAX(1,1,1) Model'!$C$7*N624/1000+'ARIMAX(1,1,1) Model'!$C$8*AD624+'ARIMAX(1,1,1) Model'!$C$9*AE624+'ARIMAX(1,1,1) Model'!$C$10*AC624+'ARIMAX(1,1,1) Model'!$C$11*IF(AND(B624&gt;='ARIMAX(1,1,1) Model'!$C$25,B624&lt;='ARIMAX(1,1,1) Model'!$C$26),1,0)+'ARIMAX(1,1,1) Model'!$C$12*E624/1000+'ARIMAX(1,1,1) Model'!$C$13*V624+'ARIMAX(1,1,1) Model'!$C$14*A624+'ARIMAX(1,1,1) Model'!$C$15*SIN(2*PI()*A624/'ARIMAX(1,1,1) Model'!$C$24)+'ARIMAX(1,1,1) Model'!$C$16*COS(2*PI()*A624/'ARIMAX(1,1,1) Model'!$C$24)+'ARIMAX(1,1,1) Model'!$C$17*SIN(4*PI()*A624/'ARIMAX(1,1,1) Model'!$C$24)+'ARIMAX(1,1,1) Model'!$C$18*COS(4*PI()*A624/'ARIMAX(1,1,1) Model'!$C$24)</f>
        <v>1507.68152903067</v>
      </c>
      <c r="AR624" s="31" t="n">
        <f aca="false">IF(ISNUMBER(C624),C624,AP624)-AQ624</f>
        <v>6827.31847096933</v>
      </c>
      <c r="AS624" s="31" t="n">
        <f aca="false">IF(ISNUMBER(C624),C624-AP624,0)</f>
        <v>-241.950785486322</v>
      </c>
      <c r="AT624" s="32"/>
      <c r="AU624" s="33"/>
      <c r="AV624" s="33"/>
      <c r="AW624" s="31"/>
      <c r="AX624" s="31"/>
    </row>
    <row r="625" customFormat="false" ht="16.5" hidden="false" customHeight="true" outlineLevel="0" collapsed="false">
      <c r="A625" s="23" t="n">
        <v>624</v>
      </c>
      <c r="B625" s="24" t="n">
        <v>37638</v>
      </c>
      <c r="C625" s="23" t="n">
        <v>8645</v>
      </c>
      <c r="D625" s="25"/>
      <c r="E625" s="25" t="n">
        <v>378000</v>
      </c>
      <c r="F625" s="25"/>
      <c r="G625" s="25" t="n">
        <v>33.038</v>
      </c>
      <c r="H625" s="25" t="n">
        <v>31.482</v>
      </c>
      <c r="I625" s="25" t="n">
        <v>1.454</v>
      </c>
      <c r="J625" s="25" t="n">
        <v>10984.04</v>
      </c>
      <c r="K625" s="25" t="n">
        <v>764467</v>
      </c>
      <c r="L625" s="25" t="n">
        <v>834</v>
      </c>
      <c r="M625" s="25" t="n">
        <v>17.866</v>
      </c>
      <c r="N625" s="25" t="n">
        <v>230648</v>
      </c>
      <c r="O625" s="25" t="n">
        <v>7463.8</v>
      </c>
      <c r="P625" s="25" t="n">
        <v>1975317</v>
      </c>
      <c r="Q625" s="25"/>
      <c r="R625" s="25" t="n">
        <v>14003</v>
      </c>
      <c r="S625" s="25"/>
      <c r="T625" s="25" t="n">
        <v>89.5</v>
      </c>
      <c r="U625" s="25" t="n">
        <v>24</v>
      </c>
      <c r="V625" s="25" t="n">
        <v>87.5</v>
      </c>
      <c r="W625" s="25"/>
      <c r="X625" s="25"/>
      <c r="Y625" s="25"/>
      <c r="Z625" s="25"/>
      <c r="AA625" s="25" t="n">
        <v>285225</v>
      </c>
      <c r="AB625" s="26"/>
      <c r="AC625" s="27" t="n">
        <v>0</v>
      </c>
      <c r="AD625" s="28" t="n">
        <v>212.1</v>
      </c>
      <c r="AE625" s="28" t="n">
        <v>0</v>
      </c>
      <c r="AF625" s="27"/>
      <c r="AG625" s="29" t="n">
        <f aca="false">6753.47943187+0.36116788*I625+0.01252571*N625-22.85359542*V625+0.00407811*AA625-0.00067349*E625</f>
        <v>8551.94463554752</v>
      </c>
      <c r="AH625" s="29" t="n">
        <f aca="false">A625*'Simple Linear Regression'!$B$18+'Simple Linear Regression'!$B$17</f>
        <v>8417.6314872966</v>
      </c>
      <c r="AI625" s="29" t="n">
        <f aca="false">7491.3971+0.0137554*N625-0.00058829*E625-34.3283*V625+0.30565*L625+54.6031*M625</f>
        <v>8668.4038138</v>
      </c>
      <c r="AJ625" s="29" t="n">
        <f aca="false">7491.3971-0.00058829*E625+0.30565*L625+54.6031*M625+0.0137554*N625-34.3283*V625</f>
        <v>8668.4038138</v>
      </c>
      <c r="AL625" s="29" t="n">
        <f aca="false">2192.59+2373.87*I625+0.0316653*N625-15.7623*V625+0.00202406*AA625-0.000740146*E625-0.00963493*(I625*N625)</f>
        <v>8634.87992533344</v>
      </c>
      <c r="AM625" s="30" t="n">
        <f aca="false">5205.907083+122.0638992*I625+13.609808*(N625/1000)-1.245906883*AD625+0.7746840854*AE625-134.2474226*AC625-1547.125689*IF(AND(B625&gt;=DATE(2020,3,20),B625&lt;=DATE(2020,6,26)),1,0)</f>
        <v>8258.2061381365</v>
      </c>
      <c r="AN625" s="30" t="n">
        <f aca="false">IF(ISNUMBER(C626),C626,AN626)-0.8328750492*(AD627-AD626)+3.274150872*(AE627-AE626)+0.7954612886*((IF(ISNUMBER(C626),C626,AN626)-IF(ISNUMBER(C625),C625,AN625))-(-0.8328750492*(AD626-AD625)+3.274150872*(AE626-AE625)))-1.394571582*AO626+0.4181414112*AO625</f>
        <v>8952.14877266137</v>
      </c>
      <c r="AP625" s="31" t="n">
        <f aca="false">AQ625+AR624+'ARIMAX(1,1,1) Model'!$C$19*(AR624-AR623)+'ARIMAX(1,1,1) Model'!$C$20*AS624</f>
        <v>8555.26002305637</v>
      </c>
      <c r="AQ625" s="31" t="n">
        <f aca="false">'ARIMAX(1,1,1) Model'!$C$6*I625+'ARIMAX(1,1,1) Model'!$C$7*N625/1000+'ARIMAX(1,1,1) Model'!$C$8*AD625+'ARIMAX(1,1,1) Model'!$C$9*AE625+'ARIMAX(1,1,1) Model'!$C$10*AC625+'ARIMAX(1,1,1) Model'!$C$11*IF(AND(B625&gt;='ARIMAX(1,1,1) Model'!$C$25,B625&lt;='ARIMAX(1,1,1) Model'!$C$26),1,0)+'ARIMAX(1,1,1) Model'!$C$12*E625/1000+'ARIMAX(1,1,1) Model'!$C$13*V625+'ARIMAX(1,1,1) Model'!$C$14*A625+'ARIMAX(1,1,1) Model'!$C$15*SIN(2*PI()*A625/'ARIMAX(1,1,1) Model'!$C$24)+'ARIMAX(1,1,1) Model'!$C$16*COS(2*PI()*A625/'ARIMAX(1,1,1) Model'!$C$24)+'ARIMAX(1,1,1) Model'!$C$17*SIN(4*PI()*A625/'ARIMAX(1,1,1) Model'!$C$24)+'ARIMAX(1,1,1) Model'!$C$18*COS(4*PI()*A625/'ARIMAX(1,1,1) Model'!$C$24)</f>
        <v>1522.21661725373</v>
      </c>
      <c r="AR625" s="31" t="n">
        <f aca="false">IF(ISNUMBER(C625),C625,AP625)-AQ625</f>
        <v>7122.78338274627</v>
      </c>
      <c r="AS625" s="31" t="n">
        <f aca="false">IF(ISNUMBER(C625),C625-AP625,0)</f>
        <v>89.7399769436306</v>
      </c>
      <c r="AT625" s="32"/>
      <c r="AU625" s="33"/>
      <c r="AV625" s="33"/>
      <c r="AW625" s="31"/>
      <c r="AX625" s="31"/>
    </row>
    <row r="626" customFormat="false" ht="16.5" hidden="false" customHeight="true" outlineLevel="0" collapsed="false">
      <c r="A626" s="23" t="n">
        <v>625</v>
      </c>
      <c r="B626" s="24" t="n">
        <v>37645</v>
      </c>
      <c r="C626" s="23" t="n">
        <v>8793</v>
      </c>
      <c r="D626" s="25"/>
      <c r="E626" s="25" t="n">
        <v>402000</v>
      </c>
      <c r="F626" s="25"/>
      <c r="G626" s="25" t="n">
        <v>34.455</v>
      </c>
      <c r="H626" s="25" t="n">
        <v>31.808</v>
      </c>
      <c r="I626" s="25" t="n">
        <v>1.459</v>
      </c>
      <c r="J626" s="25" t="n">
        <v>10984.04</v>
      </c>
      <c r="K626" s="25" t="n">
        <v>764467</v>
      </c>
      <c r="L626" s="25" t="n">
        <v>834</v>
      </c>
      <c r="M626" s="25" t="n">
        <v>17.866</v>
      </c>
      <c r="N626" s="25" t="n">
        <v>230648</v>
      </c>
      <c r="O626" s="25" t="n">
        <v>7463.8</v>
      </c>
      <c r="P626" s="25" t="n">
        <v>1975317</v>
      </c>
      <c r="Q626" s="25"/>
      <c r="R626" s="25" t="n">
        <v>14003</v>
      </c>
      <c r="S626" s="25"/>
      <c r="T626" s="25" t="n">
        <v>89.5</v>
      </c>
      <c r="U626" s="25" t="n">
        <v>24</v>
      </c>
      <c r="V626" s="25" t="n">
        <v>87.5</v>
      </c>
      <c r="W626" s="25"/>
      <c r="X626" s="25"/>
      <c r="Y626" s="25"/>
      <c r="Z626" s="25"/>
      <c r="AA626" s="25" t="n">
        <v>285225</v>
      </c>
      <c r="AB626" s="26"/>
      <c r="AC626" s="27" t="n">
        <v>0</v>
      </c>
      <c r="AD626" s="28" t="n">
        <v>225.7</v>
      </c>
      <c r="AE626" s="28" t="n">
        <v>0.3</v>
      </c>
      <c r="AF626" s="27"/>
      <c r="AG626" s="29" t="n">
        <f aca="false">6753.47943187+0.36116788*I626+0.01252571*N626-22.85359542*V626+0.00407811*AA626-0.00067349*E626</f>
        <v>8535.78268138692</v>
      </c>
      <c r="AH626" s="29" t="n">
        <f aca="false">A626*'Simple Linear Regression'!$B$18+'Simple Linear Regression'!$B$17</f>
        <v>8418.48452438051</v>
      </c>
      <c r="AI626" s="29" t="n">
        <f aca="false">7491.3971+0.0137554*N626-0.00058829*E626-34.3283*V626+0.30565*L626+54.6031*M626</f>
        <v>8654.2848538</v>
      </c>
      <c r="AJ626" s="29" t="n">
        <f aca="false">7491.3971-0.00058829*E626+0.30565*L626+54.6031*M626+0.0137554*N626-34.3283*V626</f>
        <v>8654.2848538</v>
      </c>
      <c r="AL626" s="29" t="n">
        <f aca="false">2192.59+2373.87*I626+0.0316653*N626-15.7623*V626+0.00202406*AA626-0.000740146*E626-0.00963493*(I626*N626)</f>
        <v>8617.87438466024</v>
      </c>
      <c r="AM626" s="30" t="n">
        <f aca="false">5205.907083+122.0638992*I626+13.609808*(N626/1000)-1.245906883*AD626+0.7746840854*AE626-134.2474226*AC626-1547.125689*IF(AND(B626&gt;=DATE(2020,3,20),B626&lt;=DATE(2020,6,26)),1,0)</f>
        <v>8242.10452924932</v>
      </c>
      <c r="AN626" s="30" t="n">
        <f aca="false">IF(ISNUMBER(C627),C627,AN627)-0.8328750492*(AD628-AD627)+3.274150872*(AE628-AE627)+0.7954612886*((IF(ISNUMBER(C627),C627,AN627)-IF(ISNUMBER(C626),C626,AN626))-(-0.8328750492*(AD627-AD626)+3.274150872*(AE627-AE626)))-1.394571582*AO627+0.4181414112*AO626</f>
        <v>8350.44768491188</v>
      </c>
      <c r="AP626" s="31" t="n">
        <f aca="false">AQ626+AR625+'ARIMAX(1,1,1) Model'!$C$19*(AR625-AR624)+'ARIMAX(1,1,1) Model'!$C$20*AS625</f>
        <v>8572.0854296274</v>
      </c>
      <c r="AQ626" s="31" t="n">
        <f aca="false">'ARIMAX(1,1,1) Model'!$C$6*I626+'ARIMAX(1,1,1) Model'!$C$7*N626/1000+'ARIMAX(1,1,1) Model'!$C$8*AD626+'ARIMAX(1,1,1) Model'!$C$9*AE626+'ARIMAX(1,1,1) Model'!$C$10*AC626+'ARIMAX(1,1,1) Model'!$C$11*IF(AND(B626&gt;='ARIMAX(1,1,1) Model'!$C$25,B626&lt;='ARIMAX(1,1,1) Model'!$C$26),1,0)+'ARIMAX(1,1,1) Model'!$C$12*E626/1000+'ARIMAX(1,1,1) Model'!$C$13*V626+'ARIMAX(1,1,1) Model'!$C$14*A626+'ARIMAX(1,1,1) Model'!$C$15*SIN(2*PI()*A626/'ARIMAX(1,1,1) Model'!$C$24)+'ARIMAX(1,1,1) Model'!$C$16*COS(2*PI()*A626/'ARIMAX(1,1,1) Model'!$C$24)+'ARIMAX(1,1,1) Model'!$C$17*SIN(4*PI()*A626/'ARIMAX(1,1,1) Model'!$C$24)+'ARIMAX(1,1,1) Model'!$C$18*COS(4*PI()*A626/'ARIMAX(1,1,1) Model'!$C$24)</f>
        <v>1501.25833978289</v>
      </c>
      <c r="AR626" s="31" t="n">
        <f aca="false">IF(ISNUMBER(C626),C626,AP626)-AQ626</f>
        <v>7291.74166021711</v>
      </c>
      <c r="AS626" s="31" t="n">
        <f aca="false">IF(ISNUMBER(C626),C626-AP626,0)</f>
        <v>220.914570372601</v>
      </c>
      <c r="AT626" s="32"/>
      <c r="AU626" s="33"/>
      <c r="AV626" s="33"/>
      <c r="AW626" s="31"/>
      <c r="AX626" s="31"/>
    </row>
    <row r="627" customFormat="false" ht="16.5" hidden="false" customHeight="true" outlineLevel="0" collapsed="false">
      <c r="A627" s="23" t="n">
        <v>626</v>
      </c>
      <c r="B627" s="24" t="n">
        <v>37652</v>
      </c>
      <c r="C627" s="23" t="n">
        <v>8551</v>
      </c>
      <c r="D627" s="25"/>
      <c r="E627" s="25" t="n">
        <v>407000</v>
      </c>
      <c r="F627" s="25"/>
      <c r="G627" s="25" t="n">
        <v>33.192</v>
      </c>
      <c r="H627" s="25" t="n">
        <v>31.2</v>
      </c>
      <c r="I627" s="25" t="n">
        <v>1.473</v>
      </c>
      <c r="J627" s="25" t="n">
        <v>10984.04</v>
      </c>
      <c r="K627" s="25" t="n">
        <v>764467</v>
      </c>
      <c r="L627" s="25" t="n">
        <v>834</v>
      </c>
      <c r="M627" s="25" t="n">
        <v>17.866</v>
      </c>
      <c r="N627" s="25" t="n">
        <v>230648</v>
      </c>
      <c r="O627" s="25" t="n">
        <v>7463.8</v>
      </c>
      <c r="P627" s="25" t="n">
        <v>1975317</v>
      </c>
      <c r="Q627" s="25"/>
      <c r="R627" s="25" t="n">
        <v>14003</v>
      </c>
      <c r="S627" s="25"/>
      <c r="T627" s="25" t="n">
        <v>89.5</v>
      </c>
      <c r="U627" s="25" t="n">
        <v>24</v>
      </c>
      <c r="V627" s="25" t="n">
        <v>87.5</v>
      </c>
      <c r="W627" s="25"/>
      <c r="X627" s="25"/>
      <c r="Y627" s="25"/>
      <c r="Z627" s="25"/>
      <c r="AA627" s="25" t="n">
        <v>285225</v>
      </c>
      <c r="AB627" s="26"/>
      <c r="AC627" s="27" t="n">
        <v>0</v>
      </c>
      <c r="AD627" s="28" t="n">
        <v>188.6</v>
      </c>
      <c r="AE627" s="28" t="n">
        <v>1</v>
      </c>
      <c r="AF627" s="27"/>
      <c r="AG627" s="29" t="n">
        <f aca="false">6753.47943187+0.36116788*I627+0.01252571*N627-22.85359542*V627+0.00407811*AA627-0.00067349*E627</f>
        <v>8532.42028773724</v>
      </c>
      <c r="AH627" s="29" t="n">
        <f aca="false">A627*'Simple Linear Regression'!$B$18+'Simple Linear Regression'!$B$17</f>
        <v>8419.33756146441</v>
      </c>
      <c r="AI627" s="29" t="n">
        <f aca="false">7491.3971+0.0137554*N627-0.00058829*E627-34.3283*V627+0.30565*L627+54.6031*M627</f>
        <v>8651.3434038</v>
      </c>
      <c r="AJ627" s="29" t="n">
        <f aca="false">7491.3971-0.00058829*E627+0.30565*L627+54.6031*M627+0.0137554*N627-34.3283*V627</f>
        <v>8651.3434038</v>
      </c>
      <c r="AL627" s="29" t="n">
        <f aca="false">2192.59+2373.87*I627+0.0316653*N627-15.7623*V627+0.00202406*AA627-0.000740146*E627-0.00963493*(I627*N627)</f>
        <v>8616.29595197528</v>
      </c>
      <c r="AM627" s="30" t="n">
        <f aca="false">5205.907083+122.0638992*I627+13.609808*(N627/1000)-1.245906883*AD627+0.7746840854*AE627-134.2474226*AC627-1547.125689*IF(AND(B627&gt;=DATE(2020,3,20),B627&lt;=DATE(2020,6,26)),1,0)</f>
        <v>8290.5788480572</v>
      </c>
      <c r="AN627" s="30" t="n">
        <f aca="false">IF(ISNUMBER(C628),C628,AN628)-0.8328750492*(AD629-AD628)+3.274150872*(AE629-AE628)+0.7954612886*((IF(ISNUMBER(C628),C628,AN628)-IF(ISNUMBER(C627),C627,AN627))-(-0.8328750492*(AD628-AD627)+3.274150872*(AE628-AE627)))-1.394571582*AO628+0.4181414112*AO627</f>
        <v>7706.26048336671</v>
      </c>
      <c r="AP627" s="31" t="n">
        <f aca="false">AQ627+AR626+'ARIMAX(1,1,1) Model'!$C$19*(AR626-AR625)+'ARIMAX(1,1,1) Model'!$C$20*AS626</f>
        <v>8577.3407654379</v>
      </c>
      <c r="AQ627" s="31" t="n">
        <f aca="false">'ARIMAX(1,1,1) Model'!$C$6*I627+'ARIMAX(1,1,1) Model'!$C$7*N627/1000+'ARIMAX(1,1,1) Model'!$C$8*AD627+'ARIMAX(1,1,1) Model'!$C$9*AE627+'ARIMAX(1,1,1) Model'!$C$10*AC627+'ARIMAX(1,1,1) Model'!$C$11*IF(AND(B627&gt;='ARIMAX(1,1,1) Model'!$C$25,B627&lt;='ARIMAX(1,1,1) Model'!$C$26),1,0)+'ARIMAX(1,1,1) Model'!$C$12*E627/1000+'ARIMAX(1,1,1) Model'!$C$13*V627+'ARIMAX(1,1,1) Model'!$C$14*A627+'ARIMAX(1,1,1) Model'!$C$15*SIN(2*PI()*A627/'ARIMAX(1,1,1) Model'!$C$24)+'ARIMAX(1,1,1) Model'!$C$16*COS(2*PI()*A627/'ARIMAX(1,1,1) Model'!$C$24)+'ARIMAX(1,1,1) Model'!$C$17*SIN(4*PI()*A627/'ARIMAX(1,1,1) Model'!$C$24)+'ARIMAX(1,1,1) Model'!$C$18*COS(4*PI()*A627/'ARIMAX(1,1,1) Model'!$C$24)</f>
        <v>1467.96188384433</v>
      </c>
      <c r="AR627" s="31" t="n">
        <f aca="false">IF(ISNUMBER(C627),C627,AP627)-AQ627</f>
        <v>7083.03811615567</v>
      </c>
      <c r="AS627" s="31" t="n">
        <f aca="false">IF(ISNUMBER(C627),C627-AP627,0)</f>
        <v>-26.3407654379007</v>
      </c>
      <c r="AT627" s="32"/>
      <c r="AU627" s="33"/>
      <c r="AV627" s="33"/>
      <c r="AW627" s="31"/>
      <c r="AX627" s="31"/>
    </row>
    <row r="628" customFormat="false" ht="16.5" hidden="false" customHeight="true" outlineLevel="0" collapsed="false">
      <c r="A628" s="23" t="n">
        <v>627</v>
      </c>
      <c r="B628" s="24" t="n">
        <v>37659</v>
      </c>
      <c r="C628" s="23" t="n">
        <v>8106</v>
      </c>
      <c r="D628" s="25"/>
      <c r="E628" s="25" t="n">
        <v>413000</v>
      </c>
      <c r="F628" s="25"/>
      <c r="G628" s="25" t="n">
        <v>33.954</v>
      </c>
      <c r="H628" s="25" t="n">
        <v>31.578</v>
      </c>
      <c r="I628" s="25" t="n">
        <v>1.527</v>
      </c>
      <c r="J628" s="25" t="n">
        <v>11061.433</v>
      </c>
      <c r="K628" s="25" t="n">
        <v>764467</v>
      </c>
      <c r="L628" s="25" t="n">
        <v>856</v>
      </c>
      <c r="M628" s="25" t="n">
        <v>17.866</v>
      </c>
      <c r="N628" s="25" t="n">
        <v>230648</v>
      </c>
      <c r="O628" s="25" t="n">
        <v>7519.9</v>
      </c>
      <c r="P628" s="25" t="n">
        <v>1975317</v>
      </c>
      <c r="Q628" s="25"/>
      <c r="R628" s="25" t="n">
        <v>14003</v>
      </c>
      <c r="S628" s="25"/>
      <c r="T628" s="25" t="n">
        <v>90.1</v>
      </c>
      <c r="U628" s="25" t="n">
        <v>24</v>
      </c>
      <c r="V628" s="25" t="n">
        <v>92.6</v>
      </c>
      <c r="W628" s="25"/>
      <c r="X628" s="25"/>
      <c r="Y628" s="25"/>
      <c r="Z628" s="25"/>
      <c r="AA628" s="25" t="n">
        <v>285225</v>
      </c>
      <c r="AB628" s="26"/>
      <c r="AC628" s="27" t="n">
        <v>0</v>
      </c>
      <c r="AD628" s="28" t="n">
        <v>164.6</v>
      </c>
      <c r="AE628" s="28" t="n">
        <v>0.5</v>
      </c>
      <c r="AF628" s="27"/>
      <c r="AG628" s="29" t="n">
        <f aca="false">6753.47943187+0.36116788*I628+0.01252571*N628-22.85359542*V628+0.00407811*AA628-0.00067349*E628</f>
        <v>8411.84551416076</v>
      </c>
      <c r="AH628" s="29" t="n">
        <f aca="false">A628*'Simple Linear Regression'!$B$18+'Simple Linear Regression'!$B$17</f>
        <v>8420.19059854831</v>
      </c>
      <c r="AI628" s="29" t="n">
        <f aca="false">7491.3971+0.0137554*N628-0.00058829*E628-34.3283*V628+0.30565*L628+54.6031*M628</f>
        <v>8479.4636338</v>
      </c>
      <c r="AJ628" s="29" t="n">
        <f aca="false">7491.3971-0.00058829*E628+0.30565*L628+54.6031*M628+0.0137554*N628-34.3283*V628</f>
        <v>8479.4636338</v>
      </c>
      <c r="AL628" s="29" t="n">
        <f aca="false">2192.59+2373.87*I628+0.0316653*N628-15.7623*V628+0.00202406*AA628-0.000740146*E628-0.00963493*(I628*N628)</f>
        <v>8539.65334990472</v>
      </c>
      <c r="AM628" s="30" t="n">
        <f aca="false">5205.907083+122.0638992*I628+13.609808*(N628/1000)-1.245906883*AD628+0.7746840854*AE628-134.2474226*AC628-1547.125689*IF(AND(B628&gt;=DATE(2020,3,20),B628&lt;=DATE(2020,6,26)),1,0)</f>
        <v>8326.6847217633</v>
      </c>
      <c r="AN628" s="30" t="n">
        <f aca="false">IF(ISNUMBER(C629),C629,AN629)-0.8328750492*(AD630-AD629)+3.274150872*(AE630-AE629)+0.7954612886*((IF(ISNUMBER(C629),C629,AN629)-IF(ISNUMBER(C628),C628,AN628))-(-0.8328750492*(AD629-AD628)+3.274150872*(AE629-AE628)))-1.394571582*AO629+0.4181414112*AO628</f>
        <v>8776.28613597593</v>
      </c>
      <c r="AP628" s="31" t="n">
        <f aca="false">AQ628+AR627+'ARIMAX(1,1,1) Model'!$C$19*(AR627-AR626)+'ARIMAX(1,1,1) Model'!$C$20*AS627</f>
        <v>8606.36078392418</v>
      </c>
      <c r="AQ628" s="31" t="n">
        <f aca="false">'ARIMAX(1,1,1) Model'!$C$6*I628+'ARIMAX(1,1,1) Model'!$C$7*N628/1000+'ARIMAX(1,1,1) Model'!$C$8*AD628+'ARIMAX(1,1,1) Model'!$C$9*AE628+'ARIMAX(1,1,1) Model'!$C$10*AC628+'ARIMAX(1,1,1) Model'!$C$11*IF(AND(B628&gt;='ARIMAX(1,1,1) Model'!$C$25,B628&lt;='ARIMAX(1,1,1) Model'!$C$26),1,0)+'ARIMAX(1,1,1) Model'!$C$12*E628/1000+'ARIMAX(1,1,1) Model'!$C$13*V628+'ARIMAX(1,1,1) Model'!$C$14*A628+'ARIMAX(1,1,1) Model'!$C$15*SIN(2*PI()*A628/'ARIMAX(1,1,1) Model'!$C$24)+'ARIMAX(1,1,1) Model'!$C$16*COS(2*PI()*A628/'ARIMAX(1,1,1) Model'!$C$24)+'ARIMAX(1,1,1) Model'!$C$17*SIN(4*PI()*A628/'ARIMAX(1,1,1) Model'!$C$24)+'ARIMAX(1,1,1) Model'!$C$18*COS(4*PI()*A628/'ARIMAX(1,1,1) Model'!$C$24)</f>
        <v>1519.96897950252</v>
      </c>
      <c r="AR628" s="31" t="n">
        <f aca="false">IF(ISNUMBER(C628),C628,AP628)-AQ628</f>
        <v>6586.03102049748</v>
      </c>
      <c r="AS628" s="31" t="n">
        <f aca="false">IF(ISNUMBER(C628),C628-AP628,0)</f>
        <v>-500.360783924178</v>
      </c>
      <c r="AT628" s="32"/>
      <c r="AU628" s="33"/>
      <c r="AV628" s="33"/>
      <c r="AW628" s="31"/>
      <c r="AX628" s="31"/>
    </row>
    <row r="629" customFormat="false" ht="16.5" hidden="false" customHeight="true" outlineLevel="0" collapsed="false">
      <c r="A629" s="23" t="n">
        <v>628</v>
      </c>
      <c r="B629" s="24" t="n">
        <v>37666</v>
      </c>
      <c r="C629" s="23" t="n">
        <v>8454</v>
      </c>
      <c r="D629" s="25"/>
      <c r="E629" s="25" t="n">
        <v>390000</v>
      </c>
      <c r="F629" s="25"/>
      <c r="G629" s="25" t="n">
        <v>35.792</v>
      </c>
      <c r="H629" s="25" t="n">
        <v>32.786</v>
      </c>
      <c r="I629" s="25" t="n">
        <v>1.607</v>
      </c>
      <c r="J629" s="25" t="n">
        <v>11061.433</v>
      </c>
      <c r="K629" s="25" t="n">
        <v>803242</v>
      </c>
      <c r="L629" s="25" t="n">
        <v>856</v>
      </c>
      <c r="M629" s="25" t="n">
        <v>17.866</v>
      </c>
      <c r="N629" s="25" t="n">
        <v>230648</v>
      </c>
      <c r="O629" s="25" t="n">
        <v>7519.9</v>
      </c>
      <c r="P629" s="25" t="n">
        <v>1975317</v>
      </c>
      <c r="Q629" s="25"/>
      <c r="R629" s="25" t="n">
        <v>14003</v>
      </c>
      <c r="S629" s="25"/>
      <c r="T629" s="25" t="n">
        <v>90.1</v>
      </c>
      <c r="U629" s="25" t="n">
        <v>24</v>
      </c>
      <c r="V629" s="25" t="n">
        <v>92.6</v>
      </c>
      <c r="W629" s="25"/>
      <c r="X629" s="25"/>
      <c r="Y629" s="25"/>
      <c r="Z629" s="25"/>
      <c r="AA629" s="25" t="n">
        <v>285225</v>
      </c>
      <c r="AB629" s="26"/>
      <c r="AC629" s="27" t="n">
        <v>0</v>
      </c>
      <c r="AD629" s="28" t="n">
        <v>202.8</v>
      </c>
      <c r="AE629" s="28" t="n">
        <v>0.7</v>
      </c>
      <c r="AF629" s="27"/>
      <c r="AG629" s="29" t="n">
        <f aca="false">6753.47943187+0.36116788*I629+0.01252571*N629-22.85359542*V629+0.00407811*AA629-0.00067349*E629</f>
        <v>8427.36467759116</v>
      </c>
      <c r="AH629" s="29" t="n">
        <f aca="false">A629*'Simple Linear Regression'!$B$18+'Simple Linear Regression'!$B$17</f>
        <v>8421.04363563222</v>
      </c>
      <c r="AI629" s="29" t="n">
        <f aca="false">7491.3971+0.0137554*N629-0.00058829*E629-34.3283*V629+0.30565*L629+54.6031*M629</f>
        <v>8492.9943038</v>
      </c>
      <c r="AJ629" s="29" t="n">
        <f aca="false">7491.3971-0.00058829*E629+0.30565*L629+54.6031*M629+0.0137554*N629-34.3283*V629</f>
        <v>8492.9943038</v>
      </c>
      <c r="AL629" s="29" t="n">
        <f aca="false">2192.59+2373.87*I629+0.0316653*N629-15.7623*V629+0.00202406*AA629-0.000740146*E629-0.00963493*(I629*N629)</f>
        <v>8568.80412113352</v>
      </c>
      <c r="AM629" s="30" t="n">
        <f aca="false">5205.907083+122.0638992*I629+13.609808*(N629/1000)-1.245906883*AD629+0.7746840854*AE629-134.2474226*AC629-1547.125689*IF(AND(B629&gt;=DATE(2020,3,20),B629&lt;=DATE(2020,6,26)),1,0)</f>
        <v>8289.01112758578</v>
      </c>
      <c r="AN629" s="30" t="n">
        <f aca="false">IF(ISNUMBER(C630),C630,AN630)-0.8328750492*(AD631-AD630)+3.274150872*(AE631-AE630)+0.7954612886*((IF(ISNUMBER(C630),C630,AN630)-IF(ISNUMBER(C629),C629,AN629))-(-0.8328750492*(AD630-AD629)+3.274150872*(AE630-AE629)))-1.394571582*AO630+0.4181414112*AO629</f>
        <v>8719.07768885347</v>
      </c>
      <c r="AP629" s="31" t="n">
        <f aca="false">AQ629+AR628+'ARIMAX(1,1,1) Model'!$C$19*(AR628-AR627)+'ARIMAX(1,1,1) Model'!$C$20*AS628</f>
        <v>8544.24028686032</v>
      </c>
      <c r="AQ629" s="31" t="n">
        <f aca="false">'ARIMAX(1,1,1) Model'!$C$6*I629+'ARIMAX(1,1,1) Model'!$C$7*N629/1000+'ARIMAX(1,1,1) Model'!$C$8*AD629+'ARIMAX(1,1,1) Model'!$C$9*AE629+'ARIMAX(1,1,1) Model'!$C$10*AC629+'ARIMAX(1,1,1) Model'!$C$11*IF(AND(B629&gt;='ARIMAX(1,1,1) Model'!$C$25,B629&lt;='ARIMAX(1,1,1) Model'!$C$26),1,0)+'ARIMAX(1,1,1) Model'!$C$12*E629/1000+'ARIMAX(1,1,1) Model'!$C$13*V629+'ARIMAX(1,1,1) Model'!$C$14*A629+'ARIMAX(1,1,1) Model'!$C$15*SIN(2*PI()*A629/'ARIMAX(1,1,1) Model'!$C$24)+'ARIMAX(1,1,1) Model'!$C$16*COS(2*PI()*A629/'ARIMAX(1,1,1) Model'!$C$24)+'ARIMAX(1,1,1) Model'!$C$17*SIN(4*PI()*A629/'ARIMAX(1,1,1) Model'!$C$24)+'ARIMAX(1,1,1) Model'!$C$18*COS(4*PI()*A629/'ARIMAX(1,1,1) Model'!$C$24)</f>
        <v>1556.31670552152</v>
      </c>
      <c r="AR629" s="31" t="n">
        <f aca="false">IF(ISNUMBER(C629),C629,AP629)-AQ629</f>
        <v>6897.68329447848</v>
      </c>
      <c r="AS629" s="31" t="n">
        <f aca="false">IF(ISNUMBER(C629),C629-AP629,0)</f>
        <v>-90.2402868603185</v>
      </c>
      <c r="AT629" s="32"/>
      <c r="AU629" s="33"/>
      <c r="AV629" s="33"/>
      <c r="AW629" s="31"/>
      <c r="AX629" s="31"/>
    </row>
    <row r="630" customFormat="false" ht="16.5" hidden="false" customHeight="true" outlineLevel="0" collapsed="false">
      <c r="A630" s="23" t="n">
        <v>629</v>
      </c>
      <c r="B630" s="24" t="n">
        <v>37673</v>
      </c>
      <c r="C630" s="23" t="n">
        <v>8619</v>
      </c>
      <c r="D630" s="25"/>
      <c r="E630" s="25" t="n">
        <v>420000</v>
      </c>
      <c r="F630" s="25"/>
      <c r="G630" s="25" t="n">
        <v>36.7775</v>
      </c>
      <c r="H630" s="25" t="n">
        <v>33</v>
      </c>
      <c r="I630" s="25" t="n">
        <v>1.66</v>
      </c>
      <c r="J630" s="25" t="n">
        <v>11061.433</v>
      </c>
      <c r="K630" s="25" t="n">
        <v>803242</v>
      </c>
      <c r="L630" s="25" t="n">
        <v>856</v>
      </c>
      <c r="M630" s="25" t="n">
        <v>16.708</v>
      </c>
      <c r="N630" s="25" t="n">
        <v>234260</v>
      </c>
      <c r="O630" s="25" t="n">
        <v>7519.9</v>
      </c>
      <c r="P630" s="25" t="n">
        <v>1975317</v>
      </c>
      <c r="Q630" s="25"/>
      <c r="R630" s="25" t="n">
        <v>14003</v>
      </c>
      <c r="S630" s="25"/>
      <c r="T630" s="25" t="n">
        <v>90.1</v>
      </c>
      <c r="U630" s="25" t="n">
        <v>24</v>
      </c>
      <c r="V630" s="25" t="n">
        <v>92.6</v>
      </c>
      <c r="W630" s="25"/>
      <c r="X630" s="25"/>
      <c r="Y630" s="25"/>
      <c r="Z630" s="25"/>
      <c r="AA630" s="25" t="n">
        <v>285225</v>
      </c>
      <c r="AB630" s="26"/>
      <c r="AC630" s="27" t="n">
        <v>0</v>
      </c>
      <c r="AD630" s="28" t="n">
        <v>176.4</v>
      </c>
      <c r="AE630" s="28" t="n">
        <v>0.3</v>
      </c>
      <c r="AF630" s="27"/>
      <c r="AG630" s="29" t="n">
        <f aca="false">6753.47943187+0.36116788*I630+0.01252571*N630-22.85359542*V630+0.00407811*AA630-0.00067349*E630</f>
        <v>8452.4219840088</v>
      </c>
      <c r="AH630" s="29" t="n">
        <f aca="false">A630*'Simple Linear Regression'!$B$18+'Simple Linear Regression'!$B$17</f>
        <v>8421.89667271612</v>
      </c>
      <c r="AI630" s="29" t="n">
        <f aca="false">7491.3971+0.0137554*N630-0.00058829*E630-34.3283*V630+0.30565*L630+54.6031*M630</f>
        <v>8461.7997188</v>
      </c>
      <c r="AJ630" s="29" t="n">
        <f aca="false">7491.3971-0.00058829*E630+0.30565*L630+54.6031*M630+0.0137554*N630-34.3283*V630</f>
        <v>8461.7997188</v>
      </c>
      <c r="AL630" s="29" t="n">
        <f aca="false">2192.59+2373.87*I630+0.0316653*N630-15.7623*V630+0.00202406*AA630-0.000740146*E630-0.00963493*(I630*N630)</f>
        <v>8611.238946512</v>
      </c>
      <c r="AM630" s="30" t="n">
        <f aca="false">5205.907083+122.0638992*I630+13.609808*(N630/1000)-1.245906883*AD630+0.7746840854*AE630-134.2474226*AC630-1547.125689*IF(AND(B630&gt;=DATE(2020,3,20),B630&lt;=DATE(2020,6,26)),1,0)</f>
        <v>8377.22120881642</v>
      </c>
      <c r="AN630" s="30" t="n">
        <f aca="false">IF(ISNUMBER(C631),C631,AN631)-0.8328750492*(AD632-AD631)+3.274150872*(AE632-AE631)+0.7954612886*((IF(ISNUMBER(C631),C631,AN631)-IF(ISNUMBER(C630),C630,AN630))-(-0.8328750492*(AD631-AD630)+3.274150872*(AE631-AE630)))-1.394571582*AO631+0.4181414112*AO630</f>
        <v>8293.95126923373</v>
      </c>
      <c r="AP630" s="31" t="n">
        <f aca="false">AQ630+AR629+'ARIMAX(1,1,1) Model'!$C$19*(AR629-AR628)+'ARIMAX(1,1,1) Model'!$C$20*AS629</f>
        <v>8539.98292132111</v>
      </c>
      <c r="AQ630" s="31" t="n">
        <f aca="false">'ARIMAX(1,1,1) Model'!$C$6*I630+'ARIMAX(1,1,1) Model'!$C$7*N630/1000+'ARIMAX(1,1,1) Model'!$C$8*AD630+'ARIMAX(1,1,1) Model'!$C$9*AE630+'ARIMAX(1,1,1) Model'!$C$10*AC630+'ARIMAX(1,1,1) Model'!$C$11*IF(AND(B630&gt;='ARIMAX(1,1,1) Model'!$C$25,B630&lt;='ARIMAX(1,1,1) Model'!$C$26),1,0)+'ARIMAX(1,1,1) Model'!$C$12*E630/1000+'ARIMAX(1,1,1) Model'!$C$13*V630+'ARIMAX(1,1,1) Model'!$C$14*A630+'ARIMAX(1,1,1) Model'!$C$15*SIN(2*PI()*A630/'ARIMAX(1,1,1) Model'!$C$24)+'ARIMAX(1,1,1) Model'!$C$16*COS(2*PI()*A630/'ARIMAX(1,1,1) Model'!$C$24)+'ARIMAX(1,1,1) Model'!$C$17*SIN(4*PI()*A630/'ARIMAX(1,1,1) Model'!$C$24)+'ARIMAX(1,1,1) Model'!$C$18*COS(4*PI()*A630/'ARIMAX(1,1,1) Model'!$C$24)</f>
        <v>1530.67987594749</v>
      </c>
      <c r="AR630" s="31" t="n">
        <f aca="false">IF(ISNUMBER(C630),C630,AP630)-AQ630</f>
        <v>7088.32012405251</v>
      </c>
      <c r="AS630" s="31" t="n">
        <f aca="false">IF(ISNUMBER(C630),C630-AP630,0)</f>
        <v>79.0170786788858</v>
      </c>
      <c r="AT630" s="32"/>
      <c r="AU630" s="33"/>
      <c r="AV630" s="33"/>
      <c r="AW630" s="31"/>
      <c r="AX630" s="31"/>
    </row>
    <row r="631" customFormat="false" ht="16.5" hidden="false" customHeight="true" outlineLevel="0" collapsed="false">
      <c r="A631" s="23" t="n">
        <v>630</v>
      </c>
      <c r="B631" s="24" t="n">
        <v>37680</v>
      </c>
      <c r="C631" s="23" t="n">
        <v>8421</v>
      </c>
      <c r="D631" s="25"/>
      <c r="E631" s="25" t="n">
        <v>421000</v>
      </c>
      <c r="F631" s="25"/>
      <c r="G631" s="25" t="n">
        <v>36.98</v>
      </c>
      <c r="H631" s="25" t="n">
        <v>33.72</v>
      </c>
      <c r="I631" s="25" t="n">
        <v>1.658</v>
      </c>
      <c r="J631" s="25" t="n">
        <v>11061.433</v>
      </c>
      <c r="K631" s="25" t="n">
        <v>803242</v>
      </c>
      <c r="L631" s="25" t="n">
        <v>856</v>
      </c>
      <c r="M631" s="25" t="n">
        <v>16.708</v>
      </c>
      <c r="N631" s="25" t="n">
        <v>234260</v>
      </c>
      <c r="O631" s="25" t="n">
        <v>7519.9</v>
      </c>
      <c r="P631" s="25" t="n">
        <v>1975317</v>
      </c>
      <c r="Q631" s="25"/>
      <c r="R631" s="25" t="n">
        <v>14003</v>
      </c>
      <c r="S631" s="25"/>
      <c r="T631" s="25" t="n">
        <v>90.1</v>
      </c>
      <c r="U631" s="25" t="n">
        <v>24</v>
      </c>
      <c r="V631" s="25" t="n">
        <v>92.6</v>
      </c>
      <c r="W631" s="25"/>
      <c r="X631" s="25"/>
      <c r="Y631" s="25"/>
      <c r="Z631" s="25"/>
      <c r="AA631" s="25" t="n">
        <v>285225</v>
      </c>
      <c r="AB631" s="26"/>
      <c r="AC631" s="27" t="n">
        <v>0</v>
      </c>
      <c r="AD631" s="28" t="n">
        <v>192.9</v>
      </c>
      <c r="AE631" s="28" t="n">
        <v>0</v>
      </c>
      <c r="AF631" s="27"/>
      <c r="AG631" s="29" t="n">
        <f aca="false">6753.47943187+0.36116788*I631+0.01252571*N631-22.85359542*V631+0.00407811*AA631-0.00067349*E631</f>
        <v>8451.74777167304</v>
      </c>
      <c r="AH631" s="29" t="n">
        <f aca="false">A631*'Simple Linear Regression'!$B$18+'Simple Linear Regression'!$B$17</f>
        <v>8422.74970980003</v>
      </c>
      <c r="AI631" s="29" t="n">
        <f aca="false">7491.3971+0.0137554*N631-0.00058829*E631-34.3283*V631+0.30565*L631+54.6031*M631</f>
        <v>8461.2114288</v>
      </c>
      <c r="AJ631" s="29" t="n">
        <f aca="false">7491.3971-0.00058829*E631+0.30565*L631+54.6031*M631+0.0137554*N631-34.3283*V631</f>
        <v>8461.2114288</v>
      </c>
      <c r="AL631" s="29" t="n">
        <f aca="false">2192.59+2373.87*I631+0.0316653*N631-15.7623*V631+0.00202406*AA631-0.000740146*E631-0.00963493*(I631*N631)</f>
        <v>8610.2652179156</v>
      </c>
      <c r="AM631" s="30" t="n">
        <f aca="false">5205.907083+122.0638992*I631+13.609808*(N631/1000)-1.245906883*AD631+0.7746840854*AE631-134.2474226*AC631-1547.125689*IF(AND(B631&gt;=DATE(2020,3,20),B631&lt;=DATE(2020,6,26)),1,0)</f>
        <v>8356.1872122229</v>
      </c>
      <c r="AN631" s="30" t="n">
        <f aca="false">IF(ISNUMBER(C632),C632,AN632)-0.8328750492*(AD633-AD632)+3.274150872*(AE633-AE632)+0.7954612886*((IF(ISNUMBER(C632),C632,AN632)-IF(ISNUMBER(C631),C631,AN631))-(-0.8328750492*(AD632-AD631)+3.274150872*(AE632-AE631)))-1.394571582*AO632+0.4181414112*AO631</f>
        <v>9512.17853737483</v>
      </c>
      <c r="AP631" s="31" t="n">
        <f aca="false">AQ631+AR630+'ARIMAX(1,1,1) Model'!$C$19*(AR630-AR629)+'ARIMAX(1,1,1) Model'!$C$20*AS630</f>
        <v>8607.96542763517</v>
      </c>
      <c r="AQ631" s="31" t="n">
        <f aca="false">'ARIMAX(1,1,1) Model'!$C$6*I631+'ARIMAX(1,1,1) Model'!$C$7*N631/1000+'ARIMAX(1,1,1) Model'!$C$8*AD631+'ARIMAX(1,1,1) Model'!$C$9*AE631+'ARIMAX(1,1,1) Model'!$C$10*AC631+'ARIMAX(1,1,1) Model'!$C$11*IF(AND(B631&gt;='ARIMAX(1,1,1) Model'!$C$25,B631&lt;='ARIMAX(1,1,1) Model'!$C$26),1,0)+'ARIMAX(1,1,1) Model'!$C$12*E631/1000+'ARIMAX(1,1,1) Model'!$C$13*V631+'ARIMAX(1,1,1) Model'!$C$14*A631+'ARIMAX(1,1,1) Model'!$C$15*SIN(2*PI()*A631/'ARIMAX(1,1,1) Model'!$C$24)+'ARIMAX(1,1,1) Model'!$C$16*COS(2*PI()*A631/'ARIMAX(1,1,1) Model'!$C$24)+'ARIMAX(1,1,1) Model'!$C$17*SIN(4*PI()*A631/'ARIMAX(1,1,1) Model'!$C$24)+'ARIMAX(1,1,1) Model'!$C$18*COS(4*PI()*A631/'ARIMAX(1,1,1) Model'!$C$24)</f>
        <v>1572.17414801178</v>
      </c>
      <c r="AR631" s="31" t="n">
        <f aca="false">IF(ISNUMBER(C631),C631,AP631)-AQ631</f>
        <v>6848.82585198822</v>
      </c>
      <c r="AS631" s="31" t="n">
        <f aca="false">IF(ISNUMBER(C631),C631-AP631,0)</f>
        <v>-186.965427635174</v>
      </c>
      <c r="AT631" s="32"/>
      <c r="AU631" s="33"/>
      <c r="AV631" s="33"/>
      <c r="AW631" s="31"/>
      <c r="AX631" s="31"/>
    </row>
    <row r="632" customFormat="false" ht="16.5" hidden="false" customHeight="true" outlineLevel="0" collapsed="false">
      <c r="A632" s="23" t="n">
        <v>631</v>
      </c>
      <c r="B632" s="24" t="n">
        <v>37687</v>
      </c>
      <c r="C632" s="23" t="n">
        <v>9020</v>
      </c>
      <c r="D632" s="25"/>
      <c r="E632" s="25" t="n">
        <v>436000</v>
      </c>
      <c r="F632" s="25"/>
      <c r="G632" s="25" t="n">
        <v>36.976</v>
      </c>
      <c r="H632" s="25" t="n">
        <v>34.11</v>
      </c>
      <c r="I632" s="25" t="n">
        <v>1.686</v>
      </c>
      <c r="J632" s="25" t="n">
        <v>11061.433</v>
      </c>
      <c r="K632" s="25" t="n">
        <v>803242</v>
      </c>
      <c r="L632" s="25" t="n">
        <v>856</v>
      </c>
      <c r="M632" s="25" t="n">
        <v>16.708</v>
      </c>
      <c r="N632" s="25" t="n">
        <v>234260</v>
      </c>
      <c r="O632" s="25" t="n">
        <v>7519.9</v>
      </c>
      <c r="P632" s="25" t="n">
        <v>1975317</v>
      </c>
      <c r="Q632" s="25"/>
      <c r="R632" s="25" t="n">
        <v>10632</v>
      </c>
      <c r="S632" s="25"/>
      <c r="T632" s="25" t="n">
        <v>90.1</v>
      </c>
      <c r="U632" s="25" t="n">
        <v>24</v>
      </c>
      <c r="V632" s="25" t="n">
        <v>91.1</v>
      </c>
      <c r="W632" s="25"/>
      <c r="X632" s="25"/>
      <c r="Y632" s="25"/>
      <c r="Z632" s="25"/>
      <c r="AA632" s="25" t="n">
        <v>287955</v>
      </c>
      <c r="AB632" s="26"/>
      <c r="AC632" s="27" t="n">
        <v>0</v>
      </c>
      <c r="AD632" s="28" t="n">
        <v>170.4</v>
      </c>
      <c r="AE632" s="28" t="n">
        <v>0</v>
      </c>
      <c r="AF632" s="27"/>
      <c r="AG632" s="29" t="n">
        <f aca="false">6753.47943187+0.36116788*I632+0.01252571*N632-22.85359542*V632+0.00407811*AA632-0.00067349*E632</f>
        <v>8487.06916780368</v>
      </c>
      <c r="AH632" s="29" t="n">
        <f aca="false">A632*'Simple Linear Regression'!$B$18+'Simple Linear Regression'!$B$17</f>
        <v>8423.60274688393</v>
      </c>
      <c r="AI632" s="29" t="n">
        <f aca="false">7491.3971+0.0137554*N632-0.00058829*E632-34.3283*V632+0.30565*L632+54.6031*M632</f>
        <v>8503.8795288</v>
      </c>
      <c r="AJ632" s="29" t="n">
        <f aca="false">7491.3971-0.00058829*E632+0.30565*L632+54.6031*M632+0.0137554*N632-34.3283*V632</f>
        <v>8503.8795288</v>
      </c>
      <c r="AL632" s="29" t="n">
        <f aca="false">2192.59+2373.87*I632+0.0316653*N632-15.7623*V632+0.00202406*AA632-0.000740146*E632-0.00963493*(I632*N632)</f>
        <v>8631.6023180652</v>
      </c>
      <c r="AM632" s="30" t="n">
        <f aca="false">5205.907083+122.0638992*I632+13.609808*(N632/1000)-1.245906883*AD632+0.7746840854*AE632-134.2474226*AC632-1547.125689*IF(AND(B632&gt;=DATE(2020,3,20),B632&lt;=DATE(2020,6,26)),1,0)</f>
        <v>8387.637906268</v>
      </c>
      <c r="AN632" s="30" t="n">
        <f aca="false">IF(ISNUMBER(C633),C633,AN633)-0.8328750492*(AD634-AD633)+3.274150872*(AE634-AE633)+0.7954612886*((IF(ISNUMBER(C633),C633,AN633)-IF(ISNUMBER(C632),C632,AN632))-(-0.8328750492*(AD633-AD632)+3.274150872*(AE633-AE632)))-1.394571582*AO633+0.4181414112*AO632</f>
        <v>8265.82544693896</v>
      </c>
      <c r="AP632" s="31" t="n">
        <f aca="false">AQ632+AR631+'ARIMAX(1,1,1) Model'!$C$19*(AR631-AR630)+'ARIMAX(1,1,1) Model'!$C$20*AS631</f>
        <v>8550.81041654033</v>
      </c>
      <c r="AQ632" s="31" t="n">
        <f aca="false">'ARIMAX(1,1,1) Model'!$C$6*I632+'ARIMAX(1,1,1) Model'!$C$7*N632/1000+'ARIMAX(1,1,1) Model'!$C$8*AD632+'ARIMAX(1,1,1) Model'!$C$9*AE632+'ARIMAX(1,1,1) Model'!$C$10*AC632+'ARIMAX(1,1,1) Model'!$C$11*IF(AND(B632&gt;='ARIMAX(1,1,1) Model'!$C$25,B632&lt;='ARIMAX(1,1,1) Model'!$C$26),1,0)+'ARIMAX(1,1,1) Model'!$C$12*E632/1000+'ARIMAX(1,1,1) Model'!$C$13*V632+'ARIMAX(1,1,1) Model'!$C$14*A632+'ARIMAX(1,1,1) Model'!$C$15*SIN(2*PI()*A632/'ARIMAX(1,1,1) Model'!$C$24)+'ARIMAX(1,1,1) Model'!$C$16*COS(2*PI()*A632/'ARIMAX(1,1,1) Model'!$C$24)+'ARIMAX(1,1,1) Model'!$C$17*SIN(4*PI()*A632/'ARIMAX(1,1,1) Model'!$C$24)+'ARIMAX(1,1,1) Model'!$C$18*COS(4*PI()*A632/'ARIMAX(1,1,1) Model'!$C$24)</f>
        <v>1557.05834028513</v>
      </c>
      <c r="AR632" s="31" t="n">
        <f aca="false">IF(ISNUMBER(C632),C632,AP632)-AQ632</f>
        <v>7462.94165971487</v>
      </c>
      <c r="AS632" s="31" t="n">
        <f aca="false">IF(ISNUMBER(C632),C632-AP632,0)</f>
        <v>469.189583459669</v>
      </c>
      <c r="AT632" s="32"/>
      <c r="AU632" s="33"/>
      <c r="AV632" s="33"/>
      <c r="AW632" s="31"/>
      <c r="AX632" s="31"/>
    </row>
    <row r="633" customFormat="false" ht="16.5" hidden="false" customHeight="true" outlineLevel="0" collapsed="false">
      <c r="A633" s="23" t="n">
        <v>632</v>
      </c>
      <c r="B633" s="24" t="n">
        <v>37694</v>
      </c>
      <c r="C633" s="23" t="n">
        <v>8596</v>
      </c>
      <c r="D633" s="25"/>
      <c r="E633" s="25" t="n">
        <v>424000</v>
      </c>
      <c r="F633" s="25"/>
      <c r="G633" s="25" t="n">
        <v>36.664</v>
      </c>
      <c r="H633" s="25" t="n">
        <v>33.724</v>
      </c>
      <c r="I633" s="25" t="n">
        <v>1.712</v>
      </c>
      <c r="J633" s="25" t="n">
        <v>11061.433</v>
      </c>
      <c r="K633" s="25" t="n">
        <v>738672</v>
      </c>
      <c r="L633" s="25" t="n">
        <v>854</v>
      </c>
      <c r="M633" s="25" t="n">
        <v>16.708</v>
      </c>
      <c r="N633" s="25" t="n">
        <v>234260</v>
      </c>
      <c r="O633" s="25" t="n">
        <v>7541.3</v>
      </c>
      <c r="P633" s="25" t="n">
        <v>1975317</v>
      </c>
      <c r="Q633" s="25"/>
      <c r="R633" s="25" t="n">
        <v>10632</v>
      </c>
      <c r="S633" s="25"/>
      <c r="T633" s="25" t="n">
        <v>90.1</v>
      </c>
      <c r="U633" s="25" t="n">
        <v>24</v>
      </c>
      <c r="V633" s="25" t="n">
        <v>91.1</v>
      </c>
      <c r="W633" s="25"/>
      <c r="X633" s="25"/>
      <c r="Y633" s="25"/>
      <c r="Z633" s="25"/>
      <c r="AA633" s="25" t="n">
        <v>287955</v>
      </c>
      <c r="AB633" s="26"/>
      <c r="AC633" s="27" t="n">
        <v>0</v>
      </c>
      <c r="AD633" s="28" t="n">
        <v>136.8</v>
      </c>
      <c r="AE633" s="28" t="n">
        <v>0.8</v>
      </c>
      <c r="AF633" s="27"/>
      <c r="AG633" s="29" t="n">
        <f aca="false">6753.47943187+0.36116788*I633+0.01252571*N633-22.85359542*V633+0.00407811*AA633-0.00067349*E633</f>
        <v>8495.16043816856</v>
      </c>
      <c r="AH633" s="29" t="n">
        <f aca="false">A633*'Simple Linear Regression'!$B$18+'Simple Linear Regression'!$B$17</f>
        <v>8424.45578396784</v>
      </c>
      <c r="AI633" s="29" t="n">
        <f aca="false">7491.3971+0.0137554*N633-0.00058829*E633-34.3283*V633+0.30565*L633+54.6031*M633</f>
        <v>8510.3277088</v>
      </c>
      <c r="AJ633" s="29" t="n">
        <f aca="false">7491.3971-0.00058829*E633+0.30565*L633+54.6031*M633+0.0137554*N633-34.3283*V633</f>
        <v>8510.3277088</v>
      </c>
      <c r="AL633" s="29" t="n">
        <f aca="false">2192.59+2373.87*I633+0.0316653*N633-15.7623*V633+0.00202406*AA633-0.000740146*E633-0.00963493*(I633*N633)</f>
        <v>8643.5206438184</v>
      </c>
      <c r="AM633" s="30" t="n">
        <f aca="false">5205.907083+122.0638992*I633+13.609808*(N633/1000)-1.245906883*AD633+0.7746840854*AE633-134.2474226*AC633-1547.125689*IF(AND(B633&gt;=DATE(2020,3,20),B633&lt;=DATE(2020,6,26)),1,0)</f>
        <v>8433.29378618432</v>
      </c>
      <c r="AN633" s="30" t="n">
        <f aca="false">IF(ISNUMBER(C634),C634,AN634)-0.8328750492*(AD635-AD634)+3.274150872*(AE635-AE634)+0.7954612886*((IF(ISNUMBER(C634),C634,AN634)-IF(ISNUMBER(C633),C633,AN633))-(-0.8328750492*(AD634-AD633)+3.274150872*(AE634-AE633)))-1.394571582*AO634+0.4181414112*AO633</f>
        <v>8712.14306726798</v>
      </c>
      <c r="AP633" s="31" t="n">
        <f aca="false">AQ633+AR632+'ARIMAX(1,1,1) Model'!$C$19*(AR632-AR631)+'ARIMAX(1,1,1) Model'!$C$20*AS632</f>
        <v>8688.30236770596</v>
      </c>
      <c r="AQ633" s="31" t="n">
        <f aca="false">'ARIMAX(1,1,1) Model'!$C$6*I633+'ARIMAX(1,1,1) Model'!$C$7*N633/1000+'ARIMAX(1,1,1) Model'!$C$8*AD633+'ARIMAX(1,1,1) Model'!$C$9*AE633+'ARIMAX(1,1,1) Model'!$C$10*AC633+'ARIMAX(1,1,1) Model'!$C$11*IF(AND(B633&gt;='ARIMAX(1,1,1) Model'!$C$25,B633&lt;='ARIMAX(1,1,1) Model'!$C$26),1,0)+'ARIMAX(1,1,1) Model'!$C$12*E633/1000+'ARIMAX(1,1,1) Model'!$C$13*V633+'ARIMAX(1,1,1) Model'!$C$14*A633+'ARIMAX(1,1,1) Model'!$C$15*SIN(2*PI()*A633/'ARIMAX(1,1,1) Model'!$C$24)+'ARIMAX(1,1,1) Model'!$C$16*COS(2*PI()*A633/'ARIMAX(1,1,1) Model'!$C$24)+'ARIMAX(1,1,1) Model'!$C$17*SIN(4*PI()*A633/'ARIMAX(1,1,1) Model'!$C$24)+'ARIMAX(1,1,1) Model'!$C$18*COS(4*PI()*A633/'ARIMAX(1,1,1) Model'!$C$24)</f>
        <v>1587.77478074205</v>
      </c>
      <c r="AR633" s="31" t="n">
        <f aca="false">IF(ISNUMBER(C633),C633,AP633)-AQ633</f>
        <v>7008.22521925795</v>
      </c>
      <c r="AS633" s="31" t="n">
        <f aca="false">IF(ISNUMBER(C633),C633-AP633,0)</f>
        <v>-92.3023677059573</v>
      </c>
      <c r="AT633" s="32"/>
      <c r="AU633" s="33"/>
      <c r="AV633" s="33"/>
      <c r="AW633" s="31"/>
      <c r="AX633" s="31"/>
    </row>
    <row r="634" customFormat="false" ht="16.5" hidden="false" customHeight="true" outlineLevel="0" collapsed="false">
      <c r="A634" s="23" t="n">
        <v>633</v>
      </c>
      <c r="B634" s="24" t="n">
        <v>37701</v>
      </c>
      <c r="C634" s="23" t="n">
        <v>8666</v>
      </c>
      <c r="D634" s="25"/>
      <c r="E634" s="25" t="n">
        <v>430000</v>
      </c>
      <c r="F634" s="25"/>
      <c r="G634" s="25" t="n">
        <v>30.456</v>
      </c>
      <c r="H634" s="25" t="n">
        <v>28.178</v>
      </c>
      <c r="I634" s="25" t="n">
        <v>1.728</v>
      </c>
      <c r="J634" s="25" t="n">
        <v>11061.433</v>
      </c>
      <c r="K634" s="25" t="n">
        <v>738672</v>
      </c>
      <c r="L634" s="25" t="n">
        <v>854</v>
      </c>
      <c r="M634" s="25" t="n">
        <v>16.114</v>
      </c>
      <c r="N634" s="25" t="n">
        <v>218534</v>
      </c>
      <c r="O634" s="25" t="n">
        <v>7541.3</v>
      </c>
      <c r="P634" s="25" t="n">
        <v>1997008</v>
      </c>
      <c r="Q634" s="25"/>
      <c r="R634" s="25" t="n">
        <v>10632</v>
      </c>
      <c r="S634" s="25"/>
      <c r="T634" s="25" t="n">
        <v>90.1</v>
      </c>
      <c r="U634" s="25" t="n">
        <v>24</v>
      </c>
      <c r="V634" s="25" t="n">
        <v>91.1</v>
      </c>
      <c r="W634" s="25"/>
      <c r="X634" s="25"/>
      <c r="Y634" s="25"/>
      <c r="Z634" s="25"/>
      <c r="AA634" s="25" t="n">
        <v>287955</v>
      </c>
      <c r="AB634" s="26"/>
      <c r="AC634" s="27" t="n">
        <v>0</v>
      </c>
      <c r="AD634" s="28" t="n">
        <v>95.9</v>
      </c>
      <c r="AE634" s="28" t="n">
        <v>0</v>
      </c>
      <c r="AF634" s="27"/>
      <c r="AG634" s="29" t="n">
        <f aca="false">6753.47943187+0.36116788*I634+0.01252571*N634-22.85359542*V634+0.00407811*AA634-0.00067349*E634</f>
        <v>8294.14596139464</v>
      </c>
      <c r="AH634" s="29" t="n">
        <f aca="false">A634*'Simple Linear Regression'!$B$18+'Simple Linear Regression'!$B$17</f>
        <v>8425.30882105174</v>
      </c>
      <c r="AI634" s="29" t="n">
        <f aca="false">7491.3971+0.0137554*N634-0.00058829*E634-34.3283*V634+0.30565*L634+54.6031*M634</f>
        <v>8258.046307</v>
      </c>
      <c r="AJ634" s="29" t="n">
        <f aca="false">7491.3971-0.00058829*E634+0.30565*L634+54.6031*M634+0.0137554*N634-34.3283*V634</f>
        <v>8258.046307</v>
      </c>
      <c r="AL634" s="29" t="n">
        <f aca="false">2192.59+2373.87*I634+0.0316653*N634-15.7623*V634+0.00202406*AA634-0.000740146*E634-0.00963493*(I634*N634)</f>
        <v>8404.80459585264</v>
      </c>
      <c r="AM634" s="30" t="n">
        <f aca="false">5205.907083+122.0638992*I634+13.609808*(N634/1000)-1.245906883*AD634+0.7746840854*AE634-134.2474226*AC634-1547.125689*IF(AND(B634&gt;=DATE(2020,3,20),B634&lt;=DATE(2020,6,26)),1,0)</f>
        <v>8271.5568122099</v>
      </c>
      <c r="AN634" s="30" t="n">
        <f aca="false">IF(ISNUMBER(C635),C635,AN635)-0.8328750492*(AD636-AD635)+3.274150872*(AE636-AE635)+0.7954612886*((IF(ISNUMBER(C635),C635,AN635)-IF(ISNUMBER(C634),C634,AN634))-(-0.8328750492*(AD635-AD634)+3.274150872*(AE635-AE634)))-1.394571582*AO635+0.4181414112*AO634</f>
        <v>7953.62858219782</v>
      </c>
      <c r="AP634" s="31" t="n">
        <f aca="false">AQ634+AR633+'ARIMAX(1,1,1) Model'!$C$19*(AR633-AR632)+'ARIMAX(1,1,1) Model'!$C$20*AS633</f>
        <v>8638.47455746815</v>
      </c>
      <c r="AQ634" s="31" t="n">
        <f aca="false">'ARIMAX(1,1,1) Model'!$C$6*I634+'ARIMAX(1,1,1) Model'!$C$7*N634/1000+'ARIMAX(1,1,1) Model'!$C$8*AD634+'ARIMAX(1,1,1) Model'!$C$9*AE634+'ARIMAX(1,1,1) Model'!$C$10*AC634+'ARIMAX(1,1,1) Model'!$C$11*IF(AND(B634&gt;='ARIMAX(1,1,1) Model'!$C$25,B634&lt;='ARIMAX(1,1,1) Model'!$C$26),1,0)+'ARIMAX(1,1,1) Model'!$C$12*E634/1000+'ARIMAX(1,1,1) Model'!$C$13*V634+'ARIMAX(1,1,1) Model'!$C$14*A634+'ARIMAX(1,1,1) Model'!$C$15*SIN(2*PI()*A634/'ARIMAX(1,1,1) Model'!$C$24)+'ARIMAX(1,1,1) Model'!$C$16*COS(2*PI()*A634/'ARIMAX(1,1,1) Model'!$C$24)+'ARIMAX(1,1,1) Model'!$C$17*SIN(4*PI()*A634/'ARIMAX(1,1,1) Model'!$C$24)+'ARIMAX(1,1,1) Model'!$C$18*COS(4*PI()*A634/'ARIMAX(1,1,1) Model'!$C$24)</f>
        <v>1591.51874311176</v>
      </c>
      <c r="AR634" s="31" t="n">
        <f aca="false">IF(ISNUMBER(C634),C634,AP634)-AQ634</f>
        <v>7074.48125688824</v>
      </c>
      <c r="AS634" s="31" t="n">
        <f aca="false">IF(ISNUMBER(C634),C634-AP634,0)</f>
        <v>27.5254425318471</v>
      </c>
      <c r="AT634" s="32"/>
      <c r="AU634" s="33"/>
      <c r="AV634" s="33"/>
      <c r="AW634" s="31"/>
      <c r="AX634" s="31"/>
    </row>
    <row r="635" customFormat="false" ht="16.5" hidden="false" customHeight="true" outlineLevel="0" collapsed="false">
      <c r="A635" s="23" t="n">
        <v>634</v>
      </c>
      <c r="B635" s="24" t="n">
        <v>37708</v>
      </c>
      <c r="C635" s="23" t="n">
        <v>8284</v>
      </c>
      <c r="D635" s="25"/>
      <c r="E635" s="25" t="n">
        <v>411000</v>
      </c>
      <c r="F635" s="25"/>
      <c r="G635" s="25" t="n">
        <v>30.432</v>
      </c>
      <c r="H635" s="25" t="n">
        <v>26.95</v>
      </c>
      <c r="I635" s="25" t="n">
        <v>1.69</v>
      </c>
      <c r="J635" s="25" t="n">
        <v>11061.433</v>
      </c>
      <c r="K635" s="25" t="n">
        <v>738672</v>
      </c>
      <c r="L635" s="25" t="n">
        <v>854</v>
      </c>
      <c r="M635" s="25" t="n">
        <v>16.114</v>
      </c>
      <c r="N635" s="25" t="n">
        <v>218534</v>
      </c>
      <c r="O635" s="25" t="n">
        <v>7541.3</v>
      </c>
      <c r="P635" s="25" t="n">
        <v>1997008</v>
      </c>
      <c r="Q635" s="25"/>
      <c r="R635" s="25" t="n">
        <v>10632</v>
      </c>
      <c r="S635" s="25"/>
      <c r="T635" s="25" t="n">
        <v>90.1</v>
      </c>
      <c r="U635" s="25" t="n">
        <v>24</v>
      </c>
      <c r="V635" s="25" t="n">
        <v>91.1</v>
      </c>
      <c r="W635" s="25"/>
      <c r="X635" s="25"/>
      <c r="Y635" s="25"/>
      <c r="Z635" s="25"/>
      <c r="AA635" s="25" t="n">
        <v>287955</v>
      </c>
      <c r="AB635" s="26"/>
      <c r="AC635" s="27" t="n">
        <v>0</v>
      </c>
      <c r="AD635" s="28" t="n">
        <v>78.5</v>
      </c>
      <c r="AE635" s="28" t="n">
        <v>0.3</v>
      </c>
      <c r="AF635" s="27"/>
      <c r="AG635" s="29" t="n">
        <f aca="false">6753.47943187+0.36116788*I635+0.01252571*N635-22.85359542*V635+0.00407811*AA635-0.00067349*E635</f>
        <v>8306.9285470152</v>
      </c>
      <c r="AH635" s="29" t="n">
        <f aca="false">A635*'Simple Linear Regression'!$B$18+'Simple Linear Regression'!$B$17</f>
        <v>8426.16185813564</v>
      </c>
      <c r="AI635" s="29" t="n">
        <f aca="false">7491.3971+0.0137554*N635-0.00058829*E635-34.3283*V635+0.30565*L635+54.6031*M635</f>
        <v>8269.223817</v>
      </c>
      <c r="AJ635" s="29" t="n">
        <f aca="false">7491.3971-0.00058829*E635+0.30565*L635+54.6031*M635+0.0137554*N635-34.3283*V635</f>
        <v>8269.223817</v>
      </c>
      <c r="AL635" s="29" t="n">
        <f aca="false">2192.59+2373.87*I635+0.0316653*N635-15.7623*V635+0.00202406*AA635-0.000740146*E635-0.00963493*(I635*N635)</f>
        <v>8408.6715819722</v>
      </c>
      <c r="AM635" s="30" t="n">
        <f aca="false">5205.907083+122.0638992*I635+13.609808*(N635/1000)-1.245906883*AD635+0.7746840854*AE635-134.2474226*AC635-1547.125689*IF(AND(B635&gt;=DATE(2020,3,20),B635&lt;=DATE(2020,6,26)),1,0)</f>
        <v>8288.82956903012</v>
      </c>
      <c r="AN635" s="30" t="n">
        <f aca="false">IF(ISNUMBER(C636),C636,AN636)-0.8328750492*(AD637-AD636)+3.274150872*(AE637-AE636)+0.7954612886*((IF(ISNUMBER(C636),C636,AN636)-IF(ISNUMBER(C635),C635,AN635))-(-0.8328750492*(AD636-AD635)+3.274150872*(AE636-AE635)))-1.394571582*AO636+0.4181414112*AO635</f>
        <v>8604.92848622619</v>
      </c>
      <c r="AP635" s="31" t="n">
        <f aca="false">AQ635+AR634+'ARIMAX(1,1,1) Model'!$C$19*(AR634-AR633)+'ARIMAX(1,1,1) Model'!$C$20*AS634</f>
        <v>8716.78043837708</v>
      </c>
      <c r="AQ635" s="31" t="n">
        <f aca="false">'ARIMAX(1,1,1) Model'!$C$6*I635+'ARIMAX(1,1,1) Model'!$C$7*N635/1000+'ARIMAX(1,1,1) Model'!$C$8*AD635+'ARIMAX(1,1,1) Model'!$C$9*AE635+'ARIMAX(1,1,1) Model'!$C$10*AC635+'ARIMAX(1,1,1) Model'!$C$11*IF(AND(B635&gt;='ARIMAX(1,1,1) Model'!$C$25,B635&lt;='ARIMAX(1,1,1) Model'!$C$26),1,0)+'ARIMAX(1,1,1) Model'!$C$12*E635/1000+'ARIMAX(1,1,1) Model'!$C$13*V635+'ARIMAX(1,1,1) Model'!$C$14*A635+'ARIMAX(1,1,1) Model'!$C$15*SIN(2*PI()*A635/'ARIMAX(1,1,1) Model'!$C$24)+'ARIMAX(1,1,1) Model'!$C$16*COS(2*PI()*A635/'ARIMAX(1,1,1) Model'!$C$24)+'ARIMAX(1,1,1) Model'!$C$17*SIN(4*PI()*A635/'ARIMAX(1,1,1) Model'!$C$24)+'ARIMAX(1,1,1) Model'!$C$18*COS(4*PI()*A635/'ARIMAX(1,1,1) Model'!$C$24)</f>
        <v>1660.61231754905</v>
      </c>
      <c r="AR635" s="31" t="n">
        <f aca="false">IF(ISNUMBER(C635),C635,AP635)-AQ635</f>
        <v>6623.38768245095</v>
      </c>
      <c r="AS635" s="31" t="n">
        <f aca="false">IF(ISNUMBER(C635),C635-AP635,0)</f>
        <v>-432.78043837708</v>
      </c>
      <c r="AT635" s="32"/>
      <c r="AU635" s="33"/>
      <c r="AV635" s="33"/>
      <c r="AW635" s="31"/>
      <c r="AX635" s="31"/>
    </row>
    <row r="636" customFormat="false" ht="16.5" hidden="false" customHeight="true" outlineLevel="0" collapsed="false">
      <c r="A636" s="23" t="n">
        <v>635</v>
      </c>
      <c r="B636" s="24" t="n">
        <v>37715</v>
      </c>
      <c r="C636" s="23" t="n">
        <v>8458</v>
      </c>
      <c r="D636" s="25"/>
      <c r="E636" s="25" t="n">
        <v>436000</v>
      </c>
      <c r="F636" s="25"/>
      <c r="G636" s="25" t="n">
        <v>29.326</v>
      </c>
      <c r="H636" s="25" t="n">
        <v>26.93</v>
      </c>
      <c r="I636" s="25" t="n">
        <v>1.649</v>
      </c>
      <c r="J636" s="25" t="n">
        <v>11061.433</v>
      </c>
      <c r="K636" s="25" t="n">
        <v>738672</v>
      </c>
      <c r="L636" s="25" t="n">
        <v>854</v>
      </c>
      <c r="M636" s="25" t="n">
        <v>16.114</v>
      </c>
      <c r="N636" s="25" t="n">
        <v>218534</v>
      </c>
      <c r="O636" s="25" t="n">
        <v>7541.3</v>
      </c>
      <c r="P636" s="25" t="n">
        <v>1997008</v>
      </c>
      <c r="Q636" s="25"/>
      <c r="R636" s="25" t="n">
        <v>10632</v>
      </c>
      <c r="S636" s="25"/>
      <c r="T636" s="25" t="n">
        <v>90.1</v>
      </c>
      <c r="U636" s="25" t="n">
        <v>24</v>
      </c>
      <c r="V636" s="25" t="n">
        <v>91.1</v>
      </c>
      <c r="W636" s="25"/>
      <c r="X636" s="25"/>
      <c r="Y636" s="25"/>
      <c r="Z636" s="25"/>
      <c r="AA636" s="25" t="n">
        <v>287955</v>
      </c>
      <c r="AB636" s="26"/>
      <c r="AC636" s="27" t="n">
        <v>0</v>
      </c>
      <c r="AD636" s="28" t="n">
        <v>103.8</v>
      </c>
      <c r="AE636" s="28" t="n">
        <v>2.4</v>
      </c>
      <c r="AF636" s="27"/>
      <c r="AG636" s="29" t="n">
        <f aca="false">6753.47943187+0.36116788*I636+0.01252571*N636-22.85359542*V636+0.00407811*AA636-0.00067349*E636</f>
        <v>8290.07648913212</v>
      </c>
      <c r="AH636" s="29" t="n">
        <f aca="false">A636*'Simple Linear Regression'!$B$18+'Simple Linear Regression'!$B$17</f>
        <v>8427.01489521955</v>
      </c>
      <c r="AI636" s="29" t="n">
        <f aca="false">7491.3971+0.0137554*N636-0.00058829*E636-34.3283*V636+0.30565*L636+54.6031*M636</f>
        <v>8254.516567</v>
      </c>
      <c r="AJ636" s="29" t="n">
        <f aca="false">7491.3971-0.00058829*E636+0.30565*L636+54.6031*M636+0.0137554*N636-34.3283*V636</f>
        <v>8254.516567</v>
      </c>
      <c r="AL636" s="29" t="n">
        <f aca="false">2192.59+2373.87*I636+0.0316653*N636-15.7623*V636+0.00202406*AA636-0.000740146*E636-0.00963493*(I636*N636)</f>
        <v>8379.16721346962</v>
      </c>
      <c r="AM636" s="30" t="n">
        <f aca="false">5205.907083+122.0638992*I636+13.609808*(N636/1000)-1.245906883*AD636+0.7746840854*AE636-134.2474226*AC636-1547.125689*IF(AND(B636&gt;=DATE(2020,3,20),B636&lt;=DATE(2020,6,26)),1,0)</f>
        <v>8253.93034160236</v>
      </c>
      <c r="AN636" s="30" t="n">
        <f aca="false">IF(ISNUMBER(C637),C637,AN637)-0.8328750492*(AD638-AD637)+3.274150872*(AE638-AE637)+0.7954612886*((IF(ISNUMBER(C637),C637,AN637)-IF(ISNUMBER(C636),C636,AN636))-(-0.8328750492*(AD637-AD636)+3.274150872*(AE637-AE636)))-1.394571582*AO637+0.4181414112*AO636</f>
        <v>8830.20990799933</v>
      </c>
      <c r="AP636" s="31" t="n">
        <f aca="false">AQ636+AR635+'ARIMAX(1,1,1) Model'!$C$19*(AR635-AR634)+'ARIMAX(1,1,1) Model'!$C$20*AS635</f>
        <v>8703.5447167815</v>
      </c>
      <c r="AQ636" s="31" t="n">
        <f aca="false">'ARIMAX(1,1,1) Model'!$C$6*I636+'ARIMAX(1,1,1) Model'!$C$7*N636/1000+'ARIMAX(1,1,1) Model'!$C$8*AD636+'ARIMAX(1,1,1) Model'!$C$9*AE636+'ARIMAX(1,1,1) Model'!$C$10*AC636+'ARIMAX(1,1,1) Model'!$C$11*IF(AND(B636&gt;='ARIMAX(1,1,1) Model'!$C$25,B636&lt;='ARIMAX(1,1,1) Model'!$C$26),1,0)+'ARIMAX(1,1,1) Model'!$C$12*E636/1000+'ARIMAX(1,1,1) Model'!$C$13*V636+'ARIMAX(1,1,1) Model'!$C$14*A636+'ARIMAX(1,1,1) Model'!$C$15*SIN(2*PI()*A636/'ARIMAX(1,1,1) Model'!$C$24)+'ARIMAX(1,1,1) Model'!$C$16*COS(2*PI()*A636/'ARIMAX(1,1,1) Model'!$C$24)+'ARIMAX(1,1,1) Model'!$C$17*SIN(4*PI()*A636/'ARIMAX(1,1,1) Model'!$C$24)+'ARIMAX(1,1,1) Model'!$C$18*COS(4*PI()*A636/'ARIMAX(1,1,1) Model'!$C$24)</f>
        <v>1734.61440546702</v>
      </c>
      <c r="AR636" s="31" t="n">
        <f aca="false">IF(ISNUMBER(C636),C636,AP636)-AQ636</f>
        <v>6723.38559453298</v>
      </c>
      <c r="AS636" s="31" t="n">
        <f aca="false">IF(ISNUMBER(C636),C636-AP636,0)</f>
        <v>-245.5447167815</v>
      </c>
      <c r="AT636" s="32"/>
      <c r="AU636" s="33"/>
      <c r="AV636" s="33"/>
      <c r="AW636" s="31"/>
      <c r="AX636" s="31"/>
    </row>
    <row r="637" customFormat="false" ht="16.5" hidden="false" customHeight="true" outlineLevel="0" collapsed="false">
      <c r="A637" s="23" t="n">
        <v>636</v>
      </c>
      <c r="B637" s="24" t="n">
        <v>37722</v>
      </c>
      <c r="C637" s="23" t="n">
        <v>8640</v>
      </c>
      <c r="D637" s="25"/>
      <c r="E637" s="25" t="n">
        <v>417000</v>
      </c>
      <c r="F637" s="25"/>
      <c r="G637" s="25" t="n">
        <v>28.028</v>
      </c>
      <c r="H637" s="25" t="n">
        <v>24.962</v>
      </c>
      <c r="I637" s="25" t="n">
        <v>1.63</v>
      </c>
      <c r="J637" s="25" t="n">
        <v>11061.433</v>
      </c>
      <c r="K637" s="25" t="n">
        <v>717457</v>
      </c>
      <c r="L637" s="25" t="n">
        <v>907</v>
      </c>
      <c r="M637" s="25" t="n">
        <v>16.114</v>
      </c>
      <c r="N637" s="25" t="n">
        <v>218534</v>
      </c>
      <c r="O637" s="25" t="n">
        <v>7548.6</v>
      </c>
      <c r="P637" s="25" t="n">
        <v>1997008</v>
      </c>
      <c r="Q637" s="25"/>
      <c r="R637" s="25" t="n">
        <v>10632</v>
      </c>
      <c r="S637" s="25"/>
      <c r="T637" s="25" t="n">
        <v>90.1</v>
      </c>
      <c r="U637" s="25" t="n">
        <v>24</v>
      </c>
      <c r="V637" s="25" t="n">
        <v>87.2</v>
      </c>
      <c r="W637" s="25"/>
      <c r="X637" s="25"/>
      <c r="Y637" s="25"/>
      <c r="Z637" s="25"/>
      <c r="AA637" s="25" t="n">
        <v>287955</v>
      </c>
      <c r="AB637" s="26"/>
      <c r="AC637" s="27" t="n">
        <v>0</v>
      </c>
      <c r="AD637" s="28" t="n">
        <v>114.6</v>
      </c>
      <c r="AE637" s="28" t="n">
        <v>4.3</v>
      </c>
      <c r="AF637" s="27"/>
      <c r="AG637" s="29" t="n">
        <f aca="false">6753.47943187+0.36116788*I637+0.01252571*N637-22.85359542*V637+0.00407811*AA637-0.00067349*E637</f>
        <v>8391.9949590804</v>
      </c>
      <c r="AH637" s="29" t="n">
        <f aca="false">A637*'Simple Linear Regression'!$B$18+'Simple Linear Regression'!$B$17</f>
        <v>8427.86793230345</v>
      </c>
      <c r="AI637" s="29" t="n">
        <f aca="false">7491.3971+0.0137554*N637-0.00058829*E637-34.3283*V637+0.30565*L637+54.6031*M637</f>
        <v>8415.773897</v>
      </c>
      <c r="AJ637" s="29" t="n">
        <f aca="false">7491.3971-0.00058829*E637+0.30565*L637+54.6031*M637+0.0137554*N637-34.3283*V637</f>
        <v>8415.773897</v>
      </c>
      <c r="AL637" s="29" t="n">
        <f aca="false">2192.59+2373.87*I637+0.0316653*N637-15.7623*V637+0.00202406*AA637-0.000740146*E637-0.00963493*(I637*N637)</f>
        <v>8449.6050635294</v>
      </c>
      <c r="AM637" s="30" t="n">
        <f aca="false">5205.907083+122.0638992*I637+13.609808*(N637/1000)-1.245906883*AD637+0.7746840854*AE637-134.2474226*AC637-1547.125689*IF(AND(B637&gt;=DATE(2020,3,20),B637&lt;=DATE(2020,6,26)),1,0)</f>
        <v>8239.62723294342</v>
      </c>
      <c r="AN637" s="30" t="n">
        <f aca="false">IF(ISNUMBER(C638),C638,AN638)-0.8328750492*(AD639-AD638)+3.274150872*(AE639-AE638)+0.7954612886*((IF(ISNUMBER(C638),C638,AN638)-IF(ISNUMBER(C637),C637,AN637))-(-0.8328750492*(AD638-AD637)+3.274150872*(AE638-AE637)))-1.394571582*AO638+0.4181414112*AO637</f>
        <v>8790.61468503808</v>
      </c>
      <c r="AP637" s="31" t="n">
        <f aca="false">AQ637+AR636+'ARIMAX(1,1,1) Model'!$C$19*(AR636-AR635)+'ARIMAX(1,1,1) Model'!$C$20*AS636</f>
        <v>8716.19719948883</v>
      </c>
      <c r="AQ637" s="31" t="n">
        <f aca="false">'ARIMAX(1,1,1) Model'!$C$6*I637+'ARIMAX(1,1,1) Model'!$C$7*N637/1000+'ARIMAX(1,1,1) Model'!$C$8*AD637+'ARIMAX(1,1,1) Model'!$C$9*AE637+'ARIMAX(1,1,1) Model'!$C$10*AC637+'ARIMAX(1,1,1) Model'!$C$11*IF(AND(B637&gt;='ARIMAX(1,1,1) Model'!$C$25,B637&lt;='ARIMAX(1,1,1) Model'!$C$26),1,0)+'ARIMAX(1,1,1) Model'!$C$12*E637/1000+'ARIMAX(1,1,1) Model'!$C$13*V637+'ARIMAX(1,1,1) Model'!$C$14*A637+'ARIMAX(1,1,1) Model'!$C$15*SIN(2*PI()*A637/'ARIMAX(1,1,1) Model'!$C$24)+'ARIMAX(1,1,1) Model'!$C$16*COS(2*PI()*A637/'ARIMAX(1,1,1) Model'!$C$24)+'ARIMAX(1,1,1) Model'!$C$17*SIN(4*PI()*A637/'ARIMAX(1,1,1) Model'!$C$24)+'ARIMAX(1,1,1) Model'!$C$18*COS(4*PI()*A637/'ARIMAX(1,1,1) Model'!$C$24)</f>
        <v>1762.04789886235</v>
      </c>
      <c r="AR637" s="31" t="n">
        <f aca="false">IF(ISNUMBER(C637),C637,AP637)-AQ637</f>
        <v>6877.95210113765</v>
      </c>
      <c r="AS637" s="31" t="n">
        <f aca="false">IF(ISNUMBER(C637),C637-AP637,0)</f>
        <v>-76.1971994888318</v>
      </c>
      <c r="AT637" s="32"/>
      <c r="AU637" s="33"/>
      <c r="AV637" s="33"/>
      <c r="AW637" s="31"/>
      <c r="AX637" s="31"/>
    </row>
    <row r="638" customFormat="false" ht="16.5" hidden="false" customHeight="true" outlineLevel="0" collapsed="false">
      <c r="A638" s="23" t="n">
        <v>637</v>
      </c>
      <c r="B638" s="24" t="n">
        <v>37729</v>
      </c>
      <c r="C638" s="23" t="n">
        <v>8737</v>
      </c>
      <c r="D638" s="25"/>
      <c r="E638" s="25" t="n">
        <v>434000</v>
      </c>
      <c r="F638" s="25"/>
      <c r="G638" s="25" t="n">
        <v>29.2825</v>
      </c>
      <c r="H638" s="25" t="n">
        <v>25.088</v>
      </c>
      <c r="I638" s="25" t="n">
        <v>1.595</v>
      </c>
      <c r="J638" s="25" t="n">
        <v>11061.433</v>
      </c>
      <c r="K638" s="25" t="n">
        <v>717457</v>
      </c>
      <c r="L638" s="25" t="n">
        <v>907</v>
      </c>
      <c r="M638" s="25" t="n">
        <v>16.467</v>
      </c>
      <c r="N638" s="25" t="n">
        <v>203677</v>
      </c>
      <c r="O638" s="25" t="n">
        <v>7548.6</v>
      </c>
      <c r="P638" s="25" t="n">
        <v>1997008</v>
      </c>
      <c r="Q638" s="25"/>
      <c r="R638" s="25" t="n">
        <v>10632</v>
      </c>
      <c r="S638" s="25"/>
      <c r="T638" s="25" t="n">
        <v>90.1</v>
      </c>
      <c r="U638" s="25" t="n">
        <v>24</v>
      </c>
      <c r="V638" s="25" t="n">
        <v>87.2</v>
      </c>
      <c r="W638" s="25"/>
      <c r="X638" s="25"/>
      <c r="Y638" s="25"/>
      <c r="Z638" s="25"/>
      <c r="AA638" s="25" t="n">
        <v>287955</v>
      </c>
      <c r="AB638" s="26"/>
      <c r="AC638" s="27" t="n">
        <v>0</v>
      </c>
      <c r="AD638" s="28" t="n">
        <v>68.2</v>
      </c>
      <c r="AE638" s="28" t="n">
        <v>5.7</v>
      </c>
      <c r="AF638" s="27"/>
      <c r="AG638" s="29" t="n">
        <f aca="false">6753.47943187+0.36116788*I638+0.01252571*N638-22.85359542*V638+0.00407811*AA638-0.00067349*E638</f>
        <v>8194.4385147346</v>
      </c>
      <c r="AH638" s="29" t="n">
        <f aca="false">A638*'Simple Linear Regression'!$B$18+'Simple Linear Regression'!$B$17</f>
        <v>8428.72096938736</v>
      </c>
      <c r="AI638" s="29" t="n">
        <f aca="false">7491.3971+0.0137554*N638-0.00058829*E638-34.3283*V638+0.30565*L638+54.6031*M638</f>
        <v>8220.6838835</v>
      </c>
      <c r="AJ638" s="29" t="n">
        <f aca="false">7491.3971-0.00058829*E638+0.30565*L638+54.6031*M638+0.0137554*N638-34.3283*V638</f>
        <v>8220.6838835</v>
      </c>
      <c r="AL638" s="29" t="n">
        <f aca="false">2192.59+2373.87*I638+0.0316653*N638-15.7623*V638+0.00202406*AA638-0.000740146*E638-0.00963493*(I638*N638)</f>
        <v>8185.49847941205</v>
      </c>
      <c r="AM638" s="30" t="n">
        <f aca="false">5205.907083+122.0638992*I638+13.609808*(N638/1000)-1.245906883*AD638+0.7746840854*AE638-134.2474226*AC638-1547.125689*IF(AND(B638&gt;=DATE(2020,3,20),B638&lt;=DATE(2020,6,26)),1,0)</f>
        <v>8092.04871610618</v>
      </c>
      <c r="AN638" s="30" t="n">
        <f aca="false">IF(ISNUMBER(C639),C639,AN639)-0.8328750492*(AD640-AD639)+3.274150872*(AE640-AE639)+0.7954612886*((IF(ISNUMBER(C639),C639,AN639)-IF(ISNUMBER(C638),C638,AN638))-(-0.8328750492*(AD639-AD638)+3.274150872*(AE639-AE638)))-1.394571582*AO639+0.4181414112*AO638</f>
        <v>8080.23171319673</v>
      </c>
      <c r="AP638" s="31" t="n">
        <f aca="false">AQ638+AR637+'ARIMAX(1,1,1) Model'!$C$19*(AR637-AR636)+'ARIMAX(1,1,1) Model'!$C$20*AS637</f>
        <v>8739.29740255944</v>
      </c>
      <c r="AQ638" s="31" t="n">
        <f aca="false">'ARIMAX(1,1,1) Model'!$C$6*I638+'ARIMAX(1,1,1) Model'!$C$7*N638/1000+'ARIMAX(1,1,1) Model'!$C$8*AD638+'ARIMAX(1,1,1) Model'!$C$9*AE638+'ARIMAX(1,1,1) Model'!$C$10*AC638+'ARIMAX(1,1,1) Model'!$C$11*IF(AND(B638&gt;='ARIMAX(1,1,1) Model'!$C$25,B638&lt;='ARIMAX(1,1,1) Model'!$C$26),1,0)+'ARIMAX(1,1,1) Model'!$C$12*E638/1000+'ARIMAX(1,1,1) Model'!$C$13*V638+'ARIMAX(1,1,1) Model'!$C$14*A638+'ARIMAX(1,1,1) Model'!$C$15*SIN(2*PI()*A638/'ARIMAX(1,1,1) Model'!$C$24)+'ARIMAX(1,1,1) Model'!$C$16*COS(2*PI()*A638/'ARIMAX(1,1,1) Model'!$C$24)+'ARIMAX(1,1,1) Model'!$C$17*SIN(4*PI()*A638/'ARIMAX(1,1,1) Model'!$C$24)+'ARIMAX(1,1,1) Model'!$C$18*COS(4*PI()*A638/'ARIMAX(1,1,1) Model'!$C$24)</f>
        <v>1777.68633475997</v>
      </c>
      <c r="AR638" s="31" t="n">
        <f aca="false">IF(ISNUMBER(C638),C638,AP638)-AQ638</f>
        <v>6959.31366524003</v>
      </c>
      <c r="AS638" s="31" t="n">
        <f aca="false">IF(ISNUMBER(C638),C638-AP638,0)</f>
        <v>-2.29740255944307</v>
      </c>
      <c r="AT638" s="32"/>
      <c r="AU638" s="33"/>
      <c r="AV638" s="33"/>
      <c r="AW638" s="31"/>
      <c r="AX638" s="31"/>
    </row>
    <row r="639" customFormat="false" ht="16.5" hidden="false" customHeight="true" outlineLevel="0" collapsed="false">
      <c r="A639" s="23" t="n">
        <v>638</v>
      </c>
      <c r="B639" s="24" t="n">
        <v>37736</v>
      </c>
      <c r="C639" s="23" t="n">
        <v>8358</v>
      </c>
      <c r="D639" s="25"/>
      <c r="E639" s="25" t="n">
        <v>450000</v>
      </c>
      <c r="F639" s="25"/>
      <c r="G639" s="25" t="n">
        <v>28.432</v>
      </c>
      <c r="H639" s="25" t="n">
        <v>24.878</v>
      </c>
      <c r="I639" s="25" t="n">
        <v>1.574</v>
      </c>
      <c r="J639" s="25" t="n">
        <v>11061.433</v>
      </c>
      <c r="K639" s="25" t="n">
        <v>717457</v>
      </c>
      <c r="L639" s="25" t="n">
        <v>907</v>
      </c>
      <c r="M639" s="25" t="n">
        <v>16.467</v>
      </c>
      <c r="N639" s="25" t="n">
        <v>203677</v>
      </c>
      <c r="O639" s="25" t="n">
        <v>7548.6</v>
      </c>
      <c r="P639" s="25" t="n">
        <v>1997008</v>
      </c>
      <c r="Q639" s="25"/>
      <c r="R639" s="25" t="n">
        <v>10632</v>
      </c>
      <c r="S639" s="25"/>
      <c r="T639" s="25" t="n">
        <v>90.1</v>
      </c>
      <c r="U639" s="25" t="n">
        <v>24</v>
      </c>
      <c r="V639" s="25" t="n">
        <v>87.2</v>
      </c>
      <c r="W639" s="25"/>
      <c r="X639" s="25"/>
      <c r="Y639" s="25"/>
      <c r="Z639" s="25"/>
      <c r="AA639" s="25" t="n">
        <v>287955</v>
      </c>
      <c r="AB639" s="26"/>
      <c r="AC639" s="27" t="n">
        <v>0</v>
      </c>
      <c r="AD639" s="28" t="n">
        <v>71.3</v>
      </c>
      <c r="AE639" s="28" t="n">
        <v>9.8</v>
      </c>
      <c r="AF639" s="27"/>
      <c r="AG639" s="29" t="n">
        <f aca="false">6753.47943187+0.36116788*I639+0.01252571*N639-22.85359542*V639+0.00407811*AA639-0.00067349*E639</f>
        <v>8183.65509020912</v>
      </c>
      <c r="AH639" s="29" t="n">
        <f aca="false">A639*'Simple Linear Regression'!$B$18+'Simple Linear Regression'!$B$17</f>
        <v>8429.57400647126</v>
      </c>
      <c r="AI639" s="29" t="n">
        <f aca="false">7491.3971+0.0137554*N639-0.00058829*E639-34.3283*V639+0.30565*L639+54.6031*M639</f>
        <v>8211.2712435</v>
      </c>
      <c r="AJ639" s="29" t="n">
        <f aca="false">7491.3971-0.00058829*E639+0.30565*L639+54.6031*M639+0.0137554*N639-34.3283*V639</f>
        <v>8211.2712435</v>
      </c>
      <c r="AL639" s="29" t="n">
        <f aca="false">2192.59+2373.87*I639+0.0316653*N639-15.7623*V639+0.00202406*AA639-0.000740146*E639-0.00963493*(I639*N639)</f>
        <v>8165.01555980186</v>
      </c>
      <c r="AM639" s="30" t="n">
        <f aca="false">5205.907083+122.0638992*I639+13.609808*(N639/1000)-1.245906883*AD639+0.7746840854*AE639-134.2474226*AC639-1547.125689*IF(AND(B639&gt;=DATE(2020,3,20),B639&lt;=DATE(2020,6,26)),1,0)</f>
        <v>8088.79926763582</v>
      </c>
      <c r="AN639" s="30" t="n">
        <f aca="false">IF(ISNUMBER(C640),C640,AN640)-0.8328750492*(AD641-AD640)+3.274150872*(AE641-AE640)+0.7954612886*((IF(ISNUMBER(C640),C640,AN640)-IF(ISNUMBER(C639),C639,AN639))-(-0.8328750492*(AD640-AD639)+3.274150872*(AE640-AE639)))-1.394571582*AO640+0.4181414112*AO639</f>
        <v>9236.47489879054</v>
      </c>
      <c r="AP639" s="31" t="n">
        <f aca="false">AQ639+AR638+'ARIMAX(1,1,1) Model'!$C$19*(AR638-AR637)+'ARIMAX(1,1,1) Model'!$C$20*AS638</f>
        <v>8808.40430238034</v>
      </c>
      <c r="AQ639" s="31" t="n">
        <f aca="false">'ARIMAX(1,1,1) Model'!$C$6*I639+'ARIMAX(1,1,1) Model'!$C$7*N639/1000+'ARIMAX(1,1,1) Model'!$C$8*AD639+'ARIMAX(1,1,1) Model'!$C$9*AE639+'ARIMAX(1,1,1) Model'!$C$10*AC639+'ARIMAX(1,1,1) Model'!$C$11*IF(AND(B639&gt;='ARIMAX(1,1,1) Model'!$C$25,B639&lt;='ARIMAX(1,1,1) Model'!$C$26),1,0)+'ARIMAX(1,1,1) Model'!$C$12*E639/1000+'ARIMAX(1,1,1) Model'!$C$13*V639+'ARIMAX(1,1,1) Model'!$C$14*A639+'ARIMAX(1,1,1) Model'!$C$15*SIN(2*PI()*A639/'ARIMAX(1,1,1) Model'!$C$24)+'ARIMAX(1,1,1) Model'!$C$16*COS(2*PI()*A639/'ARIMAX(1,1,1) Model'!$C$24)+'ARIMAX(1,1,1) Model'!$C$17*SIN(4*PI()*A639/'ARIMAX(1,1,1) Model'!$C$24)+'ARIMAX(1,1,1) Model'!$C$18*COS(4*PI()*A639/'ARIMAX(1,1,1) Model'!$C$24)</f>
        <v>1839.08745591482</v>
      </c>
      <c r="AR639" s="31" t="n">
        <f aca="false">IF(ISNUMBER(C639),C639,AP639)-AQ639</f>
        <v>6518.91254408518</v>
      </c>
      <c r="AS639" s="31" t="n">
        <f aca="false">IF(ISNUMBER(C639),C639-AP639,0)</f>
        <v>-450.404302380335</v>
      </c>
      <c r="AT639" s="32"/>
      <c r="AU639" s="33"/>
      <c r="AV639" s="33"/>
      <c r="AW639" s="31"/>
      <c r="AX639" s="31"/>
    </row>
    <row r="640" customFormat="false" ht="16.5" hidden="false" customHeight="true" outlineLevel="0" collapsed="false">
      <c r="A640" s="23" t="n">
        <v>639</v>
      </c>
      <c r="B640" s="24" t="n">
        <v>37743</v>
      </c>
      <c r="C640" s="23" t="n">
        <v>8834</v>
      </c>
      <c r="D640" s="25"/>
      <c r="E640" s="25" t="n">
        <v>444000</v>
      </c>
      <c r="F640" s="25"/>
      <c r="G640" s="25" t="n">
        <v>25.69</v>
      </c>
      <c r="H640" s="25" t="n">
        <v>23.554</v>
      </c>
      <c r="I640" s="25" t="n">
        <v>1.557</v>
      </c>
      <c r="J640" s="25" t="n">
        <v>11061.433</v>
      </c>
      <c r="K640" s="25" t="n">
        <v>717457</v>
      </c>
      <c r="L640" s="25" t="n">
        <v>907</v>
      </c>
      <c r="M640" s="25" t="n">
        <v>16.467</v>
      </c>
      <c r="N640" s="25" t="n">
        <v>203677</v>
      </c>
      <c r="O640" s="25" t="n">
        <v>7548.6</v>
      </c>
      <c r="P640" s="25" t="n">
        <v>1997008</v>
      </c>
      <c r="Q640" s="25"/>
      <c r="R640" s="25" t="n">
        <v>10632</v>
      </c>
      <c r="S640" s="25"/>
      <c r="T640" s="25" t="n">
        <v>90.1</v>
      </c>
      <c r="U640" s="25" t="n">
        <v>24</v>
      </c>
      <c r="V640" s="25" t="n">
        <v>87.2</v>
      </c>
      <c r="W640" s="25"/>
      <c r="X640" s="25"/>
      <c r="Y640" s="25"/>
      <c r="Z640" s="25"/>
      <c r="AA640" s="25" t="n">
        <v>287955</v>
      </c>
      <c r="AB640" s="26"/>
      <c r="AC640" s="27" t="n">
        <v>0</v>
      </c>
      <c r="AD640" s="28" t="n">
        <v>48.2</v>
      </c>
      <c r="AE640" s="28" t="n">
        <v>13.8</v>
      </c>
      <c r="AF640" s="27"/>
      <c r="AG640" s="29" t="n">
        <f aca="false">6753.47943187+0.36116788*I640+0.01252571*N640-22.85359542*V640+0.00407811*AA640-0.00067349*E640</f>
        <v>8187.68989035516</v>
      </c>
      <c r="AH640" s="29" t="n">
        <f aca="false">A640*'Simple Linear Regression'!$B$18+'Simple Linear Regression'!$B$17</f>
        <v>8430.42704355516</v>
      </c>
      <c r="AI640" s="29" t="n">
        <f aca="false">7491.3971+0.0137554*N640-0.00058829*E640-34.3283*V640+0.30565*L640+54.6031*M640</f>
        <v>8214.8009835</v>
      </c>
      <c r="AJ640" s="29" t="n">
        <f aca="false">7491.3971-0.00058829*E640+0.30565*L640+54.6031*M640+0.0137554*N640-34.3283*V640</f>
        <v>8214.8009835</v>
      </c>
      <c r="AL640" s="29" t="n">
        <f aca="false">2192.59+2373.87*I640+0.0316653*N640-15.7623*V640+0.00202406*AA640-0.000740146*E640-0.00963493*(I640*N640)</f>
        <v>8162.46167764123</v>
      </c>
      <c r="AM640" s="30" t="n">
        <f aca="false">5205.907083+122.0638992*I640+13.609808*(N640/1000)-1.245906883*AD640+0.7746840854*AE640-134.2474226*AC640-1547.125689*IF(AND(B640&gt;=DATE(2020,3,20),B640&lt;=DATE(2020,6,26)),1,0)</f>
        <v>8118.60336668832</v>
      </c>
      <c r="AN640" s="30" t="n">
        <f aca="false">IF(ISNUMBER(C641),C641,AN641)-0.8328750492*(AD642-AD641)+3.274150872*(AE642-AE641)+0.7954612886*((IF(ISNUMBER(C641),C641,AN641)-IF(ISNUMBER(C640),C640,AN640))-(-0.8328750492*(AD641-AD640)+3.274150872*(AE641-AE640)))-1.394571582*AO641+0.4181414112*AO640</f>
        <v>8899.8250214084</v>
      </c>
      <c r="AP640" s="31" t="n">
        <f aca="false">AQ640+AR639+'ARIMAX(1,1,1) Model'!$C$19*(AR639-AR638)+'ARIMAX(1,1,1) Model'!$C$20*AS639</f>
        <v>8773.40429031164</v>
      </c>
      <c r="AQ640" s="31" t="n">
        <f aca="false">'ARIMAX(1,1,1) Model'!$C$6*I640+'ARIMAX(1,1,1) Model'!$C$7*N640/1000+'ARIMAX(1,1,1) Model'!$C$8*AD640+'ARIMAX(1,1,1) Model'!$C$9*AE640+'ARIMAX(1,1,1) Model'!$C$10*AC640+'ARIMAX(1,1,1) Model'!$C$11*IF(AND(B640&gt;='ARIMAX(1,1,1) Model'!$C$25,B640&lt;='ARIMAX(1,1,1) Model'!$C$26),1,0)+'ARIMAX(1,1,1) Model'!$C$12*E640/1000+'ARIMAX(1,1,1) Model'!$C$13*V640+'ARIMAX(1,1,1) Model'!$C$14*A640+'ARIMAX(1,1,1) Model'!$C$15*SIN(2*PI()*A640/'ARIMAX(1,1,1) Model'!$C$24)+'ARIMAX(1,1,1) Model'!$C$16*COS(2*PI()*A640/'ARIMAX(1,1,1) Model'!$C$24)+'ARIMAX(1,1,1) Model'!$C$17*SIN(4*PI()*A640/'ARIMAX(1,1,1) Model'!$C$24)+'ARIMAX(1,1,1) Model'!$C$18*COS(4*PI()*A640/'ARIMAX(1,1,1) Model'!$C$24)</f>
        <v>1892.0433158177</v>
      </c>
      <c r="AR640" s="31" t="n">
        <f aca="false">IF(ISNUMBER(C640),C640,AP640)-AQ640</f>
        <v>6941.9566841823</v>
      </c>
      <c r="AS640" s="31" t="n">
        <f aca="false">IF(ISNUMBER(C640),C640-AP640,0)</f>
        <v>60.5957096883649</v>
      </c>
      <c r="AT640" s="32"/>
      <c r="AU640" s="33"/>
      <c r="AV640" s="33"/>
      <c r="AW640" s="31"/>
      <c r="AX640" s="31"/>
    </row>
    <row r="641" customFormat="false" ht="16.5" hidden="false" customHeight="true" outlineLevel="0" collapsed="false">
      <c r="A641" s="23" t="n">
        <v>640</v>
      </c>
      <c r="B641" s="24" t="n">
        <v>37750</v>
      </c>
      <c r="C641" s="23" t="n">
        <v>8894</v>
      </c>
      <c r="D641" s="25"/>
      <c r="E641" s="25" t="n">
        <v>428000</v>
      </c>
      <c r="F641" s="25"/>
      <c r="G641" s="25" t="n">
        <v>26.582</v>
      </c>
      <c r="H641" s="25" t="n">
        <v>24.308</v>
      </c>
      <c r="I641" s="25" t="n">
        <v>1.513</v>
      </c>
      <c r="J641" s="25" t="n">
        <v>11174.129</v>
      </c>
      <c r="K641" s="25" t="n">
        <v>717457</v>
      </c>
      <c r="L641" s="25" t="n">
        <v>941</v>
      </c>
      <c r="M641" s="25" t="n">
        <v>16.467</v>
      </c>
      <c r="N641" s="25" t="n">
        <v>203677</v>
      </c>
      <c r="O641" s="25" t="n">
        <v>7611.5</v>
      </c>
      <c r="P641" s="25" t="n">
        <v>1997008</v>
      </c>
      <c r="Q641" s="25"/>
      <c r="R641" s="25" t="n">
        <v>10632</v>
      </c>
      <c r="S641" s="25"/>
      <c r="T641" s="25" t="n">
        <v>91.2</v>
      </c>
      <c r="U641" s="25" t="n">
        <v>24</v>
      </c>
      <c r="V641" s="25" t="n">
        <v>87.4</v>
      </c>
      <c r="W641" s="25"/>
      <c r="X641" s="25"/>
      <c r="Y641" s="25"/>
      <c r="Z641" s="25"/>
      <c r="AA641" s="25" t="n">
        <v>287955</v>
      </c>
      <c r="AB641" s="26"/>
      <c r="AC641" s="27" t="n">
        <v>0</v>
      </c>
      <c r="AD641" s="28" t="n">
        <v>45.7</v>
      </c>
      <c r="AE641" s="28" t="n">
        <v>28.3</v>
      </c>
      <c r="AF641" s="27"/>
      <c r="AG641" s="29" t="n">
        <f aca="false">6753.47943187+0.36116788*I641+0.01252571*N641-22.85359542*V641+0.00407811*AA641-0.00067349*E641</f>
        <v>8193.87911988444</v>
      </c>
      <c r="AH641" s="29" t="n">
        <f aca="false">A641*'Simple Linear Regression'!$B$18+'Simple Linear Regression'!$B$17</f>
        <v>8431.28008063907</v>
      </c>
      <c r="AI641" s="29" t="n">
        <f aca="false">7491.3971+0.0137554*N641-0.00058829*E641-34.3283*V641+0.30565*L641+54.6031*M641</f>
        <v>8227.7400635</v>
      </c>
      <c r="AJ641" s="29" t="n">
        <f aca="false">7491.3971-0.00058829*E641+0.30565*L641+54.6031*M641+0.0137554*N641-34.3283*V641</f>
        <v>8227.7400635</v>
      </c>
      <c r="AL641" s="29" t="n">
        <f aca="false">2192.59+2373.87*I641+0.0316653*N641-15.7623*V641+0.00202406*AA641-0.000740146*E641-0.00963493*(I641*N641)</f>
        <v>8153.04747369607</v>
      </c>
      <c r="AM641" s="30" t="n">
        <f aca="false">5205.907083+122.0638992*I641+13.609808*(N641/1000)-1.245906883*AD641+0.7746840854*AE641-134.2474226*AC641-1547.125689*IF(AND(B641&gt;=DATE(2020,3,20),B641&lt;=DATE(2020,6,26)),1,0)</f>
        <v>8127.58024156932</v>
      </c>
      <c r="AN641" s="30" t="n">
        <f aca="false">IF(ISNUMBER(C642),C642,AN642)-0.8328750492*(AD643-AD642)+3.274150872*(AE643-AE642)+0.7954612886*((IF(ISNUMBER(C642),C642,AN642)-IF(ISNUMBER(C641),C641,AN641))-(-0.8328750492*(AD642-AD641)+3.274150872*(AE642-AE641)))-1.394571582*AO642+0.4181414112*AO641</f>
        <v>9087.13101933836</v>
      </c>
      <c r="AP641" s="31" t="n">
        <f aca="false">AQ641+AR640+'ARIMAX(1,1,1) Model'!$C$19*(AR640-AR639)+'ARIMAX(1,1,1) Model'!$C$20*AS640</f>
        <v>8927.77097362211</v>
      </c>
      <c r="AQ641" s="31" t="n">
        <f aca="false">'ARIMAX(1,1,1) Model'!$C$6*I641+'ARIMAX(1,1,1) Model'!$C$7*N641/1000+'ARIMAX(1,1,1) Model'!$C$8*AD641+'ARIMAX(1,1,1) Model'!$C$9*AE641+'ARIMAX(1,1,1) Model'!$C$10*AC641+'ARIMAX(1,1,1) Model'!$C$11*IF(AND(B641&gt;='ARIMAX(1,1,1) Model'!$C$25,B641&lt;='ARIMAX(1,1,1) Model'!$C$26),1,0)+'ARIMAX(1,1,1) Model'!$C$12*E641/1000+'ARIMAX(1,1,1) Model'!$C$13*V641+'ARIMAX(1,1,1) Model'!$C$14*A641+'ARIMAX(1,1,1) Model'!$C$15*SIN(2*PI()*A641/'ARIMAX(1,1,1) Model'!$C$24)+'ARIMAX(1,1,1) Model'!$C$16*COS(2*PI()*A641/'ARIMAX(1,1,1) Model'!$C$24)+'ARIMAX(1,1,1) Model'!$C$17*SIN(4*PI()*A641/'ARIMAX(1,1,1) Model'!$C$24)+'ARIMAX(1,1,1) Model'!$C$18*COS(4*PI()*A641/'ARIMAX(1,1,1) Model'!$C$24)</f>
        <v>1999.09529670083</v>
      </c>
      <c r="AR641" s="31" t="n">
        <f aca="false">IF(ISNUMBER(C641),C641,AP641)-AQ641</f>
        <v>6894.90470329917</v>
      </c>
      <c r="AS641" s="31" t="n">
        <f aca="false">IF(ISNUMBER(C641),C641-AP641,0)</f>
        <v>-33.7709736221113</v>
      </c>
      <c r="AT641" s="32"/>
      <c r="AU641" s="33"/>
      <c r="AV641" s="33"/>
      <c r="AW641" s="31"/>
      <c r="AX641" s="31"/>
    </row>
    <row r="642" customFormat="false" ht="16.5" hidden="false" customHeight="true" outlineLevel="0" collapsed="false">
      <c r="A642" s="23" t="n">
        <v>641</v>
      </c>
      <c r="B642" s="24" t="n">
        <v>37757</v>
      </c>
      <c r="C642" s="23" t="n">
        <v>8992</v>
      </c>
      <c r="D642" s="25"/>
      <c r="E642" s="25" t="n">
        <v>417000</v>
      </c>
      <c r="F642" s="25"/>
      <c r="G642" s="25" t="n">
        <v>28.54</v>
      </c>
      <c r="H642" s="25" t="n">
        <v>26.214</v>
      </c>
      <c r="I642" s="25" t="n">
        <v>1.491</v>
      </c>
      <c r="J642" s="25" t="n">
        <v>11174.129</v>
      </c>
      <c r="K642" s="25" t="n">
        <v>736900</v>
      </c>
      <c r="L642" s="25" t="n">
        <v>941</v>
      </c>
      <c r="M642" s="25" t="n">
        <v>16.751</v>
      </c>
      <c r="N642" s="25" t="n">
        <v>236679</v>
      </c>
      <c r="O642" s="25" t="n">
        <v>7611.5</v>
      </c>
      <c r="P642" s="25" t="n">
        <v>1997008</v>
      </c>
      <c r="Q642" s="25"/>
      <c r="R642" s="25" t="n">
        <v>10632</v>
      </c>
      <c r="S642" s="25"/>
      <c r="T642" s="25" t="n">
        <v>91.2</v>
      </c>
      <c r="U642" s="25" t="n">
        <v>24</v>
      </c>
      <c r="V642" s="25" t="n">
        <v>87.4</v>
      </c>
      <c r="W642" s="25"/>
      <c r="X642" s="25"/>
      <c r="Y642" s="25"/>
      <c r="Z642" s="25"/>
      <c r="AA642" s="25" t="n">
        <v>287955</v>
      </c>
      <c r="AB642" s="26"/>
      <c r="AC642" s="27" t="n">
        <v>0</v>
      </c>
      <c r="AD642" s="28" t="n">
        <v>36.1</v>
      </c>
      <c r="AE642" s="28" t="n">
        <v>25.1</v>
      </c>
      <c r="AF642" s="27"/>
      <c r="AG642" s="29" t="n">
        <f aca="false">6753.47943187+0.36116788*I642+0.01252571*N642-22.85359542*V642+0.00407811*AA642-0.00067349*E642</f>
        <v>8614.65304561108</v>
      </c>
      <c r="AH642" s="29" t="n">
        <f aca="false">A642*'Simple Linear Regression'!$B$18+'Simple Linear Regression'!$B$17</f>
        <v>8432.13311772297</v>
      </c>
      <c r="AI642" s="29" t="n">
        <f aca="false">7491.3971+0.0137554*N642-0.00058829*E642-34.3283*V642+0.30565*L642+54.6031*M642</f>
        <v>8703.6742447</v>
      </c>
      <c r="AJ642" s="29" t="n">
        <f aca="false">7491.3971-0.00058829*E642+0.30565*L642+54.6031*M642+0.0137554*N642-34.3283*V642</f>
        <v>8703.6742447</v>
      </c>
      <c r="AL642" s="29" t="n">
        <f aca="false">2192.59+2373.87*I642+0.0316653*N642-15.7623*V642+0.00202406*AA642-0.000740146*E642-0.00963493*(I642*N642)</f>
        <v>8723.05907817223</v>
      </c>
      <c r="AM642" s="30" t="n">
        <f aca="false">5205.907083+122.0638992*I642+13.609808*(N642/1000)-1.245906883*AD642+0.7746840854*AE642-134.2474226*AC642-1547.125689*IF(AND(B642&gt;=DATE(2020,3,20),B642&lt;=DATE(2020,6,26)),1,0)</f>
        <v>8583.52743640644</v>
      </c>
      <c r="AN642" s="30" t="n">
        <f aca="false">IF(ISNUMBER(C643),C643,AN643)-0.8328750492*(AD644-AD643)+3.274150872*(AE644-AE643)+0.7954612886*((IF(ISNUMBER(C643),C643,AN643)-IF(ISNUMBER(C642),C642,AN642))-(-0.8328750492*(AD643-AD642)+3.274150872*(AE643-AE642)))-1.394571582*AO643+0.4181414112*AO642</f>
        <v>9537.69967501769</v>
      </c>
      <c r="AP642" s="31" t="n">
        <f aca="false">AQ642+AR641+'ARIMAX(1,1,1) Model'!$C$19*(AR641-AR640)+'ARIMAX(1,1,1) Model'!$C$20*AS641</f>
        <v>8976.04942970597</v>
      </c>
      <c r="AQ642" s="31" t="n">
        <f aca="false">'ARIMAX(1,1,1) Model'!$C$6*I642+'ARIMAX(1,1,1) Model'!$C$7*N642/1000+'ARIMAX(1,1,1) Model'!$C$8*AD642+'ARIMAX(1,1,1) Model'!$C$9*AE642+'ARIMAX(1,1,1) Model'!$C$10*AC642+'ARIMAX(1,1,1) Model'!$C$11*IF(AND(B642&gt;='ARIMAX(1,1,1) Model'!$C$25,B642&lt;='ARIMAX(1,1,1) Model'!$C$26),1,0)+'ARIMAX(1,1,1) Model'!$C$12*E642/1000+'ARIMAX(1,1,1) Model'!$C$13*V642+'ARIMAX(1,1,1) Model'!$C$14*A642+'ARIMAX(1,1,1) Model'!$C$15*SIN(2*PI()*A642/'ARIMAX(1,1,1) Model'!$C$24)+'ARIMAX(1,1,1) Model'!$C$16*COS(2*PI()*A642/'ARIMAX(1,1,1) Model'!$C$24)+'ARIMAX(1,1,1) Model'!$C$17*SIN(4*PI()*A642/'ARIMAX(1,1,1) Model'!$C$24)+'ARIMAX(1,1,1) Model'!$C$18*COS(4*PI()*A642/'ARIMAX(1,1,1) Model'!$C$24)</f>
        <v>2055.33708770564</v>
      </c>
      <c r="AR642" s="31" t="n">
        <f aca="false">IF(ISNUMBER(C642),C642,AP642)-AQ642</f>
        <v>6936.66291229436</v>
      </c>
      <c r="AS642" s="31" t="n">
        <f aca="false">IF(ISNUMBER(C642),C642-AP642,0)</f>
        <v>15.9505702940314</v>
      </c>
      <c r="AT642" s="32"/>
      <c r="AU642" s="33"/>
      <c r="AV642" s="33"/>
      <c r="AW642" s="31"/>
      <c r="AX642" s="31"/>
    </row>
    <row r="643" customFormat="false" ht="16.5" hidden="false" customHeight="true" outlineLevel="0" collapsed="false">
      <c r="A643" s="23" t="n">
        <v>642</v>
      </c>
      <c r="B643" s="24" t="n">
        <v>37764</v>
      </c>
      <c r="C643" s="23" t="n">
        <v>9299</v>
      </c>
      <c r="D643" s="25"/>
      <c r="E643" s="25" t="n">
        <v>425000</v>
      </c>
      <c r="F643" s="25"/>
      <c r="G643" s="25" t="n">
        <v>29.294</v>
      </c>
      <c r="H643" s="25" t="n">
        <v>27.192</v>
      </c>
      <c r="I643" s="25" t="n">
        <v>1.498</v>
      </c>
      <c r="J643" s="25" t="n">
        <v>11174.129</v>
      </c>
      <c r="K643" s="25" t="n">
        <v>736900</v>
      </c>
      <c r="L643" s="25" t="n">
        <v>941</v>
      </c>
      <c r="M643" s="25" t="n">
        <v>16.751</v>
      </c>
      <c r="N643" s="25" t="n">
        <v>236679</v>
      </c>
      <c r="O643" s="25" t="n">
        <v>7611.5</v>
      </c>
      <c r="P643" s="25" t="n">
        <v>1997008</v>
      </c>
      <c r="Q643" s="25"/>
      <c r="R643" s="25" t="n">
        <v>10632</v>
      </c>
      <c r="S643" s="25" t="n">
        <v>7.2313</v>
      </c>
      <c r="T643" s="25" t="n">
        <v>91.2</v>
      </c>
      <c r="U643" s="25" t="n">
        <v>24</v>
      </c>
      <c r="V643" s="25" t="n">
        <v>87.4</v>
      </c>
      <c r="W643" s="25"/>
      <c r="X643" s="25"/>
      <c r="Y643" s="25"/>
      <c r="Z643" s="25"/>
      <c r="AA643" s="25" t="n">
        <v>287955</v>
      </c>
      <c r="AB643" s="26"/>
      <c r="AC643" s="27" t="n">
        <v>0</v>
      </c>
      <c r="AD643" s="28" t="n">
        <v>32</v>
      </c>
      <c r="AE643" s="28" t="n">
        <v>28.7</v>
      </c>
      <c r="AF643" s="27"/>
      <c r="AG643" s="29" t="n">
        <f aca="false">6753.47943187+0.36116788*I643+0.01252571*N643-22.85359542*V643+0.00407811*AA643-0.00067349*E643</f>
        <v>8609.26765378624</v>
      </c>
      <c r="AH643" s="29" t="n">
        <f aca="false">A643*'Simple Linear Regression'!$B$18+'Simple Linear Regression'!$B$17</f>
        <v>8432.98615480688</v>
      </c>
      <c r="AI643" s="29" t="n">
        <f aca="false">7491.3971+0.0137554*N643-0.00058829*E643-34.3283*V643+0.30565*L643+54.6031*M643</f>
        <v>8698.9679247</v>
      </c>
      <c r="AJ643" s="29" t="n">
        <f aca="false">7491.3971-0.00058829*E643+0.30565*L643+54.6031*M643+0.0137554*N643-34.3283*V643</f>
        <v>8698.9679247</v>
      </c>
      <c r="AL643" s="29" t="n">
        <f aca="false">2192.59+2373.87*I643+0.0316653*N643-15.7623*V643+0.00202406*AA643-0.000740146*E643-0.00963493*(I643*N643)</f>
        <v>8717.79230098994</v>
      </c>
      <c r="AM643" s="30" t="n">
        <f aca="false">5205.907083+122.0638992*I643+13.609808*(N643/1000)-1.245906883*AD643+0.7746840854*AE643-134.2474226*AC643-1547.125689*IF(AND(B643&gt;=DATE(2020,3,20),B643&lt;=DATE(2020,6,26)),1,0)</f>
        <v>8592.27896462858</v>
      </c>
      <c r="AN643" s="30" t="n">
        <f aca="false">IF(ISNUMBER(C644),C644,AN644)-0.8328750492*(AD645-AD644)+3.274150872*(AE645-AE644)+0.7954612886*((IF(ISNUMBER(C644),C644,AN644)-IF(ISNUMBER(C643),C643,AN643))-(-0.8328750492*(AD644-AD643)+3.274150872*(AE644-AE643)))-1.394571582*AO644+0.4181414112*AO643</f>
        <v>7898.02780187449</v>
      </c>
      <c r="AP643" s="31" t="n">
        <f aca="false">AQ643+AR642+'ARIMAX(1,1,1) Model'!$C$19*(AR642-AR641)+'ARIMAX(1,1,1) Model'!$C$20*AS642</f>
        <v>9005.7963652663</v>
      </c>
      <c r="AQ643" s="31" t="n">
        <f aca="false">'ARIMAX(1,1,1) Model'!$C$6*I643+'ARIMAX(1,1,1) Model'!$C$7*N643/1000+'ARIMAX(1,1,1) Model'!$C$8*AD643+'ARIMAX(1,1,1) Model'!$C$9*AE643+'ARIMAX(1,1,1) Model'!$C$10*AC643+'ARIMAX(1,1,1) Model'!$C$11*IF(AND(B643&gt;='ARIMAX(1,1,1) Model'!$C$25,B643&lt;='ARIMAX(1,1,1) Model'!$C$26),1,0)+'ARIMAX(1,1,1) Model'!$C$12*E643/1000+'ARIMAX(1,1,1) Model'!$C$13*V643+'ARIMAX(1,1,1) Model'!$C$14*A643+'ARIMAX(1,1,1) Model'!$C$15*SIN(2*PI()*A643/'ARIMAX(1,1,1) Model'!$C$24)+'ARIMAX(1,1,1) Model'!$C$16*COS(2*PI()*A643/'ARIMAX(1,1,1) Model'!$C$24)+'ARIMAX(1,1,1) Model'!$C$17*SIN(4*PI()*A643/'ARIMAX(1,1,1) Model'!$C$24)+'ARIMAX(1,1,1) Model'!$C$18*COS(4*PI()*A643/'ARIMAX(1,1,1) Model'!$C$24)</f>
        <v>2079.41755115079</v>
      </c>
      <c r="AR643" s="31" t="n">
        <f aca="false">IF(ISNUMBER(C643),C643,AP643)-AQ643</f>
        <v>7219.58244884921</v>
      </c>
      <c r="AS643" s="31" t="n">
        <f aca="false">IF(ISNUMBER(C643),C643-AP643,0)</f>
        <v>293.203634733702</v>
      </c>
      <c r="AT643" s="32"/>
      <c r="AU643" s="33"/>
      <c r="AV643" s="33"/>
      <c r="AW643" s="31"/>
      <c r="AX643" s="31"/>
    </row>
    <row r="644" customFormat="false" ht="16.5" hidden="false" customHeight="true" outlineLevel="0" collapsed="false">
      <c r="A644" s="23" t="n">
        <v>643</v>
      </c>
      <c r="B644" s="24" t="n">
        <v>37771</v>
      </c>
      <c r="C644" s="23" t="n">
        <v>8516</v>
      </c>
      <c r="D644" s="25"/>
      <c r="E644" s="25" t="n">
        <v>419000</v>
      </c>
      <c r="F644" s="25"/>
      <c r="G644" s="25" t="n">
        <v>29.1025</v>
      </c>
      <c r="H644" s="25" t="n">
        <v>26.556</v>
      </c>
      <c r="I644" s="25" t="n">
        <v>1.487</v>
      </c>
      <c r="J644" s="25" t="n">
        <v>11174.129</v>
      </c>
      <c r="K644" s="25" t="n">
        <v>736900</v>
      </c>
      <c r="L644" s="25" t="n">
        <v>941</v>
      </c>
      <c r="M644" s="25" t="n">
        <v>16.751</v>
      </c>
      <c r="N644" s="25" t="n">
        <v>236679</v>
      </c>
      <c r="O644" s="25" t="n">
        <v>7611.5</v>
      </c>
      <c r="P644" s="25" t="n">
        <v>1997008</v>
      </c>
      <c r="Q644" s="25"/>
      <c r="R644" s="25" t="n">
        <v>10632</v>
      </c>
      <c r="S644" s="25" t="n">
        <v>7.2313</v>
      </c>
      <c r="T644" s="25" t="n">
        <v>91.2</v>
      </c>
      <c r="U644" s="25" t="n">
        <v>24</v>
      </c>
      <c r="V644" s="25" t="n">
        <v>87.4</v>
      </c>
      <c r="W644" s="25"/>
      <c r="X644" s="25"/>
      <c r="Y644" s="25"/>
      <c r="Z644" s="25"/>
      <c r="AA644" s="25" t="n">
        <v>287955</v>
      </c>
      <c r="AB644" s="26"/>
      <c r="AC644" s="27" t="n">
        <v>1</v>
      </c>
      <c r="AD644" s="28" t="n">
        <v>23.7</v>
      </c>
      <c r="AE644" s="28" t="n">
        <v>28.6</v>
      </c>
      <c r="AF644" s="27"/>
      <c r="AG644" s="29" t="n">
        <f aca="false">6753.47943187+0.36116788*I644+0.01252571*N644-22.85359542*V644+0.00407811*AA644-0.00067349*E644</f>
        <v>8613.30462093956</v>
      </c>
      <c r="AH644" s="29" t="n">
        <f aca="false">A644*'Simple Linear Regression'!$B$18+'Simple Linear Regression'!$B$17</f>
        <v>8433.83919189078</v>
      </c>
      <c r="AI644" s="29" t="n">
        <f aca="false">7491.3971+0.0137554*N644-0.00058829*E644-34.3283*V644+0.30565*L644+54.6031*M644</f>
        <v>8702.4976647</v>
      </c>
      <c r="AJ644" s="29" t="n">
        <f aca="false">7491.3971-0.00058829*E644+0.30565*L644+54.6031*M644+0.0137554*N644-34.3283*V644</f>
        <v>8702.4976647</v>
      </c>
      <c r="AL644" s="29" t="n">
        <f aca="false">2192.59+2373.87*I644+0.0316653*N644-15.7623*V644+0.00202406*AA644-0.000740146*E644-0.00963493*(I644*N644)</f>
        <v>8721.20484856211</v>
      </c>
      <c r="AM644" s="30" t="n">
        <f aca="false">5205.907083+122.0638992*I644+13.609808*(N644/1000)-1.245906883*AD644+0.7746840854*AE644-134.2474226*AC644-1547.125689*IF(AND(B644&gt;=DATE(2020,3,20),B644&lt;=DATE(2020,6,26)),1,0)</f>
        <v>8466.95239785774</v>
      </c>
      <c r="AN644" s="30" t="n">
        <f aca="false">IF(ISNUMBER(C645),C645,AN645)-0.8328750492*(AD646-AD645)+3.274150872*(AE646-AE645)+0.7954612886*((IF(ISNUMBER(C645),C645,AN645)-IF(ISNUMBER(C644),C644,AN644))-(-0.8328750492*(AD645-AD644)+3.274150872*(AE645-AE644)))-1.394571582*AO645+0.4181414112*AO644</f>
        <v>8571.75823505867</v>
      </c>
      <c r="AP644" s="31" t="n">
        <f aca="false">AQ644+AR643+'ARIMAX(1,1,1) Model'!$C$19*(AR643-AR642)+'ARIMAX(1,1,1) Model'!$C$20*AS643</f>
        <v>8967.7602510278</v>
      </c>
      <c r="AQ644" s="31" t="n">
        <f aca="false">'ARIMAX(1,1,1) Model'!$C$6*I644+'ARIMAX(1,1,1) Model'!$C$7*N644/1000+'ARIMAX(1,1,1) Model'!$C$8*AD644+'ARIMAX(1,1,1) Model'!$C$9*AE644+'ARIMAX(1,1,1) Model'!$C$10*AC644+'ARIMAX(1,1,1) Model'!$C$11*IF(AND(B644&gt;='ARIMAX(1,1,1) Model'!$C$25,B644&lt;='ARIMAX(1,1,1) Model'!$C$26),1,0)+'ARIMAX(1,1,1) Model'!$C$12*E644/1000+'ARIMAX(1,1,1) Model'!$C$13*V644+'ARIMAX(1,1,1) Model'!$C$14*A644+'ARIMAX(1,1,1) Model'!$C$15*SIN(2*PI()*A644/'ARIMAX(1,1,1) Model'!$C$24)+'ARIMAX(1,1,1) Model'!$C$16*COS(2*PI()*A644/'ARIMAX(1,1,1) Model'!$C$24)+'ARIMAX(1,1,1) Model'!$C$17*SIN(4*PI()*A644/'ARIMAX(1,1,1) Model'!$C$24)+'ARIMAX(1,1,1) Model'!$C$18*COS(4*PI()*A644/'ARIMAX(1,1,1) Model'!$C$24)</f>
        <v>1984.4919450853</v>
      </c>
      <c r="AR644" s="31" t="n">
        <f aca="false">IF(ISNUMBER(C644),C644,AP644)-AQ644</f>
        <v>6531.5080549147</v>
      </c>
      <c r="AS644" s="31" t="n">
        <f aca="false">IF(ISNUMBER(C644),C644-AP644,0)</f>
        <v>-451.760251027801</v>
      </c>
      <c r="AT644" s="32"/>
      <c r="AU644" s="33"/>
      <c r="AV644" s="33"/>
      <c r="AW644" s="31"/>
      <c r="AX644" s="31"/>
    </row>
    <row r="645" customFormat="false" ht="16.5" hidden="false" customHeight="true" outlineLevel="0" collapsed="false">
      <c r="A645" s="23" t="n">
        <v>644</v>
      </c>
      <c r="B645" s="24" t="n">
        <v>37778</v>
      </c>
      <c r="C645" s="23" t="n">
        <v>8529</v>
      </c>
      <c r="D645" s="25"/>
      <c r="E645" s="25" t="n">
        <v>431000</v>
      </c>
      <c r="F645" s="25"/>
      <c r="G645" s="25" t="n">
        <v>30.682</v>
      </c>
      <c r="H645" s="25" t="n">
        <v>27.916</v>
      </c>
      <c r="I645" s="25" t="n">
        <v>1.473</v>
      </c>
      <c r="J645" s="25" t="n">
        <v>11174.129</v>
      </c>
      <c r="K645" s="25" t="n">
        <v>736900</v>
      </c>
      <c r="L645" s="25" t="n">
        <v>983</v>
      </c>
      <c r="M645" s="25" t="n">
        <v>16.751</v>
      </c>
      <c r="N645" s="25" t="n">
        <v>236679</v>
      </c>
      <c r="O645" s="25" t="n">
        <v>7634.5</v>
      </c>
      <c r="P645" s="25" t="n">
        <v>1997008</v>
      </c>
      <c r="Q645" s="25"/>
      <c r="R645" s="25" t="n">
        <v>10632</v>
      </c>
      <c r="S645" s="25" t="n">
        <v>7.2313</v>
      </c>
      <c r="T645" s="25" t="n">
        <v>91.2</v>
      </c>
      <c r="U645" s="25" t="n">
        <v>24</v>
      </c>
      <c r="V645" s="25" t="n">
        <v>90.5</v>
      </c>
      <c r="W645" s="25"/>
      <c r="X645" s="25"/>
      <c r="Y645" s="25"/>
      <c r="Z645" s="25"/>
      <c r="AA645" s="25" t="n">
        <v>287955</v>
      </c>
      <c r="AB645" s="26"/>
      <c r="AC645" s="27" t="n">
        <v>0</v>
      </c>
      <c r="AD645" s="28" t="n">
        <v>20.6</v>
      </c>
      <c r="AE645" s="28" t="n">
        <v>30.9</v>
      </c>
      <c r="AF645" s="27"/>
      <c r="AG645" s="29" t="n">
        <f aca="false">6753.47943187+0.36116788*I645+0.01252571*N645-22.85359542*V645+0.00407811*AA645-0.00067349*E645</f>
        <v>8534.37153878724</v>
      </c>
      <c r="AH645" s="29" t="n">
        <f aca="false">A645*'Simple Linear Regression'!$B$18+'Simple Linear Regression'!$B$17</f>
        <v>8434.69222897469</v>
      </c>
      <c r="AI645" s="29" t="n">
        <f aca="false">7491.3971+0.0137554*N645-0.00058829*E645-34.3283*V645+0.30565*L645+54.6031*M645</f>
        <v>8601.8577547</v>
      </c>
      <c r="AJ645" s="29" t="n">
        <f aca="false">7491.3971-0.00058829*E645+0.30565*L645+54.6031*M645+0.0137554*N645-34.3283*V645</f>
        <v>8601.8577547</v>
      </c>
      <c r="AL645" s="29" t="n">
        <f aca="false">2192.59+2373.87*I645+0.0316653*N645-15.7623*V645+0.00202406*AA645-0.000740146*E645-0.00963493*(I645*N645)</f>
        <v>8662.15118492669</v>
      </c>
      <c r="AM645" s="30" t="n">
        <f aca="false">5205.907083+122.0638992*I645+13.609808*(N645/1000)-1.245906883*AD645+0.7746840854*AE645-134.2474226*AC645-1547.125689*IF(AND(B645&gt;=DATE(2020,3,20),B645&lt;=DATE(2020,6,26)),1,0)</f>
        <v>8605.13501060266</v>
      </c>
      <c r="AN645" s="30" t="n">
        <f aca="false">IF(ISNUMBER(C646),C646,AN646)-0.8328750492*(AD647-AD646)+3.274150872*(AE647-AE646)+0.7954612886*((IF(ISNUMBER(C646),C646,AN646)-IF(ISNUMBER(C645),C645,AN645))-(-0.8328750492*(AD646-AD645)+3.274150872*(AE646-AE645)))-1.394571582*AO646+0.4181414112*AO645</f>
        <v>9123.7702965607</v>
      </c>
      <c r="AP645" s="31" t="n">
        <f aca="false">AQ645+AR644+'ARIMAX(1,1,1) Model'!$C$19*(AR644-AR643)+'ARIMAX(1,1,1) Model'!$C$20*AS644</f>
        <v>9018.99328460112</v>
      </c>
      <c r="AQ645" s="31" t="n">
        <f aca="false">'ARIMAX(1,1,1) Model'!$C$6*I645+'ARIMAX(1,1,1) Model'!$C$7*N645/1000+'ARIMAX(1,1,1) Model'!$C$8*AD645+'ARIMAX(1,1,1) Model'!$C$9*AE645+'ARIMAX(1,1,1) Model'!$C$10*AC645+'ARIMAX(1,1,1) Model'!$C$11*IF(AND(B645&gt;='ARIMAX(1,1,1) Model'!$C$25,B645&lt;='ARIMAX(1,1,1) Model'!$C$26),1,0)+'ARIMAX(1,1,1) Model'!$C$12*E645/1000+'ARIMAX(1,1,1) Model'!$C$13*V645+'ARIMAX(1,1,1) Model'!$C$14*A645+'ARIMAX(1,1,1) Model'!$C$15*SIN(2*PI()*A645/'ARIMAX(1,1,1) Model'!$C$24)+'ARIMAX(1,1,1) Model'!$C$16*COS(2*PI()*A645/'ARIMAX(1,1,1) Model'!$C$24)+'ARIMAX(1,1,1) Model'!$C$17*SIN(4*PI()*A645/'ARIMAX(1,1,1) Model'!$C$24)+'ARIMAX(1,1,1) Model'!$C$18*COS(4*PI()*A645/'ARIMAX(1,1,1) Model'!$C$24)</f>
        <v>2147.97231378634</v>
      </c>
      <c r="AR645" s="31" t="n">
        <f aca="false">IF(ISNUMBER(C645),C645,AP645)-AQ645</f>
        <v>6381.02768621366</v>
      </c>
      <c r="AS645" s="31" t="n">
        <f aca="false">IF(ISNUMBER(C645),C645-AP645,0)</f>
        <v>-489.993284601123</v>
      </c>
      <c r="AT645" s="32"/>
      <c r="AU645" s="33"/>
      <c r="AV645" s="33"/>
      <c r="AW645" s="31"/>
      <c r="AX645" s="31"/>
    </row>
    <row r="646" customFormat="false" ht="16.5" hidden="false" customHeight="true" outlineLevel="0" collapsed="false">
      <c r="A646" s="23" t="n">
        <v>645</v>
      </c>
      <c r="B646" s="24" t="n">
        <v>37785</v>
      </c>
      <c r="C646" s="23" t="n">
        <v>8880</v>
      </c>
      <c r="D646" s="25"/>
      <c r="E646" s="25" t="n">
        <v>429000</v>
      </c>
      <c r="F646" s="25"/>
      <c r="G646" s="25" t="n">
        <v>31.458</v>
      </c>
      <c r="H646" s="25" t="n">
        <v>28.38</v>
      </c>
      <c r="I646" s="25" t="n">
        <v>1.49</v>
      </c>
      <c r="J646" s="25" t="n">
        <v>11174.129</v>
      </c>
      <c r="K646" s="25" t="n">
        <v>696283</v>
      </c>
      <c r="L646" s="25" t="n">
        <v>983</v>
      </c>
      <c r="M646" s="25" t="n">
        <v>16.751</v>
      </c>
      <c r="N646" s="25" t="n">
        <v>236679</v>
      </c>
      <c r="O646" s="25" t="n">
        <v>7634.5</v>
      </c>
      <c r="P646" s="25" t="n">
        <v>1997008</v>
      </c>
      <c r="Q646" s="25"/>
      <c r="R646" s="25" t="n">
        <v>10632</v>
      </c>
      <c r="S646" s="25" t="n">
        <v>7.2313</v>
      </c>
      <c r="T646" s="25" t="n">
        <v>91.2</v>
      </c>
      <c r="U646" s="25" t="n">
        <v>24</v>
      </c>
      <c r="V646" s="25" t="n">
        <v>90.5</v>
      </c>
      <c r="W646" s="25"/>
      <c r="X646" s="25"/>
      <c r="Y646" s="25"/>
      <c r="Z646" s="25"/>
      <c r="AA646" s="25" t="n">
        <v>287955</v>
      </c>
      <c r="AB646" s="26"/>
      <c r="AC646" s="27" t="n">
        <v>0</v>
      </c>
      <c r="AD646" s="28" t="n">
        <v>7.4</v>
      </c>
      <c r="AE646" s="28" t="n">
        <v>39.9</v>
      </c>
      <c r="AF646" s="27"/>
      <c r="AG646" s="29" t="n">
        <f aca="false">6753.47943187+0.36116788*I646+0.01252571*N646-22.85359542*V646+0.00407811*AA646-0.00067349*E646</f>
        <v>8535.7246586412</v>
      </c>
      <c r="AH646" s="29" t="n">
        <f aca="false">A646*'Simple Linear Regression'!$B$18+'Simple Linear Regression'!$B$17</f>
        <v>8435.54526605859</v>
      </c>
      <c r="AI646" s="29" t="n">
        <f aca="false">7491.3971+0.0137554*N646-0.00058829*E646-34.3283*V646+0.30565*L646+54.6031*M646</f>
        <v>8603.0343347</v>
      </c>
      <c r="AJ646" s="29" t="n">
        <f aca="false">7491.3971-0.00058829*E646+0.30565*L646+54.6031*M646+0.0137554*N646-34.3283*V646</f>
        <v>8603.0343347</v>
      </c>
      <c r="AL646" s="29" t="n">
        <f aca="false">2192.59+2373.87*I646+0.0316653*N646-15.7623*V646+0.00202406*AA646-0.000740146*E646-0.00963493*(I646*N646)</f>
        <v>8665.2207117697</v>
      </c>
      <c r="AM646" s="30" t="n">
        <f aca="false">5205.907083+122.0638992*I646+13.609808*(N646/1000)-1.245906883*AD646+0.7746840854*AE646-134.2474226*AC646-1547.125689*IF(AND(B646&gt;=DATE(2020,3,20),B646&lt;=DATE(2020,6,26)),1,0)</f>
        <v>8630.62822451326</v>
      </c>
      <c r="AN646" s="30" t="n">
        <f aca="false">IF(ISNUMBER(C647),C647,AN647)-0.8328750492*(AD648-AD647)+3.274150872*(AE648-AE647)+0.7954612886*((IF(ISNUMBER(C647),C647,AN647)-IF(ISNUMBER(C646),C646,AN646))-(-0.8328750492*(AD647-AD646)+3.274150872*(AE647-AE646)))-1.394571582*AO647+0.4181414112*AO646</f>
        <v>8890.15429363355</v>
      </c>
      <c r="AP646" s="31" t="n">
        <f aca="false">AQ646+AR645+'ARIMAX(1,1,1) Model'!$C$19*(AR645-AR644)+'ARIMAX(1,1,1) Model'!$C$20*AS645</f>
        <v>8967.02535754243</v>
      </c>
      <c r="AQ646" s="31" t="n">
        <f aca="false">'ARIMAX(1,1,1) Model'!$C$6*I646+'ARIMAX(1,1,1) Model'!$C$7*N646/1000+'ARIMAX(1,1,1) Model'!$C$8*AD646+'ARIMAX(1,1,1) Model'!$C$9*AE646+'ARIMAX(1,1,1) Model'!$C$10*AC646+'ARIMAX(1,1,1) Model'!$C$11*IF(AND(B646&gt;='ARIMAX(1,1,1) Model'!$C$25,B646&lt;='ARIMAX(1,1,1) Model'!$C$26),1,0)+'ARIMAX(1,1,1) Model'!$C$12*E646/1000+'ARIMAX(1,1,1) Model'!$C$13*V646+'ARIMAX(1,1,1) Model'!$C$14*A646+'ARIMAX(1,1,1) Model'!$C$15*SIN(2*PI()*A646/'ARIMAX(1,1,1) Model'!$C$24)+'ARIMAX(1,1,1) Model'!$C$16*COS(2*PI()*A646/'ARIMAX(1,1,1) Model'!$C$24)+'ARIMAX(1,1,1) Model'!$C$17*SIN(4*PI()*A646/'ARIMAX(1,1,1) Model'!$C$24)+'ARIMAX(1,1,1) Model'!$C$18*COS(4*PI()*A646/'ARIMAX(1,1,1) Model'!$C$24)</f>
        <v>2159.63940403724</v>
      </c>
      <c r="AR646" s="31" t="n">
        <f aca="false">IF(ISNUMBER(C646),C646,AP646)-AQ646</f>
        <v>6720.36059596276</v>
      </c>
      <c r="AS646" s="31" t="n">
        <f aca="false">IF(ISNUMBER(C646),C646-AP646,0)</f>
        <v>-87.0253575424304</v>
      </c>
      <c r="AT646" s="32"/>
      <c r="AU646" s="33"/>
      <c r="AV646" s="33"/>
      <c r="AW646" s="31"/>
      <c r="AX646" s="31"/>
    </row>
    <row r="647" customFormat="false" ht="16.5" hidden="false" customHeight="true" outlineLevel="0" collapsed="false">
      <c r="A647" s="23" t="n">
        <v>646</v>
      </c>
      <c r="B647" s="24" t="n">
        <v>37792</v>
      </c>
      <c r="C647" s="23" t="n">
        <v>8833</v>
      </c>
      <c r="D647" s="25"/>
      <c r="E647" s="25" t="n">
        <v>421000</v>
      </c>
      <c r="F647" s="25"/>
      <c r="G647" s="25" t="n">
        <v>30.598</v>
      </c>
      <c r="H647" s="25" t="n">
        <v>26.882</v>
      </c>
      <c r="I647" s="25" t="n">
        <v>1.518</v>
      </c>
      <c r="J647" s="25" t="n">
        <v>11174.129</v>
      </c>
      <c r="K647" s="25" t="n">
        <v>696283</v>
      </c>
      <c r="L647" s="25" t="n">
        <v>983</v>
      </c>
      <c r="M647" s="25" t="n">
        <v>16.47</v>
      </c>
      <c r="N647" s="25" t="n">
        <v>239415</v>
      </c>
      <c r="O647" s="25" t="n">
        <v>7634.5</v>
      </c>
      <c r="P647" s="25" t="n">
        <v>2026273</v>
      </c>
      <c r="Q647" s="25"/>
      <c r="R647" s="25" t="n">
        <v>10632</v>
      </c>
      <c r="S647" s="25" t="n">
        <v>7.2313</v>
      </c>
      <c r="T647" s="25" t="n">
        <v>91.2</v>
      </c>
      <c r="U647" s="25" t="n">
        <v>24</v>
      </c>
      <c r="V647" s="25" t="n">
        <v>90.5</v>
      </c>
      <c r="W647" s="25"/>
      <c r="X647" s="25"/>
      <c r="Y647" s="25"/>
      <c r="Z647" s="25"/>
      <c r="AA647" s="25" t="n">
        <v>287955</v>
      </c>
      <c r="AB647" s="26"/>
      <c r="AC647" s="27" t="n">
        <v>0</v>
      </c>
      <c r="AD647" s="28" t="n">
        <v>5.8</v>
      </c>
      <c r="AE647" s="28" t="n">
        <v>38.5</v>
      </c>
      <c r="AF647" s="27"/>
      <c r="AG647" s="29" t="n">
        <f aca="false">6753.47943187+0.36116788*I647+0.01252571*N647-22.85359542*V647+0.00407811*AA647-0.00067349*E647</f>
        <v>8575.39303390184</v>
      </c>
      <c r="AH647" s="29" t="n">
        <f aca="false">A647*'Simple Linear Regression'!$B$18+'Simple Linear Regression'!$B$17</f>
        <v>8436.39830314249</v>
      </c>
      <c r="AI647" s="29" t="n">
        <f aca="false">7491.3971+0.0137554*N647-0.00058829*E647-34.3283*V647+0.30565*L647+54.6031*M647</f>
        <v>8630.031958</v>
      </c>
      <c r="AJ647" s="29" t="n">
        <f aca="false">7491.3971-0.00058829*E647+0.30565*L647+54.6031*M647+0.0137554*N647-34.3283*V647</f>
        <v>8630.031958</v>
      </c>
      <c r="AL647" s="29" t="n">
        <f aca="false">2192.59+2373.87*I647+0.0316653*N647-15.7623*V647+0.00202406*AA647-0.000740146*E647-0.00963493*(I647*N647)</f>
        <v>8720.3794500879</v>
      </c>
      <c r="AM647" s="30" t="n">
        <f aca="false">5205.907083+122.0638992*I647+13.609808*(N647/1000)-1.245906883*AD647+0.7746840854*AE647-134.2474226*AC647-1547.125689*IF(AND(B647&gt;=DATE(2020,3,20),B647&lt;=DATE(2020,6,26)),1,0)</f>
        <v>8672.1913416721</v>
      </c>
      <c r="AN647" s="30" t="n">
        <f aca="false">IF(ISNUMBER(C648),C648,AN648)-0.8328750492*(AD649-AD648)+3.274150872*(AE649-AE648)+0.7954612886*((IF(ISNUMBER(C648),C648,AN648)-IF(ISNUMBER(C647),C647,AN647))-(-0.8328750492*(AD648-AD647)+3.274150872*(AE648-AE647)))-1.394571582*AO648+0.4181414112*AO647</f>
        <v>9949.3368966378</v>
      </c>
      <c r="AP647" s="31" t="n">
        <f aca="false">AQ647+AR646+'ARIMAX(1,1,1) Model'!$C$19*(AR646-AR645)+'ARIMAX(1,1,1) Model'!$C$20*AS646</f>
        <v>8975.31227699993</v>
      </c>
      <c r="AQ647" s="31" t="n">
        <f aca="false">'ARIMAX(1,1,1) Model'!$C$6*I647+'ARIMAX(1,1,1) Model'!$C$7*N647/1000+'ARIMAX(1,1,1) Model'!$C$8*AD647+'ARIMAX(1,1,1) Model'!$C$9*AE647+'ARIMAX(1,1,1) Model'!$C$10*AC647+'ARIMAX(1,1,1) Model'!$C$11*IF(AND(B647&gt;='ARIMAX(1,1,1) Model'!$C$25,B647&lt;='ARIMAX(1,1,1) Model'!$C$26),1,0)+'ARIMAX(1,1,1) Model'!$C$12*E647/1000+'ARIMAX(1,1,1) Model'!$C$13*V647+'ARIMAX(1,1,1) Model'!$C$14*A647+'ARIMAX(1,1,1) Model'!$C$15*SIN(2*PI()*A647/'ARIMAX(1,1,1) Model'!$C$24)+'ARIMAX(1,1,1) Model'!$C$16*COS(2*PI()*A647/'ARIMAX(1,1,1) Model'!$C$24)+'ARIMAX(1,1,1) Model'!$C$17*SIN(4*PI()*A647/'ARIMAX(1,1,1) Model'!$C$24)+'ARIMAX(1,1,1) Model'!$C$18*COS(4*PI()*A647/'ARIMAX(1,1,1) Model'!$C$24)</f>
        <v>2143.52589702184</v>
      </c>
      <c r="AR647" s="31" t="n">
        <f aca="false">IF(ISNUMBER(C647),C647,AP647)-AQ647</f>
        <v>6689.47410297816</v>
      </c>
      <c r="AS647" s="31" t="n">
        <f aca="false">IF(ISNUMBER(C647),C647-AP647,0)</f>
        <v>-142.31227699993</v>
      </c>
      <c r="AT647" s="32"/>
      <c r="AU647" s="33"/>
      <c r="AV647" s="33"/>
      <c r="AW647" s="31"/>
      <c r="AX647" s="31"/>
    </row>
    <row r="648" customFormat="false" ht="16.5" hidden="false" customHeight="true" outlineLevel="0" collapsed="false">
      <c r="A648" s="23" t="n">
        <v>647</v>
      </c>
      <c r="B648" s="24" t="n">
        <v>37799</v>
      </c>
      <c r="C648" s="23" t="n">
        <v>9476</v>
      </c>
      <c r="D648" s="25"/>
      <c r="E648" s="25" t="n">
        <v>408000</v>
      </c>
      <c r="F648" s="25"/>
      <c r="G648" s="25" t="n">
        <v>30.014</v>
      </c>
      <c r="H648" s="25" t="n">
        <v>27.188</v>
      </c>
      <c r="I648" s="25" t="n">
        <v>1.496</v>
      </c>
      <c r="J648" s="25" t="n">
        <v>11174.129</v>
      </c>
      <c r="K648" s="25" t="n">
        <v>696283</v>
      </c>
      <c r="L648" s="25" t="n">
        <v>983</v>
      </c>
      <c r="M648" s="25" t="n">
        <v>16.47</v>
      </c>
      <c r="N648" s="25" t="n">
        <v>239415</v>
      </c>
      <c r="O648" s="25" t="n">
        <v>7634.5</v>
      </c>
      <c r="P648" s="25" t="n">
        <v>2026273</v>
      </c>
      <c r="Q648" s="25"/>
      <c r="R648" s="25" t="n">
        <v>10632</v>
      </c>
      <c r="S648" s="25" t="n">
        <v>7.2313</v>
      </c>
      <c r="T648" s="25" t="n">
        <v>91.2</v>
      </c>
      <c r="U648" s="25" t="n">
        <v>24</v>
      </c>
      <c r="V648" s="25" t="n">
        <v>90.5</v>
      </c>
      <c r="W648" s="25"/>
      <c r="X648" s="25"/>
      <c r="Y648" s="25"/>
      <c r="Z648" s="25"/>
      <c r="AA648" s="25" t="n">
        <v>287955</v>
      </c>
      <c r="AB648" s="26"/>
      <c r="AC648" s="27" t="n">
        <v>0</v>
      </c>
      <c r="AD648" s="28" t="n">
        <v>3.5</v>
      </c>
      <c r="AE648" s="28" t="n">
        <v>66</v>
      </c>
      <c r="AF648" s="27"/>
      <c r="AG648" s="29" t="n">
        <f aca="false">6753.47943187+0.36116788*I648+0.01252571*N648-22.85359542*V648+0.00407811*AA648-0.00067349*E648</f>
        <v>8584.14045820848</v>
      </c>
      <c r="AH648" s="29" t="n">
        <f aca="false">A648*'Simple Linear Regression'!$B$18+'Simple Linear Regression'!$B$17</f>
        <v>8437.2513402264</v>
      </c>
      <c r="AI648" s="29" t="n">
        <f aca="false">7491.3971+0.0137554*N648-0.00058829*E648-34.3283*V648+0.30565*L648+54.6031*M648</f>
        <v>8637.679728</v>
      </c>
      <c r="AJ648" s="29" t="n">
        <f aca="false">7491.3971-0.00058829*E648+0.30565*L648+54.6031*M648+0.0137554*N648-34.3283*V648</f>
        <v>8637.679728</v>
      </c>
      <c r="AL648" s="29" t="n">
        <f aca="false">2192.59+2373.87*I648+0.0316653*N648-15.7623*V648+0.00202406*AA648-0.000740146*E648-0.00963493*(I648*N648)</f>
        <v>8728.5246369388</v>
      </c>
      <c r="AM648" s="30" t="n">
        <f aca="false">5205.907083+122.0638992*I648+13.609808*(N648/1000)-1.245906883*AD648+0.7746840854*AE648-134.2474226*AC648-1547.125689*IF(AND(B648&gt;=DATE(2020,3,20),B648&lt;=DATE(2020,6,26)),1,0)</f>
        <v>8693.6753340691</v>
      </c>
      <c r="AN648" s="30" t="n">
        <f aca="false">IF(ISNUMBER(C649),C649,AN649)-0.8328750492*(AD650-AD649)+3.274150872*(AE650-AE649)+0.7954612886*((IF(ISNUMBER(C649),C649,AN649)-IF(ISNUMBER(C648),C648,AN648))-(-0.8328750492*(AD649-AD648)+3.274150872*(AE649-AE648)))-1.394571582*AO649+0.4181414112*AO648</f>
        <v>8709.15675277285</v>
      </c>
      <c r="AP648" s="31" t="n">
        <f aca="false">AQ648+AR647+'ARIMAX(1,1,1) Model'!$C$19*(AR647-AR646)+'ARIMAX(1,1,1) Model'!$C$20*AS647</f>
        <v>9034.46058010795</v>
      </c>
      <c r="AQ648" s="31" t="n">
        <f aca="false">'ARIMAX(1,1,1) Model'!$C$6*I648+'ARIMAX(1,1,1) Model'!$C$7*N648/1000+'ARIMAX(1,1,1) Model'!$C$8*AD648+'ARIMAX(1,1,1) Model'!$C$9*AE648+'ARIMAX(1,1,1) Model'!$C$10*AC648+'ARIMAX(1,1,1) Model'!$C$11*IF(AND(B648&gt;='ARIMAX(1,1,1) Model'!$C$25,B648&lt;='ARIMAX(1,1,1) Model'!$C$26),1,0)+'ARIMAX(1,1,1) Model'!$C$12*E648/1000+'ARIMAX(1,1,1) Model'!$C$13*V648+'ARIMAX(1,1,1) Model'!$C$14*A648+'ARIMAX(1,1,1) Model'!$C$15*SIN(2*PI()*A648/'ARIMAX(1,1,1) Model'!$C$24)+'ARIMAX(1,1,1) Model'!$C$16*COS(2*PI()*A648/'ARIMAX(1,1,1) Model'!$C$24)+'ARIMAX(1,1,1) Model'!$C$17*SIN(4*PI()*A648/'ARIMAX(1,1,1) Model'!$C$24)+'ARIMAX(1,1,1) Model'!$C$18*COS(4*PI()*A648/'ARIMAX(1,1,1) Model'!$C$24)</f>
        <v>2219.90595680033</v>
      </c>
      <c r="AR648" s="31" t="n">
        <f aca="false">IF(ISNUMBER(C648),C648,AP648)-AQ648</f>
        <v>7256.09404319967</v>
      </c>
      <c r="AS648" s="31" t="n">
        <f aca="false">IF(ISNUMBER(C648),C648-AP648,0)</f>
        <v>441.539419892053</v>
      </c>
      <c r="AT648" s="32"/>
      <c r="AU648" s="33"/>
      <c r="AV648" s="33"/>
      <c r="AW648" s="31"/>
      <c r="AX648" s="31"/>
    </row>
    <row r="649" customFormat="false" ht="16.5" hidden="false" customHeight="true" outlineLevel="0" collapsed="false">
      <c r="A649" s="23" t="n">
        <v>648</v>
      </c>
      <c r="B649" s="24" t="n">
        <v>37806</v>
      </c>
      <c r="C649" s="23" t="n">
        <v>9050</v>
      </c>
      <c r="D649" s="25"/>
      <c r="E649" s="25" t="n">
        <v>429000</v>
      </c>
      <c r="F649" s="25"/>
      <c r="G649" s="25" t="n">
        <v>30.31</v>
      </c>
      <c r="H649" s="25" t="n">
        <v>28.402</v>
      </c>
      <c r="I649" s="25" t="n">
        <v>1.487</v>
      </c>
      <c r="J649" s="25" t="n">
        <v>11174.129</v>
      </c>
      <c r="K649" s="25" t="n">
        <v>696283</v>
      </c>
      <c r="L649" s="25" t="n">
        <v>983</v>
      </c>
      <c r="M649" s="25" t="n">
        <v>16.47</v>
      </c>
      <c r="N649" s="25" t="n">
        <v>239415</v>
      </c>
      <c r="O649" s="25" t="n">
        <v>7634.5</v>
      </c>
      <c r="P649" s="25" t="n">
        <v>2026273</v>
      </c>
      <c r="Q649" s="25"/>
      <c r="R649" s="25" t="n">
        <v>10632</v>
      </c>
      <c r="S649" s="25" t="n">
        <v>7.2313</v>
      </c>
      <c r="T649" s="25" t="n">
        <v>91.2</v>
      </c>
      <c r="U649" s="25" t="n">
        <v>24</v>
      </c>
      <c r="V649" s="25" t="n">
        <v>90.5</v>
      </c>
      <c r="W649" s="25"/>
      <c r="X649" s="25"/>
      <c r="Y649" s="25"/>
      <c r="Z649" s="25"/>
      <c r="AA649" s="25" t="n">
        <v>287955</v>
      </c>
      <c r="AB649" s="26"/>
      <c r="AC649" s="27" t="n">
        <v>1</v>
      </c>
      <c r="AD649" s="28" t="n">
        <v>0</v>
      </c>
      <c r="AE649" s="28" t="n">
        <v>75.8</v>
      </c>
      <c r="AF649" s="27"/>
      <c r="AG649" s="29" t="n">
        <f aca="false">6753.47943187+0.36116788*I649+0.01252571*N649-22.85359542*V649+0.00407811*AA649-0.00067349*E649</f>
        <v>8569.99391769756</v>
      </c>
      <c r="AH649" s="29" t="n">
        <f aca="false">A649*'Simple Linear Regression'!$B$18+'Simple Linear Regression'!$B$17</f>
        <v>8438.1043773103</v>
      </c>
      <c r="AI649" s="29" t="n">
        <f aca="false">7491.3971+0.0137554*N649-0.00058829*E649-34.3283*V649+0.30565*L649+54.6031*M649</f>
        <v>8625.325638</v>
      </c>
      <c r="AJ649" s="29" t="n">
        <f aca="false">7491.3971-0.00058829*E649+0.30565*L649+54.6031*M649+0.0137554*N649-34.3283*V649</f>
        <v>8625.325638</v>
      </c>
      <c r="AL649" s="29" t="n">
        <f aca="false">2192.59+2373.87*I649+0.0316653*N649-15.7623*V649+0.00202406*AA649-0.000740146*E649-0.00963493*(I649*N649)</f>
        <v>8712.37746183235</v>
      </c>
      <c r="AM649" s="30" t="n">
        <f aca="false">5205.907083+122.0638992*I649+13.609808*(N649/1000)-1.245906883*AD649+0.7746840854*AE649-134.2474226*AC649-1547.125689*IF(AND(B649&gt;=DATE(2020,3,20),B649&lt;=DATE(2020,6,26)),1,0)</f>
        <v>8570.28191450372</v>
      </c>
      <c r="AN649" s="30" t="n">
        <f aca="false">IF(ISNUMBER(C650),C650,AN650)-0.8328750492*(AD651-AD650)+3.274150872*(AE651-AE650)+0.7954612886*((IF(ISNUMBER(C650),C650,AN650)-IF(ISNUMBER(C649),C649,AN649))-(-0.8328750492*(AD650-AD649)+3.274150872*(AE650-AE649)))-1.394571582*AO650+0.4181414112*AO649</f>
        <v>8505.94199684528</v>
      </c>
      <c r="AP649" s="31" t="n">
        <f aca="false">AQ649+AR648+'ARIMAX(1,1,1) Model'!$C$19*(AR648-AR647)+'ARIMAX(1,1,1) Model'!$C$20*AS648</f>
        <v>9014.37786268271</v>
      </c>
      <c r="AQ649" s="31" t="n">
        <f aca="false">'ARIMAX(1,1,1) Model'!$C$6*I649+'ARIMAX(1,1,1) Model'!$C$7*N649/1000+'ARIMAX(1,1,1) Model'!$C$8*AD649+'ARIMAX(1,1,1) Model'!$C$9*AE649+'ARIMAX(1,1,1) Model'!$C$10*AC649+'ARIMAX(1,1,1) Model'!$C$11*IF(AND(B649&gt;='ARIMAX(1,1,1) Model'!$C$25,B649&lt;='ARIMAX(1,1,1) Model'!$C$26),1,0)+'ARIMAX(1,1,1) Model'!$C$12*E649/1000+'ARIMAX(1,1,1) Model'!$C$13*V649+'ARIMAX(1,1,1) Model'!$C$14*A649+'ARIMAX(1,1,1) Model'!$C$15*SIN(2*PI()*A649/'ARIMAX(1,1,1) Model'!$C$24)+'ARIMAX(1,1,1) Model'!$C$16*COS(2*PI()*A649/'ARIMAX(1,1,1) Model'!$C$24)+'ARIMAX(1,1,1) Model'!$C$17*SIN(4*PI()*A649/'ARIMAX(1,1,1) Model'!$C$24)+'ARIMAX(1,1,1) Model'!$C$18*COS(4*PI()*A649/'ARIMAX(1,1,1) Model'!$C$24)</f>
        <v>2100.44278659259</v>
      </c>
      <c r="AR649" s="31" t="n">
        <f aca="false">IF(ISNUMBER(C649),C649,AP649)-AQ649</f>
        <v>6949.55721340742</v>
      </c>
      <c r="AS649" s="31" t="n">
        <f aca="false">IF(ISNUMBER(C649),C649-AP649,0)</f>
        <v>35.6221373172939</v>
      </c>
      <c r="AT649" s="32"/>
      <c r="AU649" s="33"/>
      <c r="AV649" s="33"/>
      <c r="AW649" s="31"/>
      <c r="AX649" s="31"/>
    </row>
    <row r="650" customFormat="false" ht="16.5" hidden="false" customHeight="true" outlineLevel="0" collapsed="false">
      <c r="A650" s="23" t="n">
        <v>649</v>
      </c>
      <c r="B650" s="24" t="n">
        <v>37813</v>
      </c>
      <c r="C650" s="23" t="n">
        <v>8763</v>
      </c>
      <c r="D650" s="25"/>
      <c r="E650" s="25" t="n">
        <v>433000</v>
      </c>
      <c r="F650" s="25"/>
      <c r="G650" s="25" t="n">
        <v>30.728</v>
      </c>
      <c r="H650" s="25" t="n">
        <v>28.424</v>
      </c>
      <c r="I650" s="25" t="n">
        <v>1.489</v>
      </c>
      <c r="J650" s="25" t="n">
        <v>11174.129</v>
      </c>
      <c r="K650" s="25" t="n">
        <v>786396</v>
      </c>
      <c r="L650" s="25" t="n">
        <v>1034</v>
      </c>
      <c r="M650" s="25" t="n">
        <v>16.47</v>
      </c>
      <c r="N650" s="25" t="n">
        <v>239415</v>
      </c>
      <c r="O650" s="25" t="n">
        <v>7650.3</v>
      </c>
      <c r="P650" s="25" t="n">
        <v>2026273</v>
      </c>
      <c r="Q650" s="25"/>
      <c r="R650" s="25" t="n">
        <v>10632</v>
      </c>
      <c r="S650" s="25" t="n">
        <v>7.2313</v>
      </c>
      <c r="T650" s="25" t="n">
        <v>91.2</v>
      </c>
      <c r="U650" s="25" t="n">
        <v>24</v>
      </c>
      <c r="V650" s="25" t="n">
        <v>94.1</v>
      </c>
      <c r="W650" s="25"/>
      <c r="X650" s="25"/>
      <c r="Y650" s="25"/>
      <c r="Z650" s="25"/>
      <c r="AA650" s="25" t="n">
        <v>287955</v>
      </c>
      <c r="AB650" s="26"/>
      <c r="AC650" s="27" t="n">
        <v>0</v>
      </c>
      <c r="AD650" s="28" t="n">
        <v>0</v>
      </c>
      <c r="AE650" s="28" t="n">
        <v>83.7</v>
      </c>
      <c r="AF650" s="27"/>
      <c r="AG650" s="29" t="n">
        <f aca="false">6753.47943187+0.36116788*I650+0.01252571*N650-22.85359542*V650+0.00407811*AA650-0.00067349*E650</f>
        <v>8485.02773652132</v>
      </c>
      <c r="AH650" s="29" t="n">
        <f aca="false">A650*'Simple Linear Regression'!$B$18+'Simple Linear Regression'!$B$17</f>
        <v>8438.95741439421</v>
      </c>
      <c r="AI650" s="29" t="n">
        <f aca="false">7491.3971+0.0137554*N650-0.00058829*E650-34.3283*V650+0.30565*L650+54.6031*M650</f>
        <v>8514.978748</v>
      </c>
      <c r="AJ650" s="29" t="n">
        <f aca="false">7491.3971-0.00058829*E650+0.30565*L650+54.6031*M650+0.0137554*N650-34.3283*V650</f>
        <v>8514.978748</v>
      </c>
      <c r="AL650" s="29" t="n">
        <f aca="false">2192.59+2373.87*I650+0.0316653*N650-15.7623*V650+0.00202406*AA650-0.000740146*E650-0.00963493*(I650*N650)</f>
        <v>8652.80684430045</v>
      </c>
      <c r="AM650" s="30" t="n">
        <f aca="false">5205.907083+122.0638992*I650+13.609808*(N650/1000)-1.245906883*AD650+0.7746840854*AE650-134.2474226*AC650-1547.125689*IF(AND(B650&gt;=DATE(2020,3,20),B650&lt;=DATE(2020,6,26)),1,0)</f>
        <v>8710.89346917678</v>
      </c>
      <c r="AN650" s="30" t="n">
        <f aca="false">IF(ISNUMBER(C651),C651,AN651)-0.8328750492*(AD652-AD651)+3.274150872*(AE652-AE651)+0.7954612886*((IF(ISNUMBER(C651),C651,AN651)-IF(ISNUMBER(C650),C650,AN650))-(-0.8328750492*(AD651-AD650)+3.274150872*(AE651-AE650)))-1.394571582*AO651+0.4181414112*AO650</f>
        <v>9495.47912453808</v>
      </c>
      <c r="AP650" s="31" t="n">
        <f aca="false">AQ650+AR649+'ARIMAX(1,1,1) Model'!$C$19*(AR649-AR648)+'ARIMAX(1,1,1) Model'!$C$20*AS649</f>
        <v>9147.78121270908</v>
      </c>
      <c r="AQ650" s="31" t="n">
        <f aca="false">'ARIMAX(1,1,1) Model'!$C$6*I650+'ARIMAX(1,1,1) Model'!$C$7*N650/1000+'ARIMAX(1,1,1) Model'!$C$8*AD650+'ARIMAX(1,1,1) Model'!$C$9*AE650+'ARIMAX(1,1,1) Model'!$C$10*AC650+'ARIMAX(1,1,1) Model'!$C$11*IF(AND(B650&gt;='ARIMAX(1,1,1) Model'!$C$25,B650&lt;='ARIMAX(1,1,1) Model'!$C$26),1,0)+'ARIMAX(1,1,1) Model'!$C$12*E650/1000+'ARIMAX(1,1,1) Model'!$C$13*V650+'ARIMAX(1,1,1) Model'!$C$14*A650+'ARIMAX(1,1,1) Model'!$C$15*SIN(2*PI()*A650/'ARIMAX(1,1,1) Model'!$C$24)+'ARIMAX(1,1,1) Model'!$C$16*COS(2*PI()*A650/'ARIMAX(1,1,1) Model'!$C$24)+'ARIMAX(1,1,1) Model'!$C$17*SIN(4*PI()*A650/'ARIMAX(1,1,1) Model'!$C$24)+'ARIMAX(1,1,1) Model'!$C$18*COS(4*PI()*A650/'ARIMAX(1,1,1) Model'!$C$24)</f>
        <v>2260.18393792603</v>
      </c>
      <c r="AR650" s="31" t="n">
        <f aca="false">IF(ISNUMBER(C650),C650,AP650)-AQ650</f>
        <v>6502.81606207397</v>
      </c>
      <c r="AS650" s="31" t="n">
        <f aca="false">IF(ISNUMBER(C650),C650-AP650,0)</f>
        <v>-384.781212709084</v>
      </c>
      <c r="AT650" s="32"/>
      <c r="AU650" s="33"/>
      <c r="AV650" s="33"/>
      <c r="AW650" s="31"/>
      <c r="AX650" s="31"/>
    </row>
    <row r="651" customFormat="false" ht="16.5" hidden="false" customHeight="true" outlineLevel="0" collapsed="false">
      <c r="A651" s="23" t="n">
        <v>650</v>
      </c>
      <c r="B651" s="24" t="n">
        <v>37820</v>
      </c>
      <c r="C651" s="23" t="n">
        <v>9177</v>
      </c>
      <c r="D651" s="25"/>
      <c r="E651" s="25" t="n">
        <v>412000</v>
      </c>
      <c r="F651" s="25"/>
      <c r="G651" s="25" t="n">
        <v>31.48</v>
      </c>
      <c r="H651" s="25" t="n">
        <v>28.738</v>
      </c>
      <c r="I651" s="25" t="n">
        <v>1.521</v>
      </c>
      <c r="J651" s="25" t="n">
        <v>11174.129</v>
      </c>
      <c r="K651" s="25" t="n">
        <v>786396</v>
      </c>
      <c r="L651" s="25" t="n">
        <v>1034</v>
      </c>
      <c r="M651" s="25" t="n">
        <v>17.013</v>
      </c>
      <c r="N651" s="25" t="n">
        <v>253244</v>
      </c>
      <c r="O651" s="25" t="n">
        <v>7650.3</v>
      </c>
      <c r="P651" s="25" t="n">
        <v>2026273</v>
      </c>
      <c r="Q651" s="25"/>
      <c r="R651" s="25" t="n">
        <v>10632</v>
      </c>
      <c r="S651" s="25" t="n">
        <v>7.2313</v>
      </c>
      <c r="T651" s="25" t="n">
        <v>91.2</v>
      </c>
      <c r="U651" s="25" t="n">
        <v>24</v>
      </c>
      <c r="V651" s="25" t="n">
        <v>94.1</v>
      </c>
      <c r="W651" s="25"/>
      <c r="X651" s="25"/>
      <c r="Y651" s="25"/>
      <c r="Z651" s="25"/>
      <c r="AA651" s="25" t="n">
        <v>287955</v>
      </c>
      <c r="AB651" s="26"/>
      <c r="AC651" s="27" t="n">
        <v>0</v>
      </c>
      <c r="AD651" s="28" t="n">
        <v>0</v>
      </c>
      <c r="AE651" s="28" t="n">
        <v>81.2</v>
      </c>
      <c r="AF651" s="27"/>
      <c r="AG651" s="29" t="n">
        <f aca="false">6753.47943187+0.36116788*I651+0.01252571*N651-22.85359542*V651+0.00407811*AA651-0.00067349*E651</f>
        <v>8672.40062748348</v>
      </c>
      <c r="AH651" s="29" t="n">
        <f aca="false">A651*'Simple Linear Regression'!$B$18+'Simple Linear Regression'!$B$17</f>
        <v>8439.81045147811</v>
      </c>
      <c r="AI651" s="29" t="n">
        <f aca="false">7491.3971+0.0137554*N651-0.00058829*E651-34.3283*V651+0.30565*L651+54.6031*M651</f>
        <v>8747.2057479</v>
      </c>
      <c r="AJ651" s="29" t="n">
        <f aca="false">7491.3971-0.00058829*E651+0.30565*L651+54.6031*M651+0.0137554*N651-34.3283*V651</f>
        <v>8747.2057479</v>
      </c>
      <c r="AL651" s="29" t="n">
        <f aca="false">2192.59+2373.87*I651+0.0316653*N651-15.7623*V651+0.00202406*AA651-0.000740146*E651-0.00963493*(I651*N651)</f>
        <v>8905.73704664868</v>
      </c>
      <c r="AM651" s="30" t="n">
        <f aca="false">5205.907083+122.0638992*I651+13.609808*(N651/1000)-1.245906883*AD651+0.7746840854*AE651-134.2474226*AC651-1547.125689*IF(AND(B651&gt;=DATE(2020,3,20),B651&lt;=DATE(2020,6,26)),1,0)</f>
        <v>8901.07283856968</v>
      </c>
      <c r="AN651" s="30" t="n">
        <f aca="false">IF(ISNUMBER(C652),C652,AN652)-0.8328750492*(AD653-AD652)+3.274150872*(AE653-AE652)+0.7954612886*((IF(ISNUMBER(C652),C652,AN652)-IF(ISNUMBER(C651),C651,AN651))-(-0.8328750492*(AD652-AD651)+3.274150872*(AE652-AE651)))-1.394571582*AO652+0.4181414112*AO651</f>
        <v>9895.31122489167</v>
      </c>
      <c r="AP651" s="31" t="n">
        <f aca="false">AQ651+AR650+'ARIMAX(1,1,1) Model'!$C$19*(AR650-AR649)+'ARIMAX(1,1,1) Model'!$C$20*AS650</f>
        <v>9046.75018988934</v>
      </c>
      <c r="AQ651" s="31" t="n">
        <f aca="false">'ARIMAX(1,1,1) Model'!$C$6*I651+'ARIMAX(1,1,1) Model'!$C$7*N651/1000+'ARIMAX(1,1,1) Model'!$C$8*AD651+'ARIMAX(1,1,1) Model'!$C$9*AE651+'ARIMAX(1,1,1) Model'!$C$10*AC651+'ARIMAX(1,1,1) Model'!$C$11*IF(AND(B651&gt;='ARIMAX(1,1,1) Model'!$C$25,B651&lt;='ARIMAX(1,1,1) Model'!$C$26),1,0)+'ARIMAX(1,1,1) Model'!$C$12*E651/1000+'ARIMAX(1,1,1) Model'!$C$13*V651+'ARIMAX(1,1,1) Model'!$C$14*A651+'ARIMAX(1,1,1) Model'!$C$15*SIN(2*PI()*A651/'ARIMAX(1,1,1) Model'!$C$24)+'ARIMAX(1,1,1) Model'!$C$16*COS(2*PI()*A651/'ARIMAX(1,1,1) Model'!$C$24)+'ARIMAX(1,1,1) Model'!$C$17*SIN(4*PI()*A651/'ARIMAX(1,1,1) Model'!$C$24)+'ARIMAX(1,1,1) Model'!$C$18*COS(4*PI()*A651/'ARIMAX(1,1,1) Model'!$C$24)</f>
        <v>2241.17031046624</v>
      </c>
      <c r="AR651" s="31" t="n">
        <f aca="false">IF(ISNUMBER(C651),C651,AP651)-AQ651</f>
        <v>6935.82968953376</v>
      </c>
      <c r="AS651" s="31" t="n">
        <f aca="false">IF(ISNUMBER(C651),C651-AP651,0)</f>
        <v>130.249810110656</v>
      </c>
      <c r="AT651" s="32"/>
      <c r="AU651" s="33"/>
      <c r="AV651" s="33"/>
      <c r="AW651" s="31"/>
      <c r="AX651" s="31"/>
    </row>
    <row r="652" customFormat="false" ht="16.5" hidden="false" customHeight="true" outlineLevel="0" collapsed="false">
      <c r="A652" s="23" t="n">
        <v>651</v>
      </c>
      <c r="B652" s="24" t="n">
        <v>37827</v>
      </c>
      <c r="C652" s="23" t="n">
        <v>9563</v>
      </c>
      <c r="D652" s="25"/>
      <c r="E652" s="25" t="n">
        <v>403000</v>
      </c>
      <c r="F652" s="25"/>
      <c r="G652" s="25" t="n">
        <v>30.606</v>
      </c>
      <c r="H652" s="25" t="n">
        <v>28.022</v>
      </c>
      <c r="I652" s="25" t="n">
        <v>1.524</v>
      </c>
      <c r="J652" s="25" t="n">
        <v>11174.129</v>
      </c>
      <c r="K652" s="25" t="n">
        <v>786396</v>
      </c>
      <c r="L652" s="25" t="n">
        <v>1034</v>
      </c>
      <c r="M652" s="25" t="n">
        <v>17.013</v>
      </c>
      <c r="N652" s="25" t="n">
        <v>253244</v>
      </c>
      <c r="O652" s="25" t="n">
        <v>7650.3</v>
      </c>
      <c r="P652" s="25" t="n">
        <v>2026273</v>
      </c>
      <c r="Q652" s="25"/>
      <c r="R652" s="25" t="n">
        <v>10632</v>
      </c>
      <c r="S652" s="25" t="n">
        <v>7.2313</v>
      </c>
      <c r="T652" s="25" t="n">
        <v>91.2</v>
      </c>
      <c r="U652" s="25" t="n">
        <v>24</v>
      </c>
      <c r="V652" s="25" t="n">
        <v>94.1</v>
      </c>
      <c r="W652" s="25"/>
      <c r="X652" s="25"/>
      <c r="Y652" s="25"/>
      <c r="Z652" s="25"/>
      <c r="AA652" s="25" t="n">
        <v>287955</v>
      </c>
      <c r="AB652" s="26"/>
      <c r="AC652" s="27" t="n">
        <v>0</v>
      </c>
      <c r="AD652" s="28" t="n">
        <v>0</v>
      </c>
      <c r="AE652" s="28" t="n">
        <v>75.9</v>
      </c>
      <c r="AF652" s="27"/>
      <c r="AG652" s="29" t="n">
        <f aca="false">6753.47943187+0.36116788*I652+0.01252571*N652-22.85359542*V652+0.00407811*AA652-0.00067349*E652</f>
        <v>8678.46312098712</v>
      </c>
      <c r="AH652" s="29" t="n">
        <f aca="false">A652*'Simple Linear Regression'!$B$18+'Simple Linear Regression'!$B$17</f>
        <v>8440.66348856202</v>
      </c>
      <c r="AI652" s="29" t="n">
        <f aca="false">7491.3971+0.0137554*N652-0.00058829*E652-34.3283*V652+0.30565*L652+54.6031*M652</f>
        <v>8752.5003579</v>
      </c>
      <c r="AJ652" s="29" t="n">
        <f aca="false">7491.3971-0.00058829*E652+0.30565*L652+54.6031*M652+0.0137554*N652-34.3283*V652</f>
        <v>8752.5003579</v>
      </c>
      <c r="AL652" s="29" t="n">
        <f aca="false">2192.59+2373.87*I652+0.0316653*N652-15.7623*V652+0.00202406*AA652-0.000740146*E652-0.00963493*(I652*N652)</f>
        <v>8912.20000600992</v>
      </c>
      <c r="AM652" s="30" t="n">
        <f aca="false">5205.907083+122.0638992*I652+13.609808*(N652/1000)-1.245906883*AD652+0.7746840854*AE652-134.2474226*AC652-1547.125689*IF(AND(B652&gt;=DATE(2020,3,20),B652&lt;=DATE(2020,6,26)),1,0)</f>
        <v>8897.33320461466</v>
      </c>
      <c r="AN652" s="30" t="n">
        <f aca="false">IF(ISNUMBER(C653),C653,AN653)-0.8328750492*(AD654-AD653)+3.274150872*(AE654-AE653)+0.7954612886*((IF(ISNUMBER(C653),C653,AN653)-IF(ISNUMBER(C652),C652,AN652))-(-0.8328750492*(AD653-AD652)+3.274150872*(AE653-AE652)))-1.394571582*AO653+0.4181414112*AO652</f>
        <v>9091.32085014661</v>
      </c>
      <c r="AP652" s="31" t="n">
        <f aca="false">AQ652+AR651+'ARIMAX(1,1,1) Model'!$C$19*(AR651-AR650)+'ARIMAX(1,1,1) Model'!$C$20*AS651</f>
        <v>9060.95996177964</v>
      </c>
      <c r="AQ652" s="31" t="n">
        <f aca="false">'ARIMAX(1,1,1) Model'!$C$6*I652+'ARIMAX(1,1,1) Model'!$C$7*N652/1000+'ARIMAX(1,1,1) Model'!$C$8*AD652+'ARIMAX(1,1,1) Model'!$C$9*AE652+'ARIMAX(1,1,1) Model'!$C$10*AC652+'ARIMAX(1,1,1) Model'!$C$11*IF(AND(B652&gt;='ARIMAX(1,1,1) Model'!$C$25,B652&lt;='ARIMAX(1,1,1) Model'!$C$26),1,0)+'ARIMAX(1,1,1) Model'!$C$12*E652/1000+'ARIMAX(1,1,1) Model'!$C$13*V652+'ARIMAX(1,1,1) Model'!$C$14*A652+'ARIMAX(1,1,1) Model'!$C$15*SIN(2*PI()*A652/'ARIMAX(1,1,1) Model'!$C$24)+'ARIMAX(1,1,1) Model'!$C$16*COS(2*PI()*A652/'ARIMAX(1,1,1) Model'!$C$24)+'ARIMAX(1,1,1) Model'!$C$17*SIN(4*PI()*A652/'ARIMAX(1,1,1) Model'!$C$24)+'ARIMAX(1,1,1) Model'!$C$18*COS(4*PI()*A652/'ARIMAX(1,1,1) Model'!$C$24)</f>
        <v>2200.13344472588</v>
      </c>
      <c r="AR652" s="31" t="n">
        <f aca="false">IF(ISNUMBER(C652),C652,AP652)-AQ652</f>
        <v>7362.86655527412</v>
      </c>
      <c r="AS652" s="31" t="n">
        <f aca="false">IF(ISNUMBER(C652),C652-AP652,0)</f>
        <v>502.040038220359</v>
      </c>
      <c r="AT652" s="32"/>
      <c r="AU652" s="33"/>
      <c r="AV652" s="33"/>
      <c r="AW652" s="31"/>
      <c r="AX652" s="31"/>
    </row>
    <row r="653" customFormat="false" ht="16.5" hidden="false" customHeight="true" outlineLevel="0" collapsed="false">
      <c r="A653" s="23" t="n">
        <v>652</v>
      </c>
      <c r="B653" s="24" t="n">
        <v>37834</v>
      </c>
      <c r="C653" s="23" t="n">
        <v>9303</v>
      </c>
      <c r="D653" s="25"/>
      <c r="E653" s="25" t="n">
        <v>398000</v>
      </c>
      <c r="F653" s="25"/>
      <c r="G653" s="25" t="n">
        <v>30.734</v>
      </c>
      <c r="H653" s="25" t="n">
        <v>28.52</v>
      </c>
      <c r="I653" s="25" t="n">
        <v>1.516</v>
      </c>
      <c r="J653" s="25" t="n">
        <v>11174.129</v>
      </c>
      <c r="K653" s="25" t="n">
        <v>786396</v>
      </c>
      <c r="L653" s="25" t="n">
        <v>1034</v>
      </c>
      <c r="M653" s="25" t="n">
        <v>17.013</v>
      </c>
      <c r="N653" s="25" t="n">
        <v>253244</v>
      </c>
      <c r="O653" s="25" t="n">
        <v>7650.3</v>
      </c>
      <c r="P653" s="25" t="n">
        <v>2026273</v>
      </c>
      <c r="Q653" s="25"/>
      <c r="R653" s="25" t="n">
        <v>10632</v>
      </c>
      <c r="S653" s="25" t="n">
        <v>7.2313</v>
      </c>
      <c r="T653" s="25" t="n">
        <v>91.2</v>
      </c>
      <c r="U653" s="25" t="n">
        <v>24</v>
      </c>
      <c r="V653" s="25" t="n">
        <v>94.1</v>
      </c>
      <c r="W653" s="25"/>
      <c r="X653" s="25"/>
      <c r="Y653" s="25"/>
      <c r="Z653" s="25"/>
      <c r="AA653" s="25" t="n">
        <v>287955</v>
      </c>
      <c r="AB653" s="26"/>
      <c r="AC653" s="27" t="n">
        <v>0</v>
      </c>
      <c r="AD653" s="28" t="n">
        <v>0</v>
      </c>
      <c r="AE653" s="28" t="n">
        <v>79.4</v>
      </c>
      <c r="AF653" s="27"/>
      <c r="AG653" s="29" t="n">
        <f aca="false">6753.47943187+0.36116788*I653+0.01252571*N653-22.85359542*V653+0.00407811*AA653-0.00067349*E653</f>
        <v>8681.82768164408</v>
      </c>
      <c r="AH653" s="29" t="n">
        <f aca="false">A653*'Simple Linear Regression'!$B$18+'Simple Linear Regression'!$B$17</f>
        <v>8441.51652564592</v>
      </c>
      <c r="AI653" s="29" t="n">
        <f aca="false">7491.3971+0.0137554*N653-0.00058829*E653-34.3283*V653+0.30565*L653+54.6031*M653</f>
        <v>8755.4418079</v>
      </c>
      <c r="AJ653" s="29" t="n">
        <f aca="false">7491.3971-0.00058829*E653+0.30565*L653+54.6031*M653+0.0137554*N653-34.3283*V653</f>
        <v>8755.4418079</v>
      </c>
      <c r="AL653" s="29" t="n">
        <f aca="false">2192.59+2373.87*I653+0.0316653*N653-15.7623*V653+0.00202406*AA653-0.000740146*E653-0.00963493*(I653*N653)</f>
        <v>8916.42968171328</v>
      </c>
      <c r="AM653" s="30" t="n">
        <f aca="false">5205.907083+122.0638992*I653+13.609808*(N653/1000)-1.245906883*AD653+0.7746840854*AE653-134.2474226*AC653-1547.125689*IF(AND(B653&gt;=DATE(2020,3,20),B653&lt;=DATE(2020,6,26)),1,0)</f>
        <v>8899.06808771996</v>
      </c>
      <c r="AN653" s="30" t="n">
        <f aca="false">IF(ISNUMBER(C654),C654,AN654)-0.8328750492*(AD655-AD654)+3.274150872*(AE655-AE654)+0.7954612886*((IF(ISNUMBER(C654),C654,AN654)-IF(ISNUMBER(C653),C653,AN653))-(-0.8328750492*(AD654-AD653)+3.274150872*(AE654-AE653)))-1.394571582*AO654+0.4181414112*AO653</f>
        <v>9467.49046456958</v>
      </c>
      <c r="AP653" s="31" t="n">
        <f aca="false">AQ653+AR652+'ARIMAX(1,1,1) Model'!$C$19*(AR652-AR651)+'ARIMAX(1,1,1) Model'!$C$20*AS652</f>
        <v>9138.84988740933</v>
      </c>
      <c r="AQ653" s="31" t="n">
        <f aca="false">'ARIMAX(1,1,1) Model'!$C$6*I653+'ARIMAX(1,1,1) Model'!$C$7*N653/1000+'ARIMAX(1,1,1) Model'!$C$8*AD653+'ARIMAX(1,1,1) Model'!$C$9*AE653+'ARIMAX(1,1,1) Model'!$C$10*AC653+'ARIMAX(1,1,1) Model'!$C$11*IF(AND(B653&gt;='ARIMAX(1,1,1) Model'!$C$25,B653&lt;='ARIMAX(1,1,1) Model'!$C$26),1,0)+'ARIMAX(1,1,1) Model'!$C$12*E653/1000+'ARIMAX(1,1,1) Model'!$C$13*V653+'ARIMAX(1,1,1) Model'!$C$14*A653+'ARIMAX(1,1,1) Model'!$C$15*SIN(2*PI()*A653/'ARIMAX(1,1,1) Model'!$C$24)+'ARIMAX(1,1,1) Model'!$C$16*COS(2*PI()*A653/'ARIMAX(1,1,1) Model'!$C$24)+'ARIMAX(1,1,1) Model'!$C$17*SIN(4*PI()*A653/'ARIMAX(1,1,1) Model'!$C$24)+'ARIMAX(1,1,1) Model'!$C$18*COS(4*PI()*A653/'ARIMAX(1,1,1) Model'!$C$24)</f>
        <v>2186.21167360497</v>
      </c>
      <c r="AR653" s="31" t="n">
        <f aca="false">IF(ISNUMBER(C653),C653,AP653)-AQ653</f>
        <v>7116.78832639504</v>
      </c>
      <c r="AS653" s="31" t="n">
        <f aca="false">IF(ISNUMBER(C653),C653-AP653,0)</f>
        <v>164.150112590673</v>
      </c>
      <c r="AT653" s="32"/>
      <c r="AU653" s="33"/>
      <c r="AV653" s="33"/>
      <c r="AW653" s="31"/>
      <c r="AX653" s="31"/>
    </row>
    <row r="654" customFormat="false" ht="16.5" hidden="false" customHeight="true" outlineLevel="0" collapsed="false">
      <c r="A654" s="23" t="n">
        <v>653</v>
      </c>
      <c r="B654" s="24" t="n">
        <v>37841</v>
      </c>
      <c r="C654" s="23" t="n">
        <v>9381</v>
      </c>
      <c r="D654" s="25"/>
      <c r="E654" s="25" t="n">
        <v>401000</v>
      </c>
      <c r="F654" s="25"/>
      <c r="G654" s="25" t="n">
        <v>32.11</v>
      </c>
      <c r="H654" s="25" t="n">
        <v>30.188</v>
      </c>
      <c r="I654" s="25" t="n">
        <v>1.536</v>
      </c>
      <c r="J654" s="25" t="n">
        <v>11312.766</v>
      </c>
      <c r="K654" s="25" t="n">
        <v>786396</v>
      </c>
      <c r="L654" s="25" t="n">
        <v>1067</v>
      </c>
      <c r="M654" s="25" t="n">
        <v>17.013</v>
      </c>
      <c r="N654" s="25" t="n">
        <v>253244</v>
      </c>
      <c r="O654" s="25" t="n">
        <v>7699.6</v>
      </c>
      <c r="P654" s="25" t="n">
        <v>2026273</v>
      </c>
      <c r="Q654" s="25"/>
      <c r="R654" s="25" t="n">
        <v>10632</v>
      </c>
      <c r="S654" s="25" t="n">
        <v>7.2313</v>
      </c>
      <c r="T654" s="25" t="n">
        <v>92</v>
      </c>
      <c r="U654" s="25" t="n">
        <v>24</v>
      </c>
      <c r="V654" s="25" t="n">
        <v>95.8</v>
      </c>
      <c r="W654" s="25"/>
      <c r="X654" s="25"/>
      <c r="Y654" s="25"/>
      <c r="Z654" s="25"/>
      <c r="AA654" s="25" t="n">
        <v>287955</v>
      </c>
      <c r="AB654" s="26"/>
      <c r="AC654" s="27" t="n">
        <v>0</v>
      </c>
      <c r="AD654" s="28" t="n">
        <v>0</v>
      </c>
      <c r="AE654" s="28" t="n">
        <v>80.7</v>
      </c>
      <c r="AF654" s="27"/>
      <c r="AG654" s="29" t="n">
        <f aca="false">6753.47943187+0.36116788*I654+0.01252571*N654-22.85359542*V654+0.00407811*AA654-0.00067349*E654</f>
        <v>8640.96332278768</v>
      </c>
      <c r="AH654" s="29" t="n">
        <f aca="false">A654*'Simple Linear Regression'!$B$18+'Simple Linear Regression'!$B$17</f>
        <v>8442.36956272982</v>
      </c>
      <c r="AI654" s="29" t="n">
        <f aca="false">7491.3971+0.0137554*N654-0.00058829*E654-34.3283*V654+0.30565*L654+54.6031*M654</f>
        <v>8705.4052779</v>
      </c>
      <c r="AJ654" s="29" t="n">
        <f aca="false">7491.3971-0.00058829*E654+0.30565*L654+54.6031*M654+0.0137554*N654-34.3283*V654</f>
        <v>8705.4052779</v>
      </c>
      <c r="AL654" s="29" t="n">
        <f aca="false">2192.59+2373.87*I654+0.0316653*N654-15.7623*V654+0.00202406*AA654-0.000740146*E654-0.00963493*(I654*N654)</f>
        <v>8886.09096945488</v>
      </c>
      <c r="AM654" s="30" t="n">
        <f aca="false">5205.907083+122.0638992*I654+13.609808*(N654/1000)-1.245906883*AD654+0.7746840854*AE654-134.2474226*AC654-1547.125689*IF(AND(B654&gt;=DATE(2020,3,20),B654&lt;=DATE(2020,6,26)),1,0)</f>
        <v>8902.51645501498</v>
      </c>
      <c r="AN654" s="30" t="n">
        <f aca="false">IF(ISNUMBER(C655),C655,AN655)-0.8328750492*(AD656-AD655)+3.274150872*(AE656-AE655)+0.7954612886*((IF(ISNUMBER(C655),C655,AN655)-IF(ISNUMBER(C654),C654,AN654))-(-0.8328750492*(AD655-AD654)+3.274150872*(AE655-AE654)))-1.394571582*AO655+0.4181414112*AO654</f>
        <v>9263.88231201125</v>
      </c>
      <c r="AP654" s="31" t="n">
        <f aca="false">AQ654+AR653+'ARIMAX(1,1,1) Model'!$C$19*(AR653-AR652)+'ARIMAX(1,1,1) Model'!$C$20*AS653</f>
        <v>9128.02061962292</v>
      </c>
      <c r="AQ654" s="31" t="n">
        <f aca="false">'ARIMAX(1,1,1) Model'!$C$6*I654+'ARIMAX(1,1,1) Model'!$C$7*N654/1000+'ARIMAX(1,1,1) Model'!$C$8*AD654+'ARIMAX(1,1,1) Model'!$C$9*AE654+'ARIMAX(1,1,1) Model'!$C$10*AC654+'ARIMAX(1,1,1) Model'!$C$11*IF(AND(B654&gt;='ARIMAX(1,1,1) Model'!$C$25,B654&lt;='ARIMAX(1,1,1) Model'!$C$26),1,0)+'ARIMAX(1,1,1) Model'!$C$12*E654/1000+'ARIMAX(1,1,1) Model'!$C$13*V654+'ARIMAX(1,1,1) Model'!$C$14*A654+'ARIMAX(1,1,1) Model'!$C$15*SIN(2*PI()*A654/'ARIMAX(1,1,1) Model'!$C$24)+'ARIMAX(1,1,1) Model'!$C$16*COS(2*PI()*A654/'ARIMAX(1,1,1) Model'!$C$24)+'ARIMAX(1,1,1) Model'!$C$17*SIN(4*PI()*A654/'ARIMAX(1,1,1) Model'!$C$24)+'ARIMAX(1,1,1) Model'!$C$18*COS(4*PI()*A654/'ARIMAX(1,1,1) Model'!$C$24)</f>
        <v>2182.98151348772</v>
      </c>
      <c r="AR654" s="31" t="n">
        <f aca="false">IF(ISNUMBER(C654),C654,AP654)-AQ654</f>
        <v>7198.01848651229</v>
      </c>
      <c r="AS654" s="31" t="n">
        <f aca="false">IF(ISNUMBER(C654),C654-AP654,0)</f>
        <v>252.979380377077</v>
      </c>
      <c r="AT654" s="32"/>
      <c r="AU654" s="33"/>
      <c r="AV654" s="33"/>
      <c r="AW654" s="31"/>
      <c r="AX654" s="31"/>
    </row>
    <row r="655" customFormat="false" ht="16.5" hidden="false" customHeight="true" outlineLevel="0" collapsed="false">
      <c r="A655" s="23" t="n">
        <v>654</v>
      </c>
      <c r="B655" s="24" t="n">
        <v>37848</v>
      </c>
      <c r="C655" s="23" t="n">
        <v>9325</v>
      </c>
      <c r="D655" s="25"/>
      <c r="E655" s="25" t="n">
        <v>404000</v>
      </c>
      <c r="F655" s="25"/>
      <c r="G655" s="25" t="n">
        <v>31.306</v>
      </c>
      <c r="H655" s="25" t="n">
        <v>29.596</v>
      </c>
      <c r="I655" s="25" t="n">
        <v>1.571</v>
      </c>
      <c r="J655" s="25" t="n">
        <v>11312.766</v>
      </c>
      <c r="K655" s="25" t="n">
        <v>762806</v>
      </c>
      <c r="L655" s="25" t="n">
        <v>1067</v>
      </c>
      <c r="M655" s="25" t="n">
        <v>17.013</v>
      </c>
      <c r="N655" s="25" t="n">
        <v>252145</v>
      </c>
      <c r="O655" s="25" t="n">
        <v>7699.6</v>
      </c>
      <c r="P655" s="25" t="n">
        <v>2026273</v>
      </c>
      <c r="Q655" s="25"/>
      <c r="R655" s="25" t="n">
        <v>10632</v>
      </c>
      <c r="S655" s="25" t="n">
        <v>7.2313</v>
      </c>
      <c r="T655" s="25" t="n">
        <v>92</v>
      </c>
      <c r="U655" s="25" t="n">
        <v>24</v>
      </c>
      <c r="V655" s="25" t="n">
        <v>95.8</v>
      </c>
      <c r="W655" s="25"/>
      <c r="X655" s="25"/>
      <c r="Y655" s="25"/>
      <c r="Z655" s="25"/>
      <c r="AA655" s="25" t="n">
        <v>287955</v>
      </c>
      <c r="AB655" s="26"/>
      <c r="AC655" s="27" t="n">
        <v>0</v>
      </c>
      <c r="AD655" s="28" t="n">
        <v>0</v>
      </c>
      <c r="AE655" s="28" t="n">
        <v>89.2</v>
      </c>
      <c r="AF655" s="27"/>
      <c r="AG655" s="29" t="n">
        <f aca="false">6753.47943187+0.36116788*I655+0.01252571*N655-22.85359542*V655+0.00407811*AA655-0.00067349*E655</f>
        <v>8625.18973837348</v>
      </c>
      <c r="AH655" s="29" t="n">
        <f aca="false">A655*'Simple Linear Regression'!$B$18+'Simple Linear Regression'!$B$17</f>
        <v>8443.22259981373</v>
      </c>
      <c r="AI655" s="29" t="n">
        <f aca="false">7491.3971+0.0137554*N655-0.00058829*E655-34.3283*V655+0.30565*L655+54.6031*M655</f>
        <v>8688.5232233</v>
      </c>
      <c r="AJ655" s="29" t="n">
        <f aca="false">7491.3971-0.00058829*E655+0.30565*L655+54.6031*M655+0.0137554*N655-34.3283*V655</f>
        <v>8688.5232233</v>
      </c>
      <c r="AL655" s="29" t="n">
        <f aca="false">2192.59+2373.87*I655+0.0316653*N655-15.7623*V655+0.00202406*AA655-0.000740146*E655-0.00963493*(I655*N655)</f>
        <v>8863.39121536065</v>
      </c>
      <c r="AM655" s="30" t="n">
        <f aca="false">5205.907083+122.0638992*I655+13.609808*(N655/1000)-1.245906883*AD655+0.7746840854*AE655-134.2474226*AC655-1547.125689*IF(AND(B655&gt;=DATE(2020,3,20),B655&lt;=DATE(2020,6,26)),1,0)</f>
        <v>8898.41632722088</v>
      </c>
      <c r="AN655" s="30" t="n">
        <f aca="false">IF(ISNUMBER(C656),C656,AN656)-0.8328750492*(AD657-AD656)+3.274150872*(AE657-AE656)+0.7954612886*((IF(ISNUMBER(C656),C656,AN656)-IF(ISNUMBER(C655),C655,AN655))-(-0.8328750492*(AD656-AD655)+3.274150872*(AE656-AE655)))-1.394571582*AO656+0.4181414112*AO655</f>
        <v>9931.17699813269</v>
      </c>
      <c r="AP655" s="31" t="n">
        <f aca="false">AQ655+AR654+'ARIMAX(1,1,1) Model'!$C$19*(AR654-AR653)+'ARIMAX(1,1,1) Model'!$C$20*AS654</f>
        <v>9151.2606232758</v>
      </c>
      <c r="AQ655" s="31" t="n">
        <f aca="false">'ARIMAX(1,1,1) Model'!$C$6*I655+'ARIMAX(1,1,1) Model'!$C$7*N655/1000+'ARIMAX(1,1,1) Model'!$C$8*AD655+'ARIMAX(1,1,1) Model'!$C$9*AE655+'ARIMAX(1,1,1) Model'!$C$10*AC655+'ARIMAX(1,1,1) Model'!$C$11*IF(AND(B655&gt;='ARIMAX(1,1,1) Model'!$C$25,B655&lt;='ARIMAX(1,1,1) Model'!$C$26),1,0)+'ARIMAX(1,1,1) Model'!$C$12*E655/1000+'ARIMAX(1,1,1) Model'!$C$13*V655+'ARIMAX(1,1,1) Model'!$C$14*A655+'ARIMAX(1,1,1) Model'!$C$15*SIN(2*PI()*A655/'ARIMAX(1,1,1) Model'!$C$24)+'ARIMAX(1,1,1) Model'!$C$16*COS(2*PI()*A655/'ARIMAX(1,1,1) Model'!$C$24)+'ARIMAX(1,1,1) Model'!$C$17*SIN(4*PI()*A655/'ARIMAX(1,1,1) Model'!$C$24)+'ARIMAX(1,1,1) Model'!$C$18*COS(4*PI()*A655/'ARIMAX(1,1,1) Model'!$C$24)</f>
        <v>2173.02218896207</v>
      </c>
      <c r="AR655" s="31" t="n">
        <f aca="false">IF(ISNUMBER(C655),C655,AP655)-AQ655</f>
        <v>7151.97781103793</v>
      </c>
      <c r="AS655" s="31" t="n">
        <f aca="false">IF(ISNUMBER(C655),C655-AP655,0)</f>
        <v>173.739376724196</v>
      </c>
      <c r="AT655" s="32"/>
      <c r="AU655" s="33"/>
      <c r="AV655" s="33"/>
      <c r="AW655" s="31"/>
      <c r="AX655" s="31"/>
    </row>
    <row r="656" customFormat="false" ht="16.5" hidden="false" customHeight="true" outlineLevel="0" collapsed="false">
      <c r="A656" s="23" t="n">
        <v>655</v>
      </c>
      <c r="B656" s="24" t="n">
        <v>37855</v>
      </c>
      <c r="C656" s="23" t="n">
        <v>9668</v>
      </c>
      <c r="D656" s="25"/>
      <c r="E656" s="25" t="n">
        <v>398000</v>
      </c>
      <c r="F656" s="25"/>
      <c r="G656" s="25" t="n">
        <v>31.19</v>
      </c>
      <c r="H656" s="25" t="n">
        <v>29.702</v>
      </c>
      <c r="I656" s="25" t="n">
        <v>1.627</v>
      </c>
      <c r="J656" s="25" t="n">
        <v>11312.766</v>
      </c>
      <c r="K656" s="25" t="n">
        <v>762806</v>
      </c>
      <c r="L656" s="25" t="n">
        <v>1067</v>
      </c>
      <c r="M656" s="25" t="n">
        <v>17.117</v>
      </c>
      <c r="N656" s="25" t="n">
        <v>252145</v>
      </c>
      <c r="O656" s="25" t="n">
        <v>7699.6</v>
      </c>
      <c r="P656" s="25" t="n">
        <v>2026273</v>
      </c>
      <c r="Q656" s="25"/>
      <c r="R656" s="25" t="n">
        <v>10632</v>
      </c>
      <c r="S656" s="25" t="n">
        <v>7.3839</v>
      </c>
      <c r="T656" s="25" t="n">
        <v>92</v>
      </c>
      <c r="U656" s="25" t="n">
        <v>24</v>
      </c>
      <c r="V656" s="25" t="n">
        <v>95.8</v>
      </c>
      <c r="W656" s="25"/>
      <c r="X656" s="25"/>
      <c r="Y656" s="25"/>
      <c r="Z656" s="25"/>
      <c r="AA656" s="25" t="n">
        <v>287955</v>
      </c>
      <c r="AB656" s="26"/>
      <c r="AC656" s="27" t="n">
        <v>0</v>
      </c>
      <c r="AD656" s="28" t="n">
        <v>0</v>
      </c>
      <c r="AE656" s="28" t="n">
        <v>90.9</v>
      </c>
      <c r="AF656" s="27"/>
      <c r="AG656" s="29" t="n">
        <f aca="false">6753.47943187+0.36116788*I656+0.01252571*N656-22.85359542*V656+0.00407811*AA656-0.00067349*E656</f>
        <v>8629.25090377476</v>
      </c>
      <c r="AH656" s="29" t="n">
        <f aca="false">A656*'Simple Linear Regression'!$B$18+'Simple Linear Regression'!$B$17</f>
        <v>8444.07563689763</v>
      </c>
      <c r="AI656" s="29" t="n">
        <f aca="false">7491.3971+0.0137554*N656-0.00058829*E656-34.3283*V656+0.30565*L656+54.6031*M656</f>
        <v>8697.7316857</v>
      </c>
      <c r="AJ656" s="29" t="n">
        <f aca="false">7491.3971-0.00058829*E656+0.30565*L656+54.6031*M656+0.0137554*N656-34.3283*V656</f>
        <v>8697.7316857</v>
      </c>
      <c r="AL656" s="29" t="n">
        <f aca="false">2192.59+2373.87*I656+0.0316653*N656-15.7623*V656+0.00202406*AA656-0.000740146*E656-0.00963493*(I656*N656)</f>
        <v>8864.72244356905</v>
      </c>
      <c r="AM656" s="30" t="n">
        <f aca="false">5205.907083+122.0638992*I656+13.609808*(N656/1000)-1.245906883*AD656+0.7746840854*AE656-134.2474226*AC656-1547.125689*IF(AND(B656&gt;=DATE(2020,3,20),B656&lt;=DATE(2020,6,26)),1,0)</f>
        <v>8906.56886852126</v>
      </c>
      <c r="AN656" s="30" t="n">
        <f aca="false">IF(ISNUMBER(C657),C657,AN657)-0.8328750492*(AD658-AD657)+3.274150872*(AE658-AE657)+0.7954612886*((IF(ISNUMBER(C657),C657,AN657)-IF(ISNUMBER(C656),C656,AN656))-(-0.8328750492*(AD657-AD656)+3.274150872*(AE657-AE656)))-1.394571582*AO657+0.4181414112*AO656</f>
        <v>8977.43057071018</v>
      </c>
      <c r="AP656" s="31" t="n">
        <f aca="false">AQ656+AR655+'ARIMAX(1,1,1) Model'!$C$19*(AR655-AR654)+'ARIMAX(1,1,1) Model'!$C$20*AS655</f>
        <v>9139.93413144847</v>
      </c>
      <c r="AQ656" s="31" t="n">
        <f aca="false">'ARIMAX(1,1,1) Model'!$C$6*I656+'ARIMAX(1,1,1) Model'!$C$7*N656/1000+'ARIMAX(1,1,1) Model'!$C$8*AD656+'ARIMAX(1,1,1) Model'!$C$9*AE656+'ARIMAX(1,1,1) Model'!$C$10*AC656+'ARIMAX(1,1,1) Model'!$C$11*IF(AND(B656&gt;='ARIMAX(1,1,1) Model'!$C$25,B656&lt;='ARIMAX(1,1,1) Model'!$C$26),1,0)+'ARIMAX(1,1,1) Model'!$C$12*E656/1000+'ARIMAX(1,1,1) Model'!$C$13*V656+'ARIMAX(1,1,1) Model'!$C$14*A656+'ARIMAX(1,1,1) Model'!$C$15*SIN(2*PI()*A656/'ARIMAX(1,1,1) Model'!$C$24)+'ARIMAX(1,1,1) Model'!$C$16*COS(2*PI()*A656/'ARIMAX(1,1,1) Model'!$C$24)+'ARIMAX(1,1,1) Model'!$C$17*SIN(4*PI()*A656/'ARIMAX(1,1,1) Model'!$C$24)+'ARIMAX(1,1,1) Model'!$C$18*COS(4*PI()*A656/'ARIMAX(1,1,1) Model'!$C$24)</f>
        <v>2148.82668751749</v>
      </c>
      <c r="AR656" s="31" t="n">
        <f aca="false">IF(ISNUMBER(C656),C656,AP656)-AQ656</f>
        <v>7519.17331248251</v>
      </c>
      <c r="AS656" s="31" t="n">
        <f aca="false">IF(ISNUMBER(C656),C656-AP656,0)</f>
        <v>528.065868551526</v>
      </c>
      <c r="AT656" s="32"/>
      <c r="AU656" s="33"/>
      <c r="AV656" s="33"/>
      <c r="AW656" s="31"/>
      <c r="AX656" s="31"/>
    </row>
    <row r="657" customFormat="false" ht="16.5" hidden="false" customHeight="true" outlineLevel="0" collapsed="false">
      <c r="A657" s="23" t="n">
        <v>656</v>
      </c>
      <c r="B657" s="24" t="n">
        <v>37862</v>
      </c>
      <c r="C657" s="23" t="n">
        <v>9337</v>
      </c>
      <c r="D657" s="25"/>
      <c r="E657" s="25" t="n">
        <v>391000</v>
      </c>
      <c r="F657" s="25"/>
      <c r="G657" s="25" t="n">
        <v>31.558</v>
      </c>
      <c r="H657" s="25" t="n">
        <v>30.118</v>
      </c>
      <c r="I657" s="25" t="n">
        <v>1.747</v>
      </c>
      <c r="J657" s="25" t="n">
        <v>11312.766</v>
      </c>
      <c r="K657" s="25" t="n">
        <v>762806</v>
      </c>
      <c r="L657" s="25" t="n">
        <v>1067</v>
      </c>
      <c r="M657" s="25" t="n">
        <v>17.117</v>
      </c>
      <c r="N657" s="25" t="n">
        <v>252145</v>
      </c>
      <c r="O657" s="25" t="n">
        <v>7699.6</v>
      </c>
      <c r="P657" s="25" t="n">
        <v>2026273</v>
      </c>
      <c r="Q657" s="25"/>
      <c r="R657" s="25" t="n">
        <v>10632</v>
      </c>
      <c r="S657" s="25" t="n">
        <v>7.3839</v>
      </c>
      <c r="T657" s="25" t="n">
        <v>92</v>
      </c>
      <c r="U657" s="25" t="n">
        <v>25</v>
      </c>
      <c r="V657" s="25" t="n">
        <v>95.8</v>
      </c>
      <c r="W657" s="25"/>
      <c r="X657" s="25"/>
      <c r="Y657" s="25"/>
      <c r="Z657" s="25"/>
      <c r="AA657" s="25" t="n">
        <v>287955</v>
      </c>
      <c r="AB657" s="26"/>
      <c r="AC657" s="27" t="n">
        <v>0</v>
      </c>
      <c r="AD657" s="28" t="n">
        <v>0</v>
      </c>
      <c r="AE657" s="28" t="n">
        <v>89.3</v>
      </c>
      <c r="AF657" s="27"/>
      <c r="AG657" s="29" t="n">
        <f aca="false">6753.47943187+0.36116788*I657+0.01252571*N657-22.85359542*V657+0.00407811*AA657-0.00067349*E657</f>
        <v>8634.00867392036</v>
      </c>
      <c r="AH657" s="29" t="n">
        <f aca="false">A657*'Simple Linear Regression'!$B$18+'Simple Linear Regression'!$B$17</f>
        <v>8444.92867398153</v>
      </c>
      <c r="AI657" s="29" t="n">
        <f aca="false">7491.3971+0.0137554*N657-0.00058829*E657-34.3283*V657+0.30565*L657+54.6031*M657</f>
        <v>8701.8497157</v>
      </c>
      <c r="AJ657" s="29" t="n">
        <f aca="false">7491.3971-0.00058829*E657+0.30565*L657+54.6031*M657+0.0137554*N657-34.3283*V657</f>
        <v>8701.8497157</v>
      </c>
      <c r="AL657" s="29" t="n">
        <f aca="false">2192.59+2373.87*I657+0.0316653*N657-15.7623*V657+0.00202406*AA657-0.000740146*E657-0.00963493*(I657*N657)</f>
        <v>8863.23993458705</v>
      </c>
      <c r="AM657" s="30" t="n">
        <f aca="false">5205.907083+122.0638992*I657+13.609808*(N657/1000)-1.245906883*AD657+0.7746840854*AE657-134.2474226*AC657-1547.125689*IF(AND(B657&gt;=DATE(2020,3,20),B657&lt;=DATE(2020,6,26)),1,0)</f>
        <v>8919.97704188862</v>
      </c>
      <c r="AN657" s="30" t="n">
        <f aca="false">IF(ISNUMBER(C658),C658,AN658)-0.8328750492*(AD659-AD658)+3.274150872*(AE659-AE658)+0.7954612886*((IF(ISNUMBER(C658),C658,AN658)-IF(ISNUMBER(C657),C657,AN657))-(-0.8328750492*(AD658-AD657)+3.274150872*(AE658-AE657)))-1.394571582*AO658+0.4181414112*AO657</f>
        <v>8567.60826106747</v>
      </c>
      <c r="AP657" s="31" t="n">
        <f aca="false">AQ657+AR656+'ARIMAX(1,1,1) Model'!$C$19*(AR656-AR655)+'ARIMAX(1,1,1) Model'!$C$20*AS656</f>
        <v>9184.50968997663</v>
      </c>
      <c r="AQ657" s="31" t="n">
        <f aca="false">'ARIMAX(1,1,1) Model'!$C$6*I657+'ARIMAX(1,1,1) Model'!$C$7*N657/1000+'ARIMAX(1,1,1) Model'!$C$8*AD657+'ARIMAX(1,1,1) Model'!$C$9*AE657+'ARIMAX(1,1,1) Model'!$C$10*AC657+'ARIMAX(1,1,1) Model'!$C$11*IF(AND(B657&gt;='ARIMAX(1,1,1) Model'!$C$25,B657&lt;='ARIMAX(1,1,1) Model'!$C$26),1,0)+'ARIMAX(1,1,1) Model'!$C$12*E657/1000+'ARIMAX(1,1,1) Model'!$C$13*V657+'ARIMAX(1,1,1) Model'!$C$14*A657+'ARIMAX(1,1,1) Model'!$C$15*SIN(2*PI()*A657/'ARIMAX(1,1,1) Model'!$C$24)+'ARIMAX(1,1,1) Model'!$C$16*COS(2*PI()*A657/'ARIMAX(1,1,1) Model'!$C$24)+'ARIMAX(1,1,1) Model'!$C$17*SIN(4*PI()*A657/'ARIMAX(1,1,1) Model'!$C$24)+'ARIMAX(1,1,1) Model'!$C$18*COS(4*PI()*A657/'ARIMAX(1,1,1) Model'!$C$24)</f>
        <v>2104.82656577138</v>
      </c>
      <c r="AR657" s="31" t="n">
        <f aca="false">IF(ISNUMBER(C657),C657,AP657)-AQ657</f>
        <v>7232.17343422862</v>
      </c>
      <c r="AS657" s="31" t="n">
        <f aca="false">IF(ISNUMBER(C657),C657-AP657,0)</f>
        <v>152.490310023368</v>
      </c>
      <c r="AT657" s="32"/>
      <c r="AU657" s="33"/>
      <c r="AV657" s="33"/>
      <c r="AW657" s="31"/>
      <c r="AX657" s="31"/>
    </row>
    <row r="658" customFormat="false" ht="16.5" hidden="false" customHeight="true" outlineLevel="0" collapsed="false">
      <c r="A658" s="23" t="n">
        <v>657</v>
      </c>
      <c r="B658" s="24" t="n">
        <v>37869</v>
      </c>
      <c r="C658" s="23" t="n">
        <v>8886</v>
      </c>
      <c r="D658" s="25"/>
      <c r="E658" s="25" t="n">
        <v>407000</v>
      </c>
      <c r="F658" s="25"/>
      <c r="G658" s="25" t="n">
        <v>29.2</v>
      </c>
      <c r="H658" s="25" t="n">
        <v>28.164</v>
      </c>
      <c r="I658" s="25" t="n">
        <v>1.746</v>
      </c>
      <c r="J658" s="25" t="n">
        <v>11312.766</v>
      </c>
      <c r="K658" s="25" t="n">
        <v>762806</v>
      </c>
      <c r="L658" s="25" t="n">
        <v>1081</v>
      </c>
      <c r="M658" s="25" t="n">
        <v>17.117</v>
      </c>
      <c r="N658" s="25" t="n">
        <v>252145</v>
      </c>
      <c r="O658" s="25" t="n">
        <v>7757</v>
      </c>
      <c r="P658" s="25" t="n">
        <v>2026273</v>
      </c>
      <c r="Q658" s="25"/>
      <c r="R658" s="25" t="n">
        <v>10632</v>
      </c>
      <c r="S658" s="25" t="n">
        <v>7.3839</v>
      </c>
      <c r="T658" s="25" t="n">
        <v>92</v>
      </c>
      <c r="U658" s="25" t="n">
        <v>25</v>
      </c>
      <c r="V658" s="25" t="n">
        <v>94.7</v>
      </c>
      <c r="W658" s="25"/>
      <c r="X658" s="25"/>
      <c r="Y658" s="25"/>
      <c r="Z658" s="25"/>
      <c r="AA658" s="25" t="n">
        <v>287955</v>
      </c>
      <c r="AB658" s="26"/>
      <c r="AC658" s="27" t="n">
        <v>1</v>
      </c>
      <c r="AD658" s="28" t="n">
        <v>0.3</v>
      </c>
      <c r="AE658" s="28" t="n">
        <v>58.7</v>
      </c>
      <c r="AF658" s="27"/>
      <c r="AG658" s="29" t="n">
        <f aca="false">6753.47943187+0.36116788*I658+0.01252571*N658-22.85359542*V658+0.00407811*AA658-0.00067349*E658</f>
        <v>8648.37142771448</v>
      </c>
      <c r="AH658" s="29" t="n">
        <f aca="false">A658*'Simple Linear Regression'!$B$18+'Simple Linear Regression'!$B$17</f>
        <v>8445.78171106544</v>
      </c>
      <c r="AI658" s="29" t="n">
        <f aca="false">7491.3971+0.0137554*N658-0.00058829*E658-34.3283*V658+0.30565*L658+54.6031*M658</f>
        <v>8734.4773057</v>
      </c>
      <c r="AJ658" s="29" t="n">
        <f aca="false">7491.3971-0.00058829*E658+0.30565*L658+54.6031*M658+0.0137554*N658-34.3283*V658</f>
        <v>8734.4773057</v>
      </c>
      <c r="AL658" s="29" t="n">
        <f aca="false">2192.59+2373.87*I658+0.0316653*N658-15.7623*V658+0.00202406*AA658-0.000740146*E658-0.00963493*(I658*N658)</f>
        <v>8868.7916580119</v>
      </c>
      <c r="AM658" s="30" t="n">
        <f aca="false">5205.907083+122.0638992*I658+13.609808*(N658/1000)-1.245906883*AD658+0.7746840854*AE658-134.2474226*AC658-1547.125689*IF(AND(B658&gt;=DATE(2020,3,20),B658&lt;=DATE(2020,6,26)),1,0)</f>
        <v>8761.52845031128</v>
      </c>
      <c r="AN658" s="30" t="n">
        <f aca="false">IF(ISNUMBER(C659),C659,AN659)-0.8328750492*(AD660-AD659)+3.274150872*(AE660-AE659)+0.7954612886*((IF(ISNUMBER(C659),C659,AN659)-IF(ISNUMBER(C658),C658,AN658))-(-0.8328750492*(AD659-AD658)+3.274150872*(AE659-AE658)))-1.394571582*AO659+0.4181414112*AO658</f>
        <v>9078.55588656069</v>
      </c>
      <c r="AP658" s="31" t="n">
        <f aca="false">AQ658+AR657+'ARIMAX(1,1,1) Model'!$C$19*(AR657-AR656)+'ARIMAX(1,1,1) Model'!$C$20*AS657</f>
        <v>8929.39914719559</v>
      </c>
      <c r="AQ658" s="31" t="n">
        <f aca="false">'ARIMAX(1,1,1) Model'!$C$6*I658+'ARIMAX(1,1,1) Model'!$C$7*N658/1000+'ARIMAX(1,1,1) Model'!$C$8*AD658+'ARIMAX(1,1,1) Model'!$C$9*AE658+'ARIMAX(1,1,1) Model'!$C$10*AC658+'ARIMAX(1,1,1) Model'!$C$11*IF(AND(B658&gt;='ARIMAX(1,1,1) Model'!$C$25,B658&lt;='ARIMAX(1,1,1) Model'!$C$26),1,0)+'ARIMAX(1,1,1) Model'!$C$12*E658/1000+'ARIMAX(1,1,1) Model'!$C$13*V658+'ARIMAX(1,1,1) Model'!$C$14*A658+'ARIMAX(1,1,1) Model'!$C$15*SIN(2*PI()*A658/'ARIMAX(1,1,1) Model'!$C$24)+'ARIMAX(1,1,1) Model'!$C$16*COS(2*PI()*A658/'ARIMAX(1,1,1) Model'!$C$24)+'ARIMAX(1,1,1) Model'!$C$17*SIN(4*PI()*A658/'ARIMAX(1,1,1) Model'!$C$24)+'ARIMAX(1,1,1) Model'!$C$18*COS(4*PI()*A658/'ARIMAX(1,1,1) Model'!$C$24)</f>
        <v>1862.47129319758</v>
      </c>
      <c r="AR658" s="31" t="n">
        <f aca="false">IF(ISNUMBER(C658),C658,AP658)-AQ658</f>
        <v>7023.52870680242</v>
      </c>
      <c r="AS658" s="31" t="n">
        <f aca="false">IF(ISNUMBER(C658),C658-AP658,0)</f>
        <v>-43.3991471955869</v>
      </c>
      <c r="AT658" s="32"/>
      <c r="AU658" s="33"/>
      <c r="AV658" s="33"/>
      <c r="AW658" s="31"/>
      <c r="AX658" s="31"/>
    </row>
    <row r="659" customFormat="false" ht="16.5" hidden="false" customHeight="true" outlineLevel="0" collapsed="false">
      <c r="A659" s="23" t="n">
        <v>658</v>
      </c>
      <c r="B659" s="24" t="n">
        <v>37876</v>
      </c>
      <c r="C659" s="23" t="n">
        <v>8974</v>
      </c>
      <c r="D659" s="25"/>
      <c r="E659" s="25" t="n">
        <v>422000</v>
      </c>
      <c r="F659" s="25"/>
      <c r="G659" s="25" t="n">
        <v>28.92</v>
      </c>
      <c r="H659" s="25" t="n">
        <v>27.574</v>
      </c>
      <c r="I659" s="25" t="n">
        <v>1.717</v>
      </c>
      <c r="J659" s="25" t="n">
        <v>11312.766</v>
      </c>
      <c r="K659" s="25" t="n">
        <v>763469</v>
      </c>
      <c r="L659" s="25" t="n">
        <v>1081</v>
      </c>
      <c r="M659" s="25" t="n">
        <v>17.117</v>
      </c>
      <c r="N659" s="25" t="n">
        <v>252145</v>
      </c>
      <c r="O659" s="25" t="n">
        <v>7757</v>
      </c>
      <c r="P659" s="25" t="n">
        <v>2026273</v>
      </c>
      <c r="Q659" s="25"/>
      <c r="R659" s="25" t="n">
        <v>10632</v>
      </c>
      <c r="S659" s="25" t="n">
        <v>7.3839</v>
      </c>
      <c r="T659" s="25" t="n">
        <v>92</v>
      </c>
      <c r="U659" s="25" t="n">
        <v>25</v>
      </c>
      <c r="V659" s="25" t="n">
        <v>94.7</v>
      </c>
      <c r="W659" s="25"/>
      <c r="X659" s="25"/>
      <c r="Y659" s="25"/>
      <c r="Z659" s="25"/>
      <c r="AA659" s="25" t="n">
        <v>287955</v>
      </c>
      <c r="AB659" s="26"/>
      <c r="AC659" s="27" t="n">
        <v>0</v>
      </c>
      <c r="AD659" s="28" t="n">
        <v>0.2</v>
      </c>
      <c r="AE659" s="28" t="n">
        <v>46.6</v>
      </c>
      <c r="AF659" s="27"/>
      <c r="AG659" s="29" t="n">
        <f aca="false">6753.47943187+0.36116788*I659+0.01252571*N659-22.85359542*V659+0.00407811*AA659-0.00067349*E659</f>
        <v>8638.25860384596</v>
      </c>
      <c r="AH659" s="29" t="n">
        <f aca="false">A659*'Simple Linear Regression'!$B$18+'Simple Linear Regression'!$B$17</f>
        <v>8446.63474814934</v>
      </c>
      <c r="AI659" s="29" t="n">
        <f aca="false">7491.3971+0.0137554*N659-0.00058829*E659-34.3283*V659+0.30565*L659+54.6031*M659</f>
        <v>8725.6529557</v>
      </c>
      <c r="AJ659" s="29" t="n">
        <f aca="false">7491.3971-0.00058829*E659+0.30565*L659+54.6031*M659+0.0137554*N659-34.3283*V659</f>
        <v>8725.6529557</v>
      </c>
      <c r="AL659" s="29" t="n">
        <f aca="false">2192.59+2373.87*I659+0.0316653*N659-15.7623*V659+0.00202406*AA659-0.000740146*E659-0.00963493*(I659*N659)</f>
        <v>8859.29982133255</v>
      </c>
      <c r="AM659" s="30" t="n">
        <f aca="false">5205.907083+122.0638992*I659+13.609808*(N659/1000)-1.245906883*AD659+0.7746840854*AE659-134.2474226*AC659-1547.125689*IF(AND(B659&gt;=DATE(2020,3,20),B659&lt;=DATE(2020,6,26)),1,0)</f>
        <v>8882.98693308944</v>
      </c>
      <c r="AN659" s="30" t="n">
        <f aca="false">IF(ISNUMBER(C660),C660,AN660)-0.8328750492*(AD661-AD660)+3.274150872*(AE661-AE660)+0.7954612886*((IF(ISNUMBER(C660),C660,AN660)-IF(ISNUMBER(C659),C659,AN659))-(-0.8328750492*(AD660-AD659)+3.274150872*(AE660-AE659)))-1.394571582*AO660+0.4181414112*AO659</f>
        <v>9273.44005077843</v>
      </c>
      <c r="AP659" s="31" t="n">
        <f aca="false">AQ659+AR658+'ARIMAX(1,1,1) Model'!$C$19*(AR658-AR657)+'ARIMAX(1,1,1) Model'!$C$20*AS658</f>
        <v>8965.74579966688</v>
      </c>
      <c r="AQ659" s="31" t="n">
        <f aca="false">'ARIMAX(1,1,1) Model'!$C$6*I659+'ARIMAX(1,1,1) Model'!$C$7*N659/1000+'ARIMAX(1,1,1) Model'!$C$8*AD659+'ARIMAX(1,1,1) Model'!$C$9*AE659+'ARIMAX(1,1,1) Model'!$C$10*AC659+'ARIMAX(1,1,1) Model'!$C$11*IF(AND(B659&gt;='ARIMAX(1,1,1) Model'!$C$25,B659&lt;='ARIMAX(1,1,1) Model'!$C$26),1,0)+'ARIMAX(1,1,1) Model'!$C$12*E659/1000+'ARIMAX(1,1,1) Model'!$C$13*V659+'ARIMAX(1,1,1) Model'!$C$14*A659+'ARIMAX(1,1,1) Model'!$C$15*SIN(2*PI()*A659/'ARIMAX(1,1,1) Model'!$C$24)+'ARIMAX(1,1,1) Model'!$C$16*COS(2*PI()*A659/'ARIMAX(1,1,1) Model'!$C$24)+'ARIMAX(1,1,1) Model'!$C$17*SIN(4*PI()*A659/'ARIMAX(1,1,1) Model'!$C$24)+'ARIMAX(1,1,1) Model'!$C$18*COS(4*PI()*A659/'ARIMAX(1,1,1) Model'!$C$24)</f>
        <v>1923.50370035078</v>
      </c>
      <c r="AR659" s="31" t="n">
        <f aca="false">IF(ISNUMBER(C659),C659,AP659)-AQ659</f>
        <v>7050.49629964922</v>
      </c>
      <c r="AS659" s="31" t="n">
        <f aca="false">IF(ISNUMBER(C659),C659-AP659,0)</f>
        <v>8.25420033312548</v>
      </c>
      <c r="AT659" s="32"/>
      <c r="AU659" s="33"/>
      <c r="AV659" s="33"/>
      <c r="AW659" s="31"/>
      <c r="AX659" s="31"/>
    </row>
    <row r="660" customFormat="false" ht="16.5" hidden="false" customHeight="true" outlineLevel="0" collapsed="false">
      <c r="A660" s="23" t="n">
        <v>659</v>
      </c>
      <c r="B660" s="24" t="n">
        <v>37883</v>
      </c>
      <c r="C660" s="23" t="n">
        <v>9166</v>
      </c>
      <c r="D660" s="25"/>
      <c r="E660" s="25" t="n">
        <v>394000</v>
      </c>
      <c r="F660" s="25"/>
      <c r="G660" s="25" t="n">
        <v>27.388</v>
      </c>
      <c r="H660" s="25" t="n">
        <v>25.898</v>
      </c>
      <c r="I660" s="25" t="n">
        <v>1.697</v>
      </c>
      <c r="J660" s="25" t="n">
        <v>11312.766</v>
      </c>
      <c r="K660" s="25" t="n">
        <v>763469</v>
      </c>
      <c r="L660" s="25" t="n">
        <v>1081</v>
      </c>
      <c r="M660" s="25" t="n">
        <v>18.262</v>
      </c>
      <c r="N660" s="25" t="n">
        <v>262105</v>
      </c>
      <c r="O660" s="25" t="n">
        <v>7757</v>
      </c>
      <c r="P660" s="25" t="n">
        <v>2058502</v>
      </c>
      <c r="Q660" s="25"/>
      <c r="R660" s="25" t="n">
        <v>10632</v>
      </c>
      <c r="S660" s="25" t="n">
        <v>7.3839</v>
      </c>
      <c r="T660" s="25" t="n">
        <v>92</v>
      </c>
      <c r="U660" s="25" t="n">
        <v>25</v>
      </c>
      <c r="V660" s="25" t="n">
        <v>94.7</v>
      </c>
      <c r="W660" s="25"/>
      <c r="X660" s="25"/>
      <c r="Y660" s="25"/>
      <c r="Z660" s="25"/>
      <c r="AA660" s="25" t="n">
        <v>287955</v>
      </c>
      <c r="AB660" s="26"/>
      <c r="AC660" s="27" t="n">
        <v>0</v>
      </c>
      <c r="AD660" s="28" t="n">
        <v>0.4</v>
      </c>
      <c r="AE660" s="28" t="n">
        <v>47.6</v>
      </c>
      <c r="AF660" s="27"/>
      <c r="AG660" s="29" t="n">
        <f aca="false">6753.47943187+0.36116788*I660+0.01252571*N660-22.85359542*V660+0.00407811*AA660-0.00067349*E660</f>
        <v>8781.86517208836</v>
      </c>
      <c r="AH660" s="29" t="n">
        <f aca="false">A660*'Simple Linear Regression'!$B$18+'Simple Linear Regression'!$B$17</f>
        <v>8447.48778523325</v>
      </c>
      <c r="AI660" s="29" t="n">
        <f aca="false">7491.3971+0.0137554*N660-0.00058829*E660-34.3283*V660+0.30565*L660+54.6031*M660</f>
        <v>8941.6494092</v>
      </c>
      <c r="AJ660" s="29" t="n">
        <f aca="false">7491.3971-0.00058829*E660+0.30565*L660+54.6031*M660+0.0137554*N660-34.3283*V660</f>
        <v>8941.6494092</v>
      </c>
      <c r="AL660" s="29" t="n">
        <f aca="false">2192.59+2373.87*I660+0.0316653*N660-15.7623*V660+0.00202406*AA660-0.000740146*E660-0.00963493*(I660*N660)</f>
        <v>9033.67014277795</v>
      </c>
      <c r="AM660" s="30" t="n">
        <f aca="false">5205.907083+122.0638992*I660+13.609808*(N660/1000)-1.245906883*AD660+0.7746840854*AE660-134.2474226*AC660-1547.125689*IF(AND(B660&gt;=DATE(2020,3,20),B660&lt;=DATE(2020,6,26)),1,0)</f>
        <v>9016.62484549424</v>
      </c>
      <c r="AN660" s="30" t="n">
        <f aca="false">IF(ISNUMBER(C661),C661,AN661)-0.8328750492*(AD662-AD661)+3.274150872*(AE662-AE661)+0.7954612886*((IF(ISNUMBER(C661),C661,AN661)-IF(ISNUMBER(C660),C660,AN660))-(-0.8328750492*(AD661-AD660)+3.274150872*(AE661-AE660)))-1.394571582*AO661+0.4181414112*AO660</f>
        <v>8248.82120819714</v>
      </c>
      <c r="AP660" s="31" t="n">
        <f aca="false">AQ660+AR659+'ARIMAX(1,1,1) Model'!$C$19*(AR659-AR658)+'ARIMAX(1,1,1) Model'!$C$20*AS659</f>
        <v>8999.4537635587</v>
      </c>
      <c r="AQ660" s="31" t="n">
        <f aca="false">'ARIMAX(1,1,1) Model'!$C$6*I660+'ARIMAX(1,1,1) Model'!$C$7*N660/1000+'ARIMAX(1,1,1) Model'!$C$8*AD660+'ARIMAX(1,1,1) Model'!$C$9*AE660+'ARIMAX(1,1,1) Model'!$C$10*AC660+'ARIMAX(1,1,1) Model'!$C$11*IF(AND(B660&gt;='ARIMAX(1,1,1) Model'!$C$25,B660&lt;='ARIMAX(1,1,1) Model'!$C$26),1,0)+'ARIMAX(1,1,1) Model'!$C$12*E660/1000+'ARIMAX(1,1,1) Model'!$C$13*V660+'ARIMAX(1,1,1) Model'!$C$14*A660+'ARIMAX(1,1,1) Model'!$C$15*SIN(2*PI()*A660/'ARIMAX(1,1,1) Model'!$C$24)+'ARIMAX(1,1,1) Model'!$C$16*COS(2*PI()*A660/'ARIMAX(1,1,1) Model'!$C$24)+'ARIMAX(1,1,1) Model'!$C$17*SIN(4*PI()*A660/'ARIMAX(1,1,1) Model'!$C$24)+'ARIMAX(1,1,1) Model'!$C$18*COS(4*PI()*A660/'ARIMAX(1,1,1) Model'!$C$24)</f>
        <v>1953.75673967379</v>
      </c>
      <c r="AR660" s="31" t="n">
        <f aca="false">IF(ISNUMBER(C660),C660,AP660)-AQ660</f>
        <v>7212.24326032621</v>
      </c>
      <c r="AS660" s="31" t="n">
        <f aca="false">IF(ISNUMBER(C660),C660-AP660,0)</f>
        <v>166.5462364413</v>
      </c>
      <c r="AT660" s="32"/>
      <c r="AU660" s="33"/>
      <c r="AV660" s="33"/>
      <c r="AW660" s="31"/>
      <c r="AX660" s="31"/>
    </row>
    <row r="661" customFormat="false" ht="16.5" hidden="false" customHeight="true" outlineLevel="0" collapsed="false">
      <c r="A661" s="23" t="n">
        <v>660</v>
      </c>
      <c r="B661" s="24" t="n">
        <v>37890</v>
      </c>
      <c r="C661" s="23" t="n">
        <v>8690</v>
      </c>
      <c r="D661" s="25"/>
      <c r="E661" s="25" t="n">
        <v>379000</v>
      </c>
      <c r="F661" s="25"/>
      <c r="G661" s="25" t="n">
        <v>27.732</v>
      </c>
      <c r="H661" s="25" t="n">
        <v>26.486</v>
      </c>
      <c r="I661" s="25" t="n">
        <v>1.643</v>
      </c>
      <c r="J661" s="25" t="n">
        <v>11312.766</v>
      </c>
      <c r="K661" s="25" t="n">
        <v>763469</v>
      </c>
      <c r="L661" s="25" t="n">
        <v>1081</v>
      </c>
      <c r="M661" s="25" t="n">
        <v>18.262</v>
      </c>
      <c r="N661" s="25" t="n">
        <v>262105</v>
      </c>
      <c r="O661" s="25" t="n">
        <v>7757</v>
      </c>
      <c r="P661" s="25" t="n">
        <v>2058502</v>
      </c>
      <c r="Q661" s="25"/>
      <c r="R661" s="25" t="n">
        <v>10632</v>
      </c>
      <c r="S661" s="25" t="n">
        <v>7.3839</v>
      </c>
      <c r="T661" s="25" t="n">
        <v>92</v>
      </c>
      <c r="U661" s="25" t="n">
        <v>25</v>
      </c>
      <c r="V661" s="25" t="n">
        <v>94.7</v>
      </c>
      <c r="W661" s="25"/>
      <c r="X661" s="25"/>
      <c r="Y661" s="25"/>
      <c r="Z661" s="25"/>
      <c r="AA661" s="25" t="n">
        <v>287955</v>
      </c>
      <c r="AB661" s="26"/>
      <c r="AC661" s="27" t="n">
        <v>0</v>
      </c>
      <c r="AD661" s="28" t="n">
        <v>6.6</v>
      </c>
      <c r="AE661" s="28" t="n">
        <v>36.1</v>
      </c>
      <c r="AF661" s="27"/>
      <c r="AG661" s="29" t="n">
        <f aca="false">6753.47943187+0.36116788*I661+0.01252571*N661-22.85359542*V661+0.00407811*AA661-0.00067349*E661</f>
        <v>8791.94801902284</v>
      </c>
      <c r="AH661" s="29" t="n">
        <f aca="false">A661*'Simple Linear Regression'!$B$18+'Simple Linear Regression'!$B$17</f>
        <v>8448.34082231715</v>
      </c>
      <c r="AI661" s="29" t="n">
        <f aca="false">7491.3971+0.0137554*N661-0.00058829*E661-34.3283*V661+0.30565*L661+54.6031*M661</f>
        <v>8950.4737592</v>
      </c>
      <c r="AJ661" s="29" t="n">
        <f aca="false">7491.3971-0.00058829*E661+0.30565*L661+54.6031*M661+0.0137554*N661-34.3283*V661</f>
        <v>8950.4737592</v>
      </c>
      <c r="AL661" s="29" t="n">
        <f aca="false">2192.59+2373.87*I661+0.0316653*N661-15.7623*V661+0.00202406*AA661-0.000740146*E661-0.00963493*(I661*N661)</f>
        <v>9052.95297247105</v>
      </c>
      <c r="AM661" s="30" t="n">
        <f aca="false">5205.907083+122.0638992*I661+13.609808*(N661/1000)-1.245906883*AD661+0.7746840854*AE661-134.2474226*AC661-1547.125689*IF(AND(B661&gt;=DATE(2020,3,20),B661&lt;=DATE(2020,6,26)),1,0)</f>
        <v>8993.39990528074</v>
      </c>
      <c r="AN661" s="30" t="n">
        <f aca="false">IF(ISNUMBER(C662),C662,AN662)-0.8328750492*(AD663-AD662)+3.274150872*(AE663-AE662)+0.7954612886*((IF(ISNUMBER(C662),C662,AN662)-IF(ISNUMBER(C661),C661,AN661))-(-0.8328750492*(AD662-AD661)+3.274150872*(AE662-AE661)))-1.394571582*AO662+0.4181414112*AO661</f>
        <v>9682.46906313609</v>
      </c>
      <c r="AP661" s="31" t="n">
        <f aca="false">AQ661+AR660+'ARIMAX(1,1,1) Model'!$C$19*(AR660-AR659)+'ARIMAX(1,1,1) Model'!$C$20*AS660</f>
        <v>9021.25279962421</v>
      </c>
      <c r="AQ661" s="31" t="n">
        <f aca="false">'ARIMAX(1,1,1) Model'!$C$6*I661+'ARIMAX(1,1,1) Model'!$C$7*N661/1000+'ARIMAX(1,1,1) Model'!$C$8*AD661+'ARIMAX(1,1,1) Model'!$C$9*AE661+'ARIMAX(1,1,1) Model'!$C$10*AC661+'ARIMAX(1,1,1) Model'!$C$11*IF(AND(B661&gt;='ARIMAX(1,1,1) Model'!$C$25,B661&lt;='ARIMAX(1,1,1) Model'!$C$26),1,0)+'ARIMAX(1,1,1) Model'!$C$12*E661/1000+'ARIMAX(1,1,1) Model'!$C$13*V661+'ARIMAX(1,1,1) Model'!$C$14*A661+'ARIMAX(1,1,1) Model'!$C$15*SIN(2*PI()*A661/'ARIMAX(1,1,1) Model'!$C$24)+'ARIMAX(1,1,1) Model'!$C$16*COS(2*PI()*A661/'ARIMAX(1,1,1) Model'!$C$24)+'ARIMAX(1,1,1) Model'!$C$17*SIN(4*PI()*A661/'ARIMAX(1,1,1) Model'!$C$24)+'ARIMAX(1,1,1) Model'!$C$18*COS(4*PI()*A661/'ARIMAX(1,1,1) Model'!$C$24)</f>
        <v>1943.13960982336</v>
      </c>
      <c r="AR661" s="31" t="n">
        <f aca="false">IF(ISNUMBER(C661),C661,AP661)-AQ661</f>
        <v>6746.86039017664</v>
      </c>
      <c r="AS661" s="31" t="n">
        <f aca="false">IF(ISNUMBER(C661),C661-AP661,0)</f>
        <v>-331.252799624213</v>
      </c>
      <c r="AT661" s="32"/>
      <c r="AU661" s="33"/>
      <c r="AV661" s="33"/>
      <c r="AW661" s="31"/>
      <c r="AX661" s="31"/>
    </row>
    <row r="662" customFormat="false" ht="16.5" hidden="false" customHeight="true" outlineLevel="0" collapsed="false">
      <c r="A662" s="23" t="n">
        <v>661</v>
      </c>
      <c r="B662" s="24" t="n">
        <v>37897</v>
      </c>
      <c r="C662" s="23" t="n">
        <v>9190</v>
      </c>
      <c r="D662" s="25"/>
      <c r="E662" s="25" t="n">
        <v>387000</v>
      </c>
      <c r="F662" s="25"/>
      <c r="G662" s="25" t="n">
        <v>29.434</v>
      </c>
      <c r="H662" s="25" t="n">
        <v>28.376</v>
      </c>
      <c r="I662" s="25" t="n">
        <v>1.591</v>
      </c>
      <c r="J662" s="25" t="n">
        <v>11312.766</v>
      </c>
      <c r="K662" s="25" t="n">
        <v>763469</v>
      </c>
      <c r="L662" s="25" t="n">
        <v>1081</v>
      </c>
      <c r="M662" s="25" t="n">
        <v>18.262</v>
      </c>
      <c r="N662" s="25" t="n">
        <v>262105</v>
      </c>
      <c r="O662" s="25" t="n">
        <v>7757</v>
      </c>
      <c r="P662" s="25" t="n">
        <v>2058502</v>
      </c>
      <c r="Q662" s="25"/>
      <c r="R662" s="25" t="n">
        <v>10632</v>
      </c>
      <c r="S662" s="25" t="n">
        <v>7.3839</v>
      </c>
      <c r="T662" s="25" t="n">
        <v>92</v>
      </c>
      <c r="U662" s="25" t="n">
        <v>25</v>
      </c>
      <c r="V662" s="25" t="n">
        <v>94.7</v>
      </c>
      <c r="W662" s="25"/>
      <c r="X662" s="25"/>
      <c r="Y662" s="25"/>
      <c r="Z662" s="25"/>
      <c r="AA662" s="25" t="n">
        <v>287955</v>
      </c>
      <c r="AB662" s="26"/>
      <c r="AC662" s="27" t="n">
        <v>0</v>
      </c>
      <c r="AD662" s="28" t="n">
        <v>41.6</v>
      </c>
      <c r="AE662" s="28" t="n">
        <v>15.5</v>
      </c>
      <c r="AF662" s="27"/>
      <c r="AG662" s="29" t="n">
        <f aca="false">6753.47943187+0.36116788*I662+0.01252571*N662-22.85359542*V662+0.00407811*AA662-0.00067349*E662</f>
        <v>8786.54131829308</v>
      </c>
      <c r="AH662" s="29" t="n">
        <f aca="false">A662*'Simple Linear Regression'!$B$18+'Simple Linear Regression'!$B$17</f>
        <v>8449.19385940106</v>
      </c>
      <c r="AI662" s="29" t="n">
        <f aca="false">7491.3971+0.0137554*N662-0.00058829*E662-34.3283*V662+0.30565*L662+54.6031*M662</f>
        <v>8945.7674392</v>
      </c>
      <c r="AJ662" s="29" t="n">
        <f aca="false">7491.3971-0.00058829*E662+0.30565*L662+54.6031*M662+0.0137554*N662-34.3283*V662</f>
        <v>8945.7674392</v>
      </c>
      <c r="AL662" s="29" t="n">
        <f aca="false">2192.59+2373.87*I662+0.0316653*N662-15.7623*V662+0.00202406*AA662-0.000740146*E662-0.00963493*(I662*N662)</f>
        <v>9054.90945750885</v>
      </c>
      <c r="AM662" s="30" t="n">
        <f aca="false">5205.907083+122.0638992*I662+13.609808*(N662/1000)-1.245906883*AD662+0.7746840854*AE662-134.2474226*AC662-1547.125689*IF(AND(B662&gt;=DATE(2020,3,20),B662&lt;=DATE(2020,6,26)),1,0)</f>
        <v>8927.4873494581</v>
      </c>
      <c r="AN662" s="30" t="n">
        <f aca="false">IF(ISNUMBER(C663),C663,AN663)-0.8328750492*(AD664-AD663)+3.274150872*(AE664-AE663)+0.7954612886*((IF(ISNUMBER(C663),C663,AN663)-IF(ISNUMBER(C662),C662,AN662))-(-0.8328750492*(AD663-AD662)+3.274150872*(AE663-AE662)))-1.394571582*AO663+0.4181414112*AO662</f>
        <v>9118.44487432437</v>
      </c>
      <c r="AP662" s="31" t="n">
        <f aca="false">AQ662+AR661+'ARIMAX(1,1,1) Model'!$C$19*(AR661-AR660)+'ARIMAX(1,1,1) Model'!$C$20*AS661</f>
        <v>8908.02353471935</v>
      </c>
      <c r="AQ662" s="31" t="n">
        <f aca="false">'ARIMAX(1,1,1) Model'!$C$6*I662+'ARIMAX(1,1,1) Model'!$C$7*N662/1000+'ARIMAX(1,1,1) Model'!$C$8*AD662+'ARIMAX(1,1,1) Model'!$C$9*AE662+'ARIMAX(1,1,1) Model'!$C$10*AC662+'ARIMAX(1,1,1) Model'!$C$11*IF(AND(B662&gt;='ARIMAX(1,1,1) Model'!$C$25,B662&lt;='ARIMAX(1,1,1) Model'!$C$26),1,0)+'ARIMAX(1,1,1) Model'!$C$12*E662/1000+'ARIMAX(1,1,1) Model'!$C$13*V662+'ARIMAX(1,1,1) Model'!$C$14*A662+'ARIMAX(1,1,1) Model'!$C$15*SIN(2*PI()*A662/'ARIMAX(1,1,1) Model'!$C$24)+'ARIMAX(1,1,1) Model'!$C$16*COS(2*PI()*A662/'ARIMAX(1,1,1) Model'!$C$24)+'ARIMAX(1,1,1) Model'!$C$17*SIN(4*PI()*A662/'ARIMAX(1,1,1) Model'!$C$24)+'ARIMAX(1,1,1) Model'!$C$18*COS(4*PI()*A662/'ARIMAX(1,1,1) Model'!$C$24)</f>
        <v>1908.39752547448</v>
      </c>
      <c r="AR662" s="31" t="n">
        <f aca="false">IF(ISNUMBER(C662),C662,AP662)-AQ662</f>
        <v>7281.60247452552</v>
      </c>
      <c r="AS662" s="31" t="n">
        <f aca="false">IF(ISNUMBER(C662),C662-AP662,0)</f>
        <v>281.976465280648</v>
      </c>
      <c r="AT662" s="32"/>
      <c r="AU662" s="33"/>
      <c r="AV662" s="33"/>
      <c r="AW662" s="31"/>
      <c r="AX662" s="31"/>
    </row>
    <row r="663" customFormat="false" ht="16.5" hidden="false" customHeight="true" outlineLevel="0" collapsed="false">
      <c r="A663" s="23" t="n">
        <v>662</v>
      </c>
      <c r="B663" s="24" t="n">
        <v>37904</v>
      </c>
      <c r="C663" s="23" t="n">
        <v>9156</v>
      </c>
      <c r="D663" s="25"/>
      <c r="E663" s="25" t="n">
        <v>386000</v>
      </c>
      <c r="F663" s="25"/>
      <c r="G663" s="25" t="n">
        <v>30.692</v>
      </c>
      <c r="H663" s="25" t="n">
        <v>29.88</v>
      </c>
      <c r="I663" s="25" t="n">
        <v>1.573</v>
      </c>
      <c r="J663" s="25" t="n">
        <v>11312.766</v>
      </c>
      <c r="K663" s="25" t="n">
        <v>719584</v>
      </c>
      <c r="L663" s="25" t="n">
        <v>1090</v>
      </c>
      <c r="M663" s="25" t="n">
        <v>18.262</v>
      </c>
      <c r="N663" s="25" t="n">
        <v>262105</v>
      </c>
      <c r="O663" s="25" t="n">
        <v>7852.1</v>
      </c>
      <c r="P663" s="25" t="n">
        <v>2058502</v>
      </c>
      <c r="Q663" s="25"/>
      <c r="R663" s="25" t="n">
        <v>10632</v>
      </c>
      <c r="S663" s="25" t="n">
        <v>7.3839</v>
      </c>
      <c r="T663" s="25" t="n">
        <v>92</v>
      </c>
      <c r="U663" s="25" t="n">
        <v>25</v>
      </c>
      <c r="V663" s="25" t="n">
        <v>94</v>
      </c>
      <c r="W663" s="25"/>
      <c r="X663" s="25"/>
      <c r="Y663" s="25"/>
      <c r="Z663" s="25"/>
      <c r="AA663" s="25" t="n">
        <v>287955</v>
      </c>
      <c r="AB663" s="26"/>
      <c r="AC663" s="27" t="n">
        <v>0</v>
      </c>
      <c r="AD663" s="28" t="n">
        <v>26.4</v>
      </c>
      <c r="AE663" s="28" t="n">
        <v>17.1</v>
      </c>
      <c r="AF663" s="27"/>
      <c r="AG663" s="29" t="n">
        <f aca="false">6753.47943187+0.36116788*I663+0.01252571*N663-22.85359542*V663+0.00407811*AA663-0.00067349*E663</f>
        <v>8803.20582406524</v>
      </c>
      <c r="AH663" s="29" t="n">
        <f aca="false">A663*'Simple Linear Regression'!$B$18+'Simple Linear Regression'!$B$17</f>
        <v>8450.04689648496</v>
      </c>
      <c r="AI663" s="29" t="n">
        <f aca="false">7491.3971+0.0137554*N663-0.00058829*E663-34.3283*V663+0.30565*L663+54.6031*M663</f>
        <v>8973.1363892</v>
      </c>
      <c r="AJ663" s="29" t="n">
        <f aca="false">7491.3971-0.00058829*E663+0.30565*L663+54.6031*M663+0.0137554*N663-34.3283*V663</f>
        <v>8973.1363892</v>
      </c>
      <c r="AL663" s="29" t="n">
        <f aca="false">2192.59+2373.87*I663+0.0316653*N663-15.7623*V663+0.00202406*AA663-0.000740146*E663-0.00963493*(I663*N663)</f>
        <v>9069.41009340655</v>
      </c>
      <c r="AM663" s="30" t="n">
        <f aca="false">5205.907083+122.0638992*I663+13.609808*(N663/1000)-1.245906883*AD663+0.7746840854*AE663-134.2474226*AC663-1547.125689*IF(AND(B663&gt;=DATE(2020,3,20),B663&lt;=DATE(2020,6,26)),1,0)</f>
        <v>8945.46747843074</v>
      </c>
      <c r="AN663" s="30" t="n">
        <f aca="false">IF(ISNUMBER(C664),C664,AN664)-0.8328750492*(AD665-AD664)+3.274150872*(AE665-AE664)+0.7954612886*((IF(ISNUMBER(C664),C664,AN664)-IF(ISNUMBER(C663),C663,AN663))-(-0.8328750492*(AD664-AD663)+3.274150872*(AE664-AE663)))-1.394571582*AO664+0.4181414112*AO663</f>
        <v>8427.2500769962</v>
      </c>
      <c r="AP663" s="31" t="n">
        <f aca="false">AQ663+AR662+'ARIMAX(1,1,1) Model'!$C$19*(AR662-AR661)+'ARIMAX(1,1,1) Model'!$C$20*AS662</f>
        <v>8975.28164322851</v>
      </c>
      <c r="AQ663" s="31" t="n">
        <f aca="false">'ARIMAX(1,1,1) Model'!$C$6*I663+'ARIMAX(1,1,1) Model'!$C$7*N663/1000+'ARIMAX(1,1,1) Model'!$C$8*AD663+'ARIMAX(1,1,1) Model'!$C$9*AE663+'ARIMAX(1,1,1) Model'!$C$10*AC663+'ARIMAX(1,1,1) Model'!$C$11*IF(AND(B663&gt;='ARIMAX(1,1,1) Model'!$C$25,B663&lt;='ARIMAX(1,1,1) Model'!$C$26),1,0)+'ARIMAX(1,1,1) Model'!$C$12*E663/1000+'ARIMAX(1,1,1) Model'!$C$13*V663+'ARIMAX(1,1,1) Model'!$C$14*A663+'ARIMAX(1,1,1) Model'!$C$15*SIN(2*PI()*A663/'ARIMAX(1,1,1) Model'!$C$24)+'ARIMAX(1,1,1) Model'!$C$16*COS(2*PI()*A663/'ARIMAX(1,1,1) Model'!$C$24)+'ARIMAX(1,1,1) Model'!$C$17*SIN(4*PI()*A663/'ARIMAX(1,1,1) Model'!$C$24)+'ARIMAX(1,1,1) Model'!$C$18*COS(4*PI()*A663/'ARIMAX(1,1,1) Model'!$C$24)</f>
        <v>1895.32725464797</v>
      </c>
      <c r="AR663" s="31" t="n">
        <f aca="false">IF(ISNUMBER(C663),C663,AP663)-AQ663</f>
        <v>7260.67274535203</v>
      </c>
      <c r="AS663" s="31" t="n">
        <f aca="false">IF(ISNUMBER(C663),C663-AP663,0)</f>
        <v>180.718356771486</v>
      </c>
      <c r="AT663" s="32"/>
      <c r="AU663" s="33"/>
      <c r="AV663" s="33"/>
      <c r="AW663" s="31"/>
      <c r="AX663" s="31"/>
    </row>
    <row r="664" customFormat="false" ht="16.5" hidden="false" customHeight="true" outlineLevel="0" collapsed="false">
      <c r="A664" s="23" t="n">
        <v>663</v>
      </c>
      <c r="B664" s="24" t="n">
        <v>37911</v>
      </c>
      <c r="C664" s="23" t="n">
        <v>8754</v>
      </c>
      <c r="D664" s="25"/>
      <c r="E664" s="25" t="n">
        <v>376000</v>
      </c>
      <c r="F664" s="25"/>
      <c r="G664" s="25" t="n">
        <v>31.49</v>
      </c>
      <c r="H664" s="25" t="n">
        <v>31</v>
      </c>
      <c r="I664" s="25" t="n">
        <v>1.568</v>
      </c>
      <c r="J664" s="25" t="n">
        <v>11312.766</v>
      </c>
      <c r="K664" s="25" t="n">
        <v>719584</v>
      </c>
      <c r="L664" s="25" t="n">
        <v>1090</v>
      </c>
      <c r="M664" s="25" t="n">
        <v>17.286</v>
      </c>
      <c r="N664" s="25" t="n">
        <v>260687</v>
      </c>
      <c r="O664" s="25" t="n">
        <v>7852.1</v>
      </c>
      <c r="P664" s="25" t="n">
        <v>2058502</v>
      </c>
      <c r="Q664" s="25"/>
      <c r="R664" s="25" t="n">
        <v>10632</v>
      </c>
      <c r="S664" s="25" t="n">
        <v>7.3839</v>
      </c>
      <c r="T664" s="25" t="n">
        <v>92</v>
      </c>
      <c r="U664" s="25" t="n">
        <v>25</v>
      </c>
      <c r="V664" s="25" t="n">
        <v>94</v>
      </c>
      <c r="W664" s="25"/>
      <c r="X664" s="25"/>
      <c r="Y664" s="25"/>
      <c r="Z664" s="25"/>
      <c r="AA664" s="25" t="n">
        <v>287955</v>
      </c>
      <c r="AB664" s="26"/>
      <c r="AC664" s="27" t="n">
        <v>0</v>
      </c>
      <c r="AD664" s="28" t="n">
        <v>29</v>
      </c>
      <c r="AE664" s="28" t="n">
        <v>18.9</v>
      </c>
      <c r="AF664" s="27"/>
      <c r="AG664" s="29" t="n">
        <f aca="false">6753.47943187+0.36116788*I664+0.01252571*N664-22.85359542*V664+0.00407811*AA664-0.00067349*E664</f>
        <v>8792.17746144584</v>
      </c>
      <c r="AH664" s="29" t="n">
        <f aca="false">A664*'Simple Linear Regression'!$B$18+'Simple Linear Regression'!$B$17</f>
        <v>8450.89993356886</v>
      </c>
      <c r="AI664" s="29" t="n">
        <f aca="false">7491.3971+0.0137554*N664-0.00058829*E664-34.3283*V664+0.30565*L664+54.6031*M664</f>
        <v>8906.2215064</v>
      </c>
      <c r="AJ664" s="29" t="n">
        <f aca="false">7491.3971-0.00058829*E664+0.30565*L664+54.6031*M664+0.0137554*N664-34.3283*V664</f>
        <v>8906.2215064</v>
      </c>
      <c r="AL664" s="29" t="n">
        <f aca="false">2192.59+2373.87*I664+0.0316653*N664-15.7623*V664+0.00202406*AA664-0.000740146*E664-0.00963493*(I664*N664)</f>
        <v>9054.09015924512</v>
      </c>
      <c r="AM664" s="30" t="n">
        <f aca="false">5205.907083+122.0638992*I664+13.609808*(N664/1000)-1.245906883*AD664+0.7746840854*AE664-134.2474226*AC664-1547.125689*IF(AND(B664&gt;=DATE(2020,3,20),B664&lt;=DATE(2020,6,26)),1,0)</f>
        <v>8923.71352464866</v>
      </c>
      <c r="AN664" s="30" t="n">
        <f aca="false">IF(ISNUMBER(C665),C665,AN665)-0.8328750492*(AD666-AD665)+3.274150872*(AE666-AE665)+0.7954612886*((IF(ISNUMBER(C665),C665,AN665)-IF(ISNUMBER(C664),C664,AN664))-(-0.8328750492*(AD665-AD664)+3.274150872*(AE665-AE664)))-1.394571582*AO665+0.4181414112*AO664</f>
        <v>9903.7133038494</v>
      </c>
      <c r="AP664" s="31" t="n">
        <f aca="false">AQ664+AR663+'ARIMAX(1,1,1) Model'!$C$19*(AR663-AR662)+'ARIMAX(1,1,1) Model'!$C$20*AS663</f>
        <v>9002.55256970217</v>
      </c>
      <c r="AQ664" s="31" t="n">
        <f aca="false">'ARIMAX(1,1,1) Model'!$C$6*I664+'ARIMAX(1,1,1) Model'!$C$7*N664/1000+'ARIMAX(1,1,1) Model'!$C$8*AD664+'ARIMAX(1,1,1) Model'!$C$9*AE664+'ARIMAX(1,1,1) Model'!$C$10*AC664+'ARIMAX(1,1,1) Model'!$C$11*IF(AND(B664&gt;='ARIMAX(1,1,1) Model'!$C$25,B664&lt;='ARIMAX(1,1,1) Model'!$C$26),1,0)+'ARIMAX(1,1,1) Model'!$C$12*E664/1000+'ARIMAX(1,1,1) Model'!$C$13*V664+'ARIMAX(1,1,1) Model'!$C$14*A664+'ARIMAX(1,1,1) Model'!$C$15*SIN(2*PI()*A664/'ARIMAX(1,1,1) Model'!$C$24)+'ARIMAX(1,1,1) Model'!$C$16*COS(2*PI()*A664/'ARIMAX(1,1,1) Model'!$C$24)+'ARIMAX(1,1,1) Model'!$C$17*SIN(4*PI()*A664/'ARIMAX(1,1,1) Model'!$C$24)+'ARIMAX(1,1,1) Model'!$C$18*COS(4*PI()*A664/'ARIMAX(1,1,1) Model'!$C$24)</f>
        <v>1906.58274428781</v>
      </c>
      <c r="AR664" s="31" t="n">
        <f aca="false">IF(ISNUMBER(C664),C664,AP664)-AQ664</f>
        <v>6847.4172557122</v>
      </c>
      <c r="AS664" s="31" t="n">
        <f aca="false">IF(ISNUMBER(C664),C664-AP664,0)</f>
        <v>-248.552569702171</v>
      </c>
      <c r="AT664" s="32"/>
      <c r="AU664" s="33"/>
      <c r="AV664" s="33"/>
      <c r="AW664" s="31"/>
      <c r="AX664" s="31"/>
    </row>
    <row r="665" customFormat="false" ht="16.5" hidden="false" customHeight="true" outlineLevel="0" collapsed="false">
      <c r="A665" s="23" t="n">
        <v>664</v>
      </c>
      <c r="B665" s="24" t="n">
        <v>37918</v>
      </c>
      <c r="C665" s="23" t="n">
        <v>9413</v>
      </c>
      <c r="D665" s="25"/>
      <c r="E665" s="25" t="n">
        <v>387000</v>
      </c>
      <c r="F665" s="25"/>
      <c r="G665" s="25" t="n">
        <v>30.172</v>
      </c>
      <c r="H665" s="25" t="n">
        <v>29.656</v>
      </c>
      <c r="I665" s="25" t="n">
        <v>1.571</v>
      </c>
      <c r="J665" s="25" t="n">
        <v>11312.766</v>
      </c>
      <c r="K665" s="25" t="n">
        <v>719584</v>
      </c>
      <c r="L665" s="25" t="n">
        <v>1090</v>
      </c>
      <c r="M665" s="25" t="n">
        <v>17.286</v>
      </c>
      <c r="N665" s="25" t="n">
        <v>260687</v>
      </c>
      <c r="O665" s="25" t="n">
        <v>7852.1</v>
      </c>
      <c r="P665" s="25" t="n">
        <v>2058502</v>
      </c>
      <c r="Q665" s="25"/>
      <c r="R665" s="25" t="n">
        <v>10632</v>
      </c>
      <c r="S665" s="25" t="n">
        <v>7.3839</v>
      </c>
      <c r="T665" s="25" t="n">
        <v>92</v>
      </c>
      <c r="U665" s="25" t="n">
        <v>25</v>
      </c>
      <c r="V665" s="25" t="n">
        <v>94</v>
      </c>
      <c r="W665" s="25"/>
      <c r="X665" s="25"/>
      <c r="Y665" s="25"/>
      <c r="Z665" s="25"/>
      <c r="AA665" s="25" t="n">
        <v>287955</v>
      </c>
      <c r="AB665" s="26"/>
      <c r="AC665" s="27" t="n">
        <v>0</v>
      </c>
      <c r="AD665" s="28" t="n">
        <v>46</v>
      </c>
      <c r="AE665" s="28" t="n">
        <v>22</v>
      </c>
      <c r="AF665" s="27"/>
      <c r="AG665" s="29" t="n">
        <f aca="false">6753.47943187+0.36116788*I665+0.01252571*N665-22.85359542*V665+0.00407811*AA665-0.00067349*E665</f>
        <v>8784.77015494948</v>
      </c>
      <c r="AH665" s="29" t="n">
        <f aca="false">A665*'Simple Linear Regression'!$B$18+'Simple Linear Regression'!$B$17</f>
        <v>8451.75297065277</v>
      </c>
      <c r="AI665" s="29" t="n">
        <f aca="false">7491.3971+0.0137554*N665-0.00058829*E665-34.3283*V665+0.30565*L665+54.6031*M665</f>
        <v>8899.7503164</v>
      </c>
      <c r="AJ665" s="29" t="n">
        <f aca="false">7491.3971-0.00058829*E665+0.30565*L665+54.6031*M665+0.0137554*N665-34.3283*V665</f>
        <v>8899.7503164</v>
      </c>
      <c r="AL665" s="29" t="n">
        <f aca="false">2192.59+2373.87*I665+0.0316653*N665-15.7623*V665+0.00202406*AA665-0.000740146*E665-0.00963493*(I665*N665)</f>
        <v>9045.53506025439</v>
      </c>
      <c r="AM665" s="30" t="n">
        <f aca="false">5205.907083+122.0638992*I665+13.609808*(N665/1000)-1.245906883*AD665+0.7746840854*AE665-134.2474226*AC665-1547.125689*IF(AND(B665&gt;=DATE(2020,3,20),B665&lt;=DATE(2020,6,26)),1,0)</f>
        <v>8905.30082</v>
      </c>
      <c r="AN665" s="30" t="n">
        <f aca="false">IF(ISNUMBER(C666),C666,AN666)-0.8328750492*(AD667-AD666)+3.274150872*(AE667-AE666)+0.7954612886*((IF(ISNUMBER(C666),C666,AN666)-IF(ISNUMBER(C665),C665,AN665))-(-0.8328750492*(AD666-AD665)+3.274150872*(AE666-AE665)))-1.394571582*AO666+0.4181414112*AO665</f>
        <v>9268.14494268054</v>
      </c>
      <c r="AP665" s="31" t="n">
        <f aca="false">AQ665+AR664+'ARIMAX(1,1,1) Model'!$C$19*(AR664-AR663)+'ARIMAX(1,1,1) Model'!$C$20*AS664</f>
        <v>8944.30437236912</v>
      </c>
      <c r="AQ665" s="31" t="n">
        <f aca="false">'ARIMAX(1,1,1) Model'!$C$6*I665+'ARIMAX(1,1,1) Model'!$C$7*N665/1000+'ARIMAX(1,1,1) Model'!$C$8*AD665+'ARIMAX(1,1,1) Model'!$C$9*AE665+'ARIMAX(1,1,1) Model'!$C$10*AC665+'ARIMAX(1,1,1) Model'!$C$11*IF(AND(B665&gt;='ARIMAX(1,1,1) Model'!$C$25,B665&lt;='ARIMAX(1,1,1) Model'!$C$26),1,0)+'ARIMAX(1,1,1) Model'!$C$12*E665/1000+'ARIMAX(1,1,1) Model'!$C$13*V665+'ARIMAX(1,1,1) Model'!$C$14*A665+'ARIMAX(1,1,1) Model'!$C$15*SIN(2*PI()*A665/'ARIMAX(1,1,1) Model'!$C$24)+'ARIMAX(1,1,1) Model'!$C$16*COS(2*PI()*A665/'ARIMAX(1,1,1) Model'!$C$24)+'ARIMAX(1,1,1) Model'!$C$17*SIN(4*PI()*A665/'ARIMAX(1,1,1) Model'!$C$24)+'ARIMAX(1,1,1) Model'!$C$18*COS(4*PI()*A665/'ARIMAX(1,1,1) Model'!$C$24)</f>
        <v>1913.47453993113</v>
      </c>
      <c r="AR665" s="31" t="n">
        <f aca="false">IF(ISNUMBER(C665),C665,AP665)-AQ665</f>
        <v>7499.52546006887</v>
      </c>
      <c r="AS665" s="31" t="n">
        <f aca="false">IF(ISNUMBER(C665),C665-AP665,0)</f>
        <v>468.695627630879</v>
      </c>
      <c r="AT665" s="32"/>
      <c r="AU665" s="33"/>
      <c r="AV665" s="33"/>
      <c r="AW665" s="31"/>
      <c r="AX665" s="31"/>
    </row>
    <row r="666" customFormat="false" ht="16.5" hidden="false" customHeight="true" outlineLevel="0" collapsed="false">
      <c r="A666" s="23" t="n">
        <v>665</v>
      </c>
      <c r="B666" s="24" t="n">
        <v>37925</v>
      </c>
      <c r="C666" s="23" t="n">
        <v>9316</v>
      </c>
      <c r="D666" s="25"/>
      <c r="E666" s="25" t="n">
        <v>379000</v>
      </c>
      <c r="F666" s="25"/>
      <c r="G666" s="25" t="n">
        <v>29.276</v>
      </c>
      <c r="H666" s="25" t="n">
        <v>28.456</v>
      </c>
      <c r="I666" s="25" t="n">
        <v>1.542</v>
      </c>
      <c r="J666" s="25" t="n">
        <v>11312.766</v>
      </c>
      <c r="K666" s="25" t="n">
        <v>719584</v>
      </c>
      <c r="L666" s="25" t="n">
        <v>1090</v>
      </c>
      <c r="M666" s="25" t="n">
        <v>17.286</v>
      </c>
      <c r="N666" s="25" t="n">
        <v>260687</v>
      </c>
      <c r="O666" s="25" t="n">
        <v>7852.1</v>
      </c>
      <c r="P666" s="25" t="n">
        <v>2058502</v>
      </c>
      <c r="Q666" s="25"/>
      <c r="R666" s="25" t="n">
        <v>10632</v>
      </c>
      <c r="S666" s="25" t="n">
        <v>7.3839</v>
      </c>
      <c r="T666" s="25" t="n">
        <v>92</v>
      </c>
      <c r="U666" s="25" t="n">
        <v>25</v>
      </c>
      <c r="V666" s="25" t="n">
        <v>94</v>
      </c>
      <c r="W666" s="25"/>
      <c r="X666" s="25"/>
      <c r="Y666" s="25"/>
      <c r="Z666" s="25"/>
      <c r="AA666" s="25" t="n">
        <v>287955</v>
      </c>
      <c r="AB666" s="26"/>
      <c r="AC666" s="27" t="n">
        <v>0</v>
      </c>
      <c r="AD666" s="28" t="n">
        <v>52.7</v>
      </c>
      <c r="AE666" s="28" t="n">
        <v>12.5</v>
      </c>
      <c r="AF666" s="27"/>
      <c r="AG666" s="29" t="n">
        <f aca="false">6753.47943187+0.36116788*I666+0.01252571*N666-22.85359542*V666+0.00407811*AA666-0.00067349*E666</f>
        <v>8790.14760108096</v>
      </c>
      <c r="AH666" s="29" t="n">
        <f aca="false">A666*'Simple Linear Regression'!$B$18+'Simple Linear Regression'!$B$17</f>
        <v>8452.60600773667</v>
      </c>
      <c r="AI666" s="29" t="n">
        <f aca="false">7491.3971+0.0137554*N666-0.00058829*E666-34.3283*V666+0.30565*L666+54.6031*M666</f>
        <v>8904.4566364</v>
      </c>
      <c r="AJ666" s="29" t="n">
        <f aca="false">7491.3971-0.00058829*E666+0.30565*L666+54.6031*M666+0.0137554*N666-34.3283*V666</f>
        <v>8904.4566364</v>
      </c>
      <c r="AL666" s="29" t="n">
        <f aca="false">2192.59+2373.87*I666+0.0316653*N666-15.7623*V666+0.00202406*AA666-0.000740146*E666-0.00963493*(I666*N666)</f>
        <v>9055.45332716478</v>
      </c>
      <c r="AM666" s="30" t="n">
        <f aca="false">5205.907083+122.0638992*I666+13.609808*(N666/1000)-1.245906883*AD666+0.7746840854*AE666-134.2474226*AC666-1547.125689*IF(AND(B666&gt;=DATE(2020,3,20),B666&lt;=DATE(2020,6,26)),1,0)</f>
        <v>8886.0538919958</v>
      </c>
      <c r="AN666" s="30" t="n">
        <f aca="false">IF(ISNUMBER(C667),C667,AN667)-0.8328750492*(AD668-AD667)+3.274150872*(AE668-AE667)+0.7954612886*((IF(ISNUMBER(C667),C667,AN667)-IF(ISNUMBER(C666),C666,AN666))-(-0.8328750492*(AD667-AD666)+3.274150872*(AE667-AE666)))-1.394571582*AO667+0.4181414112*AO666</f>
        <v>8677.33371746219</v>
      </c>
      <c r="AP666" s="31" t="n">
        <f aca="false">AQ666+AR665+'ARIMAX(1,1,1) Model'!$C$19*(AR665-AR664)+'ARIMAX(1,1,1) Model'!$C$20*AS665</f>
        <v>9034.68883822347</v>
      </c>
      <c r="AQ666" s="31" t="n">
        <f aca="false">'ARIMAX(1,1,1) Model'!$C$6*I666+'ARIMAX(1,1,1) Model'!$C$7*N666/1000+'ARIMAX(1,1,1) Model'!$C$8*AD666+'ARIMAX(1,1,1) Model'!$C$9*AE666+'ARIMAX(1,1,1) Model'!$C$10*AC666+'ARIMAX(1,1,1) Model'!$C$11*IF(AND(B666&gt;='ARIMAX(1,1,1) Model'!$C$25,B666&lt;='ARIMAX(1,1,1) Model'!$C$26),1,0)+'ARIMAX(1,1,1) Model'!$C$12*E666/1000+'ARIMAX(1,1,1) Model'!$C$13*V666+'ARIMAX(1,1,1) Model'!$C$14*A666+'ARIMAX(1,1,1) Model'!$C$15*SIN(2*PI()*A666/'ARIMAX(1,1,1) Model'!$C$24)+'ARIMAX(1,1,1) Model'!$C$16*COS(2*PI()*A666/'ARIMAX(1,1,1) Model'!$C$24)+'ARIMAX(1,1,1) Model'!$C$17*SIN(4*PI()*A666/'ARIMAX(1,1,1) Model'!$C$24)+'ARIMAX(1,1,1) Model'!$C$18*COS(4*PI()*A666/'ARIMAX(1,1,1) Model'!$C$24)</f>
        <v>1893.42738851266</v>
      </c>
      <c r="AR666" s="31" t="n">
        <f aca="false">IF(ISNUMBER(C666),C666,AP666)-AQ666</f>
        <v>7422.57261148734</v>
      </c>
      <c r="AS666" s="31" t="n">
        <f aca="false">IF(ISNUMBER(C666),C666-AP666,0)</f>
        <v>281.311161776534</v>
      </c>
      <c r="AT666" s="32"/>
      <c r="AU666" s="33"/>
      <c r="AV666" s="33"/>
      <c r="AW666" s="31"/>
      <c r="AX666" s="31"/>
    </row>
    <row r="667" customFormat="false" ht="16.5" hidden="false" customHeight="true" outlineLevel="0" collapsed="false">
      <c r="A667" s="23" t="n">
        <v>666</v>
      </c>
      <c r="B667" s="24" t="n">
        <v>37932</v>
      </c>
      <c r="C667" s="23" t="n">
        <v>8995</v>
      </c>
      <c r="D667" s="25"/>
      <c r="E667" s="25" t="n">
        <v>363000</v>
      </c>
      <c r="F667" s="25"/>
      <c r="G667" s="25" t="n">
        <v>29.788</v>
      </c>
      <c r="H667" s="25" t="n">
        <v>28.05</v>
      </c>
      <c r="I667" s="25" t="n">
        <v>1.535</v>
      </c>
      <c r="J667" s="25" t="n">
        <v>11566.669</v>
      </c>
      <c r="K667" s="25" t="n">
        <v>719584</v>
      </c>
      <c r="L667" s="25" t="n">
        <v>1093</v>
      </c>
      <c r="M667" s="25" t="n">
        <v>17.286</v>
      </c>
      <c r="N667" s="25" t="n">
        <v>260687</v>
      </c>
      <c r="O667" s="25" t="n">
        <v>7853.7</v>
      </c>
      <c r="P667" s="25" t="n">
        <v>2058502</v>
      </c>
      <c r="Q667" s="25"/>
      <c r="R667" s="25" t="n">
        <v>10632</v>
      </c>
      <c r="S667" s="25" t="n">
        <v>7.3839</v>
      </c>
      <c r="T667" s="25" t="n">
        <v>92.9</v>
      </c>
      <c r="U667" s="25" t="n">
        <v>25</v>
      </c>
      <c r="V667" s="25" t="n">
        <v>95</v>
      </c>
      <c r="W667" s="25"/>
      <c r="X667" s="25"/>
      <c r="Y667" s="25"/>
      <c r="Z667" s="25"/>
      <c r="AA667" s="25" t="n">
        <v>287955</v>
      </c>
      <c r="AB667" s="26"/>
      <c r="AC667" s="27" t="n">
        <v>0</v>
      </c>
      <c r="AD667" s="28" t="n">
        <v>49.8</v>
      </c>
      <c r="AE667" s="28" t="n">
        <v>11.8</v>
      </c>
      <c r="AF667" s="27"/>
      <c r="AG667" s="29" t="n">
        <f aca="false">6753.47943187+0.36116788*I667+0.01252571*N667-22.85359542*V667+0.00407811*AA667-0.00067349*E667</f>
        <v>8778.0673174858</v>
      </c>
      <c r="AH667" s="29" t="n">
        <f aca="false">A667*'Simple Linear Regression'!$B$18+'Simple Linear Regression'!$B$17</f>
        <v>8453.45904482058</v>
      </c>
      <c r="AI667" s="29" t="n">
        <f aca="false">7491.3971+0.0137554*N667-0.00058829*E667-34.3283*V667+0.30565*L667+54.6031*M667</f>
        <v>8880.4579264</v>
      </c>
      <c r="AJ667" s="29" t="n">
        <f aca="false">7491.3971-0.00058829*E667+0.30565*L667+54.6031*M667+0.0137554*N667-34.3283*V667</f>
        <v>8880.4579264</v>
      </c>
      <c r="AL667" s="29" t="n">
        <f aca="false">2192.59+2373.87*I667+0.0316653*N667-15.7623*V667+0.00202406*AA667-0.000740146*E667-0.00963493*(I667*N667)</f>
        <v>9052.49818014315</v>
      </c>
      <c r="AM667" s="30" t="n">
        <f aca="false">5205.907083+122.0638992*I667+13.609808*(N667/1000)-1.245906883*AD667+0.7746840854*AE667-134.2474226*AC667-1547.125689*IF(AND(B667&gt;=DATE(2020,3,20),B667&lt;=DATE(2020,6,26)),1,0)</f>
        <v>8888.27029580232</v>
      </c>
      <c r="AN667" s="30" t="n">
        <f aca="false">IF(ISNUMBER(C668),C668,AN668)-0.8328750492*(AD669-AD668)+3.274150872*(AE669-AE668)+0.7954612886*((IF(ISNUMBER(C668),C668,AN668)-IF(ISNUMBER(C667),C667,AN667))-(-0.8328750492*(AD668-AD667)+3.274150872*(AE668-AE667)))-1.394571582*AO668+0.4181414112*AO667</f>
        <v>9486.19690352163</v>
      </c>
      <c r="AP667" s="31" t="n">
        <f aca="false">AQ667+AR666+'ARIMAX(1,1,1) Model'!$C$19*(AR666-AR665)+'ARIMAX(1,1,1) Model'!$C$20*AS666</f>
        <v>9068.24028461417</v>
      </c>
      <c r="AQ667" s="31" t="n">
        <f aca="false">'ARIMAX(1,1,1) Model'!$C$6*I667+'ARIMAX(1,1,1) Model'!$C$7*N667/1000+'ARIMAX(1,1,1) Model'!$C$8*AD667+'ARIMAX(1,1,1) Model'!$C$9*AE667+'ARIMAX(1,1,1) Model'!$C$10*AC667+'ARIMAX(1,1,1) Model'!$C$11*IF(AND(B667&gt;='ARIMAX(1,1,1) Model'!$C$25,B667&lt;='ARIMAX(1,1,1) Model'!$C$26),1,0)+'ARIMAX(1,1,1) Model'!$C$12*E667/1000+'ARIMAX(1,1,1) Model'!$C$13*V667+'ARIMAX(1,1,1) Model'!$C$14*A667+'ARIMAX(1,1,1) Model'!$C$15*SIN(2*PI()*A667/'ARIMAX(1,1,1) Model'!$C$24)+'ARIMAX(1,1,1) Model'!$C$16*COS(2*PI()*A667/'ARIMAX(1,1,1) Model'!$C$24)+'ARIMAX(1,1,1) Model'!$C$17*SIN(4*PI()*A667/'ARIMAX(1,1,1) Model'!$C$24)+'ARIMAX(1,1,1) Model'!$C$18*COS(4*PI()*A667/'ARIMAX(1,1,1) Model'!$C$24)</f>
        <v>1906.37654287897</v>
      </c>
      <c r="AR667" s="31" t="n">
        <f aca="false">IF(ISNUMBER(C667),C667,AP667)-AQ667</f>
        <v>7088.62345712103</v>
      </c>
      <c r="AS667" s="31" t="n">
        <f aca="false">IF(ISNUMBER(C667),C667-AP667,0)</f>
        <v>-73.2402846141722</v>
      </c>
      <c r="AT667" s="32"/>
      <c r="AU667" s="33"/>
      <c r="AV667" s="33"/>
      <c r="AW667" s="31"/>
      <c r="AX667" s="31"/>
    </row>
    <row r="668" customFormat="false" ht="16.5" hidden="false" customHeight="true" outlineLevel="0" collapsed="false">
      <c r="A668" s="23" t="n">
        <v>667</v>
      </c>
      <c r="B668" s="24" t="n">
        <v>37939</v>
      </c>
      <c r="C668" s="23" t="n">
        <v>9232</v>
      </c>
      <c r="D668" s="25"/>
      <c r="E668" s="25" t="n">
        <v>371000</v>
      </c>
      <c r="F668" s="25"/>
      <c r="G668" s="25" t="n">
        <v>31.558</v>
      </c>
      <c r="H668" s="25" t="n">
        <v>29.014</v>
      </c>
      <c r="I668" s="25" t="n">
        <v>1.504</v>
      </c>
      <c r="J668" s="25" t="n">
        <v>11566.669</v>
      </c>
      <c r="K668" s="25" t="n">
        <v>740437</v>
      </c>
      <c r="L668" s="25" t="n">
        <v>1093</v>
      </c>
      <c r="M668" s="25" t="n">
        <v>17.286</v>
      </c>
      <c r="N668" s="25" t="n">
        <v>260687</v>
      </c>
      <c r="O668" s="25" t="n">
        <v>7853.7</v>
      </c>
      <c r="P668" s="25" t="n">
        <v>2058502</v>
      </c>
      <c r="Q668" s="25"/>
      <c r="R668" s="25" t="n">
        <v>10632</v>
      </c>
      <c r="S668" s="25" t="n">
        <v>7.3839</v>
      </c>
      <c r="T668" s="25" t="n">
        <v>92.9</v>
      </c>
      <c r="U668" s="25" t="n">
        <v>25</v>
      </c>
      <c r="V668" s="25" t="n">
        <v>95</v>
      </c>
      <c r="W668" s="25"/>
      <c r="X668" s="25"/>
      <c r="Y668" s="25"/>
      <c r="Z668" s="25"/>
      <c r="AA668" s="25" t="n">
        <v>287955</v>
      </c>
      <c r="AB668" s="26"/>
      <c r="AC668" s="27" t="n">
        <v>0</v>
      </c>
      <c r="AD668" s="28" t="n">
        <v>96.6</v>
      </c>
      <c r="AE668" s="28" t="n">
        <v>4.7</v>
      </c>
      <c r="AF668" s="27"/>
      <c r="AG668" s="29" t="n">
        <f aca="false">6753.47943187+0.36116788*I668+0.01252571*N668-22.85359542*V668+0.00407811*AA668-0.00067349*E668</f>
        <v>8772.66820128152</v>
      </c>
      <c r="AH668" s="29" t="n">
        <f aca="false">A668*'Simple Linear Regression'!$B$18+'Simple Linear Regression'!$B$17</f>
        <v>8454.31208190448</v>
      </c>
      <c r="AI668" s="29" t="n">
        <f aca="false">7491.3971+0.0137554*N668-0.00058829*E668-34.3283*V668+0.30565*L668+54.6031*M668</f>
        <v>8875.7516064</v>
      </c>
      <c r="AJ668" s="29" t="n">
        <f aca="false">7491.3971-0.00058829*E668+0.30565*L668+54.6031*M668+0.0137554*N668-34.3283*V668</f>
        <v>8875.7516064</v>
      </c>
      <c r="AL668" s="29" t="n">
        <f aca="false">2192.59+2373.87*I668+0.0316653*N668-15.7623*V668+0.00202406*AA668-0.000740146*E668-0.00963493*(I668*N668)</f>
        <v>9050.84977304736</v>
      </c>
      <c r="AM668" s="30" t="n">
        <f aca="false">5205.907083+122.0638992*I668+13.609808*(N668/1000)-1.245906883*AD668+0.7746840854*AE668-134.2474226*AC668-1547.125689*IF(AND(B668&gt;=DATE(2020,3,20),B668&lt;=DATE(2020,6,26)),1,0)</f>
        <v>8820.67761579638</v>
      </c>
      <c r="AN668" s="30" t="n">
        <f aca="false">IF(ISNUMBER(C669),C669,AN669)-0.8328750492*(AD670-AD669)+3.274150872*(AE670-AE669)+0.7954612886*((IF(ISNUMBER(C669),C669,AN669)-IF(ISNUMBER(C668),C668,AN668))-(-0.8328750492*(AD669-AD668)+3.274150872*(AE669-AE668)))-1.394571582*AO669+0.4181414112*AO668</f>
        <v>8276.67111043352</v>
      </c>
      <c r="AP668" s="31" t="n">
        <f aca="false">AQ668+AR667+'ARIMAX(1,1,1) Model'!$C$19*(AR667-AR666)+'ARIMAX(1,1,1) Model'!$C$20*AS667</f>
        <v>9022.69196297978</v>
      </c>
      <c r="AQ668" s="31" t="n">
        <f aca="false">'ARIMAX(1,1,1) Model'!$C$6*I668+'ARIMAX(1,1,1) Model'!$C$7*N668/1000+'ARIMAX(1,1,1) Model'!$C$8*AD668+'ARIMAX(1,1,1) Model'!$C$9*AE668+'ARIMAX(1,1,1) Model'!$C$10*AC668+'ARIMAX(1,1,1) Model'!$C$11*IF(AND(B668&gt;='ARIMAX(1,1,1) Model'!$C$25,B668&lt;='ARIMAX(1,1,1) Model'!$C$26),1,0)+'ARIMAX(1,1,1) Model'!$C$12*E668/1000+'ARIMAX(1,1,1) Model'!$C$13*V668+'ARIMAX(1,1,1) Model'!$C$14*A668+'ARIMAX(1,1,1) Model'!$C$15*SIN(2*PI()*A668/'ARIMAX(1,1,1) Model'!$C$24)+'ARIMAX(1,1,1) Model'!$C$16*COS(2*PI()*A668/'ARIMAX(1,1,1) Model'!$C$24)+'ARIMAX(1,1,1) Model'!$C$17*SIN(4*PI()*A668/'ARIMAX(1,1,1) Model'!$C$24)+'ARIMAX(1,1,1) Model'!$C$18*COS(4*PI()*A668/'ARIMAX(1,1,1) Model'!$C$24)</f>
        <v>1900.71674504418</v>
      </c>
      <c r="AR668" s="31" t="n">
        <f aca="false">IF(ISNUMBER(C668),C668,AP668)-AQ668</f>
        <v>7331.28325495582</v>
      </c>
      <c r="AS668" s="31" t="n">
        <f aca="false">IF(ISNUMBER(C668),C668-AP668,0)</f>
        <v>209.308037020221</v>
      </c>
      <c r="AT668" s="32"/>
      <c r="AU668" s="33"/>
      <c r="AV668" s="33"/>
      <c r="AW668" s="31"/>
      <c r="AX668" s="31"/>
    </row>
    <row r="669" customFormat="false" ht="16.5" hidden="false" customHeight="true" outlineLevel="0" collapsed="false">
      <c r="A669" s="23" t="n">
        <v>668</v>
      </c>
      <c r="B669" s="24" t="n">
        <v>37946</v>
      </c>
      <c r="C669" s="23" t="n">
        <v>8725</v>
      </c>
      <c r="D669" s="25"/>
      <c r="E669" s="25" t="n">
        <v>370000</v>
      </c>
      <c r="F669" s="25"/>
      <c r="G669" s="25" t="n">
        <v>32.576</v>
      </c>
      <c r="H669" s="25" t="n">
        <v>29.608</v>
      </c>
      <c r="I669" s="25" t="n">
        <v>1.497</v>
      </c>
      <c r="J669" s="25" t="n">
        <v>11566.669</v>
      </c>
      <c r="K669" s="25" t="n">
        <v>740437</v>
      </c>
      <c r="L669" s="25" t="n">
        <v>1093</v>
      </c>
      <c r="M669" s="25" t="n">
        <v>16.489</v>
      </c>
      <c r="N669" s="25" t="n">
        <v>237451</v>
      </c>
      <c r="O669" s="25" t="n">
        <v>7853.7</v>
      </c>
      <c r="P669" s="25" t="n">
        <v>2058502</v>
      </c>
      <c r="Q669" s="25"/>
      <c r="R669" s="25" t="n">
        <v>10632</v>
      </c>
      <c r="S669" s="25" t="n">
        <v>7.5551</v>
      </c>
      <c r="T669" s="25" t="n">
        <v>92.9</v>
      </c>
      <c r="U669" s="25" t="n">
        <v>25</v>
      </c>
      <c r="V669" s="25" t="n">
        <v>95</v>
      </c>
      <c r="W669" s="25"/>
      <c r="X669" s="25"/>
      <c r="Y669" s="25"/>
      <c r="Z669" s="25"/>
      <c r="AA669" s="25" t="n">
        <v>287955</v>
      </c>
      <c r="AB669" s="26"/>
      <c r="AC669" s="27" t="n">
        <v>0</v>
      </c>
      <c r="AD669" s="28" t="n">
        <v>76</v>
      </c>
      <c r="AE669" s="28" t="n">
        <v>4.4</v>
      </c>
      <c r="AF669" s="27"/>
      <c r="AG669" s="29" t="n">
        <f aca="false">6753.47943187+0.36116788*I669+0.01252571*N669-22.85359542*V669+0.00407811*AA669-0.00067349*E669</f>
        <v>8482.29176554636</v>
      </c>
      <c r="AH669" s="29" t="n">
        <f aca="false">A669*'Simple Linear Regression'!$B$18+'Simple Linear Regression'!$B$17</f>
        <v>8455.16511898839</v>
      </c>
      <c r="AI669" s="29" t="n">
        <f aca="false">7491.3971+0.0137554*N669-0.00058829*E669-34.3283*V669+0.30565*L669+54.6031*M669</f>
        <v>8513.2007513</v>
      </c>
      <c r="AJ669" s="29" t="n">
        <f aca="false">7491.3971-0.00058829*E669+0.30565*L669+54.6031*M669+0.0137554*N669-34.3283*V669</f>
        <v>8513.2007513</v>
      </c>
      <c r="AL669" s="29" t="n">
        <f aca="false">2192.59+2373.87*I669+0.0316653*N669-15.7623*V669+0.00202406*AA669-0.000740146*E669-0.00963493*(I669*N669)</f>
        <v>8651.92404374529</v>
      </c>
      <c r="AM669" s="30" t="n">
        <f aca="false">5205.907083+122.0638992*I669+13.609808*(N669/1000)-1.245906883*AD669+0.7746840854*AE669-134.2474226*AC669-1547.125689*IF(AND(B669&gt;=DATE(2020,3,20),B669&lt;=DATE(2020,6,26)),1,0)</f>
        <v>8529.01894637816</v>
      </c>
      <c r="AN669" s="30" t="n">
        <f aca="false">IF(ISNUMBER(C670),C670,AN670)-0.8328750492*(AD671-AD670)+3.274150872*(AE671-AE670)+0.7954612886*((IF(ISNUMBER(C670),C670,AN670)-IF(ISNUMBER(C669),C669,AN669))-(-0.8328750492*(AD670-AD669)+3.274150872*(AE670-AE669)))-1.394571582*AO670+0.4181414112*AO669</f>
        <v>9167.42047089257</v>
      </c>
      <c r="AP669" s="31" t="n">
        <f aca="false">AQ669+AR668+'ARIMAX(1,1,1) Model'!$C$19*(AR668-AR667)+'ARIMAX(1,1,1) Model'!$C$20*AS668</f>
        <v>9016.00157481164</v>
      </c>
      <c r="AQ669" s="31" t="n">
        <f aca="false">'ARIMAX(1,1,1) Model'!$C$6*I669+'ARIMAX(1,1,1) Model'!$C$7*N669/1000+'ARIMAX(1,1,1) Model'!$C$8*AD669+'ARIMAX(1,1,1) Model'!$C$9*AE669+'ARIMAX(1,1,1) Model'!$C$10*AC669+'ARIMAX(1,1,1) Model'!$C$11*IF(AND(B669&gt;='ARIMAX(1,1,1) Model'!$C$25,B669&lt;='ARIMAX(1,1,1) Model'!$C$26),1,0)+'ARIMAX(1,1,1) Model'!$C$12*E669/1000+'ARIMAX(1,1,1) Model'!$C$13*V669+'ARIMAX(1,1,1) Model'!$C$14*A669+'ARIMAX(1,1,1) Model'!$C$15*SIN(2*PI()*A669/'ARIMAX(1,1,1) Model'!$C$24)+'ARIMAX(1,1,1) Model'!$C$16*COS(2*PI()*A669/'ARIMAX(1,1,1) Model'!$C$24)+'ARIMAX(1,1,1) Model'!$C$17*SIN(4*PI()*A669/'ARIMAX(1,1,1) Model'!$C$24)+'ARIMAX(1,1,1) Model'!$C$18*COS(4*PI()*A669/'ARIMAX(1,1,1) Model'!$C$24)</f>
        <v>1849.44601899253</v>
      </c>
      <c r="AR669" s="31" t="n">
        <f aca="false">IF(ISNUMBER(C669),C669,AP669)-AQ669</f>
        <v>6875.55398100747</v>
      </c>
      <c r="AS669" s="31" t="n">
        <f aca="false">IF(ISNUMBER(C669),C669-AP669,0)</f>
        <v>-291.001574811644</v>
      </c>
      <c r="AT669" s="32"/>
      <c r="AU669" s="33"/>
      <c r="AV669" s="33"/>
      <c r="AW669" s="31"/>
      <c r="AX669" s="31"/>
    </row>
    <row r="670" customFormat="false" ht="16.5" hidden="false" customHeight="true" outlineLevel="0" collapsed="false">
      <c r="A670" s="23" t="n">
        <v>669</v>
      </c>
      <c r="B670" s="24" t="n">
        <v>37953</v>
      </c>
      <c r="C670" s="23" t="n">
        <v>8979</v>
      </c>
      <c r="D670" s="25"/>
      <c r="E670" s="25" t="n">
        <v>354000</v>
      </c>
      <c r="F670" s="25"/>
      <c r="G670" s="25" t="n">
        <v>30.1133333333333</v>
      </c>
      <c r="H670" s="25" t="n">
        <v>28.338</v>
      </c>
      <c r="I670" s="25" t="n">
        <v>1.512</v>
      </c>
      <c r="J670" s="25" t="n">
        <v>11566.669</v>
      </c>
      <c r="K670" s="25" t="n">
        <v>740437</v>
      </c>
      <c r="L670" s="25" t="n">
        <v>1093</v>
      </c>
      <c r="M670" s="25" t="n">
        <v>16.489</v>
      </c>
      <c r="N670" s="25" t="n">
        <v>237451</v>
      </c>
      <c r="O670" s="25" t="n">
        <v>7853.7</v>
      </c>
      <c r="P670" s="25" t="n">
        <v>2058502</v>
      </c>
      <c r="Q670" s="25"/>
      <c r="R670" s="25" t="n">
        <v>10632</v>
      </c>
      <c r="S670" s="25" t="n">
        <v>7.5551</v>
      </c>
      <c r="T670" s="25" t="n">
        <v>92.9</v>
      </c>
      <c r="U670" s="25" t="n">
        <v>25</v>
      </c>
      <c r="V670" s="25" t="n">
        <v>95</v>
      </c>
      <c r="W670" s="25"/>
      <c r="X670" s="25"/>
      <c r="Y670" s="25"/>
      <c r="Z670" s="25"/>
      <c r="AA670" s="25" t="n">
        <v>287955</v>
      </c>
      <c r="AB670" s="26"/>
      <c r="AC670" s="27" t="n">
        <v>1</v>
      </c>
      <c r="AD670" s="28" t="n">
        <v>109.9</v>
      </c>
      <c r="AE670" s="28" t="n">
        <v>3.2</v>
      </c>
      <c r="AF670" s="27"/>
      <c r="AG670" s="29" t="n">
        <f aca="false">6753.47943187+0.36116788*I670+0.01252571*N670-22.85359542*V670+0.00407811*AA670-0.00067349*E670</f>
        <v>8493.07302306456</v>
      </c>
      <c r="AH670" s="29" t="n">
        <f aca="false">A670*'Simple Linear Regression'!$B$18+'Simple Linear Regression'!$B$17</f>
        <v>8456.01815607229</v>
      </c>
      <c r="AI670" s="29" t="n">
        <f aca="false">7491.3971+0.0137554*N670-0.00058829*E670-34.3283*V670+0.30565*L670+54.6031*M670</f>
        <v>8522.6133913</v>
      </c>
      <c r="AJ670" s="29" t="n">
        <f aca="false">7491.3971-0.00058829*E670+0.30565*L670+54.6031*M670+0.0137554*N670-34.3283*V670</f>
        <v>8522.6133913</v>
      </c>
      <c r="AL670" s="29" t="n">
        <f aca="false">2192.59+2373.87*I670+0.0316653*N670-15.7623*V670+0.00202406*AA670-0.000740146*E670-0.00963493*(I670*N670)</f>
        <v>8665.05707329384</v>
      </c>
      <c r="AM670" s="30" t="n">
        <f aca="false">5205.907083+122.0638992*I670+13.609808*(N670/1000)-1.245906883*AD670+0.7746840854*AE670-134.2474226*AC670-1547.125689*IF(AND(B670&gt;=DATE(2020,3,20),B670&lt;=DATE(2020,6,26)),1,0)</f>
        <v>8353.43661802998</v>
      </c>
      <c r="AN670" s="30" t="n">
        <f aca="false">IF(ISNUMBER(C671),C671,AN671)-0.8328750492*(AD672-AD671)+3.274150872*(AE672-AE671)+0.7954612886*((IF(ISNUMBER(C671),C671,AN671)-IF(ISNUMBER(C670),C670,AN670))-(-0.8328750492*(AD671-AD670)+3.274150872*(AE671-AE670)))-1.394571582*AO671+0.4181414112*AO670</f>
        <v>8632.80300318692</v>
      </c>
      <c r="AP670" s="31" t="n">
        <f aca="false">AQ670+AR669+'ARIMAX(1,1,1) Model'!$C$19*(AR669-AR668)+'ARIMAX(1,1,1) Model'!$C$20*AS669</f>
        <v>8834.47630290742</v>
      </c>
      <c r="AQ670" s="31" t="n">
        <f aca="false">'ARIMAX(1,1,1) Model'!$C$6*I670+'ARIMAX(1,1,1) Model'!$C$7*N670/1000+'ARIMAX(1,1,1) Model'!$C$8*AD670+'ARIMAX(1,1,1) Model'!$C$9*AE670+'ARIMAX(1,1,1) Model'!$C$10*AC670+'ARIMAX(1,1,1) Model'!$C$11*IF(AND(B670&gt;='ARIMAX(1,1,1) Model'!$C$25,B670&lt;='ARIMAX(1,1,1) Model'!$C$26),1,0)+'ARIMAX(1,1,1) Model'!$C$12*E670/1000+'ARIMAX(1,1,1) Model'!$C$13*V670+'ARIMAX(1,1,1) Model'!$C$14*A670+'ARIMAX(1,1,1) Model'!$C$15*SIN(2*PI()*A670/'ARIMAX(1,1,1) Model'!$C$24)+'ARIMAX(1,1,1) Model'!$C$16*COS(2*PI()*A670/'ARIMAX(1,1,1) Model'!$C$24)+'ARIMAX(1,1,1) Model'!$C$17*SIN(4*PI()*A670/'ARIMAX(1,1,1) Model'!$C$24)+'ARIMAX(1,1,1) Model'!$C$18*COS(4*PI()*A670/'ARIMAX(1,1,1) Model'!$C$24)</f>
        <v>1741.44463457754</v>
      </c>
      <c r="AR670" s="31" t="n">
        <f aca="false">IF(ISNUMBER(C670),C670,AP670)-AQ670</f>
        <v>7237.55536542246</v>
      </c>
      <c r="AS670" s="31" t="n">
        <f aca="false">IF(ISNUMBER(C670),C670-AP670,0)</f>
        <v>144.523697092583</v>
      </c>
      <c r="AT670" s="32"/>
      <c r="AU670" s="33"/>
      <c r="AV670" s="33"/>
      <c r="AW670" s="31"/>
      <c r="AX670" s="31"/>
    </row>
    <row r="671" customFormat="false" ht="16.5" hidden="false" customHeight="true" outlineLevel="0" collapsed="false">
      <c r="A671" s="23" t="n">
        <v>670</v>
      </c>
      <c r="B671" s="24" t="n">
        <v>37960</v>
      </c>
      <c r="C671" s="23" t="n">
        <v>8776</v>
      </c>
      <c r="D671" s="25"/>
      <c r="E671" s="25" t="n">
        <v>357000</v>
      </c>
      <c r="F671" s="25"/>
      <c r="G671" s="25" t="n">
        <v>30.632</v>
      </c>
      <c r="H671" s="25" t="n">
        <v>28.93</v>
      </c>
      <c r="I671" s="25" t="n">
        <v>1.49</v>
      </c>
      <c r="J671" s="25" t="n">
        <v>11566.669</v>
      </c>
      <c r="K671" s="25" t="n">
        <v>740437</v>
      </c>
      <c r="L671" s="25" t="n">
        <v>1093</v>
      </c>
      <c r="M671" s="25" t="n">
        <v>16.489</v>
      </c>
      <c r="N671" s="25" t="n">
        <v>237451</v>
      </c>
      <c r="O671" s="25" t="n">
        <v>7853.7</v>
      </c>
      <c r="P671" s="25" t="n">
        <v>2058502</v>
      </c>
      <c r="Q671" s="25"/>
      <c r="R671" s="25" t="n">
        <v>10632</v>
      </c>
      <c r="S671" s="25" t="n">
        <v>7.5551</v>
      </c>
      <c r="T671" s="25" t="n">
        <v>92.9</v>
      </c>
      <c r="U671" s="25" t="n">
        <v>25</v>
      </c>
      <c r="V671" s="25" t="n">
        <v>93.1</v>
      </c>
      <c r="W671" s="25"/>
      <c r="X671" s="25"/>
      <c r="Y671" s="25"/>
      <c r="Z671" s="25"/>
      <c r="AA671" s="25" t="n">
        <v>287955</v>
      </c>
      <c r="AB671" s="26"/>
      <c r="AC671" s="27" t="n">
        <v>0</v>
      </c>
      <c r="AD671" s="28" t="n">
        <v>144.4</v>
      </c>
      <c r="AE671" s="28" t="n">
        <v>0</v>
      </c>
      <c r="AF671" s="27"/>
      <c r="AG671" s="29" t="n">
        <f aca="false">6753.47943187+0.36116788*I671+0.01252571*N671-22.85359542*V671+0.00407811*AA671-0.00067349*E671</f>
        <v>8534.4664386692</v>
      </c>
      <c r="AH671" s="29" t="n">
        <f aca="false">A671*'Simple Linear Regression'!$B$18+'Simple Linear Regression'!$B$17</f>
        <v>8456.87119315619</v>
      </c>
      <c r="AI671" s="29" t="n">
        <f aca="false">7491.3971+0.0137554*N671-0.00058829*E671-34.3283*V671+0.30565*L671+54.6031*M671</f>
        <v>8586.0722913</v>
      </c>
      <c r="AJ671" s="29" t="n">
        <f aca="false">7491.3971-0.00058829*E671+0.30565*L671+54.6031*M671+0.0137554*N671-34.3283*V671</f>
        <v>8586.0722913</v>
      </c>
      <c r="AL671" s="29" t="n">
        <f aca="false">2192.59+2373.87*I671+0.0316653*N671-15.7623*V671+0.00202406*AA671-0.000740146*E671-0.00963493*(I671*N671)</f>
        <v>8690.8919880893</v>
      </c>
      <c r="AM671" s="30" t="n">
        <f aca="false">5205.907083+122.0638992*I671+13.609808*(N671/1000)-1.245906883*AD671+0.7746840854*AE671-134.2474226*AC671-1547.125689*IF(AND(B671&gt;=DATE(2020,3,20),B671&lt;=DATE(2020,6,26)),1,0)</f>
        <v>8439.5358583108</v>
      </c>
      <c r="AN671" s="30" t="n">
        <f aca="false">IF(ISNUMBER(C672),C672,AN672)-0.8328750492*(AD673-AD672)+3.274150872*(AE673-AE672)+0.7954612886*((IF(ISNUMBER(C672),C672,AN672)-IF(ISNUMBER(C671),C671,AN671))-(-0.8328750492*(AD672-AD671)+3.274150872*(AE672-AE671)))-1.394571582*AO672+0.4181414112*AO671</f>
        <v>9053.19203320673</v>
      </c>
      <c r="AP671" s="31" t="n">
        <f aca="false">AQ671+AR670+'ARIMAX(1,1,1) Model'!$C$19*(AR670-AR669)+'ARIMAX(1,1,1) Model'!$C$20*AS670</f>
        <v>8951.56663290262</v>
      </c>
      <c r="AQ671" s="31" t="n">
        <f aca="false">'ARIMAX(1,1,1) Model'!$C$6*I671+'ARIMAX(1,1,1) Model'!$C$7*N671/1000+'ARIMAX(1,1,1) Model'!$C$8*AD671+'ARIMAX(1,1,1) Model'!$C$9*AE671+'ARIMAX(1,1,1) Model'!$C$10*AC671+'ARIMAX(1,1,1) Model'!$C$11*IF(AND(B671&gt;='ARIMAX(1,1,1) Model'!$C$25,B671&lt;='ARIMAX(1,1,1) Model'!$C$26),1,0)+'ARIMAX(1,1,1) Model'!$C$12*E671/1000+'ARIMAX(1,1,1) Model'!$C$13*V671+'ARIMAX(1,1,1) Model'!$C$14*A671+'ARIMAX(1,1,1) Model'!$C$15*SIN(2*PI()*A671/'ARIMAX(1,1,1) Model'!$C$24)+'ARIMAX(1,1,1) Model'!$C$16*COS(2*PI()*A671/'ARIMAX(1,1,1) Model'!$C$24)+'ARIMAX(1,1,1) Model'!$C$17*SIN(4*PI()*A671/'ARIMAX(1,1,1) Model'!$C$24)+'ARIMAX(1,1,1) Model'!$C$18*COS(4*PI()*A671/'ARIMAX(1,1,1) Model'!$C$24)</f>
        <v>1808.78807076913</v>
      </c>
      <c r="AR671" s="31" t="n">
        <f aca="false">IF(ISNUMBER(C671),C671,AP671)-AQ671</f>
        <v>6967.21192923087</v>
      </c>
      <c r="AS671" s="31" t="n">
        <f aca="false">IF(ISNUMBER(C671),C671-AP671,0)</f>
        <v>-175.566632902623</v>
      </c>
      <c r="AT671" s="32"/>
      <c r="AU671" s="33"/>
      <c r="AV671" s="33"/>
      <c r="AW671" s="31"/>
      <c r="AX671" s="31"/>
    </row>
    <row r="672" customFormat="false" ht="16.5" hidden="false" customHeight="true" outlineLevel="0" collapsed="false">
      <c r="A672" s="23" t="n">
        <v>671</v>
      </c>
      <c r="B672" s="24" t="n">
        <v>37967</v>
      </c>
      <c r="C672" s="23" t="n">
        <v>8930</v>
      </c>
      <c r="D672" s="25"/>
      <c r="E672" s="25" t="n">
        <v>367000</v>
      </c>
      <c r="F672" s="25"/>
      <c r="G672" s="25" t="n">
        <v>32.158</v>
      </c>
      <c r="H672" s="25" t="n">
        <v>30.168</v>
      </c>
      <c r="I672" s="25" t="n">
        <v>1.476</v>
      </c>
      <c r="J672" s="25" t="n">
        <v>11566.669</v>
      </c>
      <c r="K672" s="25" t="n">
        <v>718910</v>
      </c>
      <c r="L672" s="25" t="n">
        <v>1102</v>
      </c>
      <c r="M672" s="25" t="n">
        <v>16.489</v>
      </c>
      <c r="N672" s="25" t="n">
        <v>237451</v>
      </c>
      <c r="O672" s="25" t="n">
        <v>7867.4</v>
      </c>
      <c r="P672" s="25" t="n">
        <v>2058502</v>
      </c>
      <c r="Q672" s="25"/>
      <c r="R672" s="25" t="n">
        <v>10632</v>
      </c>
      <c r="S672" s="25" t="n">
        <v>7.5551</v>
      </c>
      <c r="T672" s="25" t="n">
        <v>92.9</v>
      </c>
      <c r="U672" s="25" t="n">
        <v>25</v>
      </c>
      <c r="V672" s="25" t="n">
        <v>93.1</v>
      </c>
      <c r="W672" s="25"/>
      <c r="X672" s="25"/>
      <c r="Y672" s="25"/>
      <c r="Z672" s="25"/>
      <c r="AA672" s="25" t="n">
        <v>287955</v>
      </c>
      <c r="AB672" s="26"/>
      <c r="AC672" s="27" t="n">
        <v>0</v>
      </c>
      <c r="AD672" s="28" t="n">
        <v>159.9</v>
      </c>
      <c r="AE672" s="28" t="n">
        <v>0</v>
      </c>
      <c r="AF672" s="27"/>
      <c r="AG672" s="29" t="n">
        <f aca="false">6753.47943187+0.36116788*I672+0.01252571*N672-22.85359542*V672+0.00407811*AA672-0.00067349*E672</f>
        <v>8527.72648231888</v>
      </c>
      <c r="AH672" s="29" t="n">
        <f aca="false">A672*'Simple Linear Regression'!$B$18+'Simple Linear Regression'!$B$17</f>
        <v>8457.7242302401</v>
      </c>
      <c r="AI672" s="29" t="n">
        <f aca="false">7491.3971+0.0137554*N672-0.00058829*E672-34.3283*V672+0.30565*L672+54.6031*M672</f>
        <v>8582.9402413</v>
      </c>
      <c r="AJ672" s="29" t="n">
        <f aca="false">7491.3971-0.00058829*E672+0.30565*L672+54.6031*M672+0.0137554*N672-34.3283*V672</f>
        <v>8582.9402413</v>
      </c>
      <c r="AL672" s="29" t="n">
        <f aca="false">2192.59+2373.87*I672+0.0316653*N672-15.7623*V672+0.00202406*AA672-0.000740146*E672-0.00963493*(I672*N672)</f>
        <v>8682.28588077732</v>
      </c>
      <c r="AM672" s="30" t="n">
        <f aca="false">5205.907083+122.0638992*I672+13.609808*(N672/1000)-1.245906883*AD672+0.7746840854*AE672-134.2474226*AC672-1547.125689*IF(AND(B672&gt;=DATE(2020,3,20),B672&lt;=DATE(2020,6,26)),1,0)</f>
        <v>8418.5154070355</v>
      </c>
      <c r="AN672" s="30" t="n">
        <f aca="false">IF(ISNUMBER(C673),C673,AN673)-0.8328750492*(AD674-AD673)+3.274150872*(AE674-AE673)+0.7954612886*((IF(ISNUMBER(C673),C673,AN673)-IF(ISNUMBER(C672),C672,AN672))-(-0.8328750492*(AD673-AD672)+3.274150872*(AE673-AE672)))-1.394571582*AO673+0.4181414112*AO672</f>
        <v>9374.09083075097</v>
      </c>
      <c r="AP672" s="31" t="n">
        <f aca="false">AQ672+AR671+'ARIMAX(1,1,1) Model'!$C$19*(AR671-AR670)+'ARIMAX(1,1,1) Model'!$C$20*AS671</f>
        <v>8883.86786730311</v>
      </c>
      <c r="AQ672" s="31" t="n">
        <f aca="false">'ARIMAX(1,1,1) Model'!$C$6*I672+'ARIMAX(1,1,1) Model'!$C$7*N672/1000+'ARIMAX(1,1,1) Model'!$C$8*AD672+'ARIMAX(1,1,1) Model'!$C$9*AE672+'ARIMAX(1,1,1) Model'!$C$10*AC672+'ARIMAX(1,1,1) Model'!$C$11*IF(AND(B672&gt;='ARIMAX(1,1,1) Model'!$C$25,B672&lt;='ARIMAX(1,1,1) Model'!$C$26),1,0)+'ARIMAX(1,1,1) Model'!$C$12*E672/1000+'ARIMAX(1,1,1) Model'!$C$13*V672+'ARIMAX(1,1,1) Model'!$C$14*A672+'ARIMAX(1,1,1) Model'!$C$15*SIN(2*PI()*A672/'ARIMAX(1,1,1) Model'!$C$24)+'ARIMAX(1,1,1) Model'!$C$16*COS(2*PI()*A672/'ARIMAX(1,1,1) Model'!$C$24)+'ARIMAX(1,1,1) Model'!$C$17*SIN(4*PI()*A672/'ARIMAX(1,1,1) Model'!$C$24)+'ARIMAX(1,1,1) Model'!$C$18*COS(4*PI()*A672/'ARIMAX(1,1,1) Model'!$C$24)</f>
        <v>1784.99835043241</v>
      </c>
      <c r="AR672" s="31" t="n">
        <f aca="false">IF(ISNUMBER(C672),C672,AP672)-AQ672</f>
        <v>7145.00164956759</v>
      </c>
      <c r="AS672" s="31" t="n">
        <f aca="false">IF(ISNUMBER(C672),C672-AP672,0)</f>
        <v>46.1321326968882</v>
      </c>
      <c r="AT672" s="32"/>
      <c r="AU672" s="33"/>
      <c r="AV672" s="33"/>
      <c r="AW672" s="31"/>
      <c r="AX672" s="31"/>
    </row>
    <row r="673" customFormat="false" ht="16.5" hidden="false" customHeight="true" outlineLevel="0" collapsed="false">
      <c r="A673" s="23" t="n">
        <v>672</v>
      </c>
      <c r="B673" s="24" t="n">
        <v>37974</v>
      </c>
      <c r="C673" s="23" t="n">
        <v>9166</v>
      </c>
      <c r="D673" s="25"/>
      <c r="E673" s="25" t="n">
        <v>363000</v>
      </c>
      <c r="F673" s="25"/>
      <c r="G673" s="25" t="n">
        <v>33.2</v>
      </c>
      <c r="H673" s="25" t="n">
        <v>30.872</v>
      </c>
      <c r="I673" s="25" t="n">
        <v>1.465</v>
      </c>
      <c r="J673" s="25" t="n">
        <v>11566.669</v>
      </c>
      <c r="K673" s="25" t="n">
        <v>718910</v>
      </c>
      <c r="L673" s="25" t="n">
        <v>1102</v>
      </c>
      <c r="M673" s="25" t="n">
        <v>17.563</v>
      </c>
      <c r="N673" s="25" t="n">
        <v>254048</v>
      </c>
      <c r="O673" s="25" t="n">
        <v>7867.4</v>
      </c>
      <c r="P673" s="25" t="n">
        <v>2082493</v>
      </c>
      <c r="Q673" s="25"/>
      <c r="R673" s="25" t="n">
        <v>10632</v>
      </c>
      <c r="S673" s="25" t="n">
        <v>7.5551</v>
      </c>
      <c r="T673" s="25" t="n">
        <v>92.9</v>
      </c>
      <c r="U673" s="25" t="n">
        <v>25</v>
      </c>
      <c r="V673" s="25" t="n">
        <v>93.1</v>
      </c>
      <c r="W673" s="25"/>
      <c r="X673" s="25"/>
      <c r="Y673" s="25"/>
      <c r="Z673" s="25"/>
      <c r="AA673" s="25" t="n">
        <v>287955</v>
      </c>
      <c r="AB673" s="26"/>
      <c r="AC673" s="27" t="n">
        <v>0</v>
      </c>
      <c r="AD673" s="28" t="n">
        <v>171.4</v>
      </c>
      <c r="AE673" s="28" t="n">
        <v>0</v>
      </c>
      <c r="AF673" s="27"/>
      <c r="AG673" s="29" t="n">
        <f aca="false">6753.47943187+0.36116788*I673+0.01252571*N673-22.85359542*V673+0.00407811*AA673-0.00067349*E673</f>
        <v>8738.3056783422</v>
      </c>
      <c r="AH673" s="29" t="n">
        <f aca="false">A673*'Simple Linear Regression'!$B$18+'Simple Linear Regression'!$B$17</f>
        <v>8458.577267324</v>
      </c>
      <c r="AI673" s="29" t="n">
        <f aca="false">7491.3971+0.0137554*N673-0.00058829*E673-34.3283*V673+0.30565*L673+54.6031*M673</f>
        <v>8872.2355045</v>
      </c>
      <c r="AJ673" s="29" t="n">
        <f aca="false">7491.3971-0.00058829*E673+0.30565*L673+54.6031*M673+0.0137554*N673-34.3283*V673</f>
        <v>8872.2355045</v>
      </c>
      <c r="AL673" s="29" t="n">
        <f aca="false">2192.59+2373.87*I673+0.0316653*N673-15.7623*V673+0.00202406*AA673-0.000740146*E673-0.00963493*(I673*N673)</f>
        <v>8975.5794231224</v>
      </c>
      <c r="AM673" s="30" t="n">
        <f aca="false">5205.907083+122.0638992*I673+13.609808*(N673/1000)-1.245906883*AD673+0.7746840854*AE673-134.2474226*AC673-1547.125689*IF(AND(B673&gt;=DATE(2020,3,20),B673&lt;=DATE(2020,6,26)),1,0)</f>
        <v>8628.7267583658</v>
      </c>
      <c r="AN673" s="30" t="n">
        <f aca="false">IF(ISNUMBER(C674),C674,AN674)-0.8328750492*(AD675-AD674)+3.274150872*(AE675-AE674)+0.7954612886*((IF(ISNUMBER(C674),C674,AN674)-IF(ISNUMBER(C673),C673,AN673))-(-0.8328750492*(AD674-AD673)+3.274150872*(AE674-AE673)))-1.394571582*AO674+0.4181414112*AO673</f>
        <v>8384.1981985574</v>
      </c>
      <c r="AP673" s="31" t="n">
        <f aca="false">AQ673+AR672+'ARIMAX(1,1,1) Model'!$C$19*(AR672-AR671)+'ARIMAX(1,1,1) Model'!$C$20*AS672</f>
        <v>8901.01488867754</v>
      </c>
      <c r="AQ673" s="31" t="n">
        <f aca="false">'ARIMAX(1,1,1) Model'!$C$6*I673+'ARIMAX(1,1,1) Model'!$C$7*N673/1000+'ARIMAX(1,1,1) Model'!$C$8*AD673+'ARIMAX(1,1,1) Model'!$C$9*AE673+'ARIMAX(1,1,1) Model'!$C$10*AC673+'ARIMAX(1,1,1) Model'!$C$11*IF(AND(B673&gt;='ARIMAX(1,1,1) Model'!$C$25,B673&lt;='ARIMAX(1,1,1) Model'!$C$26),1,0)+'ARIMAX(1,1,1) Model'!$C$12*E673/1000+'ARIMAX(1,1,1) Model'!$C$13*V673+'ARIMAX(1,1,1) Model'!$C$14*A673+'ARIMAX(1,1,1) Model'!$C$15*SIN(2*PI()*A673/'ARIMAX(1,1,1) Model'!$C$24)+'ARIMAX(1,1,1) Model'!$C$16*COS(2*PI()*A673/'ARIMAX(1,1,1) Model'!$C$24)+'ARIMAX(1,1,1) Model'!$C$17*SIN(4*PI()*A673/'ARIMAX(1,1,1) Model'!$C$24)+'ARIMAX(1,1,1) Model'!$C$18*COS(4*PI()*A673/'ARIMAX(1,1,1) Model'!$C$24)</f>
        <v>1780.19588631894</v>
      </c>
      <c r="AR673" s="31" t="n">
        <f aca="false">IF(ISNUMBER(C673),C673,AP673)-AQ673</f>
        <v>7385.80411368106</v>
      </c>
      <c r="AS673" s="31" t="n">
        <f aca="false">IF(ISNUMBER(C673),C673-AP673,0)</f>
        <v>264.985111322456</v>
      </c>
      <c r="AT673" s="32"/>
      <c r="AU673" s="33"/>
      <c r="AV673" s="33"/>
      <c r="AW673" s="31"/>
      <c r="AX673" s="31"/>
    </row>
    <row r="674" customFormat="false" ht="16.5" hidden="false" customHeight="true" outlineLevel="0" collapsed="false">
      <c r="A674" s="23" t="n">
        <v>673</v>
      </c>
      <c r="B674" s="24" t="n">
        <v>37981</v>
      </c>
      <c r="C674" s="23" t="n">
        <v>8726</v>
      </c>
      <c r="D674" s="25"/>
      <c r="E674" s="25" t="n">
        <v>354000</v>
      </c>
      <c r="F674" s="25"/>
      <c r="G674" s="25" t="n">
        <v>32.2433333333333</v>
      </c>
      <c r="H674" s="25" t="n">
        <v>28.8433333333333</v>
      </c>
      <c r="I674" s="25" t="n">
        <v>1.485</v>
      </c>
      <c r="J674" s="25" t="n">
        <v>11566.669</v>
      </c>
      <c r="K674" s="25" t="n">
        <v>718910</v>
      </c>
      <c r="L674" s="25" t="n">
        <v>1102</v>
      </c>
      <c r="M674" s="25" t="n">
        <v>17.563</v>
      </c>
      <c r="N674" s="25" t="n">
        <v>254048</v>
      </c>
      <c r="O674" s="25" t="n">
        <v>7867.4</v>
      </c>
      <c r="P674" s="25" t="n">
        <v>2082493</v>
      </c>
      <c r="Q674" s="25"/>
      <c r="R674" s="25" t="n">
        <v>10632</v>
      </c>
      <c r="S674" s="25" t="n">
        <v>7.5551</v>
      </c>
      <c r="T674" s="25" t="n">
        <v>92.9</v>
      </c>
      <c r="U674" s="25" t="n">
        <v>26</v>
      </c>
      <c r="V674" s="25" t="n">
        <v>93.1</v>
      </c>
      <c r="W674" s="25"/>
      <c r="X674" s="25"/>
      <c r="Y674" s="25"/>
      <c r="Z674" s="25"/>
      <c r="AA674" s="25" t="n">
        <v>287955</v>
      </c>
      <c r="AB674" s="26"/>
      <c r="AC674" s="27" t="n">
        <v>1</v>
      </c>
      <c r="AD674" s="28" t="n">
        <v>156.1</v>
      </c>
      <c r="AE674" s="28" t="n">
        <v>0</v>
      </c>
      <c r="AF674" s="27"/>
      <c r="AG674" s="29" t="n">
        <f aca="false">6753.47943187+0.36116788*I674+0.01252571*N674-22.85359542*V674+0.00407811*AA674-0.00067349*E674</f>
        <v>8744.3743116998</v>
      </c>
      <c r="AH674" s="29" t="n">
        <f aca="false">A674*'Simple Linear Regression'!$B$18+'Simple Linear Regression'!$B$17</f>
        <v>8459.43030440791</v>
      </c>
      <c r="AI674" s="29" t="n">
        <f aca="false">7491.3971+0.0137554*N674-0.00058829*E674-34.3283*V674+0.30565*L674+54.6031*M674</f>
        <v>8877.5301145</v>
      </c>
      <c r="AJ674" s="29" t="n">
        <f aca="false">7491.3971-0.00058829*E674+0.30565*L674+54.6031*M674+0.0137554*N674-34.3283*V674</f>
        <v>8877.5301145</v>
      </c>
      <c r="AL674" s="29" t="n">
        <f aca="false">2192.59+2373.87*I674+0.0316653*N674-15.7623*V674+0.00202406*AA674-0.000740146*E674-0.00963493*(I674*N674)</f>
        <v>8980.7634431896</v>
      </c>
      <c r="AM674" s="30" t="n">
        <f aca="false">5205.907083+122.0638992*I674+13.609808*(N674/1000)-1.245906883*AD674+0.7746840854*AE674-134.2474226*AC674-1547.125689*IF(AND(B674&gt;=DATE(2020,3,20),B674&lt;=DATE(2020,6,26)),1,0)</f>
        <v>8515.9829890597</v>
      </c>
      <c r="AN674" s="30" t="n">
        <f aca="false">IF(ISNUMBER(C675),C675,AN675)-0.8328750492*(AD676-AD675)+3.274150872*(AE676-AE675)+0.7954612886*((IF(ISNUMBER(C675),C675,AN675)-IF(ISNUMBER(C674),C674,AN674))-(-0.8328750492*(AD675-AD674)+3.274150872*(AE675-AE674)))-1.394571582*AO675+0.4181414112*AO674</f>
        <v>8613.22987153947</v>
      </c>
      <c r="AP674" s="31" t="n">
        <f aca="false">AQ674+AR673+'ARIMAX(1,1,1) Model'!$C$19*(AR673-AR672)+'ARIMAX(1,1,1) Model'!$C$20*AS673</f>
        <v>8802.14682192516</v>
      </c>
      <c r="AQ674" s="31" t="n">
        <f aca="false">'ARIMAX(1,1,1) Model'!$C$6*I674+'ARIMAX(1,1,1) Model'!$C$7*N674/1000+'ARIMAX(1,1,1) Model'!$C$8*AD674+'ARIMAX(1,1,1) Model'!$C$9*AE674+'ARIMAX(1,1,1) Model'!$C$10*AC674+'ARIMAX(1,1,1) Model'!$C$11*IF(AND(B674&gt;='ARIMAX(1,1,1) Model'!$C$25,B674&lt;='ARIMAX(1,1,1) Model'!$C$26),1,0)+'ARIMAX(1,1,1) Model'!$C$12*E674/1000+'ARIMAX(1,1,1) Model'!$C$13*V674+'ARIMAX(1,1,1) Model'!$C$14*A674+'ARIMAX(1,1,1) Model'!$C$15*SIN(2*PI()*A674/'ARIMAX(1,1,1) Model'!$C$24)+'ARIMAX(1,1,1) Model'!$C$16*COS(2*PI()*A674/'ARIMAX(1,1,1) Model'!$C$24)+'ARIMAX(1,1,1) Model'!$C$17*SIN(4*PI()*A674/'ARIMAX(1,1,1) Model'!$C$24)+'ARIMAX(1,1,1) Model'!$C$18*COS(4*PI()*A674/'ARIMAX(1,1,1) Model'!$C$24)</f>
        <v>1631.36557147257</v>
      </c>
      <c r="AR674" s="31" t="n">
        <f aca="false">IF(ISNUMBER(C674),C674,AP674)-AQ674</f>
        <v>7094.63442852743</v>
      </c>
      <c r="AS674" s="31" t="n">
        <f aca="false">IF(ISNUMBER(C674),C674-AP674,0)</f>
        <v>-76.1468219251619</v>
      </c>
      <c r="AT674" s="32"/>
      <c r="AU674" s="33"/>
      <c r="AV674" s="33"/>
      <c r="AW674" s="31"/>
      <c r="AX674" s="31"/>
    </row>
    <row r="675" customFormat="false" ht="16.5" hidden="false" customHeight="true" outlineLevel="0" collapsed="false">
      <c r="A675" s="23" t="n">
        <v>674</v>
      </c>
      <c r="B675" s="24" t="n">
        <v>37988</v>
      </c>
      <c r="C675" s="23" t="n">
        <v>8686</v>
      </c>
      <c r="D675" s="25"/>
      <c r="E675" s="25" t="n">
        <v>349000</v>
      </c>
      <c r="F675" s="25"/>
      <c r="G675" s="25" t="n">
        <v>32.6766666666667</v>
      </c>
      <c r="H675" s="25" t="n">
        <v>29.78</v>
      </c>
      <c r="I675" s="25" t="n">
        <v>1.478</v>
      </c>
      <c r="J675" s="25" t="n">
        <v>11566.669</v>
      </c>
      <c r="K675" s="25" t="n">
        <v>718910</v>
      </c>
      <c r="L675" s="25" t="n">
        <v>1102</v>
      </c>
      <c r="M675" s="25" t="n">
        <v>17.563</v>
      </c>
      <c r="N675" s="25" t="n">
        <v>254048</v>
      </c>
      <c r="O675" s="25" t="n">
        <v>7867.4</v>
      </c>
      <c r="P675" s="25" t="n">
        <v>2082493</v>
      </c>
      <c r="Q675" s="25"/>
      <c r="R675" s="25" t="n">
        <v>10632</v>
      </c>
      <c r="S675" s="25" t="n">
        <v>7.5551</v>
      </c>
      <c r="T675" s="25" t="n">
        <v>92.9</v>
      </c>
      <c r="U675" s="25" t="n">
        <v>26</v>
      </c>
      <c r="V675" s="25" t="n">
        <v>93.1</v>
      </c>
      <c r="W675" s="25"/>
      <c r="X675" s="25"/>
      <c r="Y675" s="25"/>
      <c r="Z675" s="25"/>
      <c r="AA675" s="25" t="n">
        <v>287955</v>
      </c>
      <c r="AB675" s="26"/>
      <c r="AC675" s="27" t="n">
        <v>1</v>
      </c>
      <c r="AD675" s="28" t="n">
        <v>138.8</v>
      </c>
      <c r="AE675" s="28" t="n">
        <v>1.2</v>
      </c>
      <c r="AF675" s="27"/>
      <c r="AG675" s="29" t="n">
        <f aca="false">6753.47943187+0.36116788*I675+0.01252571*N675-22.85359542*V675+0.00407811*AA675-0.00067349*E675</f>
        <v>8747.73923352464</v>
      </c>
      <c r="AH675" s="29" t="n">
        <f aca="false">A675*'Simple Linear Regression'!$B$18+'Simple Linear Regression'!$B$17</f>
        <v>8460.28334149181</v>
      </c>
      <c r="AI675" s="29" t="n">
        <f aca="false">7491.3971+0.0137554*N675-0.00058829*E675-34.3283*V675+0.30565*L675+54.6031*M675</f>
        <v>8880.4715645</v>
      </c>
      <c r="AJ675" s="29" t="n">
        <f aca="false">7491.3971-0.00058829*E675+0.30565*L675+54.6031*M675+0.0137554*N675-34.3283*V675</f>
        <v>8880.4715645</v>
      </c>
      <c r="AL675" s="29" t="n">
        <f aca="false">2192.59+2373.87*I675+0.0316653*N675-15.7623*V675+0.00202406*AA675-0.000740146*E675-0.00963493*(I675*N675)</f>
        <v>8984.98122606608</v>
      </c>
      <c r="AM675" s="30" t="n">
        <f aca="false">5205.907083+122.0638992*I675+13.609808*(N675/1000)-1.245906883*AD675+0.7746840854*AE675-134.2474226*AC675-1547.125689*IF(AND(B675&gt;=DATE(2020,3,20),B675&lt;=DATE(2020,6,26)),1,0)</f>
        <v>8537.61235174368</v>
      </c>
      <c r="AN675" s="30" t="n">
        <f aca="false">IF(ISNUMBER(C676),C676,AN676)-0.8328750492*(AD677-AD676)+3.274150872*(AE677-AE676)+0.7954612886*((IF(ISNUMBER(C676),C676,AN676)-IF(ISNUMBER(C675),C675,AN675))-(-0.8328750492*(AD676-AD675)+3.274150872*(AE676-AE675)))-1.394571582*AO676+0.4181414112*AO675</f>
        <v>8195.92787866276</v>
      </c>
      <c r="AP675" s="31" t="n">
        <f aca="false">AQ675+AR674+'ARIMAX(1,1,1) Model'!$C$19*(AR674-AR673)+'ARIMAX(1,1,1) Model'!$C$20*AS674</f>
        <v>8734.6411789184</v>
      </c>
      <c r="AQ675" s="31" t="n">
        <f aca="false">'ARIMAX(1,1,1) Model'!$C$6*I675+'ARIMAX(1,1,1) Model'!$C$7*N675/1000+'ARIMAX(1,1,1) Model'!$C$8*AD675+'ARIMAX(1,1,1) Model'!$C$9*AE675+'ARIMAX(1,1,1) Model'!$C$10*AC675+'ARIMAX(1,1,1) Model'!$C$11*IF(AND(B675&gt;='ARIMAX(1,1,1) Model'!$C$25,B675&lt;='ARIMAX(1,1,1) Model'!$C$26),1,0)+'ARIMAX(1,1,1) Model'!$C$12*E675/1000+'ARIMAX(1,1,1) Model'!$C$13*V675+'ARIMAX(1,1,1) Model'!$C$14*A675+'ARIMAX(1,1,1) Model'!$C$15*SIN(2*PI()*A675/'ARIMAX(1,1,1) Model'!$C$24)+'ARIMAX(1,1,1) Model'!$C$16*COS(2*PI()*A675/'ARIMAX(1,1,1) Model'!$C$24)+'ARIMAX(1,1,1) Model'!$C$17*SIN(4*PI()*A675/'ARIMAX(1,1,1) Model'!$C$24)+'ARIMAX(1,1,1) Model'!$C$18*COS(4*PI()*A675/'ARIMAX(1,1,1) Model'!$C$24)</f>
        <v>1599.86651136666</v>
      </c>
      <c r="AR675" s="31" t="n">
        <f aca="false">IF(ISNUMBER(C675),C675,AP675)-AQ675</f>
        <v>7086.13348863334</v>
      </c>
      <c r="AS675" s="31" t="n">
        <f aca="false">IF(ISNUMBER(C675),C675-AP675,0)</f>
        <v>-48.6411789183967</v>
      </c>
      <c r="AT675" s="32"/>
      <c r="AU675" s="33"/>
      <c r="AV675" s="33"/>
      <c r="AW675" s="31"/>
      <c r="AX675" s="31"/>
    </row>
    <row r="676" customFormat="false" ht="16.5" hidden="false" customHeight="true" outlineLevel="0" collapsed="false">
      <c r="A676" s="23" t="n">
        <v>675</v>
      </c>
      <c r="B676" s="24" t="n">
        <v>37995</v>
      </c>
      <c r="C676" s="23" t="n">
        <v>8411</v>
      </c>
      <c r="D676" s="25"/>
      <c r="E676" s="25" t="n">
        <v>356000</v>
      </c>
      <c r="F676" s="25"/>
      <c r="G676" s="25" t="n">
        <v>33.894</v>
      </c>
      <c r="H676" s="25" t="n">
        <v>31.502</v>
      </c>
      <c r="I676" s="25" t="n">
        <v>1.51</v>
      </c>
      <c r="J676" s="25" t="n">
        <v>11566.669</v>
      </c>
      <c r="K676" s="25" t="n">
        <v>751233</v>
      </c>
      <c r="L676" s="25" t="n">
        <v>1111</v>
      </c>
      <c r="M676" s="25" t="n">
        <v>17.563</v>
      </c>
      <c r="N676" s="25" t="n">
        <v>254048</v>
      </c>
      <c r="O676" s="25" t="n">
        <v>7922.6</v>
      </c>
      <c r="P676" s="25" t="n">
        <v>2082493</v>
      </c>
      <c r="Q676" s="25"/>
      <c r="R676" s="25" t="n">
        <v>10632</v>
      </c>
      <c r="S676" s="25" t="n">
        <v>7.5551</v>
      </c>
      <c r="T676" s="25" t="n">
        <v>92.9</v>
      </c>
      <c r="U676" s="25" t="n">
        <v>26</v>
      </c>
      <c r="V676" s="25" t="n">
        <v>92.4</v>
      </c>
      <c r="W676" s="25"/>
      <c r="X676" s="25"/>
      <c r="Y676" s="25"/>
      <c r="Z676" s="25"/>
      <c r="AA676" s="25" t="n">
        <v>287955</v>
      </c>
      <c r="AB676" s="26"/>
      <c r="AC676" s="27" t="n">
        <v>0</v>
      </c>
      <c r="AD676" s="28" t="n">
        <v>173.6</v>
      </c>
      <c r="AE676" s="28" t="n">
        <v>2</v>
      </c>
      <c r="AF676" s="27"/>
      <c r="AG676" s="29" t="n">
        <f aca="false">6753.47943187+0.36116788*I676+0.01252571*N676-22.85359542*V676+0.00407811*AA676-0.00067349*E676</f>
        <v>8759.0338776908</v>
      </c>
      <c r="AH676" s="29" t="n">
        <f aca="false">A676*'Simple Linear Regression'!$B$18+'Simple Linear Regression'!$B$17</f>
        <v>8461.13637857572</v>
      </c>
      <c r="AI676" s="29" t="n">
        <f aca="false">7491.3971+0.0137554*N676-0.00058829*E676-34.3283*V676+0.30565*L676+54.6031*M676</f>
        <v>8903.1341945</v>
      </c>
      <c r="AJ676" s="29" t="n">
        <f aca="false">7491.3971-0.00058829*E676+0.30565*L676+54.6031*M676+0.0137554*N676-34.3283*V676</f>
        <v>8903.1341945</v>
      </c>
      <c r="AL676" s="29" t="n">
        <f aca="false">2192.59+2373.87*I676+0.0316653*N676-15.7623*V676+0.00202406*AA676-0.000740146*E676-0.00963493*(I676*N676)</f>
        <v>8988.4701437736</v>
      </c>
      <c r="AM676" s="30" t="n">
        <f aca="false">5205.907083+122.0638992*I676+13.609808*(N676/1000)-1.245906883*AD676+0.7746840854*AE676-134.2474226*AC676-1547.125689*IF(AND(B676&gt;=DATE(2020,3,20),B676&lt;=DATE(2020,6,26)),1,0)</f>
        <v>8633.028006858</v>
      </c>
      <c r="AN676" s="30" t="n">
        <f aca="false">IF(ISNUMBER(C677),C677,AN677)-0.8328750492*(AD678-AD677)+3.274150872*(AE678-AE677)+0.7954612886*((IF(ISNUMBER(C677),C677,AN677)-IF(ISNUMBER(C676),C676,AN676))-(-0.8328750492*(AD677-AD676)+3.274150872*(AE677-AE676)))-1.394571582*AO677+0.4181414112*AO676</f>
        <v>8432.19806991359</v>
      </c>
      <c r="AP676" s="31" t="n">
        <f aca="false">AQ676+AR675+'ARIMAX(1,1,1) Model'!$C$19*(AR675-AR674)+'ARIMAX(1,1,1) Model'!$C$20*AS675</f>
        <v>8814.50125212592</v>
      </c>
      <c r="AQ676" s="31" t="n">
        <f aca="false">'ARIMAX(1,1,1) Model'!$C$6*I676+'ARIMAX(1,1,1) Model'!$C$7*N676/1000+'ARIMAX(1,1,1) Model'!$C$8*AD676+'ARIMAX(1,1,1) Model'!$C$9*AE676+'ARIMAX(1,1,1) Model'!$C$10*AC676+'ARIMAX(1,1,1) Model'!$C$11*IF(AND(B676&gt;='ARIMAX(1,1,1) Model'!$C$25,B676&lt;='ARIMAX(1,1,1) Model'!$C$26),1,0)+'ARIMAX(1,1,1) Model'!$C$12*E676/1000+'ARIMAX(1,1,1) Model'!$C$13*V676+'ARIMAX(1,1,1) Model'!$C$14*A676+'ARIMAX(1,1,1) Model'!$C$15*SIN(2*PI()*A676/'ARIMAX(1,1,1) Model'!$C$24)+'ARIMAX(1,1,1) Model'!$C$16*COS(2*PI()*A676/'ARIMAX(1,1,1) Model'!$C$24)+'ARIMAX(1,1,1) Model'!$C$17*SIN(4*PI()*A676/'ARIMAX(1,1,1) Model'!$C$24)+'ARIMAX(1,1,1) Model'!$C$18*COS(4*PI()*A676/'ARIMAX(1,1,1) Model'!$C$24)</f>
        <v>1685.41575212017</v>
      </c>
      <c r="AR676" s="31" t="n">
        <f aca="false">IF(ISNUMBER(C676),C676,AP676)-AQ676</f>
        <v>6725.58424787983</v>
      </c>
      <c r="AS676" s="31" t="n">
        <f aca="false">IF(ISNUMBER(C676),C676-AP676,0)</f>
        <v>-403.501252125923</v>
      </c>
      <c r="AT676" s="32"/>
      <c r="AU676" s="33"/>
      <c r="AV676" s="33"/>
      <c r="AW676" s="31"/>
      <c r="AX676" s="31"/>
    </row>
    <row r="677" customFormat="false" ht="16.5" hidden="false" customHeight="true" outlineLevel="0" collapsed="false">
      <c r="A677" s="23" t="n">
        <v>676</v>
      </c>
      <c r="B677" s="24" t="n">
        <v>38002</v>
      </c>
      <c r="C677" s="23" t="n">
        <v>8426</v>
      </c>
      <c r="D677" s="25"/>
      <c r="E677" s="25" t="n">
        <v>354000</v>
      </c>
      <c r="F677" s="25"/>
      <c r="G677" s="25" t="n">
        <v>34.514</v>
      </c>
      <c r="H677" s="25" t="n">
        <v>31.698</v>
      </c>
      <c r="I677" s="25" t="n">
        <v>1.56</v>
      </c>
      <c r="J677" s="25" t="n">
        <v>11566.669</v>
      </c>
      <c r="K677" s="25" t="n">
        <v>751233</v>
      </c>
      <c r="L677" s="25" t="n">
        <v>1111</v>
      </c>
      <c r="M677" s="25" t="n">
        <v>17.357</v>
      </c>
      <c r="N677" s="25" t="n">
        <v>233698</v>
      </c>
      <c r="O677" s="25" t="n">
        <v>7922.6</v>
      </c>
      <c r="P677" s="25" t="n">
        <v>2082493</v>
      </c>
      <c r="Q677" s="25"/>
      <c r="R677" s="25" t="n">
        <v>10632</v>
      </c>
      <c r="S677" s="25" t="n">
        <v>7.5551</v>
      </c>
      <c r="T677" s="25" t="n">
        <v>92.9</v>
      </c>
      <c r="U677" s="25" t="n">
        <v>26</v>
      </c>
      <c r="V677" s="25" t="n">
        <v>92.4</v>
      </c>
      <c r="W677" s="25"/>
      <c r="X677" s="25"/>
      <c r="Y677" s="25"/>
      <c r="Z677" s="25"/>
      <c r="AA677" s="25" t="n">
        <v>287955</v>
      </c>
      <c r="AB677" s="26"/>
      <c r="AC677" s="27" t="n">
        <v>0</v>
      </c>
      <c r="AD677" s="28" t="n">
        <v>186.5</v>
      </c>
      <c r="AE677" s="28" t="n">
        <v>0</v>
      </c>
      <c r="AF677" s="27"/>
      <c r="AG677" s="29" t="n">
        <f aca="false">6753.47943187+0.36116788*I677+0.01252571*N677-22.85359542*V677+0.00407811*AA677-0.00067349*E677</f>
        <v>8505.5007175848</v>
      </c>
      <c r="AH677" s="29" t="n">
        <f aca="false">A677*'Simple Linear Regression'!$B$18+'Simple Linear Regression'!$B$17</f>
        <v>8461.98941565962</v>
      </c>
      <c r="AI677" s="29" t="n">
        <f aca="false">7491.3971+0.0137554*N677-0.00058829*E677-34.3283*V677+0.30565*L677+54.6031*M677</f>
        <v>8613.1401459</v>
      </c>
      <c r="AJ677" s="29" t="n">
        <f aca="false">7491.3971-0.00058829*E677+0.30565*L677+54.6031*M677+0.0137554*N677-34.3283*V677</f>
        <v>8613.1401459</v>
      </c>
      <c r="AL677" s="29" t="n">
        <f aca="false">2192.59+2373.87*I677+0.0316653*N677-15.7623*V677+0.00202406*AA677-0.000740146*E677-0.00963493*(I677*N677)</f>
        <v>8647.7388337216</v>
      </c>
      <c r="AM677" s="30" t="n">
        <f aca="false">5205.907083+122.0638992*I677+13.609808*(N677/1000)-1.245906883*AD677+0.7746840854*AE677-134.2474226*AC677-1547.125689*IF(AND(B677&gt;=DATE(2020,3,20),B677&lt;=DATE(2020,6,26)),1,0)</f>
        <v>8344.5500420565</v>
      </c>
      <c r="AN677" s="30" t="n">
        <f aca="false">IF(ISNUMBER(C678),C678,AN678)-0.8328750492*(AD679-AD678)+3.274150872*(AE679-AE678)+0.7954612886*((IF(ISNUMBER(C678),C678,AN678)-IF(ISNUMBER(C677),C677,AN677))-(-0.8328750492*(AD678-AD677)+3.274150872*(AE678-AE677)))-1.394571582*AO678+0.4181414112*AO677</f>
        <v>8641.57743489698</v>
      </c>
      <c r="AP677" s="31" t="n">
        <f aca="false">AQ677+AR676+'ARIMAX(1,1,1) Model'!$C$19*(AR676-AR675)+'ARIMAX(1,1,1) Model'!$C$20*AS676</f>
        <v>8693.99727358456</v>
      </c>
      <c r="AQ677" s="31" t="n">
        <f aca="false">'ARIMAX(1,1,1) Model'!$C$6*I677+'ARIMAX(1,1,1) Model'!$C$7*N677/1000+'ARIMAX(1,1,1) Model'!$C$8*AD677+'ARIMAX(1,1,1) Model'!$C$9*AE677+'ARIMAX(1,1,1) Model'!$C$10*AC677+'ARIMAX(1,1,1) Model'!$C$11*IF(AND(B677&gt;='ARIMAX(1,1,1) Model'!$C$25,B677&lt;='ARIMAX(1,1,1) Model'!$C$26),1,0)+'ARIMAX(1,1,1) Model'!$C$12*E677/1000+'ARIMAX(1,1,1) Model'!$C$13*V677+'ARIMAX(1,1,1) Model'!$C$14*A677+'ARIMAX(1,1,1) Model'!$C$15*SIN(2*PI()*A677/'ARIMAX(1,1,1) Model'!$C$24)+'ARIMAX(1,1,1) Model'!$C$16*COS(2*PI()*A677/'ARIMAX(1,1,1) Model'!$C$24)+'ARIMAX(1,1,1) Model'!$C$17*SIN(4*PI()*A677/'ARIMAX(1,1,1) Model'!$C$24)+'ARIMAX(1,1,1) Model'!$C$18*COS(4*PI()*A677/'ARIMAX(1,1,1) Model'!$C$24)</f>
        <v>1640.39317121974</v>
      </c>
      <c r="AR677" s="31" t="n">
        <f aca="false">IF(ISNUMBER(C677),C677,AP677)-AQ677</f>
        <v>6785.60682878026</v>
      </c>
      <c r="AS677" s="31" t="n">
        <f aca="false">IF(ISNUMBER(C677),C677-AP677,0)</f>
        <v>-267.997273584557</v>
      </c>
      <c r="AT677" s="32"/>
      <c r="AU677" s="33"/>
      <c r="AV677" s="33"/>
      <c r="AW677" s="31"/>
      <c r="AX677" s="31"/>
    </row>
    <row r="678" customFormat="false" ht="16.5" hidden="false" customHeight="true" outlineLevel="0" collapsed="false">
      <c r="A678" s="23" t="n">
        <v>677</v>
      </c>
      <c r="B678" s="24" t="n">
        <v>38009</v>
      </c>
      <c r="C678" s="23" t="n">
        <v>8543</v>
      </c>
      <c r="D678" s="25"/>
      <c r="E678" s="25" t="n">
        <v>362000</v>
      </c>
      <c r="F678" s="25"/>
      <c r="G678" s="25" t="n">
        <v>35.45</v>
      </c>
      <c r="H678" s="25" t="n">
        <v>31.876</v>
      </c>
      <c r="I678" s="25" t="n">
        <v>1.595</v>
      </c>
      <c r="J678" s="25" t="n">
        <v>11566.669</v>
      </c>
      <c r="K678" s="25" t="n">
        <v>751233</v>
      </c>
      <c r="L678" s="25" t="n">
        <v>1111</v>
      </c>
      <c r="M678" s="25" t="n">
        <v>17.357</v>
      </c>
      <c r="N678" s="25" t="n">
        <v>233698</v>
      </c>
      <c r="O678" s="25" t="n">
        <v>7922.6</v>
      </c>
      <c r="P678" s="25" t="n">
        <v>2082493</v>
      </c>
      <c r="Q678" s="25"/>
      <c r="R678" s="25" t="n">
        <v>10632</v>
      </c>
      <c r="S678" s="25" t="n">
        <v>7.5551</v>
      </c>
      <c r="T678" s="25" t="n">
        <v>92.9</v>
      </c>
      <c r="U678" s="25" t="n">
        <v>26</v>
      </c>
      <c r="V678" s="25" t="n">
        <v>92.4</v>
      </c>
      <c r="W678" s="25"/>
      <c r="X678" s="25"/>
      <c r="Y678" s="25"/>
      <c r="Z678" s="25"/>
      <c r="AA678" s="25" t="n">
        <v>287955</v>
      </c>
      <c r="AB678" s="26"/>
      <c r="AC678" s="27" t="n">
        <v>0</v>
      </c>
      <c r="AD678" s="28" t="n">
        <v>209.9</v>
      </c>
      <c r="AE678" s="28" t="n">
        <v>0</v>
      </c>
      <c r="AF678" s="27"/>
      <c r="AG678" s="29" t="n">
        <f aca="false">6753.47943187+0.36116788*I678+0.01252571*N678-22.85359542*V678+0.00407811*AA678-0.00067349*E678</f>
        <v>8500.1254384606</v>
      </c>
      <c r="AH678" s="29" t="n">
        <f aca="false">A678*'Simple Linear Regression'!$B$18+'Simple Linear Regression'!$B$17</f>
        <v>8462.84245274352</v>
      </c>
      <c r="AI678" s="29" t="n">
        <f aca="false">7491.3971+0.0137554*N678-0.00058829*E678-34.3283*V678+0.30565*L678+54.6031*M678</f>
        <v>8608.4338259</v>
      </c>
      <c r="AJ678" s="29" t="n">
        <f aca="false">7491.3971-0.00058829*E678+0.30565*L678+54.6031*M678+0.0137554*N678-34.3283*V678</f>
        <v>8608.4338259</v>
      </c>
      <c r="AL678" s="29" t="n">
        <f aca="false">2192.59+2373.87*I678+0.0316653*N678-15.7623*V678+0.00202406*AA678-0.000740146*E678-0.00963493*(I678*N678)</f>
        <v>8646.0948802317</v>
      </c>
      <c r="AM678" s="30" t="n">
        <f aca="false">5205.907083+122.0638992*I678+13.609808*(N678/1000)-1.245906883*AD678+0.7746840854*AE678-134.2474226*AC678-1547.125689*IF(AND(B678&gt;=DATE(2020,3,20),B678&lt;=DATE(2020,6,26)),1,0)</f>
        <v>8319.6680574663</v>
      </c>
      <c r="AN678" s="30" t="n">
        <f aca="false">IF(ISNUMBER(C679),C679,AN679)-0.8328750492*(AD680-AD679)+3.274150872*(AE680-AE679)+0.7954612886*((IF(ISNUMBER(C679),C679,AN679)-IF(ISNUMBER(C678),C678,AN678))-(-0.8328750492*(AD679-AD678)+3.274150872*(AE679-AE678)))-1.394571582*AO679+0.4181414112*AO678</f>
        <v>8516.28894947743</v>
      </c>
      <c r="AP678" s="31" t="n">
        <f aca="false">AQ678+AR677+'ARIMAX(1,1,1) Model'!$C$19*(AR677-AR676)+'ARIMAX(1,1,1) Model'!$C$20*AS677</f>
        <v>8660.52914049708</v>
      </c>
      <c r="AQ678" s="31" t="n">
        <f aca="false">'ARIMAX(1,1,1) Model'!$C$6*I678+'ARIMAX(1,1,1) Model'!$C$7*N678/1000+'ARIMAX(1,1,1) Model'!$C$8*AD678+'ARIMAX(1,1,1) Model'!$C$9*AE678+'ARIMAX(1,1,1) Model'!$C$10*AC678+'ARIMAX(1,1,1) Model'!$C$11*IF(AND(B678&gt;='ARIMAX(1,1,1) Model'!$C$25,B678&lt;='ARIMAX(1,1,1) Model'!$C$26),1,0)+'ARIMAX(1,1,1) Model'!$C$12*E678/1000+'ARIMAX(1,1,1) Model'!$C$13*V678+'ARIMAX(1,1,1) Model'!$C$14*A678+'ARIMAX(1,1,1) Model'!$C$15*SIN(2*PI()*A678/'ARIMAX(1,1,1) Model'!$C$24)+'ARIMAX(1,1,1) Model'!$C$16*COS(2*PI()*A678/'ARIMAX(1,1,1) Model'!$C$24)+'ARIMAX(1,1,1) Model'!$C$17*SIN(4*PI()*A678/'ARIMAX(1,1,1) Model'!$C$24)+'ARIMAX(1,1,1) Model'!$C$18*COS(4*PI()*A678/'ARIMAX(1,1,1) Model'!$C$24)</f>
        <v>1627.84828973934</v>
      </c>
      <c r="AR678" s="31" t="n">
        <f aca="false">IF(ISNUMBER(C678),C678,AP678)-AQ678</f>
        <v>6915.15171026066</v>
      </c>
      <c r="AS678" s="31" t="n">
        <f aca="false">IF(ISNUMBER(C678),C678-AP678,0)</f>
        <v>-117.529140497078</v>
      </c>
      <c r="AT678" s="32"/>
      <c r="AU678" s="33"/>
      <c r="AV678" s="33"/>
      <c r="AW678" s="31"/>
      <c r="AX678" s="31"/>
    </row>
    <row r="679" customFormat="false" ht="16.5" hidden="false" customHeight="true" outlineLevel="0" collapsed="false">
      <c r="A679" s="23" t="n">
        <v>678</v>
      </c>
      <c r="B679" s="24" t="n">
        <v>38016</v>
      </c>
      <c r="C679" s="23" t="n">
        <v>8514</v>
      </c>
      <c r="D679" s="25"/>
      <c r="E679" s="25" t="n">
        <v>353000</v>
      </c>
      <c r="F679" s="25"/>
      <c r="G679" s="25" t="n">
        <v>33.61</v>
      </c>
      <c r="H679" s="25" t="n">
        <v>30.394</v>
      </c>
      <c r="I679" s="25" t="n">
        <v>1.622</v>
      </c>
      <c r="J679" s="25" t="n">
        <v>11566.669</v>
      </c>
      <c r="K679" s="25" t="n">
        <v>751233</v>
      </c>
      <c r="L679" s="25" t="n">
        <v>1111</v>
      </c>
      <c r="M679" s="25" t="n">
        <v>17.357</v>
      </c>
      <c r="N679" s="25" t="n">
        <v>233698</v>
      </c>
      <c r="O679" s="25" t="n">
        <v>7922.6</v>
      </c>
      <c r="P679" s="25" t="n">
        <v>2082493</v>
      </c>
      <c r="Q679" s="25"/>
      <c r="R679" s="25" t="n">
        <v>10632</v>
      </c>
      <c r="S679" s="25" t="n">
        <v>7.5551</v>
      </c>
      <c r="T679" s="25" t="n">
        <v>92.9</v>
      </c>
      <c r="U679" s="25" t="n">
        <v>26</v>
      </c>
      <c r="V679" s="25" t="n">
        <v>92.4</v>
      </c>
      <c r="W679" s="25"/>
      <c r="X679" s="25"/>
      <c r="Y679" s="25"/>
      <c r="Z679" s="25"/>
      <c r="AA679" s="25" t="n">
        <v>287955</v>
      </c>
      <c r="AB679" s="26"/>
      <c r="AC679" s="27" t="n">
        <v>0</v>
      </c>
      <c r="AD679" s="28" t="n">
        <v>221.9</v>
      </c>
      <c r="AE679" s="28" t="n">
        <v>0</v>
      </c>
      <c r="AF679" s="27"/>
      <c r="AG679" s="29" t="n">
        <f aca="false">6753.47943187+0.36116788*I679+0.01252571*N679-22.85359542*V679+0.00407811*AA679-0.00067349*E679</f>
        <v>8506.19659999336</v>
      </c>
      <c r="AH679" s="29" t="n">
        <f aca="false">A679*'Simple Linear Regression'!$B$18+'Simple Linear Regression'!$B$17</f>
        <v>8463.69548982743</v>
      </c>
      <c r="AI679" s="29" t="n">
        <f aca="false">7491.3971+0.0137554*N679-0.00058829*E679-34.3283*V679+0.30565*L679+54.6031*M679</f>
        <v>8613.7284359</v>
      </c>
      <c r="AJ679" s="29" t="n">
        <f aca="false">7491.3971-0.00058829*E679+0.30565*L679+54.6031*M679+0.0137554*N679-34.3283*V679</f>
        <v>8613.7284359</v>
      </c>
      <c r="AL679" s="29" t="n">
        <f aca="false">2192.59+2373.87*I679+0.0316653*N679-15.7623*V679+0.00202406*AA679-0.000740146*E679-0.00963493*(I679*N679)</f>
        <v>8656.05575971092</v>
      </c>
      <c r="AM679" s="30" t="n">
        <f aca="false">5205.907083+122.0638992*I679+13.609808*(N679/1000)-1.245906883*AD679+0.7746840854*AE679-134.2474226*AC679-1547.125689*IF(AND(B679&gt;=DATE(2020,3,20),B679&lt;=DATE(2020,6,26)),1,0)</f>
        <v>8308.0129001487</v>
      </c>
      <c r="AN679" s="30" t="n">
        <f aca="false">IF(ISNUMBER(C680),C680,AN680)-0.8328750492*(AD681-AD680)+3.274150872*(AE681-AE680)+0.7954612886*((IF(ISNUMBER(C680),C680,AN680)-IF(ISNUMBER(C679),C679,AN679))-(-0.8328750492*(AD680-AD679)+3.274150872*(AE680-AE679)))-1.394571582*AO680+0.4181414112*AO679</f>
        <v>8714.53413621928</v>
      </c>
      <c r="AP679" s="31" t="n">
        <f aca="false">AQ679+AR678+'ARIMAX(1,1,1) Model'!$C$19*(AR678-AR677)+'ARIMAX(1,1,1) Model'!$C$20*AS678</f>
        <v>8663.02998673324</v>
      </c>
      <c r="AQ679" s="31" t="n">
        <f aca="false">'ARIMAX(1,1,1) Model'!$C$6*I679+'ARIMAX(1,1,1) Model'!$C$7*N679/1000+'ARIMAX(1,1,1) Model'!$C$8*AD679+'ARIMAX(1,1,1) Model'!$C$9*AE679+'ARIMAX(1,1,1) Model'!$C$10*AC679+'ARIMAX(1,1,1) Model'!$C$11*IF(AND(B679&gt;='ARIMAX(1,1,1) Model'!$C$25,B679&lt;='ARIMAX(1,1,1) Model'!$C$26),1,0)+'ARIMAX(1,1,1) Model'!$C$12*E679/1000+'ARIMAX(1,1,1) Model'!$C$13*V679+'ARIMAX(1,1,1) Model'!$C$14*A679+'ARIMAX(1,1,1) Model'!$C$15*SIN(2*PI()*A679/'ARIMAX(1,1,1) Model'!$C$24)+'ARIMAX(1,1,1) Model'!$C$16*COS(2*PI()*A679/'ARIMAX(1,1,1) Model'!$C$24)+'ARIMAX(1,1,1) Model'!$C$17*SIN(4*PI()*A679/'ARIMAX(1,1,1) Model'!$C$24)+'ARIMAX(1,1,1) Model'!$C$18*COS(4*PI()*A679/'ARIMAX(1,1,1) Model'!$C$24)</f>
        <v>1629.4575123889</v>
      </c>
      <c r="AR679" s="31" t="n">
        <f aca="false">IF(ISNUMBER(C679),C679,AP679)-AQ679</f>
        <v>6884.54248761111</v>
      </c>
      <c r="AS679" s="31" t="n">
        <f aca="false">IF(ISNUMBER(C679),C679-AP679,0)</f>
        <v>-149.029986733241</v>
      </c>
      <c r="AT679" s="32"/>
      <c r="AU679" s="33"/>
      <c r="AV679" s="33"/>
      <c r="AW679" s="31"/>
      <c r="AX679" s="31"/>
    </row>
    <row r="680" customFormat="false" ht="16.5" hidden="false" customHeight="true" outlineLevel="0" collapsed="false">
      <c r="A680" s="23" t="n">
        <v>679</v>
      </c>
      <c r="B680" s="24" t="n">
        <v>38023</v>
      </c>
      <c r="C680" s="23" t="n">
        <v>8627</v>
      </c>
      <c r="D680" s="25"/>
      <c r="E680" s="25" t="n">
        <v>376000</v>
      </c>
      <c r="F680" s="25"/>
      <c r="G680" s="25" t="n">
        <v>33.406</v>
      </c>
      <c r="H680" s="25" t="n">
        <v>29.656</v>
      </c>
      <c r="I680" s="25" t="n">
        <v>1.616</v>
      </c>
      <c r="J680" s="25" t="n">
        <v>11772.234</v>
      </c>
      <c r="K680" s="25" t="n">
        <v>751233</v>
      </c>
      <c r="L680" s="25" t="n">
        <v>1114</v>
      </c>
      <c r="M680" s="25" t="n">
        <v>17.357</v>
      </c>
      <c r="N680" s="25" t="n">
        <v>233698</v>
      </c>
      <c r="O680" s="25" t="n">
        <v>7950.4</v>
      </c>
      <c r="P680" s="25" t="n">
        <v>2082493</v>
      </c>
      <c r="Q680" s="25"/>
      <c r="R680" s="25" t="n">
        <v>10632</v>
      </c>
      <c r="S680" s="25" t="n">
        <v>7.5551</v>
      </c>
      <c r="T680" s="25" t="n">
        <v>93.6</v>
      </c>
      <c r="U680" s="25" t="n">
        <v>26</v>
      </c>
      <c r="V680" s="25" t="n">
        <v>93.6</v>
      </c>
      <c r="W680" s="25"/>
      <c r="X680" s="25"/>
      <c r="Y680" s="25"/>
      <c r="Z680" s="25"/>
      <c r="AA680" s="25" t="n">
        <v>287955</v>
      </c>
      <c r="AB680" s="26"/>
      <c r="AC680" s="27" t="n">
        <v>0</v>
      </c>
      <c r="AD680" s="28" t="n">
        <v>201</v>
      </c>
      <c r="AE680" s="28" t="n">
        <v>0</v>
      </c>
      <c r="AF680" s="27"/>
      <c r="AG680" s="29" t="n">
        <f aca="false">6753.47943187+0.36116788*I680+0.01252571*N680-22.85359542*V680+0.00407811*AA680-0.00067349*E680</f>
        <v>8463.27984848208</v>
      </c>
      <c r="AH680" s="29" t="n">
        <f aca="false">A680*'Simple Linear Regression'!$B$18+'Simple Linear Regression'!$B$17</f>
        <v>8464.54852691133</v>
      </c>
      <c r="AI680" s="29" t="n">
        <f aca="false">7491.3971+0.0137554*N680-0.00058829*E680-34.3283*V680+0.30565*L680+54.6031*M680</f>
        <v>8559.9207559</v>
      </c>
      <c r="AJ680" s="29" t="n">
        <f aca="false">7491.3971-0.00058829*E680+0.30565*L680+54.6031*M680+0.0137554*N680-34.3283*V680</f>
        <v>8559.9207559</v>
      </c>
      <c r="AL680" s="29" t="n">
        <f aca="false">2192.59+2373.87*I680+0.0316653*N680-15.7623*V680+0.00202406*AA680-0.000740146*E680-0.00963493*(I680*N680)</f>
        <v>8619.38440493776</v>
      </c>
      <c r="AM680" s="30" t="n">
        <f aca="false">5205.907083+122.0638992*I680+13.609808*(N680/1000)-1.245906883*AD680+0.7746840854*AE680-134.2474226*AC680-1547.125689*IF(AND(B680&gt;=DATE(2020,3,20),B680&lt;=DATE(2020,6,26)),1,0)</f>
        <v>8333.3199706082</v>
      </c>
      <c r="AN680" s="30" t="n">
        <f aca="false">IF(ISNUMBER(C681),C681,AN681)-0.8328750492*(AD682-AD681)+3.274150872*(AE682-AE681)+0.7954612886*((IF(ISNUMBER(C681),C681,AN681)-IF(ISNUMBER(C680),C680,AN680))-(-0.8328750492*(AD681-AD680)+3.274150872*(AE681-AE680)))-1.394571582*AO681+0.4181414112*AO680</f>
        <v>8804.39950520694</v>
      </c>
      <c r="AP680" s="31" t="n">
        <f aca="false">AQ680+AR679+'ARIMAX(1,1,1) Model'!$C$19*(AR679-AR678)+'ARIMAX(1,1,1) Model'!$C$20*AS679</f>
        <v>8638.61760696651</v>
      </c>
      <c r="AQ680" s="31" t="n">
        <f aca="false">'ARIMAX(1,1,1) Model'!$C$6*I680+'ARIMAX(1,1,1) Model'!$C$7*N680/1000+'ARIMAX(1,1,1) Model'!$C$8*AD680+'ARIMAX(1,1,1) Model'!$C$9*AE680+'ARIMAX(1,1,1) Model'!$C$10*AC680+'ARIMAX(1,1,1) Model'!$C$11*IF(AND(B680&gt;='ARIMAX(1,1,1) Model'!$C$25,B680&lt;='ARIMAX(1,1,1) Model'!$C$26),1,0)+'ARIMAX(1,1,1) Model'!$C$12*E680/1000+'ARIMAX(1,1,1) Model'!$C$13*V680+'ARIMAX(1,1,1) Model'!$C$14*A680+'ARIMAX(1,1,1) Model'!$C$15*SIN(2*PI()*A680/'ARIMAX(1,1,1) Model'!$C$24)+'ARIMAX(1,1,1) Model'!$C$16*COS(2*PI()*A680/'ARIMAX(1,1,1) Model'!$C$24)+'ARIMAX(1,1,1) Model'!$C$17*SIN(4*PI()*A680/'ARIMAX(1,1,1) Model'!$C$24)+'ARIMAX(1,1,1) Model'!$C$18*COS(4*PI()*A680/'ARIMAX(1,1,1) Model'!$C$24)</f>
        <v>1622.92105678127</v>
      </c>
      <c r="AR680" s="31" t="n">
        <f aca="false">IF(ISNUMBER(C680),C680,AP680)-AQ680</f>
        <v>7004.07894321873</v>
      </c>
      <c r="AS680" s="31" t="n">
        <f aca="false">IF(ISNUMBER(C680),C680-AP680,0)</f>
        <v>-11.6176069665144</v>
      </c>
      <c r="AT680" s="32"/>
      <c r="AU680" s="33"/>
      <c r="AV680" s="33"/>
      <c r="AW680" s="31"/>
      <c r="AX680" s="31"/>
    </row>
    <row r="681" customFormat="false" ht="16.5" hidden="false" customHeight="true" outlineLevel="0" collapsed="false">
      <c r="A681" s="23" t="n">
        <v>680</v>
      </c>
      <c r="B681" s="24" t="n">
        <v>38030</v>
      </c>
      <c r="C681" s="23" t="n">
        <v>8727</v>
      </c>
      <c r="D681" s="25"/>
      <c r="E681" s="25" t="n">
        <v>380000</v>
      </c>
      <c r="F681" s="25"/>
      <c r="G681" s="25" t="n">
        <v>33.882</v>
      </c>
      <c r="H681" s="25" t="n">
        <v>30.124</v>
      </c>
      <c r="I681" s="25" t="n">
        <v>1.638</v>
      </c>
      <c r="J681" s="25" t="n">
        <v>11772.234</v>
      </c>
      <c r="K681" s="25" t="n">
        <v>801943</v>
      </c>
      <c r="L681" s="25" t="n">
        <v>1114</v>
      </c>
      <c r="M681" s="25" t="n">
        <v>17.357</v>
      </c>
      <c r="N681" s="25" t="n">
        <v>233698</v>
      </c>
      <c r="O681" s="25" t="n">
        <v>7950.4</v>
      </c>
      <c r="P681" s="25" t="n">
        <v>2082493</v>
      </c>
      <c r="Q681" s="25"/>
      <c r="R681" s="25" t="n">
        <v>10632</v>
      </c>
      <c r="S681" s="25" t="n">
        <v>7.5551</v>
      </c>
      <c r="T681" s="25" t="n">
        <v>93.6</v>
      </c>
      <c r="U681" s="25" t="n">
        <v>26</v>
      </c>
      <c r="V681" s="25" t="n">
        <v>93.6</v>
      </c>
      <c r="W681" s="25"/>
      <c r="X681" s="25"/>
      <c r="Y681" s="25"/>
      <c r="Z681" s="25"/>
      <c r="AA681" s="25" t="n">
        <v>287955</v>
      </c>
      <c r="AB681" s="26"/>
      <c r="AC681" s="27" t="n">
        <v>0</v>
      </c>
      <c r="AD681" s="28" t="n">
        <v>187.2</v>
      </c>
      <c r="AE681" s="28" t="n">
        <v>0</v>
      </c>
      <c r="AF681" s="27"/>
      <c r="AG681" s="29" t="n">
        <f aca="false">6753.47943187+0.36116788*I681+0.01252571*N681-22.85359542*V681+0.00407811*AA681-0.00067349*E681</f>
        <v>8460.59383417544</v>
      </c>
      <c r="AH681" s="29" t="n">
        <f aca="false">A681*'Simple Linear Regression'!$B$18+'Simple Linear Regression'!$B$17</f>
        <v>8465.40156399524</v>
      </c>
      <c r="AI681" s="29" t="n">
        <f aca="false">7491.3971+0.0137554*N681-0.00058829*E681-34.3283*V681+0.30565*L681+54.6031*M681</f>
        <v>8557.5675959</v>
      </c>
      <c r="AJ681" s="29" t="n">
        <f aca="false">7491.3971-0.00058829*E681+0.30565*L681+54.6031*M681+0.0137554*N681-34.3283*V681</f>
        <v>8557.5675959</v>
      </c>
      <c r="AL681" s="29" t="n">
        <f aca="false">2192.59+2373.87*I681+0.0316653*N681-15.7623*V681+0.00202406*AA681-0.000740146*E681-0.00963493*(I681*N681)</f>
        <v>8619.11235577268</v>
      </c>
      <c r="AM681" s="30" t="n">
        <f aca="false">5205.907083+122.0638992*I681+13.609808*(N681/1000)-1.245906883*AD681+0.7746840854*AE681-134.2474226*AC681-1547.125689*IF(AND(B681&gt;=DATE(2020,3,20),B681&lt;=DATE(2020,6,26)),1,0)</f>
        <v>8353.198891376</v>
      </c>
      <c r="AN681" s="30" t="n">
        <f aca="false">IF(ISNUMBER(C682),C682,AN682)-0.8328750492*(AD683-AD682)+3.274150872*(AE683-AE682)+0.7954612886*((IF(ISNUMBER(C682),C682,AN682)-IF(ISNUMBER(C681),C681,AN681))-(-0.8328750492*(AD682-AD681)+3.274150872*(AE682-AE681)))-1.394571582*AO682+0.4181414112*AO681</f>
        <v>8863.22847564821</v>
      </c>
      <c r="AP681" s="31" t="n">
        <f aca="false">AQ681+AR680+'ARIMAX(1,1,1) Model'!$C$19*(AR680-AR679)+'ARIMAX(1,1,1) Model'!$C$20*AS680</f>
        <v>8644.09368377934</v>
      </c>
      <c r="AQ681" s="31" t="n">
        <f aca="false">'ARIMAX(1,1,1) Model'!$C$6*I681+'ARIMAX(1,1,1) Model'!$C$7*N681/1000+'ARIMAX(1,1,1) Model'!$C$8*AD681+'ARIMAX(1,1,1) Model'!$C$9*AE681+'ARIMAX(1,1,1) Model'!$C$10*AC681+'ARIMAX(1,1,1) Model'!$C$11*IF(AND(B681&gt;='ARIMAX(1,1,1) Model'!$C$25,B681&lt;='ARIMAX(1,1,1) Model'!$C$26),1,0)+'ARIMAX(1,1,1) Model'!$C$12*E681/1000+'ARIMAX(1,1,1) Model'!$C$13*V681+'ARIMAX(1,1,1) Model'!$C$14*A681+'ARIMAX(1,1,1) Model'!$C$15*SIN(2*PI()*A681/'ARIMAX(1,1,1) Model'!$C$24)+'ARIMAX(1,1,1) Model'!$C$16*COS(2*PI()*A681/'ARIMAX(1,1,1) Model'!$C$24)+'ARIMAX(1,1,1) Model'!$C$17*SIN(4*PI()*A681/'ARIMAX(1,1,1) Model'!$C$24)+'ARIMAX(1,1,1) Model'!$C$18*COS(4*PI()*A681/'ARIMAX(1,1,1) Model'!$C$24)</f>
        <v>1617.89933730427</v>
      </c>
      <c r="AR681" s="31" t="n">
        <f aca="false">IF(ISNUMBER(C681),C681,AP681)-AQ681</f>
        <v>7109.10066269573</v>
      </c>
      <c r="AS681" s="31" t="n">
        <f aca="false">IF(ISNUMBER(C681),C681-AP681,0)</f>
        <v>82.9063162206567</v>
      </c>
      <c r="AT681" s="32"/>
      <c r="AU681" s="33"/>
      <c r="AV681" s="33"/>
      <c r="AW681" s="31"/>
      <c r="AX681" s="31"/>
    </row>
    <row r="682" customFormat="false" ht="16.5" hidden="false" customHeight="true" outlineLevel="0" collapsed="false">
      <c r="A682" s="23" t="n">
        <v>681</v>
      </c>
      <c r="B682" s="24" t="n">
        <v>38037</v>
      </c>
      <c r="C682" s="23" t="n">
        <v>8796</v>
      </c>
      <c r="D682" s="25"/>
      <c r="E682" s="25" t="n">
        <v>356000</v>
      </c>
      <c r="F682" s="25"/>
      <c r="G682" s="25" t="n">
        <v>35.54</v>
      </c>
      <c r="H682" s="25" t="n">
        <v>31.386</v>
      </c>
      <c r="I682" s="25" t="n">
        <v>1.648</v>
      </c>
      <c r="J682" s="25" t="n">
        <v>11772.234</v>
      </c>
      <c r="K682" s="25" t="n">
        <v>801943</v>
      </c>
      <c r="L682" s="25" t="n">
        <v>1114</v>
      </c>
      <c r="M682" s="25" t="n">
        <v>16.695</v>
      </c>
      <c r="N682" s="25" t="n">
        <v>238538</v>
      </c>
      <c r="O682" s="25" t="n">
        <v>7950.4</v>
      </c>
      <c r="P682" s="25" t="n">
        <v>2082493</v>
      </c>
      <c r="Q682" s="25"/>
      <c r="R682" s="25" t="n">
        <v>10632</v>
      </c>
      <c r="S682" s="25" t="n">
        <v>8.0655</v>
      </c>
      <c r="T682" s="25" t="n">
        <v>93.6</v>
      </c>
      <c r="U682" s="25" t="n">
        <v>26</v>
      </c>
      <c r="V682" s="25" t="n">
        <v>93.6</v>
      </c>
      <c r="W682" s="25"/>
      <c r="X682" s="25"/>
      <c r="Y682" s="25"/>
      <c r="Z682" s="25"/>
      <c r="AA682" s="25" t="n">
        <v>287955</v>
      </c>
      <c r="AB682" s="26"/>
      <c r="AC682" s="27" t="n">
        <v>0</v>
      </c>
      <c r="AD682" s="28" t="n">
        <v>178.8</v>
      </c>
      <c r="AE682" s="28" t="n">
        <v>0</v>
      </c>
      <c r="AF682" s="27"/>
      <c r="AG682" s="29" t="n">
        <f aca="false">6753.47943187+0.36116788*I682+0.01252571*N682-22.85359542*V682+0.00407811*AA682-0.00067349*E682</f>
        <v>8537.38564225424</v>
      </c>
      <c r="AH682" s="29" t="n">
        <f aca="false">A682*'Simple Linear Regression'!$B$18+'Simple Linear Regression'!$B$17</f>
        <v>8466.25460107914</v>
      </c>
      <c r="AI682" s="29" t="n">
        <f aca="false">7491.3971+0.0137554*N682-0.00058829*E682-34.3283*V682+0.30565*L682+54.6031*M682</f>
        <v>8602.1154397</v>
      </c>
      <c r="AJ682" s="29" t="n">
        <f aca="false">7491.3971-0.00058829*E682+0.30565*L682+54.6031*M682+0.0137554*N682-34.3283*V682</f>
        <v>8602.1154397</v>
      </c>
      <c r="AL682" s="29" t="n">
        <f aca="false">2192.59+2373.87*I682+0.0316653*N682-15.7623*V682+0.00202406*AA682-0.000740146*E682-0.00963493*(I682*N682)</f>
        <v>8714.50668820368</v>
      </c>
      <c r="AM682" s="30" t="n">
        <f aca="false">5205.907083+122.0638992*I682+13.609808*(N682/1000)-1.245906883*AD682+0.7746840854*AE682-134.2474226*AC682-1547.125689*IF(AND(B682&gt;=DATE(2020,3,20),B682&lt;=DATE(2020,6,26)),1,0)</f>
        <v>8430.7566189052</v>
      </c>
      <c r="AN682" s="30" t="n">
        <f aca="false">IF(ISNUMBER(C683),C683,AN683)-0.8328750492*(AD684-AD683)+3.274150872*(AE684-AE683)+0.7954612886*((IF(ISNUMBER(C683),C683,AN683)-IF(ISNUMBER(C682),C682,AN682))-(-0.8328750492*(AD683-AD682)+3.274150872*(AE683-AE682)))-1.394571582*AO683+0.4181414112*AO682</f>
        <v>9152.80648759307</v>
      </c>
      <c r="AP682" s="31" t="n">
        <f aca="false">AQ682+AR681+'ARIMAX(1,1,1) Model'!$C$19*(AR681-AR680)+'ARIMAX(1,1,1) Model'!$C$20*AS681</f>
        <v>8696.88254580319</v>
      </c>
      <c r="AQ682" s="31" t="n">
        <f aca="false">'ARIMAX(1,1,1) Model'!$C$6*I682+'ARIMAX(1,1,1) Model'!$C$7*N682/1000+'ARIMAX(1,1,1) Model'!$C$8*AD682+'ARIMAX(1,1,1) Model'!$C$9*AE682+'ARIMAX(1,1,1) Model'!$C$10*AC682+'ARIMAX(1,1,1) Model'!$C$11*IF(AND(B682&gt;='ARIMAX(1,1,1) Model'!$C$25,B682&lt;='ARIMAX(1,1,1) Model'!$C$26),1,0)+'ARIMAX(1,1,1) Model'!$C$12*E682/1000+'ARIMAX(1,1,1) Model'!$C$13*V682+'ARIMAX(1,1,1) Model'!$C$14*A682+'ARIMAX(1,1,1) Model'!$C$15*SIN(2*PI()*A682/'ARIMAX(1,1,1) Model'!$C$24)+'ARIMAX(1,1,1) Model'!$C$16*COS(2*PI()*A682/'ARIMAX(1,1,1) Model'!$C$24)+'ARIMAX(1,1,1) Model'!$C$17*SIN(4*PI()*A682/'ARIMAX(1,1,1) Model'!$C$24)+'ARIMAX(1,1,1) Model'!$C$18*COS(4*PI()*A682/'ARIMAX(1,1,1) Model'!$C$24)</f>
        <v>1652.16154848062</v>
      </c>
      <c r="AR682" s="31" t="n">
        <f aca="false">IF(ISNUMBER(C682),C682,AP682)-AQ682</f>
        <v>7143.83845151938</v>
      </c>
      <c r="AS682" s="31" t="n">
        <f aca="false">IF(ISNUMBER(C682),C682-AP682,0)</f>
        <v>99.1174541968067</v>
      </c>
      <c r="AT682" s="32"/>
      <c r="AU682" s="33"/>
      <c r="AV682" s="33"/>
      <c r="AW682" s="31"/>
      <c r="AX682" s="31"/>
    </row>
    <row r="683" customFormat="false" ht="16.5" hidden="false" customHeight="true" outlineLevel="0" collapsed="false">
      <c r="A683" s="23" t="n">
        <v>682</v>
      </c>
      <c r="B683" s="24" t="n">
        <v>38044</v>
      </c>
      <c r="C683" s="23" t="n">
        <v>8970</v>
      </c>
      <c r="D683" s="25"/>
      <c r="E683" s="25" t="n">
        <v>359000</v>
      </c>
      <c r="F683" s="25"/>
      <c r="G683" s="25" t="n">
        <v>36.082</v>
      </c>
      <c r="H683" s="25" t="n">
        <v>32.268</v>
      </c>
      <c r="I683" s="25" t="n">
        <v>1.688</v>
      </c>
      <c r="J683" s="25" t="n">
        <v>11772.234</v>
      </c>
      <c r="K683" s="25" t="n">
        <v>801943</v>
      </c>
      <c r="L683" s="25" t="n">
        <v>1114</v>
      </c>
      <c r="M683" s="25" t="n">
        <v>16.695</v>
      </c>
      <c r="N683" s="25" t="n">
        <v>238538</v>
      </c>
      <c r="O683" s="25" t="n">
        <v>7950.4</v>
      </c>
      <c r="P683" s="25" t="n">
        <v>2082493</v>
      </c>
      <c r="Q683" s="25"/>
      <c r="R683" s="25" t="n">
        <v>10632</v>
      </c>
      <c r="S683" s="25" t="n">
        <v>8.0655</v>
      </c>
      <c r="T683" s="25" t="n">
        <v>93.6</v>
      </c>
      <c r="U683" s="25" t="n">
        <v>26</v>
      </c>
      <c r="V683" s="25" t="n">
        <v>93.6</v>
      </c>
      <c r="W683" s="25"/>
      <c r="X683" s="25"/>
      <c r="Y683" s="25"/>
      <c r="Z683" s="25"/>
      <c r="AA683" s="25" t="n">
        <v>287955</v>
      </c>
      <c r="AB683" s="26"/>
      <c r="AC683" s="27" t="n">
        <v>0</v>
      </c>
      <c r="AD683" s="28" t="n">
        <v>157.3</v>
      </c>
      <c r="AE683" s="28" t="n">
        <v>0</v>
      </c>
      <c r="AF683" s="27"/>
      <c r="AG683" s="29" t="n">
        <f aca="false">6753.47943187+0.36116788*I683+0.01252571*N683-22.85359542*V683+0.00407811*AA683-0.00067349*E683</f>
        <v>8535.37961896944</v>
      </c>
      <c r="AH683" s="29" t="n">
        <f aca="false">A683*'Simple Linear Regression'!$B$18+'Simple Linear Regression'!$B$17</f>
        <v>8467.10763816304</v>
      </c>
      <c r="AI683" s="29" t="n">
        <f aca="false">7491.3971+0.0137554*N683-0.00058829*E683-34.3283*V683+0.30565*L683+54.6031*M683</f>
        <v>8600.3505697</v>
      </c>
      <c r="AJ683" s="29" t="n">
        <f aca="false">7491.3971-0.00058829*E683+0.30565*L683+54.6031*M683+0.0137554*N683-34.3283*V683</f>
        <v>8600.3505697</v>
      </c>
      <c r="AL683" s="29" t="n">
        <f aca="false">2192.59+2373.87*I683+0.0316653*N683-15.7623*V683+0.00202406*AA683-0.000740146*E683-0.00963493*(I683*N683)</f>
        <v>8715.30917291008</v>
      </c>
      <c r="AM683" s="30" t="n">
        <f aca="false">5205.907083+122.0638992*I683+13.609808*(N683/1000)-1.245906883*AD683+0.7746840854*AE683-134.2474226*AC683-1547.125689*IF(AND(B683&gt;=DATE(2020,3,20),B683&lt;=DATE(2020,6,26)),1,0)</f>
        <v>8462.4261728577</v>
      </c>
      <c r="AN683" s="30" t="n">
        <f aca="false">IF(ISNUMBER(C684),C684,AN684)-0.8328750492*(AD685-AD684)+3.274150872*(AE685-AE684)+0.7954612886*((IF(ISNUMBER(C684),C684,AN684)-IF(ISNUMBER(C683),C683,AN683))-(-0.8328750492*(AD684-AD683)+3.274150872*(AE684-AE683)))-1.394571582*AO684+0.4181414112*AO683</f>
        <v>8904.63899268461</v>
      </c>
      <c r="AP683" s="31" t="n">
        <f aca="false">AQ683+AR682+'ARIMAX(1,1,1) Model'!$C$19*(AR682-AR681)+'ARIMAX(1,1,1) Model'!$C$20*AS682</f>
        <v>8715.38206898942</v>
      </c>
      <c r="AQ683" s="31" t="n">
        <f aca="false">'ARIMAX(1,1,1) Model'!$C$6*I683+'ARIMAX(1,1,1) Model'!$C$7*N683/1000+'ARIMAX(1,1,1) Model'!$C$8*AD683+'ARIMAX(1,1,1) Model'!$C$9*AE683+'ARIMAX(1,1,1) Model'!$C$10*AC683+'ARIMAX(1,1,1) Model'!$C$11*IF(AND(B683&gt;='ARIMAX(1,1,1) Model'!$C$25,B683&lt;='ARIMAX(1,1,1) Model'!$C$26),1,0)+'ARIMAX(1,1,1) Model'!$C$12*E683/1000+'ARIMAX(1,1,1) Model'!$C$13*V683+'ARIMAX(1,1,1) Model'!$C$14*A683+'ARIMAX(1,1,1) Model'!$C$15*SIN(2*PI()*A683/'ARIMAX(1,1,1) Model'!$C$24)+'ARIMAX(1,1,1) Model'!$C$16*COS(2*PI()*A683/'ARIMAX(1,1,1) Model'!$C$24)+'ARIMAX(1,1,1) Model'!$C$17*SIN(4*PI()*A683/'ARIMAX(1,1,1) Model'!$C$24)+'ARIMAX(1,1,1) Model'!$C$18*COS(4*PI()*A683/'ARIMAX(1,1,1) Model'!$C$24)</f>
        <v>1657.36956778063</v>
      </c>
      <c r="AR683" s="31" t="n">
        <f aca="false">IF(ISNUMBER(C683),C683,AP683)-AQ683</f>
        <v>7312.63043221937</v>
      </c>
      <c r="AS683" s="31" t="n">
        <f aca="false">IF(ISNUMBER(C683),C683-AP683,0)</f>
        <v>254.617931010578</v>
      </c>
      <c r="AT683" s="32"/>
      <c r="AU683" s="33"/>
      <c r="AV683" s="33"/>
      <c r="AW683" s="31"/>
      <c r="AX683" s="31"/>
    </row>
    <row r="684" customFormat="false" ht="16.5" hidden="false" customHeight="true" outlineLevel="0" collapsed="false">
      <c r="A684" s="23" t="n">
        <v>683</v>
      </c>
      <c r="B684" s="24" t="n">
        <v>38051</v>
      </c>
      <c r="C684" s="23" t="n">
        <v>8968</v>
      </c>
      <c r="D684" s="25"/>
      <c r="E684" s="25" t="n">
        <v>348000</v>
      </c>
      <c r="F684" s="25"/>
      <c r="G684" s="25" t="n">
        <v>36.674</v>
      </c>
      <c r="H684" s="25" t="n">
        <v>33.732</v>
      </c>
      <c r="I684" s="25" t="n">
        <v>1.717</v>
      </c>
      <c r="J684" s="25" t="n">
        <v>11772.234</v>
      </c>
      <c r="K684" s="25" t="n">
        <v>801943</v>
      </c>
      <c r="L684" s="25" t="n">
        <v>1114</v>
      </c>
      <c r="M684" s="25" t="n">
        <v>16.695</v>
      </c>
      <c r="N684" s="25" t="n">
        <v>238538</v>
      </c>
      <c r="O684" s="25" t="n">
        <v>7950.4</v>
      </c>
      <c r="P684" s="25" t="n">
        <v>2082493</v>
      </c>
      <c r="Q684" s="25"/>
      <c r="R684" s="25" t="n">
        <v>10313</v>
      </c>
      <c r="S684" s="25" t="n">
        <v>8.0655</v>
      </c>
      <c r="T684" s="25" t="n">
        <v>93.6</v>
      </c>
      <c r="U684" s="25" t="n">
        <v>26</v>
      </c>
      <c r="V684" s="25" t="n">
        <v>93.6</v>
      </c>
      <c r="W684" s="25"/>
      <c r="X684" s="25"/>
      <c r="Y684" s="25"/>
      <c r="Z684" s="25"/>
      <c r="AA684" s="25" t="n">
        <v>290626</v>
      </c>
      <c r="AB684" s="26"/>
      <c r="AC684" s="27" t="n">
        <v>0</v>
      </c>
      <c r="AD684" s="28" t="n">
        <v>97.9</v>
      </c>
      <c r="AE684" s="28" t="n">
        <v>2.8</v>
      </c>
      <c r="AF684" s="27"/>
      <c r="AG684" s="29" t="n">
        <f aca="false">6753.47943187+0.36116788*I684+0.01252571*N684-22.85359542*V684+0.00407811*AA684-0.00067349*E684</f>
        <v>8553.69111464796</v>
      </c>
      <c r="AH684" s="29" t="n">
        <f aca="false">A684*'Simple Linear Regression'!$B$18+'Simple Linear Regression'!$B$17</f>
        <v>8467.96067524695</v>
      </c>
      <c r="AI684" s="29" t="n">
        <f aca="false">7491.3971+0.0137554*N684-0.00058829*E684-34.3283*V684+0.30565*L684+54.6031*M684</f>
        <v>8606.8217597</v>
      </c>
      <c r="AJ684" s="29" t="n">
        <f aca="false">7491.3971-0.00058829*E684+0.30565*L684+54.6031*M684+0.0137554*N684-34.3283*V684</f>
        <v>8606.8217597</v>
      </c>
      <c r="AL684" s="29" t="n">
        <f aca="false">2192.59+2373.87*I684+0.0316653*N684-15.7623*V684+0.00202406*AA684-0.000740146*E684-0.00963493*(I684*N684)</f>
        <v>8731.04866213222</v>
      </c>
      <c r="AM684" s="30" t="n">
        <f aca="false">5205.907083+122.0638992*I684+13.609808*(N684/1000)-1.245906883*AD684+0.7746840854*AE684-134.2474226*AC684-1547.125689*IF(AND(B684&gt;=DATE(2020,3,20),B684&lt;=DATE(2020,6,26)),1,0)</f>
        <v>8542.14201022382</v>
      </c>
      <c r="AN684" s="30" t="n">
        <f aca="false">IF(ISNUMBER(C685),C685,AN685)-0.8328750492*(AD686-AD685)+3.274150872*(AE686-AE685)+0.7954612886*((IF(ISNUMBER(C685),C685,AN685)-IF(ISNUMBER(C684),C684,AN684))-(-0.8328750492*(AD685-AD684)+3.274150872*(AE685-AE684)))-1.394571582*AO685+0.4181414112*AO684</f>
        <v>9124.24575415544</v>
      </c>
      <c r="AP684" s="31" t="n">
        <f aca="false">AQ684+AR683+'ARIMAX(1,1,1) Model'!$C$19*(AR683-AR682)+'ARIMAX(1,1,1) Model'!$C$20*AS683</f>
        <v>8767.32304669917</v>
      </c>
      <c r="AQ684" s="31" t="n">
        <f aca="false">'ARIMAX(1,1,1) Model'!$C$6*I684+'ARIMAX(1,1,1) Model'!$C$7*N684/1000+'ARIMAX(1,1,1) Model'!$C$8*AD684+'ARIMAX(1,1,1) Model'!$C$9*AE684+'ARIMAX(1,1,1) Model'!$C$10*AC684+'ARIMAX(1,1,1) Model'!$C$11*IF(AND(B684&gt;='ARIMAX(1,1,1) Model'!$C$25,B684&lt;='ARIMAX(1,1,1) Model'!$C$26),1,0)+'ARIMAX(1,1,1) Model'!$C$12*E684/1000+'ARIMAX(1,1,1) Model'!$C$13*V684+'ARIMAX(1,1,1) Model'!$C$14*A684+'ARIMAX(1,1,1) Model'!$C$15*SIN(2*PI()*A684/'ARIMAX(1,1,1) Model'!$C$24)+'ARIMAX(1,1,1) Model'!$C$16*COS(2*PI()*A684/'ARIMAX(1,1,1) Model'!$C$24)+'ARIMAX(1,1,1) Model'!$C$17*SIN(4*PI()*A684/'ARIMAX(1,1,1) Model'!$C$24)+'ARIMAX(1,1,1) Model'!$C$18*COS(4*PI()*A684/'ARIMAX(1,1,1) Model'!$C$24)</f>
        <v>1667.40745072578</v>
      </c>
      <c r="AR684" s="31" t="n">
        <f aca="false">IF(ISNUMBER(C684),C684,AP684)-AQ684</f>
        <v>7300.59254927422</v>
      </c>
      <c r="AS684" s="31" t="n">
        <f aca="false">IF(ISNUMBER(C684),C684-AP684,0)</f>
        <v>200.676953300832</v>
      </c>
      <c r="AT684" s="32"/>
      <c r="AU684" s="33"/>
      <c r="AV684" s="33"/>
      <c r="AW684" s="31"/>
      <c r="AX684" s="31"/>
    </row>
    <row r="685" customFormat="false" ht="16.5" hidden="false" customHeight="true" outlineLevel="0" collapsed="false">
      <c r="A685" s="23" t="n">
        <v>684</v>
      </c>
      <c r="B685" s="24" t="n">
        <v>38058</v>
      </c>
      <c r="C685" s="23" t="n">
        <v>9044</v>
      </c>
      <c r="D685" s="25"/>
      <c r="E685" s="25" t="n">
        <v>344000</v>
      </c>
      <c r="F685" s="25"/>
      <c r="G685" s="25" t="n">
        <v>36.438</v>
      </c>
      <c r="H685" s="25" t="n">
        <v>33.36</v>
      </c>
      <c r="I685" s="25" t="n">
        <v>1.738</v>
      </c>
      <c r="J685" s="25" t="n">
        <v>11772.234</v>
      </c>
      <c r="K685" s="25" t="n">
        <v>696904</v>
      </c>
      <c r="L685" s="25" t="n">
        <v>1101</v>
      </c>
      <c r="M685" s="25" t="n">
        <v>16.695</v>
      </c>
      <c r="N685" s="25" t="n">
        <v>238538</v>
      </c>
      <c r="O685" s="25" t="n">
        <v>8007.1</v>
      </c>
      <c r="P685" s="25" t="n">
        <v>2082493</v>
      </c>
      <c r="Q685" s="25"/>
      <c r="R685" s="25" t="n">
        <v>10313</v>
      </c>
      <c r="S685" s="25" t="n">
        <v>8.0655</v>
      </c>
      <c r="T685" s="25" t="n">
        <v>93.6</v>
      </c>
      <c r="U685" s="25" t="n">
        <v>26</v>
      </c>
      <c r="V685" s="25" t="n">
        <v>93</v>
      </c>
      <c r="W685" s="25"/>
      <c r="X685" s="25"/>
      <c r="Y685" s="25"/>
      <c r="Z685" s="25"/>
      <c r="AA685" s="25" t="n">
        <v>290626</v>
      </c>
      <c r="AB685" s="26"/>
      <c r="AC685" s="27" t="n">
        <v>0</v>
      </c>
      <c r="AD685" s="28" t="n">
        <v>113.7</v>
      </c>
      <c r="AE685" s="28" t="n">
        <v>2.2</v>
      </c>
      <c r="AF685" s="27"/>
      <c r="AG685" s="29" t="n">
        <f aca="false">6753.47943187+0.36116788*I685+0.01252571*N685-22.85359542*V685+0.00407811*AA685-0.00067349*E685</f>
        <v>8570.10481642544</v>
      </c>
      <c r="AH685" s="29" t="n">
        <f aca="false">A685*'Simple Linear Regression'!$B$18+'Simple Linear Regression'!$B$17</f>
        <v>8468.81371233085</v>
      </c>
      <c r="AI685" s="29" t="n">
        <f aca="false">7491.3971+0.0137554*N685-0.00058829*E685-34.3283*V685+0.30565*L685+54.6031*M685</f>
        <v>8625.7984497</v>
      </c>
      <c r="AJ685" s="29" t="n">
        <f aca="false">7491.3971-0.00058829*E685+0.30565*L685+54.6031*M685+0.0137554*N685-34.3283*V685</f>
        <v>8625.7984497</v>
      </c>
      <c r="AL685" s="29" t="n">
        <f aca="false">2192.59+2373.87*I685+0.0316653*N685-15.7623*V685+0.00202406*AA685-0.000740146*E685-0.00963493*(I685*N685)</f>
        <v>8745.05366055308</v>
      </c>
      <c r="AM685" s="30" t="n">
        <f aca="false">5205.907083+122.0638992*I685+13.609808*(N685/1000)-1.245906883*AD685+0.7746840854*AE685-134.2474226*AC685-1547.125689*IF(AND(B685&gt;=DATE(2020,3,20),B685&lt;=DATE(2020,6,26)),1,0)</f>
        <v>8524.55521290438</v>
      </c>
      <c r="AN685" s="30" t="n">
        <f aca="false">IF(ISNUMBER(C686),C686,AN686)-0.8328750492*(AD687-AD686)+3.274150872*(AE687-AE686)+0.7954612886*((IF(ISNUMBER(C686),C686,AN686)-IF(ISNUMBER(C685),C685,AN685))-(-0.8328750492*(AD686-AD685)+3.274150872*(AE686-AE685)))-1.394571582*AO686+0.4181414112*AO685</f>
        <v>8646.61664859094</v>
      </c>
      <c r="AP685" s="31" t="n">
        <f aca="false">AQ685+AR684+'ARIMAX(1,1,1) Model'!$C$19*(AR684-AR683)+'ARIMAX(1,1,1) Model'!$C$20*AS684</f>
        <v>8829.36089343194</v>
      </c>
      <c r="AQ685" s="31" t="n">
        <f aca="false">'ARIMAX(1,1,1) Model'!$C$6*I685+'ARIMAX(1,1,1) Model'!$C$7*N685/1000+'ARIMAX(1,1,1) Model'!$C$8*AD685+'ARIMAX(1,1,1) Model'!$C$9*AE685+'ARIMAX(1,1,1) Model'!$C$10*AC685+'ARIMAX(1,1,1) Model'!$C$11*IF(AND(B685&gt;='ARIMAX(1,1,1) Model'!$C$25,B685&lt;='ARIMAX(1,1,1) Model'!$C$26),1,0)+'ARIMAX(1,1,1) Model'!$C$12*E685/1000+'ARIMAX(1,1,1) Model'!$C$13*V685+'ARIMAX(1,1,1) Model'!$C$14*A685+'ARIMAX(1,1,1) Model'!$C$15*SIN(2*PI()*A685/'ARIMAX(1,1,1) Model'!$C$24)+'ARIMAX(1,1,1) Model'!$C$16*COS(2*PI()*A685/'ARIMAX(1,1,1) Model'!$C$24)+'ARIMAX(1,1,1) Model'!$C$17*SIN(4*PI()*A685/'ARIMAX(1,1,1) Model'!$C$24)+'ARIMAX(1,1,1) Model'!$C$18*COS(4*PI()*A685/'ARIMAX(1,1,1) Model'!$C$24)</f>
        <v>1710.56843090779</v>
      </c>
      <c r="AR685" s="31" t="n">
        <f aca="false">IF(ISNUMBER(C685),C685,AP685)-AQ685</f>
        <v>7333.43156909221</v>
      </c>
      <c r="AS685" s="31" t="n">
        <f aca="false">IF(ISNUMBER(C685),C685-AP685,0)</f>
        <v>214.63910656806</v>
      </c>
      <c r="AT685" s="32"/>
      <c r="AU685" s="33"/>
      <c r="AV685" s="33"/>
      <c r="AW685" s="31"/>
      <c r="AX685" s="31"/>
    </row>
    <row r="686" customFormat="false" ht="16.5" hidden="false" customHeight="true" outlineLevel="0" collapsed="false">
      <c r="A686" s="23" t="n">
        <v>685</v>
      </c>
      <c r="B686" s="24" t="n">
        <v>38065</v>
      </c>
      <c r="C686" s="23" t="n">
        <v>8818</v>
      </c>
      <c r="D686" s="25"/>
      <c r="E686" s="25" t="n">
        <v>338000</v>
      </c>
      <c r="F686" s="25"/>
      <c r="G686" s="25" t="n">
        <v>37.782</v>
      </c>
      <c r="H686" s="25" t="n">
        <v>34.564</v>
      </c>
      <c r="I686" s="25" t="n">
        <v>1.724</v>
      </c>
      <c r="J686" s="25" t="n">
        <v>11772.234</v>
      </c>
      <c r="K686" s="25" t="n">
        <v>696904</v>
      </c>
      <c r="L686" s="25" t="n">
        <v>1101</v>
      </c>
      <c r="M686" s="25" t="n">
        <v>17.032</v>
      </c>
      <c r="N686" s="25" t="n">
        <v>222450</v>
      </c>
      <c r="O686" s="25" t="n">
        <v>8007.1</v>
      </c>
      <c r="P686" s="25" t="n">
        <v>2102932</v>
      </c>
      <c r="Q686" s="25"/>
      <c r="R686" s="25" t="n">
        <v>10313</v>
      </c>
      <c r="S686" s="25" t="n">
        <v>8.0655</v>
      </c>
      <c r="T686" s="25" t="n">
        <v>93.6</v>
      </c>
      <c r="U686" s="25" t="n">
        <v>26</v>
      </c>
      <c r="V686" s="25" t="n">
        <v>93</v>
      </c>
      <c r="W686" s="25"/>
      <c r="X686" s="25"/>
      <c r="Y686" s="25"/>
      <c r="Z686" s="25"/>
      <c r="AA686" s="25" t="n">
        <v>290626</v>
      </c>
      <c r="AB686" s="26"/>
      <c r="AC686" s="27" t="n">
        <v>0</v>
      </c>
      <c r="AD686" s="28" t="n">
        <v>109.1</v>
      </c>
      <c r="AE686" s="28" t="n">
        <v>3.4</v>
      </c>
      <c r="AF686" s="27"/>
      <c r="AG686" s="29" t="n">
        <f aca="false">6753.47943187+0.36116788*I686+0.01252571*N686-22.85359542*V686+0.00407811*AA686-0.00067349*E686</f>
        <v>8372.62707759512</v>
      </c>
      <c r="AH686" s="29" t="n">
        <f aca="false">A686*'Simple Linear Regression'!$B$18+'Simple Linear Regression'!$B$17</f>
        <v>8469.66674941476</v>
      </c>
      <c r="AI686" s="29" t="n">
        <f aca="false">7491.3971+0.0137554*N686-0.00058829*E686-34.3283*V686+0.30565*L686+54.6031*M686</f>
        <v>8426.4325592</v>
      </c>
      <c r="AJ686" s="29" t="n">
        <f aca="false">7491.3971-0.00058829*E686+0.30565*L686+54.6031*M686+0.0137554*N686-34.3283*V686</f>
        <v>8426.4325592</v>
      </c>
      <c r="AL686" s="29" t="n">
        <f aca="false">2192.59+2373.87*I686+0.0316653*N686-15.7623*V686+0.00202406*AA686-0.000740146*E686-0.00963493*(I686*N686)</f>
        <v>8506.236810826</v>
      </c>
      <c r="AM686" s="30" t="n">
        <f aca="false">5205.907083+122.0638992*I686+13.609808*(N686/1000)-1.245906883*AD686+0.7746840854*AE686-134.2474226*AC686-1547.125689*IF(AND(B686&gt;=DATE(2020,3,20),B686&lt;=DATE(2020,6,26)),1,0)</f>
        <v>8310.55251977586</v>
      </c>
      <c r="AN686" s="30" t="n">
        <f aca="false">IF(ISNUMBER(C687),C687,AN687)-0.8328750492*(AD688-AD687)+3.274150872*(AE688-AE687)+0.7954612886*((IF(ISNUMBER(C687),C687,AN687)-IF(ISNUMBER(C686),C686,AN686))-(-0.8328750492*(AD687-AD686)+3.274150872*(AE687-AE686)))-1.394571582*AO687+0.4181414112*AO686</f>
        <v>8673.06260560607</v>
      </c>
      <c r="AP686" s="31" t="n">
        <f aca="false">AQ686+AR685+'ARIMAX(1,1,1) Model'!$C$19*(AR685-AR684)+'ARIMAX(1,1,1) Model'!$C$20*AS685</f>
        <v>8901.31993854742</v>
      </c>
      <c r="AQ686" s="31" t="n">
        <f aca="false">'ARIMAX(1,1,1) Model'!$C$6*I686+'ARIMAX(1,1,1) Model'!$C$7*N686/1000+'ARIMAX(1,1,1) Model'!$C$8*AD686+'ARIMAX(1,1,1) Model'!$C$9*AE686+'ARIMAX(1,1,1) Model'!$C$10*AC686+'ARIMAX(1,1,1) Model'!$C$11*IF(AND(B686&gt;='ARIMAX(1,1,1) Model'!$C$25,B686&lt;='ARIMAX(1,1,1) Model'!$C$26),1,0)+'ARIMAX(1,1,1) Model'!$C$12*E686/1000+'ARIMAX(1,1,1) Model'!$C$13*V686+'ARIMAX(1,1,1) Model'!$C$14*A686+'ARIMAX(1,1,1) Model'!$C$15*SIN(2*PI()*A686/'ARIMAX(1,1,1) Model'!$C$24)+'ARIMAX(1,1,1) Model'!$C$16*COS(2*PI()*A686/'ARIMAX(1,1,1) Model'!$C$24)+'ARIMAX(1,1,1) Model'!$C$17*SIN(4*PI()*A686/'ARIMAX(1,1,1) Model'!$C$24)+'ARIMAX(1,1,1) Model'!$C$18*COS(4*PI()*A686/'ARIMAX(1,1,1) Model'!$C$24)</f>
        <v>1757.87864171891</v>
      </c>
      <c r="AR686" s="31" t="n">
        <f aca="false">IF(ISNUMBER(C686),C686,AP686)-AQ686</f>
        <v>7060.12135828109</v>
      </c>
      <c r="AS686" s="31" t="n">
        <f aca="false">IF(ISNUMBER(C686),C686-AP686,0)</f>
        <v>-83.3199385474236</v>
      </c>
      <c r="AT686" s="32"/>
      <c r="AU686" s="33"/>
      <c r="AV686" s="33"/>
      <c r="AW686" s="31"/>
      <c r="AX686" s="31"/>
    </row>
    <row r="687" customFormat="false" ht="16.5" hidden="false" customHeight="true" outlineLevel="0" collapsed="false">
      <c r="A687" s="23" t="n">
        <v>686</v>
      </c>
      <c r="B687" s="24" t="n">
        <v>38072</v>
      </c>
      <c r="C687" s="23" t="n">
        <v>8731</v>
      </c>
      <c r="D687" s="25"/>
      <c r="E687" s="25" t="n">
        <v>346000</v>
      </c>
      <c r="F687" s="25"/>
      <c r="G687" s="25" t="n">
        <v>36.654</v>
      </c>
      <c r="H687" s="25" t="n">
        <v>33.588</v>
      </c>
      <c r="I687" s="25" t="n">
        <v>1.743</v>
      </c>
      <c r="J687" s="25" t="n">
        <v>11772.234</v>
      </c>
      <c r="K687" s="25" t="n">
        <v>696904</v>
      </c>
      <c r="L687" s="25" t="n">
        <v>1101</v>
      </c>
      <c r="M687" s="25" t="n">
        <v>17.032</v>
      </c>
      <c r="N687" s="25" t="n">
        <v>222450</v>
      </c>
      <c r="O687" s="25" t="n">
        <v>8007.1</v>
      </c>
      <c r="P687" s="25" t="n">
        <v>2102932</v>
      </c>
      <c r="Q687" s="25"/>
      <c r="R687" s="25" t="n">
        <v>10313</v>
      </c>
      <c r="S687" s="25" t="n">
        <v>8.0655</v>
      </c>
      <c r="T687" s="25" t="n">
        <v>93.6</v>
      </c>
      <c r="U687" s="25" t="n">
        <v>26</v>
      </c>
      <c r="V687" s="25" t="n">
        <v>93</v>
      </c>
      <c r="W687" s="25"/>
      <c r="X687" s="25"/>
      <c r="Y687" s="25"/>
      <c r="Z687" s="25"/>
      <c r="AA687" s="25" t="n">
        <v>290626</v>
      </c>
      <c r="AB687" s="26"/>
      <c r="AC687" s="27" t="n">
        <v>0</v>
      </c>
      <c r="AD687" s="28" t="n">
        <v>92.4</v>
      </c>
      <c r="AE687" s="28" t="n">
        <v>3.6</v>
      </c>
      <c r="AF687" s="27"/>
      <c r="AG687" s="29" t="n">
        <f aca="false">6753.47943187+0.36116788*I687+0.01252571*N687-22.85359542*V687+0.00407811*AA687-0.00067349*E687</f>
        <v>8367.24601978484</v>
      </c>
      <c r="AH687" s="29" t="n">
        <f aca="false">A687*'Simple Linear Regression'!$B$18+'Simple Linear Regression'!$B$17</f>
        <v>8470.51978649866</v>
      </c>
      <c r="AI687" s="29" t="n">
        <f aca="false">7491.3971+0.0137554*N687-0.00058829*E687-34.3283*V687+0.30565*L687+54.6031*M687</f>
        <v>8421.7262392</v>
      </c>
      <c r="AJ687" s="29" t="n">
        <f aca="false">7491.3971-0.00058829*E687+0.30565*L687+54.6031*M687+0.0137554*N687-34.3283*V687</f>
        <v>8421.7262392</v>
      </c>
      <c r="AL687" s="29" t="n">
        <f aca="false">2192.59+2373.87*I687+0.0316653*N687-15.7623*V687+0.00202406*AA687-0.000740146*E687-0.00963493*(I687*N687)</f>
        <v>8504.6966594345</v>
      </c>
      <c r="AM687" s="30" t="n">
        <f aca="false">5205.907083+122.0638992*I687+13.609808*(N687/1000)-1.245906883*AD687+0.7746840854*AE687-134.2474226*AC687-1547.125689*IF(AND(B687&gt;=DATE(2020,3,20),B687&lt;=DATE(2020,6,26)),1,0)</f>
        <v>8333.83331562384</v>
      </c>
      <c r="AN687" s="30" t="n">
        <f aca="false">IF(ISNUMBER(C688),C688,AN688)-0.8328750492*(AD689-AD688)+3.274150872*(AE689-AE688)+0.7954612886*((IF(ISNUMBER(C688),C688,AN688)-IF(ISNUMBER(C687),C687,AN687))-(-0.8328750492*(AD688-AD687)+3.274150872*(AE688-AE687)))-1.394571582*AO688+0.4181414112*AO687</f>
        <v>9631.0865555248</v>
      </c>
      <c r="AP687" s="31" t="n">
        <f aca="false">AQ687+AR686+'ARIMAX(1,1,1) Model'!$C$19*(AR686-AR685)+'ARIMAX(1,1,1) Model'!$C$20*AS686</f>
        <v>8902.95457781377</v>
      </c>
      <c r="AQ687" s="31" t="n">
        <f aca="false">'ARIMAX(1,1,1) Model'!$C$6*I687+'ARIMAX(1,1,1) Model'!$C$7*N687/1000+'ARIMAX(1,1,1) Model'!$C$8*AD687+'ARIMAX(1,1,1) Model'!$C$9*AE687+'ARIMAX(1,1,1) Model'!$C$10*AC687+'ARIMAX(1,1,1) Model'!$C$11*IF(AND(B687&gt;='ARIMAX(1,1,1) Model'!$C$25,B687&lt;='ARIMAX(1,1,1) Model'!$C$26),1,0)+'ARIMAX(1,1,1) Model'!$C$12*E687/1000+'ARIMAX(1,1,1) Model'!$C$13*V687+'ARIMAX(1,1,1) Model'!$C$14*A687+'ARIMAX(1,1,1) Model'!$C$15*SIN(2*PI()*A687/'ARIMAX(1,1,1) Model'!$C$24)+'ARIMAX(1,1,1) Model'!$C$16*COS(2*PI()*A687/'ARIMAX(1,1,1) Model'!$C$24)+'ARIMAX(1,1,1) Model'!$C$17*SIN(4*PI()*A687/'ARIMAX(1,1,1) Model'!$C$24)+'ARIMAX(1,1,1) Model'!$C$18*COS(4*PI()*A687/'ARIMAX(1,1,1) Model'!$C$24)</f>
        <v>1794.49471277827</v>
      </c>
      <c r="AR687" s="31" t="n">
        <f aca="false">IF(ISNUMBER(C687),C687,AP687)-AQ687</f>
        <v>6936.50528722173</v>
      </c>
      <c r="AS687" s="31" t="n">
        <f aca="false">IF(ISNUMBER(C687),C687-AP687,0)</f>
        <v>-171.954577813767</v>
      </c>
      <c r="AT687" s="32"/>
      <c r="AU687" s="33"/>
      <c r="AV687" s="33"/>
      <c r="AW687" s="31"/>
      <c r="AX687" s="31"/>
    </row>
    <row r="688" customFormat="false" ht="16.5" hidden="false" customHeight="true" outlineLevel="0" collapsed="false">
      <c r="A688" s="23" t="n">
        <v>687</v>
      </c>
      <c r="B688" s="24" t="n">
        <v>38079</v>
      </c>
      <c r="C688" s="23" t="n">
        <v>9249</v>
      </c>
      <c r="D688" s="25"/>
      <c r="E688" s="25" t="n">
        <v>340000</v>
      </c>
      <c r="F688" s="25"/>
      <c r="G688" s="25" t="n">
        <v>35.234</v>
      </c>
      <c r="H688" s="25" t="n">
        <v>32.23</v>
      </c>
      <c r="I688" s="25" t="n">
        <v>1.758</v>
      </c>
      <c r="J688" s="25" t="n">
        <v>11772.234</v>
      </c>
      <c r="K688" s="25" t="n">
        <v>696904</v>
      </c>
      <c r="L688" s="25" t="n">
        <v>1101</v>
      </c>
      <c r="M688" s="25" t="n">
        <v>17.032</v>
      </c>
      <c r="N688" s="25" t="n">
        <v>222450</v>
      </c>
      <c r="O688" s="25" t="n">
        <v>8007.1</v>
      </c>
      <c r="P688" s="25" t="n">
        <v>2102932</v>
      </c>
      <c r="Q688" s="25"/>
      <c r="R688" s="25" t="n">
        <v>10313</v>
      </c>
      <c r="S688" s="25" t="n">
        <v>8.0655</v>
      </c>
      <c r="T688" s="25" t="n">
        <v>93.6</v>
      </c>
      <c r="U688" s="25" t="n">
        <v>26</v>
      </c>
      <c r="V688" s="25" t="n">
        <v>93</v>
      </c>
      <c r="W688" s="25"/>
      <c r="X688" s="25"/>
      <c r="Y688" s="25"/>
      <c r="Z688" s="25"/>
      <c r="AA688" s="25" t="n">
        <v>290626</v>
      </c>
      <c r="AB688" s="26"/>
      <c r="AC688" s="27" t="n">
        <v>0</v>
      </c>
      <c r="AD688" s="28" t="n">
        <v>79.9</v>
      </c>
      <c r="AE688" s="28" t="n">
        <v>7.4</v>
      </c>
      <c r="AF688" s="27"/>
      <c r="AG688" s="29" t="n">
        <f aca="false">6753.47943187+0.36116788*I688+0.01252571*N688-22.85359542*V688+0.00407811*AA688-0.00067349*E688</f>
        <v>8371.29237730304</v>
      </c>
      <c r="AH688" s="29" t="n">
        <f aca="false">A688*'Simple Linear Regression'!$B$18+'Simple Linear Regression'!$B$17</f>
        <v>8471.37282358256</v>
      </c>
      <c r="AI688" s="29" t="n">
        <f aca="false">7491.3971+0.0137554*N688-0.00058829*E688-34.3283*V688+0.30565*L688+54.6031*M688</f>
        <v>8425.2559792</v>
      </c>
      <c r="AJ688" s="29" t="n">
        <f aca="false">7491.3971-0.00058829*E688+0.30565*L688+54.6031*M688+0.0137554*N688-34.3283*V688</f>
        <v>8425.2559792</v>
      </c>
      <c r="AL688" s="29" t="n">
        <f aca="false">2192.59+2373.87*I688+0.0316653*N688-15.7623*V688+0.00202406*AA688-0.000740146*E688-0.00963493*(I688*N688)</f>
        <v>8512.596232757</v>
      </c>
      <c r="AM688" s="30" t="n">
        <f aca="false">5205.907083+122.0638992*I688+13.609808*(N688/1000)-1.245906883*AD688+0.7746840854*AE688-134.2474226*AC688-1547.125689*IF(AND(B688&gt;=DATE(2020,3,20),B688&lt;=DATE(2020,6,26)),1,0)</f>
        <v>8354.18190967386</v>
      </c>
      <c r="AN688" s="30" t="n">
        <f aca="false">IF(ISNUMBER(C689),C689,AN689)-0.8328750492*(AD690-AD689)+3.274150872*(AE690-AE689)+0.7954612886*((IF(ISNUMBER(C689),C689,AN689)-IF(ISNUMBER(C688),C688,AN688))-(-0.8328750492*(AD689-AD688)+3.274150872*(AE689-AE688)))-1.394571582*AO689+0.4181414112*AO688</f>
        <v>9410.47534097934</v>
      </c>
      <c r="AP688" s="31" t="n">
        <f aca="false">AQ688+AR687+'ARIMAX(1,1,1) Model'!$C$19*(AR687-AR686)+'ARIMAX(1,1,1) Model'!$C$20*AS687</f>
        <v>8937.00910112262</v>
      </c>
      <c r="AQ688" s="31" t="n">
        <f aca="false">'ARIMAX(1,1,1) Model'!$C$6*I688+'ARIMAX(1,1,1) Model'!$C$7*N688/1000+'ARIMAX(1,1,1) Model'!$C$8*AD688+'ARIMAX(1,1,1) Model'!$C$9*AE688+'ARIMAX(1,1,1) Model'!$C$10*AC688+'ARIMAX(1,1,1) Model'!$C$11*IF(AND(B688&gt;='ARIMAX(1,1,1) Model'!$C$25,B688&lt;='ARIMAX(1,1,1) Model'!$C$26),1,0)+'ARIMAX(1,1,1) Model'!$C$12*E688/1000+'ARIMAX(1,1,1) Model'!$C$13*V688+'ARIMAX(1,1,1) Model'!$C$14*A688+'ARIMAX(1,1,1) Model'!$C$15*SIN(2*PI()*A688/'ARIMAX(1,1,1) Model'!$C$24)+'ARIMAX(1,1,1) Model'!$C$16*COS(2*PI()*A688/'ARIMAX(1,1,1) Model'!$C$24)+'ARIMAX(1,1,1) Model'!$C$17*SIN(4*PI()*A688/'ARIMAX(1,1,1) Model'!$C$24)+'ARIMAX(1,1,1) Model'!$C$18*COS(4*PI()*A688/'ARIMAX(1,1,1) Model'!$C$24)</f>
        <v>1857.78681624875</v>
      </c>
      <c r="AR688" s="31" t="n">
        <f aca="false">IF(ISNUMBER(C688),C688,AP688)-AQ688</f>
        <v>7391.21318375125</v>
      </c>
      <c r="AS688" s="31" t="n">
        <f aca="false">IF(ISNUMBER(C688),C688-AP688,0)</f>
        <v>311.990898877377</v>
      </c>
      <c r="AT688" s="32"/>
      <c r="AU688" s="33"/>
      <c r="AV688" s="33"/>
      <c r="AW688" s="31"/>
      <c r="AX688" s="31"/>
    </row>
    <row r="689" customFormat="false" ht="16.5" hidden="false" customHeight="true" outlineLevel="0" collapsed="false">
      <c r="A689" s="23" t="n">
        <v>688</v>
      </c>
      <c r="B689" s="24" t="n">
        <v>38086</v>
      </c>
      <c r="C689" s="23" t="n">
        <v>9338</v>
      </c>
      <c r="D689" s="25"/>
      <c r="E689" s="25" t="n">
        <v>335000</v>
      </c>
      <c r="F689" s="25"/>
      <c r="G689" s="25" t="n">
        <v>35.7</v>
      </c>
      <c r="H689" s="25" t="n">
        <v>32.746</v>
      </c>
      <c r="I689" s="25" t="n">
        <v>1.78</v>
      </c>
      <c r="J689" s="25" t="n">
        <v>11772.234</v>
      </c>
      <c r="K689" s="25" t="n">
        <v>696904</v>
      </c>
      <c r="L689" s="25" t="n">
        <v>1119</v>
      </c>
      <c r="M689" s="25" t="n">
        <v>17.032</v>
      </c>
      <c r="N689" s="25" t="n">
        <v>222450</v>
      </c>
      <c r="O689" s="25" t="n">
        <v>8040.4</v>
      </c>
      <c r="P689" s="25" t="n">
        <v>2102932</v>
      </c>
      <c r="Q689" s="25"/>
      <c r="R689" s="25" t="n">
        <v>10313</v>
      </c>
      <c r="S689" s="25" t="n">
        <v>8.0655</v>
      </c>
      <c r="T689" s="25" t="n">
        <v>93.6</v>
      </c>
      <c r="U689" s="25" t="n">
        <v>26</v>
      </c>
      <c r="V689" s="25" t="n">
        <v>89.1</v>
      </c>
      <c r="W689" s="25"/>
      <c r="X689" s="25"/>
      <c r="Y689" s="25"/>
      <c r="Z689" s="25"/>
      <c r="AA689" s="25" t="n">
        <v>290626</v>
      </c>
      <c r="AB689" s="26"/>
      <c r="AC689" s="27" t="n">
        <v>0</v>
      </c>
      <c r="AD689" s="28" t="n">
        <v>85.4</v>
      </c>
      <c r="AE689" s="28" t="n">
        <v>5.2</v>
      </c>
      <c r="AF689" s="27"/>
      <c r="AG689" s="29" t="n">
        <f aca="false">6753.47943187+0.36116788*I689+0.01252571*N689-22.85359542*V689+0.00407811*AA689-0.00067349*E689</f>
        <v>8463.7967951344</v>
      </c>
      <c r="AH689" s="29" t="n">
        <f aca="false">A689*'Simple Linear Regression'!$B$18+'Simple Linear Regression'!$B$17</f>
        <v>8472.22586066647</v>
      </c>
      <c r="AI689" s="29" t="n">
        <f aca="false">7491.3971+0.0137554*N689-0.00058829*E689-34.3283*V689+0.30565*L689+54.6031*M689</f>
        <v>8567.5794992</v>
      </c>
      <c r="AJ689" s="29" t="n">
        <f aca="false">7491.3971-0.00058829*E689+0.30565*L689+54.6031*M689+0.0137554*N689-34.3283*V689</f>
        <v>8567.5794992</v>
      </c>
      <c r="AL689" s="29" t="n">
        <f aca="false">2192.59+2373.87*I689+0.0316653*N689-15.7623*V689+0.00202406*AA689-0.000740146*E689-0.00963493*(I689*N689)</f>
        <v>8582.84268883</v>
      </c>
      <c r="AM689" s="30" t="n">
        <f aca="false">5205.907083+122.0638992*I689+13.609808*(N689/1000)-1.245906883*AD689+0.7746840854*AE689-134.2474226*AC689-1547.125689*IF(AND(B689&gt;=DATE(2020,3,20),B689&lt;=DATE(2020,6,26)),1,0)</f>
        <v>8348.31052261188</v>
      </c>
      <c r="AN689" s="30" t="n">
        <f aca="false">IF(ISNUMBER(C690),C690,AN690)-0.8328750492*(AD691-AD690)+3.274150872*(AE691-AE690)+0.7954612886*((IF(ISNUMBER(C690),C690,AN690)-IF(ISNUMBER(C689),C689,AN689))-(-0.8328750492*(AD690-AD689)+3.274150872*(AE690-AE689)))-1.394571582*AO690+0.4181414112*AO689</f>
        <v>8771.45707953723</v>
      </c>
      <c r="AP689" s="31" t="n">
        <f aca="false">AQ689+AR688+'ARIMAX(1,1,1) Model'!$C$19*(AR688-AR687)+'ARIMAX(1,1,1) Model'!$C$20*AS688</f>
        <v>9005.10337786421</v>
      </c>
      <c r="AQ689" s="31" t="n">
        <f aca="false">'ARIMAX(1,1,1) Model'!$C$6*I689+'ARIMAX(1,1,1) Model'!$C$7*N689/1000+'ARIMAX(1,1,1) Model'!$C$8*AD689+'ARIMAX(1,1,1) Model'!$C$9*AE689+'ARIMAX(1,1,1) Model'!$C$10*AC689+'ARIMAX(1,1,1) Model'!$C$11*IF(AND(B689&gt;='ARIMAX(1,1,1) Model'!$C$25,B689&lt;='ARIMAX(1,1,1) Model'!$C$26),1,0)+'ARIMAX(1,1,1) Model'!$C$12*E689/1000+'ARIMAX(1,1,1) Model'!$C$13*V689+'ARIMAX(1,1,1) Model'!$C$14*A689+'ARIMAX(1,1,1) Model'!$C$15*SIN(2*PI()*A689/'ARIMAX(1,1,1) Model'!$C$24)+'ARIMAX(1,1,1) Model'!$C$16*COS(2*PI()*A689/'ARIMAX(1,1,1) Model'!$C$24)+'ARIMAX(1,1,1) Model'!$C$17*SIN(4*PI()*A689/'ARIMAX(1,1,1) Model'!$C$24)+'ARIMAX(1,1,1) Model'!$C$18*COS(4*PI()*A689/'ARIMAX(1,1,1) Model'!$C$24)</f>
        <v>1850.35964208546</v>
      </c>
      <c r="AR689" s="31" t="n">
        <f aca="false">IF(ISNUMBER(C689),C689,AP689)-AQ689</f>
        <v>7487.64035791454</v>
      </c>
      <c r="AS689" s="31" t="n">
        <f aca="false">IF(ISNUMBER(C689),C689-AP689,0)</f>
        <v>332.89662213579</v>
      </c>
      <c r="AT689" s="32"/>
      <c r="AU689" s="33"/>
      <c r="AV689" s="33"/>
      <c r="AW689" s="31"/>
      <c r="AX689" s="31"/>
    </row>
    <row r="690" customFormat="false" ht="16.5" hidden="false" customHeight="true" outlineLevel="0" collapsed="false">
      <c r="A690" s="23" t="n">
        <v>689</v>
      </c>
      <c r="B690" s="24" t="n">
        <v>38093</v>
      </c>
      <c r="C690" s="23" t="n">
        <v>8973</v>
      </c>
      <c r="D690" s="25"/>
      <c r="E690" s="25" t="n">
        <v>355000</v>
      </c>
      <c r="F690" s="25"/>
      <c r="G690" s="25" t="n">
        <v>37.388</v>
      </c>
      <c r="H690" s="25" t="n">
        <v>33.954</v>
      </c>
      <c r="I690" s="25" t="n">
        <v>1.786</v>
      </c>
      <c r="J690" s="25" t="n">
        <v>11772.234</v>
      </c>
      <c r="K690" s="25" t="n">
        <v>733999</v>
      </c>
      <c r="L690" s="25" t="n">
        <v>1119</v>
      </c>
      <c r="M690" s="25" t="n">
        <v>17.247</v>
      </c>
      <c r="N690" s="25" t="n">
        <v>213709</v>
      </c>
      <c r="O690" s="25" t="n">
        <v>8040.4</v>
      </c>
      <c r="P690" s="25" t="n">
        <v>2102932</v>
      </c>
      <c r="Q690" s="25"/>
      <c r="R690" s="25" t="n">
        <v>10313</v>
      </c>
      <c r="S690" s="25" t="n">
        <v>8.0655</v>
      </c>
      <c r="T690" s="25" t="n">
        <v>93.6</v>
      </c>
      <c r="U690" s="25" t="n">
        <v>26</v>
      </c>
      <c r="V690" s="25" t="n">
        <v>89.1</v>
      </c>
      <c r="W690" s="25"/>
      <c r="X690" s="25"/>
      <c r="Y690" s="25"/>
      <c r="Z690" s="25"/>
      <c r="AA690" s="25" t="n">
        <v>290626</v>
      </c>
      <c r="AB690" s="26"/>
      <c r="AC690" s="27" t="n">
        <v>0</v>
      </c>
      <c r="AD690" s="28" t="n">
        <v>79.7</v>
      </c>
      <c r="AE690" s="28" t="n">
        <v>1.4</v>
      </c>
      <c r="AF690" s="27"/>
      <c r="AG690" s="29" t="n">
        <f aca="false">6753.47943187+0.36116788*I690+0.01252571*N690-22.85359542*V690+0.00407811*AA690-0.00067349*E690</f>
        <v>8340.84193103168</v>
      </c>
      <c r="AH690" s="29" t="n">
        <f aca="false">A690*'Simple Linear Regression'!$B$18+'Simple Linear Regression'!$B$17</f>
        <v>8473.07889775037</v>
      </c>
      <c r="AI690" s="29" t="n">
        <f aca="false">7491.3971+0.0137554*N690-0.00058829*E690-34.3283*V690+0.30565*L690+54.6031*M690</f>
        <v>8447.3174143</v>
      </c>
      <c r="AJ690" s="29" t="n">
        <f aca="false">7491.3971-0.00058829*E690+0.30565*L690+54.6031*M690+0.0137554*N690-34.3283*V690</f>
        <v>8447.3174143</v>
      </c>
      <c r="AL690" s="29" t="n">
        <f aca="false">2192.59+2373.87*I690+0.0316653*N690-15.7623*V690+0.00202406*AA690-0.000740146*E690-0.00963493*(I690*N690)</f>
        <v>8443.05185716918</v>
      </c>
      <c r="AM690" s="30" t="n">
        <f aca="false">5205.907083+122.0638992*I690+13.609808*(N690/1000)-1.245906883*AD690+0.7746840854*AE690-134.2474226*AC690-1547.125689*IF(AND(B690&gt;=DATE(2020,3,20),B690&lt;=DATE(2020,6,26)),1,0)</f>
        <v>8234.23744398766</v>
      </c>
      <c r="AN690" s="30" t="n">
        <f aca="false">IF(ISNUMBER(C691),C691,AN691)-0.8328750492*(AD692-AD691)+3.274150872*(AE692-AE691)+0.7954612886*((IF(ISNUMBER(C691),C691,AN691)-IF(ISNUMBER(C690),C690,AN690))-(-0.8328750492*(AD691-AD690)+3.274150872*(AE691-AE690)))-1.394571582*AO691+0.4181414112*AO690</f>
        <v>9434.6152434565</v>
      </c>
      <c r="AP690" s="31" t="n">
        <f aca="false">AQ690+AR689+'ARIMAX(1,1,1) Model'!$C$19*(AR689-AR688)+'ARIMAX(1,1,1) Model'!$C$20*AS689</f>
        <v>9068.01084261801</v>
      </c>
      <c r="AQ690" s="31" t="n">
        <f aca="false">'ARIMAX(1,1,1) Model'!$C$6*I690+'ARIMAX(1,1,1) Model'!$C$7*N690/1000+'ARIMAX(1,1,1) Model'!$C$8*AD690+'ARIMAX(1,1,1) Model'!$C$9*AE690+'ARIMAX(1,1,1) Model'!$C$10*AC690+'ARIMAX(1,1,1) Model'!$C$11*IF(AND(B690&gt;='ARIMAX(1,1,1) Model'!$C$25,B690&lt;='ARIMAX(1,1,1) Model'!$C$26),1,0)+'ARIMAX(1,1,1) Model'!$C$12*E690/1000+'ARIMAX(1,1,1) Model'!$C$13*V690+'ARIMAX(1,1,1) Model'!$C$14*A690+'ARIMAX(1,1,1) Model'!$C$15*SIN(2*PI()*A690/'ARIMAX(1,1,1) Model'!$C$24)+'ARIMAX(1,1,1) Model'!$C$16*COS(2*PI()*A690/'ARIMAX(1,1,1) Model'!$C$24)+'ARIMAX(1,1,1) Model'!$C$17*SIN(4*PI()*A690/'ARIMAX(1,1,1) Model'!$C$24)+'ARIMAX(1,1,1) Model'!$C$18*COS(4*PI()*A690/'ARIMAX(1,1,1) Model'!$C$24)</f>
        <v>1870.60053690833</v>
      </c>
      <c r="AR690" s="31" t="n">
        <f aca="false">IF(ISNUMBER(C690),C690,AP690)-AQ690</f>
        <v>7102.39946309167</v>
      </c>
      <c r="AS690" s="31" t="n">
        <f aca="false">IF(ISNUMBER(C690),C690-AP690,0)</f>
        <v>-95.0108426180141</v>
      </c>
      <c r="AT690" s="32"/>
      <c r="AU690" s="33"/>
      <c r="AV690" s="33"/>
      <c r="AW690" s="31"/>
      <c r="AX690" s="31"/>
    </row>
    <row r="691" customFormat="false" ht="16.5" hidden="false" customHeight="true" outlineLevel="0" collapsed="false">
      <c r="A691" s="23" t="n">
        <v>690</v>
      </c>
      <c r="B691" s="24" t="n">
        <v>38100</v>
      </c>
      <c r="C691" s="23" t="n">
        <v>9255</v>
      </c>
      <c r="D691" s="25"/>
      <c r="E691" s="25" t="n">
        <v>364000</v>
      </c>
      <c r="F691" s="25"/>
      <c r="G691" s="25" t="n">
        <v>37.32</v>
      </c>
      <c r="H691" s="25" t="n">
        <v>33.704</v>
      </c>
      <c r="I691" s="25" t="n">
        <v>1.813</v>
      </c>
      <c r="J691" s="25" t="n">
        <v>11772.234</v>
      </c>
      <c r="K691" s="25" t="n">
        <v>733999</v>
      </c>
      <c r="L691" s="25" t="n">
        <v>1119</v>
      </c>
      <c r="M691" s="25" t="n">
        <v>17.247</v>
      </c>
      <c r="N691" s="25" t="n">
        <v>213709</v>
      </c>
      <c r="O691" s="25" t="n">
        <v>8040.4</v>
      </c>
      <c r="P691" s="25" t="n">
        <v>2102932</v>
      </c>
      <c r="Q691" s="25"/>
      <c r="R691" s="25" t="n">
        <v>10313</v>
      </c>
      <c r="S691" s="25" t="n">
        <v>8.0655</v>
      </c>
      <c r="T691" s="25" t="n">
        <v>93.6</v>
      </c>
      <c r="U691" s="25" t="n">
        <v>26</v>
      </c>
      <c r="V691" s="25" t="n">
        <v>89.1</v>
      </c>
      <c r="W691" s="25"/>
      <c r="X691" s="25"/>
      <c r="Y691" s="25"/>
      <c r="Z691" s="25"/>
      <c r="AA691" s="25" t="n">
        <v>290626</v>
      </c>
      <c r="AB691" s="26"/>
      <c r="AC691" s="27" t="n">
        <v>0</v>
      </c>
      <c r="AD691" s="28" t="n">
        <v>33.5</v>
      </c>
      <c r="AE691" s="28" t="n">
        <v>14.9</v>
      </c>
      <c r="AF691" s="27"/>
      <c r="AG691" s="29" t="n">
        <f aca="false">6753.47943187+0.36116788*I691+0.01252571*N691-22.85359542*V691+0.00407811*AA691-0.00067349*E691</f>
        <v>8334.79027256444</v>
      </c>
      <c r="AH691" s="29" t="n">
        <f aca="false">A691*'Simple Linear Regression'!$B$18+'Simple Linear Regression'!$B$17</f>
        <v>8473.93193483428</v>
      </c>
      <c r="AI691" s="29" t="n">
        <f aca="false">7491.3971+0.0137554*N691-0.00058829*E691-34.3283*V691+0.30565*L691+54.6031*M691</f>
        <v>8442.0228043</v>
      </c>
      <c r="AJ691" s="29" t="n">
        <f aca="false">7491.3971-0.00058829*E691+0.30565*L691+54.6031*M691+0.0137554*N691-34.3283*V691</f>
        <v>8442.0228043</v>
      </c>
      <c r="AL691" s="29" t="n">
        <f aca="false">2192.59+2373.87*I691+0.0316653*N691-15.7623*V691+0.00202406*AA691-0.000740146*E691-0.00963493*(I691*N691)</f>
        <v>8444.89010927419</v>
      </c>
      <c r="AM691" s="30" t="n">
        <f aca="false">5205.907083+122.0638992*I691+13.609808*(N691/1000)-1.245906883*AD691+0.7746840854*AE691-134.2474226*AC691-1547.125689*IF(AND(B691&gt;=DATE(2020,3,20),B691&lt;=DATE(2020,6,26)),1,0)</f>
        <v>8305.55230241356</v>
      </c>
      <c r="AN691" s="30" t="n">
        <f aca="false">IF(ISNUMBER(C692),C692,AN692)-0.8328750492*(AD693-AD692)+3.274150872*(AE693-AE692)+0.7954612886*((IF(ISNUMBER(C692),C692,AN692)-IF(ISNUMBER(C691),C691,AN691))-(-0.8328750492*(AD692-AD691)+3.274150872*(AE692-AE691)))-1.394571582*AO692+0.4181414112*AO691</f>
        <v>8646.63884775079</v>
      </c>
      <c r="AP691" s="31" t="n">
        <f aca="false">AQ691+AR690+'ARIMAX(1,1,1) Model'!$C$19*(AR690-AR689)+'ARIMAX(1,1,1) Model'!$C$20*AS690</f>
        <v>9073.45763652549</v>
      </c>
      <c r="AQ691" s="31" t="n">
        <f aca="false">'ARIMAX(1,1,1) Model'!$C$6*I691+'ARIMAX(1,1,1) Model'!$C$7*N691/1000+'ARIMAX(1,1,1) Model'!$C$8*AD691+'ARIMAX(1,1,1) Model'!$C$9*AE691+'ARIMAX(1,1,1) Model'!$C$10*AC691+'ARIMAX(1,1,1) Model'!$C$11*IF(AND(B691&gt;='ARIMAX(1,1,1) Model'!$C$25,B691&lt;='ARIMAX(1,1,1) Model'!$C$26),1,0)+'ARIMAX(1,1,1) Model'!$C$12*E691/1000+'ARIMAX(1,1,1) Model'!$C$13*V691+'ARIMAX(1,1,1) Model'!$C$14*A691+'ARIMAX(1,1,1) Model'!$C$15*SIN(2*PI()*A691/'ARIMAX(1,1,1) Model'!$C$24)+'ARIMAX(1,1,1) Model'!$C$16*COS(2*PI()*A691/'ARIMAX(1,1,1) Model'!$C$24)+'ARIMAX(1,1,1) Model'!$C$17*SIN(4*PI()*A691/'ARIMAX(1,1,1) Model'!$C$24)+'ARIMAX(1,1,1) Model'!$C$18*COS(4*PI()*A691/'ARIMAX(1,1,1) Model'!$C$24)</f>
        <v>1923.11366059585</v>
      </c>
      <c r="AR691" s="31" t="n">
        <f aca="false">IF(ISNUMBER(C691),C691,AP691)-AQ691</f>
        <v>7331.88633940415</v>
      </c>
      <c r="AS691" s="31" t="n">
        <f aca="false">IF(ISNUMBER(C691),C691-AP691,0)</f>
        <v>181.542363474508</v>
      </c>
      <c r="AT691" s="32"/>
      <c r="AU691" s="33"/>
      <c r="AV691" s="33"/>
      <c r="AW691" s="31"/>
      <c r="AX691" s="31"/>
    </row>
    <row r="692" customFormat="false" ht="16.5" hidden="false" customHeight="true" outlineLevel="0" collapsed="false">
      <c r="A692" s="23" t="n">
        <v>691</v>
      </c>
      <c r="B692" s="24" t="n">
        <v>38107</v>
      </c>
      <c r="C692" s="23" t="n">
        <v>8926</v>
      </c>
      <c r="D692" s="25"/>
      <c r="E692" s="25" t="n">
        <v>339000</v>
      </c>
      <c r="F692" s="25"/>
      <c r="G692" s="25" t="n">
        <v>37.31</v>
      </c>
      <c r="H692" s="25" t="n">
        <v>34.64</v>
      </c>
      <c r="I692" s="25" t="n">
        <v>1.812</v>
      </c>
      <c r="J692" s="25" t="n">
        <v>11772.234</v>
      </c>
      <c r="K692" s="25" t="n">
        <v>733999</v>
      </c>
      <c r="L692" s="25" t="n">
        <v>1119</v>
      </c>
      <c r="M692" s="25" t="n">
        <v>17.247</v>
      </c>
      <c r="N692" s="25" t="n">
        <v>213709</v>
      </c>
      <c r="O692" s="25" t="n">
        <v>8040.4</v>
      </c>
      <c r="P692" s="25" t="n">
        <v>2102932</v>
      </c>
      <c r="Q692" s="25"/>
      <c r="R692" s="25" t="n">
        <v>10313</v>
      </c>
      <c r="S692" s="25" t="n">
        <v>8.0655</v>
      </c>
      <c r="T692" s="25" t="n">
        <v>93.6</v>
      </c>
      <c r="U692" s="25" t="n">
        <v>26</v>
      </c>
      <c r="V692" s="25" t="n">
        <v>89.1</v>
      </c>
      <c r="W692" s="25"/>
      <c r="X692" s="25"/>
      <c r="Y692" s="25"/>
      <c r="Z692" s="25"/>
      <c r="AA692" s="25" t="n">
        <v>290626</v>
      </c>
      <c r="AB692" s="26"/>
      <c r="AC692" s="27" t="n">
        <v>0</v>
      </c>
      <c r="AD692" s="28" t="n">
        <v>37.3</v>
      </c>
      <c r="AE692" s="28" t="n">
        <v>22.3</v>
      </c>
      <c r="AF692" s="27"/>
      <c r="AG692" s="29" t="n">
        <f aca="false">6753.47943187+0.36116788*I692+0.01252571*N692-22.85359542*V692+0.00407811*AA692-0.00067349*E692</f>
        <v>8351.62716139656</v>
      </c>
      <c r="AH692" s="29" t="n">
        <f aca="false">A692*'Simple Linear Regression'!$B$18+'Simple Linear Regression'!$B$17</f>
        <v>8474.78497191818</v>
      </c>
      <c r="AI692" s="29" t="n">
        <f aca="false">7491.3971+0.0137554*N692-0.00058829*E692-34.3283*V692+0.30565*L692+54.6031*M692</f>
        <v>8456.7300543</v>
      </c>
      <c r="AJ692" s="29" t="n">
        <f aca="false">7491.3971-0.00058829*E692+0.30565*L692+54.6031*M692+0.0137554*N692-34.3283*V692</f>
        <v>8456.7300543</v>
      </c>
      <c r="AL692" s="29" t="n">
        <f aca="false">2192.59+2373.87*I692+0.0316653*N692-15.7623*V692+0.00202406*AA692-0.000740146*E692-0.00963493*(I692*N692)</f>
        <v>8463.07896052956</v>
      </c>
      <c r="AM692" s="30" t="n">
        <f aca="false">5205.907083+122.0638992*I692+13.609808*(N692/1000)-1.245906883*AD692+0.7746840854*AE692-134.2474226*AC692-1547.125689*IF(AND(B692&gt;=DATE(2020,3,20),B692&lt;=DATE(2020,6,26)),1,0)</f>
        <v>8306.42845459092</v>
      </c>
      <c r="AN692" s="30" t="n">
        <f aca="false">IF(ISNUMBER(C693),C693,AN693)-0.8328750492*(AD694-AD693)+3.274150872*(AE694-AE693)+0.7954612886*((IF(ISNUMBER(C693),C693,AN693)-IF(ISNUMBER(C692),C692,AN692))-(-0.8328750492*(AD693-AD692)+3.274150872*(AE693-AE692)))-1.394571582*AO693+0.4181414112*AO692</f>
        <v>9791.99708624369</v>
      </c>
      <c r="AP692" s="31" t="n">
        <f aca="false">AQ692+AR691+'ARIMAX(1,1,1) Model'!$C$19*(AR691-AR690)+'ARIMAX(1,1,1) Model'!$C$20*AS691</f>
        <v>9205.2653354539</v>
      </c>
      <c r="AQ692" s="31" t="n">
        <f aca="false">'ARIMAX(1,1,1) Model'!$C$6*I692+'ARIMAX(1,1,1) Model'!$C$7*N692/1000+'ARIMAX(1,1,1) Model'!$C$8*AD692+'ARIMAX(1,1,1) Model'!$C$9*AE692+'ARIMAX(1,1,1) Model'!$C$10*AC692+'ARIMAX(1,1,1) Model'!$C$11*IF(AND(B692&gt;='ARIMAX(1,1,1) Model'!$C$25,B692&lt;='ARIMAX(1,1,1) Model'!$C$26),1,0)+'ARIMAX(1,1,1) Model'!$C$12*E692/1000+'ARIMAX(1,1,1) Model'!$C$13*V692+'ARIMAX(1,1,1) Model'!$C$14*A692+'ARIMAX(1,1,1) Model'!$C$15*SIN(2*PI()*A692/'ARIMAX(1,1,1) Model'!$C$24)+'ARIMAX(1,1,1) Model'!$C$16*COS(2*PI()*A692/'ARIMAX(1,1,1) Model'!$C$24)+'ARIMAX(1,1,1) Model'!$C$17*SIN(4*PI()*A692/'ARIMAX(1,1,1) Model'!$C$24)+'ARIMAX(1,1,1) Model'!$C$18*COS(4*PI()*A692/'ARIMAX(1,1,1) Model'!$C$24)</f>
        <v>2014.40004756838</v>
      </c>
      <c r="AR692" s="31" t="n">
        <f aca="false">IF(ISNUMBER(C692),C692,AP692)-AQ692</f>
        <v>6911.59995243162</v>
      </c>
      <c r="AS692" s="31" t="n">
        <f aca="false">IF(ISNUMBER(C692),C692-AP692,0)</f>
        <v>-279.265335453896</v>
      </c>
      <c r="AT692" s="32"/>
      <c r="AU692" s="33"/>
      <c r="AV692" s="33"/>
      <c r="AW692" s="31"/>
      <c r="AX692" s="31"/>
    </row>
    <row r="693" customFormat="false" ht="16.5" hidden="false" customHeight="true" outlineLevel="0" collapsed="false">
      <c r="A693" s="23" t="n">
        <v>692</v>
      </c>
      <c r="B693" s="24" t="n">
        <v>38114</v>
      </c>
      <c r="C693" s="23" t="n">
        <v>9373</v>
      </c>
      <c r="D693" s="25"/>
      <c r="E693" s="25" t="n">
        <v>324000</v>
      </c>
      <c r="F693" s="25"/>
      <c r="G693" s="25" t="n">
        <v>39.24</v>
      </c>
      <c r="H693" s="25" t="n">
        <v>36.384</v>
      </c>
      <c r="I693" s="25" t="n">
        <v>1.844</v>
      </c>
      <c r="J693" s="25" t="n">
        <v>11923.447</v>
      </c>
      <c r="K693" s="25" t="n">
        <v>733999</v>
      </c>
      <c r="L693" s="25" t="n">
        <v>1135</v>
      </c>
      <c r="M693" s="25" t="n">
        <v>17.247</v>
      </c>
      <c r="N693" s="25" t="n">
        <v>213709</v>
      </c>
      <c r="O693" s="25" t="n">
        <v>8098.8</v>
      </c>
      <c r="P693" s="25" t="n">
        <v>2102932</v>
      </c>
      <c r="Q693" s="25"/>
      <c r="R693" s="25" t="n">
        <v>10313</v>
      </c>
      <c r="S693" s="25" t="n">
        <v>8.0655</v>
      </c>
      <c r="T693" s="25" t="n">
        <v>94.6</v>
      </c>
      <c r="U693" s="25" t="n">
        <v>26</v>
      </c>
      <c r="V693" s="25" t="n">
        <v>88.8</v>
      </c>
      <c r="W693" s="25"/>
      <c r="X693" s="25"/>
      <c r="Y693" s="25"/>
      <c r="Z693" s="25"/>
      <c r="AA693" s="25" t="n">
        <v>290626</v>
      </c>
      <c r="AB693" s="26"/>
      <c r="AC693" s="27" t="n">
        <v>0</v>
      </c>
      <c r="AD693" s="28" t="n">
        <v>37.2</v>
      </c>
      <c r="AE693" s="28" t="n">
        <v>22</v>
      </c>
      <c r="AF693" s="27"/>
      <c r="AG693" s="29" t="n">
        <f aca="false">6753.47943187+0.36116788*I693+0.01252571*N693-22.85359542*V693+0.00407811*AA693-0.00067349*E693</f>
        <v>8368.59714739472</v>
      </c>
      <c r="AH693" s="29" t="n">
        <f aca="false">A693*'Simple Linear Regression'!$B$18+'Simple Linear Regression'!$B$17</f>
        <v>8475.63800900209</v>
      </c>
      <c r="AI693" s="29" t="n">
        <f aca="false">7491.3971+0.0137554*N693-0.00058829*E693-34.3283*V693+0.30565*L693+54.6031*M693</f>
        <v>8480.7432943</v>
      </c>
      <c r="AJ693" s="29" t="n">
        <f aca="false">7491.3971-0.00058829*E693+0.30565*L693+54.6031*M693+0.0137554*N693-34.3283*V693</f>
        <v>8480.7432943</v>
      </c>
      <c r="AL693" s="29" t="n">
        <f aca="false">2192.59+2373.87*I693+0.0316653*N693-15.7623*V693+0.00202406*AA693-0.000740146*E693-0.00963493*(I693*N693)</f>
        <v>8488.98340035772</v>
      </c>
      <c r="AM693" s="30" t="n">
        <f aca="false">5205.907083+122.0638992*I693+13.609808*(N693/1000)-1.245906883*AD693+0.7746840854*AE693-134.2474226*AC693-1547.125689*IF(AND(B693&gt;=DATE(2020,3,20),B693&lt;=DATE(2020,6,26)),1,0)</f>
        <v>8310.226684828</v>
      </c>
      <c r="AN693" s="30" t="n">
        <f aca="false">IF(ISNUMBER(C694),C694,AN694)-0.8328750492*(AD695-AD694)+3.274150872*(AE695-AE694)+0.7954612886*((IF(ISNUMBER(C694),C694,AN694)-IF(ISNUMBER(C693),C693,AN693))-(-0.8328750492*(AD694-AD693)+3.274150872*(AE694-AE693)))-1.394571582*AO694+0.4181414112*AO693</f>
        <v>8864.82578792174</v>
      </c>
      <c r="AP693" s="31" t="n">
        <f aca="false">AQ693+AR692+'ARIMAX(1,1,1) Model'!$C$19*(AR692-AR691)+'ARIMAX(1,1,1) Model'!$C$20*AS692</f>
        <v>9175.62200681273</v>
      </c>
      <c r="AQ693" s="31" t="n">
        <f aca="false">'ARIMAX(1,1,1) Model'!$C$6*I693+'ARIMAX(1,1,1) Model'!$C$7*N693/1000+'ARIMAX(1,1,1) Model'!$C$8*AD693+'ARIMAX(1,1,1) Model'!$C$9*AE693+'ARIMAX(1,1,1) Model'!$C$10*AC693+'ARIMAX(1,1,1) Model'!$C$11*IF(AND(B693&gt;='ARIMAX(1,1,1) Model'!$C$25,B693&lt;='ARIMAX(1,1,1) Model'!$C$26),1,0)+'ARIMAX(1,1,1) Model'!$C$12*E693/1000+'ARIMAX(1,1,1) Model'!$C$13*V693+'ARIMAX(1,1,1) Model'!$C$14*A693+'ARIMAX(1,1,1) Model'!$C$15*SIN(2*PI()*A693/'ARIMAX(1,1,1) Model'!$C$24)+'ARIMAX(1,1,1) Model'!$C$16*COS(2*PI()*A693/'ARIMAX(1,1,1) Model'!$C$24)+'ARIMAX(1,1,1) Model'!$C$17*SIN(4*PI()*A693/'ARIMAX(1,1,1) Model'!$C$24)+'ARIMAX(1,1,1) Model'!$C$18*COS(4*PI()*A693/'ARIMAX(1,1,1) Model'!$C$24)</f>
        <v>2053.65115928541</v>
      </c>
      <c r="AR693" s="31" t="n">
        <f aca="false">IF(ISNUMBER(C693),C693,AP693)-AQ693</f>
        <v>7319.34884071459</v>
      </c>
      <c r="AS693" s="31" t="n">
        <f aca="false">IF(ISNUMBER(C693),C693-AP693,0)</f>
        <v>197.377993187272</v>
      </c>
      <c r="AT693" s="32"/>
      <c r="AU693" s="33"/>
      <c r="AV693" s="33"/>
      <c r="AW693" s="31"/>
      <c r="AX693" s="31"/>
    </row>
    <row r="694" customFormat="false" ht="16.5" hidden="false" customHeight="true" outlineLevel="0" collapsed="false">
      <c r="A694" s="23" t="n">
        <v>693</v>
      </c>
      <c r="B694" s="24" t="n">
        <v>38121</v>
      </c>
      <c r="C694" s="23" t="n">
        <v>9119</v>
      </c>
      <c r="D694" s="25"/>
      <c r="E694" s="25" t="n">
        <v>329000</v>
      </c>
      <c r="F694" s="25"/>
      <c r="G694" s="25" t="n">
        <v>40.372</v>
      </c>
      <c r="H694" s="25" t="n">
        <v>37.618</v>
      </c>
      <c r="I694" s="25" t="n">
        <v>1.941</v>
      </c>
      <c r="J694" s="25" t="n">
        <v>11923.447</v>
      </c>
      <c r="K694" s="25" t="n">
        <v>730657</v>
      </c>
      <c r="L694" s="25" t="n">
        <v>1135</v>
      </c>
      <c r="M694" s="25" t="n">
        <v>17.247</v>
      </c>
      <c r="N694" s="25" t="n">
        <v>213709</v>
      </c>
      <c r="O694" s="25" t="n">
        <v>8098.8</v>
      </c>
      <c r="P694" s="25" t="n">
        <v>2102932</v>
      </c>
      <c r="Q694" s="25"/>
      <c r="R694" s="25" t="n">
        <v>10313</v>
      </c>
      <c r="S694" s="25" t="n">
        <v>8.0655</v>
      </c>
      <c r="T694" s="25" t="n">
        <v>94.6</v>
      </c>
      <c r="U694" s="25" t="n">
        <v>26</v>
      </c>
      <c r="V694" s="25" t="n">
        <v>88.8</v>
      </c>
      <c r="W694" s="25"/>
      <c r="X694" s="25"/>
      <c r="Y694" s="25"/>
      <c r="Z694" s="25"/>
      <c r="AA694" s="25" t="n">
        <v>290626</v>
      </c>
      <c r="AB694" s="26"/>
      <c r="AC694" s="27" t="n">
        <v>0</v>
      </c>
      <c r="AD694" s="28" t="n">
        <v>7.9</v>
      </c>
      <c r="AE694" s="28" t="n">
        <v>33.7</v>
      </c>
      <c r="AF694" s="27"/>
      <c r="AG694" s="29" t="n">
        <f aca="false">6753.47943187+0.36116788*I694+0.01252571*N694-22.85359542*V694+0.00407811*AA694-0.00067349*E694</f>
        <v>8365.26473067908</v>
      </c>
      <c r="AH694" s="29" t="n">
        <f aca="false">A694*'Simple Linear Regression'!$B$18+'Simple Linear Regression'!$B$17</f>
        <v>8476.49104608599</v>
      </c>
      <c r="AI694" s="29" t="n">
        <f aca="false">7491.3971+0.0137554*N694-0.00058829*E694-34.3283*V694+0.30565*L694+54.6031*M694</f>
        <v>8477.8018443</v>
      </c>
      <c r="AJ694" s="29" t="n">
        <f aca="false">7491.3971-0.00058829*E694+0.30565*L694+54.6031*M694+0.0137554*N694-34.3283*V694</f>
        <v>8477.8018443</v>
      </c>
      <c r="AL694" s="29" t="n">
        <f aca="false">2192.59+2373.87*I694+0.0316653*N694-15.7623*V694+0.00202406*AA694-0.000740146*E694-0.00963493*(I694*N694)</f>
        <v>8515.81814858683</v>
      </c>
      <c r="AM694" s="30" t="n">
        <f aca="false">5205.907083+122.0638992*I694+13.609808*(N694/1000)-1.245906883*AD694+0.7746840854*AE694-134.2474226*AC694-1547.125689*IF(AND(B694&gt;=DATE(2020,3,20),B694&lt;=DATE(2020,6,26)),1,0)</f>
        <v>8367.63575852148</v>
      </c>
      <c r="AN694" s="30" t="n">
        <f aca="false">IF(ISNUMBER(C695),C695,AN695)-0.8328750492*(AD696-AD695)+3.274150872*(AE696-AE695)+0.7954612886*((IF(ISNUMBER(C695),C695,AN695)-IF(ISNUMBER(C694),C694,AN694))-(-0.8328750492*(AD695-AD694)+3.274150872*(AE695-AE694)))-1.394571582*AO695+0.4181414112*AO694</f>
        <v>9214.46848771017</v>
      </c>
      <c r="AP694" s="31" t="n">
        <f aca="false">AQ694+AR693+'ARIMAX(1,1,1) Model'!$C$19*(AR693-AR692)+'ARIMAX(1,1,1) Model'!$C$20*AS693</f>
        <v>9259.23789489996</v>
      </c>
      <c r="AQ694" s="31" t="n">
        <f aca="false">'ARIMAX(1,1,1) Model'!$C$6*I694+'ARIMAX(1,1,1) Model'!$C$7*N694/1000+'ARIMAX(1,1,1) Model'!$C$8*AD694+'ARIMAX(1,1,1) Model'!$C$9*AE694+'ARIMAX(1,1,1) Model'!$C$10*AC694+'ARIMAX(1,1,1) Model'!$C$11*IF(AND(B694&gt;='ARIMAX(1,1,1) Model'!$C$25,B694&lt;='ARIMAX(1,1,1) Model'!$C$26),1,0)+'ARIMAX(1,1,1) Model'!$C$12*E694/1000+'ARIMAX(1,1,1) Model'!$C$13*V694+'ARIMAX(1,1,1) Model'!$C$14*A694+'ARIMAX(1,1,1) Model'!$C$15*SIN(2*PI()*A694/'ARIMAX(1,1,1) Model'!$C$24)+'ARIMAX(1,1,1) Model'!$C$16*COS(2*PI()*A694/'ARIMAX(1,1,1) Model'!$C$24)+'ARIMAX(1,1,1) Model'!$C$17*SIN(4*PI()*A694/'ARIMAX(1,1,1) Model'!$C$24)+'ARIMAX(1,1,1) Model'!$C$18*COS(4*PI()*A694/'ARIMAX(1,1,1) Model'!$C$24)</f>
        <v>2077.77730743117</v>
      </c>
      <c r="AR694" s="31" t="n">
        <f aca="false">IF(ISNUMBER(C694),C694,AP694)-AQ694</f>
        <v>7041.22269256883</v>
      </c>
      <c r="AS694" s="31" t="n">
        <f aca="false">IF(ISNUMBER(C694),C694-AP694,0)</f>
        <v>-140.237894899958</v>
      </c>
      <c r="AT694" s="32"/>
      <c r="AU694" s="33"/>
      <c r="AV694" s="33"/>
      <c r="AW694" s="31"/>
      <c r="AX694" s="31"/>
    </row>
    <row r="695" customFormat="false" ht="16.5" hidden="false" customHeight="true" outlineLevel="0" collapsed="false">
      <c r="A695" s="23" t="n">
        <v>694</v>
      </c>
      <c r="B695" s="24" t="n">
        <v>38128</v>
      </c>
      <c r="C695" s="23" t="n">
        <v>9154</v>
      </c>
      <c r="D695" s="25"/>
      <c r="E695" s="25" t="n">
        <v>349000</v>
      </c>
      <c r="F695" s="25"/>
      <c r="G695" s="25" t="n">
        <v>40.842</v>
      </c>
      <c r="H695" s="25" t="n">
        <v>38.43</v>
      </c>
      <c r="I695" s="25" t="n">
        <v>2.017</v>
      </c>
      <c r="J695" s="25" t="n">
        <v>11923.447</v>
      </c>
      <c r="K695" s="25" t="n">
        <v>730657</v>
      </c>
      <c r="L695" s="25" t="n">
        <v>1135</v>
      </c>
      <c r="M695" s="25" t="n">
        <v>16.898</v>
      </c>
      <c r="N695" s="25" t="n">
        <v>251403</v>
      </c>
      <c r="O695" s="25" t="n">
        <v>8098.8</v>
      </c>
      <c r="P695" s="25" t="n">
        <v>2102932</v>
      </c>
      <c r="Q695" s="25"/>
      <c r="R695" s="25" t="n">
        <v>10313</v>
      </c>
      <c r="S695" s="25" t="n">
        <v>8.2893</v>
      </c>
      <c r="T695" s="25" t="n">
        <v>94.6</v>
      </c>
      <c r="U695" s="25" t="n">
        <v>26</v>
      </c>
      <c r="V695" s="25" t="n">
        <v>88.8</v>
      </c>
      <c r="W695" s="25"/>
      <c r="X695" s="25"/>
      <c r="Y695" s="25"/>
      <c r="Z695" s="25"/>
      <c r="AA695" s="25" t="n">
        <v>290626</v>
      </c>
      <c r="AB695" s="26"/>
      <c r="AC695" s="27" t="n">
        <v>0</v>
      </c>
      <c r="AD695" s="28" t="n">
        <v>10.2</v>
      </c>
      <c r="AE695" s="28" t="n">
        <v>33.6</v>
      </c>
      <c r="AF695" s="27"/>
      <c r="AG695" s="29" t="n">
        <f aca="false">6753.47943187+0.36116788*I695+0.01252571*N695-22.85359542*V695+0.00407811*AA695-0.00067349*E695</f>
        <v>8823.96649217796</v>
      </c>
      <c r="AH695" s="29" t="n">
        <f aca="false">A695*'Simple Linear Regression'!$B$18+'Simple Linear Regression'!$B$17</f>
        <v>8477.34408316989</v>
      </c>
      <c r="AI695" s="29" t="n">
        <f aca="false">7491.3971+0.0137554*N695-0.00058829*E695-34.3283*V695+0.30565*L695+54.6031*M695</f>
        <v>8965.47561</v>
      </c>
      <c r="AJ695" s="29" t="n">
        <f aca="false">7491.3971-0.00058829*E695+0.30565*L695+54.6031*M695+0.0137554*N695-34.3283*V695</f>
        <v>8965.47561</v>
      </c>
      <c r="AL695" s="29" t="n">
        <f aca="false">2192.59+2373.87*I695+0.0316653*N695-15.7623*V695+0.00202406*AA695-0.000740146*E695-0.00963493*(I695*N695)</f>
        <v>8985.99960466457</v>
      </c>
      <c r="AM695" s="30" t="n">
        <f aca="false">5205.907083+122.0638992*I695+13.609808*(N695/1000)-1.245906883*AD695+0.7746840854*AE695-134.2474226*AC695-1547.125689*IF(AND(B695&gt;=DATE(2020,3,20),B695&lt;=DATE(2020,6,26)),1,0)</f>
        <v>8886.97766337324</v>
      </c>
      <c r="AN695" s="30" t="n">
        <f aca="false">IF(ISNUMBER(C696),C696,AN696)-0.8328750492*(AD697-AD696)+3.274150872*(AE697-AE696)+0.7954612886*((IF(ISNUMBER(C696),C696,AN696)-IF(ISNUMBER(C695),C695,AN695))-(-0.8328750492*(AD696-AD695)+3.274150872*(AE696-AE695)))-1.394571582*AO696+0.4181414112*AO695</f>
        <v>9322.68471590138</v>
      </c>
      <c r="AP695" s="31" t="n">
        <f aca="false">AQ695+AR694+'ARIMAX(1,1,1) Model'!$C$19*(AR694-AR693)+'ARIMAX(1,1,1) Model'!$C$20*AS694</f>
        <v>9243.45460093628</v>
      </c>
      <c r="AQ695" s="31" t="n">
        <f aca="false">'ARIMAX(1,1,1) Model'!$C$6*I695+'ARIMAX(1,1,1) Model'!$C$7*N695/1000+'ARIMAX(1,1,1) Model'!$C$8*AD695+'ARIMAX(1,1,1) Model'!$C$9*AE695+'ARIMAX(1,1,1) Model'!$C$10*AC695+'ARIMAX(1,1,1) Model'!$C$11*IF(AND(B695&gt;='ARIMAX(1,1,1) Model'!$C$25,B695&lt;='ARIMAX(1,1,1) Model'!$C$26),1,0)+'ARIMAX(1,1,1) Model'!$C$12*E695/1000+'ARIMAX(1,1,1) Model'!$C$13*V695+'ARIMAX(1,1,1) Model'!$C$14*A695+'ARIMAX(1,1,1) Model'!$C$15*SIN(2*PI()*A695/'ARIMAX(1,1,1) Model'!$C$24)+'ARIMAX(1,1,1) Model'!$C$16*COS(2*PI()*A695/'ARIMAX(1,1,1) Model'!$C$24)+'ARIMAX(1,1,1) Model'!$C$17*SIN(4*PI()*A695/'ARIMAX(1,1,1) Model'!$C$24)+'ARIMAX(1,1,1) Model'!$C$18*COS(4*PI()*A695/'ARIMAX(1,1,1) Model'!$C$24)</f>
        <v>2103.13219517407</v>
      </c>
      <c r="AR695" s="31" t="n">
        <f aca="false">IF(ISNUMBER(C695),C695,AP695)-AQ695</f>
        <v>7050.86780482593</v>
      </c>
      <c r="AS695" s="31" t="n">
        <f aca="false">IF(ISNUMBER(C695),C695-AP695,0)</f>
        <v>-89.4546009362803</v>
      </c>
      <c r="AT695" s="32"/>
      <c r="AU695" s="33"/>
      <c r="AV695" s="33"/>
      <c r="AW695" s="31"/>
      <c r="AX695" s="31"/>
    </row>
    <row r="696" customFormat="false" ht="16.5" hidden="false" customHeight="true" outlineLevel="0" collapsed="false">
      <c r="A696" s="23" t="n">
        <v>695</v>
      </c>
      <c r="B696" s="24" t="n">
        <v>38135</v>
      </c>
      <c r="C696" s="23" t="n">
        <v>9259</v>
      </c>
      <c r="D696" s="25"/>
      <c r="E696" s="25" t="n">
        <v>342000</v>
      </c>
      <c r="F696" s="25"/>
      <c r="G696" s="25" t="n">
        <v>40.646</v>
      </c>
      <c r="H696" s="25" t="n">
        <v>37.952</v>
      </c>
      <c r="I696" s="25" t="n">
        <v>2.064</v>
      </c>
      <c r="J696" s="25" t="n">
        <v>11923.447</v>
      </c>
      <c r="K696" s="25" t="n">
        <v>730657</v>
      </c>
      <c r="L696" s="25" t="n">
        <v>1135</v>
      </c>
      <c r="M696" s="25" t="n">
        <v>16.898</v>
      </c>
      <c r="N696" s="25" t="n">
        <v>251403</v>
      </c>
      <c r="O696" s="25" t="n">
        <v>8098.8</v>
      </c>
      <c r="P696" s="25" t="n">
        <v>2102932</v>
      </c>
      <c r="Q696" s="25"/>
      <c r="R696" s="25" t="n">
        <v>10313</v>
      </c>
      <c r="S696" s="25" t="n">
        <v>8.2893</v>
      </c>
      <c r="T696" s="25" t="n">
        <v>94.6</v>
      </c>
      <c r="U696" s="25" t="n">
        <v>26</v>
      </c>
      <c r="V696" s="25" t="n">
        <v>88.8</v>
      </c>
      <c r="W696" s="25"/>
      <c r="X696" s="25"/>
      <c r="Y696" s="25"/>
      <c r="Z696" s="25"/>
      <c r="AA696" s="25" t="n">
        <v>290626</v>
      </c>
      <c r="AB696" s="26"/>
      <c r="AC696" s="27" t="n">
        <v>0</v>
      </c>
      <c r="AD696" s="28" t="n">
        <v>11.3</v>
      </c>
      <c r="AE696" s="28" t="n">
        <v>43.3</v>
      </c>
      <c r="AF696" s="27"/>
      <c r="AG696" s="29" t="n">
        <f aca="false">6753.47943187+0.36116788*I696+0.01252571*N696-22.85359542*V696+0.00407811*AA696-0.00067349*E696</f>
        <v>8828.69789706832</v>
      </c>
      <c r="AH696" s="29" t="n">
        <f aca="false">A696*'Simple Linear Regression'!$B$18+'Simple Linear Regression'!$B$17</f>
        <v>8478.1971202538</v>
      </c>
      <c r="AI696" s="29" t="n">
        <f aca="false">7491.3971+0.0137554*N696-0.00058829*E696-34.3283*V696+0.30565*L696+54.6031*M696</f>
        <v>8969.59364</v>
      </c>
      <c r="AJ696" s="29" t="n">
        <f aca="false">7491.3971-0.00058829*E696+0.30565*L696+54.6031*M696+0.0137554*N696-34.3283*V696</f>
        <v>8969.59364</v>
      </c>
      <c r="AL696" s="29" t="n">
        <f aca="false">2192.59+2373.87*I696+0.0316653*N696-15.7623*V696+0.00202406*AA696-0.000740146*E696-0.00963493*(I696*N696)</f>
        <v>8988.90675224544</v>
      </c>
      <c r="AM696" s="30" t="n">
        <f aca="false">5205.907083+122.0638992*I696+13.609808*(N696/1000)-1.245906883*AD696+0.7746840854*AE696-134.2474226*AC696-1547.125689*IF(AND(B696&gt;=DATE(2020,3,20),B696&lt;=DATE(2020,6,26)),1,0)</f>
        <v>8898.85860469272</v>
      </c>
      <c r="AN696" s="30" t="n">
        <f aca="false">IF(ISNUMBER(C697),C697,AN697)-0.8328750492*(AD698-AD697)+3.274150872*(AE698-AE697)+0.7954612886*((IF(ISNUMBER(C697),C697,AN697)-IF(ISNUMBER(C696),C696,AN696))-(-0.8328750492*(AD697-AD696)+3.274150872*(AE697-AE696)))-1.394571582*AO697+0.4181414112*AO696</f>
        <v>8912.37630326371</v>
      </c>
      <c r="AP696" s="31" t="n">
        <f aca="false">AQ696+AR695+'ARIMAX(1,1,1) Model'!$C$19*(AR695-AR694)+'ARIMAX(1,1,1) Model'!$C$20*AS695</f>
        <v>9274.79005931957</v>
      </c>
      <c r="AQ696" s="31" t="n">
        <f aca="false">'ARIMAX(1,1,1) Model'!$C$6*I696+'ARIMAX(1,1,1) Model'!$C$7*N696/1000+'ARIMAX(1,1,1) Model'!$C$8*AD696+'ARIMAX(1,1,1) Model'!$C$9*AE696+'ARIMAX(1,1,1) Model'!$C$10*AC696+'ARIMAX(1,1,1) Model'!$C$11*IF(AND(B696&gt;='ARIMAX(1,1,1) Model'!$C$25,B696&lt;='ARIMAX(1,1,1) Model'!$C$26),1,0)+'ARIMAX(1,1,1) Model'!$C$12*E696/1000+'ARIMAX(1,1,1) Model'!$C$13*V696+'ARIMAX(1,1,1) Model'!$C$14*A696+'ARIMAX(1,1,1) Model'!$C$15*SIN(2*PI()*A696/'ARIMAX(1,1,1) Model'!$C$24)+'ARIMAX(1,1,1) Model'!$C$16*COS(2*PI()*A696/'ARIMAX(1,1,1) Model'!$C$24)+'ARIMAX(1,1,1) Model'!$C$17*SIN(4*PI()*A696/'ARIMAX(1,1,1) Model'!$C$24)+'ARIMAX(1,1,1) Model'!$C$18*COS(4*PI()*A696/'ARIMAX(1,1,1) Model'!$C$24)</f>
        <v>2142.46494154382</v>
      </c>
      <c r="AR696" s="31" t="n">
        <f aca="false">IF(ISNUMBER(C696),C696,AP696)-AQ696</f>
        <v>7116.53505845618</v>
      </c>
      <c r="AS696" s="31" t="n">
        <f aca="false">IF(ISNUMBER(C696),C696-AP696,0)</f>
        <v>-15.7900593195682</v>
      </c>
      <c r="AT696" s="32"/>
      <c r="AU696" s="33"/>
      <c r="AV696" s="33"/>
      <c r="AW696" s="31"/>
      <c r="AX696" s="31"/>
    </row>
    <row r="697" customFormat="false" ht="16.5" hidden="false" customHeight="true" outlineLevel="0" collapsed="false">
      <c r="A697" s="23" t="n">
        <v>696</v>
      </c>
      <c r="B697" s="24" t="n">
        <v>38142</v>
      </c>
      <c r="C697" s="23" t="n">
        <v>9045</v>
      </c>
      <c r="D697" s="25"/>
      <c r="E697" s="25" t="n">
        <v>337000</v>
      </c>
      <c r="F697" s="25"/>
      <c r="G697" s="25" t="n">
        <v>40.005</v>
      </c>
      <c r="H697" s="25" t="n">
        <v>37.254</v>
      </c>
      <c r="I697" s="25" t="n">
        <v>2.051</v>
      </c>
      <c r="J697" s="25" t="n">
        <v>11923.447</v>
      </c>
      <c r="K697" s="25" t="n">
        <v>730657</v>
      </c>
      <c r="L697" s="25" t="n">
        <v>1135</v>
      </c>
      <c r="M697" s="25" t="n">
        <v>16.898</v>
      </c>
      <c r="N697" s="25" t="n">
        <v>251403</v>
      </c>
      <c r="O697" s="25" t="n">
        <v>8098.8</v>
      </c>
      <c r="P697" s="25" t="n">
        <v>2102932</v>
      </c>
      <c r="Q697" s="25"/>
      <c r="R697" s="25" t="n">
        <v>10313</v>
      </c>
      <c r="S697" s="25" t="n">
        <v>8.2893</v>
      </c>
      <c r="T697" s="25" t="n">
        <v>94.6</v>
      </c>
      <c r="U697" s="25" t="n">
        <v>26</v>
      </c>
      <c r="V697" s="25" t="n">
        <v>88.8</v>
      </c>
      <c r="W697" s="25"/>
      <c r="X697" s="25"/>
      <c r="Y697" s="25"/>
      <c r="Z697" s="25"/>
      <c r="AA697" s="25" t="n">
        <v>290626</v>
      </c>
      <c r="AB697" s="26"/>
      <c r="AC697" s="27" t="n">
        <v>1</v>
      </c>
      <c r="AD697" s="28" t="n">
        <v>9.2</v>
      </c>
      <c r="AE697" s="28" t="n">
        <v>44.2</v>
      </c>
      <c r="AF697" s="27"/>
      <c r="AG697" s="29" t="n">
        <f aca="false">6753.47943187+0.36116788*I697+0.01252571*N697-22.85359542*V697+0.00407811*AA697-0.00067349*E697</f>
        <v>8832.06065188588</v>
      </c>
      <c r="AH697" s="29" t="n">
        <f aca="false">A697*'Simple Linear Regression'!$B$18+'Simple Linear Regression'!$B$17</f>
        <v>8479.0501573377</v>
      </c>
      <c r="AI697" s="29" t="n">
        <f aca="false">7491.3971+0.0137554*N697-0.00058829*E697-34.3283*V697+0.30565*L697+54.6031*M697</f>
        <v>8972.53509</v>
      </c>
      <c r="AJ697" s="29" t="n">
        <f aca="false">7491.3971-0.00058829*E697+0.30565*L697+54.6031*M697+0.0137554*N697-34.3283*V697</f>
        <v>8972.53509</v>
      </c>
      <c r="AL697" s="29" t="n">
        <f aca="false">2192.59+2373.87*I697+0.0316653*N697-15.7623*V697+0.00202406*AA697-0.000740146*E697-0.00963493*(I697*N697)</f>
        <v>8993.23642623371</v>
      </c>
      <c r="AM697" s="30" t="n">
        <f aca="false">5205.907083+122.0638992*I697+13.609808*(N697/1000)-1.245906883*AD697+0.7746840854*AE697-134.2474226*AC697-1547.125689*IF(AND(B697&gt;=DATE(2020,3,20),B697&lt;=DATE(2020,6,26)),1,0)</f>
        <v>8766.33797153428</v>
      </c>
      <c r="AN697" s="30" t="n">
        <f aca="false">IF(ISNUMBER(C698),C698,AN698)-0.8328750492*(AD699-AD698)+3.274150872*(AE699-AE698)+0.7954612886*((IF(ISNUMBER(C698),C698,AN698)-IF(ISNUMBER(C697),C697,AN697))-(-0.8328750492*(AD698-AD697)+3.274150872*(AE698-AE697)))-1.394571582*AO698+0.4181414112*AO697</f>
        <v>9358.12869447272</v>
      </c>
      <c r="AP697" s="31" t="n">
        <f aca="false">AQ697+AR696+'ARIMAX(1,1,1) Model'!$C$19*(AR696-AR695)+'ARIMAX(1,1,1) Model'!$C$20*AS696</f>
        <v>9183.79134834482</v>
      </c>
      <c r="AQ697" s="31" t="n">
        <f aca="false">'ARIMAX(1,1,1) Model'!$C$6*I697+'ARIMAX(1,1,1) Model'!$C$7*N697/1000+'ARIMAX(1,1,1) Model'!$C$8*AD697+'ARIMAX(1,1,1) Model'!$C$9*AE697+'ARIMAX(1,1,1) Model'!$C$10*AC697+'ARIMAX(1,1,1) Model'!$C$11*IF(AND(B697&gt;='ARIMAX(1,1,1) Model'!$C$25,B697&lt;='ARIMAX(1,1,1) Model'!$C$26),1,0)+'ARIMAX(1,1,1) Model'!$C$12*E697/1000+'ARIMAX(1,1,1) Model'!$C$13*V697+'ARIMAX(1,1,1) Model'!$C$14*A697+'ARIMAX(1,1,1) Model'!$C$15*SIN(2*PI()*A697/'ARIMAX(1,1,1) Model'!$C$24)+'ARIMAX(1,1,1) Model'!$C$16*COS(2*PI()*A697/'ARIMAX(1,1,1) Model'!$C$24)+'ARIMAX(1,1,1) Model'!$C$17*SIN(4*PI()*A697/'ARIMAX(1,1,1) Model'!$C$24)+'ARIMAX(1,1,1) Model'!$C$18*COS(4*PI()*A697/'ARIMAX(1,1,1) Model'!$C$24)</f>
        <v>2046.63928299788</v>
      </c>
      <c r="AR697" s="31" t="n">
        <f aca="false">IF(ISNUMBER(C697),C697,AP697)-AQ697</f>
        <v>6998.36071700212</v>
      </c>
      <c r="AS697" s="31" t="n">
        <f aca="false">IF(ISNUMBER(C697),C697-AP697,0)</f>
        <v>-138.791348344823</v>
      </c>
      <c r="AT697" s="32"/>
      <c r="AU697" s="33"/>
      <c r="AV697" s="33"/>
      <c r="AW697" s="31"/>
      <c r="AX697" s="31"/>
    </row>
    <row r="698" customFormat="false" ht="16.5" hidden="false" customHeight="true" outlineLevel="0" collapsed="false">
      <c r="A698" s="23" t="n">
        <v>697</v>
      </c>
      <c r="B698" s="24" t="n">
        <v>38149</v>
      </c>
      <c r="C698" s="23" t="n">
        <v>9219</v>
      </c>
      <c r="D698" s="25"/>
      <c r="E698" s="25" t="n">
        <v>355000</v>
      </c>
      <c r="F698" s="25"/>
      <c r="G698" s="25" t="n">
        <v>37.9875</v>
      </c>
      <c r="H698" s="25" t="n">
        <v>35.342</v>
      </c>
      <c r="I698" s="25" t="n">
        <v>2.034</v>
      </c>
      <c r="J698" s="25" t="n">
        <v>11923.447</v>
      </c>
      <c r="K698" s="25" t="n">
        <v>729421</v>
      </c>
      <c r="L698" s="25" t="n">
        <v>1151</v>
      </c>
      <c r="M698" s="25" t="n">
        <v>16.898</v>
      </c>
      <c r="N698" s="25" t="n">
        <v>251403</v>
      </c>
      <c r="O698" s="25" t="n">
        <v>8107.2</v>
      </c>
      <c r="P698" s="25" t="n">
        <v>2102932</v>
      </c>
      <c r="Q698" s="25"/>
      <c r="R698" s="25" t="n">
        <v>10313</v>
      </c>
      <c r="S698" s="25" t="n">
        <v>8.2893</v>
      </c>
      <c r="T698" s="25" t="n">
        <v>94.6</v>
      </c>
      <c r="U698" s="25" t="n">
        <v>26</v>
      </c>
      <c r="V698" s="25" t="n">
        <v>88.5</v>
      </c>
      <c r="W698" s="25"/>
      <c r="X698" s="25"/>
      <c r="Y698" s="25"/>
      <c r="Z698" s="25"/>
      <c r="AA698" s="25" t="n">
        <v>290626</v>
      </c>
      <c r="AB698" s="26"/>
      <c r="AC698" s="27" t="n">
        <v>0</v>
      </c>
      <c r="AD698" s="28" t="n">
        <v>3.2</v>
      </c>
      <c r="AE698" s="28" t="n">
        <v>55.3</v>
      </c>
      <c r="AF698" s="27"/>
      <c r="AG698" s="29" t="n">
        <f aca="false">6753.47943187+0.36116788*I698+0.01252571*N698-22.85359542*V698+0.00407811*AA698-0.00067349*E698</f>
        <v>8826.78777065792</v>
      </c>
      <c r="AH698" s="29" t="n">
        <f aca="false">A698*'Simple Linear Regression'!$B$18+'Simple Linear Regression'!$B$17</f>
        <v>8479.90319442161</v>
      </c>
      <c r="AI698" s="29" t="n">
        <f aca="false">7491.3971+0.0137554*N698-0.00058829*E698-34.3283*V698+0.30565*L698+54.6031*M698</f>
        <v>8977.13476</v>
      </c>
      <c r="AJ698" s="29" t="n">
        <f aca="false">7491.3971-0.00058829*E698+0.30565*L698+54.6031*M698+0.0137554*N698-34.3283*V698</f>
        <v>8977.13476</v>
      </c>
      <c r="AL698" s="29" t="n">
        <f aca="false">2192.59+2373.87*I698+0.0316653*N698-15.7623*V698+0.00202406*AA698-0.000740146*E698-0.00963493*(I698*N698)</f>
        <v>8985.46495344914</v>
      </c>
      <c r="AM698" s="30" t="n">
        <f aca="false">5205.907083+122.0638992*I698+13.609808*(N698/1000)-1.245906883*AD698+0.7746840854*AE698-134.2474226*AC698-1547.125689*IF(AND(B698&gt;=DATE(2020,3,20),B698&lt;=DATE(2020,6,26)),1,0)</f>
        <v>8914.58474249382</v>
      </c>
      <c r="AN698" s="30" t="n">
        <f aca="false">IF(ISNUMBER(C699),C699,AN699)-0.8328750492*(AD700-AD699)+3.274150872*(AE700-AE699)+0.7954612886*((IF(ISNUMBER(C699),C699,AN699)-IF(ISNUMBER(C698),C698,AN698))-(-0.8328750492*(AD699-AD698)+3.274150872*(AE699-AE698)))-1.394571582*AO699+0.4181414112*AO698</f>
        <v>9094.55774441758</v>
      </c>
      <c r="AP698" s="31" t="n">
        <f aca="false">AQ698+AR697+'ARIMAX(1,1,1) Model'!$C$19*(AR697-AR696)+'ARIMAX(1,1,1) Model'!$C$20*AS697</f>
        <v>9281.3032270994</v>
      </c>
      <c r="AQ698" s="31" t="n">
        <f aca="false">'ARIMAX(1,1,1) Model'!$C$6*I698+'ARIMAX(1,1,1) Model'!$C$7*N698/1000+'ARIMAX(1,1,1) Model'!$C$8*AD698+'ARIMAX(1,1,1) Model'!$C$9*AE698+'ARIMAX(1,1,1) Model'!$C$10*AC698+'ARIMAX(1,1,1) Model'!$C$11*IF(AND(B698&gt;='ARIMAX(1,1,1) Model'!$C$25,B698&lt;='ARIMAX(1,1,1) Model'!$C$26),1,0)+'ARIMAX(1,1,1) Model'!$C$12*E698/1000+'ARIMAX(1,1,1) Model'!$C$13*V698+'ARIMAX(1,1,1) Model'!$C$14*A698+'ARIMAX(1,1,1) Model'!$C$15*SIN(2*PI()*A698/'ARIMAX(1,1,1) Model'!$C$24)+'ARIMAX(1,1,1) Model'!$C$16*COS(2*PI()*A698/'ARIMAX(1,1,1) Model'!$C$24)+'ARIMAX(1,1,1) Model'!$C$17*SIN(4*PI()*A698/'ARIMAX(1,1,1) Model'!$C$24)+'ARIMAX(1,1,1) Model'!$C$18*COS(4*PI()*A698/'ARIMAX(1,1,1) Model'!$C$24)</f>
        <v>2169.54444688786</v>
      </c>
      <c r="AR698" s="31" t="n">
        <f aca="false">IF(ISNUMBER(C698),C698,AP698)-AQ698</f>
        <v>7049.45555311214</v>
      </c>
      <c r="AS698" s="31" t="n">
        <f aca="false">IF(ISNUMBER(C698),C698-AP698,0)</f>
        <v>-62.3032270993972</v>
      </c>
      <c r="AT698" s="32"/>
      <c r="AU698" s="33"/>
      <c r="AV698" s="33"/>
      <c r="AW698" s="31"/>
      <c r="AX698" s="31"/>
    </row>
    <row r="699" customFormat="false" ht="16.5" hidden="false" customHeight="true" outlineLevel="0" collapsed="false">
      <c r="A699" s="23" t="n">
        <v>698</v>
      </c>
      <c r="B699" s="24" t="n">
        <v>38156</v>
      </c>
      <c r="C699" s="23" t="n">
        <v>9194</v>
      </c>
      <c r="D699" s="25"/>
      <c r="E699" s="25" t="n">
        <v>339000</v>
      </c>
      <c r="F699" s="25"/>
      <c r="G699" s="25" t="n">
        <v>37.856</v>
      </c>
      <c r="H699" s="25" t="n">
        <v>35.09</v>
      </c>
      <c r="I699" s="25" t="n">
        <v>1.985</v>
      </c>
      <c r="J699" s="25" t="n">
        <v>11923.447</v>
      </c>
      <c r="K699" s="25" t="n">
        <v>729421</v>
      </c>
      <c r="L699" s="25" t="n">
        <v>1151</v>
      </c>
      <c r="M699" s="25" t="n">
        <v>18.186</v>
      </c>
      <c r="N699" s="25" t="n">
        <v>250968</v>
      </c>
      <c r="O699" s="25" t="n">
        <v>8107.2</v>
      </c>
      <c r="P699" s="25" t="n">
        <v>2135867</v>
      </c>
      <c r="Q699" s="25"/>
      <c r="R699" s="25" t="n">
        <v>10313</v>
      </c>
      <c r="S699" s="25" t="n">
        <v>8.2893</v>
      </c>
      <c r="T699" s="25" t="n">
        <v>94.6</v>
      </c>
      <c r="U699" s="25" t="n">
        <v>26</v>
      </c>
      <c r="V699" s="25" t="n">
        <v>88.5</v>
      </c>
      <c r="W699" s="25"/>
      <c r="X699" s="25"/>
      <c r="Y699" s="25"/>
      <c r="Z699" s="25"/>
      <c r="AA699" s="25" t="n">
        <v>290626</v>
      </c>
      <c r="AB699" s="26"/>
      <c r="AC699" s="27" t="n">
        <v>0</v>
      </c>
      <c r="AD699" s="28" t="n">
        <v>0.2</v>
      </c>
      <c r="AE699" s="28" t="n">
        <v>64.8</v>
      </c>
      <c r="AF699" s="27"/>
      <c r="AG699" s="29" t="n">
        <f aca="false">6753.47943187+0.36116788*I699+0.01252571*N699-22.85359542*V699+0.00407811*AA699-0.00067349*E699</f>
        <v>8832.0972295818</v>
      </c>
      <c r="AH699" s="29" t="n">
        <f aca="false">A699*'Simple Linear Regression'!$B$18+'Simple Linear Regression'!$B$17</f>
        <v>8480.75623150551</v>
      </c>
      <c r="AI699" s="29" t="n">
        <f aca="false">7491.3971+0.0137554*N699-0.00058829*E699-34.3283*V699+0.30565*L699+54.6031*M699</f>
        <v>9050.8925938</v>
      </c>
      <c r="AJ699" s="29" t="n">
        <f aca="false">7491.3971-0.00058829*E699+0.30565*L699+54.6031*M699+0.0137554*N699-34.3283*V699</f>
        <v>9050.8925938</v>
      </c>
      <c r="AL699" s="29" t="n">
        <f aca="false">2192.59+2373.87*I699+0.0316653*N699-15.7623*V699+0.00202406*AA699-0.000740146*E699-0.00963493*(I699*N699)</f>
        <v>8994.2230401636</v>
      </c>
      <c r="AM699" s="30" t="n">
        <f aca="false">5205.907083+122.0638992*I699+13.609808*(N699/1000)-1.245906883*AD699+0.7746840854*AE699-134.2474226*AC699-1547.125689*IF(AND(B699&gt;=DATE(2020,3,20),B699&lt;=DATE(2020,6,26)),1,0)</f>
        <v>8913.78056441332</v>
      </c>
      <c r="AN699" s="30" t="n">
        <f aca="false">IF(ISNUMBER(C700),C700,AN700)-0.8328750492*(AD701-AD700)+3.274150872*(AE701-AE700)+0.7954612886*((IF(ISNUMBER(C700),C700,AN700)-IF(ISNUMBER(C699),C699,AN699))-(-0.8328750492*(AD700-AD699)+3.274150872*(AE700-AE699)))-1.394571582*AO700+0.4181414112*AO699</f>
        <v>9255.09916818061</v>
      </c>
      <c r="AP699" s="31" t="n">
        <f aca="false">AQ699+AR698+'ARIMAX(1,1,1) Model'!$C$19*(AR698-AR697)+'ARIMAX(1,1,1) Model'!$C$20*AS698</f>
        <v>9317.89987764608</v>
      </c>
      <c r="AQ699" s="31" t="n">
        <f aca="false">'ARIMAX(1,1,1) Model'!$C$6*I699+'ARIMAX(1,1,1) Model'!$C$7*N699/1000+'ARIMAX(1,1,1) Model'!$C$8*AD699+'ARIMAX(1,1,1) Model'!$C$9*AE699+'ARIMAX(1,1,1) Model'!$C$10*AC699+'ARIMAX(1,1,1) Model'!$C$11*IF(AND(B699&gt;='ARIMAX(1,1,1) Model'!$C$25,B699&lt;='ARIMAX(1,1,1) Model'!$C$26),1,0)+'ARIMAX(1,1,1) Model'!$C$12*E699/1000+'ARIMAX(1,1,1) Model'!$C$13*V699+'ARIMAX(1,1,1) Model'!$C$14*A699+'ARIMAX(1,1,1) Model'!$C$15*SIN(2*PI()*A699/'ARIMAX(1,1,1) Model'!$C$24)+'ARIMAX(1,1,1) Model'!$C$16*COS(2*PI()*A699/'ARIMAX(1,1,1) Model'!$C$24)+'ARIMAX(1,1,1) Model'!$C$17*SIN(4*PI()*A699/'ARIMAX(1,1,1) Model'!$C$24)+'ARIMAX(1,1,1) Model'!$C$18*COS(4*PI()*A699/'ARIMAX(1,1,1) Model'!$C$24)</f>
        <v>2207.38285515551</v>
      </c>
      <c r="AR699" s="31" t="n">
        <f aca="false">IF(ISNUMBER(C699),C699,AP699)-AQ699</f>
        <v>6986.61714484449</v>
      </c>
      <c r="AS699" s="31" t="n">
        <f aca="false">IF(ISNUMBER(C699),C699-AP699,0)</f>
        <v>-123.899877646081</v>
      </c>
      <c r="AT699" s="32"/>
      <c r="AU699" s="33"/>
      <c r="AV699" s="33"/>
      <c r="AW699" s="31"/>
      <c r="AX699" s="31"/>
    </row>
    <row r="700" customFormat="false" ht="16.5" hidden="false" customHeight="true" outlineLevel="0" collapsed="false">
      <c r="A700" s="23" t="n">
        <v>699</v>
      </c>
      <c r="B700" s="24" t="n">
        <v>38163</v>
      </c>
      <c r="C700" s="23" t="n">
        <v>9199</v>
      </c>
      <c r="D700" s="25"/>
      <c r="E700" s="25" t="n">
        <v>354000</v>
      </c>
      <c r="F700" s="25"/>
      <c r="G700" s="25" t="n">
        <v>37.702</v>
      </c>
      <c r="H700" s="25" t="n">
        <v>34.708</v>
      </c>
      <c r="I700" s="25" t="n">
        <v>1.937</v>
      </c>
      <c r="J700" s="25" t="n">
        <v>11923.447</v>
      </c>
      <c r="K700" s="25" t="n">
        <v>729421</v>
      </c>
      <c r="L700" s="25" t="n">
        <v>1151</v>
      </c>
      <c r="M700" s="25" t="n">
        <v>18.186</v>
      </c>
      <c r="N700" s="25" t="n">
        <v>250968</v>
      </c>
      <c r="O700" s="25" t="n">
        <v>8107.2</v>
      </c>
      <c r="P700" s="25" t="n">
        <v>2135867</v>
      </c>
      <c r="Q700" s="25"/>
      <c r="R700" s="25" t="n">
        <v>10313</v>
      </c>
      <c r="S700" s="25" t="n">
        <v>8.2893</v>
      </c>
      <c r="T700" s="25" t="n">
        <v>94.6</v>
      </c>
      <c r="U700" s="25" t="n">
        <v>26</v>
      </c>
      <c r="V700" s="25" t="n">
        <v>88.5</v>
      </c>
      <c r="W700" s="25"/>
      <c r="X700" s="25"/>
      <c r="Y700" s="25"/>
      <c r="Z700" s="25"/>
      <c r="AA700" s="25" t="n">
        <v>290626</v>
      </c>
      <c r="AB700" s="26"/>
      <c r="AC700" s="27" t="n">
        <v>0</v>
      </c>
      <c r="AD700" s="28" t="n">
        <v>2.3</v>
      </c>
      <c r="AE700" s="28" t="n">
        <v>49.2</v>
      </c>
      <c r="AF700" s="27"/>
      <c r="AG700" s="29" t="n">
        <f aca="false">6753.47943187+0.36116788*I700+0.01252571*N700-22.85359542*V700+0.00407811*AA700-0.00067349*E700</f>
        <v>8821.97754352356</v>
      </c>
      <c r="AH700" s="29" t="n">
        <f aca="false">A700*'Simple Linear Regression'!$B$18+'Simple Linear Regression'!$B$17</f>
        <v>8481.60926858942</v>
      </c>
      <c r="AI700" s="29" t="n">
        <f aca="false">7491.3971+0.0137554*N700-0.00058829*E700-34.3283*V700+0.30565*L700+54.6031*M700</f>
        <v>9042.0682438</v>
      </c>
      <c r="AJ700" s="29" t="n">
        <f aca="false">7491.3971-0.00058829*E700+0.30565*L700+54.6031*M700+0.0137554*N700-34.3283*V700</f>
        <v>9042.0682438</v>
      </c>
      <c r="AL700" s="29" t="n">
        <f aca="false">2192.59+2373.87*I700+0.0316653*N700-15.7623*V700+0.00202406*AA700-0.000740146*E700-0.00963493*(I700*N700)</f>
        <v>8985.24192755112</v>
      </c>
      <c r="AM700" s="30" t="n">
        <f aca="false">5205.907083+122.0638992*I700+13.609808*(N700/1000)-1.245906883*AD700+0.7746840854*AE700-134.2474226*AC700-1547.125689*IF(AND(B700&gt;=DATE(2020,3,20),B700&lt;=DATE(2020,6,26)),1,0)</f>
        <v>8893.22002106518</v>
      </c>
      <c r="AN700" s="30" t="n">
        <f aca="false">IF(ISNUMBER(C701),C701,AN701)-0.8328750492*(AD702-AD701)+3.274150872*(AE702-AE701)+0.7954612886*((IF(ISNUMBER(C701),C701,AN701)-IF(ISNUMBER(C700),C700,AN700))-(-0.8328750492*(AD701-AD700)+3.274150872*(AE701-AE700)))-1.394571582*AO701+0.4181414112*AO700</f>
        <v>9602.6127545496</v>
      </c>
      <c r="AP700" s="31" t="n">
        <f aca="false">AQ700+AR699+'ARIMAX(1,1,1) Model'!$C$19*(AR699-AR698)+'ARIMAX(1,1,1) Model'!$C$20*AS699</f>
        <v>9236.51909300916</v>
      </c>
      <c r="AQ700" s="31" t="n">
        <f aca="false">'ARIMAX(1,1,1) Model'!$C$6*I700+'ARIMAX(1,1,1) Model'!$C$7*N700/1000+'ARIMAX(1,1,1) Model'!$C$8*AD700+'ARIMAX(1,1,1) Model'!$C$9*AE700+'ARIMAX(1,1,1) Model'!$C$10*AC700+'ARIMAX(1,1,1) Model'!$C$11*IF(AND(B700&gt;='ARIMAX(1,1,1) Model'!$C$25,B700&lt;='ARIMAX(1,1,1) Model'!$C$26),1,0)+'ARIMAX(1,1,1) Model'!$C$12*E700/1000+'ARIMAX(1,1,1) Model'!$C$13*V700+'ARIMAX(1,1,1) Model'!$C$14*A700+'ARIMAX(1,1,1) Model'!$C$15*SIN(2*PI()*A700/'ARIMAX(1,1,1) Model'!$C$24)+'ARIMAX(1,1,1) Model'!$C$16*COS(2*PI()*A700/'ARIMAX(1,1,1) Model'!$C$24)+'ARIMAX(1,1,1) Model'!$C$17*SIN(4*PI()*A700/'ARIMAX(1,1,1) Model'!$C$24)+'ARIMAX(1,1,1) Model'!$C$18*COS(4*PI()*A700/'ARIMAX(1,1,1) Model'!$C$24)</f>
        <v>2144.51044731173</v>
      </c>
      <c r="AR700" s="31" t="n">
        <f aca="false">IF(ISNUMBER(C700),C700,AP700)-AQ700</f>
        <v>7054.48955268827</v>
      </c>
      <c r="AS700" s="31" t="n">
        <f aca="false">IF(ISNUMBER(C700),C700-AP700,0)</f>
        <v>-37.519093009163</v>
      </c>
      <c r="AT700" s="32"/>
      <c r="AU700" s="33"/>
      <c r="AV700" s="33"/>
      <c r="AW700" s="31"/>
      <c r="AX700" s="31"/>
    </row>
    <row r="701" customFormat="false" ht="16.5" hidden="false" customHeight="true" outlineLevel="0" collapsed="false">
      <c r="A701" s="23" t="n">
        <v>700</v>
      </c>
      <c r="B701" s="24" t="n">
        <v>38170</v>
      </c>
      <c r="C701" s="23" t="n">
        <v>9398</v>
      </c>
      <c r="D701" s="25"/>
      <c r="E701" s="25" t="n">
        <v>348000</v>
      </c>
      <c r="F701" s="25"/>
      <c r="G701" s="25" t="n">
        <v>37.14</v>
      </c>
      <c r="H701" s="25" t="n">
        <v>34.002</v>
      </c>
      <c r="I701" s="25" t="n">
        <v>1.921</v>
      </c>
      <c r="J701" s="25" t="n">
        <v>11923.447</v>
      </c>
      <c r="K701" s="25" t="n">
        <v>729421</v>
      </c>
      <c r="L701" s="25" t="n">
        <v>1151</v>
      </c>
      <c r="M701" s="25" t="n">
        <v>18.186</v>
      </c>
      <c r="N701" s="25" t="n">
        <v>250968</v>
      </c>
      <c r="O701" s="25" t="n">
        <v>8107.2</v>
      </c>
      <c r="P701" s="25" t="n">
        <v>2135867</v>
      </c>
      <c r="Q701" s="25"/>
      <c r="R701" s="25" t="n">
        <v>10313</v>
      </c>
      <c r="S701" s="25" t="n">
        <v>8.2893</v>
      </c>
      <c r="T701" s="25" t="n">
        <v>94.6</v>
      </c>
      <c r="U701" s="25" t="n">
        <v>26</v>
      </c>
      <c r="V701" s="25" t="n">
        <v>88.5</v>
      </c>
      <c r="W701" s="25"/>
      <c r="X701" s="25"/>
      <c r="Y701" s="25"/>
      <c r="Z701" s="25"/>
      <c r="AA701" s="25" t="n">
        <v>290626</v>
      </c>
      <c r="AB701" s="26"/>
      <c r="AC701" s="27" t="n">
        <v>0</v>
      </c>
      <c r="AD701" s="28" t="n">
        <v>0</v>
      </c>
      <c r="AE701" s="28" t="n">
        <v>51.7</v>
      </c>
      <c r="AF701" s="27"/>
      <c r="AG701" s="29" t="n">
        <f aca="false">6753.47943187+0.36116788*I701+0.01252571*N701-22.85359542*V701+0.00407811*AA701-0.00067349*E701</f>
        <v>8826.01270483748</v>
      </c>
      <c r="AH701" s="29" t="n">
        <f aca="false">A701*'Simple Linear Regression'!$B$18+'Simple Linear Regression'!$B$17</f>
        <v>8482.46230567332</v>
      </c>
      <c r="AI701" s="29" t="n">
        <f aca="false">7491.3971+0.0137554*N701-0.00058829*E701-34.3283*V701+0.30565*L701+54.6031*M701</f>
        <v>9045.5979838</v>
      </c>
      <c r="AJ701" s="29" t="n">
        <f aca="false">7491.3971-0.00058829*E701+0.30565*L701+54.6031*M701+0.0137554*N701-34.3283*V701</f>
        <v>9045.5979838</v>
      </c>
      <c r="AL701" s="29" t="n">
        <f aca="false">2192.59+2373.87*I701+0.0316653*N701-15.7623*V701+0.00202406*AA701-0.000740146*E701-0.00963493*(I701*N701)</f>
        <v>8990.38982934696</v>
      </c>
      <c r="AM701" s="30" t="n">
        <f aca="false">5205.907083+122.0638992*I701+13.609808*(N701/1000)-1.245906883*AD701+0.7746840854*AE701-134.2474226*AC701-1547.125689*IF(AND(B701&gt;=DATE(2020,3,20),B701&lt;=DATE(2020,6,26)),1,0)</f>
        <v>8896.06929472238</v>
      </c>
      <c r="AN701" s="30" t="n">
        <f aca="false">IF(ISNUMBER(C702),C702,AN702)-0.8328750492*(AD703-AD702)+3.274150872*(AE703-AE702)+0.7954612886*((IF(ISNUMBER(C702),C702,AN702)-IF(ISNUMBER(C701),C701,AN701))-(-0.8328750492*(AD702-AD701)+3.274150872*(AE702-AE701)))-1.394571582*AO702+0.4181414112*AO701</f>
        <v>9229.23267663558</v>
      </c>
      <c r="AP701" s="31" t="n">
        <f aca="false">AQ701+AR700+'ARIMAX(1,1,1) Model'!$C$19*(AR700-AR699)+'ARIMAX(1,1,1) Model'!$C$20*AS700</f>
        <v>9229.84307046879</v>
      </c>
      <c r="AQ701" s="31" t="n">
        <f aca="false">'ARIMAX(1,1,1) Model'!$C$6*I701+'ARIMAX(1,1,1) Model'!$C$7*N701/1000+'ARIMAX(1,1,1) Model'!$C$8*AD701+'ARIMAX(1,1,1) Model'!$C$9*AE701+'ARIMAX(1,1,1) Model'!$C$10*AC701+'ARIMAX(1,1,1) Model'!$C$11*IF(AND(B701&gt;='ARIMAX(1,1,1) Model'!$C$25,B701&lt;='ARIMAX(1,1,1) Model'!$C$26),1,0)+'ARIMAX(1,1,1) Model'!$C$12*E701/1000+'ARIMAX(1,1,1) Model'!$C$13*V701+'ARIMAX(1,1,1) Model'!$C$14*A701+'ARIMAX(1,1,1) Model'!$C$15*SIN(2*PI()*A701/'ARIMAX(1,1,1) Model'!$C$24)+'ARIMAX(1,1,1) Model'!$C$16*COS(2*PI()*A701/'ARIMAX(1,1,1) Model'!$C$24)+'ARIMAX(1,1,1) Model'!$C$17*SIN(4*PI()*A701/'ARIMAX(1,1,1) Model'!$C$24)+'ARIMAX(1,1,1) Model'!$C$18*COS(4*PI()*A701/'ARIMAX(1,1,1) Model'!$C$24)</f>
        <v>2134.96349412372</v>
      </c>
      <c r="AR701" s="31" t="n">
        <f aca="false">IF(ISNUMBER(C701),C701,AP701)-AQ701</f>
        <v>7263.03650587629</v>
      </c>
      <c r="AS701" s="31" t="n">
        <f aca="false">IF(ISNUMBER(C701),C701-AP701,0)</f>
        <v>168.156929531209</v>
      </c>
      <c r="AT701" s="32"/>
      <c r="AU701" s="33"/>
      <c r="AV701" s="33"/>
      <c r="AW701" s="31"/>
      <c r="AX701" s="31"/>
    </row>
    <row r="702" customFormat="false" ht="16.5" hidden="false" customHeight="true" outlineLevel="0" collapsed="false">
      <c r="A702" s="23" t="n">
        <v>701</v>
      </c>
      <c r="B702" s="24" t="n">
        <v>38177</v>
      </c>
      <c r="C702" s="23" t="n">
        <v>9300</v>
      </c>
      <c r="D702" s="25"/>
      <c r="E702" s="25" t="n">
        <v>326000</v>
      </c>
      <c r="F702" s="25"/>
      <c r="G702" s="25" t="n">
        <v>39.7275</v>
      </c>
      <c r="H702" s="25" t="n">
        <v>36.506</v>
      </c>
      <c r="I702" s="25" t="n">
        <v>1.895</v>
      </c>
      <c r="J702" s="25" t="n">
        <v>11923.447</v>
      </c>
      <c r="K702" s="25" t="n">
        <v>729421</v>
      </c>
      <c r="L702" s="25" t="n">
        <v>1164</v>
      </c>
      <c r="M702" s="25" t="n">
        <v>18.186</v>
      </c>
      <c r="N702" s="25" t="n">
        <v>250968</v>
      </c>
      <c r="O702" s="25" t="n">
        <v>8176.5</v>
      </c>
      <c r="P702" s="25" t="n">
        <v>2135867</v>
      </c>
      <c r="Q702" s="25"/>
      <c r="R702" s="25" t="n">
        <v>10313</v>
      </c>
      <c r="S702" s="25" t="n">
        <v>8.2893</v>
      </c>
      <c r="T702" s="25" t="n">
        <v>94.6</v>
      </c>
      <c r="U702" s="25" t="n">
        <v>26</v>
      </c>
      <c r="V702" s="25" t="n">
        <v>92.5</v>
      </c>
      <c r="W702" s="25"/>
      <c r="X702" s="25"/>
      <c r="Y702" s="25"/>
      <c r="Z702" s="25"/>
      <c r="AA702" s="25" t="n">
        <v>290626</v>
      </c>
      <c r="AB702" s="26"/>
      <c r="AC702" s="27" t="n">
        <v>1</v>
      </c>
      <c r="AD702" s="28" t="n">
        <v>0</v>
      </c>
      <c r="AE702" s="28" t="n">
        <v>68.3</v>
      </c>
      <c r="AF702" s="27"/>
      <c r="AG702" s="29" t="n">
        <f aca="false">6753.47943187+0.36116788*I702+0.01252571*N702-22.85359542*V702+0.00407811*AA702-0.00067349*E702</f>
        <v>8749.4057127926</v>
      </c>
      <c r="AH702" s="29" t="n">
        <f aca="false">A702*'Simple Linear Regression'!$B$18+'Simple Linear Regression'!$B$17</f>
        <v>8483.31534275722</v>
      </c>
      <c r="AI702" s="29" t="n">
        <f aca="false">7491.3971+0.0137554*N702-0.00058829*E702-34.3283*V702+0.30565*L702+54.6031*M702</f>
        <v>8925.2006138</v>
      </c>
      <c r="AJ702" s="29" t="n">
        <f aca="false">7491.3971-0.00058829*E702+0.30565*L702+54.6031*M702+0.0137554*N702-34.3283*V702</f>
        <v>8925.2006138</v>
      </c>
      <c r="AL702" s="29" t="n">
        <f aca="false">2192.59+2373.87*I702+0.0316653*N702-15.7623*V702+0.00202406*AA702-0.000740146*E702-0.00963493*(I702*N702)</f>
        <v>8944.7727582652</v>
      </c>
      <c r="AM702" s="30" t="n">
        <f aca="false">5205.907083+122.0638992*I702+13.609808*(N702/1000)-1.245906883*AD702+0.7746840854*AE702-134.2474226*AC702-1547.125689*IF(AND(B702&gt;=DATE(2020,3,20),B702&lt;=DATE(2020,6,26)),1,0)</f>
        <v>8771.50796656082</v>
      </c>
      <c r="AN702" s="30" t="n">
        <f aca="false">IF(ISNUMBER(C703),C703,AN703)-0.8328750492*(AD704-AD703)+3.274150872*(AE704-AE703)+0.7954612886*((IF(ISNUMBER(C703),C703,AN703)-IF(ISNUMBER(C702),C702,AN702))-(-0.8328750492*(AD703-AD702)+3.274150872*(AE703-AE702)))-1.394571582*AO703+0.4181414112*AO702</f>
        <v>8443.47415658844</v>
      </c>
      <c r="AP702" s="31" t="n">
        <f aca="false">AQ702+AR701+'ARIMAX(1,1,1) Model'!$C$19*(AR701-AR700)+'ARIMAX(1,1,1) Model'!$C$20*AS701</f>
        <v>9265.02385555857</v>
      </c>
      <c r="AQ702" s="31" t="n">
        <f aca="false">'ARIMAX(1,1,1) Model'!$C$6*I702+'ARIMAX(1,1,1) Model'!$C$7*N702/1000+'ARIMAX(1,1,1) Model'!$C$8*AD702+'ARIMAX(1,1,1) Model'!$C$9*AE702+'ARIMAX(1,1,1) Model'!$C$10*AC702+'ARIMAX(1,1,1) Model'!$C$11*IF(AND(B702&gt;='ARIMAX(1,1,1) Model'!$C$25,B702&lt;='ARIMAX(1,1,1) Model'!$C$26),1,0)+'ARIMAX(1,1,1) Model'!$C$12*E702/1000+'ARIMAX(1,1,1) Model'!$C$13*V702+'ARIMAX(1,1,1) Model'!$C$14*A702+'ARIMAX(1,1,1) Model'!$C$15*SIN(2*PI()*A702/'ARIMAX(1,1,1) Model'!$C$24)+'ARIMAX(1,1,1) Model'!$C$16*COS(2*PI()*A702/'ARIMAX(1,1,1) Model'!$C$24)+'ARIMAX(1,1,1) Model'!$C$17*SIN(4*PI()*A702/'ARIMAX(1,1,1) Model'!$C$24)+'ARIMAX(1,1,1) Model'!$C$18*COS(4*PI()*A702/'ARIMAX(1,1,1) Model'!$C$24)</f>
        <v>2133.00269824905</v>
      </c>
      <c r="AR702" s="31" t="n">
        <f aca="false">IF(ISNUMBER(C702),C702,AP702)-AQ702</f>
        <v>7166.99730175095</v>
      </c>
      <c r="AS702" s="31" t="n">
        <f aca="false">IF(ISNUMBER(C702),C702-AP702,0)</f>
        <v>34.9761444414344</v>
      </c>
      <c r="AT702" s="32"/>
      <c r="AU702" s="33"/>
      <c r="AV702" s="33"/>
      <c r="AW702" s="31"/>
      <c r="AX702" s="31"/>
    </row>
    <row r="703" customFormat="false" ht="16.5" hidden="false" customHeight="true" outlineLevel="0" collapsed="false">
      <c r="A703" s="23" t="n">
        <v>702</v>
      </c>
      <c r="B703" s="24" t="n">
        <v>38184</v>
      </c>
      <c r="C703" s="23" t="n">
        <v>8840</v>
      </c>
      <c r="D703" s="25"/>
      <c r="E703" s="25" t="n">
        <v>345000</v>
      </c>
      <c r="F703" s="25"/>
      <c r="G703" s="25" t="n">
        <v>40.326</v>
      </c>
      <c r="H703" s="25" t="n">
        <v>37.764</v>
      </c>
      <c r="I703" s="25" t="n">
        <v>1.917</v>
      </c>
      <c r="J703" s="25" t="n">
        <v>11923.447</v>
      </c>
      <c r="K703" s="25" t="n">
        <v>830138</v>
      </c>
      <c r="L703" s="25" t="n">
        <v>1164</v>
      </c>
      <c r="M703" s="25" t="n">
        <v>16.173</v>
      </c>
      <c r="N703" s="25" t="n">
        <v>257235</v>
      </c>
      <c r="O703" s="25" t="n">
        <v>8176.5</v>
      </c>
      <c r="P703" s="25" t="n">
        <v>2135867</v>
      </c>
      <c r="Q703" s="25"/>
      <c r="R703" s="25" t="n">
        <v>10313</v>
      </c>
      <c r="S703" s="25" t="n">
        <v>8.2893</v>
      </c>
      <c r="T703" s="25" t="n">
        <v>94.6</v>
      </c>
      <c r="U703" s="25" t="n">
        <v>26</v>
      </c>
      <c r="V703" s="25" t="n">
        <v>92.5</v>
      </c>
      <c r="W703" s="25"/>
      <c r="X703" s="25"/>
      <c r="Y703" s="25"/>
      <c r="Z703" s="25"/>
      <c r="AA703" s="25" t="n">
        <v>290626</v>
      </c>
      <c r="AB703" s="26"/>
      <c r="AC703" s="27" t="n">
        <v>0</v>
      </c>
      <c r="AD703" s="28" t="n">
        <v>0</v>
      </c>
      <c r="AE703" s="28" t="n">
        <v>83.7</v>
      </c>
      <c r="AF703" s="27"/>
      <c r="AG703" s="29" t="n">
        <f aca="false">6753.47943187+0.36116788*I703+0.01252571*N703-22.85359542*V703+0.00407811*AA703-0.00067349*E703</f>
        <v>8815.11597305596</v>
      </c>
      <c r="AH703" s="29" t="n">
        <f aca="false">A703*'Simple Linear Regression'!$B$18+'Simple Linear Regression'!$B$17</f>
        <v>8484.16837984113</v>
      </c>
      <c r="AI703" s="29" t="n">
        <f aca="false">7491.3971+0.0137554*N703-0.00058829*E703-34.3283*V703+0.30565*L703+54.6031*M703</f>
        <v>8890.3121553</v>
      </c>
      <c r="AJ703" s="29" t="n">
        <f aca="false">7491.3971-0.00058829*E703+0.30565*L703+54.6031*M703+0.0137554*N703-34.3283*V703</f>
        <v>8890.3121553</v>
      </c>
      <c r="AL703" s="29" t="n">
        <f aca="false">2192.59+2373.87*I703+0.0316653*N703-15.7623*V703+0.00202406*AA703-0.000740146*E703-0.00963493*(I703*N703)</f>
        <v>9012.43176109965</v>
      </c>
      <c r="AM703" s="30" t="n">
        <f aca="false">5205.907083+122.0638992*I703+13.609808*(N703/1000)-1.245906883*AD703+0.7746840854*AE703-134.2474226*AC703-1547.125689*IF(AND(B703&gt;=DATE(2020,3,20),B703&lt;=DATE(2020,6,26)),1,0)</f>
        <v>9005.66359659438</v>
      </c>
      <c r="AN703" s="30" t="n">
        <f aca="false">IF(ISNUMBER(C704),C704,AN704)-0.8328750492*(AD705-AD704)+3.274150872*(AE705-AE704)+0.7954612886*((IF(ISNUMBER(C704),C704,AN704)-IF(ISNUMBER(C703),C703,AN703))-(-0.8328750492*(AD704-AD703)+3.274150872*(AE704-AE703)))-1.394571582*AO704+0.4181414112*AO703</f>
        <v>9626.21936251244</v>
      </c>
      <c r="AP703" s="31" t="n">
        <f aca="false">AQ703+AR702+'ARIMAX(1,1,1) Model'!$C$19*(AR702-AR701)+'ARIMAX(1,1,1) Model'!$C$20*AS702</f>
        <v>9372.03298079567</v>
      </c>
      <c r="AQ703" s="31" t="n">
        <f aca="false">'ARIMAX(1,1,1) Model'!$C$6*I703+'ARIMAX(1,1,1) Model'!$C$7*N703/1000+'ARIMAX(1,1,1) Model'!$C$8*AD703+'ARIMAX(1,1,1) Model'!$C$9*AE703+'ARIMAX(1,1,1) Model'!$C$10*AC703+'ARIMAX(1,1,1) Model'!$C$11*IF(AND(B703&gt;='ARIMAX(1,1,1) Model'!$C$25,B703&lt;='ARIMAX(1,1,1) Model'!$C$26),1,0)+'ARIMAX(1,1,1) Model'!$C$12*E703/1000+'ARIMAX(1,1,1) Model'!$C$13*V703+'ARIMAX(1,1,1) Model'!$C$14*A703+'ARIMAX(1,1,1) Model'!$C$15*SIN(2*PI()*A703/'ARIMAX(1,1,1) Model'!$C$24)+'ARIMAX(1,1,1) Model'!$C$16*COS(2*PI()*A703/'ARIMAX(1,1,1) Model'!$C$24)+'ARIMAX(1,1,1) Model'!$C$17*SIN(4*PI()*A703/'ARIMAX(1,1,1) Model'!$C$24)+'ARIMAX(1,1,1) Model'!$C$18*COS(4*PI()*A703/'ARIMAX(1,1,1) Model'!$C$24)</f>
        <v>2245.88399063384</v>
      </c>
      <c r="AR703" s="31" t="n">
        <f aca="false">IF(ISNUMBER(C703),C703,AP703)-AQ703</f>
        <v>6594.11600936616</v>
      </c>
      <c r="AS703" s="31" t="n">
        <f aca="false">IF(ISNUMBER(C703),C703-AP703,0)</f>
        <v>-532.032980795666</v>
      </c>
      <c r="AT703" s="32"/>
      <c r="AU703" s="33"/>
      <c r="AV703" s="33"/>
      <c r="AW703" s="31"/>
      <c r="AX703" s="31"/>
    </row>
    <row r="704" customFormat="false" ht="16.5" hidden="false" customHeight="true" outlineLevel="0" collapsed="false">
      <c r="A704" s="23" t="n">
        <v>703</v>
      </c>
      <c r="B704" s="24" t="n">
        <v>38191</v>
      </c>
      <c r="C704" s="23" t="n">
        <v>9310</v>
      </c>
      <c r="D704" s="25"/>
      <c r="E704" s="25" t="n">
        <v>355000</v>
      </c>
      <c r="F704" s="25"/>
      <c r="G704" s="25" t="n">
        <v>41.274</v>
      </c>
      <c r="H704" s="25" t="n">
        <v>39.052</v>
      </c>
      <c r="I704" s="25" t="n">
        <v>1.928</v>
      </c>
      <c r="J704" s="25" t="n">
        <v>11923.447</v>
      </c>
      <c r="K704" s="25" t="n">
        <v>830138</v>
      </c>
      <c r="L704" s="25" t="n">
        <v>1164</v>
      </c>
      <c r="M704" s="25" t="n">
        <v>16.173</v>
      </c>
      <c r="N704" s="25" t="n">
        <v>257235</v>
      </c>
      <c r="O704" s="25" t="n">
        <v>8176.5</v>
      </c>
      <c r="P704" s="25" t="n">
        <v>2135867</v>
      </c>
      <c r="Q704" s="25"/>
      <c r="R704" s="25" t="n">
        <v>10313</v>
      </c>
      <c r="S704" s="25" t="n">
        <v>8.2893</v>
      </c>
      <c r="T704" s="25" t="n">
        <v>94.6</v>
      </c>
      <c r="U704" s="25" t="n">
        <v>26</v>
      </c>
      <c r="V704" s="25" t="n">
        <v>92.5</v>
      </c>
      <c r="W704" s="25"/>
      <c r="X704" s="25"/>
      <c r="Y704" s="25"/>
      <c r="Z704" s="25"/>
      <c r="AA704" s="25" t="n">
        <v>290626</v>
      </c>
      <c r="AB704" s="26"/>
      <c r="AC704" s="27" t="n">
        <v>0</v>
      </c>
      <c r="AD704" s="28" t="n">
        <v>0</v>
      </c>
      <c r="AE704" s="28" t="n">
        <v>86.6</v>
      </c>
      <c r="AF704" s="27"/>
      <c r="AG704" s="29" t="n">
        <f aca="false">6753.47943187+0.36116788*I704+0.01252571*N704-22.85359542*V704+0.00407811*AA704-0.00067349*E704</f>
        <v>8808.38504590264</v>
      </c>
      <c r="AH704" s="29" t="n">
        <f aca="false">A704*'Simple Linear Regression'!$B$18+'Simple Linear Regression'!$B$17</f>
        <v>8485.02141692503</v>
      </c>
      <c r="AI704" s="29" t="n">
        <f aca="false">7491.3971+0.0137554*N704-0.00058829*E704-34.3283*V704+0.30565*L704+54.6031*M704</f>
        <v>8884.4292553</v>
      </c>
      <c r="AJ704" s="29" t="n">
        <f aca="false">7491.3971-0.00058829*E704+0.30565*L704+54.6031*M704+0.0137554*N704-34.3283*V704</f>
        <v>8884.4292553</v>
      </c>
      <c r="AL704" s="29" t="n">
        <f aca="false">2192.59+2373.87*I704+0.0316653*N704-15.7623*V704+0.00202406*AA704-0.000740146*E704-0.00963493*(I704*N704)</f>
        <v>9003.8800176956</v>
      </c>
      <c r="AM704" s="30" t="n">
        <f aca="false">5205.907083+122.0638992*I704+13.609808*(N704/1000)-1.245906883*AD704+0.7746840854*AE704-134.2474226*AC704-1547.125689*IF(AND(B704&gt;=DATE(2020,3,20),B704&lt;=DATE(2020,6,26)),1,0)</f>
        <v>9009.25288333324</v>
      </c>
      <c r="AN704" s="30" t="n">
        <f aca="false">IF(ISNUMBER(C705),C705,AN705)-0.8328750492*(AD706-AD705)+3.274150872*(AE706-AE705)+0.7954612886*((IF(ISNUMBER(C705),C705,AN705)-IF(ISNUMBER(C704),C704,AN704))-(-0.8328750492*(AD705-AD704)+3.274150872*(AE705-AE704)))-1.394571582*AO705+0.4181414112*AO704</f>
        <v>9299.18531557459</v>
      </c>
      <c r="AP704" s="31" t="n">
        <f aca="false">AQ704+AR703+'ARIMAX(1,1,1) Model'!$C$19*(AR703-AR702)+'ARIMAX(1,1,1) Model'!$C$20*AS703</f>
        <v>9231.44902905171</v>
      </c>
      <c r="AQ704" s="31" t="n">
        <f aca="false">'ARIMAX(1,1,1) Model'!$C$6*I704+'ARIMAX(1,1,1) Model'!$C$7*N704/1000+'ARIMAX(1,1,1) Model'!$C$8*AD704+'ARIMAX(1,1,1) Model'!$C$9*AE704+'ARIMAX(1,1,1) Model'!$C$10*AC704+'ARIMAX(1,1,1) Model'!$C$11*IF(AND(B704&gt;='ARIMAX(1,1,1) Model'!$C$25,B704&lt;='ARIMAX(1,1,1) Model'!$C$26),1,0)+'ARIMAX(1,1,1) Model'!$C$12*E704/1000+'ARIMAX(1,1,1) Model'!$C$13*V704+'ARIMAX(1,1,1) Model'!$C$14*A704+'ARIMAX(1,1,1) Model'!$C$15*SIN(2*PI()*A704/'ARIMAX(1,1,1) Model'!$C$24)+'ARIMAX(1,1,1) Model'!$C$16*COS(2*PI()*A704/'ARIMAX(1,1,1) Model'!$C$24)+'ARIMAX(1,1,1) Model'!$C$17*SIN(4*PI()*A704/'ARIMAX(1,1,1) Model'!$C$24)+'ARIMAX(1,1,1) Model'!$C$18*COS(4*PI()*A704/'ARIMAX(1,1,1) Model'!$C$24)</f>
        <v>2214.33297254113</v>
      </c>
      <c r="AR704" s="31" t="n">
        <f aca="false">IF(ISNUMBER(C704),C704,AP704)-AQ704</f>
        <v>7095.66702745887</v>
      </c>
      <c r="AS704" s="31" t="n">
        <f aca="false">IF(ISNUMBER(C704),C704-AP704,0)</f>
        <v>78.5509709482903</v>
      </c>
      <c r="AT704" s="32"/>
      <c r="AU704" s="33"/>
      <c r="AV704" s="33"/>
      <c r="AW704" s="31"/>
      <c r="AX704" s="31"/>
    </row>
    <row r="705" customFormat="false" ht="16.5" hidden="false" customHeight="true" outlineLevel="0" collapsed="false">
      <c r="A705" s="23" t="n">
        <v>704</v>
      </c>
      <c r="B705" s="24" t="n">
        <v>38198</v>
      </c>
      <c r="C705" s="23" t="n">
        <v>9263</v>
      </c>
      <c r="D705" s="25"/>
      <c r="E705" s="25" t="n">
        <v>348000</v>
      </c>
      <c r="F705" s="25"/>
      <c r="G705" s="25" t="n">
        <v>42.5</v>
      </c>
      <c r="H705" s="25" t="n">
        <v>40.664</v>
      </c>
      <c r="I705" s="25" t="n">
        <v>1.905</v>
      </c>
      <c r="J705" s="25" t="n">
        <v>11923.447</v>
      </c>
      <c r="K705" s="25" t="n">
        <v>830138</v>
      </c>
      <c r="L705" s="25" t="n">
        <v>1164</v>
      </c>
      <c r="M705" s="25" t="n">
        <v>16.173</v>
      </c>
      <c r="N705" s="25" t="n">
        <v>257235</v>
      </c>
      <c r="O705" s="25" t="n">
        <v>8176.5</v>
      </c>
      <c r="P705" s="25" t="n">
        <v>2135867</v>
      </c>
      <c r="Q705" s="25"/>
      <c r="R705" s="25" t="n">
        <v>10313</v>
      </c>
      <c r="S705" s="25" t="n">
        <v>8.2893</v>
      </c>
      <c r="T705" s="25" t="n">
        <v>94.6</v>
      </c>
      <c r="U705" s="25" t="n">
        <v>26</v>
      </c>
      <c r="V705" s="25" t="n">
        <v>92.5</v>
      </c>
      <c r="W705" s="25"/>
      <c r="X705" s="25"/>
      <c r="Y705" s="25"/>
      <c r="Z705" s="25"/>
      <c r="AA705" s="25" t="n">
        <v>290626</v>
      </c>
      <c r="AB705" s="26"/>
      <c r="AC705" s="27" t="n">
        <v>0</v>
      </c>
      <c r="AD705" s="28" t="n">
        <v>0</v>
      </c>
      <c r="AE705" s="28" t="n">
        <v>71.3</v>
      </c>
      <c r="AF705" s="27"/>
      <c r="AG705" s="29" t="n">
        <f aca="false">6753.47943187+0.36116788*I705+0.01252571*N705-22.85359542*V705+0.00407811*AA705-0.00067349*E705</f>
        <v>8813.0911690414</v>
      </c>
      <c r="AH705" s="29" t="n">
        <f aca="false">A705*'Simple Linear Regression'!$B$18+'Simple Linear Regression'!$B$17</f>
        <v>8485.87445400894</v>
      </c>
      <c r="AI705" s="29" t="n">
        <f aca="false">7491.3971+0.0137554*N705-0.00058829*E705-34.3283*V705+0.30565*L705+54.6031*M705</f>
        <v>8888.5472853</v>
      </c>
      <c r="AJ705" s="29" t="n">
        <f aca="false">7491.3971-0.00058829*E705+0.30565*L705+54.6031*M705+0.0137554*N705-34.3283*V705</f>
        <v>8888.5472853</v>
      </c>
      <c r="AL705" s="29" t="n">
        <f aca="false">2192.59+2373.87*I705+0.0316653*N705-15.7623*V705+0.00202406*AA705-0.000740146*E705-0.00963493*(I705*N705)</f>
        <v>9011.46617772225</v>
      </c>
      <c r="AM705" s="30" t="n">
        <f aca="false">5205.907083+122.0638992*I705+13.609808*(N705/1000)-1.245906883*AD705+0.7746840854*AE705-134.2474226*AC705-1547.125689*IF(AND(B705&gt;=DATE(2020,3,20),B705&lt;=DATE(2020,6,26)),1,0)</f>
        <v>8994.59274714502</v>
      </c>
      <c r="AN705" s="30" t="n">
        <f aca="false">IF(ISNUMBER(C706),C706,AN706)-0.8328750492*(AD707-AD706)+3.274150872*(AE707-AE706)+0.7954612886*((IF(ISNUMBER(C706),C706,AN706)-IF(ISNUMBER(C705),C705,AN705))-(-0.8328750492*(AD706-AD705)+3.274150872*(AE706-AE705)))-1.394571582*AO706+0.4181414112*AO705</f>
        <v>9547.93861471457</v>
      </c>
      <c r="AP705" s="31" t="n">
        <f aca="false">AQ705+AR704+'ARIMAX(1,1,1) Model'!$C$19*(AR704-AR703)+'ARIMAX(1,1,1) Model'!$C$20*AS704</f>
        <v>9222.37007450962</v>
      </c>
      <c r="AQ705" s="31" t="n">
        <f aca="false">'ARIMAX(1,1,1) Model'!$C$6*I705+'ARIMAX(1,1,1) Model'!$C$7*N705/1000+'ARIMAX(1,1,1) Model'!$C$8*AD705+'ARIMAX(1,1,1) Model'!$C$9*AE705+'ARIMAX(1,1,1) Model'!$C$10*AC705+'ARIMAX(1,1,1) Model'!$C$11*IF(AND(B705&gt;='ARIMAX(1,1,1) Model'!$C$25,B705&lt;='ARIMAX(1,1,1) Model'!$C$26),1,0)+'ARIMAX(1,1,1) Model'!$C$12*E705/1000+'ARIMAX(1,1,1) Model'!$C$13*V705+'ARIMAX(1,1,1) Model'!$C$14*A705+'ARIMAX(1,1,1) Model'!$C$15*SIN(2*PI()*A705/'ARIMAX(1,1,1) Model'!$C$24)+'ARIMAX(1,1,1) Model'!$C$16*COS(2*PI()*A705/'ARIMAX(1,1,1) Model'!$C$24)+'ARIMAX(1,1,1) Model'!$C$17*SIN(4*PI()*A705/'ARIMAX(1,1,1) Model'!$C$24)+'ARIMAX(1,1,1) Model'!$C$18*COS(4*PI()*A705/'ARIMAX(1,1,1) Model'!$C$24)</f>
        <v>2148.48838362233</v>
      </c>
      <c r="AR705" s="31" t="n">
        <f aca="false">IF(ISNUMBER(C705),C705,AP705)-AQ705</f>
        <v>7114.51161637767</v>
      </c>
      <c r="AS705" s="31" t="n">
        <f aca="false">IF(ISNUMBER(C705),C705-AP705,0)</f>
        <v>40.6299254903825</v>
      </c>
      <c r="AT705" s="32"/>
      <c r="AU705" s="33"/>
      <c r="AV705" s="33"/>
      <c r="AW705" s="31"/>
      <c r="AX705" s="31"/>
    </row>
    <row r="706" customFormat="false" ht="16.5" hidden="false" customHeight="true" outlineLevel="0" collapsed="false">
      <c r="A706" s="23" t="n">
        <v>705</v>
      </c>
      <c r="B706" s="24" t="n">
        <v>38205</v>
      </c>
      <c r="C706" s="23" t="n">
        <v>9472</v>
      </c>
      <c r="D706" s="25"/>
      <c r="E706" s="25" t="n">
        <v>341000</v>
      </c>
      <c r="F706" s="25"/>
      <c r="G706" s="25" t="n">
        <v>43.806</v>
      </c>
      <c r="H706" s="25" t="n">
        <v>42.008</v>
      </c>
      <c r="I706" s="25" t="n">
        <v>1.888</v>
      </c>
      <c r="J706" s="25" t="n">
        <v>12112.815</v>
      </c>
      <c r="K706" s="25" t="n">
        <v>830138</v>
      </c>
      <c r="L706" s="25" t="n">
        <v>1176</v>
      </c>
      <c r="M706" s="25" t="n">
        <v>16.173</v>
      </c>
      <c r="N706" s="25" t="n">
        <v>257235</v>
      </c>
      <c r="O706" s="25" t="n">
        <v>8157.6</v>
      </c>
      <c r="P706" s="25" t="n">
        <v>2135867</v>
      </c>
      <c r="Q706" s="25"/>
      <c r="R706" s="25" t="n">
        <v>10313</v>
      </c>
      <c r="S706" s="25" t="n">
        <v>8.2893</v>
      </c>
      <c r="T706" s="25" t="n">
        <v>95.5</v>
      </c>
      <c r="U706" s="25" t="n">
        <v>26</v>
      </c>
      <c r="V706" s="25" t="n">
        <v>95.6</v>
      </c>
      <c r="W706" s="25"/>
      <c r="X706" s="25"/>
      <c r="Y706" s="25"/>
      <c r="Z706" s="25"/>
      <c r="AA706" s="25" t="n">
        <v>290626</v>
      </c>
      <c r="AB706" s="26"/>
      <c r="AC706" s="27" t="n">
        <v>0</v>
      </c>
      <c r="AD706" s="28" t="n">
        <v>0</v>
      </c>
      <c r="AE706" s="28" t="n">
        <v>81.6</v>
      </c>
      <c r="AF706" s="27"/>
      <c r="AG706" s="29" t="n">
        <f aca="false">6753.47943187+0.36116788*I706+0.01252571*N706-22.85359542*V706+0.00407811*AA706-0.00067349*E706</f>
        <v>8746.95331338544</v>
      </c>
      <c r="AH706" s="29" t="n">
        <f aca="false">A706*'Simple Linear Regression'!$B$18+'Simple Linear Regression'!$B$17</f>
        <v>8486.72749109284</v>
      </c>
      <c r="AI706" s="29" t="n">
        <f aca="false">7491.3971+0.0137554*N706-0.00058829*E706-34.3283*V706+0.30565*L706+54.6031*M706</f>
        <v>8789.9153853</v>
      </c>
      <c r="AJ706" s="29" t="n">
        <f aca="false">7491.3971-0.00058829*E706+0.30565*L706+54.6031*M706+0.0137554*N706-34.3283*V706</f>
        <v>8789.9153853</v>
      </c>
      <c r="AL706" s="29" t="n">
        <f aca="false">2192.59+2373.87*I706+0.0316653*N706-15.7623*V706+0.00202406*AA706-0.000740146*E706-0.00963493*(I706*N706)</f>
        <v>8969.5617804376</v>
      </c>
      <c r="AM706" s="30" t="n">
        <f aca="false">5205.907083+122.0638992*I706+13.609808*(N706/1000)-1.245906883*AD706+0.7746840854*AE706-134.2474226*AC706-1547.125689*IF(AND(B706&gt;=DATE(2020,3,20),B706&lt;=DATE(2020,6,26)),1,0)</f>
        <v>9000.49690693824</v>
      </c>
      <c r="AN706" s="30" t="n">
        <f aca="false">IF(ISNUMBER(C707),C707,AN707)-0.8328750492*(AD708-AD707)+3.274150872*(AE708-AE707)+0.7954612886*((IF(ISNUMBER(C707),C707,AN707)-IF(ISNUMBER(C706),C706,AN706))-(-0.8328750492*(AD707-AD706)+3.274150872*(AE707-AE706)))-1.394571582*AO707+0.4181414112*AO706</f>
        <v>9592.10628474937</v>
      </c>
      <c r="AP706" s="31" t="n">
        <f aca="false">AQ706+AR705+'ARIMAX(1,1,1) Model'!$C$19*(AR705-AR704)+'ARIMAX(1,1,1) Model'!$C$20*AS705</f>
        <v>9289.55234274403</v>
      </c>
      <c r="AQ706" s="31" t="n">
        <f aca="false">'ARIMAX(1,1,1) Model'!$C$6*I706+'ARIMAX(1,1,1) Model'!$C$7*N706/1000+'ARIMAX(1,1,1) Model'!$C$8*AD706+'ARIMAX(1,1,1) Model'!$C$9*AE706+'ARIMAX(1,1,1) Model'!$C$10*AC706+'ARIMAX(1,1,1) Model'!$C$11*IF(AND(B706&gt;='ARIMAX(1,1,1) Model'!$C$25,B706&lt;='ARIMAX(1,1,1) Model'!$C$26),1,0)+'ARIMAX(1,1,1) Model'!$C$12*E706/1000+'ARIMAX(1,1,1) Model'!$C$13*V706+'ARIMAX(1,1,1) Model'!$C$14*A706+'ARIMAX(1,1,1) Model'!$C$15*SIN(2*PI()*A706/'ARIMAX(1,1,1) Model'!$C$24)+'ARIMAX(1,1,1) Model'!$C$16*COS(2*PI()*A706/'ARIMAX(1,1,1) Model'!$C$24)+'ARIMAX(1,1,1) Model'!$C$17*SIN(4*PI()*A706/'ARIMAX(1,1,1) Model'!$C$24)+'ARIMAX(1,1,1) Model'!$C$18*COS(4*PI()*A706/'ARIMAX(1,1,1) Model'!$C$24)</f>
        <v>2209.77310770865</v>
      </c>
      <c r="AR706" s="31" t="n">
        <f aca="false">IF(ISNUMBER(C706),C706,AP706)-AQ706</f>
        <v>7262.22689229135</v>
      </c>
      <c r="AS706" s="31" t="n">
        <f aca="false">IF(ISNUMBER(C706),C706-AP706,0)</f>
        <v>182.447657255967</v>
      </c>
      <c r="AT706" s="32"/>
      <c r="AU706" s="33"/>
      <c r="AV706" s="33"/>
      <c r="AW706" s="31"/>
      <c r="AX706" s="31"/>
    </row>
    <row r="707" customFormat="false" ht="16.5" hidden="false" customHeight="true" outlineLevel="0" collapsed="false">
      <c r="A707" s="23" t="n">
        <v>706</v>
      </c>
      <c r="B707" s="24" t="n">
        <v>38212</v>
      </c>
      <c r="C707" s="23" t="n">
        <v>9521</v>
      </c>
      <c r="D707" s="25"/>
      <c r="E707" s="25" t="n">
        <v>336000</v>
      </c>
      <c r="F707" s="25"/>
      <c r="G707" s="25" t="n">
        <v>45.244</v>
      </c>
      <c r="H707" s="25" t="n">
        <v>43.158</v>
      </c>
      <c r="I707" s="25" t="n">
        <v>1.877</v>
      </c>
      <c r="J707" s="25" t="n">
        <v>12112.815</v>
      </c>
      <c r="K707" s="25" t="n">
        <v>783723</v>
      </c>
      <c r="L707" s="25" t="n">
        <v>1176</v>
      </c>
      <c r="M707" s="25" t="n">
        <v>16.173</v>
      </c>
      <c r="N707" s="25" t="n">
        <v>257235</v>
      </c>
      <c r="O707" s="25" t="n">
        <v>8157.6</v>
      </c>
      <c r="P707" s="25" t="n">
        <v>2135867</v>
      </c>
      <c r="Q707" s="25"/>
      <c r="R707" s="25" t="n">
        <v>10313</v>
      </c>
      <c r="S707" s="25" t="n">
        <v>8.2893</v>
      </c>
      <c r="T707" s="25" t="n">
        <v>95.5</v>
      </c>
      <c r="U707" s="25" t="n">
        <v>26</v>
      </c>
      <c r="V707" s="25" t="n">
        <v>95.6</v>
      </c>
      <c r="W707" s="25"/>
      <c r="X707" s="25"/>
      <c r="Y707" s="25"/>
      <c r="Z707" s="25"/>
      <c r="AA707" s="25" t="n">
        <v>290626</v>
      </c>
      <c r="AB707" s="26"/>
      <c r="AC707" s="27" t="n">
        <v>0</v>
      </c>
      <c r="AD707" s="28" t="n">
        <v>3.5</v>
      </c>
      <c r="AE707" s="28" t="n">
        <v>63.1</v>
      </c>
      <c r="AF707" s="27"/>
      <c r="AG707" s="29" t="n">
        <f aca="false">6753.47943187+0.36116788*I707+0.01252571*N707-22.85359542*V707+0.00407811*AA707-0.00067349*E707</f>
        <v>8750.31679053876</v>
      </c>
      <c r="AH707" s="29" t="n">
        <f aca="false">A707*'Simple Linear Regression'!$B$18+'Simple Linear Regression'!$B$17</f>
        <v>8487.58052817674</v>
      </c>
      <c r="AI707" s="29" t="n">
        <f aca="false">7491.3971+0.0137554*N707-0.00058829*E707-34.3283*V707+0.30565*L707+54.6031*M707</f>
        <v>8792.8568353</v>
      </c>
      <c r="AJ707" s="29" t="n">
        <f aca="false">7491.3971-0.00058829*E707+0.30565*L707+54.6031*M707+0.0137554*N707-34.3283*V707</f>
        <v>8792.8568353</v>
      </c>
      <c r="AL707" s="29" t="n">
        <f aca="false">2192.59+2373.87*I707+0.0316653*N707-15.7623*V707+0.00202406*AA707-0.000740146*E707-0.00963493*(I707*N707)</f>
        <v>8974.41279384165</v>
      </c>
      <c r="AM707" s="30" t="n">
        <f aca="false">5205.907083+122.0638992*I707+13.609808*(N707/1000)-1.245906883*AD707+0.7746840854*AE707-134.2474226*AC707-1547.125689*IF(AND(B707&gt;=DATE(2020,3,20),B707&lt;=DATE(2020,6,26)),1,0)</f>
        <v>8980.46187437664</v>
      </c>
      <c r="AN707" s="30" t="n">
        <f aca="false">IF(ISNUMBER(C708),C708,AN708)-0.8328750492*(AD709-AD708)+3.274150872*(AE709-AE708)+0.7954612886*((IF(ISNUMBER(C708),C708,AN708)-IF(ISNUMBER(C707),C707,AN707))-(-0.8328750492*(AD708-AD707)+3.274150872*(AE708-AE707)))-1.394571582*AO708+0.4181414112*AO707</f>
        <v>9382.41528969241</v>
      </c>
      <c r="AP707" s="31" t="n">
        <f aca="false">AQ707+AR706+'ARIMAX(1,1,1) Model'!$C$19*(AR706-AR705)+'ARIMAX(1,1,1) Model'!$C$20*AS706</f>
        <v>9249.80764774254</v>
      </c>
      <c r="AQ707" s="31" t="n">
        <f aca="false">'ARIMAX(1,1,1) Model'!$C$6*I707+'ARIMAX(1,1,1) Model'!$C$7*N707/1000+'ARIMAX(1,1,1) Model'!$C$8*AD707+'ARIMAX(1,1,1) Model'!$C$9*AE707+'ARIMAX(1,1,1) Model'!$C$10*AC707+'ARIMAX(1,1,1) Model'!$C$11*IF(AND(B707&gt;='ARIMAX(1,1,1) Model'!$C$25,B707&lt;='ARIMAX(1,1,1) Model'!$C$26),1,0)+'ARIMAX(1,1,1) Model'!$C$12*E707/1000+'ARIMAX(1,1,1) Model'!$C$13*V707+'ARIMAX(1,1,1) Model'!$C$14*A707+'ARIMAX(1,1,1) Model'!$C$15*SIN(2*PI()*A707/'ARIMAX(1,1,1) Model'!$C$24)+'ARIMAX(1,1,1) Model'!$C$16*COS(2*PI()*A707/'ARIMAX(1,1,1) Model'!$C$24)+'ARIMAX(1,1,1) Model'!$C$17*SIN(4*PI()*A707/'ARIMAX(1,1,1) Model'!$C$24)+'ARIMAX(1,1,1) Model'!$C$18*COS(4*PI()*A707/'ARIMAX(1,1,1) Model'!$C$24)</f>
        <v>2137.39196558386</v>
      </c>
      <c r="AR707" s="31" t="n">
        <f aca="false">IF(ISNUMBER(C707),C707,AP707)-AQ707</f>
        <v>7383.60803441614</v>
      </c>
      <c r="AS707" s="31" t="n">
        <f aca="false">IF(ISNUMBER(C707),C707-AP707,0)</f>
        <v>271.192352257458</v>
      </c>
      <c r="AT707" s="32"/>
      <c r="AU707" s="33"/>
      <c r="AV707" s="33"/>
      <c r="AW707" s="31"/>
      <c r="AX707" s="31"/>
    </row>
    <row r="708" customFormat="false" ht="16.5" hidden="false" customHeight="true" outlineLevel="0" collapsed="false">
      <c r="A708" s="23" t="n">
        <v>707</v>
      </c>
      <c r="B708" s="24" t="n">
        <v>38219</v>
      </c>
      <c r="C708" s="23" t="n">
        <v>9424</v>
      </c>
      <c r="D708" s="25"/>
      <c r="E708" s="25" t="n">
        <v>332000</v>
      </c>
      <c r="F708" s="25"/>
      <c r="G708" s="25" t="n">
        <v>47.278</v>
      </c>
      <c r="H708" s="25" t="n">
        <v>44.564</v>
      </c>
      <c r="I708" s="25" t="n">
        <v>1.875</v>
      </c>
      <c r="J708" s="25" t="n">
        <v>12112.815</v>
      </c>
      <c r="K708" s="25" t="n">
        <v>783723</v>
      </c>
      <c r="L708" s="25" t="n">
        <v>1176</v>
      </c>
      <c r="M708" s="25" t="n">
        <v>17.309</v>
      </c>
      <c r="N708" s="25" t="n">
        <v>257383</v>
      </c>
      <c r="O708" s="25" t="n">
        <v>8157.6</v>
      </c>
      <c r="P708" s="25" t="n">
        <v>2135867</v>
      </c>
      <c r="Q708" s="25"/>
      <c r="R708" s="25" t="n">
        <v>10313</v>
      </c>
      <c r="S708" s="25" t="n">
        <v>8.46</v>
      </c>
      <c r="T708" s="25" t="n">
        <v>95.5</v>
      </c>
      <c r="U708" s="25" t="n">
        <v>26</v>
      </c>
      <c r="V708" s="25" t="n">
        <v>95.6</v>
      </c>
      <c r="W708" s="25"/>
      <c r="X708" s="25"/>
      <c r="Y708" s="25"/>
      <c r="Z708" s="25"/>
      <c r="AA708" s="25" t="n">
        <v>290626</v>
      </c>
      <c r="AB708" s="26"/>
      <c r="AC708" s="27" t="n">
        <v>0</v>
      </c>
      <c r="AD708" s="28" t="n">
        <v>0.4</v>
      </c>
      <c r="AE708" s="28" t="n">
        <v>56.7</v>
      </c>
      <c r="AF708" s="27"/>
      <c r="AG708" s="29" t="n">
        <f aca="false">6753.47943187+0.36116788*I708+0.01252571*N708-22.85359542*V708+0.00407811*AA708-0.00067349*E708</f>
        <v>8754.863833283</v>
      </c>
      <c r="AH708" s="29" t="n">
        <f aca="false">A708*'Simple Linear Regression'!$B$18+'Simple Linear Regression'!$B$17</f>
        <v>8488.43356526065</v>
      </c>
      <c r="AI708" s="29" t="n">
        <f aca="false">7491.3971+0.0137554*N708-0.00058829*E708-34.3283*V708+0.30565*L708+54.6031*M708</f>
        <v>8859.2749161</v>
      </c>
      <c r="AJ708" s="29" t="n">
        <f aca="false">7491.3971-0.00058829*E708+0.30565*L708+54.6031*M708+0.0137554*N708-34.3283*V708</f>
        <v>8859.2749161</v>
      </c>
      <c r="AL708" s="29" t="n">
        <f aca="false">2192.59+2373.87*I708+0.0316653*N708-15.7623*V708+0.00202406*AA708-0.000740146*E708-0.00963493*(I708*N708)</f>
        <v>8979.59529160375</v>
      </c>
      <c r="AM708" s="30" t="n">
        <f aca="false">5205.907083+122.0638992*I708+13.609808*(N708/1000)-1.245906883*AD708+0.7746840854*AE708-134.2474226*AC708-1547.125689*IF(AND(B708&gt;=DATE(2020,3,20),B708&lt;=DATE(2020,6,26)),1,0)</f>
        <v>8981.13633135298</v>
      </c>
      <c r="AN708" s="30" t="n">
        <f aca="false">IF(ISNUMBER(C709),C709,AN709)-0.8328750492*(AD710-AD709)+3.274150872*(AE710-AE709)+0.7954612886*((IF(ISNUMBER(C709),C709,AN709)-IF(ISNUMBER(C708),C708,AN708))-(-0.8328750492*(AD709-AD708)+3.274150872*(AE709-AE708)))-1.394571582*AO709+0.4181414112*AO708</f>
        <v>9150.32301666126</v>
      </c>
      <c r="AP708" s="31" t="n">
        <f aca="false">AQ708+AR707+'ARIMAX(1,1,1) Model'!$C$19*(AR707-AR706)+'ARIMAX(1,1,1) Model'!$C$20*AS707</f>
        <v>9249.57601792206</v>
      </c>
      <c r="AQ708" s="31" t="n">
        <f aca="false">'ARIMAX(1,1,1) Model'!$C$6*I708+'ARIMAX(1,1,1) Model'!$C$7*N708/1000+'ARIMAX(1,1,1) Model'!$C$8*AD708+'ARIMAX(1,1,1) Model'!$C$9*AE708+'ARIMAX(1,1,1) Model'!$C$10*AC708+'ARIMAX(1,1,1) Model'!$C$11*IF(AND(B708&gt;='ARIMAX(1,1,1) Model'!$C$25,B708&lt;='ARIMAX(1,1,1) Model'!$C$26),1,0)+'ARIMAX(1,1,1) Model'!$C$12*E708/1000+'ARIMAX(1,1,1) Model'!$C$13*V708+'ARIMAX(1,1,1) Model'!$C$14*A708+'ARIMAX(1,1,1) Model'!$C$15*SIN(2*PI()*A708/'ARIMAX(1,1,1) Model'!$C$24)+'ARIMAX(1,1,1) Model'!$C$16*COS(2*PI()*A708/'ARIMAX(1,1,1) Model'!$C$24)+'ARIMAX(1,1,1) Model'!$C$17*SIN(4*PI()*A708/'ARIMAX(1,1,1) Model'!$C$24)+'ARIMAX(1,1,1) Model'!$C$18*COS(4*PI()*A708/'ARIMAX(1,1,1) Model'!$C$24)</f>
        <v>2098.22523968663</v>
      </c>
      <c r="AR708" s="31" t="n">
        <f aca="false">IF(ISNUMBER(C708),C708,AP708)-AQ708</f>
        <v>7325.77476031337</v>
      </c>
      <c r="AS708" s="31" t="n">
        <f aca="false">IF(ISNUMBER(C708),C708-AP708,0)</f>
        <v>174.423982077944</v>
      </c>
      <c r="AT708" s="32"/>
      <c r="AU708" s="33"/>
      <c r="AV708" s="33"/>
      <c r="AW708" s="31"/>
      <c r="AX708" s="31"/>
    </row>
    <row r="709" customFormat="false" ht="16.5" hidden="false" customHeight="true" outlineLevel="0" collapsed="false">
      <c r="A709" s="23" t="n">
        <v>708</v>
      </c>
      <c r="B709" s="24" t="n">
        <v>38226</v>
      </c>
      <c r="C709" s="23" t="n">
        <v>9267</v>
      </c>
      <c r="D709" s="25"/>
      <c r="E709" s="25" t="n">
        <v>343000</v>
      </c>
      <c r="F709" s="25"/>
      <c r="G709" s="25" t="n">
        <v>44.336</v>
      </c>
      <c r="H709" s="25" t="n">
        <v>42.228</v>
      </c>
      <c r="I709" s="25" t="n">
        <v>1.884</v>
      </c>
      <c r="J709" s="25" t="n">
        <v>12112.815</v>
      </c>
      <c r="K709" s="25" t="n">
        <v>783723</v>
      </c>
      <c r="L709" s="25" t="n">
        <v>1176</v>
      </c>
      <c r="M709" s="25" t="n">
        <v>17.309</v>
      </c>
      <c r="N709" s="25" t="n">
        <v>257383</v>
      </c>
      <c r="O709" s="25" t="n">
        <v>8157.6</v>
      </c>
      <c r="P709" s="25" t="n">
        <v>2135867</v>
      </c>
      <c r="Q709" s="25"/>
      <c r="R709" s="25" t="n">
        <v>10313</v>
      </c>
      <c r="S709" s="25" t="n">
        <v>8.46</v>
      </c>
      <c r="T709" s="25" t="n">
        <v>95.5</v>
      </c>
      <c r="U709" s="25" t="n">
        <v>25</v>
      </c>
      <c r="V709" s="25" t="n">
        <v>95.6</v>
      </c>
      <c r="W709" s="25"/>
      <c r="X709" s="25"/>
      <c r="Y709" s="25"/>
      <c r="Z709" s="25"/>
      <c r="AA709" s="25" t="n">
        <v>290626</v>
      </c>
      <c r="AB709" s="26"/>
      <c r="AC709" s="27" t="n">
        <v>0</v>
      </c>
      <c r="AD709" s="28" t="n">
        <v>0</v>
      </c>
      <c r="AE709" s="28" t="n">
        <v>63</v>
      </c>
      <c r="AF709" s="27"/>
      <c r="AG709" s="29" t="n">
        <f aca="false">6753.47943187+0.36116788*I709+0.01252571*N709-22.85359542*V709+0.00407811*AA709-0.00067349*E709</f>
        <v>8747.45869379392</v>
      </c>
      <c r="AH709" s="29" t="n">
        <f aca="false">A709*'Simple Linear Regression'!$B$18+'Simple Linear Regression'!$B$17</f>
        <v>8489.28660234455</v>
      </c>
      <c r="AI709" s="29" t="n">
        <f aca="false">7491.3971+0.0137554*N709-0.00058829*E709-34.3283*V709+0.30565*L709+54.6031*M709</f>
        <v>8852.8037261</v>
      </c>
      <c r="AJ709" s="29" t="n">
        <f aca="false">7491.3971-0.00058829*E709+0.30565*L709+54.6031*M709+0.0137554*N709-34.3283*V709</f>
        <v>8852.8037261</v>
      </c>
      <c r="AL709" s="29" t="n">
        <f aca="false">2192.59+2373.87*I709+0.0316653*N709-15.7623*V709+0.00202406*AA709-0.000740146*E709-0.00963493*(I709*N709)</f>
        <v>8970.49971091004</v>
      </c>
      <c r="AM709" s="30" t="n">
        <f aca="false">5205.907083+122.0638992*I709+13.609808*(N709/1000)-1.245906883*AD709+0.7746840854*AE709-134.2474226*AC709-1547.125689*IF(AND(B709&gt;=DATE(2020,3,20),B709&lt;=DATE(2020,6,26)),1,0)</f>
        <v>8987.613778937</v>
      </c>
      <c r="AN709" s="30" t="n">
        <f aca="false">IF(ISNUMBER(C710),C710,AN710)-0.8328750492*(AD711-AD710)+3.274150872*(AE711-AE710)+0.7954612886*((IF(ISNUMBER(C710),C710,AN710)-IF(ISNUMBER(C709),C709,AN709))-(-0.8328750492*(AD710-AD709)+3.274150872*(AE710-AE709)))-1.394571582*AO710+0.4181414112*AO709</f>
        <v>9563.15407181859</v>
      </c>
      <c r="AP709" s="31" t="n">
        <f aca="false">AQ709+AR708+'ARIMAX(1,1,1) Model'!$C$19*(AR708-AR707)+'ARIMAX(1,1,1) Model'!$C$20*AS708</f>
        <v>9253.10191971383</v>
      </c>
      <c r="AQ709" s="31" t="n">
        <f aca="false">'ARIMAX(1,1,1) Model'!$C$6*I709+'ARIMAX(1,1,1) Model'!$C$7*N709/1000+'ARIMAX(1,1,1) Model'!$C$8*AD709+'ARIMAX(1,1,1) Model'!$C$9*AE709+'ARIMAX(1,1,1) Model'!$C$10*AC709+'ARIMAX(1,1,1) Model'!$C$11*IF(AND(B709&gt;='ARIMAX(1,1,1) Model'!$C$25,B709&lt;='ARIMAX(1,1,1) Model'!$C$26),1,0)+'ARIMAX(1,1,1) Model'!$C$12*E709/1000+'ARIMAX(1,1,1) Model'!$C$13*V709+'ARIMAX(1,1,1) Model'!$C$14*A709+'ARIMAX(1,1,1) Model'!$C$15*SIN(2*PI()*A709/'ARIMAX(1,1,1) Model'!$C$24)+'ARIMAX(1,1,1) Model'!$C$16*COS(2*PI()*A709/'ARIMAX(1,1,1) Model'!$C$24)+'ARIMAX(1,1,1) Model'!$C$17*SIN(4*PI()*A709/'ARIMAX(1,1,1) Model'!$C$24)+'ARIMAX(1,1,1) Model'!$C$18*COS(4*PI()*A709/'ARIMAX(1,1,1) Model'!$C$24)</f>
        <v>2089.96388001525</v>
      </c>
      <c r="AR709" s="31" t="n">
        <f aca="false">IF(ISNUMBER(C709),C709,AP709)-AQ709</f>
        <v>7177.03611998475</v>
      </c>
      <c r="AS709" s="31" t="n">
        <f aca="false">IF(ISNUMBER(C709),C709-AP709,0)</f>
        <v>13.8980802861697</v>
      </c>
      <c r="AT709" s="32"/>
      <c r="AU709" s="33"/>
      <c r="AV709" s="33"/>
      <c r="AW709" s="31"/>
      <c r="AX709" s="31"/>
    </row>
    <row r="710" customFormat="false" ht="16.5" hidden="false" customHeight="true" outlineLevel="0" collapsed="false">
      <c r="A710" s="23" t="n">
        <v>709</v>
      </c>
      <c r="B710" s="24" t="n">
        <v>38233</v>
      </c>
      <c r="C710" s="23" t="n">
        <v>9453</v>
      </c>
      <c r="D710" s="25"/>
      <c r="E710" s="25" t="n">
        <v>352000</v>
      </c>
      <c r="F710" s="25"/>
      <c r="G710" s="25" t="n">
        <v>43.284</v>
      </c>
      <c r="H710" s="25" t="n">
        <v>41</v>
      </c>
      <c r="I710" s="25" t="n">
        <v>1.866</v>
      </c>
      <c r="J710" s="25" t="n">
        <v>12112.815</v>
      </c>
      <c r="K710" s="25" t="n">
        <v>783723</v>
      </c>
      <c r="L710" s="25" t="n">
        <v>1176</v>
      </c>
      <c r="M710" s="25" t="n">
        <v>17.309</v>
      </c>
      <c r="N710" s="25" t="n">
        <v>257383</v>
      </c>
      <c r="O710" s="25" t="n">
        <v>8157.6</v>
      </c>
      <c r="P710" s="25" t="n">
        <v>2135867</v>
      </c>
      <c r="Q710" s="25"/>
      <c r="R710" s="25" t="n">
        <v>10313</v>
      </c>
      <c r="S710" s="25" t="n">
        <v>8.46</v>
      </c>
      <c r="T710" s="25" t="n">
        <v>95.5</v>
      </c>
      <c r="U710" s="25" t="n">
        <v>25</v>
      </c>
      <c r="V710" s="25" t="n">
        <v>95.6</v>
      </c>
      <c r="W710" s="25"/>
      <c r="X710" s="25"/>
      <c r="Y710" s="25"/>
      <c r="Z710" s="25"/>
      <c r="AA710" s="25" t="n">
        <v>290626</v>
      </c>
      <c r="AB710" s="26"/>
      <c r="AC710" s="27" t="n">
        <v>0</v>
      </c>
      <c r="AD710" s="28" t="n">
        <v>0</v>
      </c>
      <c r="AE710" s="28" t="n">
        <v>70.6</v>
      </c>
      <c r="AF710" s="27"/>
      <c r="AG710" s="29" t="n">
        <f aca="false">6753.47943187+0.36116788*I710+0.01252571*N710-22.85359542*V710+0.00407811*AA710-0.00067349*E710</f>
        <v>8741.39078277208</v>
      </c>
      <c r="AH710" s="29" t="n">
        <f aca="false">A710*'Simple Linear Regression'!$B$18+'Simple Linear Regression'!$B$17</f>
        <v>8490.13963942846</v>
      </c>
      <c r="AI710" s="29" t="n">
        <f aca="false">7491.3971+0.0137554*N710-0.00058829*E710-34.3283*V710+0.30565*L710+54.6031*M710</f>
        <v>8847.5091161</v>
      </c>
      <c r="AJ710" s="29" t="n">
        <f aca="false">7491.3971-0.00058829*E710+0.30565*L710+54.6031*M710+0.0137554*N710-34.3283*V710</f>
        <v>8847.5091161</v>
      </c>
      <c r="AL710" s="29" t="n">
        <f aca="false">2192.59+2373.87*I710+0.0316653*N710-15.7623*V710+0.00202406*AA710-0.000740146*E710-0.00963493*(I710*N710)</f>
        <v>8965.74634629746</v>
      </c>
      <c r="AM710" s="30" t="n">
        <f aca="false">5205.907083+122.0638992*I710+13.609808*(N710/1000)-1.245906883*AD710+0.7746840854*AE710-134.2474226*AC710-1547.125689*IF(AND(B710&gt;=DATE(2020,3,20),B710&lt;=DATE(2020,6,26)),1,0)</f>
        <v>8991.30422780044</v>
      </c>
      <c r="AN710" s="30" t="n">
        <f aca="false">IF(ISNUMBER(C711),C711,AN711)-0.8328750492*(AD712-AD711)+3.274150872*(AE712-AE711)+0.7954612886*((IF(ISNUMBER(C711),C711,AN711)-IF(ISNUMBER(C710),C710,AN710))-(-0.8328750492*(AD711-AD710)+3.274150872*(AE711-AE710)))-1.394571582*AO711+0.4181414112*AO710</f>
        <v>9056.43809458222</v>
      </c>
      <c r="AP710" s="31" t="n">
        <f aca="false">AQ710+AR709+'ARIMAX(1,1,1) Model'!$C$19*(AR709-AR708)+'ARIMAX(1,1,1) Model'!$C$20*AS709</f>
        <v>9247.70577333126</v>
      </c>
      <c r="AQ710" s="31" t="n">
        <f aca="false">'ARIMAX(1,1,1) Model'!$C$6*I710+'ARIMAX(1,1,1) Model'!$C$7*N710/1000+'ARIMAX(1,1,1) Model'!$C$8*AD710+'ARIMAX(1,1,1) Model'!$C$9*AE710+'ARIMAX(1,1,1) Model'!$C$10*AC710+'ARIMAX(1,1,1) Model'!$C$11*IF(AND(B710&gt;='ARIMAX(1,1,1) Model'!$C$25,B710&lt;='ARIMAX(1,1,1) Model'!$C$26),1,0)+'ARIMAX(1,1,1) Model'!$C$12*E710/1000+'ARIMAX(1,1,1) Model'!$C$13*V710+'ARIMAX(1,1,1) Model'!$C$14*A710+'ARIMAX(1,1,1) Model'!$C$15*SIN(2*PI()*A710/'ARIMAX(1,1,1) Model'!$C$24)+'ARIMAX(1,1,1) Model'!$C$16*COS(2*PI()*A710/'ARIMAX(1,1,1) Model'!$C$24)+'ARIMAX(1,1,1) Model'!$C$17*SIN(4*PI()*A710/'ARIMAX(1,1,1) Model'!$C$24)+'ARIMAX(1,1,1) Model'!$C$18*COS(4*PI()*A710/'ARIMAX(1,1,1) Model'!$C$24)</f>
        <v>2097.68581007198</v>
      </c>
      <c r="AR710" s="31" t="n">
        <f aca="false">IF(ISNUMBER(C710),C710,AP710)-AQ710</f>
        <v>7355.31418992802</v>
      </c>
      <c r="AS710" s="31" t="n">
        <f aca="false">IF(ISNUMBER(C710),C710-AP710,0)</f>
        <v>205.294226668742</v>
      </c>
      <c r="AT710" s="32"/>
      <c r="AU710" s="33"/>
      <c r="AV710" s="33"/>
      <c r="AW710" s="31"/>
      <c r="AX710" s="31"/>
    </row>
    <row r="711" customFormat="false" ht="16.5" hidden="false" customHeight="true" outlineLevel="0" collapsed="false">
      <c r="A711" s="23" t="n">
        <v>710</v>
      </c>
      <c r="B711" s="24" t="n">
        <v>38240</v>
      </c>
      <c r="C711" s="23" t="n">
        <v>9234</v>
      </c>
      <c r="D711" s="25"/>
      <c r="E711" s="25" t="n">
        <v>326000</v>
      </c>
      <c r="F711" s="25"/>
      <c r="G711" s="25" t="n">
        <v>43.33</v>
      </c>
      <c r="H711" s="25" t="n">
        <v>40.596</v>
      </c>
      <c r="I711" s="25" t="n">
        <v>1.85</v>
      </c>
      <c r="J711" s="25" t="n">
        <v>12112.815</v>
      </c>
      <c r="K711" s="25" t="n">
        <v>781634</v>
      </c>
      <c r="L711" s="25" t="n">
        <v>1213</v>
      </c>
      <c r="M711" s="25" t="n">
        <v>17.309</v>
      </c>
      <c r="N711" s="25" t="n">
        <v>257383</v>
      </c>
      <c r="O711" s="25" t="n">
        <v>8236.9</v>
      </c>
      <c r="P711" s="25" t="n">
        <v>2135867</v>
      </c>
      <c r="Q711" s="25"/>
      <c r="R711" s="25" t="n">
        <v>10313</v>
      </c>
      <c r="S711" s="25" t="n">
        <v>8.46</v>
      </c>
      <c r="T711" s="25" t="n">
        <v>95.5</v>
      </c>
      <c r="U711" s="25" t="n">
        <v>25</v>
      </c>
      <c r="V711" s="25" t="n">
        <v>97.5</v>
      </c>
      <c r="W711" s="25"/>
      <c r="X711" s="25"/>
      <c r="Y711" s="25"/>
      <c r="Z711" s="25"/>
      <c r="AA711" s="25" t="n">
        <v>290626</v>
      </c>
      <c r="AB711" s="26"/>
      <c r="AC711" s="27" t="n">
        <v>1</v>
      </c>
      <c r="AD711" s="28" t="n">
        <v>0</v>
      </c>
      <c r="AE711" s="28" t="n">
        <v>65.1</v>
      </c>
      <c r="AF711" s="27"/>
      <c r="AG711" s="29" t="n">
        <f aca="false">6753.47943187+0.36116788*I711+0.01252571*N711-22.85359542*V711+0.00407811*AA711-0.00067349*E711</f>
        <v>8715.473912788</v>
      </c>
      <c r="AH711" s="29" t="n">
        <f aca="false">A711*'Simple Linear Regression'!$B$18+'Simple Linear Regression'!$B$17</f>
        <v>8490.99267651236</v>
      </c>
      <c r="AI711" s="29" t="n">
        <f aca="false">7491.3971+0.0137554*N711-0.00058829*E711-34.3283*V711+0.30565*L711+54.6031*M711</f>
        <v>8808.8899361</v>
      </c>
      <c r="AJ711" s="29" t="n">
        <f aca="false">7491.3971-0.00058829*E711+0.30565*L711+54.6031*M711+0.0137554*N711-34.3283*V711</f>
        <v>8808.8899361</v>
      </c>
      <c r="AL711" s="29" t="n">
        <f aca="false">2192.59+2373.87*I711+0.0316653*N711-15.7623*V711+0.00202406*AA711-0.000740146*E711-0.00963493*(I711*N711)</f>
        <v>8956.7377273085</v>
      </c>
      <c r="AM711" s="30" t="n">
        <f aca="false">5205.907083+122.0638992*I711+13.609808*(N711/1000)-1.245906883*AD711+0.7746840854*AE711-134.2474226*AC711-1547.125689*IF(AND(B711&gt;=DATE(2020,3,20),B711&lt;=DATE(2020,6,26)),1,0)</f>
        <v>8850.84302034354</v>
      </c>
      <c r="AN711" s="30" t="n">
        <f aca="false">IF(ISNUMBER(C712),C712,AN712)-0.8328750492*(AD713-AD712)+3.274150872*(AE713-AE712)+0.7954612886*((IF(ISNUMBER(C712),C712,AN712)-IF(ISNUMBER(C711),C711,AN711))-(-0.8328750492*(AD712-AD711)+3.274150872*(AE712-AE711)))-1.394571582*AO712+0.4181414112*AO711</f>
        <v>8773.89911680572</v>
      </c>
      <c r="AP711" s="31" t="n">
        <f aca="false">AQ711+AR710+'ARIMAX(1,1,1) Model'!$C$19*(AR710-AR709)+'ARIMAX(1,1,1) Model'!$C$20*AS710</f>
        <v>9202.53823960668</v>
      </c>
      <c r="AQ711" s="31" t="n">
        <f aca="false">'ARIMAX(1,1,1) Model'!$C$6*I711+'ARIMAX(1,1,1) Model'!$C$7*N711/1000+'ARIMAX(1,1,1) Model'!$C$8*AD711+'ARIMAX(1,1,1) Model'!$C$9*AE711+'ARIMAX(1,1,1) Model'!$C$10*AC711+'ARIMAX(1,1,1) Model'!$C$11*IF(AND(B711&gt;='ARIMAX(1,1,1) Model'!$C$25,B711&lt;='ARIMAX(1,1,1) Model'!$C$26),1,0)+'ARIMAX(1,1,1) Model'!$C$12*E711/1000+'ARIMAX(1,1,1) Model'!$C$13*V711+'ARIMAX(1,1,1) Model'!$C$14*A711+'ARIMAX(1,1,1) Model'!$C$15*SIN(2*PI()*A711/'ARIMAX(1,1,1) Model'!$C$24)+'ARIMAX(1,1,1) Model'!$C$16*COS(2*PI()*A711/'ARIMAX(1,1,1) Model'!$C$24)+'ARIMAX(1,1,1) Model'!$C$17*SIN(4*PI()*A711/'ARIMAX(1,1,1) Model'!$C$24)+'ARIMAX(1,1,1) Model'!$C$18*COS(4*PI()*A711/'ARIMAX(1,1,1) Model'!$C$24)</f>
        <v>2014.61824016341</v>
      </c>
      <c r="AR711" s="31" t="n">
        <f aca="false">IF(ISNUMBER(C711),C711,AP711)-AQ711</f>
        <v>7219.38175983659</v>
      </c>
      <c r="AS711" s="31" t="n">
        <f aca="false">IF(ISNUMBER(C711),C711-AP711,0)</f>
        <v>31.4617603933239</v>
      </c>
      <c r="AT711" s="32"/>
      <c r="AU711" s="33"/>
      <c r="AV711" s="33"/>
      <c r="AW711" s="31"/>
      <c r="AX711" s="31"/>
    </row>
    <row r="712" customFormat="false" ht="16.5" hidden="false" customHeight="true" outlineLevel="0" collapsed="false">
      <c r="A712" s="23" t="n">
        <v>711</v>
      </c>
      <c r="B712" s="24" t="n">
        <v>38247</v>
      </c>
      <c r="C712" s="23" t="n">
        <v>9005</v>
      </c>
      <c r="D712" s="25"/>
      <c r="E712" s="25" t="n">
        <v>331000</v>
      </c>
      <c r="F712" s="25"/>
      <c r="G712" s="25" t="n">
        <v>44.394</v>
      </c>
      <c r="H712" s="25" t="n">
        <v>41.552</v>
      </c>
      <c r="I712" s="25" t="n">
        <v>1.846</v>
      </c>
      <c r="J712" s="25" t="n">
        <v>12112.815</v>
      </c>
      <c r="K712" s="25" t="n">
        <v>781634</v>
      </c>
      <c r="L712" s="25" t="n">
        <v>1213</v>
      </c>
      <c r="M712" s="25" t="n">
        <v>17.157</v>
      </c>
      <c r="N712" s="25" t="n">
        <v>265969</v>
      </c>
      <c r="O712" s="25" t="n">
        <v>8236.9</v>
      </c>
      <c r="P712" s="25" t="n">
        <v>2154712</v>
      </c>
      <c r="Q712" s="25"/>
      <c r="R712" s="25" t="n">
        <v>10313</v>
      </c>
      <c r="S712" s="25" t="n">
        <v>8.46</v>
      </c>
      <c r="T712" s="25" t="n">
        <v>95.5</v>
      </c>
      <c r="U712" s="25" t="n">
        <v>25</v>
      </c>
      <c r="V712" s="25" t="n">
        <v>97.5</v>
      </c>
      <c r="W712" s="25"/>
      <c r="X712" s="25"/>
      <c r="Y712" s="25"/>
      <c r="Z712" s="25"/>
      <c r="AA712" s="25" t="n">
        <v>290626</v>
      </c>
      <c r="AB712" s="26"/>
      <c r="AC712" s="27" t="n">
        <v>0</v>
      </c>
      <c r="AD712" s="28" t="n">
        <v>0</v>
      </c>
      <c r="AE712" s="28" t="n">
        <v>59.7</v>
      </c>
      <c r="AF712" s="27"/>
      <c r="AG712" s="29" t="n">
        <f aca="false">6753.47943187+0.36116788*I712+0.01252571*N712-22.85359542*V712+0.00407811*AA712-0.00067349*E712</f>
        <v>8819.65076417648</v>
      </c>
      <c r="AH712" s="29" t="n">
        <f aca="false">A712*'Simple Linear Regression'!$B$18+'Simple Linear Regression'!$B$17</f>
        <v>8491.84571359627</v>
      </c>
      <c r="AI712" s="29" t="n">
        <f aca="false">7491.3971+0.0137554*N712-0.00058829*E712-34.3283*V712+0.30565*L712+54.6031*M712</f>
        <v>8915.7526793</v>
      </c>
      <c r="AJ712" s="29" t="n">
        <f aca="false">7491.3971-0.00058829*E712+0.30565*L712+54.6031*M712+0.0137554*N712-34.3283*V712</f>
        <v>8915.7526793</v>
      </c>
      <c r="AL712" s="29" t="n">
        <f aca="false">2192.59+2373.87*I712+0.0316653*N712-15.7623*V712+0.00202406*AA712-0.000740146*E712-0.00963493*(I712*N712)</f>
        <v>9072.62796228418</v>
      </c>
      <c r="AM712" s="30" t="n">
        <f aca="false">5205.907083+122.0638992*I712+13.609808*(N712/1000)-1.245906883*AD712+0.7746840854*AE712-134.2474226*AC712-1547.125689*IF(AND(B712&gt;=DATE(2020,3,20),B712&lt;=DATE(2020,6,26)),1,0)</f>
        <v>9097.27270477358</v>
      </c>
      <c r="AN712" s="30" t="n">
        <f aca="false">IF(ISNUMBER(C713),C713,AN713)-0.8328750492*(AD714-AD713)+3.274150872*(AE714-AE713)+0.7954612886*((IF(ISNUMBER(C713),C713,AN713)-IF(ISNUMBER(C712),C712,AN712))-(-0.8328750492*(AD713-AD712)+3.274150872*(AE713-AE712)))-1.394571582*AO713+0.4181414112*AO712</f>
        <v>8873.64571818918</v>
      </c>
      <c r="AP712" s="31" t="n">
        <f aca="false">AQ712+AR711+'ARIMAX(1,1,1) Model'!$C$19*(AR711-AR710)+'ARIMAX(1,1,1) Model'!$C$20*AS711</f>
        <v>9284.60946838395</v>
      </c>
      <c r="AQ712" s="31" t="n">
        <f aca="false">'ARIMAX(1,1,1) Model'!$C$6*I712+'ARIMAX(1,1,1) Model'!$C$7*N712/1000+'ARIMAX(1,1,1) Model'!$C$8*AD712+'ARIMAX(1,1,1) Model'!$C$9*AE712+'ARIMAX(1,1,1) Model'!$C$10*AC712+'ARIMAX(1,1,1) Model'!$C$11*IF(AND(B712&gt;='ARIMAX(1,1,1) Model'!$C$25,B712&lt;='ARIMAX(1,1,1) Model'!$C$26),1,0)+'ARIMAX(1,1,1) Model'!$C$12*E712/1000+'ARIMAX(1,1,1) Model'!$C$13*V712+'ARIMAX(1,1,1) Model'!$C$14*A712+'ARIMAX(1,1,1) Model'!$C$15*SIN(2*PI()*A712/'ARIMAX(1,1,1) Model'!$C$24)+'ARIMAX(1,1,1) Model'!$C$16*COS(2*PI()*A712/'ARIMAX(1,1,1) Model'!$C$24)+'ARIMAX(1,1,1) Model'!$C$17*SIN(4*PI()*A712/'ARIMAX(1,1,1) Model'!$C$24)+'ARIMAX(1,1,1) Model'!$C$18*COS(4*PI()*A712/'ARIMAX(1,1,1) Model'!$C$24)</f>
        <v>2106.80363299929</v>
      </c>
      <c r="AR712" s="31" t="n">
        <f aca="false">IF(ISNUMBER(C712),C712,AP712)-AQ712</f>
        <v>6898.19636700071</v>
      </c>
      <c r="AS712" s="31" t="n">
        <f aca="false">IF(ISNUMBER(C712),C712-AP712,0)</f>
        <v>-279.609468383951</v>
      </c>
      <c r="AT712" s="32"/>
      <c r="AU712" s="33"/>
      <c r="AV712" s="33"/>
      <c r="AW712" s="31"/>
      <c r="AX712" s="31"/>
    </row>
    <row r="713" customFormat="false" ht="16.5" hidden="false" customHeight="true" outlineLevel="0" collapsed="false">
      <c r="A713" s="23" t="n">
        <v>712</v>
      </c>
      <c r="B713" s="24" t="n">
        <v>38254</v>
      </c>
      <c r="C713" s="23" t="n">
        <v>8922</v>
      </c>
      <c r="D713" s="25"/>
      <c r="E713" s="25" t="n">
        <v>341000</v>
      </c>
      <c r="F713" s="25"/>
      <c r="G713" s="25" t="n">
        <v>47.816</v>
      </c>
      <c r="H713" s="25" t="n">
        <v>45.296</v>
      </c>
      <c r="I713" s="25" t="n">
        <v>1.866</v>
      </c>
      <c r="J713" s="25" t="n">
        <v>12112.815</v>
      </c>
      <c r="K713" s="25" t="n">
        <v>781634</v>
      </c>
      <c r="L713" s="25" t="n">
        <v>1213</v>
      </c>
      <c r="M713" s="25" t="n">
        <v>17.157</v>
      </c>
      <c r="N713" s="25" t="n">
        <v>265969</v>
      </c>
      <c r="O713" s="25" t="n">
        <v>8236.9</v>
      </c>
      <c r="P713" s="25" t="n">
        <v>2154712</v>
      </c>
      <c r="Q713" s="25"/>
      <c r="R713" s="25" t="n">
        <v>10313</v>
      </c>
      <c r="S713" s="25" t="n">
        <v>8.46</v>
      </c>
      <c r="T713" s="25" t="n">
        <v>95.5</v>
      </c>
      <c r="U713" s="25" t="n">
        <v>25</v>
      </c>
      <c r="V713" s="25" t="n">
        <v>97.5</v>
      </c>
      <c r="W713" s="25"/>
      <c r="X713" s="25"/>
      <c r="Y713" s="25"/>
      <c r="Z713" s="25"/>
      <c r="AA713" s="25" t="n">
        <v>290626</v>
      </c>
      <c r="AB713" s="26"/>
      <c r="AC713" s="27" t="n">
        <v>0</v>
      </c>
      <c r="AD713" s="28" t="n">
        <v>4.1</v>
      </c>
      <c r="AE713" s="28" t="n">
        <v>41.5</v>
      </c>
      <c r="AF713" s="27"/>
      <c r="AG713" s="29" t="n">
        <f aca="false">6753.47943187+0.36116788*I713+0.01252571*N713-22.85359542*V713+0.00407811*AA713-0.00067349*E713</f>
        <v>8812.92308753408</v>
      </c>
      <c r="AH713" s="29" t="n">
        <f aca="false">A713*'Simple Linear Regression'!$B$18+'Simple Linear Regression'!$B$17</f>
        <v>8492.69875068017</v>
      </c>
      <c r="AI713" s="29" t="n">
        <f aca="false">7491.3971+0.0137554*N713-0.00058829*E713-34.3283*V713+0.30565*L713+54.6031*M713</f>
        <v>8909.8697793</v>
      </c>
      <c r="AJ713" s="29" t="n">
        <f aca="false">7491.3971-0.00058829*E713+0.30565*L713+54.6031*M713+0.0137554*N713-34.3283*V713</f>
        <v>8909.8697793</v>
      </c>
      <c r="AL713" s="29" t="n">
        <f aca="false">2192.59+2373.87*I713+0.0316653*N713-15.7623*V713+0.00202406*AA713-0.000740146*E713-0.00963493*(I713*N713)</f>
        <v>9061.45204834078</v>
      </c>
      <c r="AM713" s="30" t="n">
        <f aca="false">5205.907083+122.0638992*I713+13.609808*(N713/1000)-1.245906883*AD713+0.7746840854*AE713-134.2474226*AC713-1547.125689*IF(AND(B713&gt;=DATE(2020,3,20),B713&lt;=DATE(2020,6,26)),1,0)</f>
        <v>9080.506514183</v>
      </c>
      <c r="AN713" s="30" t="n">
        <f aca="false">IF(ISNUMBER(C714),C714,AN714)-0.8328750492*(AD715-AD714)+3.274150872*(AE715-AE714)+0.7954612886*((IF(ISNUMBER(C714),C714,AN714)-IF(ISNUMBER(C713),C713,AN713))-(-0.8328750492*(AD714-AD713)+3.274150872*(AE714-AE713)))-1.394571582*AO714+0.4181414112*AO713</f>
        <v>8901.76693318923</v>
      </c>
      <c r="AP713" s="31" t="n">
        <f aca="false">AQ713+AR712+'ARIMAX(1,1,1) Model'!$C$19*(AR712-AR711)+'ARIMAX(1,1,1) Model'!$C$20*AS712</f>
        <v>9158.32439265719</v>
      </c>
      <c r="AQ713" s="31" t="n">
        <f aca="false">'ARIMAX(1,1,1) Model'!$C$6*I713+'ARIMAX(1,1,1) Model'!$C$7*N713/1000+'ARIMAX(1,1,1) Model'!$C$8*AD713+'ARIMAX(1,1,1) Model'!$C$9*AE713+'ARIMAX(1,1,1) Model'!$C$10*AC713+'ARIMAX(1,1,1) Model'!$C$11*IF(AND(B713&gt;='ARIMAX(1,1,1) Model'!$C$25,B713&lt;='ARIMAX(1,1,1) Model'!$C$26),1,0)+'ARIMAX(1,1,1) Model'!$C$12*E713/1000+'ARIMAX(1,1,1) Model'!$C$13*V713+'ARIMAX(1,1,1) Model'!$C$14*A713+'ARIMAX(1,1,1) Model'!$C$15*SIN(2*PI()*A713/'ARIMAX(1,1,1) Model'!$C$24)+'ARIMAX(1,1,1) Model'!$C$16*COS(2*PI()*A713/'ARIMAX(1,1,1) Model'!$C$24)+'ARIMAX(1,1,1) Model'!$C$17*SIN(4*PI()*A713/'ARIMAX(1,1,1) Model'!$C$24)+'ARIMAX(1,1,1) Model'!$C$18*COS(4*PI()*A713/'ARIMAX(1,1,1) Model'!$C$24)</f>
        <v>2039.78189930084</v>
      </c>
      <c r="AR713" s="31" t="n">
        <f aca="false">IF(ISNUMBER(C713),C713,AP713)-AQ713</f>
        <v>6882.21810069916</v>
      </c>
      <c r="AS713" s="31" t="n">
        <f aca="false">IF(ISNUMBER(C713),C713-AP713,0)</f>
        <v>-236.324392657194</v>
      </c>
      <c r="AT713" s="32"/>
      <c r="AU713" s="33"/>
      <c r="AV713" s="33"/>
      <c r="AW713" s="31"/>
      <c r="AX713" s="31"/>
    </row>
    <row r="714" customFormat="false" ht="16.5" hidden="false" customHeight="true" outlineLevel="0" collapsed="false">
      <c r="A714" s="23" t="n">
        <v>713</v>
      </c>
      <c r="B714" s="24" t="n">
        <v>38261</v>
      </c>
      <c r="C714" s="23" t="n">
        <v>8915</v>
      </c>
      <c r="D714" s="25"/>
      <c r="E714" s="25" t="n">
        <v>351000</v>
      </c>
      <c r="F714" s="25"/>
      <c r="G714" s="25" t="n">
        <v>49.714</v>
      </c>
      <c r="H714" s="25" t="n">
        <v>47.11</v>
      </c>
      <c r="I714" s="25" t="n">
        <v>1.917</v>
      </c>
      <c r="J714" s="25" t="n">
        <v>12112.815</v>
      </c>
      <c r="K714" s="25" t="n">
        <v>781634</v>
      </c>
      <c r="L714" s="25" t="n">
        <v>1213</v>
      </c>
      <c r="M714" s="25" t="n">
        <v>17.157</v>
      </c>
      <c r="N714" s="25" t="n">
        <v>265969</v>
      </c>
      <c r="O714" s="25" t="n">
        <v>8236.9</v>
      </c>
      <c r="P714" s="25" t="n">
        <v>2154712</v>
      </c>
      <c r="Q714" s="25"/>
      <c r="R714" s="25" t="n">
        <v>10313</v>
      </c>
      <c r="S714" s="25" t="n">
        <v>8.46</v>
      </c>
      <c r="T714" s="25" t="n">
        <v>95.5</v>
      </c>
      <c r="U714" s="25" t="n">
        <v>25</v>
      </c>
      <c r="V714" s="25" t="n">
        <v>97.5</v>
      </c>
      <c r="W714" s="25"/>
      <c r="X714" s="25"/>
      <c r="Y714" s="25"/>
      <c r="Z714" s="25"/>
      <c r="AA714" s="25" t="n">
        <v>290626</v>
      </c>
      <c r="AB714" s="26"/>
      <c r="AC714" s="27" t="n">
        <v>0</v>
      </c>
      <c r="AD714" s="28" t="n">
        <v>6.5</v>
      </c>
      <c r="AE714" s="28" t="n">
        <v>32.2</v>
      </c>
      <c r="AF714" s="27"/>
      <c r="AG714" s="29" t="n">
        <f aca="false">6753.47943187+0.36116788*I714+0.01252571*N714-22.85359542*V714+0.00407811*AA714-0.00067349*E714</f>
        <v>8806.20660709596</v>
      </c>
      <c r="AH714" s="29" t="n">
        <f aca="false">A714*'Simple Linear Regression'!$B$18+'Simple Linear Regression'!$B$17</f>
        <v>8493.55178776407</v>
      </c>
      <c r="AI714" s="29" t="n">
        <f aca="false">7491.3971+0.0137554*N714-0.00058829*E714-34.3283*V714+0.30565*L714+54.6031*M714</f>
        <v>8903.9868793</v>
      </c>
      <c r="AJ714" s="29" t="n">
        <f aca="false">7491.3971-0.00058829*E714+0.30565*L714+54.6031*M714+0.0137554*N714-34.3283*V714</f>
        <v>8903.9868793</v>
      </c>
      <c r="AL714" s="29" t="n">
        <f aca="false">2192.59+2373.87*I714+0.0316653*N714-15.7623*V714+0.00202406*AA714-0.000740146*E714-0.00963493*(I714*N714)</f>
        <v>9044.42573078511</v>
      </c>
      <c r="AM714" s="30" t="n">
        <f aca="false">5205.907083+122.0638992*I714+13.609808*(N714/1000)-1.245906883*AD714+0.7746840854*AE714-134.2474226*AC714-1547.125689*IF(AND(B714&gt;=DATE(2020,3,20),B714&lt;=DATE(2020,6,26)),1,0)</f>
        <v>9076.53703452878</v>
      </c>
      <c r="AN714" s="30" t="n">
        <f aca="false">IF(ISNUMBER(C715),C715,AN715)-0.8328750492*(AD716-AD715)+3.274150872*(AE716-AE715)+0.7954612886*((IF(ISNUMBER(C715),C715,AN715)-IF(ISNUMBER(C714),C714,AN714))-(-0.8328750492*(AD715-AD714)+3.274150872*(AE715-AE714)))-1.394571582*AO715+0.4181414112*AO714</f>
        <v>8894.62310594485</v>
      </c>
      <c r="AP714" s="31" t="n">
        <f aca="false">AQ714+AR713+'ARIMAX(1,1,1) Model'!$C$19*(AR713-AR712)+'ARIMAX(1,1,1) Model'!$C$20*AS713</f>
        <v>9086.05330431656</v>
      </c>
      <c r="AQ714" s="31" t="n">
        <f aca="false">'ARIMAX(1,1,1) Model'!$C$6*I714+'ARIMAX(1,1,1) Model'!$C$7*N714/1000+'ARIMAX(1,1,1) Model'!$C$8*AD714+'ARIMAX(1,1,1) Model'!$C$9*AE714+'ARIMAX(1,1,1) Model'!$C$10*AC714+'ARIMAX(1,1,1) Model'!$C$11*IF(AND(B714&gt;='ARIMAX(1,1,1) Model'!$C$25,B714&lt;='ARIMAX(1,1,1) Model'!$C$26),1,0)+'ARIMAX(1,1,1) Model'!$C$12*E714/1000+'ARIMAX(1,1,1) Model'!$C$13*V714+'ARIMAX(1,1,1) Model'!$C$14*A714+'ARIMAX(1,1,1) Model'!$C$15*SIN(2*PI()*A714/'ARIMAX(1,1,1) Model'!$C$24)+'ARIMAX(1,1,1) Model'!$C$16*COS(2*PI()*A714/'ARIMAX(1,1,1) Model'!$C$24)+'ARIMAX(1,1,1) Model'!$C$17*SIN(4*PI()*A714/'ARIMAX(1,1,1) Model'!$C$24)+'ARIMAX(1,1,1) Model'!$C$18*COS(4*PI()*A714/'ARIMAX(1,1,1) Model'!$C$24)</f>
        <v>1992.68190638498</v>
      </c>
      <c r="AR714" s="31" t="n">
        <f aca="false">IF(ISNUMBER(C714),C714,AP714)-AQ714</f>
        <v>6922.31809361502</v>
      </c>
      <c r="AS714" s="31" t="n">
        <f aca="false">IF(ISNUMBER(C714),C714-AP714,0)</f>
        <v>-171.05330431656</v>
      </c>
      <c r="AT714" s="32"/>
      <c r="AU714" s="33"/>
      <c r="AV714" s="33"/>
      <c r="AW714" s="31"/>
      <c r="AX714" s="31"/>
    </row>
    <row r="715" customFormat="false" ht="16.5" hidden="false" customHeight="true" outlineLevel="0" collapsed="false">
      <c r="A715" s="23" t="n">
        <v>714</v>
      </c>
      <c r="B715" s="24" t="n">
        <v>38268</v>
      </c>
      <c r="C715" s="23" t="n">
        <v>8917</v>
      </c>
      <c r="D715" s="25"/>
      <c r="E715" s="25" t="n">
        <v>335000</v>
      </c>
      <c r="F715" s="25"/>
      <c r="G715" s="25" t="n">
        <v>51.774</v>
      </c>
      <c r="H715" s="25" t="n">
        <v>48.086</v>
      </c>
      <c r="I715" s="25" t="n">
        <v>1.938</v>
      </c>
      <c r="J715" s="25" t="n">
        <v>12112.815</v>
      </c>
      <c r="K715" s="25" t="n">
        <v>781634</v>
      </c>
      <c r="L715" s="25" t="n">
        <v>1234</v>
      </c>
      <c r="M715" s="25" t="n">
        <v>17.157</v>
      </c>
      <c r="N715" s="25" t="n">
        <v>265969</v>
      </c>
      <c r="O715" s="25" t="n">
        <v>8271.6</v>
      </c>
      <c r="P715" s="25" t="n">
        <v>2154712</v>
      </c>
      <c r="Q715" s="25"/>
      <c r="R715" s="25" t="n">
        <v>10313</v>
      </c>
      <c r="S715" s="25" t="n">
        <v>8.46</v>
      </c>
      <c r="T715" s="25" t="n">
        <v>95.5</v>
      </c>
      <c r="U715" s="25" t="n">
        <v>25</v>
      </c>
      <c r="V715" s="25" t="n">
        <v>96.8</v>
      </c>
      <c r="W715" s="25"/>
      <c r="X715" s="25"/>
      <c r="Y715" s="25"/>
      <c r="Z715" s="25"/>
      <c r="AA715" s="25" t="n">
        <v>290626</v>
      </c>
      <c r="AB715" s="26"/>
      <c r="AC715" s="27" t="n">
        <v>0</v>
      </c>
      <c r="AD715" s="28" t="n">
        <v>23.5</v>
      </c>
      <c r="AE715" s="28" t="n">
        <v>26.3</v>
      </c>
      <c r="AF715" s="27"/>
      <c r="AG715" s="29" t="n">
        <f aca="false">6753.47943187+0.36116788*I715+0.01252571*N715-22.85359542*V715+0.00407811*AA715-0.00067349*E715</f>
        <v>8832.98754841544</v>
      </c>
      <c r="AH715" s="29" t="n">
        <f aca="false">A715*'Simple Linear Regression'!$B$18+'Simple Linear Regression'!$B$17</f>
        <v>8494.40482484798</v>
      </c>
      <c r="AI715" s="29" t="n">
        <f aca="false">7491.3971+0.0137554*N715-0.00058829*E715-34.3283*V715+0.30565*L715+54.6031*M715</f>
        <v>8943.8479793</v>
      </c>
      <c r="AJ715" s="29" t="n">
        <f aca="false">7491.3971-0.00058829*E715+0.30565*L715+54.6031*M715+0.0137554*N715-34.3283*V715</f>
        <v>8943.8479793</v>
      </c>
      <c r="AL715" s="29" t="n">
        <f aca="false">2192.59+2373.87*I715+0.0316653*N715-15.7623*V715+0.00202406*AA715-0.000740146*E715-0.00963493*(I715*N715)</f>
        <v>9063.33850014454</v>
      </c>
      <c r="AM715" s="30" t="n">
        <f aca="false">5205.907083+122.0638992*I715+13.609808*(N715/1000)-1.245906883*AD715+0.7746840854*AE715-134.2474226*AC715-1547.125689*IF(AND(B715&gt;=DATE(2020,3,20),B715&lt;=DATE(2020,6,26)),1,0)</f>
        <v>9053.34932329712</v>
      </c>
      <c r="AN715" s="30" t="n">
        <f aca="false">IF(ISNUMBER(C716),C716,AN716)-0.8328750492*(AD717-AD716)+3.274150872*(AE717-AE716)+0.7954612886*((IF(ISNUMBER(C716),C716,AN716)-IF(ISNUMBER(C715),C715,AN715))-(-0.8328750492*(AD716-AD715)+3.274150872*(AE716-AE715)))-1.394571582*AO716+0.4181414112*AO715</f>
        <v>9428.86765395136</v>
      </c>
      <c r="AP715" s="31" t="n">
        <f aca="false">AQ715+AR714+'ARIMAX(1,1,1) Model'!$C$19*(AR714-AR713)+'ARIMAX(1,1,1) Model'!$C$20*AS714</f>
        <v>9059.62082482129</v>
      </c>
      <c r="AQ715" s="31" t="n">
        <f aca="false">'ARIMAX(1,1,1) Model'!$C$6*I715+'ARIMAX(1,1,1) Model'!$C$7*N715/1000+'ARIMAX(1,1,1) Model'!$C$8*AD715+'ARIMAX(1,1,1) Model'!$C$9*AE715+'ARIMAX(1,1,1) Model'!$C$10*AC715+'ARIMAX(1,1,1) Model'!$C$11*IF(AND(B715&gt;='ARIMAX(1,1,1) Model'!$C$25,B715&lt;='ARIMAX(1,1,1) Model'!$C$26),1,0)+'ARIMAX(1,1,1) Model'!$C$12*E715/1000+'ARIMAX(1,1,1) Model'!$C$13*V715+'ARIMAX(1,1,1) Model'!$C$14*A715+'ARIMAX(1,1,1) Model'!$C$15*SIN(2*PI()*A715/'ARIMAX(1,1,1) Model'!$C$24)+'ARIMAX(1,1,1) Model'!$C$16*COS(2*PI()*A715/'ARIMAX(1,1,1) Model'!$C$24)+'ARIMAX(1,1,1) Model'!$C$17*SIN(4*PI()*A715/'ARIMAX(1,1,1) Model'!$C$24)+'ARIMAX(1,1,1) Model'!$C$18*COS(4*PI()*A715/'ARIMAX(1,1,1) Model'!$C$24)</f>
        <v>1979.42945806007</v>
      </c>
      <c r="AR715" s="31" t="n">
        <f aca="false">IF(ISNUMBER(C715),C715,AP715)-AQ715</f>
        <v>6937.57054193993</v>
      </c>
      <c r="AS715" s="31" t="n">
        <f aca="false">IF(ISNUMBER(C715),C715-AP715,0)</f>
        <v>-142.620824821286</v>
      </c>
      <c r="AT715" s="32"/>
      <c r="AU715" s="33"/>
      <c r="AV715" s="33"/>
      <c r="AW715" s="31"/>
      <c r="AX715" s="31"/>
    </row>
    <row r="716" customFormat="false" ht="16.5" hidden="false" customHeight="true" outlineLevel="0" collapsed="false">
      <c r="A716" s="23" t="n">
        <v>715</v>
      </c>
      <c r="B716" s="24" t="n">
        <v>38275</v>
      </c>
      <c r="C716" s="23" t="n">
        <v>9177</v>
      </c>
      <c r="D716" s="25"/>
      <c r="E716" s="25" t="n">
        <v>338000</v>
      </c>
      <c r="F716" s="25"/>
      <c r="G716" s="25" t="n">
        <v>54.116</v>
      </c>
      <c r="H716" s="25" t="n">
        <v>50.956</v>
      </c>
      <c r="I716" s="25" t="n">
        <v>1.993</v>
      </c>
      <c r="J716" s="25" t="n">
        <v>12112.815</v>
      </c>
      <c r="K716" s="25" t="n">
        <v>771871</v>
      </c>
      <c r="L716" s="25" t="n">
        <v>1234</v>
      </c>
      <c r="M716" s="25" t="n">
        <v>17.157</v>
      </c>
      <c r="N716" s="25" t="n">
        <v>265969</v>
      </c>
      <c r="O716" s="25" t="n">
        <v>8271.6</v>
      </c>
      <c r="P716" s="25" t="n">
        <v>2154712</v>
      </c>
      <c r="Q716" s="25"/>
      <c r="R716" s="25" t="n">
        <v>10313</v>
      </c>
      <c r="S716" s="25" t="n">
        <v>8.46</v>
      </c>
      <c r="T716" s="25" t="n">
        <v>95.5</v>
      </c>
      <c r="U716" s="25" t="n">
        <v>25</v>
      </c>
      <c r="V716" s="25" t="n">
        <v>96.8</v>
      </c>
      <c r="W716" s="25"/>
      <c r="X716" s="25"/>
      <c r="Y716" s="25"/>
      <c r="Z716" s="25"/>
      <c r="AA716" s="25" t="n">
        <v>290626</v>
      </c>
      <c r="AB716" s="26"/>
      <c r="AC716" s="27" t="n">
        <v>0</v>
      </c>
      <c r="AD716" s="28" t="n">
        <v>30</v>
      </c>
      <c r="AE716" s="28" t="n">
        <v>12.5</v>
      </c>
      <c r="AF716" s="27"/>
      <c r="AG716" s="29" t="n">
        <f aca="false">6753.47943187+0.36116788*I716+0.01252571*N716-22.85359542*V716+0.00407811*AA716-0.00067349*E716</f>
        <v>8830.98694264884</v>
      </c>
      <c r="AH716" s="29" t="n">
        <f aca="false">A716*'Simple Linear Regression'!$B$18+'Simple Linear Regression'!$B$17</f>
        <v>8495.25786193188</v>
      </c>
      <c r="AI716" s="29" t="n">
        <f aca="false">7491.3971+0.0137554*N716-0.00058829*E716-34.3283*V716+0.30565*L716+54.6031*M716</f>
        <v>8942.0831093</v>
      </c>
      <c r="AJ716" s="29" t="n">
        <f aca="false">7491.3971-0.00058829*E716+0.30565*L716+54.6031*M716+0.0137554*N716-34.3283*V716</f>
        <v>8942.0831093</v>
      </c>
      <c r="AL716" s="29" t="n">
        <f aca="false">2192.59+2373.87*I716+0.0316653*N716-15.7623*V716+0.00202406*AA716-0.000740146*E716-0.00963493*(I716*N716)</f>
        <v>9050.73831380019</v>
      </c>
      <c r="AM716" s="30" t="n">
        <f aca="false">5205.907083+122.0638992*I716+13.609808*(N716/1000)-1.245906883*AD716+0.7746840854*AE716-134.2474226*AC716-1547.125689*IF(AND(B716&gt;=DATE(2020,3,20),B716&lt;=DATE(2020,6,26)),1,0)</f>
        <v>9041.2738026351</v>
      </c>
      <c r="AN716" s="30" t="n">
        <f aca="false">IF(ISNUMBER(C717),C717,AN717)-0.8328750492*(AD718-AD717)+3.274150872*(AE718-AE717)+0.7954612886*((IF(ISNUMBER(C717),C717,AN717)-IF(ISNUMBER(C716),C716,AN716))-(-0.8328750492*(AD717-AD716)+3.274150872*(AE717-AE716)))-1.394571582*AO717+0.4181414112*AO716</f>
        <v>8652.41871319137</v>
      </c>
      <c r="AP716" s="31" t="n">
        <f aca="false">AQ716+AR715+'ARIMAX(1,1,1) Model'!$C$19*(AR715-AR714)+'ARIMAX(1,1,1) Model'!$C$20*AS715</f>
        <v>8992.22862067975</v>
      </c>
      <c r="AQ716" s="31" t="n">
        <f aca="false">'ARIMAX(1,1,1) Model'!$C$6*I716+'ARIMAX(1,1,1) Model'!$C$7*N716/1000+'ARIMAX(1,1,1) Model'!$C$8*AD716+'ARIMAX(1,1,1) Model'!$C$9*AE716+'ARIMAX(1,1,1) Model'!$C$10*AC716+'ARIMAX(1,1,1) Model'!$C$11*IF(AND(B716&gt;='ARIMAX(1,1,1) Model'!$C$25,B716&lt;='ARIMAX(1,1,1) Model'!$C$26),1,0)+'ARIMAX(1,1,1) Model'!$C$12*E716/1000+'ARIMAX(1,1,1) Model'!$C$13*V716+'ARIMAX(1,1,1) Model'!$C$14*A716+'ARIMAX(1,1,1) Model'!$C$15*SIN(2*PI()*A716/'ARIMAX(1,1,1) Model'!$C$24)+'ARIMAX(1,1,1) Model'!$C$16*COS(2*PI()*A716/'ARIMAX(1,1,1) Model'!$C$24)+'ARIMAX(1,1,1) Model'!$C$17*SIN(4*PI()*A716/'ARIMAX(1,1,1) Model'!$C$24)+'ARIMAX(1,1,1) Model'!$C$18*COS(4*PI()*A716/'ARIMAX(1,1,1) Model'!$C$24)</f>
        <v>1924.79983280718</v>
      </c>
      <c r="AR716" s="31" t="n">
        <f aca="false">IF(ISNUMBER(C716),C716,AP716)-AQ716</f>
        <v>7252.20016719283</v>
      </c>
      <c r="AS716" s="31" t="n">
        <f aca="false">IF(ISNUMBER(C716),C716-AP716,0)</f>
        <v>184.771379320247</v>
      </c>
      <c r="AT716" s="32"/>
      <c r="AU716" s="33"/>
      <c r="AV716" s="33"/>
      <c r="AW716" s="31"/>
      <c r="AX716" s="31"/>
    </row>
    <row r="717" customFormat="false" ht="16.5" hidden="false" customHeight="true" outlineLevel="0" collapsed="false">
      <c r="A717" s="23" t="n">
        <v>716</v>
      </c>
      <c r="B717" s="24" t="n">
        <v>38282</v>
      </c>
      <c r="C717" s="23" t="n">
        <v>8883</v>
      </c>
      <c r="D717" s="25"/>
      <c r="E717" s="25" t="n">
        <v>327000</v>
      </c>
      <c r="F717" s="25"/>
      <c r="G717" s="25" t="n">
        <v>54.428</v>
      </c>
      <c r="H717" s="25" t="n">
        <v>50.498</v>
      </c>
      <c r="I717" s="25" t="n">
        <v>2.035</v>
      </c>
      <c r="J717" s="25" t="n">
        <v>12112.815</v>
      </c>
      <c r="K717" s="25" t="n">
        <v>771871</v>
      </c>
      <c r="L717" s="25" t="n">
        <v>1234</v>
      </c>
      <c r="M717" s="25" t="n">
        <v>17.875</v>
      </c>
      <c r="N717" s="25" t="n">
        <v>262836</v>
      </c>
      <c r="O717" s="25" t="n">
        <v>8271.6</v>
      </c>
      <c r="P717" s="25" t="n">
        <v>2154712</v>
      </c>
      <c r="Q717" s="25"/>
      <c r="R717" s="25" t="n">
        <v>10313</v>
      </c>
      <c r="S717" s="25" t="n">
        <v>8.46</v>
      </c>
      <c r="T717" s="25" t="n">
        <v>95.5</v>
      </c>
      <c r="U717" s="25" t="n">
        <v>25</v>
      </c>
      <c r="V717" s="25" t="n">
        <v>96.8</v>
      </c>
      <c r="W717" s="25"/>
      <c r="X717" s="25"/>
      <c r="Y717" s="25"/>
      <c r="Z717" s="25"/>
      <c r="AA717" s="25" t="n">
        <v>290626</v>
      </c>
      <c r="AB717" s="26"/>
      <c r="AC717" s="27" t="n">
        <v>0</v>
      </c>
      <c r="AD717" s="28" t="n">
        <v>54.9</v>
      </c>
      <c r="AE717" s="28" t="n">
        <v>20.3</v>
      </c>
      <c r="AF717" s="27"/>
      <c r="AG717" s="29" t="n">
        <f aca="false">6753.47943187+0.36116788*I717+0.01252571*N717-22.85359542*V717+0.00407811*AA717-0.00067349*E717</f>
        <v>8799.1674522698</v>
      </c>
      <c r="AH717" s="29" t="n">
        <f aca="false">A717*'Simple Linear Regression'!$B$18+'Simple Linear Regression'!$B$17</f>
        <v>8496.11089901579</v>
      </c>
      <c r="AI717" s="29" t="n">
        <f aca="false">7491.3971+0.0137554*N717-0.00058829*E717-34.3283*V717+0.30565*L717+54.6031*M717</f>
        <v>8944.6636569</v>
      </c>
      <c r="AJ717" s="29" t="n">
        <f aca="false">7491.3971-0.00058829*E717+0.30565*L717+54.6031*M717+0.0137554*N717-34.3283*V717</f>
        <v>8944.6636569</v>
      </c>
      <c r="AL717" s="29" t="n">
        <f aca="false">2192.59+2373.87*I717+0.0316653*N717-15.7623*V717+0.00202406*AA717-0.000740146*E717-0.00963493*(I717*N717)</f>
        <v>9013.1751712482</v>
      </c>
      <c r="AM717" s="30" t="n">
        <f aca="false">5205.907083+122.0638992*I717+13.609808*(N717/1000)-1.245906883*AD717+0.7746840854*AE717-134.2474226*AC717-1547.125689*IF(AND(B717&gt;=DATE(2020,3,20),B717&lt;=DATE(2020,6,26)),1,0)</f>
        <v>8978.78041241692</v>
      </c>
      <c r="AN717" s="30" t="n">
        <f aca="false">IF(ISNUMBER(C718),C718,AN718)-0.8328750492*(AD719-AD718)+3.274150872*(AE719-AE718)+0.7954612886*((IF(ISNUMBER(C718),C718,AN718)-IF(ISNUMBER(C717),C717,AN717))-(-0.8328750492*(AD718-AD717)+3.274150872*(AE718-AE717)))-1.394571582*AO718+0.4181414112*AO717</f>
        <v>9006.88875899874</v>
      </c>
      <c r="AP717" s="31" t="n">
        <f aca="false">AQ717+AR716+'ARIMAX(1,1,1) Model'!$C$19*(AR716-AR715)+'ARIMAX(1,1,1) Model'!$C$20*AS716</f>
        <v>9071.7965731976</v>
      </c>
      <c r="AQ717" s="31" t="n">
        <f aca="false">'ARIMAX(1,1,1) Model'!$C$6*I717+'ARIMAX(1,1,1) Model'!$C$7*N717/1000+'ARIMAX(1,1,1) Model'!$C$8*AD717+'ARIMAX(1,1,1) Model'!$C$9*AE717+'ARIMAX(1,1,1) Model'!$C$10*AC717+'ARIMAX(1,1,1) Model'!$C$11*IF(AND(B717&gt;='ARIMAX(1,1,1) Model'!$C$25,B717&lt;='ARIMAX(1,1,1) Model'!$C$26),1,0)+'ARIMAX(1,1,1) Model'!$C$12*E717/1000+'ARIMAX(1,1,1) Model'!$C$13*V717+'ARIMAX(1,1,1) Model'!$C$14*A717+'ARIMAX(1,1,1) Model'!$C$15*SIN(2*PI()*A717/'ARIMAX(1,1,1) Model'!$C$24)+'ARIMAX(1,1,1) Model'!$C$16*COS(2*PI()*A717/'ARIMAX(1,1,1) Model'!$C$24)+'ARIMAX(1,1,1) Model'!$C$17*SIN(4*PI()*A717/'ARIMAX(1,1,1) Model'!$C$24)+'ARIMAX(1,1,1) Model'!$C$18*COS(4*PI()*A717/'ARIMAX(1,1,1) Model'!$C$24)</f>
        <v>1955.21972908227</v>
      </c>
      <c r="AR717" s="31" t="n">
        <f aca="false">IF(ISNUMBER(C717),C717,AP717)-AQ717</f>
        <v>6927.78027091773</v>
      </c>
      <c r="AS717" s="31" t="n">
        <f aca="false">IF(ISNUMBER(C717),C717-AP717,0)</f>
        <v>-188.796573197596</v>
      </c>
      <c r="AT717" s="32"/>
      <c r="AU717" s="33"/>
      <c r="AV717" s="33"/>
      <c r="AW717" s="31"/>
      <c r="AX717" s="31"/>
    </row>
    <row r="718" customFormat="false" ht="16.5" hidden="false" customHeight="true" outlineLevel="0" collapsed="false">
      <c r="A718" s="23" t="n">
        <v>717</v>
      </c>
      <c r="B718" s="24" t="n">
        <v>38289</v>
      </c>
      <c r="C718" s="23" t="n">
        <v>8977</v>
      </c>
      <c r="D718" s="25"/>
      <c r="E718" s="25" t="n">
        <v>338000</v>
      </c>
      <c r="F718" s="25"/>
      <c r="G718" s="25" t="n">
        <v>53.428</v>
      </c>
      <c r="H718" s="25" t="n">
        <v>50.15</v>
      </c>
      <c r="I718" s="25" t="n">
        <v>2.032</v>
      </c>
      <c r="J718" s="25" t="n">
        <v>12112.815</v>
      </c>
      <c r="K718" s="25" t="n">
        <v>771871</v>
      </c>
      <c r="L718" s="25" t="n">
        <v>1234</v>
      </c>
      <c r="M718" s="25" t="n">
        <v>17.875</v>
      </c>
      <c r="N718" s="25" t="n">
        <v>262836</v>
      </c>
      <c r="O718" s="25" t="n">
        <v>8271.6</v>
      </c>
      <c r="P718" s="25" t="n">
        <v>2154712</v>
      </c>
      <c r="Q718" s="25"/>
      <c r="R718" s="25" t="n">
        <v>10313</v>
      </c>
      <c r="S718" s="25" t="n">
        <v>8.46</v>
      </c>
      <c r="T718" s="25" t="n">
        <v>95.5</v>
      </c>
      <c r="U718" s="25" t="n">
        <v>25</v>
      </c>
      <c r="V718" s="25" t="n">
        <v>96.8</v>
      </c>
      <c r="W718" s="25"/>
      <c r="X718" s="25"/>
      <c r="Y718" s="25"/>
      <c r="Z718" s="25"/>
      <c r="AA718" s="25" t="n">
        <v>290626</v>
      </c>
      <c r="AB718" s="26"/>
      <c r="AC718" s="27" t="n">
        <v>0</v>
      </c>
      <c r="AD718" s="28" t="n">
        <v>44.8</v>
      </c>
      <c r="AE718" s="28" t="n">
        <v>19.9</v>
      </c>
      <c r="AF718" s="27"/>
      <c r="AG718" s="29" t="n">
        <f aca="false">6753.47943187+0.36116788*I718+0.01252571*N718-22.85359542*V718+0.00407811*AA718-0.00067349*E718</f>
        <v>8791.75797876616</v>
      </c>
      <c r="AH718" s="29" t="n">
        <f aca="false">A718*'Simple Linear Regression'!$B$18+'Simple Linear Regression'!$B$17</f>
        <v>8496.96393609969</v>
      </c>
      <c r="AI718" s="29" t="n">
        <f aca="false">7491.3971+0.0137554*N718-0.00058829*E718-34.3283*V718+0.30565*L718+54.6031*M718</f>
        <v>8938.1924669</v>
      </c>
      <c r="AJ718" s="29" t="n">
        <f aca="false">7491.3971-0.00058829*E718+0.30565*L718+54.6031*M718+0.0137554*N718-34.3283*V718</f>
        <v>8938.1924669</v>
      </c>
      <c r="AL718" s="29" t="n">
        <f aca="false">2192.59+2373.87*I718+0.0316653*N718-15.7623*V718+0.00202406*AA718-0.000740146*E718-0.00963493*(I718*N718)</f>
        <v>9005.50917463264</v>
      </c>
      <c r="AM718" s="30" t="n">
        <f aca="false">5205.907083+122.0638992*I718+13.609808*(N718/1000)-1.245906883*AD718+0.7746840854*AE718-134.2474226*AC718-1547.125689*IF(AND(B718&gt;=DATE(2020,3,20),B718&lt;=DATE(2020,6,26)),1,0)</f>
        <v>8990.68800660346</v>
      </c>
      <c r="AN718" s="30" t="n">
        <f aca="false">IF(ISNUMBER(C719),C719,AN719)-0.8328750492*(AD720-AD719)+3.274150872*(AE720-AE719)+0.7954612886*((IF(ISNUMBER(C719),C719,AN719)-IF(ISNUMBER(C718),C718,AN718))-(-0.8328750492*(AD719-AD718)+3.274150872*(AE719-AE718)))-1.394571582*AO719+0.4181414112*AO718</f>
        <v>9375.34724327684</v>
      </c>
      <c r="AP718" s="31" t="n">
        <f aca="false">AQ718+AR717+'ARIMAX(1,1,1) Model'!$C$19*(AR717-AR716)+'ARIMAX(1,1,1) Model'!$C$20*AS717</f>
        <v>8999.06456394904</v>
      </c>
      <c r="AQ718" s="31" t="n">
        <f aca="false">'ARIMAX(1,1,1) Model'!$C$6*I718+'ARIMAX(1,1,1) Model'!$C$7*N718/1000+'ARIMAX(1,1,1) Model'!$C$8*AD718+'ARIMAX(1,1,1) Model'!$C$9*AE718+'ARIMAX(1,1,1) Model'!$C$10*AC718+'ARIMAX(1,1,1) Model'!$C$11*IF(AND(B718&gt;='ARIMAX(1,1,1) Model'!$C$25,B718&lt;='ARIMAX(1,1,1) Model'!$C$26),1,0)+'ARIMAX(1,1,1) Model'!$C$12*E718/1000+'ARIMAX(1,1,1) Model'!$C$13*V718+'ARIMAX(1,1,1) Model'!$C$14*A718+'ARIMAX(1,1,1) Model'!$C$15*SIN(2*PI()*A718/'ARIMAX(1,1,1) Model'!$C$24)+'ARIMAX(1,1,1) Model'!$C$16*COS(2*PI()*A718/'ARIMAX(1,1,1) Model'!$C$24)+'ARIMAX(1,1,1) Model'!$C$17*SIN(4*PI()*A718/'ARIMAX(1,1,1) Model'!$C$24)+'ARIMAX(1,1,1) Model'!$C$18*COS(4*PI()*A718/'ARIMAX(1,1,1) Model'!$C$24)</f>
        <v>1932.99282063501</v>
      </c>
      <c r="AR718" s="31" t="n">
        <f aca="false">IF(ISNUMBER(C718),C718,AP718)-AQ718</f>
        <v>7044.00717936499</v>
      </c>
      <c r="AS718" s="31" t="n">
        <f aca="false">IF(ISNUMBER(C718),C718-AP718,0)</f>
        <v>-22.0645639490394</v>
      </c>
      <c r="AT718" s="32"/>
      <c r="AU718" s="33"/>
      <c r="AV718" s="33"/>
      <c r="AW718" s="31"/>
      <c r="AX718" s="31"/>
    </row>
    <row r="719" customFormat="false" ht="16.5" hidden="false" customHeight="true" outlineLevel="0" collapsed="false">
      <c r="A719" s="23" t="n">
        <v>718</v>
      </c>
      <c r="B719" s="24" t="n">
        <v>38296</v>
      </c>
      <c r="C719" s="23" t="n">
        <v>9217</v>
      </c>
      <c r="D719" s="25"/>
      <c r="E719" s="25" t="n">
        <v>332000</v>
      </c>
      <c r="F719" s="25"/>
      <c r="G719" s="25" t="n">
        <v>49.81</v>
      </c>
      <c r="H719" s="25" t="n">
        <v>45.784</v>
      </c>
      <c r="I719" s="25" t="n">
        <v>2.034</v>
      </c>
      <c r="J719" s="25" t="n">
        <v>12305.307</v>
      </c>
      <c r="K719" s="25" t="n">
        <v>771871</v>
      </c>
      <c r="L719" s="25" t="n">
        <v>1240</v>
      </c>
      <c r="M719" s="25" t="n">
        <v>17.875</v>
      </c>
      <c r="N719" s="25" t="n">
        <v>262836</v>
      </c>
      <c r="O719" s="25" t="n">
        <v>8341.5</v>
      </c>
      <c r="P719" s="25" t="n">
        <v>2154712</v>
      </c>
      <c r="Q719" s="25"/>
      <c r="R719" s="25" t="n">
        <v>10313</v>
      </c>
      <c r="S719" s="25" t="n">
        <v>8.46</v>
      </c>
      <c r="T719" s="25" t="n">
        <v>96.4</v>
      </c>
      <c r="U719" s="25" t="n">
        <v>25</v>
      </c>
      <c r="V719" s="25" t="n">
        <v>97.1</v>
      </c>
      <c r="W719" s="25"/>
      <c r="X719" s="25"/>
      <c r="Y719" s="25"/>
      <c r="Z719" s="25"/>
      <c r="AA719" s="25" t="n">
        <v>290626</v>
      </c>
      <c r="AB719" s="26"/>
      <c r="AC719" s="27" t="n">
        <v>0</v>
      </c>
      <c r="AD719" s="28" t="n">
        <v>58.1</v>
      </c>
      <c r="AE719" s="28" t="n">
        <v>11.3</v>
      </c>
      <c r="AF719" s="27"/>
      <c r="AG719" s="29" t="n">
        <f aca="false">6753.47943187+0.36116788*I719+0.01252571*N719-22.85359542*V719+0.00407811*AA719-0.00067349*E719</f>
        <v>8788.94356247592</v>
      </c>
      <c r="AH719" s="29" t="n">
        <f aca="false">A719*'Simple Linear Regression'!$B$18+'Simple Linear Regression'!$B$17</f>
        <v>8497.81697318359</v>
      </c>
      <c r="AI719" s="29" t="n">
        <f aca="false">7491.3971+0.0137554*N719-0.00058829*E719-34.3283*V719+0.30565*L719+54.6031*M719</f>
        <v>8933.2576169</v>
      </c>
      <c r="AJ719" s="29" t="n">
        <f aca="false">7491.3971-0.00058829*E719+0.30565*L719+54.6031*M719+0.0137554*N719-34.3283*V719</f>
        <v>8933.2576169</v>
      </c>
      <c r="AL719" s="29" t="n">
        <f aca="false">2192.59+2373.87*I719+0.0316653*N719-15.7623*V719+0.00202406*AA719-0.000740146*E719-0.00963493*(I719*N719)</f>
        <v>9004.90428770968</v>
      </c>
      <c r="AM719" s="30" t="n">
        <f aca="false">5205.907083+122.0638992*I719+13.609808*(N719/1000)-1.245906883*AD719+0.7746840854*AE719-134.2474226*AC719-1547.125689*IF(AND(B719&gt;=DATE(2020,3,20),B719&lt;=DATE(2020,6,26)),1,0)</f>
        <v>8967.69928972352</v>
      </c>
      <c r="AN719" s="30" t="n">
        <f aca="false">IF(ISNUMBER(C720),C720,AN720)-0.8328750492*(AD721-AD720)+3.274150872*(AE721-AE720)+0.7954612886*((IF(ISNUMBER(C720),C720,AN720)-IF(ISNUMBER(C719),C719,AN719))-(-0.8328750492*(AD720-AD719)+3.274150872*(AE720-AE719)))-1.394571582*AO720+0.4181414112*AO719</f>
        <v>9311.81509155926</v>
      </c>
      <c r="AP719" s="31" t="n">
        <f aca="false">AQ719+AR718+'ARIMAX(1,1,1) Model'!$C$19*(AR718-AR717)+'ARIMAX(1,1,1) Model'!$C$20*AS718</f>
        <v>8988.28633912805</v>
      </c>
      <c r="AQ719" s="31" t="n">
        <f aca="false">'ARIMAX(1,1,1) Model'!$C$6*I719+'ARIMAX(1,1,1) Model'!$C$7*N719/1000+'ARIMAX(1,1,1) Model'!$C$8*AD719+'ARIMAX(1,1,1) Model'!$C$9*AE719+'ARIMAX(1,1,1) Model'!$C$10*AC719+'ARIMAX(1,1,1) Model'!$C$11*IF(AND(B719&gt;='ARIMAX(1,1,1) Model'!$C$25,B719&lt;='ARIMAX(1,1,1) Model'!$C$26),1,0)+'ARIMAX(1,1,1) Model'!$C$12*E719/1000+'ARIMAX(1,1,1) Model'!$C$13*V719+'ARIMAX(1,1,1) Model'!$C$14*A719+'ARIMAX(1,1,1) Model'!$C$15*SIN(2*PI()*A719/'ARIMAX(1,1,1) Model'!$C$24)+'ARIMAX(1,1,1) Model'!$C$16*COS(2*PI()*A719/'ARIMAX(1,1,1) Model'!$C$24)+'ARIMAX(1,1,1) Model'!$C$17*SIN(4*PI()*A719/'ARIMAX(1,1,1) Model'!$C$24)+'ARIMAX(1,1,1) Model'!$C$18*COS(4*PI()*A719/'ARIMAX(1,1,1) Model'!$C$24)</f>
        <v>1913.0834085951</v>
      </c>
      <c r="AR719" s="31" t="n">
        <f aca="false">IF(ISNUMBER(C719),C719,AP719)-AQ719</f>
        <v>7303.9165914049</v>
      </c>
      <c r="AS719" s="31" t="n">
        <f aca="false">IF(ISNUMBER(C719),C719-AP719,0)</f>
        <v>228.71366087195</v>
      </c>
      <c r="AT719" s="32"/>
      <c r="AU719" s="33"/>
      <c r="AV719" s="33"/>
      <c r="AW719" s="31"/>
      <c r="AX719" s="31"/>
    </row>
    <row r="720" customFormat="false" ht="16.5" hidden="false" customHeight="true" outlineLevel="0" collapsed="false">
      <c r="A720" s="23" t="n">
        <v>719</v>
      </c>
      <c r="B720" s="24" t="n">
        <v>38303</v>
      </c>
      <c r="C720" s="23" t="n">
        <v>9237</v>
      </c>
      <c r="D720" s="25"/>
      <c r="E720" s="25" t="n">
        <v>330000</v>
      </c>
      <c r="F720" s="25"/>
      <c r="G720" s="25" t="n">
        <v>48</v>
      </c>
      <c r="H720" s="25" t="n">
        <v>42.834</v>
      </c>
      <c r="I720" s="25" t="n">
        <v>2.001</v>
      </c>
      <c r="J720" s="25" t="n">
        <v>12305.307</v>
      </c>
      <c r="K720" s="25" t="n">
        <v>750888</v>
      </c>
      <c r="L720" s="25" t="n">
        <v>1240</v>
      </c>
      <c r="M720" s="25" t="n">
        <v>17.875</v>
      </c>
      <c r="N720" s="25" t="n">
        <v>262836</v>
      </c>
      <c r="O720" s="25" t="n">
        <v>8341.5</v>
      </c>
      <c r="P720" s="25" t="n">
        <v>2154712</v>
      </c>
      <c r="Q720" s="25"/>
      <c r="R720" s="25" t="n">
        <v>10313</v>
      </c>
      <c r="S720" s="25" t="n">
        <v>8.46</v>
      </c>
      <c r="T720" s="25" t="n">
        <v>96.4</v>
      </c>
      <c r="U720" s="25" t="n">
        <v>25</v>
      </c>
      <c r="V720" s="25" t="n">
        <v>97.1</v>
      </c>
      <c r="W720" s="25"/>
      <c r="X720" s="25"/>
      <c r="Y720" s="25"/>
      <c r="Z720" s="25"/>
      <c r="AA720" s="25" t="n">
        <v>290626</v>
      </c>
      <c r="AB720" s="26"/>
      <c r="AC720" s="27" t="n">
        <v>0</v>
      </c>
      <c r="AD720" s="28" t="n">
        <v>93</v>
      </c>
      <c r="AE720" s="28" t="n">
        <v>0.7</v>
      </c>
      <c r="AF720" s="27"/>
      <c r="AG720" s="29" t="n">
        <f aca="false">6753.47943187+0.36116788*I720+0.01252571*N720-22.85359542*V720+0.00407811*AA720-0.00067349*E720</f>
        <v>8790.27862393588</v>
      </c>
      <c r="AH720" s="29" t="n">
        <f aca="false">A720*'Simple Linear Regression'!$B$18+'Simple Linear Regression'!$B$17</f>
        <v>8498.6700102675</v>
      </c>
      <c r="AI720" s="29" t="n">
        <f aca="false">7491.3971+0.0137554*N720-0.00058829*E720-34.3283*V720+0.30565*L720+54.6031*M720</f>
        <v>8934.4341969</v>
      </c>
      <c r="AJ720" s="29" t="n">
        <f aca="false">7491.3971-0.00058829*E720+0.30565*L720+54.6031*M720+0.0137554*N720-34.3283*V720</f>
        <v>8934.4341969</v>
      </c>
      <c r="AL720" s="29" t="n">
        <f aca="false">2192.59+2373.87*I720+0.0316653*N720-15.7623*V720+0.00202406*AA720-0.000740146*E720-0.00963493*(I720*N720)</f>
        <v>9011.61628293852</v>
      </c>
      <c r="AM720" s="30" t="n">
        <f aca="false">5205.907083+122.0638992*I720+13.609808*(N720/1000)-1.245906883*AD720+0.7746840854*AE720-134.2474226*AC720-1547.125689*IF(AND(B720&gt;=DATE(2020,3,20),B720&lt;=DATE(2020,6,26)),1,0)</f>
        <v>8911.97737952798</v>
      </c>
      <c r="AN720" s="30" t="n">
        <f aca="false">IF(ISNUMBER(C721),C721,AN721)-0.8328750492*(AD722-AD721)+3.274150872*(AE722-AE721)+0.7954612886*((IF(ISNUMBER(C721),C721,AN721)-IF(ISNUMBER(C720),C720,AN720))-(-0.8328750492*(AD721-AD720)+3.274150872*(AE721-AE720)))-1.394571582*AO721+0.4181414112*AO720</f>
        <v>8784.82761676356</v>
      </c>
      <c r="AP720" s="31" t="n">
        <f aca="false">AQ720+AR719+'ARIMAX(1,1,1) Model'!$C$19*(AR719-AR718)+'ARIMAX(1,1,1) Model'!$C$20*AS719</f>
        <v>9020.84678175322</v>
      </c>
      <c r="AQ720" s="31" t="n">
        <f aca="false">'ARIMAX(1,1,1) Model'!$C$6*I720+'ARIMAX(1,1,1) Model'!$C$7*N720/1000+'ARIMAX(1,1,1) Model'!$C$8*AD720+'ARIMAX(1,1,1) Model'!$C$9*AE720+'ARIMAX(1,1,1) Model'!$C$10*AC720+'ARIMAX(1,1,1) Model'!$C$11*IF(AND(B720&gt;='ARIMAX(1,1,1) Model'!$C$25,B720&lt;='ARIMAX(1,1,1) Model'!$C$26),1,0)+'ARIMAX(1,1,1) Model'!$C$12*E720/1000+'ARIMAX(1,1,1) Model'!$C$13*V720+'ARIMAX(1,1,1) Model'!$C$14*A720+'ARIMAX(1,1,1) Model'!$C$15*SIN(2*PI()*A720/'ARIMAX(1,1,1) Model'!$C$24)+'ARIMAX(1,1,1) Model'!$C$16*COS(2*PI()*A720/'ARIMAX(1,1,1) Model'!$C$24)+'ARIMAX(1,1,1) Model'!$C$17*SIN(4*PI()*A720/'ARIMAX(1,1,1) Model'!$C$24)+'ARIMAX(1,1,1) Model'!$C$18*COS(4*PI()*A720/'ARIMAX(1,1,1) Model'!$C$24)</f>
        <v>1897.44218786869</v>
      </c>
      <c r="AR720" s="31" t="n">
        <f aca="false">IF(ISNUMBER(C720),C720,AP720)-AQ720</f>
        <v>7339.55781213131</v>
      </c>
      <c r="AS720" s="31" t="n">
        <f aca="false">IF(ISNUMBER(C720),C720-AP720,0)</f>
        <v>216.153218246776</v>
      </c>
      <c r="AT720" s="32"/>
      <c r="AU720" s="33"/>
      <c r="AV720" s="33"/>
      <c r="AW720" s="31"/>
      <c r="AX720" s="31"/>
    </row>
    <row r="721" customFormat="false" ht="16.5" hidden="false" customHeight="true" outlineLevel="0" collapsed="false">
      <c r="A721" s="23" t="n">
        <v>720</v>
      </c>
      <c r="B721" s="24" t="n">
        <v>38310</v>
      </c>
      <c r="C721" s="23" t="n">
        <v>8988</v>
      </c>
      <c r="D721" s="25"/>
      <c r="E721" s="25" t="n">
        <v>337000</v>
      </c>
      <c r="F721" s="25"/>
      <c r="G721" s="25" t="n">
        <v>47.02</v>
      </c>
      <c r="H721" s="25" t="n">
        <v>40.632</v>
      </c>
      <c r="I721" s="25" t="n">
        <v>1.969</v>
      </c>
      <c r="J721" s="25" t="n">
        <v>12305.307</v>
      </c>
      <c r="K721" s="25" t="n">
        <v>750888</v>
      </c>
      <c r="L721" s="25" t="n">
        <v>1240</v>
      </c>
      <c r="M721" s="25" t="n">
        <v>17.514</v>
      </c>
      <c r="N721" s="25" t="n">
        <v>243515</v>
      </c>
      <c r="O721" s="25" t="n">
        <v>8341.5</v>
      </c>
      <c r="P721" s="25" t="n">
        <v>2154712</v>
      </c>
      <c r="Q721" s="25"/>
      <c r="R721" s="25" t="n">
        <v>10313</v>
      </c>
      <c r="S721" s="25" t="n">
        <v>8.46</v>
      </c>
      <c r="T721" s="25" t="n">
        <v>96.4</v>
      </c>
      <c r="U721" s="25" t="n">
        <v>25</v>
      </c>
      <c r="V721" s="25" t="n">
        <v>97.1</v>
      </c>
      <c r="W721" s="25"/>
      <c r="X721" s="25"/>
      <c r="Y721" s="25"/>
      <c r="Z721" s="25"/>
      <c r="AA721" s="25" t="n">
        <v>290626</v>
      </c>
      <c r="AB721" s="26"/>
      <c r="AC721" s="27" t="n">
        <v>0</v>
      </c>
      <c r="AD721" s="28" t="n">
        <v>87.9</v>
      </c>
      <c r="AE721" s="28" t="n">
        <v>1.9</v>
      </c>
      <c r="AF721" s="27"/>
      <c r="AG721" s="29" t="n">
        <f aca="false">6753.47943187+0.36116788*I721+0.01252571*N721-22.85359542*V721+0.00407811*AA721-0.00067349*E721</f>
        <v>8543.54339365372</v>
      </c>
      <c r="AH721" s="29" t="n">
        <f aca="false">A721*'Simple Linear Regression'!$B$18+'Simple Linear Regression'!$B$17</f>
        <v>8499.5230473514</v>
      </c>
      <c r="AI721" s="29" t="n">
        <f aca="false">7491.3971+0.0137554*N721-0.00058829*E721-34.3283*V721+0.30565*L721+54.6031*M721</f>
        <v>8644.8363644</v>
      </c>
      <c r="AJ721" s="29" t="n">
        <f aca="false">7491.3971-0.00058829*E721+0.30565*L721+54.6031*M721+0.0137554*N721-34.3283*V721</f>
        <v>8644.8363644</v>
      </c>
      <c r="AL721" s="29" t="n">
        <f aca="false">2192.59+2373.87*I721+0.0316653*N721-15.7623*V721+0.00202406*AA721-0.000740146*E721-0.00963493*(I721*N721)</f>
        <v>8766.24528050745</v>
      </c>
      <c r="AM721" s="30" t="n">
        <f aca="false">5205.907083+122.0638992*I721+13.609808*(N721/1000)-1.245906883*AD721+0.7746840854*AE721-134.2474226*AC721-1547.125689*IF(AND(B721&gt;=DATE(2020,3,20),B721&lt;=DATE(2020,6,26)),1,0)</f>
        <v>8652.39998039136</v>
      </c>
      <c r="AN721" s="30" t="n">
        <f aca="false">IF(ISNUMBER(C722),C722,AN722)-0.8328750492*(AD723-AD722)+3.274150872*(AE723-AE722)+0.7954612886*((IF(ISNUMBER(C722),C722,AN722)-IF(ISNUMBER(C721),C721,AN721))-(-0.8328750492*(AD722-AD721)+3.274150872*(AE722-AE721)))-1.394571582*AO722+0.4181414112*AO721</f>
        <v>9330.96124832673</v>
      </c>
      <c r="AP721" s="31" t="n">
        <f aca="false">AQ721+AR720+'ARIMAX(1,1,1) Model'!$C$19*(AR720-AR719)+'ARIMAX(1,1,1) Model'!$C$20*AS720</f>
        <v>9013.28390013755</v>
      </c>
      <c r="AQ721" s="31" t="n">
        <f aca="false">'ARIMAX(1,1,1) Model'!$C$6*I721+'ARIMAX(1,1,1) Model'!$C$7*N721/1000+'ARIMAX(1,1,1) Model'!$C$8*AD721+'ARIMAX(1,1,1) Model'!$C$9*AE721+'ARIMAX(1,1,1) Model'!$C$10*AC721+'ARIMAX(1,1,1) Model'!$C$11*IF(AND(B721&gt;='ARIMAX(1,1,1) Model'!$C$25,B721&lt;='ARIMAX(1,1,1) Model'!$C$26),1,0)+'ARIMAX(1,1,1) Model'!$C$12*E721/1000+'ARIMAX(1,1,1) Model'!$C$13*V721+'ARIMAX(1,1,1) Model'!$C$14*A721+'ARIMAX(1,1,1) Model'!$C$15*SIN(2*PI()*A721/'ARIMAX(1,1,1) Model'!$C$24)+'ARIMAX(1,1,1) Model'!$C$16*COS(2*PI()*A721/'ARIMAX(1,1,1) Model'!$C$24)+'ARIMAX(1,1,1) Model'!$C$17*SIN(4*PI()*A721/'ARIMAX(1,1,1) Model'!$C$24)+'ARIMAX(1,1,1) Model'!$C$18*COS(4*PI()*A721/'ARIMAX(1,1,1) Model'!$C$24)</f>
        <v>1864.80588393031</v>
      </c>
      <c r="AR721" s="31" t="n">
        <f aca="false">IF(ISNUMBER(C721),C721,AP721)-AQ721</f>
        <v>7123.19411606969</v>
      </c>
      <c r="AS721" s="31" t="n">
        <f aca="false">IF(ISNUMBER(C721),C721-AP721,0)</f>
        <v>-25.2839001375523</v>
      </c>
      <c r="AT721" s="32"/>
      <c r="AU721" s="33"/>
      <c r="AV721" s="33"/>
      <c r="AW721" s="31"/>
      <c r="AX721" s="31"/>
    </row>
    <row r="722" customFormat="false" ht="16.5" hidden="false" customHeight="true" outlineLevel="0" collapsed="false">
      <c r="A722" s="23" t="n">
        <v>721</v>
      </c>
      <c r="B722" s="24" t="n">
        <v>38317</v>
      </c>
      <c r="C722" s="23" t="n">
        <v>9204</v>
      </c>
      <c r="D722" s="25"/>
      <c r="E722" s="25" t="n">
        <v>313000</v>
      </c>
      <c r="F722" s="25"/>
      <c r="G722" s="25" t="n">
        <v>48.7866666666667</v>
      </c>
      <c r="H722" s="25" t="n">
        <v>42.78</v>
      </c>
      <c r="I722" s="25" t="n">
        <v>1.948</v>
      </c>
      <c r="J722" s="25" t="n">
        <v>12305.307</v>
      </c>
      <c r="K722" s="25" t="n">
        <v>750888</v>
      </c>
      <c r="L722" s="25" t="n">
        <v>1240</v>
      </c>
      <c r="M722" s="25" t="n">
        <v>17.514</v>
      </c>
      <c r="N722" s="25" t="n">
        <v>243515</v>
      </c>
      <c r="O722" s="25" t="n">
        <v>8341.5</v>
      </c>
      <c r="P722" s="25" t="n">
        <v>2154712</v>
      </c>
      <c r="Q722" s="25"/>
      <c r="R722" s="25" t="n">
        <v>10313</v>
      </c>
      <c r="S722" s="25" t="n">
        <v>8.833</v>
      </c>
      <c r="T722" s="25" t="n">
        <v>96.4</v>
      </c>
      <c r="U722" s="25" t="n">
        <v>25</v>
      </c>
      <c r="V722" s="25" t="n">
        <v>97.1</v>
      </c>
      <c r="W722" s="25"/>
      <c r="X722" s="25"/>
      <c r="Y722" s="25"/>
      <c r="Z722" s="25"/>
      <c r="AA722" s="25" t="n">
        <v>290626</v>
      </c>
      <c r="AB722" s="26"/>
      <c r="AC722" s="27" t="n">
        <v>1</v>
      </c>
      <c r="AD722" s="28" t="n">
        <v>92.9</v>
      </c>
      <c r="AE722" s="28" t="n">
        <v>3.6</v>
      </c>
      <c r="AF722" s="27"/>
      <c r="AG722" s="29" t="n">
        <f aca="false">6753.47943187+0.36116788*I722+0.01252571*N722-22.85359542*V722+0.00407811*AA722-0.00067349*E722</f>
        <v>8559.69956912824</v>
      </c>
      <c r="AH722" s="29" t="n">
        <f aca="false">A722*'Simple Linear Regression'!$B$18+'Simple Linear Regression'!$B$17</f>
        <v>8500.37608443531</v>
      </c>
      <c r="AI722" s="29" t="n">
        <f aca="false">7491.3971+0.0137554*N722-0.00058829*E722-34.3283*V722+0.30565*L722+54.6031*M722</f>
        <v>8658.9553244</v>
      </c>
      <c r="AJ722" s="29" t="n">
        <f aca="false">7491.3971-0.00058829*E722+0.30565*L722+54.6031*M722+0.0137554*N722-34.3283*V722</f>
        <v>8658.9553244</v>
      </c>
      <c r="AL722" s="29" t="n">
        <f aca="false">2192.59+2373.87*I722+0.0316653*N722-15.7623*V722+0.00202406*AA722-0.000740146*E722-0.00963493*(I722*N722)</f>
        <v>8783.4287640654</v>
      </c>
      <c r="AM722" s="30" t="n">
        <f aca="false">5205.907083+122.0638992*I722+13.609808*(N722/1000)-1.245906883*AD722+0.7746840854*AE722-134.2474226*AC722-1547.125689*IF(AND(B722&gt;=DATE(2020,3,20),B722&lt;=DATE(2020,6,26)),1,0)</f>
        <v>8510.67664443834</v>
      </c>
      <c r="AN722" s="30" t="n">
        <f aca="false">IF(ISNUMBER(C723),C723,AN723)-0.8328750492*(AD724-AD723)+3.274150872*(AE724-AE723)+0.7954612886*((IF(ISNUMBER(C723),C723,AN723)-IF(ISNUMBER(C722),C722,AN722))-(-0.8328750492*(AD723-AD722)+3.274150872*(AE723-AE722)))-1.394571582*AO723+0.4181414112*AO722</f>
        <v>9091.83704629911</v>
      </c>
      <c r="AP722" s="31" t="n">
        <f aca="false">AQ722+AR721+'ARIMAX(1,1,1) Model'!$C$19*(AR721-AR720)+'ARIMAX(1,1,1) Model'!$C$20*AS721</f>
        <v>8886.2947328785</v>
      </c>
      <c r="AQ722" s="31" t="n">
        <f aca="false">'ARIMAX(1,1,1) Model'!$C$6*I722+'ARIMAX(1,1,1) Model'!$C$7*N722/1000+'ARIMAX(1,1,1) Model'!$C$8*AD722+'ARIMAX(1,1,1) Model'!$C$9*AE722+'ARIMAX(1,1,1) Model'!$C$10*AC722+'ARIMAX(1,1,1) Model'!$C$11*IF(AND(B722&gt;='ARIMAX(1,1,1) Model'!$C$25,B722&lt;='ARIMAX(1,1,1) Model'!$C$26),1,0)+'ARIMAX(1,1,1) Model'!$C$12*E722/1000+'ARIMAX(1,1,1) Model'!$C$13*V722+'ARIMAX(1,1,1) Model'!$C$14*A722+'ARIMAX(1,1,1) Model'!$C$15*SIN(2*PI()*A722/'ARIMAX(1,1,1) Model'!$C$24)+'ARIMAX(1,1,1) Model'!$C$16*COS(2*PI()*A722/'ARIMAX(1,1,1) Model'!$C$24)+'ARIMAX(1,1,1) Model'!$C$17*SIN(4*PI()*A722/'ARIMAX(1,1,1) Model'!$C$24)+'ARIMAX(1,1,1) Model'!$C$18*COS(4*PI()*A722/'ARIMAX(1,1,1) Model'!$C$24)</f>
        <v>1761.44530276823</v>
      </c>
      <c r="AR722" s="31" t="n">
        <f aca="false">IF(ISNUMBER(C722),C722,AP722)-AQ722</f>
        <v>7442.55469723177</v>
      </c>
      <c r="AS722" s="31" t="n">
        <f aca="false">IF(ISNUMBER(C722),C722-AP722,0)</f>
        <v>317.705267121499</v>
      </c>
      <c r="AT722" s="32"/>
      <c r="AU722" s="33"/>
      <c r="AV722" s="33"/>
      <c r="AW722" s="31"/>
      <c r="AX722" s="31"/>
    </row>
    <row r="723" customFormat="false" ht="16.5" hidden="false" customHeight="true" outlineLevel="0" collapsed="false">
      <c r="A723" s="23" t="n">
        <v>722</v>
      </c>
      <c r="B723" s="24" t="n">
        <v>38324</v>
      </c>
      <c r="C723" s="23" t="n">
        <v>9107</v>
      </c>
      <c r="D723" s="25"/>
      <c r="E723" s="25" t="n">
        <v>335000</v>
      </c>
      <c r="F723" s="25"/>
      <c r="G723" s="25" t="n">
        <v>46.06</v>
      </c>
      <c r="H723" s="25" t="n">
        <v>41.306</v>
      </c>
      <c r="I723" s="25" t="n">
        <v>1.945</v>
      </c>
      <c r="J723" s="25" t="n">
        <v>12305.307</v>
      </c>
      <c r="K723" s="25" t="n">
        <v>750888</v>
      </c>
      <c r="L723" s="25" t="n">
        <v>1240</v>
      </c>
      <c r="M723" s="25" t="n">
        <v>17.514</v>
      </c>
      <c r="N723" s="25" t="n">
        <v>243515</v>
      </c>
      <c r="O723" s="25" t="n">
        <v>8341.5</v>
      </c>
      <c r="P723" s="25" t="n">
        <v>2154712</v>
      </c>
      <c r="Q723" s="25"/>
      <c r="R723" s="25" t="n">
        <v>10313</v>
      </c>
      <c r="S723" s="25" t="n">
        <v>8.833</v>
      </c>
      <c r="T723" s="25" t="n">
        <v>96.4</v>
      </c>
      <c r="U723" s="25" t="n">
        <v>25</v>
      </c>
      <c r="V723" s="25" t="n">
        <v>97.1</v>
      </c>
      <c r="W723" s="25"/>
      <c r="X723" s="25"/>
      <c r="Y723" s="25"/>
      <c r="Z723" s="25"/>
      <c r="AA723" s="25" t="n">
        <v>290626</v>
      </c>
      <c r="AB723" s="26"/>
      <c r="AC723" s="27" t="n">
        <v>0</v>
      </c>
      <c r="AD723" s="28" t="n">
        <v>135.2</v>
      </c>
      <c r="AE723" s="28" t="n">
        <v>1</v>
      </c>
      <c r="AF723" s="27"/>
      <c r="AG723" s="29" t="n">
        <f aca="false">6753.47943187+0.36116788*I723+0.01252571*N723-22.85359542*V723+0.00407811*AA723-0.00067349*E723</f>
        <v>8544.8817056246</v>
      </c>
      <c r="AH723" s="29" t="n">
        <f aca="false">A723*'Simple Linear Regression'!$B$18+'Simple Linear Regression'!$B$17</f>
        <v>8501.22912151921</v>
      </c>
      <c r="AI723" s="29" t="n">
        <f aca="false">7491.3971+0.0137554*N723-0.00058829*E723-34.3283*V723+0.30565*L723+54.6031*M723</f>
        <v>8646.0129444</v>
      </c>
      <c r="AJ723" s="29" t="n">
        <f aca="false">7491.3971-0.00058829*E723+0.30565*L723+54.6031*M723+0.0137554*N723-34.3283*V723</f>
        <v>8646.0129444</v>
      </c>
      <c r="AL723" s="29" t="n">
        <f aca="false">2192.59+2373.87*I723+0.0316653*N723-15.7623*V723+0.00202406*AA723-0.000740146*E723-0.00963493*(I723*N723)</f>
        <v>8767.06269200225</v>
      </c>
      <c r="AM723" s="30" t="n">
        <f aca="false">5205.907083+122.0638992*I723+13.609808*(N723/1000)-1.245906883*AD723+0.7746840854*AE723-134.2474226*AC723-1547.125689*IF(AND(B723&gt;=DATE(2020,3,20),B723&lt;=DATE(2020,6,26)),1,0)</f>
        <v>8589.8418355678</v>
      </c>
      <c r="AN723" s="30" t="n">
        <f aca="false">IF(ISNUMBER(C724),C724,AN724)-0.8328750492*(AD725-AD724)+3.274150872*(AE725-AE724)+0.7954612886*((IF(ISNUMBER(C724),C724,AN724)-IF(ISNUMBER(C723),C723,AN723))-(-0.8328750492*(AD724-AD723)+3.274150872*(AE724-AE723)))-1.394571582*AO724+0.4181414112*AO723</f>
        <v>9327.05012066251</v>
      </c>
      <c r="AP723" s="31" t="n">
        <f aca="false">AQ723+AR722+'ARIMAX(1,1,1) Model'!$C$19*(AR722-AR721)+'ARIMAX(1,1,1) Model'!$C$20*AS722</f>
        <v>9036.5957688879</v>
      </c>
      <c r="AQ723" s="31" t="n">
        <f aca="false">'ARIMAX(1,1,1) Model'!$C$6*I723+'ARIMAX(1,1,1) Model'!$C$7*N723/1000+'ARIMAX(1,1,1) Model'!$C$8*AD723+'ARIMAX(1,1,1) Model'!$C$9*AE723+'ARIMAX(1,1,1) Model'!$C$10*AC723+'ARIMAX(1,1,1) Model'!$C$11*IF(AND(B723&gt;='ARIMAX(1,1,1) Model'!$C$25,B723&lt;='ARIMAX(1,1,1) Model'!$C$26),1,0)+'ARIMAX(1,1,1) Model'!$C$12*E723/1000+'ARIMAX(1,1,1) Model'!$C$13*V723+'ARIMAX(1,1,1) Model'!$C$14*A723+'ARIMAX(1,1,1) Model'!$C$15*SIN(2*PI()*A723/'ARIMAX(1,1,1) Model'!$C$24)+'ARIMAX(1,1,1) Model'!$C$16*COS(2*PI()*A723/'ARIMAX(1,1,1) Model'!$C$24)+'ARIMAX(1,1,1) Model'!$C$17*SIN(4*PI()*A723/'ARIMAX(1,1,1) Model'!$C$24)+'ARIMAX(1,1,1) Model'!$C$18*COS(4*PI()*A723/'ARIMAX(1,1,1) Model'!$C$24)</f>
        <v>1848.85457432819</v>
      </c>
      <c r="AR723" s="31" t="n">
        <f aca="false">IF(ISNUMBER(C723),C723,AP723)-AQ723</f>
        <v>7258.14542567181</v>
      </c>
      <c r="AS723" s="31" t="n">
        <f aca="false">IF(ISNUMBER(C723),C723-AP723,0)</f>
        <v>70.4042311120993</v>
      </c>
      <c r="AT723" s="32"/>
      <c r="AU723" s="33"/>
      <c r="AV723" s="33"/>
      <c r="AW723" s="31"/>
      <c r="AX723" s="31"/>
    </row>
    <row r="724" customFormat="false" ht="16.5" hidden="false" customHeight="true" outlineLevel="0" collapsed="false">
      <c r="A724" s="23" t="n">
        <v>723</v>
      </c>
      <c r="B724" s="24" t="n">
        <v>38331</v>
      </c>
      <c r="C724" s="23" t="n">
        <v>9268</v>
      </c>
      <c r="D724" s="25"/>
      <c r="E724" s="25" t="n">
        <v>343000</v>
      </c>
      <c r="F724" s="25"/>
      <c r="G724" s="25" t="n">
        <v>41.91</v>
      </c>
      <c r="H724" s="25" t="n">
        <v>37.602</v>
      </c>
      <c r="I724" s="25" t="n">
        <v>1.911</v>
      </c>
      <c r="J724" s="25" t="n">
        <v>12305.307</v>
      </c>
      <c r="K724" s="25" t="n">
        <v>764212</v>
      </c>
      <c r="L724" s="25" t="n">
        <v>1240</v>
      </c>
      <c r="M724" s="25" t="n">
        <v>17.514</v>
      </c>
      <c r="N724" s="25" t="n">
        <v>243515</v>
      </c>
      <c r="O724" s="25" t="n">
        <v>8397.1</v>
      </c>
      <c r="P724" s="25" t="n">
        <v>2154712</v>
      </c>
      <c r="Q724" s="25"/>
      <c r="R724" s="25" t="n">
        <v>10313</v>
      </c>
      <c r="S724" s="25" t="n">
        <v>8.833</v>
      </c>
      <c r="T724" s="25" t="n">
        <v>96.4</v>
      </c>
      <c r="U724" s="25" t="n">
        <v>25</v>
      </c>
      <c r="V724" s="25" t="n">
        <v>90.1</v>
      </c>
      <c r="W724" s="25"/>
      <c r="X724" s="25"/>
      <c r="Y724" s="25"/>
      <c r="Z724" s="25"/>
      <c r="AA724" s="25" t="n">
        <v>290626</v>
      </c>
      <c r="AB724" s="26"/>
      <c r="AC724" s="27" t="n">
        <v>0</v>
      </c>
      <c r="AD724" s="28" t="n">
        <v>104.9</v>
      </c>
      <c r="AE724" s="28" t="n">
        <v>1.6</v>
      </c>
      <c r="AF724" s="27"/>
      <c r="AG724" s="29" t="n">
        <f aca="false">6753.47943187+0.36116788*I724+0.01252571*N724-22.85359542*V724+0.00407811*AA724-0.00067349*E724</f>
        <v>8699.45667385668</v>
      </c>
      <c r="AH724" s="29" t="n">
        <f aca="false">A724*'Simple Linear Regression'!$B$18+'Simple Linear Regression'!$B$17</f>
        <v>8502.08215860311</v>
      </c>
      <c r="AI724" s="29" t="n">
        <f aca="false">7491.3971+0.0137554*N724-0.00058829*E724-34.3283*V724+0.30565*L724+54.6031*M724</f>
        <v>8881.6047244</v>
      </c>
      <c r="AJ724" s="29" t="n">
        <f aca="false">7491.3971-0.00058829*E724+0.30565*L724+54.6031*M724+0.0137554*N724-34.3283*V724</f>
        <v>8881.6047244</v>
      </c>
      <c r="AL724" s="29" t="n">
        <f aca="false">2192.59+2373.87*I724+0.0316653*N724-15.7623*V724+0.00202406*AA724-0.000740146*E724-0.00963493*(I724*N724)</f>
        <v>8870.53854328655</v>
      </c>
      <c r="AM724" s="30" t="n">
        <f aca="false">5205.907083+122.0638992*I724+13.609808*(N724/1000)-1.245906883*AD724+0.7746840854*AE724-134.2474226*AC724-1547.125689*IF(AND(B724&gt;=DATE(2020,3,20),B724&lt;=DATE(2020,6,26)),1,0)</f>
        <v>8623.90745200114</v>
      </c>
      <c r="AN724" s="30" t="n">
        <f aca="false">IF(ISNUMBER(C725),C725,AN725)-0.8328750492*(AD726-AD725)+3.274150872*(AE726-AE725)+0.7954612886*((IF(ISNUMBER(C725),C725,AN725)-IF(ISNUMBER(C724),C724,AN724))-(-0.8328750492*(AD725-AD724)+3.274150872*(AE725-AE724)))-1.394571582*AO725+0.4181414112*AO724</f>
        <v>8917.44775690264</v>
      </c>
      <c r="AP724" s="31" t="n">
        <f aca="false">AQ724+AR723+'ARIMAX(1,1,1) Model'!$C$19*(AR723-AR722)+'ARIMAX(1,1,1) Model'!$C$20*AS723</f>
        <v>8868.51646139253</v>
      </c>
      <c r="AQ724" s="31" t="n">
        <f aca="false">'ARIMAX(1,1,1) Model'!$C$6*I724+'ARIMAX(1,1,1) Model'!$C$7*N724/1000+'ARIMAX(1,1,1) Model'!$C$8*AD724+'ARIMAX(1,1,1) Model'!$C$9*AE724+'ARIMAX(1,1,1) Model'!$C$10*AC724+'ARIMAX(1,1,1) Model'!$C$11*IF(AND(B724&gt;='ARIMAX(1,1,1) Model'!$C$25,B724&lt;='ARIMAX(1,1,1) Model'!$C$26),1,0)+'ARIMAX(1,1,1) Model'!$C$12*E724/1000+'ARIMAX(1,1,1) Model'!$C$13*V724+'ARIMAX(1,1,1) Model'!$C$14*A724+'ARIMAX(1,1,1) Model'!$C$15*SIN(2*PI()*A724/'ARIMAX(1,1,1) Model'!$C$24)+'ARIMAX(1,1,1) Model'!$C$16*COS(2*PI()*A724/'ARIMAX(1,1,1) Model'!$C$24)+'ARIMAX(1,1,1) Model'!$C$17*SIN(4*PI()*A724/'ARIMAX(1,1,1) Model'!$C$24)+'ARIMAX(1,1,1) Model'!$C$18*COS(4*PI()*A724/'ARIMAX(1,1,1) Model'!$C$24)</f>
        <v>1691.72646112696</v>
      </c>
      <c r="AR724" s="31" t="n">
        <f aca="false">IF(ISNUMBER(C724),C724,AP724)-AQ724</f>
        <v>7576.27353887304</v>
      </c>
      <c r="AS724" s="31" t="n">
        <f aca="false">IF(ISNUMBER(C724),C724-AP724,0)</f>
        <v>399.483538607472</v>
      </c>
      <c r="AT724" s="32"/>
      <c r="AU724" s="33"/>
      <c r="AV724" s="33"/>
      <c r="AW724" s="31"/>
      <c r="AX724" s="31"/>
    </row>
    <row r="725" customFormat="false" ht="16.5" hidden="false" customHeight="true" outlineLevel="0" collapsed="false">
      <c r="A725" s="23" t="n">
        <v>724</v>
      </c>
      <c r="B725" s="24" t="n">
        <v>38338</v>
      </c>
      <c r="C725" s="23" t="n">
        <v>9068</v>
      </c>
      <c r="D725" s="25"/>
      <c r="E725" s="25" t="n">
        <v>316000</v>
      </c>
      <c r="F725" s="25"/>
      <c r="G725" s="25" t="n">
        <v>43.5</v>
      </c>
      <c r="H725" s="25" t="n">
        <v>39.976</v>
      </c>
      <c r="I725" s="25" t="n">
        <v>1.847</v>
      </c>
      <c r="J725" s="25" t="n">
        <v>12305.307</v>
      </c>
      <c r="K725" s="25" t="n">
        <v>764212</v>
      </c>
      <c r="L725" s="25" t="n">
        <v>1240</v>
      </c>
      <c r="M725" s="25" t="n">
        <v>17.362</v>
      </c>
      <c r="N725" s="25" t="n">
        <v>254496</v>
      </c>
      <c r="O725" s="25" t="n">
        <v>8397.1</v>
      </c>
      <c r="P725" s="25" t="n">
        <v>2187446</v>
      </c>
      <c r="Q725" s="25"/>
      <c r="R725" s="25" t="n">
        <v>10313</v>
      </c>
      <c r="S725" s="25" t="n">
        <v>8.833</v>
      </c>
      <c r="T725" s="25" t="n">
        <v>96.4</v>
      </c>
      <c r="U725" s="25" t="n">
        <v>25</v>
      </c>
      <c r="V725" s="25" t="n">
        <v>90.1</v>
      </c>
      <c r="W725" s="25"/>
      <c r="X725" s="25"/>
      <c r="Y725" s="25"/>
      <c r="Z725" s="25"/>
      <c r="AA725" s="25" t="n">
        <v>290626</v>
      </c>
      <c r="AB725" s="26"/>
      <c r="AC725" s="27" t="n">
        <v>0</v>
      </c>
      <c r="AD725" s="28" t="n">
        <v>155.5</v>
      </c>
      <c r="AE725" s="28" t="n">
        <v>0</v>
      </c>
      <c r="AF725" s="27"/>
      <c r="AG725" s="29" t="n">
        <f aca="false">6753.47943187+0.36116788*I725+0.01252571*N725-22.85359542*V725+0.00407811*AA725-0.00067349*E725</f>
        <v>8855.16261062236</v>
      </c>
      <c r="AH725" s="29" t="n">
        <f aca="false">A725*'Simple Linear Regression'!$B$18+'Simple Linear Regression'!$B$17</f>
        <v>8502.93519568702</v>
      </c>
      <c r="AI725" s="29" t="n">
        <f aca="false">7491.3971+0.0137554*N725-0.00058829*E725-34.3283*V725+0.30565*L725+54.6031*M725</f>
        <v>9040.2369306</v>
      </c>
      <c r="AJ725" s="29" t="n">
        <f aca="false">7491.3971-0.00058829*E725+0.30565*L725+54.6031*M725+0.0137554*N725-34.3283*V725</f>
        <v>9040.2369306</v>
      </c>
      <c r="AL725" s="29" t="n">
        <f aca="false">2192.59+2373.87*I725+0.0316653*N725-15.7623*V725+0.00202406*AA725-0.000740146*E725-0.00963493*(I725*N725)</f>
        <v>9041.05670902784</v>
      </c>
      <c r="AM725" s="30" t="n">
        <f aca="false">5205.907083+122.0638992*I725+13.609808*(N725/1000)-1.245906883*AD725+0.7746840854*AE725-134.2474226*AC725-1547.125689*IF(AND(B725&gt;=DATE(2020,3,20),B725&lt;=DATE(2020,6,26)),1,0)</f>
        <v>8701.2622812839</v>
      </c>
      <c r="AN725" s="30" t="n">
        <f aca="false">IF(ISNUMBER(C726),C726,AN726)-0.8328750492*(AD727-AD726)+3.274150872*(AE727-AE726)+0.7954612886*((IF(ISNUMBER(C726),C726,AN726)-IF(ISNUMBER(C725),C725,AN725))-(-0.8328750492*(AD726-AD725)+3.274150872*(AE726-AE725)))-1.394571582*AO726+0.4181414112*AO725</f>
        <v>9575.61101255774</v>
      </c>
      <c r="AP725" s="31" t="n">
        <f aca="false">AQ725+AR724+'ARIMAX(1,1,1) Model'!$C$19*(AR724-AR723)+'ARIMAX(1,1,1) Model'!$C$20*AS724</f>
        <v>8978.91044007147</v>
      </c>
      <c r="AQ725" s="31" t="n">
        <f aca="false">'ARIMAX(1,1,1) Model'!$C$6*I725+'ARIMAX(1,1,1) Model'!$C$7*N725/1000+'ARIMAX(1,1,1) Model'!$C$8*AD725+'ARIMAX(1,1,1) Model'!$C$9*AE725+'ARIMAX(1,1,1) Model'!$C$10*AC725+'ARIMAX(1,1,1) Model'!$C$11*IF(AND(B725&gt;='ARIMAX(1,1,1) Model'!$C$25,B725&lt;='ARIMAX(1,1,1) Model'!$C$26),1,0)+'ARIMAX(1,1,1) Model'!$C$12*E725/1000+'ARIMAX(1,1,1) Model'!$C$13*V725+'ARIMAX(1,1,1) Model'!$C$14*A725+'ARIMAX(1,1,1) Model'!$C$15*SIN(2*PI()*A725/'ARIMAX(1,1,1) Model'!$C$24)+'ARIMAX(1,1,1) Model'!$C$16*COS(2*PI()*A725/'ARIMAX(1,1,1) Model'!$C$24)+'ARIMAX(1,1,1) Model'!$C$17*SIN(4*PI()*A725/'ARIMAX(1,1,1) Model'!$C$24)+'ARIMAX(1,1,1) Model'!$C$18*COS(4*PI()*A725/'ARIMAX(1,1,1) Model'!$C$24)</f>
        <v>1731.17788039845</v>
      </c>
      <c r="AR725" s="31" t="n">
        <f aca="false">IF(ISNUMBER(C725),C725,AP725)-AQ725</f>
        <v>7336.82211960155</v>
      </c>
      <c r="AS725" s="31" t="n">
        <f aca="false">IF(ISNUMBER(C725),C725-AP725,0)</f>
        <v>89.0895599285268</v>
      </c>
      <c r="AT725" s="32"/>
      <c r="AU725" s="33"/>
      <c r="AV725" s="33"/>
      <c r="AW725" s="31"/>
      <c r="AX725" s="31"/>
    </row>
    <row r="726" customFormat="false" ht="16.5" hidden="false" customHeight="true" outlineLevel="0" collapsed="false">
      <c r="A726" s="23" t="n">
        <v>725</v>
      </c>
      <c r="B726" s="24" t="n">
        <v>38345</v>
      </c>
      <c r="C726" s="23" t="n">
        <v>9329</v>
      </c>
      <c r="D726" s="25"/>
      <c r="E726" s="25" t="n">
        <v>322000</v>
      </c>
      <c r="F726" s="25"/>
      <c r="G726" s="25" t="n">
        <v>44.3925</v>
      </c>
      <c r="H726" s="25" t="n">
        <v>41.152</v>
      </c>
      <c r="I726" s="25" t="n">
        <v>1.815</v>
      </c>
      <c r="J726" s="25" t="n">
        <v>12305.307</v>
      </c>
      <c r="K726" s="25" t="n">
        <v>764212</v>
      </c>
      <c r="L726" s="25" t="n">
        <v>1240</v>
      </c>
      <c r="M726" s="25" t="n">
        <v>17.362</v>
      </c>
      <c r="N726" s="25" t="n">
        <v>254496</v>
      </c>
      <c r="O726" s="25" t="n">
        <v>8397.1</v>
      </c>
      <c r="P726" s="25" t="n">
        <v>2187446</v>
      </c>
      <c r="Q726" s="25"/>
      <c r="R726" s="25" t="n">
        <v>10313</v>
      </c>
      <c r="S726" s="25" t="n">
        <v>8.833</v>
      </c>
      <c r="T726" s="25" t="n">
        <v>96.4</v>
      </c>
      <c r="U726" s="25" t="n">
        <v>25</v>
      </c>
      <c r="V726" s="25" t="n">
        <v>90.1</v>
      </c>
      <c r="W726" s="25"/>
      <c r="X726" s="25"/>
      <c r="Y726" s="25"/>
      <c r="Z726" s="25"/>
      <c r="AA726" s="25" t="n">
        <v>290626</v>
      </c>
      <c r="AB726" s="26"/>
      <c r="AC726" s="27" t="n">
        <v>1</v>
      </c>
      <c r="AD726" s="28" t="n">
        <v>190.5</v>
      </c>
      <c r="AE726" s="28" t="n">
        <v>0</v>
      </c>
      <c r="AF726" s="27"/>
      <c r="AG726" s="29" t="n">
        <f aca="false">6753.47943187+0.36116788*I726+0.01252571*N726-22.85359542*V726+0.00407811*AA726-0.00067349*E726</f>
        <v>8851.1101132502</v>
      </c>
      <c r="AH726" s="29" t="n">
        <f aca="false">A726*'Simple Linear Regression'!$B$18+'Simple Linear Regression'!$B$17</f>
        <v>8503.78823277092</v>
      </c>
      <c r="AI726" s="29" t="n">
        <f aca="false">7491.3971+0.0137554*N726-0.00058829*E726-34.3283*V726+0.30565*L726+54.6031*M726</f>
        <v>9036.7071906</v>
      </c>
      <c r="AJ726" s="29" t="n">
        <f aca="false">7491.3971-0.00058829*E726+0.30565*L726+54.6031*M726+0.0137554*N726-34.3283*V726</f>
        <v>9036.7071906</v>
      </c>
      <c r="AL726" s="29" t="n">
        <f aca="false">2192.59+2373.87*I726+0.0316653*N726-15.7623*V726+0.00202406*AA726-0.000740146*E726-0.00963493*(I726*N726)</f>
        <v>9039.1176296768</v>
      </c>
      <c r="AM726" s="30" t="n">
        <f aca="false">5205.907083+122.0638992*I726+13.609808*(N726/1000)-1.245906883*AD726+0.7746840854*AE726-134.2474226*AC726-1547.125689*IF(AND(B726&gt;=DATE(2020,3,20),B726&lt;=DATE(2020,6,26)),1,0)</f>
        <v>8519.5020730045</v>
      </c>
      <c r="AN726" s="30" t="n">
        <f aca="false">IF(ISNUMBER(C727),C727,AN727)-0.8328750492*(AD728-AD727)+3.274150872*(AE728-AE727)+0.7954612886*((IF(ISNUMBER(C727),C727,AN727)-IF(ISNUMBER(C726),C726,AN726))-(-0.8328750492*(AD727-AD726)+3.274150872*(AE727-AE726)))-1.394571582*AO727+0.4181414112*AO726</f>
        <v>9287.29587433247</v>
      </c>
      <c r="AP726" s="31" t="n">
        <f aca="false">AQ726+AR725+'ARIMAX(1,1,1) Model'!$C$19*(AR725-AR724)+'ARIMAX(1,1,1) Model'!$C$20*AS725</f>
        <v>8849.41909490215</v>
      </c>
      <c r="AQ726" s="31" t="n">
        <f aca="false">'ARIMAX(1,1,1) Model'!$C$6*I726+'ARIMAX(1,1,1) Model'!$C$7*N726/1000+'ARIMAX(1,1,1) Model'!$C$8*AD726+'ARIMAX(1,1,1) Model'!$C$9*AE726+'ARIMAX(1,1,1) Model'!$C$10*AC726+'ARIMAX(1,1,1) Model'!$C$11*IF(AND(B726&gt;='ARIMAX(1,1,1) Model'!$C$25,B726&lt;='ARIMAX(1,1,1) Model'!$C$26),1,0)+'ARIMAX(1,1,1) Model'!$C$12*E726/1000+'ARIMAX(1,1,1) Model'!$C$13*V726+'ARIMAX(1,1,1) Model'!$C$14*A726+'ARIMAX(1,1,1) Model'!$C$15*SIN(2*PI()*A726/'ARIMAX(1,1,1) Model'!$C$24)+'ARIMAX(1,1,1) Model'!$C$16*COS(2*PI()*A726/'ARIMAX(1,1,1) Model'!$C$24)+'ARIMAX(1,1,1) Model'!$C$17*SIN(4*PI()*A726/'ARIMAX(1,1,1) Model'!$C$24)+'ARIMAX(1,1,1) Model'!$C$18*COS(4*PI()*A726/'ARIMAX(1,1,1) Model'!$C$24)</f>
        <v>1616.139107818</v>
      </c>
      <c r="AR726" s="31" t="n">
        <f aca="false">IF(ISNUMBER(C726),C726,AP726)-AQ726</f>
        <v>7712.86089218201</v>
      </c>
      <c r="AS726" s="31" t="n">
        <f aca="false">IF(ISNUMBER(C726),C726-AP726,0)</f>
        <v>479.580905097851</v>
      </c>
      <c r="AT726" s="32"/>
      <c r="AU726" s="33"/>
      <c r="AV726" s="33"/>
      <c r="AW726" s="31"/>
      <c r="AX726" s="31"/>
    </row>
    <row r="727" customFormat="false" ht="16.5" hidden="false" customHeight="true" outlineLevel="0" collapsed="false">
      <c r="A727" s="23" t="n">
        <v>726</v>
      </c>
      <c r="B727" s="24" t="n">
        <v>38352</v>
      </c>
      <c r="C727" s="23" t="n">
        <v>9287</v>
      </c>
      <c r="D727" s="25"/>
      <c r="E727" s="25" t="n">
        <v>320000</v>
      </c>
      <c r="F727" s="25"/>
      <c r="G727" s="25" t="n">
        <v>42.5225</v>
      </c>
      <c r="H727" s="25" t="n">
        <v>39.79</v>
      </c>
      <c r="I727" s="25" t="n">
        <v>1.791</v>
      </c>
      <c r="J727" s="25" t="n">
        <v>12305.307</v>
      </c>
      <c r="K727" s="25" t="n">
        <v>764212</v>
      </c>
      <c r="L727" s="25" t="n">
        <v>1240</v>
      </c>
      <c r="M727" s="25" t="n">
        <v>17.362</v>
      </c>
      <c r="N727" s="25" t="n">
        <v>254496</v>
      </c>
      <c r="O727" s="25" t="n">
        <v>8397.1</v>
      </c>
      <c r="P727" s="25" t="n">
        <v>2187446</v>
      </c>
      <c r="Q727" s="25"/>
      <c r="R727" s="25" t="n">
        <v>10313</v>
      </c>
      <c r="S727" s="25" t="n">
        <v>8.833</v>
      </c>
      <c r="T727" s="25" t="n">
        <v>96.4</v>
      </c>
      <c r="U727" s="25" t="n">
        <v>22</v>
      </c>
      <c r="V727" s="25" t="n">
        <v>90.1</v>
      </c>
      <c r="W727" s="25"/>
      <c r="X727" s="25"/>
      <c r="Y727" s="25"/>
      <c r="Z727" s="25"/>
      <c r="AA727" s="25" t="n">
        <v>290626</v>
      </c>
      <c r="AB727" s="26"/>
      <c r="AC727" s="27" t="n">
        <v>1</v>
      </c>
      <c r="AD727" s="28" t="n">
        <v>172.7</v>
      </c>
      <c r="AE727" s="28" t="n">
        <v>0.3</v>
      </c>
      <c r="AF727" s="27"/>
      <c r="AG727" s="29" t="n">
        <f aca="false">6753.47943187+0.36116788*I727+0.01252571*N727-22.85359542*V727+0.00407811*AA727-0.00067349*E727</f>
        <v>8852.44842522108</v>
      </c>
      <c r="AH727" s="29" t="n">
        <f aca="false">A727*'Simple Linear Regression'!$B$18+'Simple Linear Regression'!$B$17</f>
        <v>8504.64126985483</v>
      </c>
      <c r="AI727" s="29" t="n">
        <f aca="false">7491.3971+0.0137554*N727-0.00058829*E727-34.3283*V727+0.30565*L727+54.6031*M727</f>
        <v>9037.8837706</v>
      </c>
      <c r="AJ727" s="29" t="n">
        <f aca="false">7491.3971-0.00058829*E727+0.30565*L727+54.6031*M727+0.0137554*N727-34.3283*V727</f>
        <v>9037.8837706</v>
      </c>
      <c r="AL727" s="29" t="n">
        <f aca="false">2192.59+2373.87*I727+0.0316653*N727-15.7623*V727+0.00202406*AA727-0.000740146*E727-0.00963493*(I727*N727)</f>
        <v>9042.47426916352</v>
      </c>
      <c r="AM727" s="30" t="n">
        <f aca="false">5205.907083+122.0638992*I727+13.609808*(N727/1000)-1.245906883*AD727+0.7746840854*AE727-134.2474226*AC727-1547.125689*IF(AND(B727&gt;=DATE(2020,3,20),B727&lt;=DATE(2020,6,26)),1,0)</f>
        <v>8538.98208716672</v>
      </c>
      <c r="AN727" s="30" t="n">
        <f aca="false">IF(ISNUMBER(C728),C728,AN728)-0.8328750492*(AD729-AD728)+3.274150872*(AE729-AE728)+0.7954612886*((IF(ISNUMBER(C728),C728,AN728)-IF(ISNUMBER(C727),C727,AN727))-(-0.8328750492*(AD728-AD727)+3.274150872*(AE728-AE727)))-1.394571582*AO728+0.4181414112*AO727</f>
        <v>8207.14583682859</v>
      </c>
      <c r="AP727" s="31" t="n">
        <f aca="false">AQ727+AR726+'ARIMAX(1,1,1) Model'!$C$19*(AR726-AR725)+'ARIMAX(1,1,1) Model'!$C$20*AS726</f>
        <v>8900.85750727413</v>
      </c>
      <c r="AQ727" s="31" t="n">
        <f aca="false">'ARIMAX(1,1,1) Model'!$C$6*I727+'ARIMAX(1,1,1) Model'!$C$7*N727/1000+'ARIMAX(1,1,1) Model'!$C$8*AD727+'ARIMAX(1,1,1) Model'!$C$9*AE727+'ARIMAX(1,1,1) Model'!$C$10*AC727+'ARIMAX(1,1,1) Model'!$C$11*IF(AND(B727&gt;='ARIMAX(1,1,1) Model'!$C$25,B727&lt;='ARIMAX(1,1,1) Model'!$C$26),1,0)+'ARIMAX(1,1,1) Model'!$C$12*E727/1000+'ARIMAX(1,1,1) Model'!$C$13*V727+'ARIMAX(1,1,1) Model'!$C$14*A727+'ARIMAX(1,1,1) Model'!$C$15*SIN(2*PI()*A727/'ARIMAX(1,1,1) Model'!$C$24)+'ARIMAX(1,1,1) Model'!$C$16*COS(2*PI()*A727/'ARIMAX(1,1,1) Model'!$C$24)+'ARIMAX(1,1,1) Model'!$C$17*SIN(4*PI()*A727/'ARIMAX(1,1,1) Model'!$C$24)+'ARIMAX(1,1,1) Model'!$C$18*COS(4*PI()*A727/'ARIMAX(1,1,1) Model'!$C$24)</f>
        <v>1582.98378953979</v>
      </c>
      <c r="AR727" s="31" t="n">
        <f aca="false">IF(ISNUMBER(C727),C727,AP727)-AQ727</f>
        <v>7704.01621046021</v>
      </c>
      <c r="AS727" s="31" t="n">
        <f aca="false">IF(ISNUMBER(C727),C727-AP727,0)</f>
        <v>386.142492725872</v>
      </c>
      <c r="AT727" s="32"/>
      <c r="AU727" s="33"/>
      <c r="AV727" s="33"/>
      <c r="AW727" s="31"/>
      <c r="AX727" s="31"/>
    </row>
    <row r="728" customFormat="false" ht="16.5" hidden="false" customHeight="true" outlineLevel="0" collapsed="false">
      <c r="A728" s="23" t="n">
        <v>727</v>
      </c>
      <c r="B728" s="24" t="n">
        <v>38359</v>
      </c>
      <c r="C728" s="23" t="n">
        <v>8710</v>
      </c>
      <c r="D728" s="25"/>
      <c r="E728" s="25" t="n">
        <v>356000</v>
      </c>
      <c r="F728" s="25"/>
      <c r="G728" s="25" t="n">
        <v>44.072</v>
      </c>
      <c r="H728" s="25" t="n">
        <v>42.07</v>
      </c>
      <c r="I728" s="25" t="n">
        <v>1.778</v>
      </c>
      <c r="J728" s="25" t="n">
        <v>12305.307</v>
      </c>
      <c r="K728" s="25" t="n">
        <v>764212</v>
      </c>
      <c r="L728" s="25" t="n">
        <v>1262</v>
      </c>
      <c r="M728" s="25" t="n">
        <v>17.362</v>
      </c>
      <c r="N728" s="25" t="n">
        <v>254496</v>
      </c>
      <c r="O728" s="25" t="n">
        <v>8444.5</v>
      </c>
      <c r="P728" s="25" t="n">
        <v>2187446</v>
      </c>
      <c r="Q728" s="25"/>
      <c r="R728" s="25" t="n">
        <v>10313</v>
      </c>
      <c r="S728" s="25" t="n">
        <v>8.833</v>
      </c>
      <c r="T728" s="25" t="n">
        <v>96.4</v>
      </c>
      <c r="U728" s="25" t="n">
        <v>22</v>
      </c>
      <c r="V728" s="25" t="n">
        <v>90.2</v>
      </c>
      <c r="W728" s="25"/>
      <c r="X728" s="25"/>
      <c r="Y728" s="25"/>
      <c r="Z728" s="25"/>
      <c r="AA728" s="25" t="n">
        <v>290626</v>
      </c>
      <c r="AB728" s="26"/>
      <c r="AC728" s="27" t="n">
        <v>1</v>
      </c>
      <c r="AD728" s="28" t="n">
        <v>130.5</v>
      </c>
      <c r="AE728" s="28" t="n">
        <v>3.7</v>
      </c>
      <c r="AF728" s="27"/>
      <c r="AG728" s="29" t="n">
        <f aca="false">6753.47943187+0.36116788*I728+0.01252571*N728-22.85359542*V728+0.00407811*AA728-0.00067349*E728</f>
        <v>8825.91273049664</v>
      </c>
      <c r="AH728" s="29" t="n">
        <f aca="false">A728*'Simple Linear Regression'!$B$18+'Simple Linear Regression'!$B$17</f>
        <v>8505.49430693873</v>
      </c>
      <c r="AI728" s="29" t="n">
        <f aca="false">7491.3971+0.0137554*N728-0.00058829*E728-34.3283*V728+0.30565*L728+54.6031*M728</f>
        <v>9019.9968006</v>
      </c>
      <c r="AJ728" s="29" t="n">
        <f aca="false">7491.3971-0.00058829*E728+0.30565*L728+54.6031*M728+0.0137554*N728-34.3283*V728</f>
        <v>9019.9968006</v>
      </c>
      <c r="AK728" s="30" t="n">
        <f aca="false">11611.58410651-152.38769329*I2+0.00324611*N2-2.92151591*V2-0.00770426*AA2-0.00077781*E2</f>
        <v>10816.3406542307</v>
      </c>
      <c r="AL728" s="29" t="n">
        <f aca="false">2192.59+2373.87*I728+0.0316653*N728-15.7623*V728+0.00202406*AA728-0.000740146*E728-0.00963493*(I728*N728)</f>
        <v>9015.26913805216</v>
      </c>
      <c r="AM728" s="30" t="n">
        <f aca="false">5205.907083+122.0638992*I728+13.609808*(N728/1000)-1.245906883*AD728+0.7746840854*AE728-134.2474226*AC728-1547.125689*IF(AND(B728&gt;=DATE(2020,3,20),B728&lt;=DATE(2020,6,26)),1,0)</f>
        <v>8592.60645283008</v>
      </c>
      <c r="AN728" s="30" t="n">
        <f aca="false">IF(ISNUMBER(C729),C729,AN729)-0.8328750492*(AD730-AD729)+3.274150872*(AE730-AE729)+0.7954612886*((IF(ISNUMBER(C729),C729,AN729)-IF(ISNUMBER(C728),C728,AN728))-(-0.8328750492*(AD729-AD728)+3.274150872*(AE729-AE728)))-1.394571582*AO729+0.4181414112*AO728</f>
        <v>8623.66177183359</v>
      </c>
      <c r="AP728" s="31" t="n">
        <f aca="false">AQ728+AR727+'ARIMAX(1,1,1) Model'!$C$19*(AR727-AR726)+'ARIMAX(1,1,1) Model'!$C$20*AS727</f>
        <v>8874.63925861359</v>
      </c>
      <c r="AQ728" s="31" t="n">
        <f aca="false">'ARIMAX(1,1,1) Model'!$C$6*I728+'ARIMAX(1,1,1) Model'!$C$7*N728/1000+'ARIMAX(1,1,1) Model'!$C$8*AD728+'ARIMAX(1,1,1) Model'!$C$9*AE728+'ARIMAX(1,1,1) Model'!$C$10*AC728+'ARIMAX(1,1,1) Model'!$C$11*IF(AND(B728&gt;='ARIMAX(1,1,1) Model'!$C$25,B728&lt;='ARIMAX(1,1,1) Model'!$C$26),1,0)+'ARIMAX(1,1,1) Model'!$C$12*E728/1000+'ARIMAX(1,1,1) Model'!$C$13*V728+'ARIMAX(1,1,1) Model'!$C$14*A728+'ARIMAX(1,1,1) Model'!$C$15*SIN(2*PI()*A728/'ARIMAX(1,1,1) Model'!$C$24)+'ARIMAX(1,1,1) Model'!$C$16*COS(2*PI()*A728/'ARIMAX(1,1,1) Model'!$C$24)+'ARIMAX(1,1,1) Model'!$C$17*SIN(4*PI()*A728/'ARIMAX(1,1,1) Model'!$C$24)+'ARIMAX(1,1,1) Model'!$C$18*COS(4*PI()*A728/'ARIMAX(1,1,1) Model'!$C$24)</f>
        <v>1519.04616650307</v>
      </c>
      <c r="AR728" s="31" t="n">
        <f aca="false">IF(ISNUMBER(C728),C728,AP728)-AQ728</f>
        <v>7190.95383349693</v>
      </c>
      <c r="AS728" s="31" t="n">
        <f aca="false">IF(ISNUMBER(C728),C728-AP728,0)</f>
        <v>-164.639258613592</v>
      </c>
      <c r="AT728" s="32"/>
      <c r="AU728" s="33"/>
      <c r="AV728" s="33"/>
      <c r="AW728" s="31"/>
      <c r="AX728" s="31"/>
    </row>
    <row r="729" customFormat="false" ht="16.5" hidden="false" customHeight="true" outlineLevel="0" collapsed="false">
      <c r="A729" s="23" t="n">
        <v>728</v>
      </c>
      <c r="B729" s="24" t="n">
        <v>38366</v>
      </c>
      <c r="C729" s="23" t="n">
        <v>8695</v>
      </c>
      <c r="D729" s="25"/>
      <c r="E729" s="25" t="n">
        <v>369000</v>
      </c>
      <c r="F729" s="25"/>
      <c r="G729" s="25" t="n">
        <v>46.79</v>
      </c>
      <c r="H729" s="25" t="n">
        <v>44.586</v>
      </c>
      <c r="I729" s="25" t="n">
        <v>1.793</v>
      </c>
      <c r="J729" s="25" t="n">
        <v>12305.307</v>
      </c>
      <c r="K729" s="25" t="n">
        <v>783606</v>
      </c>
      <c r="L729" s="25" t="n">
        <v>1262</v>
      </c>
      <c r="M729" s="25" t="n">
        <v>17.362</v>
      </c>
      <c r="N729" s="25" t="n">
        <v>254496</v>
      </c>
      <c r="O729" s="25" t="n">
        <v>8444.5</v>
      </c>
      <c r="P729" s="25" t="n">
        <v>2187446</v>
      </c>
      <c r="Q729" s="25"/>
      <c r="R729" s="25" t="n">
        <v>10313</v>
      </c>
      <c r="S729" s="25" t="n">
        <v>8.833</v>
      </c>
      <c r="T729" s="25" t="n">
        <v>96.4</v>
      </c>
      <c r="U729" s="25" t="n">
        <v>22</v>
      </c>
      <c r="V729" s="25" t="n">
        <v>90.2</v>
      </c>
      <c r="W729" s="25"/>
      <c r="X729" s="25"/>
      <c r="Y729" s="25"/>
      <c r="Z729" s="25"/>
      <c r="AA729" s="25" t="n">
        <v>290626</v>
      </c>
      <c r="AB729" s="26"/>
      <c r="AC729" s="27" t="n">
        <v>0</v>
      </c>
      <c r="AD729" s="28" t="n">
        <v>131.9</v>
      </c>
      <c r="AE729" s="28" t="n">
        <v>1.9</v>
      </c>
      <c r="AF729" s="27"/>
      <c r="AG729" s="29" t="n">
        <f aca="false">6753.47943187+0.36116788*I729+0.01252571*N729-22.85359542*V729+0.00407811*AA729-0.00067349*E729</f>
        <v>8817.16277801484</v>
      </c>
      <c r="AH729" s="29" t="n">
        <f aca="false">A729*'Simple Linear Regression'!$B$18+'Simple Linear Regression'!$B$17</f>
        <v>8506.34734402264</v>
      </c>
      <c r="AI729" s="29" t="n">
        <f aca="false">7491.3971+0.0137554*N729-0.00058829*E729-34.3283*V729+0.30565*L729+54.6031*M729</f>
        <v>9012.3490306</v>
      </c>
      <c r="AJ729" s="29" t="n">
        <f aca="false">7491.3971-0.00058829*E729+0.30565*L729+54.6031*M729+0.0137554*N729-34.3283*V729</f>
        <v>9012.3490306</v>
      </c>
      <c r="AK729" s="30" t="n">
        <f aca="false">11611.58410651-152.38769329*I3+0.00324611*N3-2.92151591*V3-0.00770426*AA3-0.00077781*E3</f>
        <v>10823.7028781093</v>
      </c>
      <c r="AL729" s="29" t="n">
        <f aca="false">2192.59+2373.87*I729+0.0316653*N729-15.7623*V729+0.00202406*AA729-0.000740146*E729-0.00963493*(I729*N729)</f>
        <v>9004.47452287296</v>
      </c>
      <c r="AM729" s="30" t="n">
        <f aca="false">5205.907083+122.0638992*I729+13.609808*(N729/1000)-1.245906883*AD729+0.7746840854*AE729-134.2474226*AC729-1547.125689*IF(AND(B729&gt;=DATE(2020,3,20),B729&lt;=DATE(2020,6,26)),1,0)</f>
        <v>8725.54613292816</v>
      </c>
      <c r="AN729" s="30" t="n">
        <f aca="false">IF(ISNUMBER(C730),C730,AN730)-0.8328750492*(AD731-AD730)+3.274150872*(AE731-AE730)+0.7954612886*((IF(ISNUMBER(C730),C730,AN730)-IF(ISNUMBER(C729),C729,AN729))-(-0.8328750492*(AD730-AD729)+3.274150872*(AE730-AE729)))-1.394571582*AO730+0.4181414112*AO729</f>
        <v>9079.59543873938</v>
      </c>
      <c r="AP729" s="31" t="n">
        <f aca="false">AQ729+AR728+'ARIMAX(1,1,1) Model'!$C$19*(AR728-AR727)+'ARIMAX(1,1,1) Model'!$C$20*AS728</f>
        <v>8879.2999129613</v>
      </c>
      <c r="AQ729" s="31" t="n">
        <f aca="false">'ARIMAX(1,1,1) Model'!$C$6*I729+'ARIMAX(1,1,1) Model'!$C$7*N729/1000+'ARIMAX(1,1,1) Model'!$C$8*AD729+'ARIMAX(1,1,1) Model'!$C$9*AE729+'ARIMAX(1,1,1) Model'!$C$10*AC729+'ARIMAX(1,1,1) Model'!$C$11*IF(AND(B729&gt;='ARIMAX(1,1,1) Model'!$C$25,B729&lt;='ARIMAX(1,1,1) Model'!$C$26),1,0)+'ARIMAX(1,1,1) Model'!$C$12*E729/1000+'ARIMAX(1,1,1) Model'!$C$13*V729+'ARIMAX(1,1,1) Model'!$C$14*A729+'ARIMAX(1,1,1) Model'!$C$15*SIN(2*PI()*A729/'ARIMAX(1,1,1) Model'!$C$24)+'ARIMAX(1,1,1) Model'!$C$16*COS(2*PI()*A729/'ARIMAX(1,1,1) Model'!$C$24)+'ARIMAX(1,1,1) Model'!$C$17*SIN(4*PI()*A729/'ARIMAX(1,1,1) Model'!$C$24)+'ARIMAX(1,1,1) Model'!$C$18*COS(4*PI()*A729/'ARIMAX(1,1,1) Model'!$C$24)</f>
        <v>1590.19681834885</v>
      </c>
      <c r="AR729" s="31" t="n">
        <f aca="false">IF(ISNUMBER(C729),C729,AP729)-AQ729</f>
        <v>7104.80318165115</v>
      </c>
      <c r="AS729" s="31" t="n">
        <f aca="false">IF(ISNUMBER(C729),C729-AP729,0)</f>
        <v>-184.299912961296</v>
      </c>
      <c r="AT729" s="32"/>
      <c r="AU729" s="33"/>
      <c r="AV729" s="33"/>
      <c r="AW729" s="31"/>
      <c r="AX729" s="31"/>
    </row>
    <row r="730" customFormat="false" ht="16.5" hidden="false" customHeight="true" outlineLevel="0" collapsed="false">
      <c r="A730" s="23" t="n">
        <v>729</v>
      </c>
      <c r="B730" s="24" t="n">
        <v>38373</v>
      </c>
      <c r="C730" s="23" t="n">
        <v>8881</v>
      </c>
      <c r="D730" s="25"/>
      <c r="E730" s="25" t="n">
        <v>332000</v>
      </c>
      <c r="F730" s="25"/>
      <c r="G730" s="25" t="n">
        <v>47.8475</v>
      </c>
      <c r="H730" s="25" t="n">
        <v>45.076</v>
      </c>
      <c r="I730" s="25" t="n">
        <v>1.819</v>
      </c>
      <c r="J730" s="25" t="n">
        <v>12305.307</v>
      </c>
      <c r="K730" s="25" t="n">
        <v>783606</v>
      </c>
      <c r="L730" s="25" t="n">
        <v>1262</v>
      </c>
      <c r="M730" s="25" t="n">
        <v>18.102</v>
      </c>
      <c r="N730" s="25" t="n">
        <v>239796</v>
      </c>
      <c r="O730" s="25" t="n">
        <v>8444.5</v>
      </c>
      <c r="P730" s="25" t="n">
        <v>2187446</v>
      </c>
      <c r="Q730" s="25"/>
      <c r="R730" s="25" t="n">
        <v>10313</v>
      </c>
      <c r="S730" s="25" t="n">
        <v>8.833</v>
      </c>
      <c r="T730" s="25" t="n">
        <v>96.4</v>
      </c>
      <c r="U730" s="25" t="n">
        <v>22</v>
      </c>
      <c r="V730" s="25" t="n">
        <v>90.2</v>
      </c>
      <c r="W730" s="25"/>
      <c r="X730" s="25"/>
      <c r="Y730" s="25"/>
      <c r="Z730" s="25"/>
      <c r="AA730" s="25" t="n">
        <v>290626</v>
      </c>
      <c r="AB730" s="26"/>
      <c r="AC730" s="27" t="n">
        <v>0</v>
      </c>
      <c r="AD730" s="28" t="n">
        <v>202.5</v>
      </c>
      <c r="AE730" s="28" t="n">
        <v>0</v>
      </c>
      <c r="AF730" s="27"/>
      <c r="AG730" s="29" t="n">
        <f aca="false">6753.47943187+0.36116788*I730+0.01252571*N730-22.85359542*V730+0.00407811*AA730-0.00067349*E730</f>
        <v>8657.96336137972</v>
      </c>
      <c r="AH730" s="29" t="n">
        <f aca="false">A730*'Simple Linear Regression'!$B$18+'Simple Linear Regression'!$B$17</f>
        <v>8507.20038110654</v>
      </c>
      <c r="AI730" s="29" t="n">
        <f aca="false">7491.3971+0.0137554*N730-0.00058829*E730-34.3283*V730+0.30565*L730+54.6031*M730</f>
        <v>8872.3176746</v>
      </c>
      <c r="AJ730" s="29" t="n">
        <f aca="false">7491.3971-0.00058829*E730+0.30565*L730+54.6031*M730+0.0137554*N730-34.3283*V730</f>
        <v>8872.3176746</v>
      </c>
      <c r="AK730" s="30" t="n">
        <f aca="false">11611.58410651-152.38769329*I4+0.00324611*N4-2.92151591*V4-0.00770426*AA4-0.00077781*E4</f>
        <v>10832.6365935214</v>
      </c>
      <c r="AL730" s="29" t="n">
        <f aca="false">2192.59+2373.87*I730+0.0316653*N730-15.7623*V730+0.00202406*AA730-0.000740146*E730-0.00963493*(I730*N730)</f>
        <v>8821.97858884468</v>
      </c>
      <c r="AM730" s="30" t="n">
        <f aca="false">5205.907083+122.0638992*I730+13.609808*(N730/1000)-1.245906883*AD730+0.7746840854*AE730-134.2474226*AC730-1547.125689*IF(AND(B730&gt;=DATE(2020,3,20),B730&lt;=DATE(2020,6,26)),1,0)</f>
        <v>8439.2226910053</v>
      </c>
      <c r="AN730" s="30" t="n">
        <f aca="false">IF(ISNUMBER(C731),C731,AN731)-0.8328750492*(AD732-AD731)+3.274150872*(AE732-AE731)+0.7954612886*((IF(ISNUMBER(C731),C731,AN731)-IF(ISNUMBER(C730),C730,AN730))-(-0.8328750492*(AD731-AD730)+3.274150872*(AE731-AE730)))-1.394571582*AO731+0.4181414112*AO730</f>
        <v>8828.60775364828</v>
      </c>
      <c r="AP730" s="31" t="n">
        <f aca="false">AQ730+AR729+'ARIMAX(1,1,1) Model'!$C$19*(AR729-AR728)+'ARIMAX(1,1,1) Model'!$C$20*AS729</f>
        <v>8884.95643790235</v>
      </c>
      <c r="AQ730" s="31" t="n">
        <f aca="false">'ARIMAX(1,1,1) Model'!$C$6*I730+'ARIMAX(1,1,1) Model'!$C$7*N730/1000+'ARIMAX(1,1,1) Model'!$C$8*AD730+'ARIMAX(1,1,1) Model'!$C$9*AE730+'ARIMAX(1,1,1) Model'!$C$10*AC730+'ARIMAX(1,1,1) Model'!$C$11*IF(AND(B730&gt;='ARIMAX(1,1,1) Model'!$C$25,B730&lt;='ARIMAX(1,1,1) Model'!$C$26),1,0)+'ARIMAX(1,1,1) Model'!$C$12*E730/1000+'ARIMAX(1,1,1) Model'!$C$13*V730+'ARIMAX(1,1,1) Model'!$C$14*A730+'ARIMAX(1,1,1) Model'!$C$15*SIN(2*PI()*A730/'ARIMAX(1,1,1) Model'!$C$24)+'ARIMAX(1,1,1) Model'!$C$16*COS(2*PI()*A730/'ARIMAX(1,1,1) Model'!$C$24)+'ARIMAX(1,1,1) Model'!$C$17*SIN(4*PI()*A730/'ARIMAX(1,1,1) Model'!$C$24)+'ARIMAX(1,1,1) Model'!$C$18*COS(4*PI()*A730/'ARIMAX(1,1,1) Model'!$C$24)</f>
        <v>1622.67036233652</v>
      </c>
      <c r="AR730" s="31" t="n">
        <f aca="false">IF(ISNUMBER(C730),C730,AP730)-AQ730</f>
        <v>7258.32963766348</v>
      </c>
      <c r="AS730" s="31" t="n">
        <f aca="false">IF(ISNUMBER(C730),C730-AP730,0)</f>
        <v>-3.95643790234863</v>
      </c>
      <c r="AT730" s="32"/>
      <c r="AU730" s="33"/>
      <c r="AV730" s="33"/>
      <c r="AW730" s="31"/>
      <c r="AX730" s="31"/>
    </row>
    <row r="731" customFormat="false" ht="16.5" hidden="false" customHeight="true" outlineLevel="0" collapsed="false">
      <c r="A731" s="23" t="n">
        <v>730</v>
      </c>
      <c r="B731" s="24" t="n">
        <v>38380</v>
      </c>
      <c r="C731" s="23" t="n">
        <v>8848</v>
      </c>
      <c r="D731" s="25"/>
      <c r="E731" s="25" t="n">
        <v>329000</v>
      </c>
      <c r="F731" s="25"/>
      <c r="G731" s="25" t="n">
        <v>48.558</v>
      </c>
      <c r="H731" s="25" t="n">
        <v>45.816</v>
      </c>
      <c r="I731" s="25" t="n">
        <v>1.853</v>
      </c>
      <c r="J731" s="25" t="n">
        <v>12305.307</v>
      </c>
      <c r="K731" s="25" t="n">
        <v>783606</v>
      </c>
      <c r="L731" s="25" t="n">
        <v>1262</v>
      </c>
      <c r="M731" s="25" t="n">
        <v>18.102</v>
      </c>
      <c r="N731" s="25" t="n">
        <v>239796</v>
      </c>
      <c r="O731" s="25" t="n">
        <v>8444.5</v>
      </c>
      <c r="P731" s="25" t="n">
        <v>2187446</v>
      </c>
      <c r="Q731" s="25"/>
      <c r="R731" s="25" t="n">
        <v>10313</v>
      </c>
      <c r="S731" s="25" t="n">
        <v>8.833</v>
      </c>
      <c r="T731" s="25" t="n">
        <v>96.4</v>
      </c>
      <c r="U731" s="25" t="n">
        <v>22</v>
      </c>
      <c r="V731" s="25" t="n">
        <v>90.2</v>
      </c>
      <c r="W731" s="25"/>
      <c r="X731" s="25"/>
      <c r="Y731" s="25"/>
      <c r="Z731" s="25"/>
      <c r="AA731" s="25" t="n">
        <v>290626</v>
      </c>
      <c r="AB731" s="26"/>
      <c r="AC731" s="27" t="n">
        <v>0</v>
      </c>
      <c r="AD731" s="28" t="n">
        <v>203.8</v>
      </c>
      <c r="AE731" s="28" t="n">
        <v>0</v>
      </c>
      <c r="AF731" s="27"/>
      <c r="AG731" s="29" t="n">
        <f aca="false">6753.47943187+0.36116788*I731+0.01252571*N731-22.85359542*V731+0.00407811*AA731-0.00067349*E731</f>
        <v>8659.99611108764</v>
      </c>
      <c r="AH731" s="29" t="n">
        <f aca="false">A731*'Simple Linear Regression'!$B$18+'Simple Linear Regression'!$B$17</f>
        <v>8508.05341819044</v>
      </c>
      <c r="AI731" s="29" t="n">
        <f aca="false">7491.3971+0.0137554*N731-0.00058829*E731-34.3283*V731+0.30565*L731+54.6031*M731</f>
        <v>8874.0825446</v>
      </c>
      <c r="AJ731" s="29" t="n">
        <f aca="false">7491.3971-0.00058829*E731+0.30565*L731+54.6031*M731+0.0137554*N731-34.3283*V731</f>
        <v>8874.0825446</v>
      </c>
      <c r="AK731" s="30" t="n">
        <f aca="false">11611.58410651-152.38769329*I5+0.00324611*N5-2.92151591*V5-0.00770426*AA5-0.00077781*E5</f>
        <v>10816.8486481603</v>
      </c>
      <c r="AL731" s="29" t="n">
        <f aca="false">2192.59+2373.87*I731+0.0316653*N731-15.7623*V731+0.00202406*AA731-0.000740146*E731-0.00963493*(I731*N731)</f>
        <v>8826.35640591916</v>
      </c>
      <c r="AM731" s="30" t="n">
        <f aca="false">5205.907083+122.0638992*I731+13.609808*(N731/1000)-1.245906883*AD731+0.7746840854*AE731-134.2474226*AC731-1547.125689*IF(AND(B731&gt;=DATE(2020,3,20),B731&lt;=DATE(2020,6,26)),1,0)</f>
        <v>8441.7531846302</v>
      </c>
      <c r="AN731" s="30" t="n">
        <f aca="false">IF(ISNUMBER(C732),C732,AN732)-0.8328750492*(AD733-AD732)+3.274150872*(AE733-AE732)+0.7954612886*((IF(ISNUMBER(C732),C732,AN732)-IF(ISNUMBER(C731),C731,AN731))-(-0.8328750492*(AD732-AD731)+3.274150872*(AE732-AE731)))-1.394571582*AO732+0.4181414112*AO731</f>
        <v>8862.79148515651</v>
      </c>
      <c r="AP731" s="31" t="n">
        <f aca="false">AQ731+AR730+'ARIMAX(1,1,1) Model'!$C$19*(AR730-AR729)+'ARIMAX(1,1,1) Model'!$C$20*AS730</f>
        <v>8886.96646352531</v>
      </c>
      <c r="AQ731" s="31" t="n">
        <f aca="false">'ARIMAX(1,1,1) Model'!$C$6*I731+'ARIMAX(1,1,1) Model'!$C$7*N731/1000+'ARIMAX(1,1,1) Model'!$C$8*AD731+'ARIMAX(1,1,1) Model'!$C$9*AE731+'ARIMAX(1,1,1) Model'!$C$10*AC731+'ARIMAX(1,1,1) Model'!$C$11*IF(AND(B731&gt;='ARIMAX(1,1,1) Model'!$C$25,B731&lt;='ARIMAX(1,1,1) Model'!$C$26),1,0)+'ARIMAX(1,1,1) Model'!$C$12*E731/1000+'ARIMAX(1,1,1) Model'!$C$13*V731+'ARIMAX(1,1,1) Model'!$C$14*A731+'ARIMAX(1,1,1) Model'!$C$15*SIN(2*PI()*A731/'ARIMAX(1,1,1) Model'!$C$24)+'ARIMAX(1,1,1) Model'!$C$16*COS(2*PI()*A731/'ARIMAX(1,1,1) Model'!$C$24)+'ARIMAX(1,1,1) Model'!$C$17*SIN(4*PI()*A731/'ARIMAX(1,1,1) Model'!$C$24)+'ARIMAX(1,1,1) Model'!$C$18*COS(4*PI()*A731/'ARIMAX(1,1,1) Model'!$C$24)</f>
        <v>1610.10201376153</v>
      </c>
      <c r="AR731" s="31" t="n">
        <f aca="false">IF(ISNUMBER(C731),C731,AP731)-AQ731</f>
        <v>7237.89798623847</v>
      </c>
      <c r="AS731" s="31" t="n">
        <f aca="false">IF(ISNUMBER(C731),C731-AP731,0)</f>
        <v>-38.9664635253066</v>
      </c>
      <c r="AT731" s="32"/>
      <c r="AU731" s="33"/>
      <c r="AV731" s="33"/>
      <c r="AW731" s="31"/>
      <c r="AX731" s="31"/>
    </row>
    <row r="732" customFormat="false" ht="16.5" hidden="false" customHeight="true" outlineLevel="0" collapsed="false">
      <c r="A732" s="23" t="n">
        <v>731</v>
      </c>
      <c r="B732" s="24" t="n">
        <v>38387</v>
      </c>
      <c r="C732" s="23" t="n">
        <v>8837</v>
      </c>
      <c r="D732" s="25"/>
      <c r="E732" s="25" t="n">
        <v>331000</v>
      </c>
      <c r="F732" s="25"/>
      <c r="G732" s="25" t="n">
        <v>46.97</v>
      </c>
      <c r="H732" s="25" t="n">
        <v>44.038</v>
      </c>
      <c r="I732" s="25" t="n">
        <v>1.911</v>
      </c>
      <c r="J732" s="25" t="n">
        <v>12305.307</v>
      </c>
      <c r="K732" s="25" t="n">
        <v>783606</v>
      </c>
      <c r="L732" s="25" t="n">
        <v>1262</v>
      </c>
      <c r="M732" s="25" t="n">
        <v>18.102</v>
      </c>
      <c r="N732" s="25" t="n">
        <v>239796</v>
      </c>
      <c r="O732" s="25" t="n">
        <v>8444.5</v>
      </c>
      <c r="P732" s="25" t="n">
        <v>2187446</v>
      </c>
      <c r="Q732" s="25"/>
      <c r="R732" s="25" t="n">
        <v>10313</v>
      </c>
      <c r="S732" s="25" t="n">
        <v>8.833</v>
      </c>
      <c r="T732" s="25" t="n">
        <v>96.4</v>
      </c>
      <c r="U732" s="25" t="n">
        <v>22</v>
      </c>
      <c r="V732" s="25" t="n">
        <v>94.4</v>
      </c>
      <c r="W732" s="25"/>
      <c r="X732" s="25"/>
      <c r="Y732" s="25"/>
      <c r="Z732" s="25"/>
      <c r="AA732" s="25" t="n">
        <v>290626</v>
      </c>
      <c r="AB732" s="26"/>
      <c r="AC732" s="27" t="n">
        <v>0</v>
      </c>
      <c r="AD732" s="28" t="n">
        <v>196.6</v>
      </c>
      <c r="AE732" s="28" t="n">
        <v>0</v>
      </c>
      <c r="AF732" s="27"/>
      <c r="AG732" s="29" t="n">
        <f aca="false">6753.47943187+0.36116788*I732+0.01252571*N732-22.85359542*V732+0.00407811*AA732-0.00067349*E732</f>
        <v>8562.68497806068</v>
      </c>
      <c r="AH732" s="29" t="n">
        <f aca="false">A732*'Simple Linear Regression'!$B$18+'Simple Linear Regression'!$B$17</f>
        <v>8508.90645527435</v>
      </c>
      <c r="AI732" s="29" t="n">
        <f aca="false">7491.3971+0.0137554*N732-0.00058829*E732-34.3283*V732+0.30565*L732+54.6031*M732</f>
        <v>8728.7271046</v>
      </c>
      <c r="AJ732" s="29" t="n">
        <f aca="false">7491.3971-0.00058829*E732+0.30565*L732+54.6031*M732+0.0137554*N732-34.3283*V732</f>
        <v>8728.7271046</v>
      </c>
      <c r="AK732" s="30" t="n">
        <f aca="false">11611.58410651-152.38769329*I6+0.00324611*N6-2.92151591*V6-0.00770426*AA6-0.00077781*E6</f>
        <v>10833.9139235397</v>
      </c>
      <c r="AL732" s="29" t="n">
        <f aca="false">2192.59+2373.87*I732+0.0316653*N732-15.7623*V732+0.00202406*AA732-0.000740146*E732-0.00963493*(I732*N732)</f>
        <v>8762.35468881092</v>
      </c>
      <c r="AM732" s="30" t="n">
        <f aca="false">5205.907083+122.0638992*I732+13.609808*(N732/1000)-1.245906883*AD732+0.7746840854*AE732-134.2474226*AC732-1547.125689*IF(AND(B732&gt;=DATE(2020,3,20),B732&lt;=DATE(2020,6,26)),1,0)</f>
        <v>8457.8034203414</v>
      </c>
      <c r="AN732" s="30" t="n">
        <f aca="false">IF(ISNUMBER(C733),C733,AN733)-0.8328750492*(AD734-AD733)+3.274150872*(AE734-AE733)+0.7954612886*((IF(ISNUMBER(C733),C733,AN733)-IF(ISNUMBER(C732),C732,AN732))-(-0.8328750492*(AD733-AD732)+3.274150872*(AE733-AE732)))-1.394571582*AO733+0.4181414112*AO732</f>
        <v>8793.75585528381</v>
      </c>
      <c r="AP732" s="31" t="n">
        <f aca="false">AQ732+AR731+'ARIMAX(1,1,1) Model'!$C$19*(AR731-AR730)+'ARIMAX(1,1,1) Model'!$C$20*AS731</f>
        <v>8929.70797386015</v>
      </c>
      <c r="AQ732" s="31" t="n">
        <f aca="false">'ARIMAX(1,1,1) Model'!$C$6*I732+'ARIMAX(1,1,1) Model'!$C$7*N732/1000+'ARIMAX(1,1,1) Model'!$C$8*AD732+'ARIMAX(1,1,1) Model'!$C$9*AE732+'ARIMAX(1,1,1) Model'!$C$10*AC732+'ARIMAX(1,1,1) Model'!$C$11*IF(AND(B732&gt;='ARIMAX(1,1,1) Model'!$C$25,B732&lt;='ARIMAX(1,1,1) Model'!$C$26),1,0)+'ARIMAX(1,1,1) Model'!$C$12*E732/1000+'ARIMAX(1,1,1) Model'!$C$13*V732+'ARIMAX(1,1,1) Model'!$C$14*A732+'ARIMAX(1,1,1) Model'!$C$15*SIN(2*PI()*A732/'ARIMAX(1,1,1) Model'!$C$24)+'ARIMAX(1,1,1) Model'!$C$16*COS(2*PI()*A732/'ARIMAX(1,1,1) Model'!$C$24)+'ARIMAX(1,1,1) Model'!$C$17*SIN(4*PI()*A732/'ARIMAX(1,1,1) Model'!$C$24)+'ARIMAX(1,1,1) Model'!$C$18*COS(4*PI()*A732/'ARIMAX(1,1,1) Model'!$C$24)</f>
        <v>1658.72964974384</v>
      </c>
      <c r="AR732" s="31" t="n">
        <f aca="false">IF(ISNUMBER(C732),C732,AP732)-AQ732</f>
        <v>7178.27035025616</v>
      </c>
      <c r="AS732" s="31" t="n">
        <f aca="false">IF(ISNUMBER(C732),C732-AP732,0)</f>
        <v>-92.7079738601497</v>
      </c>
      <c r="AT732" s="32"/>
      <c r="AU732" s="33"/>
      <c r="AV732" s="33"/>
      <c r="AW732" s="31"/>
      <c r="AX732" s="31"/>
    </row>
    <row r="733" customFormat="false" ht="16.5" hidden="false" customHeight="true" outlineLevel="0" collapsed="false">
      <c r="A733" s="23" t="n">
        <v>732</v>
      </c>
      <c r="B733" s="24" t="n">
        <v>38394</v>
      </c>
      <c r="C733" s="23" t="n">
        <v>8825</v>
      </c>
      <c r="D733" s="25"/>
      <c r="E733" s="25" t="n">
        <v>307000</v>
      </c>
      <c r="F733" s="25"/>
      <c r="G733" s="25" t="n">
        <v>46.08</v>
      </c>
      <c r="H733" s="25" t="n">
        <v>43.286</v>
      </c>
      <c r="I733" s="25" t="n">
        <v>1.909</v>
      </c>
      <c r="J733" s="25" t="n">
        <v>12527.214</v>
      </c>
      <c r="K733" s="25" t="n">
        <v>819097</v>
      </c>
      <c r="L733" s="25" t="n">
        <v>1246</v>
      </c>
      <c r="M733" s="25" t="n">
        <v>18.102</v>
      </c>
      <c r="N733" s="25" t="n">
        <v>239796</v>
      </c>
      <c r="O733" s="25" t="n">
        <v>8504.4</v>
      </c>
      <c r="P733" s="25" t="n">
        <v>2187446</v>
      </c>
      <c r="Q733" s="25"/>
      <c r="R733" s="25" t="n">
        <v>10313</v>
      </c>
      <c r="S733" s="25" t="n">
        <v>8.833</v>
      </c>
      <c r="T733" s="25" t="n">
        <v>97.1</v>
      </c>
      <c r="U733" s="25" t="n">
        <v>22</v>
      </c>
      <c r="V733" s="25" t="n">
        <v>94.4</v>
      </c>
      <c r="W733" s="25"/>
      <c r="X733" s="25"/>
      <c r="Y733" s="25"/>
      <c r="Z733" s="25"/>
      <c r="AA733" s="25" t="n">
        <v>290626</v>
      </c>
      <c r="AB733" s="26"/>
      <c r="AC733" s="27" t="n">
        <v>0</v>
      </c>
      <c r="AD733" s="28" t="n">
        <v>149.4</v>
      </c>
      <c r="AE733" s="28" t="n">
        <v>0</v>
      </c>
      <c r="AF733" s="27"/>
      <c r="AG733" s="29" t="n">
        <f aca="false">6753.47943187+0.36116788*I733+0.01252571*N733-22.85359542*V733+0.00407811*AA733-0.00067349*E733</f>
        <v>8578.84801572492</v>
      </c>
      <c r="AH733" s="29" t="n">
        <f aca="false">A733*'Simple Linear Regression'!$B$18+'Simple Linear Regression'!$B$17</f>
        <v>8509.75949235825</v>
      </c>
      <c r="AI733" s="29" t="n">
        <f aca="false">7491.3971+0.0137554*N733-0.00058829*E733-34.3283*V733+0.30565*L733+54.6031*M733</f>
        <v>8737.9556646</v>
      </c>
      <c r="AJ733" s="29" t="n">
        <f aca="false">7491.3971-0.00058829*E733+0.30565*L733+54.6031*M733+0.0137554*N733-34.3283*V733</f>
        <v>8737.9556646</v>
      </c>
      <c r="AK733" s="30" t="n">
        <f aca="false">11611.58410651-152.38769329*I7+0.00324611*N7-2.92151591*V7-0.00770426*AA7-0.00077781*E7</f>
        <v>10822.310259674</v>
      </c>
      <c r="AL733" s="29" t="n">
        <f aca="false">2192.59+2373.87*I733+0.0316653*N733-15.7623*V733+0.00202406*AA733-0.000740146*E733-0.00963493*(I733*N733)</f>
        <v>8779.99128815948</v>
      </c>
      <c r="AM733" s="30" t="n">
        <f aca="false">5205.907083+122.0638992*I733+13.609808*(N733/1000)-1.245906883*AD733+0.7746840854*AE733-134.2474226*AC733-1547.125689*IF(AND(B733&gt;=DATE(2020,3,20),B733&lt;=DATE(2020,6,26)),1,0)</f>
        <v>8516.3660974206</v>
      </c>
      <c r="AN733" s="30" t="n">
        <f aca="false">IF(ISNUMBER(C734),C734,AN734)-0.8328750492*(AD735-AD734)+3.274150872*(AE735-AE734)+0.7954612886*((IF(ISNUMBER(C734),C734,AN734)-IF(ISNUMBER(C733),C733,AN733))-(-0.8328750492*(AD734-AD733)+3.274150872*(AE734-AE733)))-1.394571582*AO734+0.4181414112*AO733</f>
        <v>8952.63036467485</v>
      </c>
      <c r="AP733" s="31" t="n">
        <f aca="false">AQ733+AR732+'ARIMAX(1,1,1) Model'!$C$19*(AR732-AR731)+'ARIMAX(1,1,1) Model'!$C$20*AS732</f>
        <v>8911.52469773447</v>
      </c>
      <c r="AQ733" s="31" t="n">
        <f aca="false">'ARIMAX(1,1,1) Model'!$C$6*I733+'ARIMAX(1,1,1) Model'!$C$7*N733/1000+'ARIMAX(1,1,1) Model'!$C$8*AD733+'ARIMAX(1,1,1) Model'!$C$9*AE733+'ARIMAX(1,1,1) Model'!$C$10*AC733+'ARIMAX(1,1,1) Model'!$C$11*IF(AND(B733&gt;='ARIMAX(1,1,1) Model'!$C$25,B733&lt;='ARIMAX(1,1,1) Model'!$C$26),1,0)+'ARIMAX(1,1,1) Model'!$C$12*E733/1000+'ARIMAX(1,1,1) Model'!$C$13*V733+'ARIMAX(1,1,1) Model'!$C$14*A733+'ARIMAX(1,1,1) Model'!$C$15*SIN(2*PI()*A733/'ARIMAX(1,1,1) Model'!$C$24)+'ARIMAX(1,1,1) Model'!$C$16*COS(2*PI()*A733/'ARIMAX(1,1,1) Model'!$C$24)+'ARIMAX(1,1,1) Model'!$C$17*SIN(4*PI()*A733/'ARIMAX(1,1,1) Model'!$C$24)+'ARIMAX(1,1,1) Model'!$C$18*COS(4*PI()*A733/'ARIMAX(1,1,1) Model'!$C$24)</f>
        <v>1655.62501230527</v>
      </c>
      <c r="AR733" s="31" t="n">
        <f aca="false">IF(ISNUMBER(C733),C733,AP733)-AQ733</f>
        <v>7169.37498769473</v>
      </c>
      <c r="AS733" s="31" t="n">
        <f aca="false">IF(ISNUMBER(C733),C733-AP733,0)</f>
        <v>-86.5246977344705</v>
      </c>
      <c r="AT733" s="32"/>
      <c r="AU733" s="33"/>
      <c r="AV733" s="33"/>
      <c r="AW733" s="31"/>
      <c r="AX733" s="31"/>
    </row>
    <row r="734" customFormat="false" ht="16.5" hidden="false" customHeight="true" outlineLevel="0" collapsed="false">
      <c r="A734" s="23" t="n">
        <v>733</v>
      </c>
      <c r="B734" s="24" t="n">
        <v>38401</v>
      </c>
      <c r="C734" s="23" t="n">
        <v>8898</v>
      </c>
      <c r="D734" s="25"/>
      <c r="E734" s="25" t="n">
        <v>308000</v>
      </c>
      <c r="F734" s="25"/>
      <c r="G734" s="25" t="n">
        <v>47.82</v>
      </c>
      <c r="H734" s="25" t="n">
        <v>45.224</v>
      </c>
      <c r="I734" s="25" t="n">
        <v>1.898</v>
      </c>
      <c r="J734" s="25" t="n">
        <v>12527.214</v>
      </c>
      <c r="K734" s="25" t="n">
        <v>819097</v>
      </c>
      <c r="L734" s="25" t="n">
        <v>1246</v>
      </c>
      <c r="M734" s="25" t="n">
        <v>16.889</v>
      </c>
      <c r="N734" s="25" t="n">
        <v>245029</v>
      </c>
      <c r="O734" s="25" t="n">
        <v>8504.4</v>
      </c>
      <c r="P734" s="25" t="n">
        <v>2187446</v>
      </c>
      <c r="Q734" s="25"/>
      <c r="R734" s="25" t="n">
        <v>10313</v>
      </c>
      <c r="S734" s="25" t="n">
        <v>8.833</v>
      </c>
      <c r="T734" s="25" t="n">
        <v>97.1</v>
      </c>
      <c r="U734" s="25" t="n">
        <v>22</v>
      </c>
      <c r="V734" s="25" t="n">
        <v>94.4</v>
      </c>
      <c r="W734" s="25"/>
      <c r="X734" s="25"/>
      <c r="Y734" s="25"/>
      <c r="Z734" s="25"/>
      <c r="AA734" s="25" t="n">
        <v>290626</v>
      </c>
      <c r="AB734" s="26"/>
      <c r="AC734" s="27" t="n">
        <v>0</v>
      </c>
      <c r="AD734" s="28" t="n">
        <v>138.3</v>
      </c>
      <c r="AE734" s="28" t="n">
        <v>0.1</v>
      </c>
      <c r="AF734" s="27"/>
      <c r="AG734" s="29" t="n">
        <f aca="false">6753.47943187+0.36116788*I734+0.01252571*N734-22.85359542*V734+0.00407811*AA734-0.00067349*E734</f>
        <v>8643.71759330824</v>
      </c>
      <c r="AH734" s="29" t="n">
        <f aca="false">A734*'Simple Linear Regression'!$B$18+'Simple Linear Regression'!$B$17</f>
        <v>8510.61252944216</v>
      </c>
      <c r="AI734" s="29" t="n">
        <f aca="false">7491.3971+0.0137554*N734-0.00058829*E734-34.3283*V734+0.30565*L734+54.6031*M734</f>
        <v>8743.1158225</v>
      </c>
      <c r="AJ734" s="29" t="n">
        <f aca="false">7491.3971-0.00058829*E734+0.30565*L734+54.6031*M734+0.0137554*N734-34.3283*V734</f>
        <v>8743.1158225</v>
      </c>
      <c r="AK734" s="30" t="n">
        <f aca="false">11611.58410651-152.38769329*I8+0.00324611*N8-2.92151591*V8-0.00770426*AA8-0.00077781*E8</f>
        <v>11335.9179068505</v>
      </c>
      <c r="AL734" s="29" t="n">
        <f aca="false">2192.59+2373.87*I734+0.0316653*N734-15.7623*V734+0.00202406*AA734-0.000740146*E734-0.00963493*(I734*N734)</f>
        <v>8848.56130214294</v>
      </c>
      <c r="AM734" s="30" t="n">
        <f aca="false">5205.907083+122.0638992*I734+13.609808*(N734/1000)-1.245906883*AD734+0.7746840854*AE734-134.2474226*AC734-1547.125689*IF(AND(B734&gt;=DATE(2020,3,20),B734&lt;=DATE(2020,6,26)),1,0)</f>
        <v>8600.15055460324</v>
      </c>
      <c r="AN734" s="30" t="n">
        <f aca="false">IF(ISNUMBER(C735),C735,AN735)-0.8328750492*(AD736-AD735)+3.274150872*(AE736-AE735)+0.7954612886*((IF(ISNUMBER(C735),C735,AN735)-IF(ISNUMBER(C734),C734,AN734))-(-0.8328750492*(AD735-AD734)+3.274150872*(AE735-AE734)))-1.394571582*AO735+0.4181414112*AO734</f>
        <v>8831.55651129738</v>
      </c>
      <c r="AP734" s="31" t="n">
        <f aca="false">AQ734+AR733+'ARIMAX(1,1,1) Model'!$C$19*(AR733-AR732)+'ARIMAX(1,1,1) Model'!$C$20*AS733</f>
        <v>8920.8191069568</v>
      </c>
      <c r="AQ734" s="31" t="n">
        <f aca="false">'ARIMAX(1,1,1) Model'!$C$6*I734+'ARIMAX(1,1,1) Model'!$C$7*N734/1000+'ARIMAX(1,1,1) Model'!$C$8*AD734+'ARIMAX(1,1,1) Model'!$C$9*AE734+'ARIMAX(1,1,1) Model'!$C$10*AC734+'ARIMAX(1,1,1) Model'!$C$11*IF(AND(B734&gt;='ARIMAX(1,1,1) Model'!$C$25,B734&lt;='ARIMAX(1,1,1) Model'!$C$26),1,0)+'ARIMAX(1,1,1) Model'!$C$12*E734/1000+'ARIMAX(1,1,1) Model'!$C$13*V734+'ARIMAX(1,1,1) Model'!$C$14*A734+'ARIMAX(1,1,1) Model'!$C$15*SIN(2*PI()*A734/'ARIMAX(1,1,1) Model'!$C$24)+'ARIMAX(1,1,1) Model'!$C$16*COS(2*PI()*A734/'ARIMAX(1,1,1) Model'!$C$24)+'ARIMAX(1,1,1) Model'!$C$17*SIN(4*PI()*A734/'ARIMAX(1,1,1) Model'!$C$24)+'ARIMAX(1,1,1) Model'!$C$18*COS(4*PI()*A734/'ARIMAX(1,1,1) Model'!$C$24)</f>
        <v>1674.43224679953</v>
      </c>
      <c r="AR734" s="31" t="n">
        <f aca="false">IF(ISNUMBER(C734),C734,AP734)-AQ734</f>
        <v>7223.56775320047</v>
      </c>
      <c r="AS734" s="31" t="n">
        <f aca="false">IF(ISNUMBER(C734),C734-AP734,0)</f>
        <v>-22.8191069567984</v>
      </c>
      <c r="AT734" s="32"/>
      <c r="AU734" s="33"/>
      <c r="AV734" s="33"/>
      <c r="AW734" s="31"/>
      <c r="AX734" s="31"/>
    </row>
    <row r="735" customFormat="false" ht="16.5" hidden="false" customHeight="true" outlineLevel="0" collapsed="false">
      <c r="A735" s="23" t="n">
        <v>734</v>
      </c>
      <c r="B735" s="24" t="n">
        <v>38408</v>
      </c>
      <c r="C735" s="23" t="n">
        <v>8884</v>
      </c>
      <c r="D735" s="25"/>
      <c r="E735" s="25" t="n">
        <v>318000</v>
      </c>
      <c r="F735" s="25"/>
      <c r="G735" s="25" t="n">
        <v>51.745</v>
      </c>
      <c r="H735" s="25" t="n">
        <v>48.228</v>
      </c>
      <c r="I735" s="25" t="n">
        <v>1.905</v>
      </c>
      <c r="J735" s="25" t="n">
        <v>12527.214</v>
      </c>
      <c r="K735" s="25" t="n">
        <v>819097</v>
      </c>
      <c r="L735" s="25" t="n">
        <v>1246</v>
      </c>
      <c r="M735" s="25" t="n">
        <v>16.889</v>
      </c>
      <c r="N735" s="25" t="n">
        <v>245029</v>
      </c>
      <c r="O735" s="25" t="n">
        <v>8504.4</v>
      </c>
      <c r="P735" s="25" t="n">
        <v>2187446</v>
      </c>
      <c r="Q735" s="25"/>
      <c r="R735" s="25" t="n">
        <v>10313</v>
      </c>
      <c r="S735" s="25" t="n">
        <v>9.0416</v>
      </c>
      <c r="T735" s="25" t="n">
        <v>97.1</v>
      </c>
      <c r="U735" s="25" t="n">
        <v>22</v>
      </c>
      <c r="V735" s="25" t="n">
        <v>94.4</v>
      </c>
      <c r="W735" s="25"/>
      <c r="X735" s="25"/>
      <c r="Y735" s="25"/>
      <c r="Z735" s="25"/>
      <c r="AA735" s="25" t="n">
        <v>290626</v>
      </c>
      <c r="AB735" s="26"/>
      <c r="AC735" s="27" t="n">
        <v>0</v>
      </c>
      <c r="AD735" s="28" t="n">
        <v>143.9</v>
      </c>
      <c r="AE735" s="28" t="n">
        <v>2.8</v>
      </c>
      <c r="AF735" s="27"/>
      <c r="AG735" s="29" t="n">
        <f aca="false">6753.47943187+0.36116788*I735+0.01252571*N735-22.85359542*V735+0.00407811*AA735-0.00067349*E735</f>
        <v>8636.9852214834</v>
      </c>
      <c r="AH735" s="29" t="n">
        <f aca="false">A735*'Simple Linear Regression'!$B$18+'Simple Linear Regression'!$B$17</f>
        <v>8511.46556652606</v>
      </c>
      <c r="AI735" s="29" t="n">
        <f aca="false">7491.3971+0.0137554*N735-0.00058829*E735-34.3283*V735+0.30565*L735+54.6031*M735</f>
        <v>8737.2329225</v>
      </c>
      <c r="AJ735" s="29" t="n">
        <f aca="false">7491.3971-0.00058829*E735+0.30565*L735+54.6031*M735+0.0137554*N735-34.3283*V735</f>
        <v>8737.2329225</v>
      </c>
      <c r="AK735" s="30" t="n">
        <f aca="false">11611.58410651-152.38769329*I9+0.00324611*N9-2.92151591*V9-0.00770426*AA9-0.00077781*E9</f>
        <v>11326.7524460774</v>
      </c>
      <c r="AL735" s="29" t="n">
        <f aca="false">2192.59+2373.87*I735+0.0316653*N735-15.7623*V735+0.00202406*AA735-0.000740146*E735-0.00963493*(I735*N735)</f>
        <v>8841.25107130215</v>
      </c>
      <c r="AM735" s="30" t="n">
        <f aca="false">5205.907083+122.0638992*I735+13.609808*(N735/1000)-1.245906883*AD735+0.7746840854*AE735-134.2474226*AC735-1547.125689*IF(AND(B735&gt;=DATE(2020,3,20),B735&lt;=DATE(2020,6,26)),1,0)</f>
        <v>8596.11957038342</v>
      </c>
      <c r="AN735" s="30" t="n">
        <f aca="false">IF(ISNUMBER(C736),C736,AN736)-0.8328750492*(AD737-AD736)+3.274150872*(AE737-AE736)+0.7954612886*((IF(ISNUMBER(C736),C736,AN736)-IF(ISNUMBER(C735),C735,AN735))-(-0.8328750492*(AD736-AD735)+3.274150872*(AE736-AE735)))-1.394571582*AO736+0.4181414112*AO735</f>
        <v>9175.01576268434</v>
      </c>
      <c r="AP735" s="31" t="n">
        <f aca="false">AQ735+AR734+'ARIMAX(1,1,1) Model'!$C$19*(AR734-AR733)+'ARIMAX(1,1,1) Model'!$C$20*AS734</f>
        <v>8955.75335338427</v>
      </c>
      <c r="AQ735" s="31" t="n">
        <f aca="false">'ARIMAX(1,1,1) Model'!$C$6*I735+'ARIMAX(1,1,1) Model'!$C$7*N735/1000+'ARIMAX(1,1,1) Model'!$C$8*AD735+'ARIMAX(1,1,1) Model'!$C$9*AE735+'ARIMAX(1,1,1) Model'!$C$10*AC735+'ARIMAX(1,1,1) Model'!$C$11*IF(AND(B735&gt;='ARIMAX(1,1,1) Model'!$C$25,B735&lt;='ARIMAX(1,1,1) Model'!$C$26),1,0)+'ARIMAX(1,1,1) Model'!$C$12*E735/1000+'ARIMAX(1,1,1) Model'!$C$13*V735+'ARIMAX(1,1,1) Model'!$C$14*A735+'ARIMAX(1,1,1) Model'!$C$15*SIN(2*PI()*A735/'ARIMAX(1,1,1) Model'!$C$24)+'ARIMAX(1,1,1) Model'!$C$16*COS(2*PI()*A735/'ARIMAX(1,1,1) Model'!$C$24)+'ARIMAX(1,1,1) Model'!$C$17*SIN(4*PI()*A735/'ARIMAX(1,1,1) Model'!$C$24)+'ARIMAX(1,1,1) Model'!$C$18*COS(4*PI()*A735/'ARIMAX(1,1,1) Model'!$C$24)</f>
        <v>1706.36098926544</v>
      </c>
      <c r="AR735" s="31" t="n">
        <f aca="false">IF(ISNUMBER(C735),C735,AP735)-AQ735</f>
        <v>7177.63901073456</v>
      </c>
      <c r="AS735" s="31" t="n">
        <f aca="false">IF(ISNUMBER(C735),C735-AP735,0)</f>
        <v>-71.7533533842725</v>
      </c>
      <c r="AT735" s="32"/>
      <c r="AU735" s="33"/>
      <c r="AV735" s="33"/>
      <c r="AW735" s="31"/>
      <c r="AX735" s="31"/>
    </row>
    <row r="736" customFormat="false" ht="16.5" hidden="false" customHeight="true" outlineLevel="0" collapsed="false">
      <c r="A736" s="23" t="n">
        <v>735</v>
      </c>
      <c r="B736" s="24" t="n">
        <v>38415</v>
      </c>
      <c r="C736" s="23" t="n">
        <v>9014</v>
      </c>
      <c r="D736" s="25"/>
      <c r="E736" s="25" t="n">
        <v>314000</v>
      </c>
      <c r="F736" s="25"/>
      <c r="G736" s="25" t="n">
        <v>52.744</v>
      </c>
      <c r="H736" s="25" t="n">
        <v>51.328</v>
      </c>
      <c r="I736" s="25" t="n">
        <v>1.928</v>
      </c>
      <c r="J736" s="25" t="n">
        <v>12527.214</v>
      </c>
      <c r="K736" s="25" t="n">
        <v>819097</v>
      </c>
      <c r="L736" s="25" t="n">
        <v>1246</v>
      </c>
      <c r="M736" s="25" t="n">
        <v>16.889</v>
      </c>
      <c r="N736" s="25" t="n">
        <v>245029</v>
      </c>
      <c r="O736" s="25" t="n">
        <v>8504.4</v>
      </c>
      <c r="P736" s="25" t="n">
        <v>2187446</v>
      </c>
      <c r="Q736" s="25"/>
      <c r="R736" s="25" t="n">
        <v>8280</v>
      </c>
      <c r="S736" s="25" t="n">
        <v>9.0416</v>
      </c>
      <c r="T736" s="25" t="n">
        <v>97.1</v>
      </c>
      <c r="U736" s="25" t="n">
        <v>22</v>
      </c>
      <c r="V736" s="25" t="n">
        <v>94.4</v>
      </c>
      <c r="W736" s="25"/>
      <c r="X736" s="25"/>
      <c r="Y736" s="25"/>
      <c r="Z736" s="25"/>
      <c r="AA736" s="25" t="n">
        <v>293262</v>
      </c>
      <c r="AB736" s="26"/>
      <c r="AC736" s="27" t="n">
        <v>0</v>
      </c>
      <c r="AD736" s="28" t="n">
        <v>178.5</v>
      </c>
      <c r="AE736" s="28" t="n">
        <v>0</v>
      </c>
      <c r="AF736" s="27"/>
      <c r="AG736" s="29" t="n">
        <f aca="false">6753.47943187+0.36116788*I736+0.01252571*N736-22.85359542*V736+0.00407811*AA736-0.00067349*E736</f>
        <v>8650.43738630464</v>
      </c>
      <c r="AH736" s="29" t="n">
        <f aca="false">A736*'Simple Linear Regression'!$B$18+'Simple Linear Regression'!$B$17</f>
        <v>8512.31860360997</v>
      </c>
      <c r="AI736" s="29" t="n">
        <f aca="false">7491.3971+0.0137554*N736-0.00058829*E736-34.3283*V736+0.30565*L736+54.6031*M736</f>
        <v>8739.5860825</v>
      </c>
      <c r="AJ736" s="29" t="n">
        <f aca="false">7491.3971-0.00058829*E736+0.30565*L736+54.6031*M736+0.0137554*N736-34.3283*V736</f>
        <v>8739.5860825</v>
      </c>
      <c r="AK736" s="30" t="n">
        <f aca="false">11611.58410651-152.38769329*I10+0.00324611*N10-2.92151591*V10-0.00770426*AA10-0.00077781*E10</f>
        <v>11333.7686076109</v>
      </c>
      <c r="AL736" s="29" t="n">
        <f aca="false">2192.59+2373.87*I736+0.0316653*N736-15.7623*V736+0.00202406*AA736-0.000740146*E736-0.00963493*(I736*N736)</f>
        <v>8849.84683041384</v>
      </c>
      <c r="AM736" s="30" t="n">
        <f aca="false">5205.907083+122.0638992*I736+13.609808*(N736/1000)-1.245906883*AD736+0.7746840854*AE736-134.2474226*AC736-1547.125689*IF(AND(B736&gt;=DATE(2020,3,20),B736&lt;=DATE(2020,6,26)),1,0)</f>
        <v>8553.6495464741</v>
      </c>
      <c r="AN736" s="30" t="n">
        <f aca="false">IF(ISNUMBER(C737),C737,AN737)-0.8328750492*(AD738-AD737)+3.274150872*(AE738-AE737)+0.7954612886*((IF(ISNUMBER(C737),C737,AN737)-IF(ISNUMBER(C736),C736,AN736))-(-0.8328750492*(AD737-AD736)+3.274150872*(AE737-AE736)))-1.394571582*AO737+0.4181414112*AO736</f>
        <v>9205.07282184965</v>
      </c>
      <c r="AP736" s="31" t="n">
        <f aca="false">AQ736+AR735+'ARIMAX(1,1,1) Model'!$C$19*(AR735-AR734)+'ARIMAX(1,1,1) Model'!$C$20*AS735</f>
        <v>8993.00865053071</v>
      </c>
      <c r="AQ736" s="31" t="n">
        <f aca="false">'ARIMAX(1,1,1) Model'!$C$6*I736+'ARIMAX(1,1,1) Model'!$C$7*N736/1000+'ARIMAX(1,1,1) Model'!$C$8*AD736+'ARIMAX(1,1,1) Model'!$C$9*AE736+'ARIMAX(1,1,1) Model'!$C$10*AC736+'ARIMAX(1,1,1) Model'!$C$11*IF(AND(B736&gt;='ARIMAX(1,1,1) Model'!$C$25,B736&lt;='ARIMAX(1,1,1) Model'!$C$26),1,0)+'ARIMAX(1,1,1) Model'!$C$12*E736/1000+'ARIMAX(1,1,1) Model'!$C$13*V736+'ARIMAX(1,1,1) Model'!$C$14*A736+'ARIMAX(1,1,1) Model'!$C$15*SIN(2*PI()*A736/'ARIMAX(1,1,1) Model'!$C$24)+'ARIMAX(1,1,1) Model'!$C$16*COS(2*PI()*A736/'ARIMAX(1,1,1) Model'!$C$24)+'ARIMAX(1,1,1) Model'!$C$17*SIN(4*PI()*A736/'ARIMAX(1,1,1) Model'!$C$24)+'ARIMAX(1,1,1) Model'!$C$18*COS(4*PI()*A736/'ARIMAX(1,1,1) Model'!$C$24)</f>
        <v>1755.26513691883</v>
      </c>
      <c r="AR736" s="31" t="n">
        <f aca="false">IF(ISNUMBER(C736),C736,AP736)-AQ736</f>
        <v>7258.73486308117</v>
      </c>
      <c r="AS736" s="31" t="n">
        <f aca="false">IF(ISNUMBER(C736),C736-AP736,0)</f>
        <v>20.9913494692901</v>
      </c>
      <c r="AT736" s="32"/>
      <c r="AU736" s="33"/>
      <c r="AV736" s="33"/>
      <c r="AW736" s="31"/>
      <c r="AX736" s="31"/>
    </row>
    <row r="737" customFormat="false" ht="16.5" hidden="false" customHeight="true" outlineLevel="0" collapsed="false">
      <c r="A737" s="23" t="n">
        <v>736</v>
      </c>
      <c r="B737" s="24" t="n">
        <v>38422</v>
      </c>
      <c r="C737" s="23" t="n">
        <v>9131</v>
      </c>
      <c r="D737" s="25"/>
      <c r="E737" s="25" t="n">
        <v>333000</v>
      </c>
      <c r="F737" s="25"/>
      <c r="G737" s="25" t="n">
        <v>54.224</v>
      </c>
      <c r="H737" s="25" t="n">
        <v>53.092</v>
      </c>
      <c r="I737" s="25" t="n">
        <v>1.999</v>
      </c>
      <c r="J737" s="25" t="n">
        <v>12527.214</v>
      </c>
      <c r="K737" s="25" t="n">
        <v>776928</v>
      </c>
      <c r="L737" s="25" t="n">
        <v>1255</v>
      </c>
      <c r="M737" s="25" t="n">
        <v>16.889</v>
      </c>
      <c r="N737" s="25" t="n">
        <v>245029</v>
      </c>
      <c r="O737" s="25" t="n">
        <v>8497.7</v>
      </c>
      <c r="P737" s="25" t="n">
        <v>2187446</v>
      </c>
      <c r="Q737" s="25"/>
      <c r="R737" s="25" t="n">
        <v>8280</v>
      </c>
      <c r="S737" s="25" t="n">
        <v>9.0416</v>
      </c>
      <c r="T737" s="25" t="n">
        <v>97.1</v>
      </c>
      <c r="U737" s="25" t="n">
        <v>22</v>
      </c>
      <c r="V737" s="25" t="n">
        <v>95</v>
      </c>
      <c r="W737" s="25"/>
      <c r="X737" s="25"/>
      <c r="Y737" s="25"/>
      <c r="Z737" s="25"/>
      <c r="AA737" s="25" t="n">
        <v>293262</v>
      </c>
      <c r="AB737" s="26"/>
      <c r="AC737" s="27" t="n">
        <v>0</v>
      </c>
      <c r="AD737" s="28" t="n">
        <v>146.4</v>
      </c>
      <c r="AE737" s="28" t="n">
        <v>0.2</v>
      </c>
      <c r="AF737" s="27"/>
      <c r="AG737" s="29" t="n">
        <f aca="false">6753.47943187+0.36116788*I737+0.01252571*N737-22.85359542*V737+0.00407811*AA737-0.00067349*E737</f>
        <v>8623.95456197212</v>
      </c>
      <c r="AH737" s="29" t="n">
        <f aca="false">A737*'Simple Linear Regression'!$B$18+'Simple Linear Regression'!$B$17</f>
        <v>8513.17164069387</v>
      </c>
      <c r="AI737" s="29" t="n">
        <f aca="false">7491.3971+0.0137554*N737-0.00058829*E737-34.3283*V737+0.30565*L737+54.6031*M737</f>
        <v>8710.5624425</v>
      </c>
      <c r="AJ737" s="29" t="n">
        <f aca="false">7491.3971-0.00058829*E737+0.30565*L737+54.6031*M737+0.0137554*N737-34.3283*V737</f>
        <v>8710.5624425</v>
      </c>
      <c r="AK737" s="30" t="n">
        <f aca="false">11611.58410651-152.38769329*I11+0.00324611*N11-2.92151591*V11-0.00770426*AA11-0.00077781*E11</f>
        <v>11369.0687046779</v>
      </c>
      <c r="AL737" s="29" t="n">
        <f aca="false">2192.59+2373.87*I737+0.0316653*N737-15.7623*V737+0.00202406*AA737-0.000740146*E737-0.00963493*(I737*N737)</f>
        <v>8827.25200074297</v>
      </c>
      <c r="AM737" s="30" t="n">
        <f aca="false">5205.907083+122.0638992*I737+13.609808*(N737/1000)-1.245906883*AD737+0.7746840854*AE737-134.2474226*AC737-1547.125689*IF(AND(B737&gt;=DATE(2020,3,20),B737&lt;=DATE(2020,6,26)),1,0)</f>
        <v>8602.46463107868</v>
      </c>
      <c r="AN737" s="30" t="n">
        <f aca="false">IF(ISNUMBER(C738),C738,AN738)-0.8328750492*(AD739-AD738)+3.274150872*(AE739-AE738)+0.7954612886*((IF(ISNUMBER(C738),C738,AN738)-IF(ISNUMBER(C737),C737,AN737))-(-0.8328750492*(AD738-AD737)+3.274150872*(AE738-AE737)))-1.394571582*AO738+0.4181414112*AO737</f>
        <v>9042.82331047391</v>
      </c>
      <c r="AP737" s="31" t="n">
        <f aca="false">AQ737+AR736+'ARIMAX(1,1,1) Model'!$C$19*(AR736-AR735)+'ARIMAX(1,1,1) Model'!$C$20*AS736</f>
        <v>9007.98649709239</v>
      </c>
      <c r="AQ737" s="31" t="n">
        <f aca="false">'ARIMAX(1,1,1) Model'!$C$6*I737+'ARIMAX(1,1,1) Model'!$C$7*N737/1000+'ARIMAX(1,1,1) Model'!$C$8*AD737+'ARIMAX(1,1,1) Model'!$C$9*AE737+'ARIMAX(1,1,1) Model'!$C$10*AC737+'ARIMAX(1,1,1) Model'!$C$11*IF(AND(B737&gt;='ARIMAX(1,1,1) Model'!$C$25,B737&lt;='ARIMAX(1,1,1) Model'!$C$26),1,0)+'ARIMAX(1,1,1) Model'!$C$12*E737/1000+'ARIMAX(1,1,1) Model'!$C$13*V737+'ARIMAX(1,1,1) Model'!$C$14*A737+'ARIMAX(1,1,1) Model'!$C$15*SIN(2*PI()*A737/'ARIMAX(1,1,1) Model'!$C$24)+'ARIMAX(1,1,1) Model'!$C$16*COS(2*PI()*A737/'ARIMAX(1,1,1) Model'!$C$24)+'ARIMAX(1,1,1) Model'!$C$17*SIN(4*PI()*A737/'ARIMAX(1,1,1) Model'!$C$24)+'ARIMAX(1,1,1) Model'!$C$18*COS(4*PI()*A737/'ARIMAX(1,1,1) Model'!$C$24)</f>
        <v>1760.23618926433</v>
      </c>
      <c r="AR737" s="31" t="n">
        <f aca="false">IF(ISNUMBER(C737),C737,AP737)-AQ737</f>
        <v>7370.76381073567</v>
      </c>
      <c r="AS737" s="31" t="n">
        <f aca="false">IF(ISNUMBER(C737),C737-AP737,0)</f>
        <v>123.013502907608</v>
      </c>
      <c r="AT737" s="32"/>
      <c r="AU737" s="33"/>
      <c r="AV737" s="33"/>
      <c r="AW737" s="31"/>
      <c r="AX737" s="31"/>
    </row>
    <row r="738" customFormat="false" ht="16.5" hidden="false" customHeight="true" outlineLevel="0" collapsed="false">
      <c r="A738" s="23" t="n">
        <v>737</v>
      </c>
      <c r="B738" s="24" t="n">
        <v>38429</v>
      </c>
      <c r="C738" s="23" t="n">
        <v>9069</v>
      </c>
      <c r="D738" s="25"/>
      <c r="E738" s="25" t="n">
        <v>324000</v>
      </c>
      <c r="F738" s="25"/>
      <c r="G738" s="25" t="n">
        <v>55.93</v>
      </c>
      <c r="H738" s="25" t="n">
        <v>54.852</v>
      </c>
      <c r="I738" s="25" t="n">
        <v>2.056</v>
      </c>
      <c r="J738" s="25" t="n">
        <v>12527.214</v>
      </c>
      <c r="K738" s="25" t="n">
        <v>776928</v>
      </c>
      <c r="L738" s="25" t="n">
        <v>1255</v>
      </c>
      <c r="M738" s="25" t="n">
        <v>16.886</v>
      </c>
      <c r="N738" s="25" t="n">
        <v>224072</v>
      </c>
      <c r="O738" s="25" t="n">
        <v>8497.7</v>
      </c>
      <c r="P738" s="25" t="n">
        <v>2220119</v>
      </c>
      <c r="Q738" s="25"/>
      <c r="R738" s="25" t="n">
        <v>8280</v>
      </c>
      <c r="S738" s="25" t="n">
        <v>9.0416</v>
      </c>
      <c r="T738" s="25" t="n">
        <v>97.1</v>
      </c>
      <c r="U738" s="25" t="n">
        <v>22</v>
      </c>
      <c r="V738" s="25" t="n">
        <v>95</v>
      </c>
      <c r="W738" s="25"/>
      <c r="X738" s="25"/>
      <c r="Y738" s="25"/>
      <c r="Z738" s="25"/>
      <c r="AA738" s="25" t="n">
        <v>293262</v>
      </c>
      <c r="AB738" s="26"/>
      <c r="AC738" s="27" t="n">
        <v>0</v>
      </c>
      <c r="AD738" s="28" t="n">
        <v>145.8</v>
      </c>
      <c r="AE738" s="28" t="n">
        <v>0.9</v>
      </c>
      <c r="AF738" s="27"/>
      <c r="AG738" s="29" t="n">
        <f aca="false">6753.47943187+0.36116788*I738+0.01252571*N738-22.85359542*V738+0.00407811*AA738-0.00067349*E738</f>
        <v>8367.53525407128</v>
      </c>
      <c r="AH738" s="29" t="n">
        <f aca="false">A738*'Simple Linear Regression'!$B$18+'Simple Linear Regression'!$B$17</f>
        <v>8514.02467777777</v>
      </c>
      <c r="AI738" s="29" t="n">
        <f aca="false">7491.3971+0.0137554*N738-0.00058829*E738-34.3283*V738+0.30565*L738+54.6031*M738</f>
        <v>8427.4213254</v>
      </c>
      <c r="AJ738" s="29" t="n">
        <f aca="false">7491.3971-0.00058829*E738+0.30565*L738+54.6031*M738+0.0137554*N738-34.3283*V738</f>
        <v>8427.4213254</v>
      </c>
      <c r="AK738" s="30" t="n">
        <f aca="false">11611.58410651-152.38769329*I12+0.00324611*N12-2.92151591*V12-0.00770426*AA12-0.00077781*E12</f>
        <v>11334.435444418</v>
      </c>
      <c r="AL738" s="29" t="n">
        <f aca="false">2192.59+2373.87*I738+0.0316653*N738-15.7623*V738+0.00202406*AA738-0.000740146*E738-0.00963493*(I738*N738)</f>
        <v>8586.19242144224</v>
      </c>
      <c r="AM738" s="30" t="n">
        <f aca="false">5205.907083+122.0638992*I738+13.609808*(N738/1000)-1.245906883*AD738+0.7746840854*AE738-134.2474226*AC738-1547.125689*IF(AND(B738&gt;=DATE(2020,3,20),B738&lt;=DATE(2020,6,26)),1,0)</f>
        <v>8325.49135006666</v>
      </c>
      <c r="AN738" s="30" t="n">
        <f aca="false">IF(ISNUMBER(C739),C739,AN739)-0.8328750492*(AD740-AD739)+3.274150872*(AE740-AE739)+0.7954612886*((IF(ISNUMBER(C739),C739,AN739)-IF(ISNUMBER(C738),C738,AN738))-(-0.8328750492*(AD739-AD738)+3.274150872*(AE739-AE738)))-1.394571582*AO739+0.4181414112*AO738</f>
        <v>9087.32984807882</v>
      </c>
      <c r="AP738" s="31" t="n">
        <f aca="false">AQ738+AR737+'ARIMAX(1,1,1) Model'!$C$19*(AR737-AR736)+'ARIMAX(1,1,1) Model'!$C$20*AS737</f>
        <v>9060.36597915122</v>
      </c>
      <c r="AQ738" s="31" t="n">
        <f aca="false">'ARIMAX(1,1,1) Model'!$C$6*I738+'ARIMAX(1,1,1) Model'!$C$7*N738/1000+'ARIMAX(1,1,1) Model'!$C$8*AD738+'ARIMAX(1,1,1) Model'!$C$9*AE738+'ARIMAX(1,1,1) Model'!$C$10*AC738+'ARIMAX(1,1,1) Model'!$C$11*IF(AND(B738&gt;='ARIMAX(1,1,1) Model'!$C$25,B738&lt;='ARIMAX(1,1,1) Model'!$C$26),1,0)+'ARIMAX(1,1,1) Model'!$C$12*E738/1000+'ARIMAX(1,1,1) Model'!$C$13*V738+'ARIMAX(1,1,1) Model'!$C$14*A738+'ARIMAX(1,1,1) Model'!$C$15*SIN(2*PI()*A738/'ARIMAX(1,1,1) Model'!$C$24)+'ARIMAX(1,1,1) Model'!$C$16*COS(2*PI()*A738/'ARIMAX(1,1,1) Model'!$C$24)+'ARIMAX(1,1,1) Model'!$C$17*SIN(4*PI()*A738/'ARIMAX(1,1,1) Model'!$C$24)+'ARIMAX(1,1,1) Model'!$C$18*COS(4*PI()*A738/'ARIMAX(1,1,1) Model'!$C$24)</f>
        <v>1789.3982238202</v>
      </c>
      <c r="AR738" s="31" t="n">
        <f aca="false">IF(ISNUMBER(C738),C738,AP738)-AQ738</f>
        <v>7279.6017761798</v>
      </c>
      <c r="AS738" s="31" t="n">
        <f aca="false">IF(ISNUMBER(C738),C738-AP738,0)</f>
        <v>8.63402084878544</v>
      </c>
      <c r="AT738" s="32"/>
      <c r="AU738" s="33"/>
      <c r="AV738" s="33"/>
      <c r="AW738" s="31"/>
      <c r="AX738" s="31"/>
    </row>
    <row r="739" customFormat="false" ht="16.5" hidden="false" customHeight="true" outlineLevel="0" collapsed="false">
      <c r="A739" s="23" t="n">
        <v>738</v>
      </c>
      <c r="B739" s="24" t="n">
        <v>38436</v>
      </c>
      <c r="C739" s="23" t="n">
        <v>9075</v>
      </c>
      <c r="D739" s="25"/>
      <c r="E739" s="25" t="n">
        <v>329000</v>
      </c>
      <c r="F739" s="25"/>
      <c r="G739" s="25" t="n">
        <v>52.945</v>
      </c>
      <c r="H739" s="25" t="n">
        <v>53.7625</v>
      </c>
      <c r="I739" s="25" t="n">
        <v>2.109</v>
      </c>
      <c r="J739" s="25" t="n">
        <v>12527.214</v>
      </c>
      <c r="K739" s="25" t="n">
        <v>776928</v>
      </c>
      <c r="L739" s="25" t="n">
        <v>1255</v>
      </c>
      <c r="M739" s="25" t="n">
        <v>16.886</v>
      </c>
      <c r="N739" s="25" t="n">
        <v>224072</v>
      </c>
      <c r="O739" s="25" t="n">
        <v>8497.7</v>
      </c>
      <c r="P739" s="25" t="n">
        <v>2220119</v>
      </c>
      <c r="Q739" s="25"/>
      <c r="R739" s="25" t="n">
        <v>8280</v>
      </c>
      <c r="S739" s="25" t="n">
        <v>9.0416</v>
      </c>
      <c r="T739" s="25" t="n">
        <v>97.1</v>
      </c>
      <c r="U739" s="25" t="n">
        <v>22</v>
      </c>
      <c r="V739" s="25" t="n">
        <v>95</v>
      </c>
      <c r="W739" s="25"/>
      <c r="X739" s="25"/>
      <c r="Y739" s="25"/>
      <c r="Z739" s="25"/>
      <c r="AA739" s="25" t="n">
        <v>293262</v>
      </c>
      <c r="AB739" s="26"/>
      <c r="AC739" s="27" t="n">
        <v>0</v>
      </c>
      <c r="AD739" s="28" t="n">
        <v>118.1</v>
      </c>
      <c r="AE739" s="28" t="n">
        <v>1.6</v>
      </c>
      <c r="AF739" s="27"/>
      <c r="AG739" s="29" t="n">
        <f aca="false">6753.47943187+0.36116788*I739+0.01252571*N739-22.85359542*V739+0.00407811*AA739-0.00067349*E739</f>
        <v>8364.18694596892</v>
      </c>
      <c r="AH739" s="29" t="n">
        <f aca="false">A739*'Simple Linear Regression'!$B$18+'Simple Linear Regression'!$B$17</f>
        <v>8514.87771486168</v>
      </c>
      <c r="AI739" s="29" t="n">
        <f aca="false">7491.3971+0.0137554*N739-0.00058829*E739-34.3283*V739+0.30565*L739+54.6031*M739</f>
        <v>8424.4798754</v>
      </c>
      <c r="AJ739" s="29" t="n">
        <f aca="false">7491.3971-0.00058829*E739+0.30565*L739+54.6031*M739+0.0137554*N739-34.3283*V739</f>
        <v>8424.4798754</v>
      </c>
      <c r="AK739" s="30" t="n">
        <f aca="false">11611.58410651-152.38769329*I13+0.00324611*N13-2.92151591*V13-0.00770426*AA13-0.00077781*E13</f>
        <v>11330.4574928589</v>
      </c>
      <c r="AL739" s="29" t="n">
        <f aca="false">2192.59+2373.87*I739+0.0316653*N739-15.7623*V739+0.00202406*AA739-0.000740146*E739-0.00963493*(I739*N739)</f>
        <v>8593.88414558936</v>
      </c>
      <c r="AM739" s="30" t="n">
        <f aca="false">5205.907083+122.0638992*I739+13.609808*(N739/1000)-1.245906883*AD739+0.7746840854*AE739-134.2474226*AC739-1547.125689*IF(AND(B739&gt;=DATE(2020,3,20),B739&lt;=DATE(2020,6,26)),1,0)</f>
        <v>8367.01463624314</v>
      </c>
      <c r="AN739" s="30" t="n">
        <f aca="false">IF(ISNUMBER(C740),C740,AN740)-0.8328750492*(AD741-AD740)+3.274150872*(AE741-AE740)+0.7954612886*((IF(ISNUMBER(C740),C740,AN740)-IF(ISNUMBER(C739),C739,AN739))-(-0.8328750492*(AD740-AD739)+3.274150872*(AE740-AE739)))-1.394571582*AO740+0.4181414112*AO739</f>
        <v>9105.94063450978</v>
      </c>
      <c r="AP739" s="31" t="n">
        <f aca="false">AQ739+AR738+'ARIMAX(1,1,1) Model'!$C$19*(AR738-AR737)+'ARIMAX(1,1,1) Model'!$C$20*AS738</f>
        <v>9076.98241751304</v>
      </c>
      <c r="AQ739" s="31" t="n">
        <f aca="false">'ARIMAX(1,1,1) Model'!$C$6*I739+'ARIMAX(1,1,1) Model'!$C$7*N739/1000+'ARIMAX(1,1,1) Model'!$C$8*AD739+'ARIMAX(1,1,1) Model'!$C$9*AE739+'ARIMAX(1,1,1) Model'!$C$10*AC739+'ARIMAX(1,1,1) Model'!$C$11*IF(AND(B739&gt;='ARIMAX(1,1,1) Model'!$C$25,B739&lt;='ARIMAX(1,1,1) Model'!$C$26),1,0)+'ARIMAX(1,1,1) Model'!$C$12*E739/1000+'ARIMAX(1,1,1) Model'!$C$13*V739+'ARIMAX(1,1,1) Model'!$C$14*A739+'ARIMAX(1,1,1) Model'!$C$15*SIN(2*PI()*A739/'ARIMAX(1,1,1) Model'!$C$24)+'ARIMAX(1,1,1) Model'!$C$16*COS(2*PI()*A739/'ARIMAX(1,1,1) Model'!$C$24)+'ARIMAX(1,1,1) Model'!$C$17*SIN(4*PI()*A739/'ARIMAX(1,1,1) Model'!$C$24)+'ARIMAX(1,1,1) Model'!$C$18*COS(4*PI()*A739/'ARIMAX(1,1,1) Model'!$C$24)</f>
        <v>1814.04316405179</v>
      </c>
      <c r="AR739" s="31" t="n">
        <f aca="false">IF(ISNUMBER(C739),C739,AP739)-AQ739</f>
        <v>7260.95683594821</v>
      </c>
      <c r="AS739" s="31" t="n">
        <f aca="false">IF(ISNUMBER(C739),C739-AP739,0)</f>
        <v>-1.98241751304158</v>
      </c>
      <c r="AT739" s="32"/>
      <c r="AU739" s="33"/>
      <c r="AV739" s="33"/>
      <c r="AW739" s="31"/>
      <c r="AX739" s="31"/>
    </row>
    <row r="740" customFormat="false" ht="16.5" hidden="false" customHeight="true" outlineLevel="0" collapsed="false">
      <c r="A740" s="23" t="n">
        <v>739</v>
      </c>
      <c r="B740" s="24" t="n">
        <v>38443</v>
      </c>
      <c r="C740" s="23" t="n">
        <v>9095</v>
      </c>
      <c r="D740" s="25"/>
      <c r="E740" s="25" t="n">
        <v>342000</v>
      </c>
      <c r="F740" s="25"/>
      <c r="G740" s="25" t="n">
        <v>54.97</v>
      </c>
      <c r="H740" s="25" t="n">
        <v>52.232</v>
      </c>
      <c r="I740" s="25" t="n">
        <v>2.153</v>
      </c>
      <c r="J740" s="25" t="n">
        <v>12527.214</v>
      </c>
      <c r="K740" s="25" t="n">
        <v>776928</v>
      </c>
      <c r="L740" s="25" t="n">
        <v>1255</v>
      </c>
      <c r="M740" s="25" t="n">
        <v>16.886</v>
      </c>
      <c r="N740" s="25" t="n">
        <v>224072</v>
      </c>
      <c r="O740" s="25" t="n">
        <v>8497.7</v>
      </c>
      <c r="P740" s="25" t="n">
        <v>2220119</v>
      </c>
      <c r="Q740" s="25"/>
      <c r="R740" s="25" t="n">
        <v>8280</v>
      </c>
      <c r="S740" s="25" t="n">
        <v>9.0416</v>
      </c>
      <c r="T740" s="25" t="n">
        <v>97.1</v>
      </c>
      <c r="U740" s="25" t="n">
        <v>22</v>
      </c>
      <c r="V740" s="25" t="n">
        <v>95</v>
      </c>
      <c r="W740" s="25"/>
      <c r="X740" s="25"/>
      <c r="Y740" s="25"/>
      <c r="Z740" s="25"/>
      <c r="AA740" s="25" t="n">
        <v>293262</v>
      </c>
      <c r="AB740" s="26"/>
      <c r="AC740" s="27" t="n">
        <v>0</v>
      </c>
      <c r="AD740" s="28" t="n">
        <v>90.7</v>
      </c>
      <c r="AE740" s="28" t="n">
        <v>3.1</v>
      </c>
      <c r="AF740" s="27"/>
      <c r="AG740" s="29" t="n">
        <f aca="false">6753.47943187+0.36116788*I740+0.01252571*N740-22.85359542*V740+0.00407811*AA740-0.00067349*E740</f>
        <v>8355.44746735564</v>
      </c>
      <c r="AH740" s="29" t="n">
        <f aca="false">A740*'Simple Linear Regression'!$B$18+'Simple Linear Regression'!$B$17</f>
        <v>8515.73075194558</v>
      </c>
      <c r="AI740" s="29" t="n">
        <f aca="false">7491.3971+0.0137554*N740-0.00058829*E740-34.3283*V740+0.30565*L740+54.6031*M740</f>
        <v>8416.8321054</v>
      </c>
      <c r="AJ740" s="29" t="n">
        <f aca="false">7491.3971-0.00058829*E740+0.30565*L740+54.6031*M740+0.0137554*N740-34.3283*V740</f>
        <v>8416.8321054</v>
      </c>
      <c r="AK740" s="30" t="n">
        <f aca="false">11611.58410651-152.38769329*I14+0.00324611*N14-2.92151591*V14-0.00770426*AA14-0.00077781*E14</f>
        <v>11340.7690251528</v>
      </c>
      <c r="AL740" s="29" t="n">
        <f aca="false">2192.59+2373.87*I740+0.0316653*N740-15.7623*V740+0.00202406*AA740-0.000740146*E740-0.00963493*(I740*N740)</f>
        <v>8593.72013405112</v>
      </c>
      <c r="AM740" s="30" t="n">
        <f aca="false">5205.907083+122.0638992*I740+13.609808*(N740/1000)-1.245906883*AD740+0.7746840854*AE740-134.2474226*AC740-1547.125689*IF(AND(B740&gt;=DATE(2020,3,20),B740&lt;=DATE(2020,6,26)),1,0)</f>
        <v>8407.68532253024</v>
      </c>
      <c r="AN740" s="30" t="n">
        <f aca="false">IF(ISNUMBER(C741),C741,AN741)-0.8328750492*(AD742-AD741)+3.274150872*(AE742-AE741)+0.7954612886*((IF(ISNUMBER(C741),C741,AN741)-IF(ISNUMBER(C740),C740,AN740))-(-0.8328750492*(AD741-AD740)+3.274150872*(AE741-AE740)))-1.394571582*AO741+0.4181414112*AO740</f>
        <v>9077.29788823433</v>
      </c>
      <c r="AP740" s="31" t="n">
        <f aca="false">AQ740+AR739+'ARIMAX(1,1,1) Model'!$C$19*(AR739-AR738)+'ARIMAX(1,1,1) Model'!$C$20*AS739</f>
        <v>9101.44953276468</v>
      </c>
      <c r="AQ740" s="31" t="n">
        <f aca="false">'ARIMAX(1,1,1) Model'!$C$6*I740+'ARIMAX(1,1,1) Model'!$C$7*N740/1000+'ARIMAX(1,1,1) Model'!$C$8*AD740+'ARIMAX(1,1,1) Model'!$C$9*AE740+'ARIMAX(1,1,1) Model'!$C$10*AC740+'ARIMAX(1,1,1) Model'!$C$11*IF(AND(B740&gt;='ARIMAX(1,1,1) Model'!$C$25,B740&lt;='ARIMAX(1,1,1) Model'!$C$26),1,0)+'ARIMAX(1,1,1) Model'!$C$12*E740/1000+'ARIMAX(1,1,1) Model'!$C$13*V740+'ARIMAX(1,1,1) Model'!$C$14*A740+'ARIMAX(1,1,1) Model'!$C$15*SIN(2*PI()*A740/'ARIMAX(1,1,1) Model'!$C$24)+'ARIMAX(1,1,1) Model'!$C$16*COS(2*PI()*A740/'ARIMAX(1,1,1) Model'!$C$24)+'ARIMAX(1,1,1) Model'!$C$17*SIN(4*PI()*A740/'ARIMAX(1,1,1) Model'!$C$24)+'ARIMAX(1,1,1) Model'!$C$18*COS(4*PI()*A740/'ARIMAX(1,1,1) Model'!$C$24)</f>
        <v>1840.52682722045</v>
      </c>
      <c r="AR740" s="31" t="n">
        <f aca="false">IF(ISNUMBER(C740),C740,AP740)-AQ740</f>
        <v>7254.47317277955</v>
      </c>
      <c r="AS740" s="31" t="n">
        <f aca="false">IF(ISNUMBER(C740),C740-AP740,0)</f>
        <v>-6.44953276468368</v>
      </c>
      <c r="AT740" s="32"/>
      <c r="AU740" s="33"/>
      <c r="AV740" s="33"/>
      <c r="AW740" s="31"/>
      <c r="AX740" s="31"/>
    </row>
    <row r="741" customFormat="false" ht="16.5" hidden="false" customHeight="true" outlineLevel="0" collapsed="false">
      <c r="A741" s="23" t="n">
        <v>740</v>
      </c>
      <c r="B741" s="24" t="n">
        <v>38450</v>
      </c>
      <c r="C741" s="23" t="n">
        <v>9089</v>
      </c>
      <c r="D741" s="25"/>
      <c r="E741" s="25" t="n">
        <v>335000</v>
      </c>
      <c r="F741" s="25"/>
      <c r="G741" s="25" t="n">
        <v>55.238</v>
      </c>
      <c r="H741" s="25" t="n">
        <v>53.786</v>
      </c>
      <c r="I741" s="25" t="n">
        <v>2.217</v>
      </c>
      <c r="J741" s="25" t="n">
        <v>12527.214</v>
      </c>
      <c r="K741" s="25" t="n">
        <v>776928</v>
      </c>
      <c r="L741" s="25" t="n">
        <v>1276</v>
      </c>
      <c r="M741" s="25" t="n">
        <v>16.886</v>
      </c>
      <c r="N741" s="25" t="n">
        <v>224072</v>
      </c>
      <c r="O741" s="25" t="n">
        <v>8559.1</v>
      </c>
      <c r="P741" s="25" t="n">
        <v>2220119</v>
      </c>
      <c r="Q741" s="25"/>
      <c r="R741" s="25" t="n">
        <v>8280</v>
      </c>
      <c r="S741" s="25" t="n">
        <v>9.0416</v>
      </c>
      <c r="T741" s="25" t="n">
        <v>97.1</v>
      </c>
      <c r="U741" s="25" t="n">
        <v>22</v>
      </c>
      <c r="V741" s="25" t="n">
        <v>91.3</v>
      </c>
      <c r="W741" s="25"/>
      <c r="X741" s="25"/>
      <c r="Y741" s="25"/>
      <c r="Z741" s="25"/>
      <c r="AA741" s="25" t="n">
        <v>293262</v>
      </c>
      <c r="AB741" s="26"/>
      <c r="AC741" s="27" t="n">
        <v>0</v>
      </c>
      <c r="AD741" s="28" t="n">
        <v>69</v>
      </c>
      <c r="AE741" s="28" t="n">
        <v>2.8</v>
      </c>
      <c r="AF741" s="27"/>
      <c r="AG741" s="29" t="n">
        <f aca="false">6753.47943187+0.36116788*I741+0.01252571*N741-22.85359542*V741+0.00407811*AA741-0.00067349*E741</f>
        <v>8444.74331515396</v>
      </c>
      <c r="AH741" s="29" t="n">
        <f aca="false">A741*'Simple Linear Regression'!$B$18+'Simple Linear Regression'!$B$17</f>
        <v>8516.58378902949</v>
      </c>
      <c r="AI741" s="29" t="n">
        <f aca="false">7491.3971+0.0137554*N741-0.00058829*E741-34.3283*V741+0.30565*L741+54.6031*M741</f>
        <v>8554.3834954</v>
      </c>
      <c r="AJ741" s="29" t="n">
        <f aca="false">7491.3971-0.00058829*E741+0.30565*L741+54.6031*M741+0.0137554*N741-34.3283*V741</f>
        <v>8554.3834954</v>
      </c>
      <c r="AK741" s="30" t="n">
        <f aca="false">11611.58410651-152.38769329*I15+0.00324611*N15-2.92151591*V15-0.00770426*AA15-0.00077781*E15</f>
        <v>11342.4025656842</v>
      </c>
      <c r="AL741" s="29" t="n">
        <f aca="false">2192.59+2373.87*I741+0.0316653*N741-15.7623*V741+0.00202406*AA741-0.000740146*E741-0.00963493*(I741*N741)</f>
        <v>8670.97859181368</v>
      </c>
      <c r="AM741" s="30" t="n">
        <f aca="false">5205.907083+122.0638992*I741+13.609808*(N741/1000)-1.245906883*AD741+0.7746840854*AE741-134.2474226*AC741-1547.125689*IF(AND(B741&gt;=DATE(2020,3,20),B741&lt;=DATE(2020,6,26)),1,0)</f>
        <v>8442.30118621452</v>
      </c>
      <c r="AN741" s="30" t="n">
        <f aca="false">IF(ISNUMBER(C742),C742,AN742)-0.8328750492*(AD743-AD742)+3.274150872*(AE743-AE742)+0.7954612886*((IF(ISNUMBER(C742),C742,AN742)-IF(ISNUMBER(C741),C741,AN741))-(-0.8328750492*(AD742-AD741)+3.274150872*(AE742-AE741)))-1.394571582*AO742+0.4181414112*AO741</f>
        <v>9261.46583747103</v>
      </c>
      <c r="AP741" s="31" t="n">
        <f aca="false">AQ741+AR740+'ARIMAX(1,1,1) Model'!$C$19*(AR740-AR739)+'ARIMAX(1,1,1) Model'!$C$20*AS740</f>
        <v>9075.89696096062</v>
      </c>
      <c r="AQ741" s="31" t="n">
        <f aca="false">'ARIMAX(1,1,1) Model'!$C$6*I741+'ARIMAX(1,1,1) Model'!$C$7*N741/1000+'ARIMAX(1,1,1) Model'!$C$8*AD741+'ARIMAX(1,1,1) Model'!$C$9*AE741+'ARIMAX(1,1,1) Model'!$C$10*AC741+'ARIMAX(1,1,1) Model'!$C$11*IF(AND(B741&gt;='ARIMAX(1,1,1) Model'!$C$25,B741&lt;='ARIMAX(1,1,1) Model'!$C$26),1,0)+'ARIMAX(1,1,1) Model'!$C$12*E741/1000+'ARIMAX(1,1,1) Model'!$C$13*V741+'ARIMAX(1,1,1) Model'!$C$14*A741+'ARIMAX(1,1,1) Model'!$C$15*SIN(2*PI()*A741/'ARIMAX(1,1,1) Model'!$C$24)+'ARIMAX(1,1,1) Model'!$C$16*COS(2*PI()*A741/'ARIMAX(1,1,1) Model'!$C$24)+'ARIMAX(1,1,1) Model'!$C$17*SIN(4*PI()*A741/'ARIMAX(1,1,1) Model'!$C$24)+'ARIMAX(1,1,1) Model'!$C$18*COS(4*PI()*A741/'ARIMAX(1,1,1) Model'!$C$24)</f>
        <v>1816.25103255829</v>
      </c>
      <c r="AR741" s="31" t="n">
        <f aca="false">IF(ISNUMBER(C741),C741,AP741)-AQ741</f>
        <v>7272.74896744171</v>
      </c>
      <c r="AS741" s="31" t="n">
        <f aca="false">IF(ISNUMBER(C741),C741-AP741,0)</f>
        <v>13.1030390393844</v>
      </c>
      <c r="AT741" s="32"/>
      <c r="AU741" s="33"/>
      <c r="AV741" s="33"/>
      <c r="AW741" s="31"/>
      <c r="AX741" s="31"/>
    </row>
    <row r="742" customFormat="false" ht="16.5" hidden="false" customHeight="true" outlineLevel="0" collapsed="false">
      <c r="A742" s="23" t="n">
        <v>741</v>
      </c>
      <c r="B742" s="24" t="n">
        <v>38457</v>
      </c>
      <c r="C742" s="23" t="n">
        <v>9170</v>
      </c>
      <c r="D742" s="25"/>
      <c r="E742" s="25" t="n">
        <v>323000</v>
      </c>
      <c r="F742" s="25"/>
      <c r="G742" s="25" t="n">
        <v>51.436</v>
      </c>
      <c r="H742" s="25" t="n">
        <v>50.428</v>
      </c>
      <c r="I742" s="25" t="n">
        <v>2.28</v>
      </c>
      <c r="J742" s="25" t="n">
        <v>12527.214</v>
      </c>
      <c r="K742" s="25" t="n">
        <v>778499</v>
      </c>
      <c r="L742" s="25" t="n">
        <v>1276</v>
      </c>
      <c r="M742" s="25" t="n">
        <v>16.886</v>
      </c>
      <c r="N742" s="25" t="n">
        <v>219970</v>
      </c>
      <c r="O742" s="25" t="n">
        <v>8559.1</v>
      </c>
      <c r="P742" s="25" t="n">
        <v>2220119</v>
      </c>
      <c r="Q742" s="25"/>
      <c r="R742" s="25" t="n">
        <v>8280</v>
      </c>
      <c r="S742" s="25" t="n">
        <v>9.0416</v>
      </c>
      <c r="T742" s="25" t="n">
        <v>97.1</v>
      </c>
      <c r="U742" s="25" t="n">
        <v>22</v>
      </c>
      <c r="V742" s="25" t="n">
        <v>91.3</v>
      </c>
      <c r="W742" s="25"/>
      <c r="X742" s="25"/>
      <c r="Y742" s="25"/>
      <c r="Z742" s="25"/>
      <c r="AA742" s="25" t="n">
        <v>293262</v>
      </c>
      <c r="AB742" s="26"/>
      <c r="AC742" s="27" t="n">
        <v>0</v>
      </c>
      <c r="AD742" s="28" t="n">
        <v>66.5</v>
      </c>
      <c r="AE742" s="28" t="n">
        <v>4.2</v>
      </c>
      <c r="AF742" s="27"/>
      <c r="AG742" s="29" t="n">
        <f aca="false">6753.47943187+0.36116788*I742+0.01252571*N742-22.85359542*V742+0.00407811*AA742-0.00067349*E742</f>
        <v>8401.4674863104</v>
      </c>
      <c r="AH742" s="29" t="n">
        <f aca="false">A742*'Simple Linear Regression'!$B$18+'Simple Linear Regression'!$B$17</f>
        <v>8517.43682611339</v>
      </c>
      <c r="AI742" s="29" t="n">
        <f aca="false">7491.3971+0.0137554*N742-0.00058829*E742-34.3283*V742+0.30565*L742+54.6031*M742</f>
        <v>8505.0183246</v>
      </c>
      <c r="AJ742" s="29" t="n">
        <f aca="false">7491.3971-0.00058829*E742+0.30565*L742+54.6031*M742+0.0137554*N742-34.3283*V742</f>
        <v>8505.0183246</v>
      </c>
      <c r="AK742" s="30" t="n">
        <f aca="false">11611.58410651-152.38769329*I16+0.00324611*N16-2.92151591*V16-0.00770426*AA16-0.00077781*E16</f>
        <v>11428.5786938879</v>
      </c>
      <c r="AL742" s="29" t="n">
        <f aca="false">2192.59+2373.87*I742+0.0316653*N742-15.7623*V742+0.00202406*AA742-0.000740146*E742-0.00963493*(I742*N742)</f>
        <v>8653.622517932</v>
      </c>
      <c r="AM742" s="30" t="n">
        <f aca="false">5205.907083+122.0638992*I742+13.609808*(N742/1000)-1.245906883*AD742+0.7746840854*AE742-134.2474226*AC742-1547.125689*IF(AND(B742&gt;=DATE(2020,3,20),B742&lt;=DATE(2020,6,26)),1,0)</f>
        <v>8398.36310437518</v>
      </c>
      <c r="AN742" s="30" t="n">
        <f aca="false">IF(ISNUMBER(C743),C743,AN743)-0.8328750492*(AD744-AD743)+3.274150872*(AE744-AE743)+0.7954612886*((IF(ISNUMBER(C743),C743,AN743)-IF(ISNUMBER(C742),C742,AN742))-(-0.8328750492*(AD743-AD742)+3.274150872*(AE743-AE742)))-1.394571582*AO743+0.4181414112*AO742</f>
        <v>9356.51542958742</v>
      </c>
      <c r="AP742" s="31" t="n">
        <f aca="false">AQ742+AR741+'ARIMAX(1,1,1) Model'!$C$19*(AR741-AR740)+'ARIMAX(1,1,1) Model'!$C$20*AS741</f>
        <v>9130.44223858796</v>
      </c>
      <c r="AQ742" s="31" t="n">
        <f aca="false">'ARIMAX(1,1,1) Model'!$C$6*I742+'ARIMAX(1,1,1) Model'!$C$7*N742/1000+'ARIMAX(1,1,1) Model'!$C$8*AD742+'ARIMAX(1,1,1) Model'!$C$9*AE742+'ARIMAX(1,1,1) Model'!$C$10*AC742+'ARIMAX(1,1,1) Model'!$C$11*IF(AND(B742&gt;='ARIMAX(1,1,1) Model'!$C$25,B742&lt;='ARIMAX(1,1,1) Model'!$C$26),1,0)+'ARIMAX(1,1,1) Model'!$C$12*E742/1000+'ARIMAX(1,1,1) Model'!$C$13*V742+'ARIMAX(1,1,1) Model'!$C$14*A742+'ARIMAX(1,1,1) Model'!$C$15*SIN(2*PI()*A742/'ARIMAX(1,1,1) Model'!$C$24)+'ARIMAX(1,1,1) Model'!$C$16*COS(2*PI()*A742/'ARIMAX(1,1,1) Model'!$C$24)+'ARIMAX(1,1,1) Model'!$C$17*SIN(4*PI()*A742/'ARIMAX(1,1,1) Model'!$C$24)+'ARIMAX(1,1,1) Model'!$C$18*COS(4*PI()*A742/'ARIMAX(1,1,1) Model'!$C$24)</f>
        <v>1867.70463193686</v>
      </c>
      <c r="AR742" s="31" t="n">
        <f aca="false">IF(ISNUMBER(C742),C742,AP742)-AQ742</f>
        <v>7302.29536806315</v>
      </c>
      <c r="AS742" s="31" t="n">
        <f aca="false">IF(ISNUMBER(C742),C742-AP742,0)</f>
        <v>39.5577614120393</v>
      </c>
      <c r="AT742" s="32"/>
      <c r="AU742" s="33"/>
      <c r="AV742" s="33"/>
      <c r="AW742" s="31"/>
      <c r="AX742" s="31"/>
    </row>
    <row r="743" customFormat="false" ht="16.5" hidden="false" customHeight="true" outlineLevel="0" collapsed="false">
      <c r="A743" s="23" t="n">
        <v>742</v>
      </c>
      <c r="B743" s="24" t="n">
        <v>38464</v>
      </c>
      <c r="C743" s="23" t="n">
        <v>9306</v>
      </c>
      <c r="D743" s="25"/>
      <c r="E743" s="25" t="n">
        <v>307000</v>
      </c>
      <c r="F743" s="25"/>
      <c r="G743" s="25" t="n">
        <v>52.39</v>
      </c>
      <c r="H743" s="25" t="n">
        <v>51.228</v>
      </c>
      <c r="I743" s="25" t="n">
        <v>2.237</v>
      </c>
      <c r="J743" s="25" t="n">
        <v>12527.214</v>
      </c>
      <c r="K743" s="25" t="n">
        <v>778499</v>
      </c>
      <c r="L743" s="25" t="n">
        <v>1276</v>
      </c>
      <c r="M743" s="25" t="n">
        <v>17.413</v>
      </c>
      <c r="N743" s="25" t="n">
        <v>219970</v>
      </c>
      <c r="O743" s="25" t="n">
        <v>8559.1</v>
      </c>
      <c r="P743" s="25" t="n">
        <v>2220119</v>
      </c>
      <c r="Q743" s="25"/>
      <c r="R743" s="25" t="n">
        <v>8280</v>
      </c>
      <c r="S743" s="25" t="n">
        <v>9.0416</v>
      </c>
      <c r="T743" s="25" t="n">
        <v>97.1</v>
      </c>
      <c r="U743" s="25" t="n">
        <v>22</v>
      </c>
      <c r="V743" s="25" t="n">
        <v>91.3</v>
      </c>
      <c r="W743" s="25"/>
      <c r="X743" s="25"/>
      <c r="Y743" s="25"/>
      <c r="Z743" s="25"/>
      <c r="AA743" s="25" t="n">
        <v>293262</v>
      </c>
      <c r="AB743" s="26"/>
      <c r="AC743" s="27" t="n">
        <v>0</v>
      </c>
      <c r="AD743" s="28" t="n">
        <v>43.4</v>
      </c>
      <c r="AE743" s="28" t="n">
        <v>8.2</v>
      </c>
      <c r="AF743" s="27"/>
      <c r="AG743" s="29" t="n">
        <f aca="false">6753.47943187+0.36116788*I743+0.01252571*N743-22.85359542*V743+0.00407811*AA743-0.00067349*E743</f>
        <v>8412.22779609156</v>
      </c>
      <c r="AH743" s="29" t="n">
        <f aca="false">A743*'Simple Linear Regression'!$B$18+'Simple Linear Regression'!$B$17</f>
        <v>8518.2898631973</v>
      </c>
      <c r="AI743" s="29" t="n">
        <f aca="false">7491.3971+0.0137554*N743-0.00058829*E743-34.3283*V743+0.30565*L743+54.6031*M743</f>
        <v>8543.2067983</v>
      </c>
      <c r="AJ743" s="29" t="n">
        <f aca="false">7491.3971-0.00058829*E743+0.30565*L743+54.6031*M743+0.0137554*N743-34.3283*V743</f>
        <v>8543.2067983</v>
      </c>
      <c r="AK743" s="30" t="n">
        <f aca="false">11611.58410651-152.38769329*I17+0.00324611*N17-2.92151591*V17-0.00770426*AA17-0.00077781*E17</f>
        <v>11425.8039723416</v>
      </c>
      <c r="AL743" s="29" t="n">
        <f aca="false">2192.59+2373.87*I743+0.0316653*N743-15.7623*V743+0.00202406*AA743-0.000740146*E743-0.00963493*(I743*N743)</f>
        <v>8654.5224526723</v>
      </c>
      <c r="AM743" s="30" t="n">
        <f aca="false">5205.907083+122.0638992*I743+13.609808*(N743/1000)-1.245906883*AD743+0.7746840854*AE743-134.2474226*AC743-1547.125689*IF(AND(B743&gt;=DATE(2020,3,20),B743&lt;=DATE(2020,6,26)),1,0)</f>
        <v>8424.99354204848</v>
      </c>
      <c r="AN743" s="30" t="n">
        <f aca="false">IF(ISNUMBER(C744),C744,AN744)-0.8328750492*(AD745-AD744)+3.274150872*(AE745-AE744)+0.7954612886*((IF(ISNUMBER(C744),C744,AN744)-IF(ISNUMBER(C743),C743,AN743))-(-0.8328750492*(AD744-AD743)+3.274150872*(AE744-AE743)))-1.394571582*AO744+0.4181414112*AO743</f>
        <v>8827.47753198013</v>
      </c>
      <c r="AP743" s="31" t="n">
        <f aca="false">AQ743+AR742+'ARIMAX(1,1,1) Model'!$C$19*(AR742-AR741)+'ARIMAX(1,1,1) Model'!$C$20*AS742</f>
        <v>9210.57275715539</v>
      </c>
      <c r="AQ743" s="31" t="n">
        <f aca="false">'ARIMAX(1,1,1) Model'!$C$6*I743+'ARIMAX(1,1,1) Model'!$C$7*N743/1000+'ARIMAX(1,1,1) Model'!$C$8*AD743+'ARIMAX(1,1,1) Model'!$C$9*AE743+'ARIMAX(1,1,1) Model'!$C$10*AC743+'ARIMAX(1,1,1) Model'!$C$11*IF(AND(B743&gt;='ARIMAX(1,1,1) Model'!$C$25,B743&lt;='ARIMAX(1,1,1) Model'!$C$26),1,0)+'ARIMAX(1,1,1) Model'!$C$12*E743/1000+'ARIMAX(1,1,1) Model'!$C$13*V743+'ARIMAX(1,1,1) Model'!$C$14*A743+'ARIMAX(1,1,1) Model'!$C$15*SIN(2*PI()*A743/'ARIMAX(1,1,1) Model'!$C$24)+'ARIMAX(1,1,1) Model'!$C$16*COS(2*PI()*A743/'ARIMAX(1,1,1) Model'!$C$24)+'ARIMAX(1,1,1) Model'!$C$17*SIN(4*PI()*A743/'ARIMAX(1,1,1) Model'!$C$24)+'ARIMAX(1,1,1) Model'!$C$18*COS(4*PI()*A743/'ARIMAX(1,1,1) Model'!$C$24)</f>
        <v>1941.00096796002</v>
      </c>
      <c r="AR743" s="31" t="n">
        <f aca="false">IF(ISNUMBER(C743),C743,AP743)-AQ743</f>
        <v>7364.99903203998</v>
      </c>
      <c r="AS743" s="31" t="n">
        <f aca="false">IF(ISNUMBER(C743),C743-AP743,0)</f>
        <v>95.4272428446129</v>
      </c>
      <c r="AT743" s="32"/>
      <c r="AU743" s="33"/>
      <c r="AV743" s="33"/>
      <c r="AW743" s="31"/>
      <c r="AX743" s="31"/>
    </row>
    <row r="744" customFormat="false" ht="16.5" hidden="false" customHeight="true" outlineLevel="0" collapsed="false">
      <c r="A744" s="23" t="n">
        <v>743</v>
      </c>
      <c r="B744" s="24" t="n">
        <v>38471</v>
      </c>
      <c r="C744" s="23" t="n">
        <v>9024</v>
      </c>
      <c r="D744" s="25"/>
      <c r="E744" s="25" t="n">
        <v>317000</v>
      </c>
      <c r="F744" s="25"/>
      <c r="G744" s="25" t="n">
        <v>51.996</v>
      </c>
      <c r="H744" s="25" t="n">
        <v>51.642</v>
      </c>
      <c r="I744" s="25" t="n">
        <v>2.236</v>
      </c>
      <c r="J744" s="25" t="n">
        <v>12527.214</v>
      </c>
      <c r="K744" s="25" t="n">
        <v>778499</v>
      </c>
      <c r="L744" s="25" t="n">
        <v>1276</v>
      </c>
      <c r="M744" s="25" t="n">
        <v>17.413</v>
      </c>
      <c r="N744" s="25" t="n">
        <v>219970</v>
      </c>
      <c r="O744" s="25" t="n">
        <v>8559.1</v>
      </c>
      <c r="P744" s="25" t="n">
        <v>2220119</v>
      </c>
      <c r="Q744" s="25"/>
      <c r="R744" s="25" t="n">
        <v>8280</v>
      </c>
      <c r="S744" s="25" t="n">
        <v>9.0416</v>
      </c>
      <c r="T744" s="25" t="n">
        <v>97.1</v>
      </c>
      <c r="U744" s="25" t="n">
        <v>22</v>
      </c>
      <c r="V744" s="25" t="n">
        <v>91.3</v>
      </c>
      <c r="W744" s="25"/>
      <c r="X744" s="25"/>
      <c r="Y744" s="25"/>
      <c r="Z744" s="25"/>
      <c r="AA744" s="25" t="n">
        <v>293262</v>
      </c>
      <c r="AB744" s="26"/>
      <c r="AC744" s="27" t="n">
        <v>0</v>
      </c>
      <c r="AD744" s="28" t="n">
        <v>73.5</v>
      </c>
      <c r="AE744" s="28" t="n">
        <v>6.1</v>
      </c>
      <c r="AF744" s="27"/>
      <c r="AG744" s="29" t="n">
        <f aca="false">6753.47943187+0.36116788*I744+0.01252571*N744-22.85359542*V744+0.00407811*AA744-0.00067349*E744</f>
        <v>8405.49253492368</v>
      </c>
      <c r="AH744" s="29" t="n">
        <f aca="false">A744*'Simple Linear Regression'!$B$18+'Simple Linear Regression'!$B$17</f>
        <v>8519.1429002812</v>
      </c>
      <c r="AI744" s="29" t="n">
        <f aca="false">7491.3971+0.0137554*N744-0.00058829*E744-34.3283*V744+0.30565*L744+54.6031*M744</f>
        <v>8537.3238983</v>
      </c>
      <c r="AJ744" s="29" t="n">
        <f aca="false">7491.3971-0.00058829*E744+0.30565*L744+54.6031*M744+0.0137554*N744-34.3283*V744</f>
        <v>8537.3238983</v>
      </c>
      <c r="AK744" s="30" t="n">
        <f aca="false">11611.58410651-152.38769329*I18+0.00324611*N18-2.92151591*V18-0.00770426*AA18-0.00077781*E18</f>
        <v>11428.0167577154</v>
      </c>
      <c r="AL744" s="29" t="n">
        <f aca="false">2192.59+2373.87*I744+0.0316653*N744-15.7623*V744+0.00202406*AA744-0.000740146*E744-0.00963493*(I744*N744)</f>
        <v>8646.8665182244</v>
      </c>
      <c r="AM744" s="30" t="n">
        <f aca="false">5205.907083+122.0638992*I744+13.609808*(N744/1000)-1.245906883*AD744+0.7746840854*AE744-134.2474226*AC744-1547.125689*IF(AND(B744&gt;=DATE(2020,3,20),B744&lt;=DATE(2020,6,26)),1,0)</f>
        <v>8385.74284439164</v>
      </c>
      <c r="AN744" s="30" t="n">
        <f aca="false">IF(ISNUMBER(C745),C745,AN745)-0.8328750492*(AD746-AD745)+3.274150872*(AE746-AE745)+0.7954612886*((IF(ISNUMBER(C745),C745,AN745)-IF(ISNUMBER(C744),C744,AN744))-(-0.8328750492*(AD745-AD744)+3.274150872*(AE745-AE744)))-1.394571582*AO745+0.4181414112*AO744</f>
        <v>9372.55925583787</v>
      </c>
      <c r="AP744" s="31" t="n">
        <f aca="false">AQ744+AR743+'ARIMAX(1,1,1) Model'!$C$19*(AR743-AR742)+'ARIMAX(1,1,1) Model'!$C$20*AS743</f>
        <v>9282.49494808766</v>
      </c>
      <c r="AQ744" s="31" t="n">
        <f aca="false">'ARIMAX(1,1,1) Model'!$C$6*I744+'ARIMAX(1,1,1) Model'!$C$7*N744/1000+'ARIMAX(1,1,1) Model'!$C$8*AD744+'ARIMAX(1,1,1) Model'!$C$9*AE744+'ARIMAX(1,1,1) Model'!$C$10*AC744+'ARIMAX(1,1,1) Model'!$C$11*IF(AND(B744&gt;='ARIMAX(1,1,1) Model'!$C$25,B744&lt;='ARIMAX(1,1,1) Model'!$C$26),1,0)+'ARIMAX(1,1,1) Model'!$C$12*E744/1000+'ARIMAX(1,1,1) Model'!$C$13*V744+'ARIMAX(1,1,1) Model'!$C$14*A744+'ARIMAX(1,1,1) Model'!$C$15*SIN(2*PI()*A744/'ARIMAX(1,1,1) Model'!$C$24)+'ARIMAX(1,1,1) Model'!$C$16*COS(2*PI()*A744/'ARIMAX(1,1,1) Model'!$C$24)+'ARIMAX(1,1,1) Model'!$C$17*SIN(4*PI()*A744/'ARIMAX(1,1,1) Model'!$C$24)+'ARIMAX(1,1,1) Model'!$C$18*COS(4*PI()*A744/'ARIMAX(1,1,1) Model'!$C$24)</f>
        <v>1997.2728102674</v>
      </c>
      <c r="AR744" s="31" t="n">
        <f aca="false">IF(ISNUMBER(C744),C744,AP744)-AQ744</f>
        <v>7026.7271897326</v>
      </c>
      <c r="AS744" s="31" t="n">
        <f aca="false">IF(ISNUMBER(C744),C744-AP744,0)</f>
        <v>-258.494948087659</v>
      </c>
      <c r="AT744" s="32"/>
      <c r="AU744" s="33"/>
      <c r="AV744" s="33"/>
      <c r="AW744" s="31"/>
      <c r="AX744" s="31"/>
    </row>
    <row r="745" customFormat="false" ht="16.5" hidden="false" customHeight="true" outlineLevel="0" collapsed="false">
      <c r="A745" s="23" t="n">
        <v>744</v>
      </c>
      <c r="B745" s="24" t="n">
        <v>38478</v>
      </c>
      <c r="C745" s="23" t="n">
        <v>9175</v>
      </c>
      <c r="D745" s="25"/>
      <c r="E745" s="25" t="n">
        <v>334000</v>
      </c>
      <c r="F745" s="25"/>
      <c r="G745" s="25" t="n">
        <v>50.636</v>
      </c>
      <c r="H745" s="25" t="n">
        <v>50.048</v>
      </c>
      <c r="I745" s="25" t="n">
        <v>2.235</v>
      </c>
      <c r="J745" s="25" t="n">
        <v>12767.286</v>
      </c>
      <c r="K745" s="25" t="n">
        <v>778499</v>
      </c>
      <c r="L745" s="25" t="n">
        <v>1306</v>
      </c>
      <c r="M745" s="25" t="n">
        <v>17.413</v>
      </c>
      <c r="N745" s="25" t="n">
        <v>219970</v>
      </c>
      <c r="O745" s="25" t="n">
        <v>8598.4</v>
      </c>
      <c r="P745" s="25" t="n">
        <v>2220119</v>
      </c>
      <c r="Q745" s="25"/>
      <c r="R745" s="25" t="n">
        <v>8280</v>
      </c>
      <c r="S745" s="25" t="n">
        <v>9.0416</v>
      </c>
      <c r="T745" s="25" t="n">
        <v>98</v>
      </c>
      <c r="U745" s="25" t="n">
        <v>22</v>
      </c>
      <c r="V745" s="25" t="n">
        <v>90.6</v>
      </c>
      <c r="W745" s="25"/>
      <c r="X745" s="25"/>
      <c r="Y745" s="25"/>
      <c r="Z745" s="25"/>
      <c r="AA745" s="25" t="n">
        <v>293262</v>
      </c>
      <c r="AB745" s="26"/>
      <c r="AC745" s="27" t="n">
        <v>0</v>
      </c>
      <c r="AD745" s="28" t="n">
        <v>61.2</v>
      </c>
      <c r="AE745" s="28" t="n">
        <v>3.7</v>
      </c>
      <c r="AF745" s="27"/>
      <c r="AG745" s="29" t="n">
        <f aca="false">6753.47943187+0.36116788*I745+0.01252571*N745-22.85359542*V745+0.00407811*AA745-0.00067349*E745</f>
        <v>8410.0403605498</v>
      </c>
      <c r="AH745" s="29" t="n">
        <f aca="false">A745*'Simple Linear Regression'!$B$18+'Simple Linear Regression'!$B$17</f>
        <v>8519.9959373651</v>
      </c>
      <c r="AI745" s="29" t="n">
        <f aca="false">7491.3971+0.0137554*N745-0.00058829*E745-34.3283*V745+0.30565*L745+54.6031*M745</f>
        <v>8560.5222783</v>
      </c>
      <c r="AJ745" s="29" t="n">
        <f aca="false">7491.3971-0.00058829*E745+0.30565*L745+54.6031*M745+0.0137554*N745-34.3283*V745</f>
        <v>8560.5222783</v>
      </c>
      <c r="AK745" s="30" t="n">
        <f aca="false">11611.58410651-152.38769329*I19+0.00324611*N19-2.92151591*V19-0.00770426*AA19-0.00077781*E19</f>
        <v>11440.383262194</v>
      </c>
      <c r="AL745" s="29" t="n">
        <f aca="false">2192.59+2373.87*I745+0.0316653*N745-15.7623*V745+0.00202406*AA745-0.000740146*E745-0.00963493*(I745*N745)</f>
        <v>8645.0631717765</v>
      </c>
      <c r="AM745" s="30" t="n">
        <f aca="false">5205.907083+122.0638992*I745+13.609808*(N745/1000)-1.245906883*AD745+0.7746840854*AE745-134.2474226*AC745-1547.125689*IF(AND(B745&gt;=DATE(2020,3,20),B745&lt;=DATE(2020,6,26)),1,0)</f>
        <v>8399.08619334838</v>
      </c>
      <c r="AN745" s="30" t="n">
        <f aca="false">IF(ISNUMBER(C746),C746,AN746)-0.8328750492*(AD747-AD746)+3.274150872*(AE747-AE746)+0.7954612886*((IF(ISNUMBER(C746),C746,AN746)-IF(ISNUMBER(C745),C745,AN745))-(-0.8328750492*(AD746-AD745)+3.274150872*(AE746-AE745)))-1.394571582*AO746+0.4181414112*AO745</f>
        <v>9303.9370452407</v>
      </c>
      <c r="AP745" s="31" t="n">
        <f aca="false">AQ745+AR744+'ARIMAX(1,1,1) Model'!$C$19*(AR744-AR743)+'ARIMAX(1,1,1) Model'!$C$20*AS744</f>
        <v>9228.87602917675</v>
      </c>
      <c r="AQ745" s="31" t="n">
        <f aca="false">'ARIMAX(1,1,1) Model'!$C$6*I745+'ARIMAX(1,1,1) Model'!$C$7*N745/1000+'ARIMAX(1,1,1) Model'!$C$8*AD745+'ARIMAX(1,1,1) Model'!$C$9*AE745+'ARIMAX(1,1,1) Model'!$C$10*AC745+'ARIMAX(1,1,1) Model'!$C$11*IF(AND(B745&gt;='ARIMAX(1,1,1) Model'!$C$25,B745&lt;='ARIMAX(1,1,1) Model'!$C$26),1,0)+'ARIMAX(1,1,1) Model'!$C$12*E745/1000+'ARIMAX(1,1,1) Model'!$C$13*V745+'ARIMAX(1,1,1) Model'!$C$14*A745+'ARIMAX(1,1,1) Model'!$C$15*SIN(2*PI()*A745/'ARIMAX(1,1,1) Model'!$C$24)+'ARIMAX(1,1,1) Model'!$C$16*COS(2*PI()*A745/'ARIMAX(1,1,1) Model'!$C$24)+'ARIMAX(1,1,1) Model'!$C$17*SIN(4*PI()*A745/'ARIMAX(1,1,1) Model'!$C$24)+'ARIMAX(1,1,1) Model'!$C$18*COS(4*PI()*A745/'ARIMAX(1,1,1) Model'!$C$24)</f>
        <v>2002.47401368871</v>
      </c>
      <c r="AR745" s="31" t="n">
        <f aca="false">IF(ISNUMBER(C745),C745,AP745)-AQ745</f>
        <v>7172.52598631129</v>
      </c>
      <c r="AS745" s="31" t="n">
        <f aca="false">IF(ISNUMBER(C745),C745-AP745,0)</f>
        <v>-53.8760291767521</v>
      </c>
      <c r="AT745" s="32"/>
      <c r="AU745" s="33"/>
      <c r="AV745" s="33"/>
      <c r="AW745" s="31"/>
      <c r="AX745" s="31"/>
    </row>
    <row r="746" customFormat="false" ht="16.5" hidden="false" customHeight="true" outlineLevel="0" collapsed="false">
      <c r="A746" s="23" t="n">
        <v>745</v>
      </c>
      <c r="B746" s="24" t="n">
        <v>38485</v>
      </c>
      <c r="C746" s="23" t="n">
        <v>9269</v>
      </c>
      <c r="D746" s="25"/>
      <c r="E746" s="25" t="n">
        <v>327000</v>
      </c>
      <c r="F746" s="25"/>
      <c r="G746" s="25" t="n">
        <v>50.334</v>
      </c>
      <c r="H746" s="25" t="n">
        <v>48.696</v>
      </c>
      <c r="I746" s="25" t="n">
        <v>2.186</v>
      </c>
      <c r="J746" s="25" t="n">
        <v>12767.286</v>
      </c>
      <c r="K746" s="25" t="n">
        <v>747768</v>
      </c>
      <c r="L746" s="25" t="n">
        <v>1306</v>
      </c>
      <c r="M746" s="25" t="n">
        <v>17.413</v>
      </c>
      <c r="N746" s="25" t="n">
        <v>219970</v>
      </c>
      <c r="O746" s="25" t="n">
        <v>8598.4</v>
      </c>
      <c r="P746" s="25" t="n">
        <v>2220119</v>
      </c>
      <c r="Q746" s="25"/>
      <c r="R746" s="25" t="n">
        <v>8280</v>
      </c>
      <c r="S746" s="25" t="n">
        <v>9.0416</v>
      </c>
      <c r="T746" s="25" t="n">
        <v>98</v>
      </c>
      <c r="U746" s="25" t="n">
        <v>22</v>
      </c>
      <c r="V746" s="25" t="n">
        <v>90.6</v>
      </c>
      <c r="W746" s="25"/>
      <c r="X746" s="25"/>
      <c r="Y746" s="25"/>
      <c r="Z746" s="25"/>
      <c r="AA746" s="25" t="n">
        <v>293262</v>
      </c>
      <c r="AB746" s="26"/>
      <c r="AC746" s="27" t="n">
        <v>0</v>
      </c>
      <c r="AD746" s="28" t="n">
        <v>30.8</v>
      </c>
      <c r="AE746" s="28" t="n">
        <v>20.2</v>
      </c>
      <c r="AF746" s="27"/>
      <c r="AG746" s="29" t="n">
        <f aca="false">6753.47943187+0.36116788*I746+0.01252571*N746-22.85359542*V746+0.00407811*AA746-0.00067349*E746</f>
        <v>8414.73709332368</v>
      </c>
      <c r="AH746" s="29" t="n">
        <f aca="false">A746*'Simple Linear Regression'!$B$18+'Simple Linear Regression'!$B$17</f>
        <v>8520.84897444901</v>
      </c>
      <c r="AI746" s="29" t="n">
        <f aca="false">7491.3971+0.0137554*N746-0.00058829*E746-34.3283*V746+0.30565*L746+54.6031*M746</f>
        <v>8564.6403083</v>
      </c>
      <c r="AJ746" s="29" t="n">
        <f aca="false">7491.3971-0.00058829*E746+0.30565*L746+54.6031*M746+0.0137554*N746-34.3283*V746</f>
        <v>8564.6403083</v>
      </c>
      <c r="AK746" s="30" t="n">
        <f aca="false">11611.58410651-152.38769329*I20+0.00324611*N20-2.92151591*V20-0.00770426*AA20-0.00077781*E20</f>
        <v>11433.8401352739</v>
      </c>
      <c r="AL746" s="29" t="n">
        <f aca="false">2192.59+2373.87*I746+0.0316653*N746-15.7623*V746+0.00202406*AA746-0.000740146*E746-0.00963493*(I746*N746)</f>
        <v>8637.7749458294</v>
      </c>
      <c r="AM746" s="30" t="n">
        <f aca="false">5205.907083+122.0638992*I746+13.609808*(N746/1000)-1.245906883*AD746+0.7746840854*AE746-134.2474226*AC746-1547.125689*IF(AND(B746&gt;=DATE(2020,3,20),B746&lt;=DATE(2020,6,26)),1,0)</f>
        <v>8443.76291893988</v>
      </c>
      <c r="AN746" s="30" t="n">
        <f aca="false">IF(ISNUMBER(C747),C747,AN747)-0.8328750492*(AD748-AD747)+3.274150872*(AE748-AE747)+0.7954612886*((IF(ISNUMBER(C747),C747,AN747)-IF(ISNUMBER(C746),C746,AN746))-(-0.8328750492*(AD747-AD746)+3.274150872*(AE747-AE746)))-1.394571582*AO747+0.4181414112*AO746</f>
        <v>9597.93849413298</v>
      </c>
      <c r="AP746" s="31" t="n">
        <f aca="false">AQ746+AR745+'ARIMAX(1,1,1) Model'!$C$19*(AR745-AR744)+'ARIMAX(1,1,1) Model'!$C$20*AS745</f>
        <v>9319.15700304438</v>
      </c>
      <c r="AQ746" s="31" t="n">
        <f aca="false">'ARIMAX(1,1,1) Model'!$C$6*I746+'ARIMAX(1,1,1) Model'!$C$7*N746/1000+'ARIMAX(1,1,1) Model'!$C$8*AD746+'ARIMAX(1,1,1) Model'!$C$9*AE746+'ARIMAX(1,1,1) Model'!$C$10*AC746+'ARIMAX(1,1,1) Model'!$C$11*IF(AND(B746&gt;='ARIMAX(1,1,1) Model'!$C$25,B746&lt;='ARIMAX(1,1,1) Model'!$C$26),1,0)+'ARIMAX(1,1,1) Model'!$C$12*E746/1000+'ARIMAX(1,1,1) Model'!$C$13*V746+'ARIMAX(1,1,1) Model'!$C$14*A746+'ARIMAX(1,1,1) Model'!$C$15*SIN(2*PI()*A746/'ARIMAX(1,1,1) Model'!$C$24)+'ARIMAX(1,1,1) Model'!$C$16*COS(2*PI()*A746/'ARIMAX(1,1,1) Model'!$C$24)+'ARIMAX(1,1,1) Model'!$C$17*SIN(4*PI()*A746/'ARIMAX(1,1,1) Model'!$C$24)+'ARIMAX(1,1,1) Model'!$C$18*COS(4*PI()*A746/'ARIMAX(1,1,1) Model'!$C$24)</f>
        <v>2083.91809609228</v>
      </c>
      <c r="AR746" s="31" t="n">
        <f aca="false">IF(ISNUMBER(C746),C746,AP746)-AQ746</f>
        <v>7185.08190390772</v>
      </c>
      <c r="AS746" s="31" t="n">
        <f aca="false">IF(ISNUMBER(C746),C746-AP746,0)</f>
        <v>-50.1570030443836</v>
      </c>
      <c r="AT746" s="32"/>
      <c r="AU746" s="33"/>
      <c r="AV746" s="33"/>
      <c r="AW746" s="31"/>
      <c r="AX746" s="31"/>
    </row>
    <row r="747" customFormat="false" ht="16.5" hidden="false" customHeight="true" outlineLevel="0" collapsed="false">
      <c r="A747" s="23" t="n">
        <v>746</v>
      </c>
      <c r="B747" s="24" t="n">
        <v>38492</v>
      </c>
      <c r="C747" s="23" t="n">
        <v>9443</v>
      </c>
      <c r="D747" s="25"/>
      <c r="E747" s="25" t="n">
        <v>321000</v>
      </c>
      <c r="F747" s="25"/>
      <c r="G747" s="25" t="n">
        <v>47.77</v>
      </c>
      <c r="H747" s="25" t="n">
        <v>46.982</v>
      </c>
      <c r="I747" s="25" t="n">
        <v>2.163</v>
      </c>
      <c r="J747" s="25" t="n">
        <v>12767.286</v>
      </c>
      <c r="K747" s="25" t="n">
        <v>747768</v>
      </c>
      <c r="L747" s="25" t="n">
        <v>1306</v>
      </c>
      <c r="M747" s="25" t="n">
        <v>17.756</v>
      </c>
      <c r="N747" s="25" t="n">
        <v>253182</v>
      </c>
      <c r="O747" s="25" t="n">
        <v>8598.4</v>
      </c>
      <c r="P747" s="25" t="n">
        <v>2220119</v>
      </c>
      <c r="Q747" s="25"/>
      <c r="R747" s="25" t="n">
        <v>8280</v>
      </c>
      <c r="S747" s="25" t="n">
        <v>9.0416</v>
      </c>
      <c r="T747" s="25" t="n">
        <v>98</v>
      </c>
      <c r="U747" s="25" t="n">
        <v>22</v>
      </c>
      <c r="V747" s="25" t="n">
        <v>90.6</v>
      </c>
      <c r="W747" s="25"/>
      <c r="X747" s="25"/>
      <c r="Y747" s="25"/>
      <c r="Z747" s="25"/>
      <c r="AA747" s="25" t="n">
        <v>293262</v>
      </c>
      <c r="AB747" s="26"/>
      <c r="AC747" s="27" t="n">
        <v>0</v>
      </c>
      <c r="AD747" s="28" t="n">
        <v>22.9</v>
      </c>
      <c r="AE747" s="28" t="n">
        <v>25.3</v>
      </c>
      <c r="AF747" s="27"/>
      <c r="AG747" s="29" t="n">
        <f aca="false">6753.47943187+0.36116788*I747+0.01252571*N747-22.85359542*V747+0.00407811*AA747-0.00067349*E747</f>
        <v>8834.77360698244</v>
      </c>
      <c r="AH747" s="29" t="n">
        <f aca="false">A747*'Simple Linear Regression'!$B$18+'Simple Linear Regression'!$B$17</f>
        <v>8521.70201153291</v>
      </c>
      <c r="AI747" s="29" t="n">
        <f aca="false">7491.3971+0.0137554*N747-0.00058829*E747-34.3283*V747+0.30565*L747+54.6031*M747</f>
        <v>9043.7432564</v>
      </c>
      <c r="AJ747" s="29" t="n">
        <f aca="false">7491.3971-0.00058829*E747+0.30565*L747+54.6031*M747+0.0137554*N747-34.3283*V747</f>
        <v>9043.7432564</v>
      </c>
      <c r="AK747" s="30" t="n">
        <f aca="false">11611.58410651-152.38769329*I21+0.00324611*N21-2.92151591*V21-0.00770426*AA21-0.00077781*E21</f>
        <v>11446.0450473335</v>
      </c>
      <c r="AL747" s="29" t="n">
        <f aca="false">2192.59+2373.87*I747+0.0316653*N747-15.7623*V747+0.00202406*AA747-0.000740146*E747-0.00963493*(I747*N747)</f>
        <v>8995.88102969662</v>
      </c>
      <c r="AM747" s="30" t="n">
        <f aca="false">5205.907083+122.0638992*I747+13.609808*(N747/1000)-1.245906883*AD747+0.7746840854*AE747-134.2474226*AC747-1547.125689*IF(AND(B747&gt;=DATE(2020,3,20),B747&lt;=DATE(2020,6,26)),1,0)</f>
        <v>8906.75794576552</v>
      </c>
      <c r="AN747" s="30" t="n">
        <f aca="false">IF(ISNUMBER(C748),C748,AN748)-0.8328750492*(AD749-AD748)+3.274150872*(AE749-AE748)+0.7954612886*((IF(ISNUMBER(C748),C748,AN748)-IF(ISNUMBER(C747),C747,AN747))-(-0.8328750492*(AD748-AD747)+3.274150872*(AE748-AE747)))-1.394571582*AO748+0.4181414112*AO747</f>
        <v>9412.96785096012</v>
      </c>
      <c r="AP747" s="31" t="n">
        <f aca="false">AQ747+AR746+'ARIMAX(1,1,1) Model'!$C$19*(AR746-AR745)+'ARIMAX(1,1,1) Model'!$C$20*AS746</f>
        <v>9388.77203225188</v>
      </c>
      <c r="AQ747" s="31" t="n">
        <f aca="false">'ARIMAX(1,1,1) Model'!$C$6*I747+'ARIMAX(1,1,1) Model'!$C$7*N747/1000+'ARIMAX(1,1,1) Model'!$C$8*AD747+'ARIMAX(1,1,1) Model'!$C$9*AE747+'ARIMAX(1,1,1) Model'!$C$10*AC747+'ARIMAX(1,1,1) Model'!$C$11*IF(AND(B747&gt;='ARIMAX(1,1,1) Model'!$C$25,B747&lt;='ARIMAX(1,1,1) Model'!$C$26),1,0)+'ARIMAX(1,1,1) Model'!$C$12*E747/1000+'ARIMAX(1,1,1) Model'!$C$13*V747+'ARIMAX(1,1,1) Model'!$C$14*A747+'ARIMAX(1,1,1) Model'!$C$15*SIN(2*PI()*A747/'ARIMAX(1,1,1) Model'!$C$24)+'ARIMAX(1,1,1) Model'!$C$16*COS(2*PI()*A747/'ARIMAX(1,1,1) Model'!$C$24)+'ARIMAX(1,1,1) Model'!$C$17*SIN(4*PI()*A747/'ARIMAX(1,1,1) Model'!$C$24)+'ARIMAX(1,1,1) Model'!$C$18*COS(4*PI()*A747/'ARIMAX(1,1,1) Model'!$C$24)</f>
        <v>2157.32003877316</v>
      </c>
      <c r="AR747" s="31" t="n">
        <f aca="false">IF(ISNUMBER(C747),C747,AP747)-AQ747</f>
        <v>7285.67996122684</v>
      </c>
      <c r="AS747" s="31" t="n">
        <f aca="false">IF(ISNUMBER(C747),C747-AP747,0)</f>
        <v>54.2279677481165</v>
      </c>
      <c r="AT747" s="32"/>
      <c r="AU747" s="33"/>
      <c r="AV747" s="33"/>
      <c r="AW747" s="31"/>
      <c r="AX747" s="31"/>
    </row>
    <row r="748" customFormat="false" ht="16.5" hidden="false" customHeight="true" outlineLevel="0" collapsed="false">
      <c r="A748" s="23" t="n">
        <v>747</v>
      </c>
      <c r="B748" s="24" t="n">
        <v>38499</v>
      </c>
      <c r="C748" s="23" t="n">
        <v>9461</v>
      </c>
      <c r="D748" s="25"/>
      <c r="E748" s="25" t="n">
        <v>320000</v>
      </c>
      <c r="F748" s="25"/>
      <c r="G748" s="25" t="n">
        <v>50.146</v>
      </c>
      <c r="H748" s="25" t="n">
        <v>48.588</v>
      </c>
      <c r="I748" s="25" t="n">
        <v>2.125</v>
      </c>
      <c r="J748" s="25" t="n">
        <v>12767.286</v>
      </c>
      <c r="K748" s="25" t="n">
        <v>747768</v>
      </c>
      <c r="L748" s="25" t="n">
        <v>1306</v>
      </c>
      <c r="M748" s="25" t="n">
        <v>17.756</v>
      </c>
      <c r="N748" s="25" t="n">
        <v>253182</v>
      </c>
      <c r="O748" s="25" t="n">
        <v>8598.4</v>
      </c>
      <c r="P748" s="25" t="n">
        <v>2220119</v>
      </c>
      <c r="Q748" s="25"/>
      <c r="R748" s="25" t="n">
        <v>8280</v>
      </c>
      <c r="S748" s="25" t="n">
        <v>9.2067</v>
      </c>
      <c r="T748" s="25" t="n">
        <v>98</v>
      </c>
      <c r="U748" s="25" t="n">
        <v>22</v>
      </c>
      <c r="V748" s="25" t="n">
        <v>90.6</v>
      </c>
      <c r="W748" s="25"/>
      <c r="X748" s="25"/>
      <c r="Y748" s="25"/>
      <c r="Z748" s="25"/>
      <c r="AA748" s="25" t="n">
        <v>293262</v>
      </c>
      <c r="AB748" s="26"/>
      <c r="AC748" s="27" t="n">
        <v>0</v>
      </c>
      <c r="AD748" s="28" t="n">
        <v>22.1</v>
      </c>
      <c r="AE748" s="28" t="n">
        <v>35.8</v>
      </c>
      <c r="AF748" s="27"/>
      <c r="AG748" s="29" t="n">
        <f aca="false">6753.47943187+0.36116788*I748+0.01252571*N748-22.85359542*V748+0.00407811*AA748-0.00067349*E748</f>
        <v>8835.433372603</v>
      </c>
      <c r="AH748" s="29" t="n">
        <f aca="false">A748*'Simple Linear Regression'!$B$18+'Simple Linear Regression'!$B$17</f>
        <v>8522.55504861682</v>
      </c>
      <c r="AI748" s="29" t="n">
        <f aca="false">7491.3971+0.0137554*N748-0.00058829*E748-34.3283*V748+0.30565*L748+54.6031*M748</f>
        <v>9044.3315464</v>
      </c>
      <c r="AJ748" s="29" t="n">
        <f aca="false">7491.3971-0.00058829*E748+0.30565*L748+54.6031*M748+0.0137554*N748-34.3283*V748</f>
        <v>9044.3315464</v>
      </c>
      <c r="AK748" s="30" t="n">
        <f aca="false">11611.58410651-152.38769329*I22+0.00324611*N22-2.92151591*V22-0.00770426*AA22-0.00077781*E22</f>
        <v>11452.5405596529</v>
      </c>
      <c r="AL748" s="29" t="n">
        <f aca="false">2192.59+2373.87*I748+0.0316653*N748-15.7623*V748+0.00202406*AA748-0.000740146*E748-0.00963493*(I748*N748)</f>
        <v>8999.1109678925</v>
      </c>
      <c r="AM748" s="30" t="n">
        <f aca="false">5205.907083+122.0638992*I748+13.609808*(N748/1000)-1.245906883*AD748+0.7746840854*AE748-134.2474226*AC748-1547.125689*IF(AND(B748&gt;=DATE(2020,3,20),B748&lt;=DATE(2020,6,26)),1,0)</f>
        <v>8911.25042599902</v>
      </c>
      <c r="AN748" s="30" t="n">
        <f aca="false">IF(ISNUMBER(C749),C749,AN749)-0.8328750492*(AD750-AD749)+3.274150872*(AE750-AE749)+0.7954612886*((IF(ISNUMBER(C749),C749,AN749)-IF(ISNUMBER(C748),C748,AN748))-(-0.8328750492*(AD749-AD748)+3.274150872*(AE749-AE748)))-1.394571582*AO749+0.4181414112*AO748</f>
        <v>9640.39597246074</v>
      </c>
      <c r="AP748" s="31" t="n">
        <f aca="false">AQ748+AR747+'ARIMAX(1,1,1) Model'!$C$19*(AR747-AR746)+'ARIMAX(1,1,1) Model'!$C$20*AS747</f>
        <v>9461.58962155488</v>
      </c>
      <c r="AQ748" s="31" t="n">
        <f aca="false">'ARIMAX(1,1,1) Model'!$C$6*I748+'ARIMAX(1,1,1) Model'!$C$7*N748/1000+'ARIMAX(1,1,1) Model'!$C$8*AD748+'ARIMAX(1,1,1) Model'!$C$9*AE748+'ARIMAX(1,1,1) Model'!$C$10*AC748+'ARIMAX(1,1,1) Model'!$C$11*IF(AND(B748&gt;='ARIMAX(1,1,1) Model'!$C$25,B748&lt;='ARIMAX(1,1,1) Model'!$C$26),1,0)+'ARIMAX(1,1,1) Model'!$C$12*E748/1000+'ARIMAX(1,1,1) Model'!$C$13*V748+'ARIMAX(1,1,1) Model'!$C$14*A748+'ARIMAX(1,1,1) Model'!$C$15*SIN(2*PI()*A748/'ARIMAX(1,1,1) Model'!$C$24)+'ARIMAX(1,1,1) Model'!$C$16*COS(2*PI()*A748/'ARIMAX(1,1,1) Model'!$C$24)+'ARIMAX(1,1,1) Model'!$C$17*SIN(4*PI()*A748/'ARIMAX(1,1,1) Model'!$C$24)+'ARIMAX(1,1,1) Model'!$C$18*COS(4*PI()*A748/'ARIMAX(1,1,1) Model'!$C$24)</f>
        <v>2214.90786480029</v>
      </c>
      <c r="AR748" s="31" t="n">
        <f aca="false">IF(ISNUMBER(C748),C748,AP748)-AQ748</f>
        <v>7246.09213519971</v>
      </c>
      <c r="AS748" s="31" t="n">
        <f aca="false">IF(ISNUMBER(C748),C748-AP748,0)</f>
        <v>-0.589621554880068</v>
      </c>
      <c r="AT748" s="32"/>
      <c r="AU748" s="33"/>
      <c r="AV748" s="33"/>
      <c r="AW748" s="31"/>
      <c r="AX748" s="31"/>
    </row>
    <row r="749" customFormat="false" ht="16.5" hidden="false" customHeight="true" outlineLevel="0" collapsed="false">
      <c r="A749" s="23" t="n">
        <v>748</v>
      </c>
      <c r="B749" s="24" t="n">
        <v>38506</v>
      </c>
      <c r="C749" s="23" t="n">
        <v>9451</v>
      </c>
      <c r="D749" s="25"/>
      <c r="E749" s="25" t="n">
        <v>340000</v>
      </c>
      <c r="F749" s="25"/>
      <c r="G749" s="25" t="n">
        <v>53.755</v>
      </c>
      <c r="H749" s="25" t="n">
        <v>50.458</v>
      </c>
      <c r="I749" s="25" t="n">
        <v>2.097</v>
      </c>
      <c r="J749" s="25" t="n">
        <v>12767.286</v>
      </c>
      <c r="K749" s="25" t="n">
        <v>747768</v>
      </c>
      <c r="L749" s="25" t="n">
        <v>1306</v>
      </c>
      <c r="M749" s="25" t="n">
        <v>17.756</v>
      </c>
      <c r="N749" s="25" t="n">
        <v>253182</v>
      </c>
      <c r="O749" s="25" t="n">
        <v>8598.4</v>
      </c>
      <c r="P749" s="25" t="n">
        <v>2220119</v>
      </c>
      <c r="Q749" s="25"/>
      <c r="R749" s="25" t="n">
        <v>8280</v>
      </c>
      <c r="S749" s="25" t="n">
        <v>9.2067</v>
      </c>
      <c r="T749" s="25" t="n">
        <v>98</v>
      </c>
      <c r="U749" s="25" t="n">
        <v>22</v>
      </c>
      <c r="V749" s="25" t="n">
        <v>90.6</v>
      </c>
      <c r="W749" s="25"/>
      <c r="X749" s="25"/>
      <c r="Y749" s="25"/>
      <c r="Z749" s="25"/>
      <c r="AA749" s="25" t="n">
        <v>293262</v>
      </c>
      <c r="AB749" s="26"/>
      <c r="AC749" s="27" t="n">
        <v>1</v>
      </c>
      <c r="AD749" s="28" t="n">
        <v>11.6</v>
      </c>
      <c r="AE749" s="28" t="n">
        <v>22.6</v>
      </c>
      <c r="AF749" s="27"/>
      <c r="AG749" s="29" t="n">
        <f aca="false">6753.47943187+0.36116788*I749+0.01252571*N749-22.85359542*V749+0.00407811*AA749-0.00067349*E749</f>
        <v>8821.95345990236</v>
      </c>
      <c r="AH749" s="29" t="n">
        <f aca="false">A749*'Simple Linear Regression'!$B$18+'Simple Linear Regression'!$B$17</f>
        <v>8523.40808570072</v>
      </c>
      <c r="AI749" s="29" t="n">
        <f aca="false">7491.3971+0.0137554*N749-0.00058829*E749-34.3283*V749+0.30565*L749+54.6031*M749</f>
        <v>9032.5657464</v>
      </c>
      <c r="AJ749" s="29" t="n">
        <f aca="false">7491.3971-0.00058829*E749+0.30565*L749+54.6031*M749+0.0137554*N749-34.3283*V749</f>
        <v>9032.5657464</v>
      </c>
      <c r="AK749" s="30" t="n">
        <f aca="false">11611.58410651-152.38769329*I23+0.00324611*N23-2.92151591*V23-0.00770426*AA23-0.00077781*E23</f>
        <v>11453.8633643118</v>
      </c>
      <c r="AL749" s="29" t="n">
        <f aca="false">2192.59+2373.87*I749+0.0316653*N749-15.7623*V749+0.00202406*AA749-0.000740146*E749-0.00963493*(I749*N749)</f>
        <v>8986.14263161578</v>
      </c>
      <c r="AM749" s="30" t="n">
        <f aca="false">5205.907083+122.0638992*I749+13.609808*(N749/1000)-1.245906883*AD749+0.7746840854*AE749-134.2474226*AC749-1547.125689*IF(AND(B749&gt;=DATE(2020,3,20),B749&lt;=DATE(2020,6,26)),1,0)</f>
        <v>8776.44140656564</v>
      </c>
      <c r="AN749" s="30" t="n">
        <f aca="false">IF(ISNUMBER(C750),C750,AN750)-0.8328750492*(AD751-AD750)+3.274150872*(AE751-AE750)+0.7954612886*((IF(ISNUMBER(C750),C750,AN750)-IF(ISNUMBER(C749),C749,AN749))-(-0.8328750492*(AD750-AD749)+3.274150872*(AE750-AE749)))-1.394571582*AO750+0.4181414112*AO749</f>
        <v>9457.59178302749</v>
      </c>
      <c r="AP749" s="31" t="n">
        <f aca="false">AQ749+AR748+'ARIMAX(1,1,1) Model'!$C$19*(AR748-AR747)+'ARIMAX(1,1,1) Model'!$C$20*AS748</f>
        <v>9301.62143491267</v>
      </c>
      <c r="AQ749" s="31" t="n">
        <f aca="false">'ARIMAX(1,1,1) Model'!$C$6*I749+'ARIMAX(1,1,1) Model'!$C$7*N749/1000+'ARIMAX(1,1,1) Model'!$C$8*AD749+'ARIMAX(1,1,1) Model'!$C$9*AE749+'ARIMAX(1,1,1) Model'!$C$10*AC749+'ARIMAX(1,1,1) Model'!$C$11*IF(AND(B749&gt;='ARIMAX(1,1,1) Model'!$C$25,B749&lt;='ARIMAX(1,1,1) Model'!$C$26),1,0)+'ARIMAX(1,1,1) Model'!$C$12*E749/1000+'ARIMAX(1,1,1) Model'!$C$13*V749+'ARIMAX(1,1,1) Model'!$C$14*A749+'ARIMAX(1,1,1) Model'!$C$15*SIN(2*PI()*A749/'ARIMAX(1,1,1) Model'!$C$24)+'ARIMAX(1,1,1) Model'!$C$16*COS(2*PI()*A749/'ARIMAX(1,1,1) Model'!$C$24)+'ARIMAX(1,1,1) Model'!$C$17*SIN(4*PI()*A749/'ARIMAX(1,1,1) Model'!$C$24)+'ARIMAX(1,1,1) Model'!$C$18*COS(4*PI()*A749/'ARIMAX(1,1,1) Model'!$C$24)</f>
        <v>2058.85965684622</v>
      </c>
      <c r="AR749" s="31" t="n">
        <f aca="false">IF(ISNUMBER(C749),C749,AP749)-AQ749</f>
        <v>7392.14034315378</v>
      </c>
      <c r="AS749" s="31" t="n">
        <f aca="false">IF(ISNUMBER(C749),C749-AP749,0)</f>
        <v>149.378565087331</v>
      </c>
      <c r="AT749" s="32"/>
      <c r="AU749" s="33"/>
      <c r="AV749" s="33"/>
      <c r="AW749" s="31"/>
      <c r="AX749" s="31"/>
    </row>
    <row r="750" customFormat="false" ht="16.5" hidden="false" customHeight="true" outlineLevel="0" collapsed="false">
      <c r="A750" s="23" t="n">
        <v>749</v>
      </c>
      <c r="B750" s="24" t="n">
        <v>38513</v>
      </c>
      <c r="C750" s="23" t="n">
        <v>9528</v>
      </c>
      <c r="D750" s="25"/>
      <c r="E750" s="25" t="n">
        <v>338000</v>
      </c>
      <c r="F750" s="25"/>
      <c r="G750" s="25" t="n">
        <v>53.744</v>
      </c>
      <c r="H750" s="25" t="n">
        <v>51.898</v>
      </c>
      <c r="I750" s="25" t="n">
        <v>2.116</v>
      </c>
      <c r="J750" s="25" t="n">
        <v>12767.286</v>
      </c>
      <c r="K750" s="25" t="n">
        <v>727882</v>
      </c>
      <c r="L750" s="25" t="n">
        <v>1334</v>
      </c>
      <c r="M750" s="25" t="n">
        <v>17.756</v>
      </c>
      <c r="N750" s="25" t="n">
        <v>253182</v>
      </c>
      <c r="O750" s="25" t="n">
        <v>8678.4</v>
      </c>
      <c r="P750" s="25" t="n">
        <v>2220119</v>
      </c>
      <c r="Q750" s="25"/>
      <c r="R750" s="25" t="n">
        <v>8280</v>
      </c>
      <c r="S750" s="25" t="n">
        <v>9.2067</v>
      </c>
      <c r="T750" s="25" t="n">
        <v>98</v>
      </c>
      <c r="U750" s="25" t="n">
        <v>22</v>
      </c>
      <c r="V750" s="25" t="n">
        <v>90.8</v>
      </c>
      <c r="W750" s="25"/>
      <c r="X750" s="25"/>
      <c r="Y750" s="25"/>
      <c r="Z750" s="25"/>
      <c r="AA750" s="25" t="n">
        <v>293262</v>
      </c>
      <c r="AB750" s="26"/>
      <c r="AC750" s="27" t="n">
        <v>0</v>
      </c>
      <c r="AD750" s="28" t="n">
        <v>0.2</v>
      </c>
      <c r="AE750" s="28" t="n">
        <v>71.6</v>
      </c>
      <c r="AF750" s="27"/>
      <c r="AG750" s="29" t="n">
        <f aca="false">6753.47943187+0.36116788*I750+0.01252571*N750-22.85359542*V750+0.00407811*AA750-0.00067349*E750</f>
        <v>8818.73658300808</v>
      </c>
      <c r="AH750" s="29" t="n">
        <f aca="false">A750*'Simple Linear Regression'!$B$18+'Simple Linear Regression'!$B$17</f>
        <v>8524.26112278462</v>
      </c>
      <c r="AI750" s="29" t="n">
        <f aca="false">7491.3971+0.0137554*N750-0.00058829*E750-34.3283*V750+0.30565*L750+54.6031*M750</f>
        <v>9035.4348664</v>
      </c>
      <c r="AJ750" s="29" t="n">
        <f aca="false">7491.3971-0.00058829*E750+0.30565*L750+54.6031*M750+0.0137554*N750-34.3283*V750</f>
        <v>9035.4348664</v>
      </c>
      <c r="AK750" s="30" t="n">
        <f aca="false">11611.58410651-152.38769329*I24+0.00324611*N24-2.92151591*V24-0.00770426*AA24-0.00077781*E24</f>
        <v>11451.6664504716</v>
      </c>
      <c r="AL750" s="29" t="n">
        <f aca="false">2192.59+2373.87*I750+0.0316653*N750-15.7623*V750+0.00202406*AA750-0.000740146*E750-0.00963493*(I750*N750)</f>
        <v>8983.22556751784</v>
      </c>
      <c r="AM750" s="30" t="n">
        <f aca="false">5205.907083+122.0638992*I750+13.609808*(N750/1000)-1.245906883*AD750+0.7746840854*AE750-134.2474226*AC750-1547.125689*IF(AND(B750&gt;=DATE(2020,3,20),B750&lt;=DATE(2020,6,26)),1,0)</f>
        <v>8965.17090190124</v>
      </c>
      <c r="AN750" s="30" t="n">
        <f aca="false">IF(ISNUMBER(C751),C751,AN751)-0.8328750492*(AD752-AD751)+3.274150872*(AE752-AE751)+0.7954612886*((IF(ISNUMBER(C751),C751,AN751)-IF(ISNUMBER(C750),C750,AN750))-(-0.8328750492*(AD751-AD750)+3.274150872*(AE751-AE750)))-1.394571582*AO751+0.4181414112*AO750</f>
        <v>9111.76215073501</v>
      </c>
      <c r="AP750" s="31" t="n">
        <f aca="false">AQ750+AR749+'ARIMAX(1,1,1) Model'!$C$19*(AR749-AR748)+'ARIMAX(1,1,1) Model'!$C$20*AS749</f>
        <v>9579.38431771556</v>
      </c>
      <c r="AQ750" s="31" t="n">
        <f aca="false">'ARIMAX(1,1,1) Model'!$C$6*I750+'ARIMAX(1,1,1) Model'!$C$7*N750/1000+'ARIMAX(1,1,1) Model'!$C$8*AD750+'ARIMAX(1,1,1) Model'!$C$9*AE750+'ARIMAX(1,1,1) Model'!$C$10*AC750+'ARIMAX(1,1,1) Model'!$C$11*IF(AND(B750&gt;='ARIMAX(1,1,1) Model'!$C$25,B750&lt;='ARIMAX(1,1,1) Model'!$C$26),1,0)+'ARIMAX(1,1,1) Model'!$C$12*E750/1000+'ARIMAX(1,1,1) Model'!$C$13*V750+'ARIMAX(1,1,1) Model'!$C$14*A750+'ARIMAX(1,1,1) Model'!$C$15*SIN(2*PI()*A750/'ARIMAX(1,1,1) Model'!$C$24)+'ARIMAX(1,1,1) Model'!$C$16*COS(2*PI()*A750/'ARIMAX(1,1,1) Model'!$C$24)+'ARIMAX(1,1,1) Model'!$C$17*SIN(4*PI()*A750/'ARIMAX(1,1,1) Model'!$C$24)+'ARIMAX(1,1,1) Model'!$C$18*COS(4*PI()*A750/'ARIMAX(1,1,1) Model'!$C$24)</f>
        <v>2307.45283272512</v>
      </c>
      <c r="AR750" s="31" t="n">
        <f aca="false">IF(ISNUMBER(C750),C750,AP750)-AQ750</f>
        <v>7220.54716727488</v>
      </c>
      <c r="AS750" s="31" t="n">
        <f aca="false">IF(ISNUMBER(C750),C750-AP750,0)</f>
        <v>-51.3843177155577</v>
      </c>
      <c r="AT750" s="32"/>
      <c r="AU750" s="33"/>
      <c r="AV750" s="33"/>
      <c r="AW750" s="31"/>
      <c r="AX750" s="31"/>
    </row>
    <row r="751" customFormat="false" ht="16.5" hidden="false" customHeight="true" outlineLevel="0" collapsed="false">
      <c r="A751" s="23" t="n">
        <v>750</v>
      </c>
      <c r="B751" s="24" t="n">
        <v>38520</v>
      </c>
      <c r="C751" s="23" t="n">
        <v>9313</v>
      </c>
      <c r="D751" s="25"/>
      <c r="E751" s="25" t="n">
        <v>333000</v>
      </c>
      <c r="F751" s="25"/>
      <c r="G751" s="25" t="n">
        <v>56.182</v>
      </c>
      <c r="H751" s="25" t="n">
        <v>54.172</v>
      </c>
      <c r="I751" s="25" t="n">
        <v>2.13</v>
      </c>
      <c r="J751" s="25" t="n">
        <v>12767.286</v>
      </c>
      <c r="K751" s="25" t="n">
        <v>727882</v>
      </c>
      <c r="L751" s="25" t="n">
        <v>1334</v>
      </c>
      <c r="M751" s="25" t="n">
        <v>17.414</v>
      </c>
      <c r="N751" s="25" t="n">
        <v>250860</v>
      </c>
      <c r="O751" s="25" t="n">
        <v>8678.4</v>
      </c>
      <c r="P751" s="25" t="n">
        <v>2248511</v>
      </c>
      <c r="Q751" s="25"/>
      <c r="R751" s="25" t="n">
        <v>8280</v>
      </c>
      <c r="S751" s="25" t="n">
        <v>9.2067</v>
      </c>
      <c r="T751" s="25" t="n">
        <v>98</v>
      </c>
      <c r="U751" s="25" t="n">
        <v>22</v>
      </c>
      <c r="V751" s="25" t="n">
        <v>90.8</v>
      </c>
      <c r="W751" s="25"/>
      <c r="X751" s="25"/>
      <c r="Y751" s="25"/>
      <c r="Z751" s="25"/>
      <c r="AA751" s="25" t="n">
        <v>293262</v>
      </c>
      <c r="AB751" s="26"/>
      <c r="AC751" s="27" t="n">
        <v>0</v>
      </c>
      <c r="AD751" s="28" t="n">
        <v>0.7</v>
      </c>
      <c r="AE751" s="28" t="n">
        <v>72.8</v>
      </c>
      <c r="AF751" s="27"/>
      <c r="AG751" s="29" t="n">
        <f aca="false">6753.47943187+0.36116788*I751+0.01252571*N751-22.85359542*V751+0.00407811*AA751-0.00067349*E751</f>
        <v>8793.0243907384</v>
      </c>
      <c r="AH751" s="29" t="n">
        <f aca="false">A751*'Simple Linear Regression'!$B$18+'Simple Linear Regression'!$B$17</f>
        <v>8525.11415986853</v>
      </c>
      <c r="AI751" s="29" t="n">
        <f aca="false">7491.3971+0.0137554*N751-0.00058829*E751-34.3283*V751+0.30565*L751+54.6031*M751</f>
        <v>8987.7620174</v>
      </c>
      <c r="AJ751" s="29" t="n">
        <f aca="false">7491.3971-0.00058829*E751+0.30565*L751+54.6031*M751+0.0137554*N751-34.3283*V751</f>
        <v>8987.7620174</v>
      </c>
      <c r="AK751" s="30" t="n">
        <f aca="false">11611.58410651-152.38769329*I25+0.00324611*N25-2.92151591*V25-0.00770426*AA25-0.00077781*E25</f>
        <v>11494.0541702547</v>
      </c>
      <c r="AL751" s="29" t="n">
        <f aca="false">2192.59+2373.87*I751+0.0316653*N751-15.7623*V751+0.00202406*AA751-0.000740146*E751-0.00963493*(I751*N751)</f>
        <v>8960.135193946</v>
      </c>
      <c r="AM751" s="30" t="n">
        <f aca="false">5205.907083+122.0638992*I751+13.609808*(N751/1000)-1.245906883*AD751+0.7746840854*AE751-134.2474226*AC751-1547.125689*IF(AND(B751&gt;=DATE(2020,3,20),B751&lt;=DATE(2020,6,26)),1,0)</f>
        <v>8935.58448977502</v>
      </c>
      <c r="AN751" s="30" t="n">
        <f aca="false">IF(ISNUMBER(C752),C752,AN752)-0.8328750492*(AD753-AD752)+3.274150872*(AE753-AE752)+0.7954612886*((IF(ISNUMBER(C752),C752,AN752)-IF(ISNUMBER(C751),C751,AN751))-(-0.8328750492*(AD752-AD751)+3.274150872*(AE752-AE751)))-1.394571582*AO752+0.4181414112*AO751</f>
        <v>9496.11179091431</v>
      </c>
      <c r="AP751" s="31" t="n">
        <f aca="false">AQ751+AR750+'ARIMAX(1,1,1) Model'!$C$19*(AR750-AR749)+'ARIMAX(1,1,1) Model'!$C$20*AS750</f>
        <v>9550.23686629634</v>
      </c>
      <c r="AQ751" s="31" t="n">
        <f aca="false">'ARIMAX(1,1,1) Model'!$C$6*I751+'ARIMAX(1,1,1) Model'!$C$7*N751/1000+'ARIMAX(1,1,1) Model'!$C$8*AD751+'ARIMAX(1,1,1) Model'!$C$9*AE751+'ARIMAX(1,1,1) Model'!$C$10*AC751+'ARIMAX(1,1,1) Model'!$C$11*IF(AND(B751&gt;='ARIMAX(1,1,1) Model'!$C$25,B751&lt;='ARIMAX(1,1,1) Model'!$C$26),1,0)+'ARIMAX(1,1,1) Model'!$C$12*E751/1000+'ARIMAX(1,1,1) Model'!$C$13*V751+'ARIMAX(1,1,1) Model'!$C$14*A751+'ARIMAX(1,1,1) Model'!$C$15*SIN(2*PI()*A751/'ARIMAX(1,1,1) Model'!$C$24)+'ARIMAX(1,1,1) Model'!$C$16*COS(2*PI()*A751/'ARIMAX(1,1,1) Model'!$C$24)+'ARIMAX(1,1,1) Model'!$C$17*SIN(4*PI()*A751/'ARIMAX(1,1,1) Model'!$C$24)+'ARIMAX(1,1,1) Model'!$C$18*COS(4*PI()*A751/'ARIMAX(1,1,1) Model'!$C$24)</f>
        <v>2300.17528762859</v>
      </c>
      <c r="AR751" s="31" t="n">
        <f aca="false">IF(ISNUMBER(C751),C751,AP751)-AQ751</f>
        <v>7012.82471237141</v>
      </c>
      <c r="AS751" s="31" t="n">
        <f aca="false">IF(ISNUMBER(C751),C751-AP751,0)</f>
        <v>-237.236866296338</v>
      </c>
      <c r="AT751" s="32"/>
      <c r="AU751" s="33"/>
      <c r="AV751" s="33"/>
      <c r="AW751" s="31"/>
      <c r="AX751" s="31"/>
    </row>
    <row r="752" customFormat="false" ht="16.5" hidden="false" customHeight="true" outlineLevel="0" collapsed="false">
      <c r="A752" s="23" t="n">
        <v>751</v>
      </c>
      <c r="B752" s="24" t="n">
        <v>38527</v>
      </c>
      <c r="C752" s="23" t="n">
        <v>9367</v>
      </c>
      <c r="D752" s="25"/>
      <c r="E752" s="25" t="n">
        <v>321000</v>
      </c>
      <c r="F752" s="25"/>
      <c r="G752" s="25" t="n">
        <v>59.044</v>
      </c>
      <c r="H752" s="25" t="n">
        <v>56.952</v>
      </c>
      <c r="I752" s="25" t="n">
        <v>2.161</v>
      </c>
      <c r="J752" s="25" t="n">
        <v>12767.286</v>
      </c>
      <c r="K752" s="25" t="n">
        <v>727882</v>
      </c>
      <c r="L752" s="25" t="n">
        <v>1334</v>
      </c>
      <c r="M752" s="25" t="n">
        <v>17.414</v>
      </c>
      <c r="N752" s="25" t="n">
        <v>250860</v>
      </c>
      <c r="O752" s="25" t="n">
        <v>8678.4</v>
      </c>
      <c r="P752" s="25" t="n">
        <v>2248511</v>
      </c>
      <c r="Q752" s="25"/>
      <c r="R752" s="25" t="n">
        <v>8280</v>
      </c>
      <c r="S752" s="25" t="n">
        <v>9.2067</v>
      </c>
      <c r="T752" s="25" t="n">
        <v>98</v>
      </c>
      <c r="U752" s="25" t="n">
        <v>22</v>
      </c>
      <c r="V752" s="25" t="n">
        <v>90.8</v>
      </c>
      <c r="W752" s="25"/>
      <c r="X752" s="25"/>
      <c r="Y752" s="25"/>
      <c r="Z752" s="25"/>
      <c r="AA752" s="25" t="n">
        <v>293262</v>
      </c>
      <c r="AB752" s="26"/>
      <c r="AC752" s="27" t="n">
        <v>0</v>
      </c>
      <c r="AD752" s="28" t="n">
        <v>0.6</v>
      </c>
      <c r="AE752" s="28" t="n">
        <v>64.4</v>
      </c>
      <c r="AF752" s="27"/>
      <c r="AG752" s="29" t="n">
        <f aca="false">6753.47943187+0.36116788*I752+0.01252571*N752-22.85359542*V752+0.00407811*AA752-0.00067349*E752</f>
        <v>8801.11746694268</v>
      </c>
      <c r="AH752" s="29" t="n">
        <f aca="false">A752*'Simple Linear Regression'!$B$18+'Simple Linear Regression'!$B$17</f>
        <v>8525.96719695243</v>
      </c>
      <c r="AI752" s="29" t="n">
        <f aca="false">7491.3971+0.0137554*N752-0.00058829*E752-34.3283*V752+0.30565*L752+54.6031*M752</f>
        <v>8994.8214974</v>
      </c>
      <c r="AJ752" s="29" t="n">
        <f aca="false">7491.3971-0.00058829*E752+0.30565*L752+54.6031*M752+0.0137554*N752-34.3283*V752</f>
        <v>8994.8214974</v>
      </c>
      <c r="AK752" s="30" t="n">
        <f aca="false">11611.58410651-152.38769329*I26+0.00324611*N26-2.92151591*V26-0.00770426*AA26-0.00077781*E26</f>
        <v>11503.8450533346</v>
      </c>
      <c r="AL752" s="29" t="n">
        <f aca="false">2192.59+2373.87*I752+0.0316653*N752-15.7623*V752+0.00202406*AA752-0.000740146*E752-0.00963493*(I752*N752)</f>
        <v>8967.6793412122</v>
      </c>
      <c r="AM752" s="30" t="n">
        <f aca="false">5205.907083+122.0638992*I752+13.609808*(N752/1000)-1.245906883*AD752+0.7746840854*AE752-134.2474226*AC752-1547.125689*IF(AND(B752&gt;=DATE(2020,3,20),B752&lt;=DATE(2020,6,26)),1,0)</f>
        <v>8932.98571502116</v>
      </c>
      <c r="AN752" s="30" t="n">
        <f aca="false">IF(ISNUMBER(C753),C753,AN753)-0.8328750492*(AD754-AD753)+3.274150872*(AE754-AE753)+0.7954612886*((IF(ISNUMBER(C753),C753,AN753)-IF(ISNUMBER(C752),C752,AN752))-(-0.8328750492*(AD753-AD752)+3.274150872*(AE753-AE752)))-1.394571582*AO753+0.4181414112*AO752</f>
        <v>9915.22657434825</v>
      </c>
      <c r="AP752" s="31" t="n">
        <f aca="false">AQ752+AR751+'ARIMAX(1,1,1) Model'!$C$19*(AR751-AR750)+'ARIMAX(1,1,1) Model'!$C$20*AS751</f>
        <v>9465.45492491667</v>
      </c>
      <c r="AQ752" s="31" t="n">
        <f aca="false">'ARIMAX(1,1,1) Model'!$C$6*I752+'ARIMAX(1,1,1) Model'!$C$7*N752/1000+'ARIMAX(1,1,1) Model'!$C$8*AD752+'ARIMAX(1,1,1) Model'!$C$9*AE752+'ARIMAX(1,1,1) Model'!$C$10*AC752+'ARIMAX(1,1,1) Model'!$C$11*IF(AND(B752&gt;='ARIMAX(1,1,1) Model'!$C$25,B752&lt;='ARIMAX(1,1,1) Model'!$C$26),1,0)+'ARIMAX(1,1,1) Model'!$C$12*E752/1000+'ARIMAX(1,1,1) Model'!$C$13*V752+'ARIMAX(1,1,1) Model'!$C$14*A752+'ARIMAX(1,1,1) Model'!$C$15*SIN(2*PI()*A752/'ARIMAX(1,1,1) Model'!$C$24)+'ARIMAX(1,1,1) Model'!$C$16*COS(2*PI()*A752/'ARIMAX(1,1,1) Model'!$C$24)+'ARIMAX(1,1,1) Model'!$C$17*SIN(4*PI()*A752/'ARIMAX(1,1,1) Model'!$C$24)+'ARIMAX(1,1,1) Model'!$C$18*COS(4*PI()*A752/'ARIMAX(1,1,1) Model'!$C$24)</f>
        <v>2259.35673882042</v>
      </c>
      <c r="AR752" s="31" t="n">
        <f aca="false">IF(ISNUMBER(C752),C752,AP752)-AQ752</f>
        <v>7107.64326117958</v>
      </c>
      <c r="AS752" s="31" t="n">
        <f aca="false">IF(ISNUMBER(C752),C752-AP752,0)</f>
        <v>-98.4549249166739</v>
      </c>
      <c r="AT752" s="32"/>
      <c r="AU752" s="33"/>
      <c r="AV752" s="33"/>
      <c r="AW752" s="31"/>
      <c r="AX752" s="31"/>
    </row>
    <row r="753" customFormat="false" ht="16.5" hidden="false" customHeight="true" outlineLevel="0" collapsed="false">
      <c r="A753" s="23" t="n">
        <v>752</v>
      </c>
      <c r="B753" s="24" t="n">
        <v>38534</v>
      </c>
      <c r="C753" s="23" t="n">
        <v>9721</v>
      </c>
      <c r="D753" s="25"/>
      <c r="E753" s="25" t="n">
        <v>311000</v>
      </c>
      <c r="F753" s="25"/>
      <c r="G753" s="25" t="n">
        <v>58.214</v>
      </c>
      <c r="H753" s="25" t="n">
        <v>56.688</v>
      </c>
      <c r="I753" s="25" t="n">
        <v>2.215</v>
      </c>
      <c r="J753" s="25" t="n">
        <v>12767.286</v>
      </c>
      <c r="K753" s="25" t="n">
        <v>727882</v>
      </c>
      <c r="L753" s="25" t="n">
        <v>1334</v>
      </c>
      <c r="M753" s="25" t="n">
        <v>17.414</v>
      </c>
      <c r="N753" s="25" t="n">
        <v>250860</v>
      </c>
      <c r="O753" s="25" t="n">
        <v>8678.4</v>
      </c>
      <c r="P753" s="25" t="n">
        <v>2248511</v>
      </c>
      <c r="Q753" s="25"/>
      <c r="R753" s="25" t="n">
        <v>8280</v>
      </c>
      <c r="S753" s="25" t="n">
        <v>9.2067</v>
      </c>
      <c r="T753" s="25" t="n">
        <v>98</v>
      </c>
      <c r="U753" s="25" t="n">
        <v>22</v>
      </c>
      <c r="V753" s="25" t="n">
        <v>90.8</v>
      </c>
      <c r="W753" s="25"/>
      <c r="X753" s="25"/>
      <c r="Y753" s="25"/>
      <c r="Z753" s="25"/>
      <c r="AA753" s="25" t="n">
        <v>293262</v>
      </c>
      <c r="AB753" s="26"/>
      <c r="AC753" s="27" t="n">
        <v>0</v>
      </c>
      <c r="AD753" s="28" t="n">
        <v>0</v>
      </c>
      <c r="AE753" s="28" t="n">
        <v>83.9</v>
      </c>
      <c r="AF753" s="27"/>
      <c r="AG753" s="29" t="n">
        <f aca="false">6753.47943187+0.36116788*I753+0.01252571*N753-22.85359542*V753+0.00407811*AA753-0.00067349*E753</f>
        <v>8807.8718700082</v>
      </c>
      <c r="AH753" s="29" t="n">
        <f aca="false">A753*'Simple Linear Regression'!$B$18+'Simple Linear Regression'!$B$17</f>
        <v>8526.82023403634</v>
      </c>
      <c r="AI753" s="29" t="n">
        <f aca="false">7491.3971+0.0137554*N753-0.00058829*E753-34.3283*V753+0.30565*L753+54.6031*M753</f>
        <v>9000.7043974</v>
      </c>
      <c r="AJ753" s="29" t="n">
        <f aca="false">7491.3971-0.00058829*E753+0.30565*L753+54.6031*M753+0.0137554*N753-34.3283*V753</f>
        <v>9000.7043974</v>
      </c>
      <c r="AK753" s="30" t="n">
        <f aca="false">11611.58410651-152.38769329*I27+0.00324611*N27-2.92151591*V27-0.00770426*AA27-0.00077781*E27</f>
        <v>11492.1779033346</v>
      </c>
      <c r="AL753" s="29" t="n">
        <f aca="false">2192.59+2373.87*I753+0.0316653*N753-15.7623*V753+0.00202406*AA753-0.000740146*E753-0.00963493*(I753*N753)</f>
        <v>8972.750780063</v>
      </c>
      <c r="AM753" s="30" t="n">
        <f aca="false">5205.907083+122.0638992*I753+13.609808*(N753/1000)-1.245906883*AD753+0.7746840854*AE753-134.2474226*AC753-1547.125689*IF(AND(B753&gt;=DATE(2020,3,20),B753&lt;=DATE(2020,6,26)),1,0)</f>
        <v>8955.43104937306</v>
      </c>
      <c r="AN753" s="30" t="n">
        <f aca="false">IF(ISNUMBER(C754),C754,AN754)-0.8328750492*(AD755-AD754)+3.274150872*(AE755-AE754)+0.7954612886*((IF(ISNUMBER(C754),C754,AN754)-IF(ISNUMBER(C753),C753,AN753))-(-0.8328750492*(AD754-AD753)+3.274150872*(AE754-AE753)))-1.394571582*AO754+0.4181414112*AO753</f>
        <v>9186.91327458065</v>
      </c>
      <c r="AP753" s="31" t="n">
        <f aca="false">AQ753+AR752+'ARIMAX(1,1,1) Model'!$C$19*(AR752-AR751)+'ARIMAX(1,1,1) Model'!$C$20*AS752</f>
        <v>9495.06137380661</v>
      </c>
      <c r="AQ753" s="31" t="n">
        <f aca="false">'ARIMAX(1,1,1) Model'!$C$6*I753+'ARIMAX(1,1,1) Model'!$C$7*N753/1000+'ARIMAX(1,1,1) Model'!$C$8*AD753+'ARIMAX(1,1,1) Model'!$C$9*AE753+'ARIMAX(1,1,1) Model'!$C$10*AC753+'ARIMAX(1,1,1) Model'!$C$11*IF(AND(B753&gt;='ARIMAX(1,1,1) Model'!$C$25,B753&lt;='ARIMAX(1,1,1) Model'!$C$26),1,0)+'ARIMAX(1,1,1) Model'!$C$12*E753/1000+'ARIMAX(1,1,1) Model'!$C$13*V753+'ARIMAX(1,1,1) Model'!$C$14*A753+'ARIMAX(1,1,1) Model'!$C$15*SIN(2*PI()*A753/'ARIMAX(1,1,1) Model'!$C$24)+'ARIMAX(1,1,1) Model'!$C$16*COS(2*PI()*A753/'ARIMAX(1,1,1) Model'!$C$24)+'ARIMAX(1,1,1) Model'!$C$17*SIN(4*PI()*A753/'ARIMAX(1,1,1) Model'!$C$24)+'ARIMAX(1,1,1) Model'!$C$18*COS(4*PI()*A753/'ARIMAX(1,1,1) Model'!$C$24)</f>
        <v>2289.55265136739</v>
      </c>
      <c r="AR753" s="31" t="n">
        <f aca="false">IF(ISNUMBER(C753),C753,AP753)-AQ753</f>
        <v>7431.44734863261</v>
      </c>
      <c r="AS753" s="31" t="n">
        <f aca="false">IF(ISNUMBER(C753),C753-AP753,0)</f>
        <v>225.938626193389</v>
      </c>
      <c r="AT753" s="32"/>
      <c r="AU753" s="33"/>
      <c r="AV753" s="33"/>
      <c r="AW753" s="31"/>
      <c r="AX753" s="31"/>
    </row>
    <row r="754" customFormat="false" ht="16.5" hidden="false" customHeight="true" outlineLevel="0" collapsed="false">
      <c r="A754" s="23" t="n">
        <v>753</v>
      </c>
      <c r="B754" s="24" t="n">
        <v>38541</v>
      </c>
      <c r="C754" s="23" t="n">
        <v>9391</v>
      </c>
      <c r="D754" s="25"/>
      <c r="E754" s="25" t="n">
        <v>327000</v>
      </c>
      <c r="F754" s="25"/>
      <c r="G754" s="25" t="n">
        <v>60.355</v>
      </c>
      <c r="H754" s="25" t="n">
        <v>57.984</v>
      </c>
      <c r="I754" s="25" t="n">
        <v>2.226</v>
      </c>
      <c r="J754" s="25" t="n">
        <v>12767.286</v>
      </c>
      <c r="K754" s="25" t="n">
        <v>727882</v>
      </c>
      <c r="L754" s="25" t="n">
        <v>1320</v>
      </c>
      <c r="M754" s="25" t="n">
        <v>17.414</v>
      </c>
      <c r="N754" s="25" t="n">
        <v>250860</v>
      </c>
      <c r="O754" s="25" t="n">
        <v>8671.6</v>
      </c>
      <c r="P754" s="25" t="n">
        <v>2248511</v>
      </c>
      <c r="Q754" s="25"/>
      <c r="R754" s="25" t="n">
        <v>8280</v>
      </c>
      <c r="S754" s="25" t="n">
        <v>9.2067</v>
      </c>
      <c r="T754" s="25" t="n">
        <v>98</v>
      </c>
      <c r="U754" s="25" t="n">
        <v>22</v>
      </c>
      <c r="V754" s="25" t="n">
        <v>92.8</v>
      </c>
      <c r="W754" s="25"/>
      <c r="X754" s="25"/>
      <c r="Y754" s="25"/>
      <c r="Z754" s="25"/>
      <c r="AA754" s="25" t="n">
        <v>293262</v>
      </c>
      <c r="AB754" s="26"/>
      <c r="AC754" s="27" t="n">
        <v>1</v>
      </c>
      <c r="AD754" s="28" t="n">
        <v>0.2</v>
      </c>
      <c r="AE754" s="28" t="n">
        <v>72.9</v>
      </c>
      <c r="AF754" s="27"/>
      <c r="AG754" s="29" t="n">
        <f aca="false">6753.47943187+0.36116788*I754+0.01252571*N754-22.85359542*V754+0.00407811*AA754-0.00067349*E754</f>
        <v>8751.39281201488</v>
      </c>
      <c r="AH754" s="29" t="n">
        <f aca="false">A754*'Simple Linear Regression'!$B$18+'Simple Linear Regression'!$B$17</f>
        <v>8527.67327112024</v>
      </c>
      <c r="AI754" s="29" t="n">
        <f aca="false">7491.3971+0.0137554*N754-0.00058829*E754-34.3283*V754+0.30565*L754+54.6031*M754</f>
        <v>8918.3560574</v>
      </c>
      <c r="AJ754" s="29" t="n">
        <f aca="false">7491.3971-0.00058829*E754+0.30565*L754+54.6031*M754+0.0137554*N754-34.3283*V754</f>
        <v>8918.3560574</v>
      </c>
      <c r="AK754" s="30" t="n">
        <f aca="false">11611.58410651-152.38769329*I28+0.00324611*N28-2.92151591*V28-0.00770426*AA28-0.00077781*E28</f>
        <v>11470.8192556493</v>
      </c>
      <c r="AL754" s="29" t="n">
        <f aca="false">2192.59+2373.87*I754+0.0316653*N754-15.7623*V754+0.00202406*AA754-0.000740146*E754-0.00963493*(I754*N754)</f>
        <v>8928.9092101252</v>
      </c>
      <c r="AM754" s="30" t="n">
        <f aca="false">5205.907083+122.0638992*I754+13.609808*(N754/1000)-1.245906883*AD754+0.7746840854*AE754-134.2474226*AC754-1547.125689*IF(AND(B754&gt;=DATE(2020,3,20),B754&lt;=DATE(2020,6,26)),1,0)</f>
        <v>8813.75562334826</v>
      </c>
      <c r="AN754" s="30" t="n">
        <f aca="false">IF(ISNUMBER(C755),C755,AN755)-0.8328750492*(AD756-AD755)+3.274150872*(AE756-AE755)+0.7954612886*((IF(ISNUMBER(C755),C755,AN755)-IF(ISNUMBER(C754),C754,AN754))-(-0.8328750492*(AD755-AD754)+3.274150872*(AE755-AE754)))-1.394571582*AO755+0.4181414112*AO754</f>
        <v>9487.13355491382</v>
      </c>
      <c r="AP754" s="31" t="n">
        <f aca="false">AQ754+AR753+'ARIMAX(1,1,1) Model'!$C$19*(AR753-AR752)+'ARIMAX(1,1,1) Model'!$C$20*AS753</f>
        <v>9397.87833683664</v>
      </c>
      <c r="AQ754" s="31" t="n">
        <f aca="false">'ARIMAX(1,1,1) Model'!$C$6*I754+'ARIMAX(1,1,1) Model'!$C$7*N754/1000+'ARIMAX(1,1,1) Model'!$C$8*AD754+'ARIMAX(1,1,1) Model'!$C$9*AE754+'ARIMAX(1,1,1) Model'!$C$10*AC754+'ARIMAX(1,1,1) Model'!$C$11*IF(AND(B754&gt;='ARIMAX(1,1,1) Model'!$C$25,B754&lt;='ARIMAX(1,1,1) Model'!$C$26),1,0)+'ARIMAX(1,1,1) Model'!$C$12*E754/1000+'ARIMAX(1,1,1) Model'!$C$13*V754+'ARIMAX(1,1,1) Model'!$C$14*A754+'ARIMAX(1,1,1) Model'!$C$15*SIN(2*PI()*A754/'ARIMAX(1,1,1) Model'!$C$24)+'ARIMAX(1,1,1) Model'!$C$16*COS(2*PI()*A754/'ARIMAX(1,1,1) Model'!$C$24)+'ARIMAX(1,1,1) Model'!$C$17*SIN(4*PI()*A754/'ARIMAX(1,1,1) Model'!$C$24)+'ARIMAX(1,1,1) Model'!$C$18*COS(4*PI()*A754/'ARIMAX(1,1,1) Model'!$C$24)</f>
        <v>2138.21347008626</v>
      </c>
      <c r="AR754" s="31" t="n">
        <f aca="false">IF(ISNUMBER(C754),C754,AP754)-AQ754</f>
        <v>7252.78652991374</v>
      </c>
      <c r="AS754" s="31" t="n">
        <f aca="false">IF(ISNUMBER(C754),C754-AP754,0)</f>
        <v>-6.8783368366403</v>
      </c>
      <c r="AT754" s="32"/>
      <c r="AU754" s="33"/>
      <c r="AV754" s="33"/>
      <c r="AW754" s="31"/>
      <c r="AX754" s="31"/>
    </row>
    <row r="755" customFormat="false" ht="16.5" hidden="false" customHeight="true" outlineLevel="0" collapsed="false">
      <c r="A755" s="23" t="n">
        <v>754</v>
      </c>
      <c r="B755" s="24" t="n">
        <v>38548</v>
      </c>
      <c r="C755" s="23" t="n">
        <v>9415</v>
      </c>
      <c r="D755" s="25"/>
      <c r="E755" s="25" t="n">
        <v>338000</v>
      </c>
      <c r="F755" s="25"/>
      <c r="G755" s="25" t="n">
        <v>59.182</v>
      </c>
      <c r="H755" s="25" t="n">
        <v>57.43</v>
      </c>
      <c r="I755" s="25" t="n">
        <v>2.328</v>
      </c>
      <c r="J755" s="25" t="n">
        <v>12767.286</v>
      </c>
      <c r="K755" s="25" t="n">
        <v>845975</v>
      </c>
      <c r="L755" s="25" t="n">
        <v>1320</v>
      </c>
      <c r="M755" s="25" t="n">
        <v>17.414</v>
      </c>
      <c r="N755" s="25" t="n">
        <v>250860</v>
      </c>
      <c r="O755" s="25" t="n">
        <v>8671.6</v>
      </c>
      <c r="P755" s="25" t="n">
        <v>2248511</v>
      </c>
      <c r="Q755" s="25"/>
      <c r="R755" s="25" t="n">
        <v>8280</v>
      </c>
      <c r="S755" s="25" t="n">
        <v>9.2067</v>
      </c>
      <c r="T755" s="25" t="n">
        <v>98</v>
      </c>
      <c r="U755" s="25" t="n">
        <v>22</v>
      </c>
      <c r="V755" s="25" t="n">
        <v>92.8</v>
      </c>
      <c r="W755" s="25"/>
      <c r="X755" s="25"/>
      <c r="Y755" s="25"/>
      <c r="Z755" s="25"/>
      <c r="AA755" s="25" t="n">
        <v>293262</v>
      </c>
      <c r="AB755" s="26"/>
      <c r="AC755" s="27" t="n">
        <v>0</v>
      </c>
      <c r="AD755" s="28" t="n">
        <v>0</v>
      </c>
      <c r="AE755" s="28" t="n">
        <v>81.9</v>
      </c>
      <c r="AF755" s="27"/>
      <c r="AG755" s="29" t="n">
        <f aca="false">6753.47943187+0.36116788*I755+0.01252571*N755-22.85359542*V755+0.00407811*AA755-0.00067349*E755</f>
        <v>8744.02126113864</v>
      </c>
      <c r="AH755" s="29" t="n">
        <f aca="false">A755*'Simple Linear Regression'!$B$18+'Simple Linear Regression'!$B$17</f>
        <v>8528.52630820414</v>
      </c>
      <c r="AI755" s="29" t="n">
        <f aca="false">7491.3971+0.0137554*N755-0.00058829*E755-34.3283*V755+0.30565*L755+54.6031*M755</f>
        <v>8911.8848674</v>
      </c>
      <c r="AJ755" s="29" t="n">
        <f aca="false">7491.3971-0.00058829*E755+0.30565*L755+54.6031*M755+0.0137554*N755-34.3283*V755</f>
        <v>8911.8848674</v>
      </c>
      <c r="AK755" s="30" t="n">
        <f aca="false">11611.58410651-152.38769329*I29+0.00324611*N29-2.92151591*V29-0.00770426*AA29-0.00077781*E29</f>
        <v>11474.6085428165</v>
      </c>
      <c r="AL755" s="29" t="n">
        <f aca="false">2192.59+2373.87*I755+0.0316653*N755-15.7623*V755+0.00202406*AA755-0.000740146*E755-0.00963493*(I755*N755)</f>
        <v>8916.3664530656</v>
      </c>
      <c r="AM755" s="30" t="n">
        <f aca="false">5205.907083+122.0638992*I755+13.609808*(N755/1000)-1.245906883*AD755+0.7746840854*AE755-134.2474226*AC755-1547.125689*IF(AND(B755&gt;=DATE(2020,3,20),B755&lt;=DATE(2020,6,26)),1,0)</f>
        <v>8967.67490181186</v>
      </c>
      <c r="AN755" s="30" t="n">
        <f aca="false">IF(ISNUMBER(C756),C756,AN756)-0.8328750492*(AD757-AD756)+3.274150872*(AE757-AE756)+0.7954612886*((IF(ISNUMBER(C756),C756,AN756)-IF(ISNUMBER(C755),C755,AN755))-(-0.8328750492*(AD756-AD755)+3.274150872*(AE756-AE755)))-1.394571582*AO756+0.4181414112*AO755</f>
        <v>9404.62403066394</v>
      </c>
      <c r="AP755" s="31" t="n">
        <f aca="false">AQ755+AR754+'ARIMAX(1,1,1) Model'!$C$19*(AR754-AR753)+'ARIMAX(1,1,1) Model'!$C$20*AS754</f>
        <v>9455.59337453735</v>
      </c>
      <c r="AQ755" s="31" t="n">
        <f aca="false">'ARIMAX(1,1,1) Model'!$C$6*I755+'ARIMAX(1,1,1) Model'!$C$7*N755/1000+'ARIMAX(1,1,1) Model'!$C$8*AD755+'ARIMAX(1,1,1) Model'!$C$9*AE755+'ARIMAX(1,1,1) Model'!$C$10*AC755+'ARIMAX(1,1,1) Model'!$C$11*IF(AND(B755&gt;='ARIMAX(1,1,1) Model'!$C$25,B755&lt;='ARIMAX(1,1,1) Model'!$C$26),1,0)+'ARIMAX(1,1,1) Model'!$C$12*E755/1000+'ARIMAX(1,1,1) Model'!$C$13*V755+'ARIMAX(1,1,1) Model'!$C$14*A755+'ARIMAX(1,1,1) Model'!$C$15*SIN(2*PI()*A755/'ARIMAX(1,1,1) Model'!$C$24)+'ARIMAX(1,1,1) Model'!$C$16*COS(2*PI()*A755/'ARIMAX(1,1,1) Model'!$C$24)+'ARIMAX(1,1,1) Model'!$C$17*SIN(4*PI()*A755/'ARIMAX(1,1,1) Model'!$C$24)+'ARIMAX(1,1,1) Model'!$C$18*COS(4*PI()*A755/'ARIMAX(1,1,1) Model'!$C$24)</f>
        <v>2214.04085059581</v>
      </c>
      <c r="AR755" s="31" t="n">
        <f aca="false">IF(ISNUMBER(C755),C755,AP755)-AQ755</f>
        <v>7200.95914940419</v>
      </c>
      <c r="AS755" s="31" t="n">
        <f aca="false">IF(ISNUMBER(C755),C755-AP755,0)</f>
        <v>-40.5933745373495</v>
      </c>
      <c r="AT755" s="32"/>
      <c r="AU755" s="33"/>
      <c r="AV755" s="33"/>
      <c r="AW755" s="31"/>
      <c r="AX755" s="31"/>
    </row>
    <row r="756" customFormat="false" ht="16.5" hidden="false" customHeight="true" outlineLevel="0" collapsed="false">
      <c r="A756" s="23" t="n">
        <v>755</v>
      </c>
      <c r="B756" s="24" t="n">
        <v>38555</v>
      </c>
      <c r="C756" s="23" t="n">
        <v>9449</v>
      </c>
      <c r="D756" s="25"/>
      <c r="E756" s="25" t="n">
        <v>323000</v>
      </c>
      <c r="F756" s="25"/>
      <c r="G756" s="25" t="n">
        <v>57.304</v>
      </c>
      <c r="H756" s="25" t="n">
        <v>56.392</v>
      </c>
      <c r="I756" s="25" t="n">
        <v>2.317</v>
      </c>
      <c r="J756" s="25" t="n">
        <v>12767.286</v>
      </c>
      <c r="K756" s="25" t="n">
        <v>845975</v>
      </c>
      <c r="L756" s="25" t="n">
        <v>1320</v>
      </c>
      <c r="M756" s="25" t="n">
        <v>18.482</v>
      </c>
      <c r="N756" s="25" t="n">
        <v>262678</v>
      </c>
      <c r="O756" s="25" t="n">
        <v>8671.6</v>
      </c>
      <c r="P756" s="25" t="n">
        <v>2248511</v>
      </c>
      <c r="Q756" s="25"/>
      <c r="R756" s="25" t="n">
        <v>8280</v>
      </c>
      <c r="S756" s="25" t="n">
        <v>9.2067</v>
      </c>
      <c r="T756" s="25" t="n">
        <v>98</v>
      </c>
      <c r="U756" s="25" t="n">
        <v>22</v>
      </c>
      <c r="V756" s="25" t="n">
        <v>92.8</v>
      </c>
      <c r="W756" s="25"/>
      <c r="X756" s="25"/>
      <c r="Y756" s="25"/>
      <c r="Z756" s="25"/>
      <c r="AA756" s="25" t="n">
        <v>293262</v>
      </c>
      <c r="AB756" s="26"/>
      <c r="AC756" s="27" t="n">
        <v>0</v>
      </c>
      <c r="AD756" s="28" t="n">
        <v>0</v>
      </c>
      <c r="AE756" s="28" t="n">
        <v>105.3</v>
      </c>
      <c r="AF756" s="27"/>
      <c r="AG756" s="29" t="n">
        <f aca="false">6753.47943187+0.36116788*I756+0.01252571*N756-22.85359542*V756+0.00407811*AA756-0.00067349*E756</f>
        <v>8902.14847907196</v>
      </c>
      <c r="AH756" s="29" t="n">
        <f aca="false">A756*'Simple Linear Regression'!$B$18+'Simple Linear Regression'!$B$17</f>
        <v>8529.37934528805</v>
      </c>
      <c r="AI756" s="29" t="n">
        <f aca="false">7491.3971+0.0137554*N756-0.00058829*E756-34.3283*V756+0.30565*L756+54.6031*M756</f>
        <v>9141.5866454</v>
      </c>
      <c r="AJ756" s="29" t="n">
        <f aca="false">7491.3971-0.00058829*E756+0.30565*L756+54.6031*M756+0.0137554*N756-34.3283*V756</f>
        <v>9141.5866454</v>
      </c>
      <c r="AK756" s="30" t="n">
        <f aca="false">11611.58410651-152.38769329*I30+0.00324611*N30-2.92151591*V30-0.00770426*AA30-0.00077781*E30</f>
        <v>11475.891130497</v>
      </c>
      <c r="AL756" s="29" t="n">
        <f aca="false">2192.59+2373.87*I756+0.0316653*N756-15.7623*V756+0.00202406*AA756-0.000740146*E756-0.00963493*(I756*N756)</f>
        <v>9038.33719085482</v>
      </c>
      <c r="AM756" s="30" t="n">
        <f aca="false">5205.907083+122.0638992*I756+13.609808*(N756/1000)-1.245906883*AD756+0.7746840854*AE756-134.2474226*AC756-1547.125689*IF(AND(B756&gt;=DATE(2020,3,20),B756&lt;=DATE(2020,6,26)),1,0)</f>
        <v>9145.30051746302</v>
      </c>
      <c r="AN756" s="30" t="n">
        <f aca="false">IF(ISNUMBER(C757),C757,AN757)-0.8328750492*(AD758-AD757)+3.274150872*(AE758-AE757)+0.7954612886*((IF(ISNUMBER(C757),C757,AN757)-IF(ISNUMBER(C756),C756,AN756))-(-0.8328750492*(AD757-AD756)+3.274150872*(AE757-AE756)))-1.394571582*AO757+0.4181414112*AO756</f>
        <v>9693.49001679168</v>
      </c>
      <c r="AP756" s="31" t="n">
        <f aca="false">AQ756+AR755+'ARIMAX(1,1,1) Model'!$C$19*(AR755-AR754)+'ARIMAX(1,1,1) Model'!$C$20*AS755</f>
        <v>9508.87743439404</v>
      </c>
      <c r="AQ756" s="31" t="n">
        <f aca="false">'ARIMAX(1,1,1) Model'!$C$6*I756+'ARIMAX(1,1,1) Model'!$C$7*N756/1000+'ARIMAX(1,1,1) Model'!$C$8*AD756+'ARIMAX(1,1,1) Model'!$C$9*AE756+'ARIMAX(1,1,1) Model'!$C$10*AC756+'ARIMAX(1,1,1) Model'!$C$11*IF(AND(B756&gt;='ARIMAX(1,1,1) Model'!$C$25,B756&lt;='ARIMAX(1,1,1) Model'!$C$26),1,0)+'ARIMAX(1,1,1) Model'!$C$12*E756/1000+'ARIMAX(1,1,1) Model'!$C$13*V756+'ARIMAX(1,1,1) Model'!$C$14*A756+'ARIMAX(1,1,1) Model'!$C$15*SIN(2*PI()*A756/'ARIMAX(1,1,1) Model'!$C$24)+'ARIMAX(1,1,1) Model'!$C$16*COS(2*PI()*A756/'ARIMAX(1,1,1) Model'!$C$24)+'ARIMAX(1,1,1) Model'!$C$17*SIN(4*PI()*A756/'ARIMAX(1,1,1) Model'!$C$24)+'ARIMAX(1,1,1) Model'!$C$18*COS(4*PI()*A756/'ARIMAX(1,1,1) Model'!$C$24)</f>
        <v>2276.43566844828</v>
      </c>
      <c r="AR756" s="31" t="n">
        <f aca="false">IF(ISNUMBER(C756),C756,AP756)-AQ756</f>
        <v>7172.56433155172</v>
      </c>
      <c r="AS756" s="31" t="n">
        <f aca="false">IF(ISNUMBER(C756),C756-AP756,0)</f>
        <v>-59.877434394044</v>
      </c>
      <c r="AT756" s="32"/>
      <c r="AU756" s="33"/>
      <c r="AV756" s="33"/>
      <c r="AW756" s="31"/>
      <c r="AX756" s="31"/>
    </row>
    <row r="757" customFormat="false" ht="16.5" hidden="false" customHeight="true" outlineLevel="0" collapsed="false">
      <c r="A757" s="23" t="n">
        <v>756</v>
      </c>
      <c r="B757" s="24" t="n">
        <v>38562</v>
      </c>
      <c r="C757" s="23" t="n">
        <v>9586</v>
      </c>
      <c r="D757" s="25"/>
      <c r="E757" s="25" t="n">
        <v>318000</v>
      </c>
      <c r="F757" s="25"/>
      <c r="G757" s="25" t="n">
        <v>59.39</v>
      </c>
      <c r="H757" s="25" t="n">
        <v>58.496</v>
      </c>
      <c r="I757" s="25" t="n">
        <v>2.289</v>
      </c>
      <c r="J757" s="25" t="n">
        <v>12767.286</v>
      </c>
      <c r="K757" s="25" t="n">
        <v>845975</v>
      </c>
      <c r="L757" s="25" t="n">
        <v>1320</v>
      </c>
      <c r="M757" s="25" t="n">
        <v>18.482</v>
      </c>
      <c r="N757" s="25" t="n">
        <v>262678</v>
      </c>
      <c r="O757" s="25" t="n">
        <v>8671.6</v>
      </c>
      <c r="P757" s="25" t="n">
        <v>2248511</v>
      </c>
      <c r="Q757" s="25"/>
      <c r="R757" s="25" t="n">
        <v>8280</v>
      </c>
      <c r="S757" s="25" t="n">
        <v>9.2067</v>
      </c>
      <c r="T757" s="25" t="n">
        <v>98</v>
      </c>
      <c r="U757" s="25" t="n">
        <v>22</v>
      </c>
      <c r="V757" s="25" t="n">
        <v>92.8</v>
      </c>
      <c r="W757" s="25"/>
      <c r="X757" s="25"/>
      <c r="Y757" s="25"/>
      <c r="Z757" s="25"/>
      <c r="AA757" s="25" t="n">
        <v>293262</v>
      </c>
      <c r="AB757" s="26"/>
      <c r="AC757" s="27" t="n">
        <v>0</v>
      </c>
      <c r="AD757" s="28" t="n">
        <v>0</v>
      </c>
      <c r="AE757" s="28" t="n">
        <v>102.1</v>
      </c>
      <c r="AF757" s="27"/>
      <c r="AG757" s="29" t="n">
        <f aca="false">6753.47943187+0.36116788*I757+0.01252571*N757-22.85359542*V757+0.00407811*AA757-0.00067349*E757</f>
        <v>8905.50581637132</v>
      </c>
      <c r="AH757" s="29" t="n">
        <f aca="false">A757*'Simple Linear Regression'!$B$18+'Simple Linear Regression'!$B$17</f>
        <v>8530.23238237195</v>
      </c>
      <c r="AI757" s="29" t="n">
        <f aca="false">7491.3971+0.0137554*N757-0.00058829*E757-34.3283*V757+0.30565*L757+54.6031*M757</f>
        <v>9144.5280954</v>
      </c>
      <c r="AJ757" s="29" t="n">
        <f aca="false">7491.3971-0.00058829*E757+0.30565*L757+54.6031*M757+0.0137554*N757-34.3283*V757</f>
        <v>9144.5280954</v>
      </c>
      <c r="AK757" s="30" t="n">
        <f aca="false">11611.58410651-152.38769329*I31+0.00324611*N31-2.92151591*V31-0.00770426*AA31-0.00077781*E31</f>
        <v>11482.113610497</v>
      </c>
      <c r="AL757" s="29" t="n">
        <f aca="false">2192.59+2373.87*I757+0.0316653*N757-15.7623*V757+0.00202406*AA757-0.000740146*E757-0.00963493*(I757*N757)</f>
        <v>9046.43431684594</v>
      </c>
      <c r="AM757" s="30" t="n">
        <f aca="false">5205.907083+122.0638992*I757+13.609808*(N757/1000)-1.245906883*AD757+0.7746840854*AE757-134.2474226*AC757-1547.125689*IF(AND(B757&gt;=DATE(2020,3,20),B757&lt;=DATE(2020,6,26)),1,0)</f>
        <v>9139.40373921214</v>
      </c>
      <c r="AN757" s="30" t="n">
        <f aca="false">IF(ISNUMBER(C758),C758,AN758)-0.8328750492*(AD759-AD758)+3.274150872*(AE759-AE758)+0.7954612886*((IF(ISNUMBER(C758),C758,AN758)-IF(ISNUMBER(C757),C757,AN757))-(-0.8328750492*(AD758-AD757)+3.274150872*(AE758-AE757)))-1.394571582*AO758+0.4181414112*AO757</f>
        <v>9404.29705686854</v>
      </c>
      <c r="AP757" s="31" t="n">
        <f aca="false">AQ757+AR756+'ARIMAX(1,1,1) Model'!$C$19*(AR756-AR755)+'ARIMAX(1,1,1) Model'!$C$20*AS756</f>
        <v>9470.18977440343</v>
      </c>
      <c r="AQ757" s="31" t="n">
        <f aca="false">'ARIMAX(1,1,1) Model'!$C$6*I757+'ARIMAX(1,1,1) Model'!$C$7*N757/1000+'ARIMAX(1,1,1) Model'!$C$8*AD757+'ARIMAX(1,1,1) Model'!$C$9*AE757+'ARIMAX(1,1,1) Model'!$C$10*AC757+'ARIMAX(1,1,1) Model'!$C$11*IF(AND(B757&gt;='ARIMAX(1,1,1) Model'!$C$25,B757&lt;='ARIMAX(1,1,1) Model'!$C$26),1,0)+'ARIMAX(1,1,1) Model'!$C$12*E757/1000+'ARIMAX(1,1,1) Model'!$C$13*V757+'ARIMAX(1,1,1) Model'!$C$14*A757+'ARIMAX(1,1,1) Model'!$C$15*SIN(2*PI()*A757/'ARIMAX(1,1,1) Model'!$C$24)+'ARIMAX(1,1,1) Model'!$C$16*COS(2*PI()*A757/'ARIMAX(1,1,1) Model'!$C$24)+'ARIMAX(1,1,1) Model'!$C$17*SIN(4*PI()*A757/'ARIMAX(1,1,1) Model'!$C$24)+'ARIMAX(1,1,1) Model'!$C$18*COS(4*PI()*A757/'ARIMAX(1,1,1) Model'!$C$24)</f>
        <v>2246.50014607563</v>
      </c>
      <c r="AR757" s="31" t="n">
        <f aca="false">IF(ISNUMBER(C757),C757,AP757)-AQ757</f>
        <v>7339.49985392437</v>
      </c>
      <c r="AS757" s="31" t="n">
        <f aca="false">IF(ISNUMBER(C757),C757-AP757,0)</f>
        <v>115.810225596568</v>
      </c>
      <c r="AT757" s="32"/>
      <c r="AU757" s="33"/>
      <c r="AV757" s="33"/>
      <c r="AW757" s="31"/>
      <c r="AX757" s="31"/>
    </row>
    <row r="758" customFormat="false" ht="16.5" hidden="false" customHeight="true" outlineLevel="0" collapsed="false">
      <c r="A758" s="23" t="n">
        <v>757</v>
      </c>
      <c r="B758" s="24" t="n">
        <v>38569</v>
      </c>
      <c r="C758" s="23" t="n">
        <v>9483</v>
      </c>
      <c r="D758" s="25"/>
      <c r="E758" s="25" t="n">
        <v>316000</v>
      </c>
      <c r="F758" s="25"/>
      <c r="G758" s="25" t="n">
        <v>61.636</v>
      </c>
      <c r="H758" s="25" t="n">
        <v>60.416</v>
      </c>
      <c r="I758" s="25" t="n">
        <v>2.291</v>
      </c>
      <c r="J758" s="25" t="n">
        <v>12922.656</v>
      </c>
      <c r="K758" s="25" t="n">
        <v>845975</v>
      </c>
      <c r="L758" s="25" t="n">
        <v>1355</v>
      </c>
      <c r="M758" s="25" t="n">
        <v>18.482</v>
      </c>
      <c r="N758" s="25" t="n">
        <v>262678</v>
      </c>
      <c r="O758" s="25" t="n">
        <v>8753.4</v>
      </c>
      <c r="P758" s="25" t="n">
        <v>2248511</v>
      </c>
      <c r="Q758" s="25"/>
      <c r="R758" s="25" t="n">
        <v>8280</v>
      </c>
      <c r="S758" s="25" t="n">
        <v>9.2067</v>
      </c>
      <c r="T758" s="25" t="n">
        <v>98.6</v>
      </c>
      <c r="U758" s="25" t="n">
        <v>22</v>
      </c>
      <c r="V758" s="25" t="n">
        <v>94.2</v>
      </c>
      <c r="W758" s="25"/>
      <c r="X758" s="25"/>
      <c r="Y758" s="25"/>
      <c r="Z758" s="25"/>
      <c r="AA758" s="25" t="n">
        <v>293262</v>
      </c>
      <c r="AB758" s="26"/>
      <c r="AC758" s="27" t="n">
        <v>0</v>
      </c>
      <c r="AD758" s="28" t="n">
        <v>0</v>
      </c>
      <c r="AE758" s="28" t="n">
        <v>99.1</v>
      </c>
      <c r="AF758" s="27"/>
      <c r="AG758" s="29" t="n">
        <f aca="false">6753.47943187+0.36116788*I758+0.01252571*N758-22.85359542*V758+0.00407811*AA758-0.00067349*E758</f>
        <v>8874.85848511908</v>
      </c>
      <c r="AH758" s="29" t="n">
        <f aca="false">A758*'Simple Linear Regression'!$B$18+'Simple Linear Regression'!$B$17</f>
        <v>8531.08541945586</v>
      </c>
      <c r="AI758" s="29" t="n">
        <f aca="false">7491.3971+0.0137554*N758-0.00058829*E758-34.3283*V758+0.30565*L758+54.6031*M758</f>
        <v>9108.3428054</v>
      </c>
      <c r="AJ758" s="29" t="n">
        <f aca="false">7491.3971-0.00058829*E758+0.30565*L758+54.6031*M758+0.0137554*N758-34.3283*V758</f>
        <v>9108.3428054</v>
      </c>
      <c r="AK758" s="30" t="n">
        <f aca="false">11611.58410651-152.38769329*I32+0.00324611*N32-2.92151591*V32-0.00770426*AA32-0.00077781*E32</f>
        <v>11474.9369608242</v>
      </c>
      <c r="AL758" s="29" t="n">
        <f aca="false">2192.59+2373.87*I758+0.0316653*N758-15.7623*V758+0.00202406*AA758-0.000740146*E758-0.00963493*(I758*N758)</f>
        <v>9025.53336056086</v>
      </c>
      <c r="AM758" s="30" t="n">
        <f aca="false">5205.907083+122.0638992*I758+13.609808*(N758/1000)-1.245906883*AD758+0.7746840854*AE758-134.2474226*AC758-1547.125689*IF(AND(B758&gt;=DATE(2020,3,20),B758&lt;=DATE(2020,6,26)),1,0)</f>
        <v>9137.32381475434</v>
      </c>
      <c r="AN758" s="30" t="n">
        <f aca="false">IF(ISNUMBER(C759),C759,AN759)-0.8328750492*(AD760-AD759)+3.274150872*(AE760-AE759)+0.7954612886*((IF(ISNUMBER(C759),C759,AN759)-IF(ISNUMBER(C758),C758,AN758))-(-0.8328750492*(AD759-AD758)+3.274150872*(AE759-AE758)))-1.394571582*AO759+0.4181414112*AO758</f>
        <v>9314.9887428818</v>
      </c>
      <c r="AP758" s="31" t="n">
        <f aca="false">AQ758+AR757+'ARIMAX(1,1,1) Model'!$C$19*(AR757-AR756)+'ARIMAX(1,1,1) Model'!$C$20*AS757</f>
        <v>9483.83791280615</v>
      </c>
      <c r="AQ758" s="31" t="n">
        <f aca="false">'ARIMAX(1,1,1) Model'!$C$6*I758+'ARIMAX(1,1,1) Model'!$C$7*N758/1000+'ARIMAX(1,1,1) Model'!$C$8*AD758+'ARIMAX(1,1,1) Model'!$C$9*AE758+'ARIMAX(1,1,1) Model'!$C$10*AC758+'ARIMAX(1,1,1) Model'!$C$11*IF(AND(B758&gt;='ARIMAX(1,1,1) Model'!$C$25,B758&lt;='ARIMAX(1,1,1) Model'!$C$26),1,0)+'ARIMAX(1,1,1) Model'!$C$12*E758/1000+'ARIMAX(1,1,1) Model'!$C$13*V758+'ARIMAX(1,1,1) Model'!$C$14*A758+'ARIMAX(1,1,1) Model'!$C$15*SIN(2*PI()*A758/'ARIMAX(1,1,1) Model'!$C$24)+'ARIMAX(1,1,1) Model'!$C$16*COS(2*PI()*A758/'ARIMAX(1,1,1) Model'!$C$24)+'ARIMAX(1,1,1) Model'!$C$17*SIN(4*PI()*A758/'ARIMAX(1,1,1) Model'!$C$24)+'ARIMAX(1,1,1) Model'!$C$18*COS(4*PI()*A758/'ARIMAX(1,1,1) Model'!$C$24)</f>
        <v>2232.29543480898</v>
      </c>
      <c r="AR758" s="31" t="n">
        <f aca="false">IF(ISNUMBER(C758),C758,AP758)-AQ758</f>
        <v>7250.70456519102</v>
      </c>
      <c r="AS758" s="31" t="n">
        <f aca="false">IF(ISNUMBER(C758),C758-AP758,0)</f>
        <v>-0.837912806146051</v>
      </c>
      <c r="AT758" s="32"/>
      <c r="AU758" s="33"/>
      <c r="AV758" s="33"/>
      <c r="AW758" s="31"/>
      <c r="AX758" s="31"/>
    </row>
    <row r="759" customFormat="false" ht="16.5" hidden="false" customHeight="true" outlineLevel="0" collapsed="false">
      <c r="A759" s="23" t="n">
        <v>758</v>
      </c>
      <c r="B759" s="24" t="n">
        <v>38576</v>
      </c>
      <c r="C759" s="23" t="n">
        <v>9408</v>
      </c>
      <c r="D759" s="25"/>
      <c r="E759" s="25" t="n">
        <v>311000</v>
      </c>
      <c r="F759" s="25"/>
      <c r="G759" s="25" t="n">
        <v>64.846</v>
      </c>
      <c r="H759" s="25" t="n">
        <v>64.456</v>
      </c>
      <c r="I759" s="25" t="n">
        <v>2.368</v>
      </c>
      <c r="J759" s="25" t="n">
        <v>12922.656</v>
      </c>
      <c r="K759" s="25" t="n">
        <v>800801</v>
      </c>
      <c r="L759" s="25" t="n">
        <v>1355</v>
      </c>
      <c r="M759" s="25" t="n">
        <v>18.482</v>
      </c>
      <c r="N759" s="25" t="n">
        <v>262678</v>
      </c>
      <c r="O759" s="25" t="n">
        <v>8753.4</v>
      </c>
      <c r="P759" s="25" t="n">
        <v>2248511</v>
      </c>
      <c r="Q759" s="25"/>
      <c r="R759" s="25" t="n">
        <v>8280</v>
      </c>
      <c r="S759" s="25" t="n">
        <v>9.2067</v>
      </c>
      <c r="T759" s="25" t="n">
        <v>98.6</v>
      </c>
      <c r="U759" s="25" t="n">
        <v>22</v>
      </c>
      <c r="V759" s="25" t="n">
        <v>94.2</v>
      </c>
      <c r="W759" s="25"/>
      <c r="X759" s="25"/>
      <c r="Y759" s="25"/>
      <c r="Z759" s="25"/>
      <c r="AA759" s="25" t="n">
        <v>293262</v>
      </c>
      <c r="AB759" s="26"/>
      <c r="AC759" s="27" t="n">
        <v>0</v>
      </c>
      <c r="AD759" s="28" t="n">
        <v>0</v>
      </c>
      <c r="AE759" s="28" t="n">
        <v>97.7</v>
      </c>
      <c r="AF759" s="27"/>
      <c r="AG759" s="29" t="n">
        <f aca="false">6753.47943187+0.36116788*I759+0.01252571*N759-22.85359542*V759+0.00407811*AA759-0.00067349*E759</f>
        <v>8878.25374504584</v>
      </c>
      <c r="AH759" s="29" t="n">
        <f aca="false">A759*'Simple Linear Regression'!$B$18+'Simple Linear Regression'!$B$17</f>
        <v>8531.93845653976</v>
      </c>
      <c r="AI759" s="29" t="n">
        <f aca="false">7491.3971+0.0137554*N759-0.00058829*E759-34.3283*V759+0.30565*L759+54.6031*M759</f>
        <v>9111.2842554</v>
      </c>
      <c r="AJ759" s="29" t="n">
        <f aca="false">7491.3971-0.00058829*E759+0.30565*L759+54.6031*M759+0.0137554*N759-34.3283*V759</f>
        <v>9111.2842554</v>
      </c>
      <c r="AK759" s="30" t="n">
        <f aca="false">11611.58410651-152.38769329*I33+0.00324611*N33-2.92151591*V33-0.00770426*AA33-0.00077781*E33</f>
        <v>11476.7814846772</v>
      </c>
      <c r="AL759" s="29" t="n">
        <f aca="false">2192.59+2373.87*I759+0.0316653*N759-15.7623*V759+0.00202406*AA759-0.000740146*E759-0.00963493*(I759*N759)</f>
        <v>9017.14400158528</v>
      </c>
      <c r="AM759" s="30" t="n">
        <f aca="false">5205.907083+122.0638992*I759+13.609808*(N759/1000)-1.245906883*AD759+0.7746840854*AE759-134.2474226*AC759-1547.125689*IF(AND(B759&gt;=DATE(2020,3,20),B759&lt;=DATE(2020,6,26)),1,0)</f>
        <v>9145.63817727318</v>
      </c>
      <c r="AN759" s="30" t="n">
        <f aca="false">IF(ISNUMBER(C760),C760,AN760)-0.8328750492*(AD761-AD760)+3.274150872*(AE761-AE760)+0.7954612886*((IF(ISNUMBER(C760),C760,AN760)-IF(ISNUMBER(C759),C759,AN759))-(-0.8328750492*(AD760-AD759)+3.274150872*(AE760-AE759)))-1.394571582*AO760+0.4181414112*AO759</f>
        <v>9566.26038643775</v>
      </c>
      <c r="AP759" s="31" t="n">
        <f aca="false">AQ759+AR758+'ARIMAX(1,1,1) Model'!$C$19*(AR758-AR757)+'ARIMAX(1,1,1) Model'!$C$20*AS758</f>
        <v>9430.96799742366</v>
      </c>
      <c r="AQ759" s="31" t="n">
        <f aca="false">'ARIMAX(1,1,1) Model'!$C$6*I759+'ARIMAX(1,1,1) Model'!$C$7*N759/1000+'ARIMAX(1,1,1) Model'!$C$8*AD759+'ARIMAX(1,1,1) Model'!$C$9*AE759+'ARIMAX(1,1,1) Model'!$C$10*AC759+'ARIMAX(1,1,1) Model'!$C$11*IF(AND(B759&gt;='ARIMAX(1,1,1) Model'!$C$25,B759&lt;='ARIMAX(1,1,1) Model'!$C$26),1,0)+'ARIMAX(1,1,1) Model'!$C$12*E759/1000+'ARIMAX(1,1,1) Model'!$C$13*V759+'ARIMAX(1,1,1) Model'!$C$14*A759+'ARIMAX(1,1,1) Model'!$C$15*SIN(2*PI()*A759/'ARIMAX(1,1,1) Model'!$C$24)+'ARIMAX(1,1,1) Model'!$C$16*COS(2*PI()*A759/'ARIMAX(1,1,1) Model'!$C$24)+'ARIMAX(1,1,1) Model'!$C$17*SIN(4*PI()*A759/'ARIMAX(1,1,1) Model'!$C$24)+'ARIMAX(1,1,1) Model'!$C$18*COS(4*PI()*A759/'ARIMAX(1,1,1) Model'!$C$24)</f>
        <v>2188.16959125076</v>
      </c>
      <c r="AR759" s="31" t="n">
        <f aca="false">IF(ISNUMBER(C759),C759,AP759)-AQ759</f>
        <v>7219.83040874924</v>
      </c>
      <c r="AS759" s="31" t="n">
        <f aca="false">IF(ISNUMBER(C759),C759-AP759,0)</f>
        <v>-22.9679974236587</v>
      </c>
      <c r="AT759" s="32"/>
      <c r="AU759" s="33"/>
      <c r="AV759" s="33"/>
      <c r="AW759" s="31"/>
      <c r="AX759" s="31"/>
    </row>
    <row r="760" customFormat="false" ht="16.5" hidden="false" customHeight="true" outlineLevel="0" collapsed="false">
      <c r="A760" s="23" t="n">
        <v>759</v>
      </c>
      <c r="B760" s="24" t="n">
        <v>38583</v>
      </c>
      <c r="C760" s="23" t="n">
        <v>9471</v>
      </c>
      <c r="D760" s="25"/>
      <c r="E760" s="25" t="n">
        <v>319000</v>
      </c>
      <c r="F760" s="25"/>
      <c r="G760" s="25" t="n">
        <v>64.918</v>
      </c>
      <c r="H760" s="25" t="n">
        <v>64.23</v>
      </c>
      <c r="I760" s="25" t="n">
        <v>2.55</v>
      </c>
      <c r="J760" s="25" t="n">
        <v>12922.656</v>
      </c>
      <c r="K760" s="25" t="n">
        <v>800801</v>
      </c>
      <c r="L760" s="25" t="n">
        <v>1355</v>
      </c>
      <c r="M760" s="25" t="n">
        <v>21.135</v>
      </c>
      <c r="N760" s="25" t="n">
        <v>263816</v>
      </c>
      <c r="O760" s="25" t="n">
        <v>8753.4</v>
      </c>
      <c r="P760" s="25" t="n">
        <v>2248511</v>
      </c>
      <c r="Q760" s="25"/>
      <c r="R760" s="25" t="n">
        <v>8280</v>
      </c>
      <c r="S760" s="25" t="n">
        <v>9.2067</v>
      </c>
      <c r="T760" s="25" t="n">
        <v>98.6</v>
      </c>
      <c r="U760" s="25" t="n">
        <v>22</v>
      </c>
      <c r="V760" s="25" t="n">
        <v>94.2</v>
      </c>
      <c r="W760" s="25"/>
      <c r="X760" s="25"/>
      <c r="Y760" s="25"/>
      <c r="Z760" s="25"/>
      <c r="AA760" s="25" t="n">
        <v>293262</v>
      </c>
      <c r="AB760" s="26"/>
      <c r="AC760" s="27" t="n">
        <v>0</v>
      </c>
      <c r="AD760" s="28" t="n">
        <v>0</v>
      </c>
      <c r="AE760" s="28" t="n">
        <v>86.4</v>
      </c>
      <c r="AF760" s="27"/>
      <c r="AG760" s="29" t="n">
        <f aca="false">6753.47943187+0.36116788*I760+0.01252571*N760-22.85359542*V760+0.00407811*AA760-0.00067349*E760</f>
        <v>8887.18581558</v>
      </c>
      <c r="AH760" s="29" t="n">
        <f aca="false">A760*'Simple Linear Regression'!$B$18+'Simple Linear Regression'!$B$17</f>
        <v>8532.79149362367</v>
      </c>
      <c r="AI760" s="29" t="n">
        <f aca="false">7491.3971+0.0137554*N760-0.00058829*E760-34.3283*V760+0.30565*L760+54.6031*M760</f>
        <v>9267.0936049</v>
      </c>
      <c r="AJ760" s="29" t="n">
        <f aca="false">7491.3971-0.00058829*E760+0.30565*L760+54.6031*M760+0.0137554*N760-34.3283*V760</f>
        <v>9267.0936049</v>
      </c>
      <c r="AK760" s="30" t="n">
        <f aca="false">11611.58410651-152.38769329*I34+0.00324611*N34-2.92151591*V34-0.00770426*AA34-0.00077781*E34</f>
        <v>11498.9430828101</v>
      </c>
      <c r="AL760" s="29" t="n">
        <f aca="false">2192.59+2373.87*I760+0.0316653*N760-15.7623*V760+0.00202406*AA760-0.000740146*E760-0.00963493*(I760*N760)</f>
        <v>8990.721767676</v>
      </c>
      <c r="AM760" s="30" t="n">
        <f aca="false">5205.907083+122.0638992*I760+13.609808*(N760/1000)-1.245906883*AD760+0.7746840854*AE760-134.2474226*AC760-1547.125689*IF(AND(B760&gt;=DATE(2020,3,20),B760&lt;=DATE(2020,6,26)),1,0)</f>
        <v>9174.58783826656</v>
      </c>
      <c r="AN760" s="30" t="n">
        <f aca="false">IF(ISNUMBER(C761),C761,AN761)-0.8328750492*(AD762-AD761)+3.274150872*(AE762-AE761)+0.7954612886*((IF(ISNUMBER(C761),C761,AN761)-IF(ISNUMBER(C760),C760,AN760))-(-0.8328750492*(AD761-AD760)+3.274150872*(AE761-AE760)))-1.394571582*AO761+0.4181414112*AO760</f>
        <v>9339.82911641358</v>
      </c>
      <c r="AP760" s="31" t="n">
        <f aca="false">AQ760+AR759+'ARIMAX(1,1,1) Model'!$C$19*(AR759-AR758)+'ARIMAX(1,1,1) Model'!$C$20*AS759</f>
        <v>9323.02938924638</v>
      </c>
      <c r="AQ760" s="31" t="n">
        <f aca="false">'ARIMAX(1,1,1) Model'!$C$6*I760+'ARIMAX(1,1,1) Model'!$C$7*N760/1000+'ARIMAX(1,1,1) Model'!$C$8*AD760+'ARIMAX(1,1,1) Model'!$C$9*AE760+'ARIMAX(1,1,1) Model'!$C$10*AC760+'ARIMAX(1,1,1) Model'!$C$11*IF(AND(B760&gt;='ARIMAX(1,1,1) Model'!$C$25,B760&lt;='ARIMAX(1,1,1) Model'!$C$26),1,0)+'ARIMAX(1,1,1) Model'!$C$12*E760/1000+'ARIMAX(1,1,1) Model'!$C$13*V760+'ARIMAX(1,1,1) Model'!$C$14*A760+'ARIMAX(1,1,1) Model'!$C$15*SIN(2*PI()*A760/'ARIMAX(1,1,1) Model'!$C$24)+'ARIMAX(1,1,1) Model'!$C$16*COS(2*PI()*A760/'ARIMAX(1,1,1) Model'!$C$24)+'ARIMAX(1,1,1) Model'!$C$17*SIN(4*PI()*A760/'ARIMAX(1,1,1) Model'!$C$24)+'ARIMAX(1,1,1) Model'!$C$18*COS(4*PI()*A760/'ARIMAX(1,1,1) Model'!$C$24)</f>
        <v>2085.53707248537</v>
      </c>
      <c r="AR760" s="31" t="n">
        <f aca="false">IF(ISNUMBER(C760),C760,AP760)-AQ760</f>
        <v>7385.46292751463</v>
      </c>
      <c r="AS760" s="31" t="n">
        <f aca="false">IF(ISNUMBER(C760),C760-AP760,0)</f>
        <v>147.970610753622</v>
      </c>
      <c r="AT760" s="32"/>
      <c r="AU760" s="33"/>
      <c r="AV760" s="33"/>
      <c r="AW760" s="31"/>
      <c r="AX760" s="31"/>
    </row>
    <row r="761" customFormat="false" ht="16.5" hidden="false" customHeight="true" outlineLevel="0" collapsed="false">
      <c r="A761" s="23" t="n">
        <v>760</v>
      </c>
      <c r="B761" s="24" t="n">
        <v>38590</v>
      </c>
      <c r="C761" s="23" t="n">
        <v>9406</v>
      </c>
      <c r="D761" s="25"/>
      <c r="E761" s="25" t="n">
        <v>315000</v>
      </c>
      <c r="F761" s="25"/>
      <c r="G761" s="25" t="n">
        <v>66.342</v>
      </c>
      <c r="H761" s="25" t="n">
        <v>65.678</v>
      </c>
      <c r="I761" s="25" t="n">
        <v>2.612</v>
      </c>
      <c r="J761" s="25" t="n">
        <v>12922.656</v>
      </c>
      <c r="K761" s="25" t="n">
        <v>800801</v>
      </c>
      <c r="L761" s="25" t="n">
        <v>1355</v>
      </c>
      <c r="M761" s="25" t="n">
        <v>21.135</v>
      </c>
      <c r="N761" s="25" t="n">
        <v>263816</v>
      </c>
      <c r="O761" s="25" t="n">
        <v>8753.4</v>
      </c>
      <c r="P761" s="25" t="n">
        <v>2248511</v>
      </c>
      <c r="Q761" s="25"/>
      <c r="R761" s="25" t="n">
        <v>8280</v>
      </c>
      <c r="S761" s="25" t="n">
        <v>9.4918</v>
      </c>
      <c r="T761" s="25" t="n">
        <v>98.6</v>
      </c>
      <c r="U761" s="25" t="n">
        <v>25</v>
      </c>
      <c r="V761" s="25" t="n">
        <v>94.2</v>
      </c>
      <c r="W761" s="25"/>
      <c r="X761" s="25"/>
      <c r="Y761" s="25"/>
      <c r="Z761" s="25"/>
      <c r="AA761" s="25" t="n">
        <v>293262</v>
      </c>
      <c r="AB761" s="26"/>
      <c r="AC761" s="27" t="n">
        <v>0</v>
      </c>
      <c r="AD761" s="28" t="n">
        <v>0</v>
      </c>
      <c r="AE761" s="28" t="n">
        <v>91.2</v>
      </c>
      <c r="AF761" s="27"/>
      <c r="AG761" s="29" t="n">
        <f aca="false">6753.47943187+0.36116788*I761+0.01252571*N761-22.85359542*V761+0.00407811*AA761-0.00067349*E761</f>
        <v>8889.90216798856</v>
      </c>
      <c r="AH761" s="29" t="n">
        <f aca="false">A761*'Simple Linear Regression'!$B$18+'Simple Linear Regression'!$B$17</f>
        <v>8533.64453070757</v>
      </c>
      <c r="AI761" s="29" t="n">
        <f aca="false">7491.3971+0.0137554*N761-0.00058829*E761-34.3283*V761+0.30565*L761+54.6031*M761</f>
        <v>9269.4467649</v>
      </c>
      <c r="AJ761" s="29" t="n">
        <f aca="false">7491.3971-0.00058829*E761+0.30565*L761+54.6031*M761+0.0137554*N761-34.3283*V761</f>
        <v>9269.4467649</v>
      </c>
      <c r="AK761" s="30" t="n">
        <f aca="false">11611.58410651-152.38769329*I35+0.00324611*N35-2.92151591*V35-0.00770426*AA35-0.00077781*E35</f>
        <v>11500.1463128229</v>
      </c>
      <c r="AL761" s="29" t="n">
        <f aca="false">2192.59+2373.87*I761+0.0316653*N761-15.7623*V761+0.00202406*AA761-0.000740146*E761-0.00963493*(I761*N761)</f>
        <v>8983.26767271744</v>
      </c>
      <c r="AM761" s="30" t="n">
        <f aca="false">5205.907083+122.0638992*I761+13.609808*(N761/1000)-1.245906883*AD761+0.7746840854*AE761-134.2474226*AC761-1547.125689*IF(AND(B761&gt;=DATE(2020,3,20),B761&lt;=DATE(2020,6,26)),1,0)</f>
        <v>9185.87428362688</v>
      </c>
      <c r="AN761" s="30" t="n">
        <f aca="false">IF(ISNUMBER(C762),C762,AN762)-0.8328750492*(AD763-AD762)+3.274150872*(AE763-AE762)+0.7954612886*((IF(ISNUMBER(C762),C762,AN762)-IF(ISNUMBER(C761),C761,AN761))-(-0.8328750492*(AD762-AD761)+3.274150872*(AE762-AE761)))-1.394571582*AO762+0.4181414112*AO761</f>
        <v>8662.90949069243</v>
      </c>
      <c r="AP761" s="31" t="n">
        <f aca="false">AQ761+AR760+'ARIMAX(1,1,1) Model'!$C$19*(AR760-AR759)+'ARIMAX(1,1,1) Model'!$C$20*AS760</f>
        <v>9338.98713976731</v>
      </c>
      <c r="AQ761" s="31" t="n">
        <f aca="false">'ARIMAX(1,1,1) Model'!$C$6*I761+'ARIMAX(1,1,1) Model'!$C$7*N761/1000+'ARIMAX(1,1,1) Model'!$C$8*AD761+'ARIMAX(1,1,1) Model'!$C$9*AE761+'ARIMAX(1,1,1) Model'!$C$10*AC761+'ARIMAX(1,1,1) Model'!$C$11*IF(AND(B761&gt;='ARIMAX(1,1,1) Model'!$C$25,B761&lt;='ARIMAX(1,1,1) Model'!$C$26),1,0)+'ARIMAX(1,1,1) Model'!$C$12*E761/1000+'ARIMAX(1,1,1) Model'!$C$13*V761+'ARIMAX(1,1,1) Model'!$C$14*A761+'ARIMAX(1,1,1) Model'!$C$15*SIN(2*PI()*A761/'ARIMAX(1,1,1) Model'!$C$24)+'ARIMAX(1,1,1) Model'!$C$16*COS(2*PI()*A761/'ARIMAX(1,1,1) Model'!$C$24)+'ARIMAX(1,1,1) Model'!$C$17*SIN(4*PI()*A761/'ARIMAX(1,1,1) Model'!$C$24)+'ARIMAX(1,1,1) Model'!$C$18*COS(4*PI()*A761/'ARIMAX(1,1,1) Model'!$C$24)</f>
        <v>2070.55570393505</v>
      </c>
      <c r="AR761" s="31" t="n">
        <f aca="false">IF(ISNUMBER(C761),C761,AP761)-AQ761</f>
        <v>7335.44429606495</v>
      </c>
      <c r="AS761" s="31" t="n">
        <f aca="false">IF(ISNUMBER(C761),C761-AP761,0)</f>
        <v>67.012860232695</v>
      </c>
      <c r="AT761" s="32"/>
      <c r="AU761" s="33"/>
      <c r="AV761" s="33"/>
      <c r="AW761" s="31"/>
      <c r="AX761" s="31"/>
    </row>
    <row r="762" customFormat="false" ht="16.5" hidden="false" customHeight="true" outlineLevel="0" collapsed="false">
      <c r="A762" s="23" t="n">
        <v>761</v>
      </c>
      <c r="B762" s="24" t="n">
        <v>38597</v>
      </c>
      <c r="C762" s="23" t="n">
        <v>9027</v>
      </c>
      <c r="D762" s="25"/>
      <c r="E762" s="25" t="n">
        <v>318000</v>
      </c>
      <c r="F762" s="25"/>
      <c r="G762" s="25" t="n">
        <v>68.472</v>
      </c>
      <c r="H762" s="25" t="n">
        <v>66.092</v>
      </c>
      <c r="I762" s="25" t="n">
        <v>2.61</v>
      </c>
      <c r="J762" s="25" t="n">
        <v>12922.656</v>
      </c>
      <c r="K762" s="25" t="n">
        <v>800801</v>
      </c>
      <c r="L762" s="25" t="n">
        <v>1355</v>
      </c>
      <c r="M762" s="25" t="n">
        <v>21.135</v>
      </c>
      <c r="N762" s="25" t="n">
        <v>263816</v>
      </c>
      <c r="O762" s="25" t="n">
        <v>8753.4</v>
      </c>
      <c r="P762" s="25" t="n">
        <v>2248511</v>
      </c>
      <c r="Q762" s="25"/>
      <c r="R762" s="25" t="n">
        <v>8280</v>
      </c>
      <c r="S762" s="25" t="n">
        <v>9.4918</v>
      </c>
      <c r="T762" s="25" t="n">
        <v>98.6</v>
      </c>
      <c r="U762" s="25" t="n">
        <v>25</v>
      </c>
      <c r="V762" s="25" t="n">
        <v>94.2</v>
      </c>
      <c r="W762" s="25"/>
      <c r="X762" s="25"/>
      <c r="Y762" s="25"/>
      <c r="Z762" s="25"/>
      <c r="AA762" s="25" t="n">
        <v>293262</v>
      </c>
      <c r="AB762" s="26"/>
      <c r="AC762" s="27" t="n">
        <v>0</v>
      </c>
      <c r="AD762" s="28" t="n">
        <v>0</v>
      </c>
      <c r="AE762" s="28" t="n">
        <v>90.6</v>
      </c>
      <c r="AF762" s="27"/>
      <c r="AG762" s="29" t="n">
        <f aca="false">6753.47943187+0.36116788*I762+0.01252571*N762-22.85359542*V762+0.00407811*AA762-0.00067349*E762</f>
        <v>8887.8809756528</v>
      </c>
      <c r="AH762" s="29" t="n">
        <f aca="false">A762*'Simple Linear Regression'!$B$18+'Simple Linear Regression'!$B$17</f>
        <v>8534.49756779147</v>
      </c>
      <c r="AI762" s="29" t="n">
        <f aca="false">7491.3971+0.0137554*N762-0.00058829*E762-34.3283*V762+0.30565*L762+54.6031*M762</f>
        <v>9267.6818949</v>
      </c>
      <c r="AJ762" s="29" t="n">
        <f aca="false">7491.3971-0.00058829*E762+0.30565*L762+54.6031*M762+0.0137554*N762-34.3283*V762</f>
        <v>9267.6818949</v>
      </c>
      <c r="AK762" s="30" t="n">
        <f aca="false">11611.58410651-152.38769329*I36+0.00324611*N36-2.92151591*V36-0.00770426*AA36-0.00077781*E36</f>
        <v>11486.9076712893</v>
      </c>
      <c r="AL762" s="29" t="n">
        <f aca="false">2192.59+2373.87*I762+0.0316653*N762-15.7623*V762+0.00202406*AA762-0.000740146*E762-0.00963493*(I762*N762)</f>
        <v>8981.3831921032</v>
      </c>
      <c r="AM762" s="30" t="n">
        <f aca="false">5205.907083+122.0638992*I762+13.609808*(N762/1000)-1.245906883*AD762+0.7746840854*AE762-134.2474226*AC762-1547.125689*IF(AND(B762&gt;=DATE(2020,3,20),B762&lt;=DATE(2020,6,26)),1,0)</f>
        <v>9185.16534537724</v>
      </c>
      <c r="AN762" s="30" t="n">
        <f aca="false">IF(ISNUMBER(C763),C763,AN763)-0.8328750492*(AD764-AD763)+3.274150872*(AE764-AE763)+0.7954612886*((IF(ISNUMBER(C763),C763,AN763)-IF(ISNUMBER(C762),C762,AN762))-(-0.8328750492*(AD763-AD762)+3.274150872*(AE763-AE762)))-1.394571582*AO763+0.4181414112*AO762</f>
        <v>8361.19362118908</v>
      </c>
      <c r="AP762" s="31" t="n">
        <f aca="false">AQ762+AR761+'ARIMAX(1,1,1) Model'!$C$19*(AR761-AR760)+'ARIMAX(1,1,1) Model'!$C$20*AS761</f>
        <v>9323.65375808805</v>
      </c>
      <c r="AQ762" s="31" t="n">
        <f aca="false">'ARIMAX(1,1,1) Model'!$C$6*I762+'ARIMAX(1,1,1) Model'!$C$7*N762/1000+'ARIMAX(1,1,1) Model'!$C$8*AD762+'ARIMAX(1,1,1) Model'!$C$9*AE762+'ARIMAX(1,1,1) Model'!$C$10*AC762+'ARIMAX(1,1,1) Model'!$C$11*IF(AND(B762&gt;='ARIMAX(1,1,1) Model'!$C$25,B762&lt;='ARIMAX(1,1,1) Model'!$C$26),1,0)+'ARIMAX(1,1,1) Model'!$C$12*E762/1000+'ARIMAX(1,1,1) Model'!$C$13*V762+'ARIMAX(1,1,1) Model'!$C$14*A762+'ARIMAX(1,1,1) Model'!$C$15*SIN(2*PI()*A762/'ARIMAX(1,1,1) Model'!$C$24)+'ARIMAX(1,1,1) Model'!$C$16*COS(2*PI()*A762/'ARIMAX(1,1,1) Model'!$C$24)+'ARIMAX(1,1,1) Model'!$C$17*SIN(4*PI()*A762/'ARIMAX(1,1,1) Model'!$C$24)+'ARIMAX(1,1,1) Model'!$C$18*COS(4*PI()*A762/'ARIMAX(1,1,1) Model'!$C$24)</f>
        <v>2053.40503041285</v>
      </c>
      <c r="AR762" s="31" t="n">
        <f aca="false">IF(ISNUMBER(C762),C762,AP762)-AQ762</f>
        <v>6973.59496958715</v>
      </c>
      <c r="AS762" s="31" t="n">
        <f aca="false">IF(ISNUMBER(C762),C762-AP762,0)</f>
        <v>-296.653758088047</v>
      </c>
      <c r="AT762" s="32"/>
      <c r="AU762" s="33"/>
      <c r="AV762" s="33"/>
      <c r="AW762" s="31"/>
      <c r="AX762" s="31"/>
    </row>
    <row r="763" customFormat="false" ht="16.5" hidden="false" customHeight="true" outlineLevel="0" collapsed="false">
      <c r="A763" s="23" t="n">
        <v>762</v>
      </c>
      <c r="B763" s="24" t="n">
        <v>38604</v>
      </c>
      <c r="C763" s="23" t="n">
        <v>8636</v>
      </c>
      <c r="D763" s="25"/>
      <c r="E763" s="25" t="n">
        <v>326000</v>
      </c>
      <c r="F763" s="25"/>
      <c r="G763" s="25" t="n">
        <v>64.805</v>
      </c>
      <c r="H763" s="25" t="n">
        <v>63.24</v>
      </c>
      <c r="I763" s="25" t="n">
        <v>3.069</v>
      </c>
      <c r="J763" s="25" t="n">
        <v>12922.656</v>
      </c>
      <c r="K763" s="25" t="n">
        <v>819905</v>
      </c>
      <c r="L763" s="25" t="n">
        <v>1398</v>
      </c>
      <c r="M763" s="25" t="n">
        <v>21.135</v>
      </c>
      <c r="N763" s="25" t="n">
        <v>263816</v>
      </c>
      <c r="O763" s="25" t="n">
        <v>8853.8</v>
      </c>
      <c r="P763" s="25" t="n">
        <v>2248511</v>
      </c>
      <c r="Q763" s="25"/>
      <c r="R763" s="25" t="n">
        <v>8280</v>
      </c>
      <c r="S763" s="25" t="n">
        <v>9.4918</v>
      </c>
      <c r="T763" s="25" t="n">
        <v>98.6</v>
      </c>
      <c r="U763" s="25" t="n">
        <v>25</v>
      </c>
      <c r="V763" s="25" t="n">
        <v>97.1</v>
      </c>
      <c r="W763" s="25"/>
      <c r="X763" s="25"/>
      <c r="Y763" s="25"/>
      <c r="Z763" s="25"/>
      <c r="AA763" s="25" t="n">
        <v>293262</v>
      </c>
      <c r="AB763" s="26"/>
      <c r="AC763" s="27" t="n">
        <v>1</v>
      </c>
      <c r="AD763" s="28" t="n">
        <v>0</v>
      </c>
      <c r="AE763" s="28" t="n">
        <v>71</v>
      </c>
      <c r="AF763" s="27"/>
      <c r="AG763" s="29" t="n">
        <f aca="false">6753.47943187+0.36116788*I763+0.01252571*N763-22.85359542*V763+0.00407811*AA763-0.00067349*E763</f>
        <v>8816.38340499172</v>
      </c>
      <c r="AH763" s="29" t="n">
        <f aca="false">A763*'Simple Linear Regression'!$B$18+'Simple Linear Regression'!$B$17</f>
        <v>8535.35060487538</v>
      </c>
      <c r="AI763" s="29" t="n">
        <f aca="false">7491.3971+0.0137554*N763-0.00058829*E763-34.3283*V763+0.30565*L763+54.6031*M763</f>
        <v>9176.5664549</v>
      </c>
      <c r="AJ763" s="29" t="n">
        <f aca="false">7491.3971-0.00058829*E763+0.30565*L763+54.6031*M763+0.0137554*N763-34.3283*V763</f>
        <v>9176.5664549</v>
      </c>
      <c r="AK763" s="30" t="n">
        <f aca="false">11611.58410651-152.38769329*I37+0.00324611*N37-2.92151591*V37-0.00770426*AA37-0.00077781*E37</f>
        <v>11500.3978802792</v>
      </c>
      <c r="AL763" s="29" t="n">
        <f aca="false">2192.59+2373.87*I763+0.0316653*N763-15.7623*V763+0.00202406*AA763-0.000740146*E763-0.00963493*(I763*N763)</f>
        <v>8852.64913407128</v>
      </c>
      <c r="AM763" s="30" t="n">
        <f aca="false">5205.907083+122.0638992*I763+13.609808*(N763/1000)-1.245906883*AD763+0.7746840854*AE763-134.2474226*AC763-1547.125689*IF(AND(B763&gt;=DATE(2020,3,20),B763&lt;=DATE(2020,6,26)),1,0)</f>
        <v>9091.7614444362</v>
      </c>
      <c r="AN763" s="30" t="n">
        <f aca="false">IF(ISNUMBER(C764),C764,AN764)-0.8328750492*(AD765-AD764)+3.274150872*(AE765-AE764)+0.7954612886*((IF(ISNUMBER(C764),C764,AN764)-IF(ISNUMBER(C763),C763,AN763))-(-0.8328750492*(AD764-AD763)+3.274150872*(AE764-AE763)))-1.394571582*AO764+0.4181414112*AO763</f>
        <v>8994.46745002193</v>
      </c>
      <c r="AP763" s="31" t="n">
        <f aca="false">AQ763+AR762+'ARIMAX(1,1,1) Model'!$C$19*(AR762-AR761)+'ARIMAX(1,1,1) Model'!$C$20*AS762</f>
        <v>9015.22965824956</v>
      </c>
      <c r="AQ763" s="31" t="n">
        <f aca="false">'ARIMAX(1,1,1) Model'!$C$6*I763+'ARIMAX(1,1,1) Model'!$C$7*N763/1000+'ARIMAX(1,1,1) Model'!$C$8*AD763+'ARIMAX(1,1,1) Model'!$C$9*AE763+'ARIMAX(1,1,1) Model'!$C$10*AC763+'ARIMAX(1,1,1) Model'!$C$11*IF(AND(B763&gt;='ARIMAX(1,1,1) Model'!$C$25,B763&lt;='ARIMAX(1,1,1) Model'!$C$26),1,0)+'ARIMAX(1,1,1) Model'!$C$12*E763/1000+'ARIMAX(1,1,1) Model'!$C$13*V763+'ARIMAX(1,1,1) Model'!$C$14*A763+'ARIMAX(1,1,1) Model'!$C$15*SIN(2*PI()*A763/'ARIMAX(1,1,1) Model'!$C$24)+'ARIMAX(1,1,1) Model'!$C$16*COS(2*PI()*A763/'ARIMAX(1,1,1) Model'!$C$24)+'ARIMAX(1,1,1) Model'!$C$17*SIN(4*PI()*A763/'ARIMAX(1,1,1) Model'!$C$24)+'ARIMAX(1,1,1) Model'!$C$18*COS(4*PI()*A763/'ARIMAX(1,1,1) Model'!$C$24)</f>
        <v>1809.9132988713</v>
      </c>
      <c r="AR763" s="31" t="n">
        <f aca="false">IF(ISNUMBER(C763),C763,AP763)-AQ763</f>
        <v>6826.0867011287</v>
      </c>
      <c r="AS763" s="31" t="n">
        <f aca="false">IF(ISNUMBER(C763),C763-AP763,0)</f>
        <v>-379.229658249558</v>
      </c>
      <c r="AT763" s="32"/>
      <c r="AU763" s="33"/>
      <c r="AV763" s="33"/>
      <c r="AW763" s="31"/>
      <c r="AX763" s="31"/>
    </row>
    <row r="764" customFormat="false" ht="16.5" hidden="false" customHeight="true" outlineLevel="0" collapsed="false">
      <c r="A764" s="23" t="n">
        <v>763</v>
      </c>
      <c r="B764" s="24" t="n">
        <v>38611</v>
      </c>
      <c r="C764" s="23" t="n">
        <v>8819</v>
      </c>
      <c r="D764" s="25"/>
      <c r="E764" s="25" t="n">
        <v>422000</v>
      </c>
      <c r="F764" s="25"/>
      <c r="G764" s="25" t="n">
        <v>63.844</v>
      </c>
      <c r="H764" s="25" t="n">
        <v>61.216</v>
      </c>
      <c r="I764" s="25" t="n">
        <v>2.955</v>
      </c>
      <c r="J764" s="25" t="n">
        <v>12922.656</v>
      </c>
      <c r="K764" s="25" t="n">
        <v>819905</v>
      </c>
      <c r="L764" s="25" t="n">
        <v>1398</v>
      </c>
      <c r="M764" s="25" t="n">
        <v>17.418</v>
      </c>
      <c r="N764" s="25" t="n">
        <v>267025</v>
      </c>
      <c r="O764" s="25" t="n">
        <v>8853.8</v>
      </c>
      <c r="P764" s="25" t="n">
        <v>2276583</v>
      </c>
      <c r="Q764" s="25"/>
      <c r="R764" s="25" t="n">
        <v>8280</v>
      </c>
      <c r="S764" s="25" t="n">
        <v>9.4918</v>
      </c>
      <c r="T764" s="25" t="n">
        <v>98.6</v>
      </c>
      <c r="U764" s="25" t="n">
        <v>25</v>
      </c>
      <c r="V764" s="25" t="n">
        <v>97.1</v>
      </c>
      <c r="W764" s="25"/>
      <c r="X764" s="25"/>
      <c r="Y764" s="25"/>
      <c r="Z764" s="25"/>
      <c r="AA764" s="25" t="n">
        <v>293262</v>
      </c>
      <c r="AB764" s="26"/>
      <c r="AC764" s="27" t="n">
        <v>0</v>
      </c>
      <c r="AD764" s="28" t="n">
        <v>0.9</v>
      </c>
      <c r="AE764" s="28" t="n">
        <v>66.7</v>
      </c>
      <c r="AF764" s="27"/>
      <c r="AG764" s="29" t="n">
        <f aca="false">6753.47943187+0.36116788*I764+0.01252571*N764-22.85359542*V764+0.00407811*AA764-0.00067349*E764</f>
        <v>8791.8821952434</v>
      </c>
      <c r="AH764" s="29" t="n">
        <f aca="false">A764*'Simple Linear Regression'!$B$18+'Simple Linear Regression'!$B$17</f>
        <v>8536.20364195928</v>
      </c>
      <c r="AI764" s="29" t="n">
        <f aca="false">7491.3971+0.0137554*N764-0.00058829*E764-34.3283*V764+0.30565*L764+54.6031*M764</f>
        <v>8961.2719708</v>
      </c>
      <c r="AJ764" s="29" t="n">
        <f aca="false">7491.3971-0.00058829*E764+0.30565*L764+54.6031*M764+0.0137554*N764-34.3283*V764</f>
        <v>8961.2719708</v>
      </c>
      <c r="AK764" s="30" t="n">
        <f aca="false">11611.58410651-152.38769329*I38+0.00324611*N38-2.92151591*V38-0.00770426*AA38-0.00077781*E38</f>
        <v>11518.8069291056</v>
      </c>
      <c r="AL764" s="29" t="n">
        <f aca="false">2192.59+2373.87*I764+0.0316653*N764-15.7623*V764+0.00202406*AA764-0.000740146*E764-0.00963493*(I764*N764)</f>
        <v>8810.99449771625</v>
      </c>
      <c r="AM764" s="30" t="n">
        <f aca="false">5205.907083+122.0638992*I764+13.609808*(N764/1000)-1.245906883*AD764+0.7746840854*AE764-134.2474226*AC764-1547.125689*IF(AND(B764&gt;=DATE(2020,3,20),B764&lt;=DATE(2020,6,26)),1,0)</f>
        <v>9251.31499863748</v>
      </c>
      <c r="AN764" s="30" t="n">
        <f aca="false">IF(ISNUMBER(C765),C765,AN765)-0.8328750492*(AD766-AD765)+3.274150872*(AE766-AE765)+0.7954612886*((IF(ISNUMBER(C765),C765,AN765)-IF(ISNUMBER(C764),C764,AN764))-(-0.8328750492*(AD765-AD764)+3.274150872*(AE765-AE764)))-1.394571582*AO765+0.4181414112*AO764</f>
        <v>8760.39200565592</v>
      </c>
      <c r="AP764" s="31" t="n">
        <f aca="false">AQ764+AR763+'ARIMAX(1,1,1) Model'!$C$19*(AR763-AR762)+'ARIMAX(1,1,1) Model'!$C$20*AS763</f>
        <v>9015.72443201069</v>
      </c>
      <c r="AQ764" s="31" t="n">
        <f aca="false">'ARIMAX(1,1,1) Model'!$C$6*I764+'ARIMAX(1,1,1) Model'!$C$7*N764/1000+'ARIMAX(1,1,1) Model'!$C$8*AD764+'ARIMAX(1,1,1) Model'!$C$9*AE764+'ARIMAX(1,1,1) Model'!$C$10*AC764+'ARIMAX(1,1,1) Model'!$C$11*IF(AND(B764&gt;='ARIMAX(1,1,1) Model'!$C$25,B764&lt;='ARIMAX(1,1,1) Model'!$C$26),1,0)+'ARIMAX(1,1,1) Model'!$C$12*E764/1000+'ARIMAX(1,1,1) Model'!$C$13*V764+'ARIMAX(1,1,1) Model'!$C$14*A764+'ARIMAX(1,1,1) Model'!$C$15*SIN(2*PI()*A764/'ARIMAX(1,1,1) Model'!$C$24)+'ARIMAX(1,1,1) Model'!$C$16*COS(2*PI()*A764/'ARIMAX(1,1,1) Model'!$C$24)+'ARIMAX(1,1,1) Model'!$C$17*SIN(4*PI()*A764/'ARIMAX(1,1,1) Model'!$C$24)+'ARIMAX(1,1,1) Model'!$C$18*COS(4*PI()*A764/'ARIMAX(1,1,1) Model'!$C$24)</f>
        <v>1862.68610099824</v>
      </c>
      <c r="AR764" s="31" t="n">
        <f aca="false">IF(ISNUMBER(C764),C764,AP764)-AQ764</f>
        <v>6956.31389900176</v>
      </c>
      <c r="AS764" s="31" t="n">
        <f aca="false">IF(ISNUMBER(C764),C764-AP764,0)</f>
        <v>-196.724432010686</v>
      </c>
      <c r="AT764" s="32"/>
      <c r="AU764" s="33"/>
      <c r="AV764" s="33"/>
      <c r="AW764" s="31"/>
      <c r="AX764" s="31"/>
    </row>
    <row r="765" customFormat="false" ht="16.5" hidden="false" customHeight="true" outlineLevel="0" collapsed="false">
      <c r="A765" s="23" t="n">
        <v>764</v>
      </c>
      <c r="B765" s="24" t="n">
        <v>38618</v>
      </c>
      <c r="C765" s="23" t="n">
        <v>8836</v>
      </c>
      <c r="D765" s="25"/>
      <c r="E765" s="25" t="n">
        <v>424000</v>
      </c>
      <c r="F765" s="25"/>
      <c r="G765" s="25" t="n">
        <v>66.43</v>
      </c>
      <c r="H765" s="25" t="n">
        <v>63.628</v>
      </c>
      <c r="I765" s="25" t="n">
        <v>2.786</v>
      </c>
      <c r="J765" s="25" t="n">
        <v>12922.656</v>
      </c>
      <c r="K765" s="25" t="n">
        <v>819905</v>
      </c>
      <c r="L765" s="25" t="n">
        <v>1398</v>
      </c>
      <c r="M765" s="25" t="n">
        <v>17.418</v>
      </c>
      <c r="N765" s="25" t="n">
        <v>267025</v>
      </c>
      <c r="O765" s="25" t="n">
        <v>8853.8</v>
      </c>
      <c r="P765" s="25" t="n">
        <v>2276583</v>
      </c>
      <c r="Q765" s="25"/>
      <c r="R765" s="25" t="n">
        <v>8280</v>
      </c>
      <c r="S765" s="25" t="n">
        <v>9.4918</v>
      </c>
      <c r="T765" s="25" t="n">
        <v>98.6</v>
      </c>
      <c r="U765" s="25" t="n">
        <v>25</v>
      </c>
      <c r="V765" s="25" t="n">
        <v>97.1</v>
      </c>
      <c r="W765" s="25"/>
      <c r="X765" s="25"/>
      <c r="Y765" s="25"/>
      <c r="Z765" s="25"/>
      <c r="AA765" s="25" t="n">
        <v>293262</v>
      </c>
      <c r="AB765" s="26"/>
      <c r="AC765" s="27" t="n">
        <v>0</v>
      </c>
      <c r="AD765" s="28" t="n">
        <v>0</v>
      </c>
      <c r="AE765" s="28" t="n">
        <v>72</v>
      </c>
      <c r="AF765" s="27"/>
      <c r="AG765" s="29" t="n">
        <f aca="false">6753.47943187+0.36116788*I765+0.01252571*N765-22.85359542*V765+0.00407811*AA765-0.00067349*E765</f>
        <v>8790.47417787168</v>
      </c>
      <c r="AH765" s="29" t="n">
        <f aca="false">A765*'Simple Linear Regression'!$B$18+'Simple Linear Regression'!$B$17</f>
        <v>8537.05667904319</v>
      </c>
      <c r="AI765" s="29" t="n">
        <f aca="false">7491.3971+0.0137554*N765-0.00058829*E765-34.3283*V765+0.30565*L765+54.6031*M765</f>
        <v>8960.0953908</v>
      </c>
      <c r="AJ765" s="29" t="n">
        <f aca="false">7491.3971-0.00058829*E765+0.30565*L765+54.6031*M765+0.0137554*N765-34.3283*V765</f>
        <v>8960.0953908</v>
      </c>
      <c r="AK765" s="30" t="n">
        <f aca="false">11611.58410651-152.38769329*I39+0.00324611*N39-2.92151591*V39-0.00770426*AA39-0.00077781*E39</f>
        <v>11522.8642383325</v>
      </c>
      <c r="AL765" s="29" t="n">
        <f aca="false">2192.59+2373.87*I765+0.0316653*N765-15.7623*V765+0.00202406*AA765-0.000740146*E765-0.00963493*(I765*N765)</f>
        <v>8843.1278296855</v>
      </c>
      <c r="AM765" s="30" t="n">
        <f aca="false">5205.907083+122.0638992*I765+13.609808*(N765/1000)-1.245906883*AD765+0.7746840854*AE765-134.2474226*AC765-1547.125689*IF(AND(B765&gt;=DATE(2020,3,20),B765&lt;=DATE(2020,6,26)),1,0)</f>
        <v>9235.91334152</v>
      </c>
      <c r="AN765" s="30" t="n">
        <f aca="false">IF(ISNUMBER(C766),C766,AN766)-0.8328750492*(AD767-AD766)+3.274150872*(AE767-AE766)+0.7954612886*((IF(ISNUMBER(C766),C766,AN766)-IF(ISNUMBER(C765),C765,AN765))-(-0.8328750492*(AD766-AD765)+3.274150872*(AE766-AE765)))-1.394571582*AO766+0.4181414112*AO765</f>
        <v>8891.91173074416</v>
      </c>
      <c r="AP765" s="31" t="n">
        <f aca="false">AQ765+AR764+'ARIMAX(1,1,1) Model'!$C$19*(AR764-AR763)+'ARIMAX(1,1,1) Model'!$C$20*AS764</f>
        <v>9058.00387590576</v>
      </c>
      <c r="AQ765" s="31" t="n">
        <f aca="false">'ARIMAX(1,1,1) Model'!$C$6*I765+'ARIMAX(1,1,1) Model'!$C$7*N765/1000+'ARIMAX(1,1,1) Model'!$C$8*AD765+'ARIMAX(1,1,1) Model'!$C$9*AE765+'ARIMAX(1,1,1) Model'!$C$10*AC765+'ARIMAX(1,1,1) Model'!$C$11*IF(AND(B765&gt;='ARIMAX(1,1,1) Model'!$C$25,B765&lt;='ARIMAX(1,1,1) Model'!$C$26),1,0)+'ARIMAX(1,1,1) Model'!$C$12*E765/1000+'ARIMAX(1,1,1) Model'!$C$13*V765+'ARIMAX(1,1,1) Model'!$C$14*A765+'ARIMAX(1,1,1) Model'!$C$15*SIN(2*PI()*A765/'ARIMAX(1,1,1) Model'!$C$24)+'ARIMAX(1,1,1) Model'!$C$16*COS(2*PI()*A765/'ARIMAX(1,1,1) Model'!$C$24)+'ARIMAX(1,1,1) Model'!$C$17*SIN(4*PI()*A765/'ARIMAX(1,1,1) Model'!$C$24)+'ARIMAX(1,1,1) Model'!$C$18*COS(4*PI()*A765/'ARIMAX(1,1,1) Model'!$C$24)</f>
        <v>1911.92029110417</v>
      </c>
      <c r="AR765" s="31" t="n">
        <f aca="false">IF(ISNUMBER(C765),C765,AP765)-AQ765</f>
        <v>6924.07970889584</v>
      </c>
      <c r="AS765" s="31" t="n">
        <f aca="false">IF(ISNUMBER(C765),C765-AP765,0)</f>
        <v>-222.003875905762</v>
      </c>
      <c r="AT765" s="32"/>
      <c r="AU765" s="33"/>
      <c r="AV765" s="33"/>
      <c r="AW765" s="31"/>
      <c r="AX765" s="31"/>
    </row>
    <row r="766" customFormat="false" ht="16.5" hidden="false" customHeight="true" outlineLevel="0" collapsed="false">
      <c r="A766" s="23" t="n">
        <v>765</v>
      </c>
      <c r="B766" s="24" t="n">
        <v>38625</v>
      </c>
      <c r="C766" s="23" t="n">
        <v>8840</v>
      </c>
      <c r="D766" s="25"/>
      <c r="E766" s="25" t="n">
        <v>359000</v>
      </c>
      <c r="F766" s="25"/>
      <c r="G766" s="25" t="n">
        <v>66.064</v>
      </c>
      <c r="H766" s="25" t="n">
        <v>62.164</v>
      </c>
      <c r="I766" s="25" t="n">
        <v>2.803</v>
      </c>
      <c r="J766" s="25" t="n">
        <v>12922.656</v>
      </c>
      <c r="K766" s="25" t="n">
        <v>819905</v>
      </c>
      <c r="L766" s="25" t="n">
        <v>1398</v>
      </c>
      <c r="M766" s="25" t="n">
        <v>17.418</v>
      </c>
      <c r="N766" s="25" t="n">
        <v>267025</v>
      </c>
      <c r="O766" s="25" t="n">
        <v>8853.8</v>
      </c>
      <c r="P766" s="25" t="n">
        <v>2276583</v>
      </c>
      <c r="Q766" s="25"/>
      <c r="R766" s="25" t="n">
        <v>8280</v>
      </c>
      <c r="S766" s="25" t="n">
        <v>9.4918</v>
      </c>
      <c r="T766" s="25" t="n">
        <v>98.6</v>
      </c>
      <c r="U766" s="25" t="n">
        <v>25</v>
      </c>
      <c r="V766" s="25" t="n">
        <v>97.1</v>
      </c>
      <c r="W766" s="25"/>
      <c r="X766" s="25"/>
      <c r="Y766" s="25"/>
      <c r="Z766" s="25"/>
      <c r="AA766" s="25" t="n">
        <v>293262</v>
      </c>
      <c r="AB766" s="26"/>
      <c r="AC766" s="27" t="n">
        <v>0</v>
      </c>
      <c r="AD766" s="28" t="n">
        <v>5.6</v>
      </c>
      <c r="AE766" s="28" t="n">
        <v>50.6</v>
      </c>
      <c r="AF766" s="27"/>
      <c r="AG766" s="29" t="n">
        <f aca="false">6753.47943187+0.36116788*I766+0.01252571*N766-22.85359542*V766+0.00407811*AA766-0.00067349*E766</f>
        <v>8834.25716772564</v>
      </c>
      <c r="AH766" s="29" t="n">
        <f aca="false">A766*'Simple Linear Regression'!$B$18+'Simple Linear Regression'!$B$17</f>
        <v>8537.90971612709</v>
      </c>
      <c r="AI766" s="29" t="n">
        <f aca="false">7491.3971+0.0137554*N766-0.00058829*E766-34.3283*V766+0.30565*L766+54.6031*M766</f>
        <v>8998.3342408</v>
      </c>
      <c r="AJ766" s="29" t="n">
        <f aca="false">7491.3971-0.00058829*E766+0.30565*L766+54.6031*M766+0.0137554*N766-34.3283*V766</f>
        <v>8998.3342408</v>
      </c>
      <c r="AK766" s="30" t="n">
        <f aca="false">11611.58410651-152.38769329*I40+0.00324611*N40-2.92151591*V40-0.00770426*AA40-0.00077781*E40</f>
        <v>11519.2958352526</v>
      </c>
      <c r="AL766" s="29" t="n">
        <f aca="false">2192.59+2373.87*I766+0.0316653*N766-15.7623*V766+0.00202406*AA766-0.000740146*E766-0.00963493*(I766*N766)</f>
        <v>8887.85606757025</v>
      </c>
      <c r="AM766" s="30" t="n">
        <f aca="false">5205.907083+122.0638992*I766+13.609808*(N766/1000)-1.245906883*AD766+0.7746840854*AE766-134.2474226*AC766-1547.125689*IF(AND(B766&gt;=DATE(2020,3,20),B766&lt;=DATE(2020,6,26)),1,0)</f>
        <v>9214.43310983404</v>
      </c>
      <c r="AN766" s="30" t="n">
        <f aca="false">IF(ISNUMBER(C767),C767,AN767)-0.8328750492*(AD768-AD767)+3.274150872*(AE768-AE767)+0.7954612886*((IF(ISNUMBER(C767),C767,AN767)-IF(ISNUMBER(C766),C766,AN766))-(-0.8328750492*(AD767-AD766)+3.274150872*(AE767-AE766)))-1.394571582*AO767+0.4181414112*AO766</f>
        <v>8635.08293171596</v>
      </c>
      <c r="AP766" s="31" t="n">
        <f aca="false">AQ766+AR765+'ARIMAX(1,1,1) Model'!$C$19*(AR765-AR764)+'ARIMAX(1,1,1) Model'!$C$20*AS765</f>
        <v>9011.46216401766</v>
      </c>
      <c r="AQ766" s="31" t="n">
        <f aca="false">'ARIMAX(1,1,1) Model'!$C$6*I766+'ARIMAX(1,1,1) Model'!$C$7*N766/1000+'ARIMAX(1,1,1) Model'!$C$8*AD766+'ARIMAX(1,1,1) Model'!$C$9*AE766+'ARIMAX(1,1,1) Model'!$C$10*AC766+'ARIMAX(1,1,1) Model'!$C$11*IF(AND(B766&gt;='ARIMAX(1,1,1) Model'!$C$25,B766&lt;='ARIMAX(1,1,1) Model'!$C$26),1,0)+'ARIMAX(1,1,1) Model'!$C$12*E766/1000+'ARIMAX(1,1,1) Model'!$C$13*V766+'ARIMAX(1,1,1) Model'!$C$14*A766+'ARIMAX(1,1,1) Model'!$C$15*SIN(2*PI()*A766/'ARIMAX(1,1,1) Model'!$C$24)+'ARIMAX(1,1,1) Model'!$C$16*COS(2*PI()*A766/'ARIMAX(1,1,1) Model'!$C$24)+'ARIMAX(1,1,1) Model'!$C$17*SIN(4*PI()*A766/'ARIMAX(1,1,1) Model'!$C$24)+'ARIMAX(1,1,1) Model'!$C$18*COS(4*PI()*A766/'ARIMAX(1,1,1) Model'!$C$24)</f>
        <v>1890.70428554272</v>
      </c>
      <c r="AR766" s="31" t="n">
        <f aca="false">IF(ISNUMBER(C766),C766,AP766)-AQ766</f>
        <v>6949.29571445728</v>
      </c>
      <c r="AS766" s="31" t="n">
        <f aca="false">IF(ISNUMBER(C766),C766-AP766,0)</f>
        <v>-171.462164017656</v>
      </c>
      <c r="AT766" s="32"/>
      <c r="AU766" s="33"/>
      <c r="AV766" s="33"/>
      <c r="AW766" s="31"/>
      <c r="AX766" s="31"/>
    </row>
    <row r="767" customFormat="false" ht="16.5" hidden="false" customHeight="true" outlineLevel="0" collapsed="false">
      <c r="A767" s="23" t="n">
        <v>766</v>
      </c>
      <c r="B767" s="24" t="n">
        <v>38632</v>
      </c>
      <c r="C767" s="23" t="n">
        <v>8783</v>
      </c>
      <c r="D767" s="25"/>
      <c r="E767" s="25" t="n">
        <v>384000</v>
      </c>
      <c r="F767" s="25"/>
      <c r="G767" s="25" t="n">
        <v>63.056</v>
      </c>
      <c r="H767" s="25" t="n">
        <v>58.926</v>
      </c>
      <c r="I767" s="25" t="n">
        <v>2.928</v>
      </c>
      <c r="J767" s="25" t="n">
        <v>12922.656</v>
      </c>
      <c r="K767" s="25" t="n">
        <v>819905</v>
      </c>
      <c r="L767" s="25" t="n">
        <v>1436</v>
      </c>
      <c r="M767" s="25" t="n">
        <v>17.418</v>
      </c>
      <c r="N767" s="25" t="n">
        <v>267025</v>
      </c>
      <c r="O767" s="25" t="n">
        <v>8850.1</v>
      </c>
      <c r="P767" s="25" t="n">
        <v>2276583</v>
      </c>
      <c r="Q767" s="25"/>
      <c r="R767" s="25" t="n">
        <v>8280</v>
      </c>
      <c r="S767" s="25" t="n">
        <v>9.4918</v>
      </c>
      <c r="T767" s="25" t="n">
        <v>98.6</v>
      </c>
      <c r="U767" s="25" t="n">
        <v>25</v>
      </c>
      <c r="V767" s="25" t="n">
        <v>94.2</v>
      </c>
      <c r="W767" s="25"/>
      <c r="X767" s="25"/>
      <c r="Y767" s="25"/>
      <c r="Z767" s="25"/>
      <c r="AA767" s="25" t="n">
        <v>293262</v>
      </c>
      <c r="AB767" s="26"/>
      <c r="AC767" s="27" t="n">
        <v>0</v>
      </c>
      <c r="AD767" s="28" t="n">
        <v>5.1</v>
      </c>
      <c r="AE767" s="28" t="n">
        <v>47.2</v>
      </c>
      <c r="AF767" s="27"/>
      <c r="AG767" s="29" t="n">
        <f aca="false">6753.47943187+0.36116788*I767+0.01252571*N767-22.85359542*V767+0.00407811*AA767-0.00067349*E767</f>
        <v>8883.74049042864</v>
      </c>
      <c r="AH767" s="29" t="n">
        <f aca="false">A767*'Simple Linear Regression'!$B$18+'Simple Linear Regression'!$B$17</f>
        <v>8538.762753211</v>
      </c>
      <c r="AI767" s="29" t="n">
        <f aca="false">7491.3971+0.0137554*N767-0.00058829*E767-34.3283*V767+0.30565*L767+54.6031*M767</f>
        <v>9094.7937608</v>
      </c>
      <c r="AJ767" s="29" t="n">
        <f aca="false">7491.3971-0.00058829*E767+0.30565*L767+54.6031*M767+0.0137554*N767-34.3283*V767</f>
        <v>9094.7937608</v>
      </c>
      <c r="AK767" s="30" t="n">
        <f aca="false">11611.58410651-152.38769329*I41+0.00324611*N41-2.92151591*V41-0.00770426*AA41-0.00077781*E41</f>
        <v>11499.7519404796</v>
      </c>
      <c r="AL767" s="29" t="n">
        <f aca="false">2192.59+2373.87*I767+0.0316653*N767-15.7623*V767+0.00202406*AA767-0.000740146*E767-0.00963493*(I767*N767)</f>
        <v>8890.200939664</v>
      </c>
      <c r="AM767" s="30" t="n">
        <f aca="false">5205.907083+122.0638992*I767+13.609808*(N767/1000)-1.245906883*AD767+0.7746840854*AE767-134.2474226*AC767-1547.125689*IF(AND(B767&gt;=DATE(2020,3,20),B767&lt;=DATE(2020,6,26)),1,0)</f>
        <v>9227.68012478518</v>
      </c>
      <c r="AN767" s="30" t="n">
        <f aca="false">IF(ISNUMBER(C768),C768,AN768)-0.8328750492*(AD769-AD768)+3.274150872*(AE769-AE768)+0.7954612886*((IF(ISNUMBER(C768),C768,AN768)-IF(ISNUMBER(C767),C767,AN767))-(-0.8328750492*(AD768-AD767)+3.274150872*(AE768-AE767)))-1.394571582*AO768+0.4181414112*AO767</f>
        <v>9172.03813853493</v>
      </c>
      <c r="AP767" s="31" t="n">
        <f aca="false">AQ767+AR766+'ARIMAX(1,1,1) Model'!$C$19*(AR766-AR765)+'ARIMAX(1,1,1) Model'!$C$20*AS766</f>
        <v>8891.91528890114</v>
      </c>
      <c r="AQ767" s="31" t="n">
        <f aca="false">'ARIMAX(1,1,1) Model'!$C$6*I767+'ARIMAX(1,1,1) Model'!$C$7*N767/1000+'ARIMAX(1,1,1) Model'!$C$8*AD767+'ARIMAX(1,1,1) Model'!$C$9*AE767+'ARIMAX(1,1,1) Model'!$C$10*AC767+'ARIMAX(1,1,1) Model'!$C$11*IF(AND(B767&gt;='ARIMAX(1,1,1) Model'!$C$25,B767&lt;='ARIMAX(1,1,1) Model'!$C$26),1,0)+'ARIMAX(1,1,1) Model'!$C$12*E767/1000+'ARIMAX(1,1,1) Model'!$C$13*V767+'ARIMAX(1,1,1) Model'!$C$14*A767+'ARIMAX(1,1,1) Model'!$C$15*SIN(2*PI()*A767/'ARIMAX(1,1,1) Model'!$C$24)+'ARIMAX(1,1,1) Model'!$C$16*COS(2*PI()*A767/'ARIMAX(1,1,1) Model'!$C$24)+'ARIMAX(1,1,1) Model'!$C$17*SIN(4*PI()*A767/'ARIMAX(1,1,1) Model'!$C$24)+'ARIMAX(1,1,1) Model'!$C$18*COS(4*PI()*A767/'ARIMAX(1,1,1) Model'!$C$24)</f>
        <v>1785.82995318917</v>
      </c>
      <c r="AR767" s="31" t="n">
        <f aca="false">IF(ISNUMBER(C767),C767,AP767)-AQ767</f>
        <v>6997.17004681083</v>
      </c>
      <c r="AS767" s="31" t="n">
        <f aca="false">IF(ISNUMBER(C767),C767-AP767,0)</f>
        <v>-108.915288901142</v>
      </c>
      <c r="AT767" s="32"/>
      <c r="AU767" s="33"/>
      <c r="AV767" s="33"/>
      <c r="AW767" s="31"/>
      <c r="AX767" s="31"/>
    </row>
    <row r="768" customFormat="false" ht="16.5" hidden="false" customHeight="true" outlineLevel="0" collapsed="false">
      <c r="A768" s="23" t="n">
        <v>767</v>
      </c>
      <c r="B768" s="24" t="n">
        <v>38639</v>
      </c>
      <c r="C768" s="23" t="n">
        <v>8961</v>
      </c>
      <c r="D768" s="25"/>
      <c r="E768" s="25" t="n">
        <v>383000</v>
      </c>
      <c r="F768" s="25"/>
      <c r="G768" s="25" t="n">
        <v>62.868</v>
      </c>
      <c r="H768" s="25" t="n">
        <v>58.59</v>
      </c>
      <c r="I768" s="25" t="n">
        <v>2.848</v>
      </c>
      <c r="J768" s="25" t="n">
        <v>12922.656</v>
      </c>
      <c r="K768" s="25" t="n">
        <v>793548</v>
      </c>
      <c r="L768" s="25" t="n">
        <v>1436</v>
      </c>
      <c r="M768" s="25" t="n">
        <v>17.418</v>
      </c>
      <c r="N768" s="25" t="n">
        <v>267025</v>
      </c>
      <c r="O768" s="25" t="n">
        <v>8850.1</v>
      </c>
      <c r="P768" s="25" t="n">
        <v>2276583</v>
      </c>
      <c r="Q768" s="25"/>
      <c r="R768" s="25" t="n">
        <v>8280</v>
      </c>
      <c r="S768" s="25" t="n">
        <v>9.4918</v>
      </c>
      <c r="T768" s="25" t="n">
        <v>98.6</v>
      </c>
      <c r="U768" s="25" t="n">
        <v>25</v>
      </c>
      <c r="V768" s="25" t="n">
        <v>94.2</v>
      </c>
      <c r="W768" s="25"/>
      <c r="X768" s="25"/>
      <c r="Y768" s="25"/>
      <c r="Z768" s="25"/>
      <c r="AA768" s="25" t="n">
        <v>293262</v>
      </c>
      <c r="AB768" s="26"/>
      <c r="AC768" s="27" t="n">
        <v>0</v>
      </c>
      <c r="AD768" s="28" t="n">
        <v>18.2</v>
      </c>
      <c r="AE768" s="28" t="n">
        <v>16.6</v>
      </c>
      <c r="AF768" s="27"/>
      <c r="AG768" s="29" t="n">
        <f aca="false">6753.47943187+0.36116788*I768+0.01252571*N768-22.85359542*V768+0.00407811*AA768-0.00067349*E768</f>
        <v>8884.38508699824</v>
      </c>
      <c r="AH768" s="29" t="n">
        <f aca="false">A768*'Simple Linear Regression'!$B$18+'Simple Linear Regression'!$B$17</f>
        <v>8539.6157902949</v>
      </c>
      <c r="AI768" s="29" t="n">
        <f aca="false">7491.3971+0.0137554*N768-0.00058829*E768-34.3283*V768+0.30565*L768+54.6031*M768</f>
        <v>9095.3820508</v>
      </c>
      <c r="AJ768" s="29" t="n">
        <f aca="false">7491.3971-0.00058829*E768+0.30565*L768+54.6031*M768+0.0137554*N768-34.3283*V768</f>
        <v>9095.3820508</v>
      </c>
      <c r="AK768" s="30" t="n">
        <f aca="false">11611.58410651-152.38769329*I42+0.00324611*N42-2.92151591*V42-0.00770426*AA42-0.00077781*E42</f>
        <v>11426.9641902634</v>
      </c>
      <c r="AL768" s="29" t="n">
        <f aca="false">2192.59+2373.87*I768+0.0316653*N768-15.7623*V768+0.00202406*AA768-0.000740146*E768-0.00963493*(I768*N768)</f>
        <v>8906.852860324</v>
      </c>
      <c r="AM768" s="30" t="n">
        <f aca="false">5205.907083+122.0638992*I768+13.609808*(N768/1000)-1.245906883*AD768+0.7746840854*AE768-134.2474226*AC768-1547.125689*IF(AND(B768&gt;=DATE(2020,3,20),B768&lt;=DATE(2020,6,26)),1,0)</f>
        <v>9177.88829966864</v>
      </c>
      <c r="AN768" s="30" t="n">
        <f aca="false">IF(ISNUMBER(C769),C769,AN769)-0.8328750492*(AD770-AD769)+3.274150872*(AE770-AE769)+0.7954612886*((IF(ISNUMBER(C769),C769,AN769)-IF(ISNUMBER(C768),C768,AN768))-(-0.8328750492*(AD769-AD768)+3.274150872*(AE769-AE768)))-1.394571582*AO769+0.4181414112*AO768</f>
        <v>8927.91427399261</v>
      </c>
      <c r="AP768" s="31" t="n">
        <f aca="false">AQ768+AR767+'ARIMAX(1,1,1) Model'!$C$19*(AR767-AR766)+'ARIMAX(1,1,1) Model'!$C$20*AS767</f>
        <v>8819.00531396086</v>
      </c>
      <c r="AQ768" s="31" t="n">
        <f aca="false">'ARIMAX(1,1,1) Model'!$C$6*I768+'ARIMAX(1,1,1) Model'!$C$7*N768/1000+'ARIMAX(1,1,1) Model'!$C$8*AD768+'ARIMAX(1,1,1) Model'!$C$9*AE768+'ARIMAX(1,1,1) Model'!$C$10*AC768+'ARIMAX(1,1,1) Model'!$C$11*IF(AND(B768&gt;='ARIMAX(1,1,1) Model'!$C$25,B768&lt;='ARIMAX(1,1,1) Model'!$C$26),1,0)+'ARIMAX(1,1,1) Model'!$C$12*E768/1000+'ARIMAX(1,1,1) Model'!$C$13*V768+'ARIMAX(1,1,1) Model'!$C$14*A768+'ARIMAX(1,1,1) Model'!$C$15*SIN(2*PI()*A768/'ARIMAX(1,1,1) Model'!$C$24)+'ARIMAX(1,1,1) Model'!$C$16*COS(2*PI()*A768/'ARIMAX(1,1,1) Model'!$C$24)+'ARIMAX(1,1,1) Model'!$C$17*SIN(4*PI()*A768/'ARIMAX(1,1,1) Model'!$C$24)+'ARIMAX(1,1,1) Model'!$C$18*COS(4*PI()*A768/'ARIMAX(1,1,1) Model'!$C$24)</f>
        <v>1719.13315159443</v>
      </c>
      <c r="AR768" s="31" t="n">
        <f aca="false">IF(ISNUMBER(C768),C768,AP768)-AQ768</f>
        <v>7241.86684840557</v>
      </c>
      <c r="AS768" s="31" t="n">
        <f aca="false">IF(ISNUMBER(C768),C768-AP768,0)</f>
        <v>141.994686039141</v>
      </c>
      <c r="AT768" s="32"/>
      <c r="AU768" s="33"/>
      <c r="AV768" s="33"/>
      <c r="AW768" s="31"/>
      <c r="AX768" s="31"/>
    </row>
    <row r="769" customFormat="false" ht="16.5" hidden="false" customHeight="true" outlineLevel="0" collapsed="false">
      <c r="A769" s="23" t="n">
        <v>768</v>
      </c>
      <c r="B769" s="24" t="n">
        <v>38646</v>
      </c>
      <c r="C769" s="23" t="n">
        <v>8981</v>
      </c>
      <c r="D769" s="25"/>
      <c r="E769" s="25" t="n">
        <v>348000</v>
      </c>
      <c r="F769" s="25"/>
      <c r="G769" s="25" t="n">
        <v>62.28</v>
      </c>
      <c r="H769" s="25" t="n">
        <v>58.154</v>
      </c>
      <c r="I769" s="25" t="n">
        <v>2.725</v>
      </c>
      <c r="J769" s="25" t="n">
        <v>12922.656</v>
      </c>
      <c r="K769" s="25" t="n">
        <v>793548</v>
      </c>
      <c r="L769" s="25" t="n">
        <v>1436</v>
      </c>
      <c r="M769" s="25" t="n">
        <v>16.927</v>
      </c>
      <c r="N769" s="25" t="n">
        <v>265323</v>
      </c>
      <c r="O769" s="25" t="n">
        <v>8850.1</v>
      </c>
      <c r="P769" s="25" t="n">
        <v>2276583</v>
      </c>
      <c r="Q769" s="25"/>
      <c r="R769" s="25" t="n">
        <v>8280</v>
      </c>
      <c r="S769" s="25" t="n">
        <v>9.4918</v>
      </c>
      <c r="T769" s="25" t="n">
        <v>98.6</v>
      </c>
      <c r="U769" s="25" t="n">
        <v>25</v>
      </c>
      <c r="V769" s="25" t="n">
        <v>94.2</v>
      </c>
      <c r="W769" s="25"/>
      <c r="X769" s="25"/>
      <c r="Y769" s="25"/>
      <c r="Z769" s="25"/>
      <c r="AA769" s="25" t="n">
        <v>293262</v>
      </c>
      <c r="AB769" s="26"/>
      <c r="AC769" s="27" t="n">
        <v>0</v>
      </c>
      <c r="AD769" s="28" t="n">
        <v>31.1</v>
      </c>
      <c r="AE769" s="28" t="n">
        <v>14.1</v>
      </c>
      <c r="AF769" s="27"/>
      <c r="AG769" s="29" t="n">
        <f aca="false">6753.47943187+0.36116788*I769+0.01252571*N769-22.85359542*V769+0.00407811*AA769-0.00067349*E769</f>
        <v>8886.594054929</v>
      </c>
      <c r="AH769" s="29" t="n">
        <f aca="false">A769*'Simple Linear Regression'!$B$18+'Simple Linear Regression'!$B$17</f>
        <v>8540.4688273788</v>
      </c>
      <c r="AI769" s="29" t="n">
        <f aca="false">7491.3971+0.0137554*N769-0.00058829*E769-34.3283*V769+0.30565*L769+54.6031*M769</f>
        <v>9065.7503879</v>
      </c>
      <c r="AJ769" s="29" t="n">
        <f aca="false">7491.3971-0.00058829*E769+0.30565*L769+54.6031*M769+0.0137554*N769-34.3283*V769</f>
        <v>9065.7503879</v>
      </c>
      <c r="AK769" s="30" t="n">
        <f aca="false">11611.58410651-152.38769329*I43+0.00324611*N43-2.92151591*V43-0.00770426*AA43-0.00077781*E43</f>
        <v>11437.5487548768</v>
      </c>
      <c r="AL769" s="29" t="n">
        <f aca="false">2192.59+2373.87*I769+0.0316653*N769-15.7623*V769+0.00202406*AA769-0.000740146*E769-0.00963493*(I769*N769)</f>
        <v>8948.01430685725</v>
      </c>
      <c r="AM769" s="30" t="n">
        <f aca="false">5205.907083+122.0638992*I769+13.609808*(N769/1000)-1.245906883*AD769+0.7746840854*AE769-134.2474226*AC769-1547.125689*IF(AND(B769&gt;=DATE(2020,3,20),B769&lt;=DATE(2020,6,26)),1,0)</f>
        <v>9121.70163784684</v>
      </c>
      <c r="AN769" s="30" t="n">
        <f aca="false">IF(ISNUMBER(C770),C770,AN770)-0.8328750492*(AD771-AD770)+3.274150872*(AE771-AE770)+0.7954612886*((IF(ISNUMBER(C770),C770,AN770)-IF(ISNUMBER(C769),C769,AN769))-(-0.8328750492*(AD770-AD769)+3.274150872*(AE770-AE769)))-1.394571582*AO770+0.4181414112*AO769</f>
        <v>9193.06982781957</v>
      </c>
      <c r="AP769" s="31" t="n">
        <f aca="false">AQ769+AR768+'ARIMAX(1,1,1) Model'!$C$19*(AR768-AR767)+'ARIMAX(1,1,1) Model'!$C$20*AS768</f>
        <v>8905.23580006293</v>
      </c>
      <c r="AQ769" s="31" t="n">
        <f aca="false">'ARIMAX(1,1,1) Model'!$C$6*I769+'ARIMAX(1,1,1) Model'!$C$7*N769/1000+'ARIMAX(1,1,1) Model'!$C$8*AD769+'ARIMAX(1,1,1) Model'!$C$9*AE769+'ARIMAX(1,1,1) Model'!$C$10*AC769+'ARIMAX(1,1,1) Model'!$C$11*IF(AND(B769&gt;='ARIMAX(1,1,1) Model'!$C$25,B769&lt;='ARIMAX(1,1,1) Model'!$C$26),1,0)+'ARIMAX(1,1,1) Model'!$C$12*E769/1000+'ARIMAX(1,1,1) Model'!$C$13*V769+'ARIMAX(1,1,1) Model'!$C$14*A769+'ARIMAX(1,1,1) Model'!$C$15*SIN(2*PI()*A769/'ARIMAX(1,1,1) Model'!$C$24)+'ARIMAX(1,1,1) Model'!$C$16*COS(2*PI()*A769/'ARIMAX(1,1,1) Model'!$C$24)+'ARIMAX(1,1,1) Model'!$C$17*SIN(4*PI()*A769/'ARIMAX(1,1,1) Model'!$C$24)+'ARIMAX(1,1,1) Model'!$C$18*COS(4*PI()*A769/'ARIMAX(1,1,1) Model'!$C$24)</f>
        <v>1767.31034267912</v>
      </c>
      <c r="AR769" s="31" t="n">
        <f aca="false">IF(ISNUMBER(C769),C769,AP769)-AQ769</f>
        <v>7213.68965732088</v>
      </c>
      <c r="AS769" s="31" t="n">
        <f aca="false">IF(ISNUMBER(C769),C769-AP769,0)</f>
        <v>75.7641999370753</v>
      </c>
      <c r="AT769" s="32"/>
      <c r="AU769" s="33"/>
      <c r="AV769" s="33"/>
      <c r="AW769" s="31"/>
      <c r="AX769" s="31"/>
    </row>
    <row r="770" customFormat="false" ht="16.5" hidden="false" customHeight="true" outlineLevel="0" collapsed="false">
      <c r="A770" s="23" t="n">
        <v>769</v>
      </c>
      <c r="B770" s="24" t="n">
        <v>38653</v>
      </c>
      <c r="C770" s="23" t="n">
        <v>9045</v>
      </c>
      <c r="D770" s="25"/>
      <c r="E770" s="25" t="n">
        <v>324000</v>
      </c>
      <c r="F770" s="25"/>
      <c r="G770" s="25" t="n">
        <v>61.328</v>
      </c>
      <c r="H770" s="25" t="n">
        <v>58.498</v>
      </c>
      <c r="I770" s="25" t="n">
        <v>2.603</v>
      </c>
      <c r="J770" s="25" t="n">
        <v>12922.656</v>
      </c>
      <c r="K770" s="25" t="n">
        <v>793548</v>
      </c>
      <c r="L770" s="25" t="n">
        <v>1436</v>
      </c>
      <c r="M770" s="25" t="n">
        <v>16.927</v>
      </c>
      <c r="N770" s="25" t="n">
        <v>265323</v>
      </c>
      <c r="O770" s="25" t="n">
        <v>8850.1</v>
      </c>
      <c r="P770" s="25" t="n">
        <v>2276583</v>
      </c>
      <c r="Q770" s="25"/>
      <c r="R770" s="25" t="n">
        <v>8280</v>
      </c>
      <c r="S770" s="25" t="n">
        <v>9.4918</v>
      </c>
      <c r="T770" s="25" t="n">
        <v>98.6</v>
      </c>
      <c r="U770" s="25" t="n">
        <v>25</v>
      </c>
      <c r="V770" s="25" t="n">
        <v>94.2</v>
      </c>
      <c r="W770" s="25"/>
      <c r="X770" s="25"/>
      <c r="Y770" s="25"/>
      <c r="Z770" s="25"/>
      <c r="AA770" s="25" t="n">
        <v>293262</v>
      </c>
      <c r="AB770" s="26"/>
      <c r="AC770" s="27" t="n">
        <v>0</v>
      </c>
      <c r="AD770" s="28" t="n">
        <v>81.7</v>
      </c>
      <c r="AE770" s="28" t="n">
        <v>1.3</v>
      </c>
      <c r="AF770" s="27"/>
      <c r="AG770" s="29" t="n">
        <f aca="false">6753.47943187+0.36116788*I770+0.01252571*N770-22.85359542*V770+0.00407811*AA770-0.00067349*E770</f>
        <v>8902.71375244764</v>
      </c>
      <c r="AH770" s="29" t="n">
        <f aca="false">A770*'Simple Linear Regression'!$B$18+'Simple Linear Regression'!$B$17</f>
        <v>8541.32186446271</v>
      </c>
      <c r="AI770" s="29" t="n">
        <f aca="false">7491.3971+0.0137554*N770-0.00058829*E770-34.3283*V770+0.30565*L770+54.6031*M770</f>
        <v>9079.8693479</v>
      </c>
      <c r="AJ770" s="29" t="n">
        <f aca="false">7491.3971-0.00058829*E770+0.30565*L770+54.6031*M770+0.0137554*N770-34.3283*V770</f>
        <v>9079.8693479</v>
      </c>
      <c r="AK770" s="30" t="n">
        <f aca="false">11611.58410651-152.38769329*I44+0.00324611*N44-2.92151591*V44-0.00770426*AA44-0.00077781*E44</f>
        <v>11434.4216433433</v>
      </c>
      <c r="AL770" s="29" t="n">
        <f aca="false">2192.59+2373.87*I770+0.0316653*N770-15.7623*V770+0.00202406*AA770-0.000740146*E770-0.00963493*(I770*N770)</f>
        <v>8988.04263180883</v>
      </c>
      <c r="AM770" s="30" t="n">
        <f aca="false">5205.907083+122.0638992*I770+13.609808*(N770/1000)-1.245906883*AD770+0.7746840854*AE770-134.2474226*AC770-1547.125689*IF(AND(B770&gt;=DATE(2020,3,20),B770&lt;=DATE(2020,6,26)),1,0)</f>
        <v>9033.85099757152</v>
      </c>
      <c r="AN770" s="30" t="n">
        <f aca="false">IF(ISNUMBER(C771),C771,AN771)-0.8328750492*(AD772-AD771)+3.274150872*(AE772-AE771)+0.7954612886*((IF(ISNUMBER(C771),C771,AN771)-IF(ISNUMBER(C770),C770,AN770))-(-0.8328750492*(AD771-AD770)+3.274150872*(AE771-AE770)))-1.394571582*AO771+0.4181414112*AO770</f>
        <v>9419.11352989707</v>
      </c>
      <c r="AP770" s="31" t="n">
        <f aca="false">AQ770+AR769+'ARIMAX(1,1,1) Model'!$C$19*(AR769-AR768)+'ARIMAX(1,1,1) Model'!$C$20*AS769</f>
        <v>8942.26936255051</v>
      </c>
      <c r="AQ770" s="31" t="n">
        <f aca="false">'ARIMAX(1,1,1) Model'!$C$6*I770+'ARIMAX(1,1,1) Model'!$C$7*N770/1000+'ARIMAX(1,1,1) Model'!$C$8*AD770+'ARIMAX(1,1,1) Model'!$C$9*AE770+'ARIMAX(1,1,1) Model'!$C$10*AC770+'ARIMAX(1,1,1) Model'!$C$11*IF(AND(B770&gt;='ARIMAX(1,1,1) Model'!$C$25,B770&lt;='ARIMAX(1,1,1) Model'!$C$26),1,0)+'ARIMAX(1,1,1) Model'!$C$12*E770/1000+'ARIMAX(1,1,1) Model'!$C$13*V770+'ARIMAX(1,1,1) Model'!$C$14*A770+'ARIMAX(1,1,1) Model'!$C$15*SIN(2*PI()*A770/'ARIMAX(1,1,1) Model'!$C$24)+'ARIMAX(1,1,1) Model'!$C$16*COS(2*PI()*A770/'ARIMAX(1,1,1) Model'!$C$24)+'ARIMAX(1,1,1) Model'!$C$17*SIN(4*PI()*A770/'ARIMAX(1,1,1) Model'!$C$24)+'ARIMAX(1,1,1) Model'!$C$18*COS(4*PI()*A770/'ARIMAX(1,1,1) Model'!$C$24)</f>
        <v>1799.52197840291</v>
      </c>
      <c r="AR770" s="31" t="n">
        <f aca="false">IF(ISNUMBER(C770),C770,AP770)-AQ770</f>
        <v>7245.47802159709</v>
      </c>
      <c r="AS770" s="31" t="n">
        <f aca="false">IF(ISNUMBER(C770),C770-AP770,0)</f>
        <v>102.730637449489</v>
      </c>
      <c r="AT770" s="32"/>
      <c r="AU770" s="33"/>
      <c r="AV770" s="33"/>
      <c r="AW770" s="31"/>
      <c r="AX770" s="31"/>
    </row>
    <row r="771" customFormat="false" ht="16.5" hidden="false" customHeight="true" outlineLevel="0" collapsed="false">
      <c r="A771" s="23" t="n">
        <v>770</v>
      </c>
      <c r="B771" s="24" t="n">
        <v>38660</v>
      </c>
      <c r="C771" s="23" t="n">
        <v>9246</v>
      </c>
      <c r="D771" s="25"/>
      <c r="E771" s="25" t="n">
        <v>322000</v>
      </c>
      <c r="F771" s="25"/>
      <c r="G771" s="25" t="n">
        <v>60.34</v>
      </c>
      <c r="H771" s="25" t="n">
        <v>58.744</v>
      </c>
      <c r="I771" s="25" t="n">
        <v>2.48</v>
      </c>
      <c r="J771" s="25" t="n">
        <v>12922.656</v>
      </c>
      <c r="K771" s="25" t="n">
        <v>793548</v>
      </c>
      <c r="L771" s="25" t="n">
        <v>1436</v>
      </c>
      <c r="M771" s="25" t="n">
        <v>16.927</v>
      </c>
      <c r="N771" s="25" t="n">
        <v>265323</v>
      </c>
      <c r="O771" s="25" t="n">
        <v>8850.1</v>
      </c>
      <c r="P771" s="25" t="n">
        <v>2276583</v>
      </c>
      <c r="Q771" s="25"/>
      <c r="R771" s="25" t="n">
        <v>8280</v>
      </c>
      <c r="S771" s="25" t="n">
        <v>9.4918</v>
      </c>
      <c r="T771" s="25" t="n">
        <v>98.6</v>
      </c>
      <c r="U771" s="25" t="n">
        <v>25</v>
      </c>
      <c r="V771" s="25" t="n">
        <v>94.2</v>
      </c>
      <c r="W771" s="25"/>
      <c r="X771" s="25"/>
      <c r="Y771" s="25"/>
      <c r="Z771" s="25"/>
      <c r="AA771" s="25" t="n">
        <v>293262</v>
      </c>
      <c r="AB771" s="26"/>
      <c r="AC771" s="27" t="n">
        <v>0</v>
      </c>
      <c r="AD771" s="28" t="n">
        <v>57.9</v>
      </c>
      <c r="AE771" s="28" t="n">
        <v>4.5</v>
      </c>
      <c r="AF771" s="27"/>
      <c r="AG771" s="29" t="n">
        <f aca="false">6753.47943187+0.36116788*I771+0.01252571*N771-22.85359542*V771+0.00407811*AA771-0.00067349*E771</f>
        <v>8904.0163087984</v>
      </c>
      <c r="AH771" s="29" t="n">
        <f aca="false">A771*'Simple Linear Regression'!$B$18+'Simple Linear Regression'!$B$17</f>
        <v>8542.17490154661</v>
      </c>
      <c r="AI771" s="29" t="n">
        <f aca="false">7491.3971+0.0137554*N771-0.00058829*E771-34.3283*V771+0.30565*L771+54.6031*M771</f>
        <v>9081.0459279</v>
      </c>
      <c r="AJ771" s="29" t="n">
        <f aca="false">7491.3971-0.00058829*E771+0.30565*L771+54.6031*M771+0.0137554*N771-34.3283*V771</f>
        <v>9081.0459279</v>
      </c>
      <c r="AK771" s="30" t="n">
        <f aca="false">11611.58410651-152.38769329*I45+0.00324611*N45-2.92151591*V45-0.00770426*AA45-0.00077781*E45</f>
        <v>11436.7588560713</v>
      </c>
      <c r="AL771" s="29" t="n">
        <f aca="false">2192.59+2373.87*I771+0.0316653*N771-15.7623*V771+0.00202406*AA771-0.000740146*E771-0.00963493*(I771*N771)</f>
        <v>9011.9702432928</v>
      </c>
      <c r="AM771" s="30" t="n">
        <f aca="false">5205.907083+122.0638992*I771+13.609808*(N771/1000)-1.245906883*AD771+0.7746840854*AE771-134.2474226*AC771-1547.125689*IF(AND(B771&gt;=DATE(2020,3,20),B771&lt;=DATE(2020,6,26)),1,0)</f>
        <v>9050.9687108586</v>
      </c>
      <c r="AN771" s="30" t="n">
        <f aca="false">IF(ISNUMBER(C772),C772,AN772)-0.8328750492*(AD773-AD772)+3.274150872*(AE773-AE772)+0.7954612886*((IF(ISNUMBER(C772),C772,AN772)-IF(ISNUMBER(C771),C771,AN771))-(-0.8328750492*(AD772-AD771)+3.274150872*(AE772-AE771)))-1.394571582*AO772+0.4181414112*AO771</f>
        <v>8999.25746710609</v>
      </c>
      <c r="AP771" s="31" t="n">
        <f aca="false">AQ771+AR770+'ARIMAX(1,1,1) Model'!$C$19*(AR770-AR769)+'ARIMAX(1,1,1) Model'!$C$20*AS770</f>
        <v>8969.18389491256</v>
      </c>
      <c r="AQ771" s="31" t="n">
        <f aca="false">'ARIMAX(1,1,1) Model'!$C$6*I771+'ARIMAX(1,1,1) Model'!$C$7*N771/1000+'ARIMAX(1,1,1) Model'!$C$8*AD771+'ARIMAX(1,1,1) Model'!$C$9*AE771+'ARIMAX(1,1,1) Model'!$C$10*AC771+'ARIMAX(1,1,1) Model'!$C$11*IF(AND(B771&gt;='ARIMAX(1,1,1) Model'!$C$25,B771&lt;='ARIMAX(1,1,1) Model'!$C$26),1,0)+'ARIMAX(1,1,1) Model'!$C$12*E771/1000+'ARIMAX(1,1,1) Model'!$C$13*V771+'ARIMAX(1,1,1) Model'!$C$14*A771+'ARIMAX(1,1,1) Model'!$C$15*SIN(2*PI()*A771/'ARIMAX(1,1,1) Model'!$C$24)+'ARIMAX(1,1,1) Model'!$C$16*COS(2*PI()*A771/'ARIMAX(1,1,1) Model'!$C$24)+'ARIMAX(1,1,1) Model'!$C$17*SIN(4*PI()*A771/'ARIMAX(1,1,1) Model'!$C$24)+'ARIMAX(1,1,1) Model'!$C$18*COS(4*PI()*A771/'ARIMAX(1,1,1) Model'!$C$24)</f>
        <v>1813.07165243886</v>
      </c>
      <c r="AR771" s="31" t="n">
        <f aca="false">IF(ISNUMBER(C771),C771,AP771)-AQ771</f>
        <v>7432.92834756114</v>
      </c>
      <c r="AS771" s="31" t="n">
        <f aca="false">IF(ISNUMBER(C771),C771-AP771,0)</f>
        <v>276.816105087439</v>
      </c>
      <c r="AT771" s="32"/>
      <c r="AU771" s="33"/>
      <c r="AV771" s="33"/>
      <c r="AW771" s="31"/>
      <c r="AX771" s="31"/>
    </row>
    <row r="772" customFormat="false" ht="16.5" hidden="false" customHeight="true" outlineLevel="0" collapsed="false">
      <c r="A772" s="23" t="n">
        <v>771</v>
      </c>
      <c r="B772" s="24" t="n">
        <v>38667</v>
      </c>
      <c r="C772" s="23" t="n">
        <v>9151</v>
      </c>
      <c r="D772" s="25"/>
      <c r="E772" s="25" t="n">
        <v>325000</v>
      </c>
      <c r="F772" s="25"/>
      <c r="G772" s="25" t="n">
        <v>58.8</v>
      </c>
      <c r="H772" s="25" t="n">
        <v>56.788</v>
      </c>
      <c r="I772" s="25" t="n">
        <v>2.376</v>
      </c>
      <c r="J772" s="25" t="n">
        <v>13142.642</v>
      </c>
      <c r="K772" s="25" t="n">
        <v>772326</v>
      </c>
      <c r="L772" s="25" t="n">
        <v>1452</v>
      </c>
      <c r="M772" s="25" t="n">
        <v>16.927</v>
      </c>
      <c r="N772" s="25" t="n">
        <v>265323</v>
      </c>
      <c r="O772" s="25" t="n">
        <v>8900.4</v>
      </c>
      <c r="P772" s="25" t="n">
        <v>2276583</v>
      </c>
      <c r="Q772" s="25"/>
      <c r="R772" s="25" t="n">
        <v>8280</v>
      </c>
      <c r="S772" s="25" t="n">
        <v>9.4918</v>
      </c>
      <c r="T772" s="25" t="n">
        <v>99.3</v>
      </c>
      <c r="U772" s="25" t="n">
        <v>25</v>
      </c>
      <c r="V772" s="25" t="n">
        <v>92.7</v>
      </c>
      <c r="W772" s="25"/>
      <c r="X772" s="25"/>
      <c r="Y772" s="25"/>
      <c r="Z772" s="25"/>
      <c r="AA772" s="25" t="n">
        <v>293262</v>
      </c>
      <c r="AB772" s="26"/>
      <c r="AC772" s="27" t="n">
        <v>0</v>
      </c>
      <c r="AD772" s="28" t="n">
        <v>52</v>
      </c>
      <c r="AE772" s="28" t="n">
        <v>14.4</v>
      </c>
      <c r="AF772" s="27"/>
      <c r="AG772" s="29" t="n">
        <f aca="false">6753.47943187+0.36116788*I772+0.01252571*N772-22.85359542*V772+0.00407811*AA772-0.00067349*E772</f>
        <v>8936.23867046888</v>
      </c>
      <c r="AH772" s="29" t="n">
        <f aca="false">A772*'Simple Linear Regression'!$B$18+'Simple Linear Regression'!$B$17</f>
        <v>8543.02793863052</v>
      </c>
      <c r="AI772" s="29" t="n">
        <f aca="false">7491.3971+0.0137554*N772-0.00058829*E772-34.3283*V772+0.30565*L772+54.6031*M772</f>
        <v>9135.6639079</v>
      </c>
      <c r="AJ772" s="29" t="n">
        <f aca="false">7491.3971-0.00058829*E772+0.30565*L772+54.6031*M772+0.0137554*N772-34.3283*V772</f>
        <v>9135.6639079</v>
      </c>
      <c r="AK772" s="30" t="n">
        <f aca="false">11611.58410651-152.38769329*I46+0.00324611*N46-2.92151591*V46-0.00770426*AA46-0.00077781*E46</f>
        <v>11413.8658476176</v>
      </c>
      <c r="AL772" s="29" t="n">
        <f aca="false">2192.59+2373.87*I772+0.0316653*N772-15.7623*V772+0.00202406*AA772-0.000740146*E772-0.00963493*(I772*N772)</f>
        <v>9052.37310266136</v>
      </c>
      <c r="AM772" s="30" t="n">
        <f aca="false">5205.907083+122.0638992*I772+13.609808*(N772/1000)-1.245906883*AD772+0.7746840854*AE772-134.2474226*AC772-1547.125689*IF(AND(B772&gt;=DATE(2020,3,20),B772&lt;=DATE(2020,6,26)),1,0)</f>
        <v>9053.29428839696</v>
      </c>
      <c r="AN772" s="30" t="n">
        <f aca="false">IF(ISNUMBER(C773),C773,AN773)-0.8328750492*(AD774-AD773)+3.274150872*(AE774-AE773)+0.7954612886*((IF(ISNUMBER(C773),C773,AN773)-IF(ISNUMBER(C772),C772,AN772))-(-0.8328750492*(AD773-AD772)+3.274150872*(AE773-AE772)))-1.394571582*AO773+0.4181414112*AO772</f>
        <v>9083.54061118169</v>
      </c>
      <c r="AP772" s="31" t="n">
        <f aca="false">AQ772+AR771+'ARIMAX(1,1,1) Model'!$C$19*(AR771-AR770)+'ARIMAX(1,1,1) Model'!$C$20*AS771</f>
        <v>9024.42320094933</v>
      </c>
      <c r="AQ772" s="31" t="n">
        <f aca="false">'ARIMAX(1,1,1) Model'!$C$6*I772+'ARIMAX(1,1,1) Model'!$C$7*N772/1000+'ARIMAX(1,1,1) Model'!$C$8*AD772+'ARIMAX(1,1,1) Model'!$C$9*AE772+'ARIMAX(1,1,1) Model'!$C$10*AC772+'ARIMAX(1,1,1) Model'!$C$11*IF(AND(B772&gt;='ARIMAX(1,1,1) Model'!$C$25,B772&lt;='ARIMAX(1,1,1) Model'!$C$26),1,0)+'ARIMAX(1,1,1) Model'!$C$12*E772/1000+'ARIMAX(1,1,1) Model'!$C$13*V772+'ARIMAX(1,1,1) Model'!$C$14*A772+'ARIMAX(1,1,1) Model'!$C$15*SIN(2*PI()*A772/'ARIMAX(1,1,1) Model'!$C$24)+'ARIMAX(1,1,1) Model'!$C$16*COS(2*PI()*A772/'ARIMAX(1,1,1) Model'!$C$24)+'ARIMAX(1,1,1) Model'!$C$17*SIN(4*PI()*A772/'ARIMAX(1,1,1) Model'!$C$24)+'ARIMAX(1,1,1) Model'!$C$18*COS(4*PI()*A772/'ARIMAX(1,1,1) Model'!$C$24)</f>
        <v>1822.37012051062</v>
      </c>
      <c r="AR772" s="31" t="n">
        <f aca="false">IF(ISNUMBER(C772),C772,AP772)-AQ772</f>
        <v>7328.62987948938</v>
      </c>
      <c r="AS772" s="31" t="n">
        <f aca="false">IF(ISNUMBER(C772),C772-AP772,0)</f>
        <v>126.57679905067</v>
      </c>
      <c r="AT772" s="32"/>
      <c r="AU772" s="33"/>
      <c r="AV772" s="33"/>
      <c r="AW772" s="31"/>
      <c r="AX772" s="31"/>
    </row>
    <row r="773" customFormat="false" ht="16.5" hidden="false" customHeight="true" outlineLevel="0" collapsed="false">
      <c r="A773" s="23" t="n">
        <v>772</v>
      </c>
      <c r="B773" s="24" t="n">
        <v>38674</v>
      </c>
      <c r="C773" s="23" t="n">
        <v>9124</v>
      </c>
      <c r="D773" s="25"/>
      <c r="E773" s="25" t="n">
        <v>309000</v>
      </c>
      <c r="F773" s="25"/>
      <c r="G773" s="25" t="n">
        <v>57</v>
      </c>
      <c r="H773" s="25" t="n">
        <v>53.774</v>
      </c>
      <c r="I773" s="25" t="n">
        <v>2.296</v>
      </c>
      <c r="J773" s="25" t="n">
        <v>13142.642</v>
      </c>
      <c r="K773" s="25" t="n">
        <v>772326</v>
      </c>
      <c r="L773" s="25" t="n">
        <v>1452</v>
      </c>
      <c r="M773" s="25" t="n">
        <v>15.336</v>
      </c>
      <c r="N773" s="25" t="n">
        <v>242240</v>
      </c>
      <c r="O773" s="25" t="n">
        <v>8900.4</v>
      </c>
      <c r="P773" s="25" t="n">
        <v>2276583</v>
      </c>
      <c r="Q773" s="25"/>
      <c r="R773" s="25" t="n">
        <v>8280</v>
      </c>
      <c r="S773" s="25" t="n">
        <v>9.4918</v>
      </c>
      <c r="T773" s="25" t="n">
        <v>99.3</v>
      </c>
      <c r="U773" s="25" t="n">
        <v>25</v>
      </c>
      <c r="V773" s="25" t="n">
        <v>92.7</v>
      </c>
      <c r="W773" s="25"/>
      <c r="X773" s="25"/>
      <c r="Y773" s="25"/>
      <c r="Z773" s="25"/>
      <c r="AA773" s="25" t="n">
        <v>293262</v>
      </c>
      <c r="AB773" s="26"/>
      <c r="AC773" s="27" t="n">
        <v>0</v>
      </c>
      <c r="AD773" s="28" t="n">
        <v>85.4</v>
      </c>
      <c r="AE773" s="28" t="n">
        <v>8.7</v>
      </c>
      <c r="AF773" s="27"/>
      <c r="AG773" s="29" t="n">
        <f aca="false">6753.47943187+0.36116788*I773+0.01252571*N773-22.85359542*V773+0.00407811*AA773-0.00067349*E773</f>
        <v>8657.85465310848</v>
      </c>
      <c r="AH773" s="29" t="n">
        <f aca="false">A773*'Simple Linear Regression'!$B$18+'Simple Linear Regression'!$B$17</f>
        <v>8543.88097571442</v>
      </c>
      <c r="AI773" s="29" t="n">
        <f aca="false">7491.3971+0.0137554*N773-0.00058829*E773-34.3283*V773+0.30565*L773+54.6031*M773</f>
        <v>8740.6871176</v>
      </c>
      <c r="AJ773" s="29" t="n">
        <f aca="false">7491.3971-0.00058829*E773+0.30565*L773+54.6031*M773+0.0137554*N773-34.3283*V773</f>
        <v>8740.6871176</v>
      </c>
      <c r="AK773" s="30" t="n">
        <f aca="false">11611.58410651-152.38769329*I47+0.00324611*N47-2.92151591*V47-0.00770426*AA47-0.00077781*E47</f>
        <v>11432.0509303202</v>
      </c>
      <c r="AL773" s="29" t="n">
        <f aca="false">2192.59+2373.87*I773+0.0316653*N773-15.7623*V773+0.00202406*AA773-0.000740146*E773-0.00963493*(I773*N773)</f>
        <v>8858.5226941328</v>
      </c>
      <c r="AM773" s="30" t="n">
        <f aca="false">5205.907083+122.0638992*I773+13.609808*(N773/1000)-1.245906883*AD773+0.7746840854*AE773-134.2474226*AC773-1547.125689*IF(AND(B773&gt;=DATE(2020,3,20),B773&lt;=DATE(2020,6,26)),1,0)</f>
        <v>8683.34498921798</v>
      </c>
      <c r="AN773" s="30" t="n">
        <f aca="false">IF(ISNUMBER(C774),C774,AN774)-0.8328750492*(AD775-AD774)+3.274150872*(AE775-AE774)+0.7954612886*((IF(ISNUMBER(C774),C774,AN774)-IF(ISNUMBER(C773),C773,AN773))-(-0.8328750492*(AD774-AD773)+3.274150872*(AE774-AE773)))-1.394571582*AO774+0.4181414112*AO773</f>
        <v>9286.58244418789</v>
      </c>
      <c r="AP773" s="31" t="n">
        <f aca="false">AQ773+AR772+'ARIMAX(1,1,1) Model'!$C$19*(AR772-AR771)+'ARIMAX(1,1,1) Model'!$C$20*AS772</f>
        <v>9023.20632807466</v>
      </c>
      <c r="AQ773" s="31" t="n">
        <f aca="false">'ARIMAX(1,1,1) Model'!$C$6*I773+'ARIMAX(1,1,1) Model'!$C$7*N773/1000+'ARIMAX(1,1,1) Model'!$C$8*AD773+'ARIMAX(1,1,1) Model'!$C$9*AE773+'ARIMAX(1,1,1) Model'!$C$10*AC773+'ARIMAX(1,1,1) Model'!$C$11*IF(AND(B773&gt;='ARIMAX(1,1,1) Model'!$C$25,B773&lt;='ARIMAX(1,1,1) Model'!$C$26),1,0)+'ARIMAX(1,1,1) Model'!$C$12*E773/1000+'ARIMAX(1,1,1) Model'!$C$13*V773+'ARIMAX(1,1,1) Model'!$C$14*A773+'ARIMAX(1,1,1) Model'!$C$15*SIN(2*PI()*A773/'ARIMAX(1,1,1) Model'!$C$24)+'ARIMAX(1,1,1) Model'!$C$16*COS(2*PI()*A773/'ARIMAX(1,1,1) Model'!$C$24)+'ARIMAX(1,1,1) Model'!$C$17*SIN(4*PI()*A773/'ARIMAX(1,1,1) Model'!$C$24)+'ARIMAX(1,1,1) Model'!$C$18*COS(4*PI()*A773/'ARIMAX(1,1,1) Model'!$C$24)</f>
        <v>1818.67853653694</v>
      </c>
      <c r="AR773" s="31" t="n">
        <f aca="false">IF(ISNUMBER(C773),C773,AP773)-AQ773</f>
        <v>7305.32146346306</v>
      </c>
      <c r="AS773" s="31" t="n">
        <f aca="false">IF(ISNUMBER(C773),C773-AP773,0)</f>
        <v>100.793671925339</v>
      </c>
      <c r="AT773" s="32"/>
      <c r="AU773" s="33"/>
      <c r="AV773" s="33"/>
      <c r="AW773" s="31"/>
      <c r="AX773" s="31"/>
    </row>
    <row r="774" customFormat="false" ht="16.5" hidden="false" customHeight="true" outlineLevel="0" collapsed="false">
      <c r="A774" s="23" t="n">
        <v>773</v>
      </c>
      <c r="B774" s="24" t="n">
        <v>38681</v>
      </c>
      <c r="C774" s="23" t="n">
        <v>9189</v>
      </c>
      <c r="D774" s="25"/>
      <c r="E774" s="25" t="n">
        <v>324000</v>
      </c>
      <c r="F774" s="25"/>
      <c r="G774" s="25" t="n">
        <v>58.1333333333333</v>
      </c>
      <c r="H774" s="25" t="n">
        <v>53.572</v>
      </c>
      <c r="I774" s="25" t="n">
        <v>2.201</v>
      </c>
      <c r="J774" s="25" t="n">
        <v>13142.642</v>
      </c>
      <c r="K774" s="25" t="n">
        <v>772326</v>
      </c>
      <c r="L774" s="25" t="n">
        <v>1452</v>
      </c>
      <c r="M774" s="25" t="n">
        <v>15.336</v>
      </c>
      <c r="N774" s="25" t="n">
        <v>242240</v>
      </c>
      <c r="O774" s="25" t="n">
        <v>8900.4</v>
      </c>
      <c r="P774" s="25" t="n">
        <v>2276583</v>
      </c>
      <c r="Q774" s="25"/>
      <c r="R774" s="25" t="n">
        <v>8280</v>
      </c>
      <c r="S774" s="25" t="n">
        <v>9.7921</v>
      </c>
      <c r="T774" s="25" t="n">
        <v>99.3</v>
      </c>
      <c r="U774" s="25" t="n">
        <v>25</v>
      </c>
      <c r="V774" s="25" t="n">
        <v>92.7</v>
      </c>
      <c r="W774" s="25"/>
      <c r="X774" s="25"/>
      <c r="Y774" s="25"/>
      <c r="Z774" s="25"/>
      <c r="AA774" s="25" t="n">
        <v>293262</v>
      </c>
      <c r="AB774" s="26"/>
      <c r="AC774" s="27" t="n">
        <v>1</v>
      </c>
      <c r="AD774" s="28" t="n">
        <v>123.1</v>
      </c>
      <c r="AE774" s="28" t="n">
        <v>1.2</v>
      </c>
      <c r="AF774" s="27"/>
      <c r="AG774" s="29" t="n">
        <f aca="false">6753.47943187+0.36116788*I774+0.01252571*N774-22.85359542*V774+0.00407811*AA774-0.00067349*E774</f>
        <v>8647.71799215988</v>
      </c>
      <c r="AH774" s="29" t="n">
        <f aca="false">A774*'Simple Linear Regression'!$B$18+'Simple Linear Regression'!$B$17</f>
        <v>8544.73401279832</v>
      </c>
      <c r="AI774" s="29" t="n">
        <f aca="false">7491.3971+0.0137554*N774-0.00058829*E774-34.3283*V774+0.30565*L774+54.6031*M774</f>
        <v>8731.8627676</v>
      </c>
      <c r="AJ774" s="29" t="n">
        <f aca="false">7491.3971-0.00058829*E774+0.30565*L774+54.6031*M774+0.0137554*N774-34.3283*V774</f>
        <v>8731.8627676</v>
      </c>
      <c r="AK774" s="30" t="n">
        <f aca="false">11611.58410651-152.38769329*I48+0.00324611*N48-2.92151591*V48-0.00770426*AA48-0.00077781*E48</f>
        <v>11464.2141726397</v>
      </c>
      <c r="AL774" s="29" t="n">
        <f aca="false">2192.59+2373.87*I774+0.0316653*N774-15.7623*V774+0.00202406*AA774-0.000740146*E774-0.00963493*(I774*N774)</f>
        <v>8843.6295712368</v>
      </c>
      <c r="AM774" s="30" t="n">
        <f aca="false">5205.907083+122.0638992*I774+13.609808*(N774/1000)-1.245906883*AD774+0.7746840854*AE774-134.2474226*AC774-1547.125689*IF(AND(B774&gt;=DATE(2020,3,20),B774&lt;=DATE(2020,6,26)),1,0)</f>
        <v>8484.72067606438</v>
      </c>
      <c r="AN774" s="30" t="n">
        <f aca="false">IF(ISNUMBER(C775),C775,AN775)-0.8328750492*(AD776-AD775)+3.274150872*(AE776-AE775)+0.7954612886*((IF(ISNUMBER(C775),C775,AN775)-IF(ISNUMBER(C774),C774,AN774))-(-0.8328750492*(AD775-AD774)+3.274150872*(AE775-AE774)))-1.394571582*AO775+0.4181414112*AO774</f>
        <v>9194.24903318547</v>
      </c>
      <c r="AP774" s="31" t="n">
        <f aca="false">AQ774+AR773+'ARIMAX(1,1,1) Model'!$C$19*(AR773-AR772)+'ARIMAX(1,1,1) Model'!$C$20*AS773</f>
        <v>8911.53099764618</v>
      </c>
      <c r="AQ774" s="31" t="n">
        <f aca="false">'ARIMAX(1,1,1) Model'!$C$6*I774+'ARIMAX(1,1,1) Model'!$C$7*N774/1000+'ARIMAX(1,1,1) Model'!$C$8*AD774+'ARIMAX(1,1,1) Model'!$C$9*AE774+'ARIMAX(1,1,1) Model'!$C$10*AC774+'ARIMAX(1,1,1) Model'!$C$11*IF(AND(B774&gt;='ARIMAX(1,1,1) Model'!$C$25,B774&lt;='ARIMAX(1,1,1) Model'!$C$26),1,0)+'ARIMAX(1,1,1) Model'!$C$12*E774/1000+'ARIMAX(1,1,1) Model'!$C$13*V774+'ARIMAX(1,1,1) Model'!$C$14*A774+'ARIMAX(1,1,1) Model'!$C$15*SIN(2*PI()*A774/'ARIMAX(1,1,1) Model'!$C$24)+'ARIMAX(1,1,1) Model'!$C$16*COS(2*PI()*A774/'ARIMAX(1,1,1) Model'!$C$24)+'ARIMAX(1,1,1) Model'!$C$17*SIN(4*PI()*A774/'ARIMAX(1,1,1) Model'!$C$24)+'ARIMAX(1,1,1) Model'!$C$18*COS(4*PI()*A774/'ARIMAX(1,1,1) Model'!$C$24)</f>
        <v>1699.20556218839</v>
      </c>
      <c r="AR774" s="31" t="n">
        <f aca="false">IF(ISNUMBER(C774),C774,AP774)-AQ774</f>
        <v>7489.79443781161</v>
      </c>
      <c r="AS774" s="31" t="n">
        <f aca="false">IF(ISNUMBER(C774),C774-AP774,0)</f>
        <v>277.469002353821</v>
      </c>
      <c r="AT774" s="32"/>
      <c r="AU774" s="33"/>
      <c r="AV774" s="33"/>
      <c r="AW774" s="31"/>
      <c r="AX774" s="31"/>
    </row>
    <row r="775" customFormat="false" ht="16.5" hidden="false" customHeight="true" outlineLevel="0" collapsed="false">
      <c r="A775" s="23" t="n">
        <v>774</v>
      </c>
      <c r="B775" s="24" t="n">
        <v>38688</v>
      </c>
      <c r="C775" s="23" t="n">
        <v>9221</v>
      </c>
      <c r="D775" s="25"/>
      <c r="E775" s="25" t="n">
        <v>311000</v>
      </c>
      <c r="F775" s="25"/>
      <c r="G775" s="25" t="n">
        <v>57.784</v>
      </c>
      <c r="H775" s="25" t="n">
        <v>53.592</v>
      </c>
      <c r="I775" s="25" t="n">
        <v>2.154</v>
      </c>
      <c r="J775" s="25" t="n">
        <v>13142.642</v>
      </c>
      <c r="K775" s="25" t="n">
        <v>772326</v>
      </c>
      <c r="L775" s="25" t="n">
        <v>1452</v>
      </c>
      <c r="M775" s="25" t="n">
        <v>15.336</v>
      </c>
      <c r="N775" s="25" t="n">
        <v>242240</v>
      </c>
      <c r="O775" s="25" t="n">
        <v>8900.4</v>
      </c>
      <c r="P775" s="25" t="n">
        <v>2276583</v>
      </c>
      <c r="Q775" s="25"/>
      <c r="R775" s="25" t="n">
        <v>8280</v>
      </c>
      <c r="S775" s="25" t="n">
        <v>9.7921</v>
      </c>
      <c r="T775" s="25" t="n">
        <v>99.3</v>
      </c>
      <c r="U775" s="25" t="n">
        <v>25</v>
      </c>
      <c r="V775" s="25" t="n">
        <v>92.7</v>
      </c>
      <c r="W775" s="25"/>
      <c r="X775" s="25"/>
      <c r="Y775" s="25"/>
      <c r="Z775" s="25"/>
      <c r="AA775" s="25" t="n">
        <v>293262</v>
      </c>
      <c r="AB775" s="26"/>
      <c r="AC775" s="27" t="n">
        <v>0</v>
      </c>
      <c r="AD775" s="28" t="n">
        <v>119.1</v>
      </c>
      <c r="AE775" s="28" t="n">
        <v>0.6</v>
      </c>
      <c r="AF775" s="27"/>
      <c r="AG775" s="29" t="n">
        <f aca="false">6753.47943187+0.36116788*I775+0.01252571*N775-22.85359542*V775+0.00407811*AA775-0.00067349*E775</f>
        <v>8656.45638726952</v>
      </c>
      <c r="AH775" s="29" t="n">
        <f aca="false">A775*'Simple Linear Regression'!$B$18+'Simple Linear Regression'!$B$17</f>
        <v>8545.58704988223</v>
      </c>
      <c r="AI775" s="29" t="n">
        <f aca="false">7491.3971+0.0137554*N775-0.00058829*E775-34.3283*V775+0.30565*L775+54.6031*M775</f>
        <v>8739.5105376</v>
      </c>
      <c r="AJ775" s="29" t="n">
        <f aca="false">7491.3971-0.00058829*E775+0.30565*L775+54.6031*M775+0.0137554*N775-34.3283*V775</f>
        <v>8739.5105376</v>
      </c>
      <c r="AK775" s="30" t="n">
        <f aca="false">11611.58410651-152.38769329*I49+0.00324611*N49-2.92151591*V49-0.00770426*AA49-0.00077781*E49</f>
        <v>11461.8489995726</v>
      </c>
      <c r="AL775" s="29" t="n">
        <f aca="false">2192.59+2373.87*I775+0.0316653*N775-15.7623*V775+0.00202406*AA775-0.000740146*E775-0.00963493*(I775*N775)</f>
        <v>8851.3759550672</v>
      </c>
      <c r="AM775" s="30" t="n">
        <f aca="false">5205.907083+122.0638992*I775+13.609808*(N775/1000)-1.245906883*AD775+0.7746840854*AE775-134.2474226*AC775-1547.125689*IF(AND(B775&gt;=DATE(2020,3,20),B775&lt;=DATE(2020,6,26)),1,0)</f>
        <v>8617.74991248274</v>
      </c>
      <c r="AN775" s="30" t="n">
        <f aca="false">IF(ISNUMBER(C776),C776,AN776)-0.8328750492*(AD777-AD776)+3.274150872*(AE777-AE776)+0.7954612886*((IF(ISNUMBER(C776),C776,AN776)-IF(ISNUMBER(C775),C775,AN775))-(-0.8328750492*(AD776-AD775)+3.274150872*(AE776-AE775)))-1.394571582*AO776+0.4181414112*AO775</f>
        <v>9336.48547234084</v>
      </c>
      <c r="AP775" s="31" t="n">
        <f aca="false">AQ775+AR774+'ARIMAX(1,1,1) Model'!$C$19*(AR774-AR773)+'ARIMAX(1,1,1) Model'!$C$20*AS774</f>
        <v>9056.00723516144</v>
      </c>
      <c r="AQ775" s="31" t="n">
        <f aca="false">'ARIMAX(1,1,1) Model'!$C$6*I775+'ARIMAX(1,1,1) Model'!$C$7*N775/1000+'ARIMAX(1,1,1) Model'!$C$8*AD775+'ARIMAX(1,1,1) Model'!$C$9*AE775+'ARIMAX(1,1,1) Model'!$C$10*AC775+'ARIMAX(1,1,1) Model'!$C$11*IF(AND(B775&gt;='ARIMAX(1,1,1) Model'!$C$25,B775&lt;='ARIMAX(1,1,1) Model'!$C$26),1,0)+'ARIMAX(1,1,1) Model'!$C$12*E775/1000+'ARIMAX(1,1,1) Model'!$C$13*V775+'ARIMAX(1,1,1) Model'!$C$14*A775+'ARIMAX(1,1,1) Model'!$C$15*SIN(2*PI()*A775/'ARIMAX(1,1,1) Model'!$C$24)+'ARIMAX(1,1,1) Model'!$C$16*COS(2*PI()*A775/'ARIMAX(1,1,1) Model'!$C$24)+'ARIMAX(1,1,1) Model'!$C$17*SIN(4*PI()*A775/'ARIMAX(1,1,1) Model'!$C$24)+'ARIMAX(1,1,1) Model'!$C$18*COS(4*PI()*A775/'ARIMAX(1,1,1) Model'!$C$24)</f>
        <v>1797.96611251974</v>
      </c>
      <c r="AR775" s="31" t="n">
        <f aca="false">IF(ISNUMBER(C775),C775,AP775)-AQ775</f>
        <v>7423.03388748026</v>
      </c>
      <c r="AS775" s="31" t="n">
        <f aca="false">IF(ISNUMBER(C775),C775-AP775,0)</f>
        <v>164.99276483856</v>
      </c>
      <c r="AT775" s="32"/>
      <c r="AU775" s="33"/>
      <c r="AV775" s="33"/>
      <c r="AW775" s="31"/>
      <c r="AX775" s="31"/>
    </row>
    <row r="776" customFormat="false" ht="16.5" hidden="false" customHeight="true" outlineLevel="0" collapsed="false">
      <c r="A776" s="23" t="n">
        <v>775</v>
      </c>
      <c r="B776" s="24" t="n">
        <v>38695</v>
      </c>
      <c r="C776" s="23" t="n">
        <v>9268</v>
      </c>
      <c r="D776" s="25"/>
      <c r="E776" s="25" t="n">
        <v>321000</v>
      </c>
      <c r="F776" s="25"/>
      <c r="G776" s="25" t="n">
        <v>59.83</v>
      </c>
      <c r="H776" s="25" t="n">
        <v>56.068</v>
      </c>
      <c r="I776" s="25" t="n">
        <v>2.147</v>
      </c>
      <c r="J776" s="25" t="n">
        <v>13142.642</v>
      </c>
      <c r="K776" s="25" t="n">
        <v>772326</v>
      </c>
      <c r="L776" s="25" t="n">
        <v>1479</v>
      </c>
      <c r="M776" s="25" t="n">
        <v>15.336</v>
      </c>
      <c r="N776" s="25" t="n">
        <v>242240</v>
      </c>
      <c r="O776" s="25" t="n">
        <v>8938.5</v>
      </c>
      <c r="P776" s="25" t="n">
        <v>2276583</v>
      </c>
      <c r="Q776" s="25"/>
      <c r="R776" s="25" t="n">
        <v>8280</v>
      </c>
      <c r="S776" s="25" t="n">
        <v>9.7921</v>
      </c>
      <c r="T776" s="25" t="n">
        <v>99.3</v>
      </c>
      <c r="U776" s="25" t="n">
        <v>25</v>
      </c>
      <c r="V776" s="25" t="n">
        <v>83.6</v>
      </c>
      <c r="W776" s="25"/>
      <c r="X776" s="25"/>
      <c r="Y776" s="25"/>
      <c r="Z776" s="25"/>
      <c r="AA776" s="25" t="n">
        <v>293262</v>
      </c>
      <c r="AB776" s="26"/>
      <c r="AC776" s="27" t="n">
        <v>0</v>
      </c>
      <c r="AD776" s="28" t="n">
        <v>184.8</v>
      </c>
      <c r="AE776" s="28" t="n">
        <v>1.7</v>
      </c>
      <c r="AF776" s="27"/>
      <c r="AG776" s="29" t="n">
        <f aca="false">6753.47943187+0.36116788*I776+0.01252571*N776-22.85359542*V776+0.00407811*AA776-0.00067349*E776</f>
        <v>8857.68667741636</v>
      </c>
      <c r="AH776" s="29" t="n">
        <f aca="false">A776*'Simple Linear Regression'!$B$18+'Simple Linear Regression'!$B$17</f>
        <v>8546.44008696613</v>
      </c>
      <c r="AI776" s="29" t="n">
        <f aca="false">7491.3971+0.0137554*N776-0.00058829*E776-34.3283*V776+0.30565*L776+54.6031*M776</f>
        <v>9054.2677176</v>
      </c>
      <c r="AJ776" s="29" t="n">
        <f aca="false">7491.3971-0.00058829*E776+0.30565*L776+54.6031*M776+0.0137554*N776-34.3283*V776</f>
        <v>9054.2677176</v>
      </c>
      <c r="AK776" s="30" t="n">
        <f aca="false">11611.58410651-152.38769329*I50+0.00324611*N50-2.92151591*V50-0.00770426*AA50-0.00077781*E50</f>
        <v>11484.8409821578</v>
      </c>
      <c r="AL776" s="29" t="n">
        <f aca="false">2192.59+2373.87*I776+0.0316653*N776-15.7623*V776+0.00202406*AA776-0.000740146*E776-0.00963493*(I776*N776)</f>
        <v>8987.1320931696</v>
      </c>
      <c r="AM776" s="30" t="n">
        <f aca="false">5205.907083+122.0638992*I776+13.609808*(N776/1000)-1.245906883*AD776+0.7746840854*AE776-134.2474226*AC776-1547.125689*IF(AND(B776&gt;=DATE(2020,3,20),B776&lt;=DATE(2020,6,26)),1,0)</f>
        <v>8535.89153546918</v>
      </c>
      <c r="AN776" s="30" t="n">
        <f aca="false">IF(ISNUMBER(C777),C777,AN777)-0.8328750492*(AD778-AD777)+3.274150872*(AE778-AE777)+0.7954612886*((IF(ISNUMBER(C777),C777,AN777)-IF(ISNUMBER(C776),C776,AN776))-(-0.8328750492*(AD777-AD776)+3.274150872*(AE777-AE776)))-1.394571582*AO777+0.4181414112*AO776</f>
        <v>9376.49048490377</v>
      </c>
      <c r="AP776" s="31" t="n">
        <f aca="false">AQ776+AR775+'ARIMAX(1,1,1) Model'!$C$19*(AR775-AR774)+'ARIMAX(1,1,1) Model'!$C$20*AS775</f>
        <v>8931.48515117249</v>
      </c>
      <c r="AQ776" s="31" t="n">
        <f aca="false">'ARIMAX(1,1,1) Model'!$C$6*I776+'ARIMAX(1,1,1) Model'!$C$7*N776/1000+'ARIMAX(1,1,1) Model'!$C$8*AD776+'ARIMAX(1,1,1) Model'!$C$9*AE776+'ARIMAX(1,1,1) Model'!$C$10*AC776+'ARIMAX(1,1,1) Model'!$C$11*IF(AND(B776&gt;='ARIMAX(1,1,1) Model'!$C$25,B776&lt;='ARIMAX(1,1,1) Model'!$C$26),1,0)+'ARIMAX(1,1,1) Model'!$C$12*E776/1000+'ARIMAX(1,1,1) Model'!$C$13*V776+'ARIMAX(1,1,1) Model'!$C$14*A776+'ARIMAX(1,1,1) Model'!$C$15*SIN(2*PI()*A776/'ARIMAX(1,1,1) Model'!$C$24)+'ARIMAX(1,1,1) Model'!$C$16*COS(2*PI()*A776/'ARIMAX(1,1,1) Model'!$C$24)+'ARIMAX(1,1,1) Model'!$C$17*SIN(4*PI()*A776/'ARIMAX(1,1,1) Model'!$C$24)+'ARIMAX(1,1,1) Model'!$C$18*COS(4*PI()*A776/'ARIMAX(1,1,1) Model'!$C$24)</f>
        <v>1663.46979331927</v>
      </c>
      <c r="AR776" s="31" t="n">
        <f aca="false">IF(ISNUMBER(C776),C776,AP776)-AQ776</f>
        <v>7604.53020668073</v>
      </c>
      <c r="AS776" s="31" t="n">
        <f aca="false">IF(ISNUMBER(C776),C776-AP776,0)</f>
        <v>336.514848827508</v>
      </c>
      <c r="AT776" s="32"/>
      <c r="AU776" s="33"/>
      <c r="AV776" s="33"/>
      <c r="AW776" s="31"/>
      <c r="AX776" s="31"/>
    </row>
    <row r="777" customFormat="false" ht="16.5" hidden="false" customHeight="true" outlineLevel="0" collapsed="false">
      <c r="A777" s="23" t="n">
        <v>776</v>
      </c>
      <c r="B777" s="24" t="n">
        <v>38702</v>
      </c>
      <c r="C777" s="23" t="n">
        <v>9326</v>
      </c>
      <c r="D777" s="25"/>
      <c r="E777" s="25" t="n">
        <v>327000</v>
      </c>
      <c r="F777" s="25"/>
      <c r="G777" s="25" t="n">
        <v>60.32</v>
      </c>
      <c r="H777" s="25" t="n">
        <v>58.752</v>
      </c>
      <c r="I777" s="25" t="n">
        <v>2.185</v>
      </c>
      <c r="J777" s="25" t="n">
        <v>13142.642</v>
      </c>
      <c r="K777" s="25" t="n">
        <v>805500</v>
      </c>
      <c r="L777" s="25" t="n">
        <v>1479</v>
      </c>
      <c r="M777" s="25" t="n">
        <v>16.524</v>
      </c>
      <c r="N777" s="25" t="n">
        <v>251419</v>
      </c>
      <c r="O777" s="25" t="n">
        <v>8938.5</v>
      </c>
      <c r="P777" s="25" t="n">
        <v>2300822</v>
      </c>
      <c r="Q777" s="25"/>
      <c r="R777" s="25" t="n">
        <v>8280</v>
      </c>
      <c r="S777" s="25" t="n">
        <v>9.7921</v>
      </c>
      <c r="T777" s="25" t="n">
        <v>99.3</v>
      </c>
      <c r="U777" s="25" t="n">
        <v>25</v>
      </c>
      <c r="V777" s="25" t="n">
        <v>83.6</v>
      </c>
      <c r="W777" s="25"/>
      <c r="X777" s="25"/>
      <c r="Y777" s="25"/>
      <c r="Z777" s="25"/>
      <c r="AA777" s="25" t="n">
        <v>293262</v>
      </c>
      <c r="AB777" s="26"/>
      <c r="AC777" s="27" t="n">
        <v>0</v>
      </c>
      <c r="AD777" s="28" t="n">
        <v>189.6</v>
      </c>
      <c r="AE777" s="28" t="n">
        <v>0</v>
      </c>
      <c r="AF777" s="27"/>
      <c r="AG777" s="29" t="n">
        <f aca="false">6753.47943187+0.36116788*I777+0.01252571*N777-22.85359542*V777+0.00407811*AA777-0.00067349*E777</f>
        <v>8968.6329538858</v>
      </c>
      <c r="AH777" s="29" t="n">
        <f aca="false">A777*'Simple Linear Regression'!$B$18+'Simple Linear Regression'!$B$17</f>
        <v>8547.29312405004</v>
      </c>
      <c r="AI777" s="29" t="n">
        <f aca="false">7491.3971+0.0137554*N777-0.00058829*E777-34.3283*V777+0.30565*L777+54.6031*M777</f>
        <v>9241.867277</v>
      </c>
      <c r="AJ777" s="29" t="n">
        <f aca="false">7491.3971-0.00058829*E777+0.30565*L777+54.6031*M777+0.0137554*N777-34.3283*V777</f>
        <v>9241.867277</v>
      </c>
      <c r="AK777" s="30" t="n">
        <f aca="false">11611.58410651-152.38769329*I51+0.00324611*N51-2.92151591*V51-0.00770426*AA51-0.00077781*E51</f>
        <v>11420.1856505305</v>
      </c>
      <c r="AL777" s="29" t="n">
        <f aca="false">2192.59+2373.87*I777+0.0316653*N777-15.7623*V777+0.00202406*AA777-0.000740146*E777-0.00963493*(I777*N777)</f>
        <v>9081.62411493105</v>
      </c>
      <c r="AM777" s="30" t="n">
        <f aca="false">5205.907083+122.0638992*I777+13.609808*(N777/1000)-1.245906883*AD777+0.7746840854*AE777-134.2474226*AC777-1547.125689*IF(AND(B777&gt;=DATE(2020,3,20),B777&lt;=DATE(2020,6,26)),1,0)</f>
        <v>8658.1570752872</v>
      </c>
      <c r="AN777" s="30" t="n">
        <f aca="false">IF(ISNUMBER(C778),C778,AN778)-0.8328750492*(AD779-AD778)+3.274150872*(AE779-AE778)+0.7954612886*((IF(ISNUMBER(C778),C778,AN778)-IF(ISNUMBER(C777),C777,AN777))-(-0.8328750492*(AD778-AD777)+3.274150872*(AE778-AE777)))-1.394571582*AO778+0.4181414112*AO777</f>
        <v>9245.04629101559</v>
      </c>
      <c r="AP777" s="31" t="n">
        <f aca="false">AQ777+AR776+'ARIMAX(1,1,1) Model'!$C$19*(AR776-AR775)+'ARIMAX(1,1,1) Model'!$C$20*AS776</f>
        <v>8944.43758002124</v>
      </c>
      <c r="AQ777" s="31" t="n">
        <f aca="false">'ARIMAX(1,1,1) Model'!$C$6*I777+'ARIMAX(1,1,1) Model'!$C$7*N777/1000+'ARIMAX(1,1,1) Model'!$C$8*AD777+'ARIMAX(1,1,1) Model'!$C$9*AE777+'ARIMAX(1,1,1) Model'!$C$10*AC777+'ARIMAX(1,1,1) Model'!$C$11*IF(AND(B777&gt;='ARIMAX(1,1,1) Model'!$C$25,B777&lt;='ARIMAX(1,1,1) Model'!$C$26),1,0)+'ARIMAX(1,1,1) Model'!$C$12*E777/1000+'ARIMAX(1,1,1) Model'!$C$13*V777+'ARIMAX(1,1,1) Model'!$C$14*A777+'ARIMAX(1,1,1) Model'!$C$15*SIN(2*PI()*A777/'ARIMAX(1,1,1) Model'!$C$24)+'ARIMAX(1,1,1) Model'!$C$16*COS(2*PI()*A777/'ARIMAX(1,1,1) Model'!$C$24)+'ARIMAX(1,1,1) Model'!$C$17*SIN(4*PI()*A777/'ARIMAX(1,1,1) Model'!$C$24)+'ARIMAX(1,1,1) Model'!$C$18*COS(4*PI()*A777/'ARIMAX(1,1,1) Model'!$C$24)</f>
        <v>1625.09719807004</v>
      </c>
      <c r="AR777" s="31" t="n">
        <f aca="false">IF(ISNUMBER(C777),C777,AP777)-AQ777</f>
        <v>7700.90280192996</v>
      </c>
      <c r="AS777" s="31" t="n">
        <f aca="false">IF(ISNUMBER(C777),C777-AP777,0)</f>
        <v>381.562419978756</v>
      </c>
      <c r="AT777" s="32"/>
      <c r="AU777" s="33"/>
      <c r="AV777" s="33"/>
      <c r="AW777" s="31"/>
      <c r="AX777" s="31"/>
    </row>
    <row r="778" customFormat="false" ht="16.5" hidden="false" customHeight="true" outlineLevel="0" collapsed="false">
      <c r="A778" s="23" t="n">
        <v>777</v>
      </c>
      <c r="B778" s="24" t="n">
        <v>38709</v>
      </c>
      <c r="C778" s="23" t="n">
        <v>9249</v>
      </c>
      <c r="D778" s="25"/>
      <c r="E778" s="25" t="n">
        <v>312000</v>
      </c>
      <c r="F778" s="25"/>
      <c r="G778" s="25" t="n">
        <v>57.968</v>
      </c>
      <c r="H778" s="25" t="n">
        <v>56.36</v>
      </c>
      <c r="I778" s="25" t="n">
        <v>2.211</v>
      </c>
      <c r="J778" s="25" t="n">
        <v>13142.642</v>
      </c>
      <c r="K778" s="25" t="n">
        <v>805500</v>
      </c>
      <c r="L778" s="25" t="n">
        <v>1479</v>
      </c>
      <c r="M778" s="25" t="n">
        <v>16.524</v>
      </c>
      <c r="N778" s="25" t="n">
        <v>251419</v>
      </c>
      <c r="O778" s="25" t="n">
        <v>8938.5</v>
      </c>
      <c r="P778" s="25" t="n">
        <v>2300822</v>
      </c>
      <c r="Q778" s="25"/>
      <c r="R778" s="25" t="n">
        <v>8280</v>
      </c>
      <c r="S778" s="25" t="n">
        <v>9.7921</v>
      </c>
      <c r="T778" s="25" t="n">
        <v>99.3</v>
      </c>
      <c r="U778" s="25" t="n">
        <v>25</v>
      </c>
      <c r="V778" s="25" t="n">
        <v>83.6</v>
      </c>
      <c r="W778" s="25"/>
      <c r="X778" s="25"/>
      <c r="Y778" s="25"/>
      <c r="Z778" s="25"/>
      <c r="AA778" s="25" t="n">
        <v>293262</v>
      </c>
      <c r="AB778" s="26"/>
      <c r="AC778" s="27" t="n">
        <v>0</v>
      </c>
      <c r="AD778" s="28" t="n">
        <v>193.9</v>
      </c>
      <c r="AE778" s="28" t="n">
        <v>0.1</v>
      </c>
      <c r="AF778" s="27"/>
      <c r="AG778" s="29" t="n">
        <f aca="false">6753.47943187+0.36116788*I778+0.01252571*N778-22.85359542*V778+0.00407811*AA778-0.00067349*E778</f>
        <v>8978.74469425068</v>
      </c>
      <c r="AH778" s="29" t="n">
        <f aca="false">A778*'Simple Linear Regression'!$B$18+'Simple Linear Regression'!$B$17</f>
        <v>8548.14616113394</v>
      </c>
      <c r="AI778" s="29" t="n">
        <f aca="false">7491.3971+0.0137554*N778-0.00058829*E778-34.3283*V778+0.30565*L778+54.6031*M778</f>
        <v>9250.691627</v>
      </c>
      <c r="AJ778" s="29" t="n">
        <f aca="false">7491.3971-0.00058829*E778+0.30565*L778+54.6031*M778+0.0137554*N778-34.3283*V778</f>
        <v>9250.691627</v>
      </c>
      <c r="AK778" s="30" t="n">
        <f aca="false">11611.58410651-152.38769329*I52+0.00324611*N52-2.92151591*V52-0.00770426*AA52-0.00077781*E52</f>
        <v>11419.6808728499</v>
      </c>
      <c r="AL778" s="29" t="n">
        <f aca="false">2192.59+2373.87*I778+0.0316653*N778-15.7623*V778+0.00202406*AA778-0.000740146*E778-0.00963493*(I778*N778)</f>
        <v>9091.46440882363</v>
      </c>
      <c r="AM778" s="30" t="n">
        <f aca="false">5205.907083+122.0638992*I778+13.609808*(N778/1000)-1.245906883*AD778+0.7746840854*AE778-134.2474226*AC778-1547.125689*IF(AND(B778&gt;=DATE(2020,3,20),B778&lt;=DATE(2020,6,26)),1,0)</f>
        <v>8656.05080547804</v>
      </c>
      <c r="AN778" s="30" t="n">
        <f aca="false">IF(ISNUMBER(C779),C779,AN779)-0.8328750492*(AD780-AD779)+3.274150872*(AE780-AE779)+0.7954612886*((IF(ISNUMBER(C779),C779,AN779)-IF(ISNUMBER(C778),C778,AN778))-(-0.8328750492*(AD779-AD778)+3.274150872*(AE779-AE778)))-1.394571582*AO779+0.4181414112*AO778</f>
        <v>9402.90147750532</v>
      </c>
      <c r="AP778" s="31" t="n">
        <f aca="false">AQ778+AR777+'ARIMAX(1,1,1) Model'!$C$19*(AR777-AR776)+'ARIMAX(1,1,1) Model'!$C$20*AS777</f>
        <v>8968.36045025831</v>
      </c>
      <c r="AQ778" s="31" t="n">
        <f aca="false">'ARIMAX(1,1,1) Model'!$C$6*I778+'ARIMAX(1,1,1) Model'!$C$7*N778/1000+'ARIMAX(1,1,1) Model'!$C$8*AD778+'ARIMAX(1,1,1) Model'!$C$9*AE778+'ARIMAX(1,1,1) Model'!$C$10*AC778+'ARIMAX(1,1,1) Model'!$C$11*IF(AND(B778&gt;='ARIMAX(1,1,1) Model'!$C$25,B778&lt;='ARIMAX(1,1,1) Model'!$C$26),1,0)+'ARIMAX(1,1,1) Model'!$C$12*E778/1000+'ARIMAX(1,1,1) Model'!$C$13*V778+'ARIMAX(1,1,1) Model'!$C$14*A778+'ARIMAX(1,1,1) Model'!$C$15*SIN(2*PI()*A778/'ARIMAX(1,1,1) Model'!$C$24)+'ARIMAX(1,1,1) Model'!$C$16*COS(2*PI()*A778/'ARIMAX(1,1,1) Model'!$C$24)+'ARIMAX(1,1,1) Model'!$C$17*SIN(4*PI()*A778/'ARIMAX(1,1,1) Model'!$C$24)+'ARIMAX(1,1,1) Model'!$C$18*COS(4*PI()*A778/'ARIMAX(1,1,1) Model'!$C$24)</f>
        <v>1601.49630480877</v>
      </c>
      <c r="AR778" s="31" t="n">
        <f aca="false">IF(ISNUMBER(C778),C778,AP778)-AQ778</f>
        <v>7647.50369519123</v>
      </c>
      <c r="AS778" s="31" t="n">
        <f aca="false">IF(ISNUMBER(C778),C778-AP778,0)</f>
        <v>280.639549741687</v>
      </c>
      <c r="AT778" s="32"/>
      <c r="AU778" s="33"/>
      <c r="AV778" s="33"/>
      <c r="AW778" s="31"/>
      <c r="AX778" s="31"/>
    </row>
    <row r="779" customFormat="false" ht="16.5" hidden="false" customHeight="true" outlineLevel="0" collapsed="false">
      <c r="A779" s="23" t="n">
        <v>778</v>
      </c>
      <c r="B779" s="24" t="n">
        <v>38716</v>
      </c>
      <c r="C779" s="23" t="n">
        <v>9358</v>
      </c>
      <c r="D779" s="25"/>
      <c r="E779" s="25" t="n">
        <v>320000</v>
      </c>
      <c r="F779" s="25"/>
      <c r="G779" s="25" t="n">
        <v>59.8225</v>
      </c>
      <c r="H779" s="25" t="n">
        <v>57.3775</v>
      </c>
      <c r="I779" s="25" t="n">
        <v>2.197</v>
      </c>
      <c r="J779" s="25" t="n">
        <v>13142.642</v>
      </c>
      <c r="K779" s="25" t="n">
        <v>805500</v>
      </c>
      <c r="L779" s="25" t="n">
        <v>1479</v>
      </c>
      <c r="M779" s="25" t="n">
        <v>16.524</v>
      </c>
      <c r="N779" s="25" t="n">
        <v>251419</v>
      </c>
      <c r="O779" s="25" t="n">
        <v>8938.5</v>
      </c>
      <c r="P779" s="25" t="n">
        <v>2300822</v>
      </c>
      <c r="Q779" s="25"/>
      <c r="R779" s="25" t="n">
        <v>8280</v>
      </c>
      <c r="S779" s="25" t="n">
        <v>9.7921</v>
      </c>
      <c r="T779" s="25" t="n">
        <v>99.3</v>
      </c>
      <c r="U779" s="25" t="n">
        <v>25</v>
      </c>
      <c r="V779" s="25" t="n">
        <v>83.6</v>
      </c>
      <c r="W779" s="25"/>
      <c r="X779" s="25"/>
      <c r="Y779" s="25"/>
      <c r="Z779" s="25"/>
      <c r="AA779" s="25" t="n">
        <v>293262</v>
      </c>
      <c r="AB779" s="26"/>
      <c r="AC779" s="27" t="n">
        <v>1</v>
      </c>
      <c r="AD779" s="28" t="n">
        <v>129</v>
      </c>
      <c r="AE779" s="28" t="n">
        <v>0.3</v>
      </c>
      <c r="AF779" s="27"/>
      <c r="AG779" s="29" t="n">
        <f aca="false">6753.47943187+0.36116788*I779+0.01252571*N779-22.85359542*V779+0.00407811*AA779-0.00067349*E779</f>
        <v>8973.35171790036</v>
      </c>
      <c r="AH779" s="29" t="n">
        <f aca="false">A779*'Simple Linear Regression'!$B$18+'Simple Linear Regression'!$B$17</f>
        <v>8548.99919821785</v>
      </c>
      <c r="AI779" s="29" t="n">
        <f aca="false">7491.3971+0.0137554*N779-0.00058829*E779-34.3283*V779+0.30565*L779+54.6031*M779</f>
        <v>9245.985307</v>
      </c>
      <c r="AJ779" s="29" t="n">
        <f aca="false">7491.3971-0.00058829*E779+0.30565*L779+54.6031*M779+0.0137554*N779-34.3283*V779</f>
        <v>9245.985307</v>
      </c>
      <c r="AK779" s="30" t="n">
        <f aca="false">11611.58410651-152.38769329*I53+0.00324611*N53-2.92151591*V53-0.00770426*AA53-0.00077781*E53</f>
        <v>11422.4555943963</v>
      </c>
      <c r="AL779" s="29" t="n">
        <f aca="false">2192.59+2373.87*I779+0.0316653*N779-15.7623*V779+0.00202406*AA779-0.000740146*E779-0.00963493*(I779*N779)</f>
        <v>9086.22272334301</v>
      </c>
      <c r="AM779" s="30" t="n">
        <f aca="false">5205.907083+122.0638992*I779+13.609808*(N779/1000)-1.245906883*AD779+0.7746840854*AE779-134.2474226*AC779-1547.125689*IF(AND(B779&gt;=DATE(2020,3,20),B779&lt;=DATE(2020,6,26)),1,0)</f>
        <v>8601.10878181302</v>
      </c>
      <c r="AN779" s="30" t="n">
        <f aca="false">IF(ISNUMBER(C780),C780,AN780)-0.8328750492*(AD781-AD780)+3.274150872*(AE781-AE780)+0.7954612886*((IF(ISNUMBER(C780),C780,AN780)-IF(ISNUMBER(C779),C779,AN779))-(-0.8328750492*(AD780-AD779)+3.274150872*(AE780-AE779)))-1.394571582*AO780+0.4181414112*AO779</f>
        <v>8628.28092395454</v>
      </c>
      <c r="AP779" s="31" t="n">
        <f aca="false">AQ779+AR778+'ARIMAX(1,1,1) Model'!$C$19*(AR778-AR777)+'ARIMAX(1,1,1) Model'!$C$20*AS778</f>
        <v>8807.89864466942</v>
      </c>
      <c r="AQ779" s="31" t="n">
        <f aca="false">'ARIMAX(1,1,1) Model'!$C$6*I779+'ARIMAX(1,1,1) Model'!$C$7*N779/1000+'ARIMAX(1,1,1) Model'!$C$8*AD779+'ARIMAX(1,1,1) Model'!$C$9*AE779+'ARIMAX(1,1,1) Model'!$C$10*AC779+'ARIMAX(1,1,1) Model'!$C$11*IF(AND(B779&gt;='ARIMAX(1,1,1) Model'!$C$25,B779&lt;='ARIMAX(1,1,1) Model'!$C$26),1,0)+'ARIMAX(1,1,1) Model'!$C$12*E779/1000+'ARIMAX(1,1,1) Model'!$C$13*V779+'ARIMAX(1,1,1) Model'!$C$14*A779+'ARIMAX(1,1,1) Model'!$C$15*SIN(2*PI()*A779/'ARIMAX(1,1,1) Model'!$C$24)+'ARIMAX(1,1,1) Model'!$C$16*COS(2*PI()*A779/'ARIMAX(1,1,1) Model'!$C$24)+'ARIMAX(1,1,1) Model'!$C$17*SIN(4*PI()*A779/'ARIMAX(1,1,1) Model'!$C$24)+'ARIMAX(1,1,1) Model'!$C$18*COS(4*PI()*A779/'ARIMAX(1,1,1) Model'!$C$24)</f>
        <v>1418.20207715992</v>
      </c>
      <c r="AR779" s="31" t="n">
        <f aca="false">IF(ISNUMBER(C779),C779,AP779)-AQ779</f>
        <v>7939.79792284008</v>
      </c>
      <c r="AS779" s="31" t="n">
        <f aca="false">IF(ISNUMBER(C779),C779-AP779,0)</f>
        <v>550.101355330577</v>
      </c>
      <c r="AT779" s="32"/>
      <c r="AU779" s="33"/>
      <c r="AV779" s="33"/>
      <c r="AW779" s="31"/>
      <c r="AX779" s="31"/>
    </row>
    <row r="780" customFormat="false" ht="16.5" hidden="false" customHeight="true" outlineLevel="0" collapsed="false">
      <c r="A780" s="23" t="n">
        <v>779</v>
      </c>
      <c r="B780" s="24" t="n">
        <v>38723</v>
      </c>
      <c r="C780" s="23" t="n">
        <v>8950</v>
      </c>
      <c r="D780" s="25"/>
      <c r="E780" s="25" t="n">
        <v>302000</v>
      </c>
      <c r="F780" s="25"/>
      <c r="G780" s="25" t="n">
        <v>63.385</v>
      </c>
      <c r="H780" s="25" t="n">
        <v>61.7175</v>
      </c>
      <c r="I780" s="25" t="n">
        <v>2.238</v>
      </c>
      <c r="J780" s="25" t="n">
        <v>13142.642</v>
      </c>
      <c r="K780" s="25" t="n">
        <v>805500</v>
      </c>
      <c r="L780" s="25" t="n">
        <v>1486</v>
      </c>
      <c r="M780" s="25" t="n">
        <v>16.524</v>
      </c>
      <c r="N780" s="25" t="n">
        <v>251419</v>
      </c>
      <c r="O780" s="25" t="n">
        <v>8946.2</v>
      </c>
      <c r="P780" s="25" t="n">
        <v>2300822</v>
      </c>
      <c r="Q780" s="25"/>
      <c r="R780" s="25" t="n">
        <v>8280</v>
      </c>
      <c r="S780" s="25" t="n">
        <v>9.7921</v>
      </c>
      <c r="T780" s="25" t="n">
        <v>99.3</v>
      </c>
      <c r="U780" s="25" t="n">
        <v>25</v>
      </c>
      <c r="V780" s="25" t="n">
        <v>81.3</v>
      </c>
      <c r="W780" s="25"/>
      <c r="X780" s="25"/>
      <c r="Y780" s="25"/>
      <c r="Z780" s="25"/>
      <c r="AA780" s="25" t="n">
        <v>293262</v>
      </c>
      <c r="AB780" s="26"/>
      <c r="AC780" s="27" t="n">
        <v>1</v>
      </c>
      <c r="AD780" s="28" t="n">
        <v>129.3</v>
      </c>
      <c r="AE780" s="28" t="n">
        <v>0.9</v>
      </c>
      <c r="AF780" s="27"/>
      <c r="AG780" s="29" t="n">
        <f aca="false">6753.47943187+0.36116788*I780+0.01252571*N780-22.85359542*V780+0.00407811*AA780-0.00067349*E780</f>
        <v>9038.05261524944</v>
      </c>
      <c r="AH780" s="29" t="n">
        <f aca="false">A780*'Simple Linear Regression'!$B$18+'Simple Linear Regression'!$B$17</f>
        <v>8549.85223530175</v>
      </c>
      <c r="AI780" s="29" t="n">
        <f aca="false">7491.3971+0.0137554*N780-0.00058829*E780-34.3283*V780+0.30565*L780+54.6031*M780</f>
        <v>9337.669167</v>
      </c>
      <c r="AJ780" s="29" t="n">
        <f aca="false">7491.3971-0.00058829*E780+0.30565*L780+54.6031*M780+0.0137554*N780-34.3283*V780</f>
        <v>9337.669167</v>
      </c>
      <c r="AK780" s="30" t="n">
        <f aca="false">11611.58410651-152.38769329*I54+0.00324611*N54-2.92151591*V54-0.00770426*AA54-0.00077781*E54</f>
        <v>11424.0332142495</v>
      </c>
      <c r="AL780" s="29" t="n">
        <f aca="false">2192.59+2373.87*I780+0.0316653*N780-15.7623*V780+0.00202406*AA780-0.000740146*E780-0.00963493*(I780*N780)</f>
        <v>9133.80872825054</v>
      </c>
      <c r="AM780" s="30" t="n">
        <f aca="false">5205.907083+122.0638992*I780+13.609808*(N780/1000)-1.245906883*AD780+0.7746840854*AE780-134.2474226*AC780-1547.125689*IF(AND(B780&gt;=DATE(2020,3,20),B780&lt;=DATE(2020,6,26)),1,0)</f>
        <v>8606.20444006656</v>
      </c>
      <c r="AN780" s="30" t="n">
        <f aca="false">IF(ISNUMBER(C781),C781,AN781)-0.8328750492*(AD782-AD781)+3.274150872*(AE782-AE781)+0.7954612886*((IF(ISNUMBER(C781),C781,AN781)-IF(ISNUMBER(C780),C780,AN780))-(-0.8328750492*(AD781-AD780)+3.274150872*(AE781-AE780)))-1.394571582*AO781+0.4181414112*AO780</f>
        <v>8764.94289290674</v>
      </c>
      <c r="AP780" s="31" t="n">
        <f aca="false">AQ780+AR779+'ARIMAX(1,1,1) Model'!$C$19*(AR779-AR778)+'ARIMAX(1,1,1) Model'!$C$20*AS779</f>
        <v>8832.74142296249</v>
      </c>
      <c r="AQ780" s="31" t="n">
        <f aca="false">'ARIMAX(1,1,1) Model'!$C$6*I780+'ARIMAX(1,1,1) Model'!$C$7*N780/1000+'ARIMAX(1,1,1) Model'!$C$8*AD780+'ARIMAX(1,1,1) Model'!$C$9*AE780+'ARIMAX(1,1,1) Model'!$C$10*AC780+'ARIMAX(1,1,1) Model'!$C$11*IF(AND(B780&gt;='ARIMAX(1,1,1) Model'!$C$25,B780&lt;='ARIMAX(1,1,1) Model'!$C$26),1,0)+'ARIMAX(1,1,1) Model'!$C$12*E780/1000+'ARIMAX(1,1,1) Model'!$C$13*V780+'ARIMAX(1,1,1) Model'!$C$14*A780+'ARIMAX(1,1,1) Model'!$C$15*SIN(2*PI()*A780/'ARIMAX(1,1,1) Model'!$C$24)+'ARIMAX(1,1,1) Model'!$C$16*COS(2*PI()*A780/'ARIMAX(1,1,1) Model'!$C$24)+'ARIMAX(1,1,1) Model'!$C$17*SIN(4*PI()*A780/'ARIMAX(1,1,1) Model'!$C$24)+'ARIMAX(1,1,1) Model'!$C$18*COS(4*PI()*A780/'ARIMAX(1,1,1) Model'!$C$24)</f>
        <v>1359.57271059531</v>
      </c>
      <c r="AR780" s="31" t="n">
        <f aca="false">IF(ISNUMBER(C780),C780,AP780)-AQ780</f>
        <v>7590.42728940469</v>
      </c>
      <c r="AS780" s="31" t="n">
        <f aca="false">IF(ISNUMBER(C780),C780-AP780,0)</f>
        <v>117.258577037514</v>
      </c>
      <c r="AT780" s="32"/>
      <c r="AU780" s="33"/>
      <c r="AV780" s="33"/>
      <c r="AW780" s="31"/>
      <c r="AX780" s="31"/>
    </row>
    <row r="781" customFormat="false" ht="16.5" hidden="false" customHeight="true" outlineLevel="0" collapsed="false">
      <c r="A781" s="23" t="n">
        <v>780</v>
      </c>
      <c r="B781" s="24" t="n">
        <v>38730</v>
      </c>
      <c r="C781" s="23" t="n">
        <v>8859</v>
      </c>
      <c r="D781" s="25"/>
      <c r="E781" s="25" t="n">
        <v>326000</v>
      </c>
      <c r="F781" s="25"/>
      <c r="G781" s="25" t="n">
        <v>63.74</v>
      </c>
      <c r="H781" s="25" t="n">
        <v>62.18</v>
      </c>
      <c r="I781" s="25" t="n">
        <v>2.327</v>
      </c>
      <c r="J781" s="25" t="n">
        <v>13142.642</v>
      </c>
      <c r="K781" s="25" t="n">
        <v>823831</v>
      </c>
      <c r="L781" s="25" t="n">
        <v>1486</v>
      </c>
      <c r="M781" s="25" t="n">
        <v>16.524</v>
      </c>
      <c r="N781" s="25" t="n">
        <v>251419</v>
      </c>
      <c r="O781" s="25" t="n">
        <v>8946.2</v>
      </c>
      <c r="P781" s="25" t="n">
        <v>2300822</v>
      </c>
      <c r="Q781" s="25"/>
      <c r="R781" s="25" t="n">
        <v>8280</v>
      </c>
      <c r="S781" s="25" t="n">
        <v>9.7921</v>
      </c>
      <c r="T781" s="25" t="n">
        <v>99.3</v>
      </c>
      <c r="U781" s="25" t="n">
        <v>25</v>
      </c>
      <c r="V781" s="25" t="n">
        <v>81.3</v>
      </c>
      <c r="W781" s="25" t="n">
        <v>100.54468</v>
      </c>
      <c r="X781" s="25"/>
      <c r="Y781" s="25"/>
      <c r="Z781" s="25"/>
      <c r="AA781" s="25" t="n">
        <v>293262</v>
      </c>
      <c r="AB781" s="26"/>
      <c r="AC781" s="27" t="n">
        <v>0</v>
      </c>
      <c r="AD781" s="28" t="n">
        <v>122.3</v>
      </c>
      <c r="AE781" s="28" t="n">
        <v>0.4</v>
      </c>
      <c r="AF781" s="27"/>
      <c r="AG781" s="29" t="n">
        <f aca="false">6753.47943187+0.36116788*I781+0.01252571*N781-22.85359542*V781+0.00407811*AA781-0.00067349*E781</f>
        <v>9021.92099919076</v>
      </c>
      <c r="AH781" s="29" t="n">
        <f aca="false">A781*'Simple Linear Regression'!$B$18+'Simple Linear Regression'!$B$17</f>
        <v>8550.70527238565</v>
      </c>
      <c r="AI781" s="29" t="n">
        <f aca="false">7491.3971+0.0137554*N781-0.00058829*E781-34.3283*V781+0.30565*L781+54.6031*M781</f>
        <v>9323.550207</v>
      </c>
      <c r="AJ781" s="29" t="n">
        <f aca="false">7491.3971-0.00058829*E781+0.30565*L781+54.6031*M781+0.0137554*N781-34.3283*V781</f>
        <v>9323.550207</v>
      </c>
      <c r="AK781" s="30" t="n">
        <f aca="false">11611.58410651-152.38769329*I55+0.00324611*N55-2.92151591*V55-0.00770426*AA55-0.00077781*E55</f>
        <v>11418.7726750098</v>
      </c>
      <c r="AL781" s="29" t="n">
        <f aca="false">2192.59+2373.87*I781+0.0316653*N781-15.7623*V781+0.00202406*AA781-0.000740146*E781-0.00963493*(I781*N781)</f>
        <v>9111.72565680591</v>
      </c>
      <c r="AM781" s="30" t="n">
        <f aca="false">5205.907083+122.0638992*I781+13.609808*(N781/1000)-1.245906883*AD781+0.7746840854*AE781-134.2474226*AC781-1547.125689*IF(AND(B781&gt;=DATE(2020,3,20),B781&lt;=DATE(2020,6,26)),1,0)</f>
        <v>8759.64955583366</v>
      </c>
      <c r="AN781" s="30" t="n">
        <f aca="false">IF(ISNUMBER(C782),C782,AN782)-0.8328750492*(AD783-AD782)+3.274150872*(AE783-AE782)+0.7954612886*((IF(ISNUMBER(C782),C782,AN782)-IF(ISNUMBER(C781),C781,AN781))-(-0.8328750492*(AD782-AD781)+3.274150872*(AE782-AE781)))-1.394571582*AO782+0.4181414112*AO781</f>
        <v>8811.62026015963</v>
      </c>
      <c r="AP781" s="31" t="n">
        <f aca="false">AQ781+AR780+'ARIMAX(1,1,1) Model'!$C$19*(AR780-AR779)+'ARIMAX(1,1,1) Model'!$C$20*AS780</f>
        <v>8854.28428304616</v>
      </c>
      <c r="AQ781" s="31" t="n">
        <f aca="false">'ARIMAX(1,1,1) Model'!$C$6*I781+'ARIMAX(1,1,1) Model'!$C$7*N781/1000+'ARIMAX(1,1,1) Model'!$C$8*AD781+'ARIMAX(1,1,1) Model'!$C$9*AE781+'ARIMAX(1,1,1) Model'!$C$10*AC781+'ARIMAX(1,1,1) Model'!$C$11*IF(AND(B781&gt;='ARIMAX(1,1,1) Model'!$C$25,B781&lt;='ARIMAX(1,1,1) Model'!$C$26),1,0)+'ARIMAX(1,1,1) Model'!$C$12*E781/1000+'ARIMAX(1,1,1) Model'!$C$13*V781+'ARIMAX(1,1,1) Model'!$C$14*A781+'ARIMAX(1,1,1) Model'!$C$15*SIN(2*PI()*A781/'ARIMAX(1,1,1) Model'!$C$24)+'ARIMAX(1,1,1) Model'!$C$16*COS(2*PI()*A781/'ARIMAX(1,1,1) Model'!$C$24)+'ARIMAX(1,1,1) Model'!$C$17*SIN(4*PI()*A781/'ARIMAX(1,1,1) Model'!$C$24)+'ARIMAX(1,1,1) Model'!$C$18*COS(4*PI()*A781/'ARIMAX(1,1,1) Model'!$C$24)</f>
        <v>1403.47419502978</v>
      </c>
      <c r="AR781" s="31" t="n">
        <f aca="false">IF(ISNUMBER(C781),C781,AP781)-AQ781</f>
        <v>7455.52580497022</v>
      </c>
      <c r="AS781" s="31" t="n">
        <f aca="false">IF(ISNUMBER(C781),C781-AP781,0)</f>
        <v>4.71571695384228</v>
      </c>
      <c r="AT781" s="32"/>
      <c r="AU781" s="33"/>
      <c r="AV781" s="33"/>
      <c r="AW781" s="31"/>
      <c r="AX781" s="31"/>
    </row>
    <row r="782" customFormat="false" ht="16.5" hidden="false" customHeight="true" outlineLevel="0" collapsed="false">
      <c r="A782" s="23" t="n">
        <v>781</v>
      </c>
      <c r="B782" s="24" t="n">
        <v>38737</v>
      </c>
      <c r="C782" s="23" t="n">
        <v>8826</v>
      </c>
      <c r="D782" s="25"/>
      <c r="E782" s="25" t="n">
        <v>285000</v>
      </c>
      <c r="F782" s="25"/>
      <c r="G782" s="25" t="n">
        <v>66.785</v>
      </c>
      <c r="H782" s="25" t="n">
        <v>63.544</v>
      </c>
      <c r="I782" s="25" t="n">
        <v>2.32</v>
      </c>
      <c r="J782" s="25" t="n">
        <v>13142.642</v>
      </c>
      <c r="K782" s="25" t="n">
        <v>823831</v>
      </c>
      <c r="L782" s="25" t="n">
        <v>1486</v>
      </c>
      <c r="M782" s="25" t="n">
        <v>17.174</v>
      </c>
      <c r="N782" s="25" t="n">
        <v>243056</v>
      </c>
      <c r="O782" s="25" t="n">
        <v>8946.2</v>
      </c>
      <c r="P782" s="25" t="n">
        <v>2300822</v>
      </c>
      <c r="Q782" s="25"/>
      <c r="R782" s="25" t="n">
        <v>8280</v>
      </c>
      <c r="S782" s="25" t="n">
        <v>9.7921</v>
      </c>
      <c r="T782" s="25" t="n">
        <v>99.3</v>
      </c>
      <c r="U782" s="25" t="n">
        <v>25</v>
      </c>
      <c r="V782" s="25" t="n">
        <v>81.3</v>
      </c>
      <c r="W782" s="25" t="n">
        <v>100.04516</v>
      </c>
      <c r="X782" s="25"/>
      <c r="Y782" s="25"/>
      <c r="Z782" s="25"/>
      <c r="AA782" s="25" t="n">
        <v>293262</v>
      </c>
      <c r="AB782" s="26"/>
      <c r="AC782" s="27" t="n">
        <v>0</v>
      </c>
      <c r="AD782" s="28" t="n">
        <v>145.1</v>
      </c>
      <c r="AE782" s="28" t="n">
        <v>0.6</v>
      </c>
      <c r="AF782" s="27"/>
      <c r="AG782" s="29" t="n">
        <f aca="false">6753.47943187+0.36116788*I782+0.01252571*N782-22.85359542*V782+0.00407811*AA782-0.00067349*E782</f>
        <v>8944.7790482856</v>
      </c>
      <c r="AH782" s="29" t="n">
        <f aca="false">A782*'Simple Linear Regression'!$B$18+'Simple Linear Regression'!$B$17</f>
        <v>8551.55830946956</v>
      </c>
      <c r="AI782" s="29" t="n">
        <f aca="false">7491.3971+0.0137554*N782-0.00058829*E782-34.3283*V782+0.30565*L782+54.6031*M782</f>
        <v>9268.1257018</v>
      </c>
      <c r="AJ782" s="29" t="n">
        <f aca="false">7491.3971-0.00058829*E782+0.30565*L782+54.6031*M782+0.0137554*N782-34.3283*V782</f>
        <v>9268.1257018</v>
      </c>
      <c r="AK782" s="30" t="n">
        <f aca="false">11611.58410651-152.38769329*I56+0.00324611*N56-2.92151591*V56-0.00770426*AA56-0.00077781*E56</f>
        <v>11426.9553849468</v>
      </c>
      <c r="AL782" s="29" t="n">
        <f aca="false">2192.59+2373.87*I782+0.0316653*N782-15.7623*V782+0.00202406*AA782-0.000740146*E782-0.00963493*(I782*N782)</f>
        <v>9064.5329336144</v>
      </c>
      <c r="AM782" s="30" t="n">
        <f aca="false">5205.907083+122.0638992*I782+13.609808*(N782/1000)-1.245906883*AD782+0.7746840854*AE782-134.2474226*AC782-1547.125689*IF(AND(B782&gt;=DATE(2020,3,20),B782&lt;=DATE(2020,6,26)),1,0)</f>
        <v>8616.72454411994</v>
      </c>
      <c r="AN782" s="30" t="n">
        <f aca="false">IF(ISNUMBER(C783),C783,AN783)-0.8328750492*(AD784-AD783)+3.274150872*(AE784-AE783)+0.7954612886*((IF(ISNUMBER(C783),C783,AN783)-IF(ISNUMBER(C782),C782,AN782))-(-0.8328750492*(AD783-AD782)+3.274150872*(AE783-AE782)))-1.394571582*AO783+0.4181414112*AO782</f>
        <v>8946.88875622508</v>
      </c>
      <c r="AP782" s="31" t="n">
        <f aca="false">AQ782+AR781+'ARIMAX(1,1,1) Model'!$C$19*(AR781-AR780)+'ARIMAX(1,1,1) Model'!$C$20*AS781</f>
        <v>8863.93377752082</v>
      </c>
      <c r="AQ782" s="31" t="n">
        <f aca="false">'ARIMAX(1,1,1) Model'!$C$6*I782+'ARIMAX(1,1,1) Model'!$C$7*N782/1000+'ARIMAX(1,1,1) Model'!$C$8*AD782+'ARIMAX(1,1,1) Model'!$C$9*AE782+'ARIMAX(1,1,1) Model'!$C$10*AC782+'ARIMAX(1,1,1) Model'!$C$11*IF(AND(B782&gt;='ARIMAX(1,1,1) Model'!$C$25,B782&lt;='ARIMAX(1,1,1) Model'!$C$26),1,0)+'ARIMAX(1,1,1) Model'!$C$12*E782/1000+'ARIMAX(1,1,1) Model'!$C$13*V782+'ARIMAX(1,1,1) Model'!$C$14*A782+'ARIMAX(1,1,1) Model'!$C$15*SIN(2*PI()*A782/'ARIMAX(1,1,1) Model'!$C$24)+'ARIMAX(1,1,1) Model'!$C$16*COS(2*PI()*A782/'ARIMAX(1,1,1) Model'!$C$24)+'ARIMAX(1,1,1) Model'!$C$17*SIN(4*PI()*A782/'ARIMAX(1,1,1) Model'!$C$24)+'ARIMAX(1,1,1) Model'!$C$18*COS(4*PI()*A782/'ARIMAX(1,1,1) Model'!$C$24)</f>
        <v>1425.80967508888</v>
      </c>
      <c r="AR782" s="31" t="n">
        <f aca="false">IF(ISNUMBER(C782),C782,AP782)-AQ782</f>
        <v>7400.19032491112</v>
      </c>
      <c r="AS782" s="31" t="n">
        <f aca="false">IF(ISNUMBER(C782),C782-AP782,0)</f>
        <v>-37.9337775208223</v>
      </c>
      <c r="AT782" s="32"/>
      <c r="AU782" s="33"/>
      <c r="AV782" s="33"/>
      <c r="AW782" s="31"/>
      <c r="AX782" s="31"/>
    </row>
    <row r="783" customFormat="false" ht="16.5" hidden="false" customHeight="true" outlineLevel="0" collapsed="false">
      <c r="A783" s="23" t="n">
        <v>782</v>
      </c>
      <c r="B783" s="24" t="n">
        <v>38744</v>
      </c>
      <c r="C783" s="23" t="n">
        <v>8879</v>
      </c>
      <c r="D783" s="25"/>
      <c r="E783" s="25" t="n">
        <v>290000</v>
      </c>
      <c r="F783" s="25"/>
      <c r="G783" s="25" t="n">
        <v>66.82</v>
      </c>
      <c r="H783" s="25" t="n">
        <v>63.774</v>
      </c>
      <c r="I783" s="25" t="n">
        <v>2.336</v>
      </c>
      <c r="J783" s="25" t="n">
        <v>13142.642</v>
      </c>
      <c r="K783" s="25" t="n">
        <v>823831</v>
      </c>
      <c r="L783" s="25" t="n">
        <v>1486</v>
      </c>
      <c r="M783" s="25" t="n">
        <v>17.174</v>
      </c>
      <c r="N783" s="25" t="n">
        <v>243056</v>
      </c>
      <c r="O783" s="25" t="n">
        <v>8946.2</v>
      </c>
      <c r="P783" s="25" t="n">
        <v>2300822</v>
      </c>
      <c r="Q783" s="25"/>
      <c r="R783" s="25" t="n">
        <v>8280</v>
      </c>
      <c r="S783" s="25" t="n">
        <v>9.7921</v>
      </c>
      <c r="T783" s="25" t="n">
        <v>99.3</v>
      </c>
      <c r="U783" s="25" t="n">
        <v>25</v>
      </c>
      <c r="V783" s="25" t="n">
        <v>81.3</v>
      </c>
      <c r="W783" s="25" t="n">
        <v>100.14252</v>
      </c>
      <c r="X783" s="25"/>
      <c r="Y783" s="25"/>
      <c r="Z783" s="25"/>
      <c r="AA783" s="25" t="n">
        <v>293262</v>
      </c>
      <c r="AB783" s="26"/>
      <c r="AC783" s="27" t="n">
        <v>0</v>
      </c>
      <c r="AD783" s="28" t="n">
        <v>146</v>
      </c>
      <c r="AE783" s="28" t="n">
        <v>0</v>
      </c>
      <c r="AF783" s="27"/>
      <c r="AG783" s="29" t="n">
        <f aca="false">6753.47943187+0.36116788*I783+0.01252571*N783-22.85359542*V783+0.00407811*AA783-0.00067349*E783</f>
        <v>8941.41737697168</v>
      </c>
      <c r="AH783" s="29" t="n">
        <f aca="false">A783*'Simple Linear Regression'!$B$18+'Simple Linear Regression'!$B$17</f>
        <v>8552.41134655346</v>
      </c>
      <c r="AI783" s="29" t="n">
        <f aca="false">7491.3971+0.0137554*N783-0.00058829*E783-34.3283*V783+0.30565*L783+54.6031*M783</f>
        <v>9265.1842518</v>
      </c>
      <c r="AJ783" s="29" t="n">
        <f aca="false">7491.3971-0.00058829*E783+0.30565*L783+54.6031*M783+0.0137554*N783-34.3283*V783</f>
        <v>9265.1842518</v>
      </c>
      <c r="AK783" s="30" t="n">
        <f aca="false">11611.58410651-152.38769329*I57+0.00324611*N57-2.92151591*V57-0.00770426*AA57-0.00077781*E57</f>
        <v>11434.2763218669</v>
      </c>
      <c r="AL783" s="29" t="n">
        <f aca="false">2192.59+2373.87*I783+0.0316653*N783-15.7623*V783+0.00202406*AA783-0.000740146*E783-0.00963493*(I783*N783)</f>
        <v>9061.34488287712</v>
      </c>
      <c r="AM783" s="30" t="n">
        <f aca="false">5205.907083+122.0638992*I783+13.609808*(N783/1000)-1.245906883*AD783+0.7746840854*AE783-134.2474226*AC783-1547.125689*IF(AND(B783&gt;=DATE(2020,3,20),B783&lt;=DATE(2020,6,26)),1,0)</f>
        <v>8617.0914398612</v>
      </c>
      <c r="AN783" s="30" t="n">
        <f aca="false">IF(ISNUMBER(C784),C784,AN784)-0.8328750492*(AD785-AD784)+3.274150872*(AE785-AE784)+0.7954612886*((IF(ISNUMBER(C784),C784,AN784)-IF(ISNUMBER(C783),C783,AN783))-(-0.8328750492*(AD784-AD783)+3.274150872*(AE784-AE783)))-1.394571582*AO784+0.4181414112*AO783</f>
        <v>8989.51709216481</v>
      </c>
      <c r="AP783" s="31" t="n">
        <f aca="false">AQ783+AR782+'ARIMAX(1,1,1) Model'!$C$19*(AR782-AR781)+'ARIMAX(1,1,1) Model'!$C$20*AS782</f>
        <v>8837.24153693108</v>
      </c>
      <c r="AQ783" s="31" t="n">
        <f aca="false">'ARIMAX(1,1,1) Model'!$C$6*I783+'ARIMAX(1,1,1) Model'!$C$7*N783/1000+'ARIMAX(1,1,1) Model'!$C$8*AD783+'ARIMAX(1,1,1) Model'!$C$9*AE783+'ARIMAX(1,1,1) Model'!$C$10*AC783+'ARIMAX(1,1,1) Model'!$C$11*IF(AND(B783&gt;='ARIMAX(1,1,1) Model'!$C$25,B783&lt;='ARIMAX(1,1,1) Model'!$C$26),1,0)+'ARIMAX(1,1,1) Model'!$C$12*E783/1000+'ARIMAX(1,1,1) Model'!$C$13*V783+'ARIMAX(1,1,1) Model'!$C$14*A783+'ARIMAX(1,1,1) Model'!$C$15*SIN(2*PI()*A783/'ARIMAX(1,1,1) Model'!$C$24)+'ARIMAX(1,1,1) Model'!$C$16*COS(2*PI()*A783/'ARIMAX(1,1,1) Model'!$C$24)+'ARIMAX(1,1,1) Model'!$C$17*SIN(4*PI()*A783/'ARIMAX(1,1,1) Model'!$C$24)+'ARIMAX(1,1,1) Model'!$C$18*COS(4*PI()*A783/'ARIMAX(1,1,1) Model'!$C$24)</f>
        <v>1408.30460555642</v>
      </c>
      <c r="AR783" s="31" t="n">
        <f aca="false">IF(ISNUMBER(C783),C783,AP783)-AQ783</f>
        <v>7470.69539444358</v>
      </c>
      <c r="AS783" s="31" t="n">
        <f aca="false">IF(ISNUMBER(C783),C783-AP783,0)</f>
        <v>41.7584630689198</v>
      </c>
      <c r="AT783" s="32"/>
      <c r="AU783" s="33"/>
      <c r="AV783" s="33"/>
      <c r="AW783" s="31"/>
      <c r="AX783" s="31"/>
    </row>
    <row r="784" customFormat="false" ht="16.5" hidden="false" customHeight="true" outlineLevel="0" collapsed="false">
      <c r="A784" s="23" t="n">
        <v>783</v>
      </c>
      <c r="B784" s="24" t="n">
        <v>38751</v>
      </c>
      <c r="C784" s="23" t="n">
        <v>8967</v>
      </c>
      <c r="D784" s="25"/>
      <c r="E784" s="25" t="n">
        <v>282000</v>
      </c>
      <c r="F784" s="25"/>
      <c r="G784" s="25" t="n">
        <v>66.59</v>
      </c>
      <c r="H784" s="25" t="n">
        <v>64</v>
      </c>
      <c r="I784" s="25" t="n">
        <v>2.357</v>
      </c>
      <c r="J784" s="25" t="n">
        <v>13142.642</v>
      </c>
      <c r="K784" s="25" t="n">
        <v>823831</v>
      </c>
      <c r="L784" s="25" t="n">
        <v>1486</v>
      </c>
      <c r="M784" s="25" t="n">
        <v>17.174</v>
      </c>
      <c r="N784" s="25" t="n">
        <v>243056</v>
      </c>
      <c r="O784" s="25" t="n">
        <v>8946.2</v>
      </c>
      <c r="P784" s="25" t="n">
        <v>2300822</v>
      </c>
      <c r="Q784" s="25"/>
      <c r="R784" s="25" t="n">
        <v>8280</v>
      </c>
      <c r="S784" s="25" t="n">
        <v>9.7921</v>
      </c>
      <c r="T784" s="25" t="n">
        <v>99.3</v>
      </c>
      <c r="U784" s="25" t="n">
        <v>25</v>
      </c>
      <c r="V784" s="25" t="n">
        <v>81.3</v>
      </c>
      <c r="W784" s="25" t="n">
        <v>99.43856</v>
      </c>
      <c r="X784" s="25"/>
      <c r="Y784" s="25"/>
      <c r="Z784" s="25"/>
      <c r="AA784" s="25" t="n">
        <v>293262</v>
      </c>
      <c r="AB784" s="26"/>
      <c r="AC784" s="27" t="n">
        <v>0</v>
      </c>
      <c r="AD784" s="28" t="n">
        <v>117.7</v>
      </c>
      <c r="AE784" s="28" t="n">
        <v>0</v>
      </c>
      <c r="AF784" s="27"/>
      <c r="AG784" s="29" t="n">
        <f aca="false">6753.47943187+0.36116788*I784+0.01252571*N784-22.85359542*V784+0.00407811*AA784-0.00067349*E784</f>
        <v>8946.81288149716</v>
      </c>
      <c r="AH784" s="29" t="n">
        <f aca="false">A784*'Simple Linear Regression'!$B$18+'Simple Linear Regression'!$B$17</f>
        <v>8553.26438363737</v>
      </c>
      <c r="AI784" s="29" t="n">
        <f aca="false">7491.3971+0.0137554*N784-0.00058829*E784-34.3283*V784+0.30565*L784+54.6031*M784</f>
        <v>9269.8905718</v>
      </c>
      <c r="AJ784" s="29" t="n">
        <f aca="false">7491.3971-0.00058829*E784+0.30565*L784+54.6031*M784+0.0137554*N784-34.3283*V784</f>
        <v>9269.8905718</v>
      </c>
      <c r="AK784" s="30" t="n">
        <f aca="false">11611.58410651-152.38769329*I58+0.00324611*N58-2.92151591*V58-0.00770426*AA58-0.00077781*E58</f>
        <v>9466.62518331452</v>
      </c>
      <c r="AL784" s="29" t="n">
        <f aca="false">2192.59+2373.87*I784+0.0316653*N784-15.7623*V784+0.00202406*AA784-0.000740146*E784-0.00963493*(I784*N784)</f>
        <v>9067.93894240944</v>
      </c>
      <c r="AM784" s="30" t="n">
        <f aca="false">5205.907083+122.0638992*I784+13.609808*(N784/1000)-1.245906883*AD784+0.7746840854*AE784-134.2474226*AC784-1547.125689*IF(AND(B784&gt;=DATE(2020,3,20),B784&lt;=DATE(2020,6,26)),1,0)</f>
        <v>8654.9139465333</v>
      </c>
      <c r="AN784" s="30" t="n">
        <f aca="false">IF(ISNUMBER(C785),C785,AN785)-0.8328750492*(AD786-AD785)+3.274150872*(AE786-AE785)+0.7954612886*((IF(ISNUMBER(C785),C785,AN785)-IF(ISNUMBER(C784),C784,AN784))-(-0.8328750492*(AD785-AD784)+3.274150872*(AE785-AE784)))-1.394571582*AO785+0.4181414112*AO784</f>
        <v>9196.97315295724</v>
      </c>
      <c r="AP784" s="31" t="n">
        <f aca="false">AQ784+AR783+'ARIMAX(1,1,1) Model'!$C$19*(AR783-AR782)+'ARIMAX(1,1,1) Model'!$C$20*AS783</f>
        <v>8830.09740395434</v>
      </c>
      <c r="AQ784" s="31" t="n">
        <f aca="false">'ARIMAX(1,1,1) Model'!$C$6*I784+'ARIMAX(1,1,1) Model'!$C$7*N784/1000+'ARIMAX(1,1,1) Model'!$C$8*AD784+'ARIMAX(1,1,1) Model'!$C$9*AE784+'ARIMAX(1,1,1) Model'!$C$10*AC784+'ARIMAX(1,1,1) Model'!$C$11*IF(AND(B784&gt;='ARIMAX(1,1,1) Model'!$C$25,B784&lt;='ARIMAX(1,1,1) Model'!$C$26),1,0)+'ARIMAX(1,1,1) Model'!$C$12*E784/1000+'ARIMAX(1,1,1) Model'!$C$13*V784+'ARIMAX(1,1,1) Model'!$C$14*A784+'ARIMAX(1,1,1) Model'!$C$15*SIN(2*PI()*A784/'ARIMAX(1,1,1) Model'!$C$24)+'ARIMAX(1,1,1) Model'!$C$16*COS(2*PI()*A784/'ARIMAX(1,1,1) Model'!$C$24)+'ARIMAX(1,1,1) Model'!$C$17*SIN(4*PI()*A784/'ARIMAX(1,1,1) Model'!$C$24)+'ARIMAX(1,1,1) Model'!$C$18*COS(4*PI()*A784/'ARIMAX(1,1,1) Model'!$C$24)</f>
        <v>1390.11163728382</v>
      </c>
      <c r="AR784" s="31" t="n">
        <f aca="false">IF(ISNUMBER(C784),C784,AP784)-AQ784</f>
        <v>7576.88836271618</v>
      </c>
      <c r="AS784" s="31" t="n">
        <f aca="false">IF(ISNUMBER(C784),C784-AP784,0)</f>
        <v>136.90259604566</v>
      </c>
      <c r="AT784" s="32"/>
      <c r="AU784" s="33"/>
      <c r="AV784" s="33"/>
      <c r="AW784" s="31"/>
      <c r="AX784" s="31"/>
    </row>
    <row r="785" customFormat="false" ht="16.5" hidden="false" customHeight="true" outlineLevel="0" collapsed="false">
      <c r="A785" s="23" t="n">
        <v>784</v>
      </c>
      <c r="B785" s="24" t="n">
        <v>38758</v>
      </c>
      <c r="C785" s="23" t="n">
        <v>9083</v>
      </c>
      <c r="D785" s="25"/>
      <c r="E785" s="25" t="n">
        <v>289000</v>
      </c>
      <c r="F785" s="25"/>
      <c r="G785" s="25" t="n">
        <v>63.06</v>
      </c>
      <c r="H785" s="25" t="n">
        <v>61.228</v>
      </c>
      <c r="I785" s="25" t="n">
        <v>2.342</v>
      </c>
      <c r="J785" s="25" t="n">
        <v>13324.204</v>
      </c>
      <c r="K785" s="25" t="n">
        <v>848849</v>
      </c>
      <c r="L785" s="25" t="n">
        <v>1470</v>
      </c>
      <c r="M785" s="25" t="n">
        <v>17.174</v>
      </c>
      <c r="N785" s="25" t="n">
        <v>243056</v>
      </c>
      <c r="O785" s="25" t="n">
        <v>8981.1</v>
      </c>
      <c r="P785" s="25" t="n">
        <v>2300822</v>
      </c>
      <c r="Q785" s="25"/>
      <c r="R785" s="25" t="n">
        <v>8280</v>
      </c>
      <c r="S785" s="25" t="n">
        <v>9.7921</v>
      </c>
      <c r="T785" s="25" t="n">
        <v>100.1</v>
      </c>
      <c r="U785" s="25" t="n">
        <v>25</v>
      </c>
      <c r="V785" s="25" t="n">
        <v>89.3</v>
      </c>
      <c r="W785" s="25" t="n">
        <v>99.73366</v>
      </c>
      <c r="X785" s="25"/>
      <c r="Y785" s="25"/>
      <c r="Z785" s="25"/>
      <c r="AA785" s="25" t="n">
        <v>293262</v>
      </c>
      <c r="AB785" s="26"/>
      <c r="AC785" s="27" t="n">
        <v>0</v>
      </c>
      <c r="AD785" s="28" t="n">
        <v>152.2</v>
      </c>
      <c r="AE785" s="28" t="n">
        <v>0</v>
      </c>
      <c r="AF785" s="27"/>
      <c r="AG785" s="29" t="n">
        <f aca="false">6753.47943187+0.36116788*I785+0.01252571*N785-22.85359542*V785+0.00407811*AA785-0.00067349*E785</f>
        <v>8759.26427061896</v>
      </c>
      <c r="AH785" s="29" t="n">
        <f aca="false">A785*'Simple Linear Regression'!$B$18+'Simple Linear Regression'!$B$17</f>
        <v>8554.11742072127</v>
      </c>
      <c r="AI785" s="29" t="n">
        <f aca="false">7491.3971+0.0137554*N785-0.00058829*E785-34.3283*V785+0.30565*L785+54.6031*M785</f>
        <v>8986.2557418</v>
      </c>
      <c r="AJ785" s="29" t="n">
        <f aca="false">7491.3971-0.00058829*E785+0.30565*L785+54.6031*M785+0.0137554*N785-34.3283*V785</f>
        <v>8986.2557418</v>
      </c>
      <c r="AK785" s="30" t="n">
        <f aca="false">11611.58410651-152.38769329*I59+0.00324611*N59-2.92151591*V59-0.00770426*AA59-0.00077781*E59</f>
        <v>9484.36242562123</v>
      </c>
      <c r="AL785" s="29" t="n">
        <f aca="false">2192.59+2373.87*I785+0.0316653*N785-15.7623*V785+0.00202406*AA785-0.000740146*E785-0.00963493*(I785*N785)</f>
        <v>8936.17888360064</v>
      </c>
      <c r="AM785" s="30" t="n">
        <f aca="false">5205.907083+122.0638992*I785+13.609808*(N785/1000)-1.245906883*AD785+0.7746840854*AE785-134.2474226*AC785-1547.125689*IF(AND(B785&gt;=DATE(2020,3,20),B785&lt;=DATE(2020,6,26)),1,0)</f>
        <v>8610.0992005818</v>
      </c>
      <c r="AN785" s="30" t="n">
        <f aca="false">IF(ISNUMBER(C786),C786,AN786)-0.8328750492*(AD787-AD786)+3.274150872*(AE787-AE786)+0.7954612886*((IF(ISNUMBER(C786),C786,AN786)-IF(ISNUMBER(C785),C785,AN785))-(-0.8328750492*(AD786-AD785)+3.274150872*(AE786-AE785)))-1.394571582*AO786+0.4181414112*AO785</f>
        <v>8998.77749911319</v>
      </c>
      <c r="AP785" s="31" t="n">
        <f aca="false">AQ785+AR784+'ARIMAX(1,1,1) Model'!$C$19*(AR784-AR783)+'ARIMAX(1,1,1) Model'!$C$20*AS784</f>
        <v>9011.31407379762</v>
      </c>
      <c r="AQ785" s="31" t="n">
        <f aca="false">'ARIMAX(1,1,1) Model'!$C$6*I785+'ARIMAX(1,1,1) Model'!$C$7*N785/1000+'ARIMAX(1,1,1) Model'!$C$8*AD785+'ARIMAX(1,1,1) Model'!$C$9*AE785+'ARIMAX(1,1,1) Model'!$C$10*AC785+'ARIMAX(1,1,1) Model'!$C$11*IF(AND(B785&gt;='ARIMAX(1,1,1) Model'!$C$25,B785&lt;='ARIMAX(1,1,1) Model'!$C$26),1,0)+'ARIMAX(1,1,1) Model'!$C$12*E785/1000+'ARIMAX(1,1,1) Model'!$C$13*V785+'ARIMAX(1,1,1) Model'!$C$14*A785+'ARIMAX(1,1,1) Model'!$C$15*SIN(2*PI()*A785/'ARIMAX(1,1,1) Model'!$C$24)+'ARIMAX(1,1,1) Model'!$C$16*COS(2*PI()*A785/'ARIMAX(1,1,1) Model'!$C$24)+'ARIMAX(1,1,1) Model'!$C$17*SIN(4*PI()*A785/'ARIMAX(1,1,1) Model'!$C$24)+'ARIMAX(1,1,1) Model'!$C$18*COS(4*PI()*A785/'ARIMAX(1,1,1) Model'!$C$24)</f>
        <v>1547.29230255725</v>
      </c>
      <c r="AR785" s="31" t="n">
        <f aca="false">IF(ISNUMBER(C785),C785,AP785)-AQ785</f>
        <v>7535.70769744276</v>
      </c>
      <c r="AS785" s="31" t="n">
        <f aca="false">IF(ISNUMBER(C785),C785-AP785,0)</f>
        <v>71.6859262023772</v>
      </c>
      <c r="AT785" s="32"/>
      <c r="AU785" s="33"/>
      <c r="AV785" s="33"/>
      <c r="AW785" s="31"/>
      <c r="AX785" s="31"/>
    </row>
    <row r="786" customFormat="false" ht="16.5" hidden="false" customHeight="true" outlineLevel="0" collapsed="false">
      <c r="A786" s="23" t="n">
        <v>785</v>
      </c>
      <c r="B786" s="24" t="n">
        <v>38765</v>
      </c>
      <c r="C786" s="23" t="n">
        <v>9046</v>
      </c>
      <c r="D786" s="25"/>
      <c r="E786" s="25" t="n">
        <v>298000</v>
      </c>
      <c r="F786" s="25"/>
      <c r="G786" s="25" t="n">
        <v>59.37</v>
      </c>
      <c r="H786" s="25" t="n">
        <v>58.044</v>
      </c>
      <c r="I786" s="25" t="n">
        <v>2.284</v>
      </c>
      <c r="J786" s="25" t="n">
        <v>13324.204</v>
      </c>
      <c r="K786" s="25" t="n">
        <v>848849</v>
      </c>
      <c r="L786" s="25" t="n">
        <v>1470</v>
      </c>
      <c r="M786" s="25" t="n">
        <v>18.081</v>
      </c>
      <c r="N786" s="25" t="n">
        <v>245787</v>
      </c>
      <c r="O786" s="25" t="n">
        <v>8981.1</v>
      </c>
      <c r="P786" s="25" t="n">
        <v>2300822</v>
      </c>
      <c r="Q786" s="25"/>
      <c r="R786" s="25" t="n">
        <v>8280</v>
      </c>
      <c r="S786" s="25" t="n">
        <v>9.7921</v>
      </c>
      <c r="T786" s="25" t="n">
        <v>100.1</v>
      </c>
      <c r="U786" s="25" t="n">
        <v>25</v>
      </c>
      <c r="V786" s="25" t="n">
        <v>89.3</v>
      </c>
      <c r="W786" s="25" t="n">
        <v>100.26694</v>
      </c>
      <c r="X786" s="25"/>
      <c r="Y786" s="25"/>
      <c r="Z786" s="25"/>
      <c r="AA786" s="25" t="n">
        <v>293262</v>
      </c>
      <c r="AB786" s="26"/>
      <c r="AC786" s="27" t="n">
        <v>0</v>
      </c>
      <c r="AD786" s="28" t="n">
        <v>158.7</v>
      </c>
      <c r="AE786" s="28" t="n">
        <v>1.3</v>
      </c>
      <c r="AF786" s="27"/>
      <c r="AG786" s="29" t="n">
        <f aca="false">6753.47943187+0.36116788*I786+0.01252571*N786-22.85359542*V786+0.00407811*AA786-0.00067349*E786</f>
        <v>8787.38962689192</v>
      </c>
      <c r="AH786" s="29" t="n">
        <f aca="false">A786*'Simple Linear Regression'!$B$18+'Simple Linear Regression'!$B$17</f>
        <v>8554.97045780517</v>
      </c>
      <c r="AI786" s="29" t="n">
        <f aca="false">7491.3971+0.0137554*N786-0.00058829*E786-34.3283*V786+0.30565*L786+54.6031*M786</f>
        <v>9068.0521409</v>
      </c>
      <c r="AJ786" s="29" t="n">
        <f aca="false">7491.3971-0.00058829*E786+0.30565*L786+54.6031*M786+0.0137554*N786-34.3283*V786</f>
        <v>9068.0521409</v>
      </c>
      <c r="AK786" s="30" t="n">
        <f aca="false">11611.58410651-152.38769329*I60+0.00324611*N60-2.92151591*V60-0.00770426*AA60-0.00077781*E60</f>
        <v>9455.7220844011</v>
      </c>
      <c r="AL786" s="29" t="n">
        <f aca="false">2192.59+2373.87*I786+0.0316653*N786-15.7623*V786+0.00202406*AA786-0.000740146*E786-0.00963493*(I786*N786)</f>
        <v>8954.03816366556</v>
      </c>
      <c r="AM786" s="30" t="n">
        <f aca="false">5205.907083+122.0638992*I786+13.609808*(N786/1000)-1.245906883*AD786+0.7746840854*AE786-134.2474226*AC786-1547.125689*IF(AND(B786&gt;=DATE(2020,3,20),B786&lt;=DATE(2020,6,26)),1,0)</f>
        <v>8633.09657464772</v>
      </c>
      <c r="AN786" s="30" t="n">
        <f aca="false">IF(ISNUMBER(C787),C787,AN787)-0.8328750492*(AD788-AD787)+3.274150872*(AE788-AE787)+0.7954612886*((IF(ISNUMBER(C787),C787,AN787)-IF(ISNUMBER(C786),C786,AN786))-(-0.8328750492*(AD787-AD786)+3.274150872*(AE787-AE786)))-1.394571582*AO787+0.4181414112*AO786</f>
        <v>8915.45068653479</v>
      </c>
      <c r="AP786" s="31" t="n">
        <f aca="false">AQ786+AR785+'ARIMAX(1,1,1) Model'!$C$19*(AR785-AR784)+'ARIMAX(1,1,1) Model'!$C$20*AS785</f>
        <v>9049.74172497891</v>
      </c>
      <c r="AQ786" s="31" t="n">
        <f aca="false">'ARIMAX(1,1,1) Model'!$C$6*I786+'ARIMAX(1,1,1) Model'!$C$7*N786/1000+'ARIMAX(1,1,1) Model'!$C$8*AD786+'ARIMAX(1,1,1) Model'!$C$9*AE786+'ARIMAX(1,1,1) Model'!$C$10*AC786+'ARIMAX(1,1,1) Model'!$C$11*IF(AND(B786&gt;='ARIMAX(1,1,1) Model'!$C$25,B786&lt;='ARIMAX(1,1,1) Model'!$C$26),1,0)+'ARIMAX(1,1,1) Model'!$C$12*E786/1000+'ARIMAX(1,1,1) Model'!$C$13*V786+'ARIMAX(1,1,1) Model'!$C$14*A786+'ARIMAX(1,1,1) Model'!$C$15*SIN(2*PI()*A786/'ARIMAX(1,1,1) Model'!$C$24)+'ARIMAX(1,1,1) Model'!$C$16*COS(2*PI()*A786/'ARIMAX(1,1,1) Model'!$C$24)+'ARIMAX(1,1,1) Model'!$C$17*SIN(4*PI()*A786/'ARIMAX(1,1,1) Model'!$C$24)+'ARIMAX(1,1,1) Model'!$C$18*COS(4*PI()*A786/'ARIMAX(1,1,1) Model'!$C$24)</f>
        <v>1582.57376407516</v>
      </c>
      <c r="AR786" s="31" t="n">
        <f aca="false">IF(ISNUMBER(C786),C786,AP786)-AQ786</f>
        <v>7463.42623592484</v>
      </c>
      <c r="AS786" s="31" t="n">
        <f aca="false">IF(ISNUMBER(C786),C786-AP786,0)</f>
        <v>-3.74172497891414</v>
      </c>
      <c r="AT786" s="32"/>
      <c r="AU786" s="33"/>
      <c r="AV786" s="33"/>
      <c r="AW786" s="31"/>
      <c r="AX786" s="31"/>
    </row>
    <row r="787" customFormat="false" ht="16.5" hidden="false" customHeight="true" outlineLevel="0" collapsed="false">
      <c r="A787" s="23" t="n">
        <v>786</v>
      </c>
      <c r="B787" s="24" t="n">
        <v>38772</v>
      </c>
      <c r="C787" s="23" t="n">
        <v>8951</v>
      </c>
      <c r="D787" s="25"/>
      <c r="E787" s="25" t="n">
        <v>283000</v>
      </c>
      <c r="F787" s="25"/>
      <c r="G787" s="25" t="n">
        <v>59.9325</v>
      </c>
      <c r="H787" s="25" t="n">
        <v>59.39</v>
      </c>
      <c r="I787" s="25" t="n">
        <v>2.24</v>
      </c>
      <c r="J787" s="25" t="n">
        <v>13324.204</v>
      </c>
      <c r="K787" s="25" t="n">
        <v>848849</v>
      </c>
      <c r="L787" s="25" t="n">
        <v>1470</v>
      </c>
      <c r="M787" s="25" t="n">
        <v>18.081</v>
      </c>
      <c r="N787" s="25" t="n">
        <v>245787</v>
      </c>
      <c r="O787" s="25" t="n">
        <v>8981.1</v>
      </c>
      <c r="P787" s="25" t="n">
        <v>2300822</v>
      </c>
      <c r="Q787" s="25"/>
      <c r="R787" s="25" t="n">
        <v>8280</v>
      </c>
      <c r="S787" s="25" t="n">
        <v>10.0022</v>
      </c>
      <c r="T787" s="25" t="n">
        <v>100.1</v>
      </c>
      <c r="U787" s="25" t="n">
        <v>25</v>
      </c>
      <c r="V787" s="25" t="n">
        <v>89.3</v>
      </c>
      <c r="W787" s="25" t="n">
        <v>100.42036</v>
      </c>
      <c r="X787" s="25"/>
      <c r="Y787" s="25"/>
      <c r="Z787" s="25"/>
      <c r="AA787" s="25" t="n">
        <v>293262</v>
      </c>
      <c r="AB787" s="26"/>
      <c r="AC787" s="27" t="n">
        <v>0</v>
      </c>
      <c r="AD787" s="28" t="n">
        <v>179.2</v>
      </c>
      <c r="AE787" s="28" t="n">
        <v>0.8</v>
      </c>
      <c r="AF787" s="27"/>
      <c r="AG787" s="29" t="n">
        <f aca="false">6753.47943187+0.36116788*I787+0.01252571*N787-22.85359542*V787+0.00407811*AA787-0.00067349*E787</f>
        <v>8797.4760855052</v>
      </c>
      <c r="AH787" s="29" t="n">
        <f aca="false">A787*'Simple Linear Regression'!$B$18+'Simple Linear Regression'!$B$17</f>
        <v>8555.82349488908</v>
      </c>
      <c r="AI787" s="29" t="n">
        <f aca="false">7491.3971+0.0137554*N787-0.00058829*E787-34.3283*V787+0.30565*L787+54.6031*M787</f>
        <v>9076.8764909</v>
      </c>
      <c r="AJ787" s="29" t="n">
        <f aca="false">7491.3971-0.00058829*E787+0.30565*L787+54.6031*M787+0.0137554*N787-34.3283*V787</f>
        <v>9076.8764909</v>
      </c>
      <c r="AK787" s="30" t="n">
        <f aca="false">11611.58410651-152.38769329*I61+0.00324611*N61-2.92151591*V61-0.00770426*AA61-0.00077781*E61</f>
        <v>9452.62671593465</v>
      </c>
      <c r="AL787" s="29" t="n">
        <f aca="false">2192.59+2373.87*I787+0.0316653*N787-15.7623*V787+0.00202406*AA787-0.000740146*E787-0.00963493*(I787*N787)</f>
        <v>8964.8882574216</v>
      </c>
      <c r="AM787" s="30" t="n">
        <f aca="false">5205.907083+122.0638992*I787+13.609808*(N787/1000)-1.245906883*AD787+0.7746840854*AE787-134.2474226*AC787-1547.125689*IF(AND(B787&gt;=DATE(2020,3,20),B787&lt;=DATE(2020,6,26)),1,0)</f>
        <v>8601.79732993872</v>
      </c>
      <c r="AN787" s="30" t="n">
        <f aca="false">IF(ISNUMBER(C788),C788,AN788)-0.8328750492*(AD789-AD788)+3.274150872*(AE789-AE788)+0.7954612886*((IF(ISNUMBER(C788),C788,AN788)-IF(ISNUMBER(C787),C787,AN787))-(-0.8328750492*(AD788-AD787)+3.274150872*(AE788-AE787)))-1.394571582*AO788+0.4181414112*AO787</f>
        <v>9154.86666929434</v>
      </c>
      <c r="AP787" s="31" t="n">
        <f aca="false">AQ787+AR786+'ARIMAX(1,1,1) Model'!$C$19*(AR786-AR785)+'ARIMAX(1,1,1) Model'!$C$20*AS786</f>
        <v>9101.89868212532</v>
      </c>
      <c r="AQ787" s="31" t="n">
        <f aca="false">'ARIMAX(1,1,1) Model'!$C$6*I787+'ARIMAX(1,1,1) Model'!$C$7*N787/1000+'ARIMAX(1,1,1) Model'!$C$8*AD787+'ARIMAX(1,1,1) Model'!$C$9*AE787+'ARIMAX(1,1,1) Model'!$C$10*AC787+'ARIMAX(1,1,1) Model'!$C$11*IF(AND(B787&gt;='ARIMAX(1,1,1) Model'!$C$25,B787&lt;='ARIMAX(1,1,1) Model'!$C$26),1,0)+'ARIMAX(1,1,1) Model'!$C$12*E787/1000+'ARIMAX(1,1,1) Model'!$C$13*V787+'ARIMAX(1,1,1) Model'!$C$14*A787+'ARIMAX(1,1,1) Model'!$C$15*SIN(2*PI()*A787/'ARIMAX(1,1,1) Model'!$C$24)+'ARIMAX(1,1,1) Model'!$C$16*COS(2*PI()*A787/'ARIMAX(1,1,1) Model'!$C$24)+'ARIMAX(1,1,1) Model'!$C$17*SIN(4*PI()*A787/'ARIMAX(1,1,1) Model'!$C$24)+'ARIMAX(1,1,1) Model'!$C$18*COS(4*PI()*A787/'ARIMAX(1,1,1) Model'!$C$24)</f>
        <v>1642.15431110856</v>
      </c>
      <c r="AR787" s="31" t="n">
        <f aca="false">IF(ISNUMBER(C787),C787,AP787)-AQ787</f>
        <v>7308.84568889144</v>
      </c>
      <c r="AS787" s="31" t="n">
        <f aca="false">IF(ISNUMBER(C787),C787-AP787,0)</f>
        <v>-150.898682125324</v>
      </c>
      <c r="AT787" s="32"/>
      <c r="AU787" s="33"/>
      <c r="AV787" s="33"/>
      <c r="AW787" s="31"/>
      <c r="AX787" s="31"/>
    </row>
    <row r="788" customFormat="false" ht="16.5" hidden="false" customHeight="true" outlineLevel="0" collapsed="false">
      <c r="A788" s="23" t="n">
        <v>787</v>
      </c>
      <c r="B788" s="24" t="n">
        <v>38779</v>
      </c>
      <c r="C788" s="23" t="n">
        <v>9057</v>
      </c>
      <c r="D788" s="25"/>
      <c r="E788" s="25" t="n">
        <v>293000</v>
      </c>
      <c r="F788" s="25"/>
      <c r="G788" s="25" t="n">
        <v>62.272</v>
      </c>
      <c r="H788" s="25" t="n">
        <v>61.06</v>
      </c>
      <c r="I788" s="25" t="n">
        <v>2.254</v>
      </c>
      <c r="J788" s="25" t="n">
        <v>13324.204</v>
      </c>
      <c r="K788" s="25" t="n">
        <v>848849</v>
      </c>
      <c r="L788" s="25" t="n">
        <v>1470</v>
      </c>
      <c r="M788" s="25" t="n">
        <v>18.081</v>
      </c>
      <c r="N788" s="25" t="n">
        <v>245787</v>
      </c>
      <c r="O788" s="25" t="n">
        <v>8981.1</v>
      </c>
      <c r="P788" s="25" t="n">
        <v>2300822</v>
      </c>
      <c r="Q788" s="25"/>
      <c r="R788" s="25" t="n">
        <v>8101</v>
      </c>
      <c r="S788" s="25" t="n">
        <v>10.0022</v>
      </c>
      <c r="T788" s="25" t="n">
        <v>100.1</v>
      </c>
      <c r="U788" s="25" t="n">
        <v>25</v>
      </c>
      <c r="V788" s="25" t="n">
        <v>89.3</v>
      </c>
      <c r="W788" s="25" t="n">
        <v>100.28444</v>
      </c>
      <c r="X788" s="25"/>
      <c r="Y788" s="25"/>
      <c r="Z788" s="25"/>
      <c r="AA788" s="25" t="n">
        <v>295993</v>
      </c>
      <c r="AB788" s="26"/>
      <c r="AC788" s="27" t="n">
        <v>0</v>
      </c>
      <c r="AD788" s="28" t="n">
        <v>150.2</v>
      </c>
      <c r="AE788" s="28" t="n">
        <v>1.1</v>
      </c>
      <c r="AF788" s="27"/>
      <c r="AG788" s="29" t="n">
        <f aca="false">6753.47943187+0.36116788*I788+0.01252571*N788-22.85359542*V788+0.00407811*AA788-0.00067349*E788</f>
        <v>8801.88356026552</v>
      </c>
      <c r="AH788" s="29" t="n">
        <f aca="false">A788*'Simple Linear Regression'!$B$18+'Simple Linear Regression'!$B$17</f>
        <v>8556.67653197298</v>
      </c>
      <c r="AI788" s="29" t="n">
        <f aca="false">7491.3971+0.0137554*N788-0.00058829*E788-34.3283*V788+0.30565*L788+54.6031*M788</f>
        <v>9070.9935909</v>
      </c>
      <c r="AJ788" s="29" t="n">
        <f aca="false">7491.3971-0.00058829*E788+0.30565*L788+54.6031*M788+0.0137554*N788-34.3283*V788</f>
        <v>9070.9935909</v>
      </c>
      <c r="AK788" s="30" t="n">
        <f aca="false">11611.58410651-152.38769329*I62+0.00324611*N62-2.92151591*V62-0.00770426*AA62-0.00077781*E62</f>
        <v>9468.48769132123</v>
      </c>
      <c r="AL788" s="29" t="n">
        <f aca="false">2192.59+2373.87*I788+0.0316653*N788-15.7623*V788+0.00202406*AA788-0.000740146*E788-0.00963493*(I788*N788)</f>
        <v>8963.09471772286</v>
      </c>
      <c r="AM788" s="30" t="n">
        <f aca="false">5205.907083+122.0638992*I788+13.609808*(N788/1000)-1.245906883*AD788+0.7746840854*AE788-134.2474226*AC788-1547.125689*IF(AND(B788&gt;=DATE(2020,3,20),B788&lt;=DATE(2020,6,26)),1,0)</f>
        <v>8639.86992936014</v>
      </c>
      <c r="AN788" s="30" t="n">
        <f aca="false">IF(ISNUMBER(C789),C789,AN789)-0.8328750492*(AD790-AD789)+3.274150872*(AE790-AE789)+0.7954612886*((IF(ISNUMBER(C789),C789,AN789)-IF(ISNUMBER(C788),C788,AN788))-(-0.8328750492*(AD789-AD788)+3.274150872*(AE789-AE788)))-1.394571582*AO789+0.4181414112*AO788</f>
        <v>9149.21622161092</v>
      </c>
      <c r="AP788" s="31" t="n">
        <f aca="false">AQ788+AR787+'ARIMAX(1,1,1) Model'!$C$19*(AR787-AR786)+'ARIMAX(1,1,1) Model'!$C$20*AS787</f>
        <v>9079.71406099822</v>
      </c>
      <c r="AQ788" s="31" t="n">
        <f aca="false">'ARIMAX(1,1,1) Model'!$C$6*I788+'ARIMAX(1,1,1) Model'!$C$7*N788/1000+'ARIMAX(1,1,1) Model'!$C$8*AD788+'ARIMAX(1,1,1) Model'!$C$9*AE788+'ARIMAX(1,1,1) Model'!$C$10*AC788+'ARIMAX(1,1,1) Model'!$C$11*IF(AND(B788&gt;='ARIMAX(1,1,1) Model'!$C$25,B788&lt;='ARIMAX(1,1,1) Model'!$C$26),1,0)+'ARIMAX(1,1,1) Model'!$C$12*E788/1000+'ARIMAX(1,1,1) Model'!$C$13*V788+'ARIMAX(1,1,1) Model'!$C$14*A788+'ARIMAX(1,1,1) Model'!$C$15*SIN(2*PI()*A788/'ARIMAX(1,1,1) Model'!$C$24)+'ARIMAX(1,1,1) Model'!$C$16*COS(2*PI()*A788/'ARIMAX(1,1,1) Model'!$C$24)+'ARIMAX(1,1,1) Model'!$C$17*SIN(4*PI()*A788/'ARIMAX(1,1,1) Model'!$C$24)+'ARIMAX(1,1,1) Model'!$C$18*COS(4*PI()*A788/'ARIMAX(1,1,1) Model'!$C$24)</f>
        <v>1650.12345475517</v>
      </c>
      <c r="AR788" s="31" t="n">
        <f aca="false">IF(ISNUMBER(C788),C788,AP788)-AQ788</f>
        <v>7406.87654524483</v>
      </c>
      <c r="AS788" s="31" t="n">
        <f aca="false">IF(ISNUMBER(C788),C788-AP788,0)</f>
        <v>-22.7140609982216</v>
      </c>
      <c r="AT788" s="32"/>
      <c r="AU788" s="33"/>
      <c r="AV788" s="33"/>
      <c r="AW788" s="31"/>
      <c r="AX788" s="31"/>
    </row>
    <row r="789" customFormat="false" ht="16.5" hidden="false" customHeight="true" outlineLevel="0" collapsed="false">
      <c r="A789" s="23" t="n">
        <v>788</v>
      </c>
      <c r="B789" s="24" t="n">
        <v>38786</v>
      </c>
      <c r="C789" s="23" t="n">
        <v>9106</v>
      </c>
      <c r="D789" s="25"/>
      <c r="E789" s="25" t="n">
        <v>302000</v>
      </c>
      <c r="F789" s="25"/>
      <c r="G789" s="25" t="n">
        <v>60.89</v>
      </c>
      <c r="H789" s="25" t="n">
        <v>59.496</v>
      </c>
      <c r="I789" s="25" t="n">
        <v>2.331</v>
      </c>
      <c r="J789" s="25" t="n">
        <v>13324.204</v>
      </c>
      <c r="K789" s="25" t="n">
        <v>848849</v>
      </c>
      <c r="L789" s="25" t="n">
        <v>1473</v>
      </c>
      <c r="M789" s="25" t="n">
        <v>18.081</v>
      </c>
      <c r="N789" s="25" t="n">
        <v>245787</v>
      </c>
      <c r="O789" s="25" t="n">
        <v>9071.6</v>
      </c>
      <c r="P789" s="25" t="n">
        <v>2300822</v>
      </c>
      <c r="Q789" s="25"/>
      <c r="R789" s="25" t="n">
        <v>8101</v>
      </c>
      <c r="S789" s="25" t="n">
        <v>10.0022</v>
      </c>
      <c r="T789" s="25" t="n">
        <v>100.1</v>
      </c>
      <c r="U789" s="25" t="n">
        <v>25</v>
      </c>
      <c r="V789" s="25" t="n">
        <v>89.4</v>
      </c>
      <c r="W789" s="25" t="n">
        <v>99.79534</v>
      </c>
      <c r="X789" s="25"/>
      <c r="Y789" s="25"/>
      <c r="Z789" s="25"/>
      <c r="AA789" s="25" t="n">
        <v>295993</v>
      </c>
      <c r="AB789" s="26"/>
      <c r="AC789" s="27" t="n">
        <v>0</v>
      </c>
      <c r="AD789" s="28" t="n">
        <v>122.9</v>
      </c>
      <c r="AE789" s="28" t="n">
        <v>4.4</v>
      </c>
      <c r="AF789" s="27"/>
      <c r="AG789" s="29" t="n">
        <f aca="false">6753.47943187+0.36116788*I789+0.01252571*N789-22.85359542*V789+0.00407811*AA789-0.00067349*E789</f>
        <v>8793.56460065028</v>
      </c>
      <c r="AH789" s="29" t="n">
        <f aca="false">A789*'Simple Linear Regression'!$B$18+'Simple Linear Regression'!$B$17</f>
        <v>8557.52956905689</v>
      </c>
      <c r="AI789" s="29" t="n">
        <f aca="false">7491.3971+0.0137554*N789-0.00058829*E789-34.3283*V789+0.30565*L789+54.6031*M789</f>
        <v>9063.1831009</v>
      </c>
      <c r="AJ789" s="29" t="n">
        <f aca="false">7491.3971-0.00058829*E789+0.30565*L789+54.6031*M789+0.0137554*N789-34.3283*V789</f>
        <v>9063.1831009</v>
      </c>
      <c r="AK789" s="30" t="n">
        <f aca="false">11611.58410651-152.38769329*I63+0.00324611*N63-2.92151591*V63-0.00770426*AA63-0.00077781*E63</f>
        <v>9482.07798222046</v>
      </c>
      <c r="AL789" s="29" t="n">
        <f aca="false">2192.59+2373.87*I789+0.0316653*N789-15.7623*V789+0.00202406*AA789-0.000740146*E789-0.00963493*(I789*N789)</f>
        <v>8955.29834214979</v>
      </c>
      <c r="AM789" s="30" t="n">
        <f aca="false">5205.907083+122.0638992*I789+13.609808*(N789/1000)-1.245906883*AD789+0.7746840854*AE789-134.2474226*AC789-1547.125689*IF(AND(B789&gt;=DATE(2020,3,20),B789&lt;=DATE(2020,6,26)),1,0)</f>
        <v>8685.83856498626</v>
      </c>
      <c r="AN789" s="30" t="n">
        <f aca="false">IF(ISNUMBER(C790),C790,AN790)-0.8328750492*(AD791-AD790)+3.274150872*(AE791-AE790)+0.7954612886*((IF(ISNUMBER(C790),C790,AN790)-IF(ISNUMBER(C789),C789,AN789))-(-0.8328750492*(AD790-AD789)+3.274150872*(AE790-AE789)))-1.394571582*AO790+0.4181414112*AO789</f>
        <v>9019.70213221081</v>
      </c>
      <c r="AP789" s="31" t="n">
        <f aca="false">AQ789+AR788+'ARIMAX(1,1,1) Model'!$C$19*(AR788-AR787)+'ARIMAX(1,1,1) Model'!$C$20*AS788</f>
        <v>9100.74485189468</v>
      </c>
      <c r="AQ789" s="31" t="n">
        <f aca="false">'ARIMAX(1,1,1) Model'!$C$6*I789+'ARIMAX(1,1,1) Model'!$C$7*N789/1000+'ARIMAX(1,1,1) Model'!$C$8*AD789+'ARIMAX(1,1,1) Model'!$C$9*AE789+'ARIMAX(1,1,1) Model'!$C$10*AC789+'ARIMAX(1,1,1) Model'!$C$11*IF(AND(B789&gt;='ARIMAX(1,1,1) Model'!$C$25,B789&lt;='ARIMAX(1,1,1) Model'!$C$26),1,0)+'ARIMAX(1,1,1) Model'!$C$12*E789/1000+'ARIMAX(1,1,1) Model'!$C$13*V789+'ARIMAX(1,1,1) Model'!$C$14*A789+'ARIMAX(1,1,1) Model'!$C$15*SIN(2*PI()*A789/'ARIMAX(1,1,1) Model'!$C$24)+'ARIMAX(1,1,1) Model'!$C$16*COS(2*PI()*A789/'ARIMAX(1,1,1) Model'!$C$24)+'ARIMAX(1,1,1) Model'!$C$17*SIN(4*PI()*A789/'ARIMAX(1,1,1) Model'!$C$24)+'ARIMAX(1,1,1) Model'!$C$18*COS(4*PI()*A789/'ARIMAX(1,1,1) Model'!$C$24)</f>
        <v>1663.86264478908</v>
      </c>
      <c r="AR789" s="31" t="n">
        <f aca="false">IF(ISNUMBER(C789),C789,AP789)-AQ789</f>
        <v>7442.13735521092</v>
      </c>
      <c r="AS789" s="31" t="n">
        <f aca="false">IF(ISNUMBER(C789),C789-AP789,0)</f>
        <v>5.25514810531786</v>
      </c>
      <c r="AT789" s="32"/>
      <c r="AU789" s="33"/>
      <c r="AV789" s="33"/>
      <c r="AW789" s="31"/>
      <c r="AX789" s="31"/>
    </row>
    <row r="790" customFormat="false" ht="16.5" hidden="false" customHeight="true" outlineLevel="0" collapsed="false">
      <c r="A790" s="23" t="n">
        <v>789</v>
      </c>
      <c r="B790" s="24" t="n">
        <v>38793</v>
      </c>
      <c r="C790" s="23" t="n">
        <v>9100</v>
      </c>
      <c r="D790" s="25"/>
      <c r="E790" s="25" t="n">
        <v>307000</v>
      </c>
      <c r="F790" s="25"/>
      <c r="G790" s="25" t="n">
        <v>62.64</v>
      </c>
      <c r="H790" s="25" t="n">
        <v>62.422</v>
      </c>
      <c r="I790" s="25" t="n">
        <v>2.366</v>
      </c>
      <c r="J790" s="25" t="n">
        <v>13324.204</v>
      </c>
      <c r="K790" s="25" t="n">
        <v>803000</v>
      </c>
      <c r="L790" s="25" t="n">
        <v>1473</v>
      </c>
      <c r="M790" s="25" t="n">
        <v>17.071</v>
      </c>
      <c r="N790" s="25" t="n">
        <v>245787</v>
      </c>
      <c r="O790" s="25" t="n">
        <v>9071.6</v>
      </c>
      <c r="P790" s="25" t="n">
        <v>2320555</v>
      </c>
      <c r="Q790" s="25"/>
      <c r="R790" s="25" t="n">
        <v>8101</v>
      </c>
      <c r="S790" s="25" t="n">
        <v>10.0022</v>
      </c>
      <c r="T790" s="25" t="n">
        <v>100.1</v>
      </c>
      <c r="U790" s="25" t="n">
        <v>25</v>
      </c>
      <c r="V790" s="25" t="n">
        <v>89.4</v>
      </c>
      <c r="W790" s="25" t="n">
        <v>100.62646</v>
      </c>
      <c r="X790" s="25"/>
      <c r="Y790" s="25"/>
      <c r="Z790" s="25"/>
      <c r="AA790" s="25" t="n">
        <v>295993</v>
      </c>
      <c r="AB790" s="26"/>
      <c r="AC790" s="27" t="n">
        <v>0</v>
      </c>
      <c r="AD790" s="28" t="n">
        <v>101.5</v>
      </c>
      <c r="AE790" s="28" t="n">
        <v>8.4</v>
      </c>
      <c r="AF790" s="27"/>
      <c r="AG790" s="29" t="n">
        <f aca="false">6753.47943187+0.36116788*I790+0.01252571*N790-22.85359542*V790+0.00407811*AA790-0.00067349*E790</f>
        <v>8790.20979152608</v>
      </c>
      <c r="AH790" s="29" t="n">
        <f aca="false">A790*'Simple Linear Regression'!$B$18+'Simple Linear Regression'!$B$17</f>
        <v>8558.38260614079</v>
      </c>
      <c r="AI790" s="29" t="n">
        <f aca="false">7491.3971+0.0137554*N790-0.00058829*E790-34.3283*V790+0.30565*L790+54.6031*M790</f>
        <v>9005.0925199</v>
      </c>
      <c r="AJ790" s="29" t="n">
        <f aca="false">7491.3971-0.00058829*E790+0.30565*L790+54.6031*M790+0.0137554*N790-34.3283*V790</f>
        <v>9005.0925199</v>
      </c>
      <c r="AK790" s="30" t="n">
        <f aca="false">11611.58410651-152.38769329*I64+0.00324611*N64-2.92151591*V64-0.00770426*AA64-0.00077781*E64</f>
        <v>9453.31345260821</v>
      </c>
      <c r="AL790" s="29" t="n">
        <f aca="false">2192.59+2373.87*I790+0.0316653*N790-15.7623*V790+0.00202406*AA790-0.000740146*E790-0.00963493*(I790*N790)</f>
        <v>8951.79814325294</v>
      </c>
      <c r="AM790" s="30" t="n">
        <f aca="false">5205.907083+122.0638992*I790+13.609808*(N790/1000)-1.245906883*AD790+0.7746840854*AE790-134.2474226*AC790-1547.125689*IF(AND(B790&gt;=DATE(2020,3,20),B790&lt;=DATE(2020,6,26)),1,0)</f>
        <v>8719.87194509606</v>
      </c>
      <c r="AN790" s="30" t="n">
        <f aca="false">IF(ISNUMBER(C791),C791,AN791)-0.8328750492*(AD792-AD791)+3.274150872*(AE792-AE791)+0.7954612886*((IF(ISNUMBER(C791),C791,AN791)-IF(ISNUMBER(C790),C790,AN790))-(-0.8328750492*(AD791-AD790)+3.274150872*(AE791-AE790)))-1.394571582*AO791+0.4181414112*AO790</f>
        <v>9090.92588602942</v>
      </c>
      <c r="AP790" s="31" t="n">
        <f aca="false">AQ790+AR789+'ARIMAX(1,1,1) Model'!$C$19*(AR789-AR788)+'ARIMAX(1,1,1) Model'!$C$20*AS789</f>
        <v>9141.83239380046</v>
      </c>
      <c r="AQ790" s="31" t="n">
        <f aca="false">'ARIMAX(1,1,1) Model'!$C$6*I790+'ARIMAX(1,1,1) Model'!$C$7*N790/1000+'ARIMAX(1,1,1) Model'!$C$8*AD790+'ARIMAX(1,1,1) Model'!$C$9*AE790+'ARIMAX(1,1,1) Model'!$C$10*AC790+'ARIMAX(1,1,1) Model'!$C$11*IF(AND(B790&gt;='ARIMAX(1,1,1) Model'!$C$25,B790&lt;='ARIMAX(1,1,1) Model'!$C$26),1,0)+'ARIMAX(1,1,1) Model'!$C$12*E790/1000+'ARIMAX(1,1,1) Model'!$C$13*V790+'ARIMAX(1,1,1) Model'!$C$14*A790+'ARIMAX(1,1,1) Model'!$C$15*SIN(2*PI()*A790/'ARIMAX(1,1,1) Model'!$C$24)+'ARIMAX(1,1,1) Model'!$C$16*COS(2*PI()*A790/'ARIMAX(1,1,1) Model'!$C$24)+'ARIMAX(1,1,1) Model'!$C$17*SIN(4*PI()*A790/'ARIMAX(1,1,1) Model'!$C$24)+'ARIMAX(1,1,1) Model'!$C$18*COS(4*PI()*A790/'ARIMAX(1,1,1) Model'!$C$24)</f>
        <v>1700.98606586111</v>
      </c>
      <c r="AR790" s="31" t="n">
        <f aca="false">IF(ISNUMBER(C790),C790,AP790)-AQ790</f>
        <v>7399.01393413889</v>
      </c>
      <c r="AS790" s="31" t="n">
        <f aca="false">IF(ISNUMBER(C790),C790-AP790,0)</f>
        <v>-41.8323938004633</v>
      </c>
      <c r="AT790" s="32"/>
      <c r="AU790" s="33"/>
      <c r="AV790" s="33"/>
      <c r="AW790" s="31"/>
      <c r="AX790" s="31"/>
    </row>
    <row r="791" customFormat="false" ht="16.5" hidden="false" customHeight="true" outlineLevel="0" collapsed="false">
      <c r="A791" s="23" t="n">
        <v>790</v>
      </c>
      <c r="B791" s="24" t="n">
        <v>38800</v>
      </c>
      <c r="C791" s="23" t="n">
        <v>9054</v>
      </c>
      <c r="D791" s="25"/>
      <c r="E791" s="25" t="n">
        <v>303000</v>
      </c>
      <c r="F791" s="25"/>
      <c r="G791" s="25" t="n">
        <v>61.356</v>
      </c>
      <c r="H791" s="25" t="n">
        <v>61.606</v>
      </c>
      <c r="I791" s="25" t="n">
        <v>2.504</v>
      </c>
      <c r="J791" s="25" t="n">
        <v>13324.204</v>
      </c>
      <c r="K791" s="25" t="n">
        <v>803000</v>
      </c>
      <c r="L791" s="25" t="n">
        <v>1473</v>
      </c>
      <c r="M791" s="25" t="n">
        <v>17.071</v>
      </c>
      <c r="N791" s="25" t="n">
        <v>233282</v>
      </c>
      <c r="O791" s="25" t="n">
        <v>9071.6</v>
      </c>
      <c r="P791" s="25" t="n">
        <v>2320555</v>
      </c>
      <c r="Q791" s="25"/>
      <c r="R791" s="25" t="n">
        <v>8101</v>
      </c>
      <c r="S791" s="25" t="n">
        <v>10.0022</v>
      </c>
      <c r="T791" s="25" t="n">
        <v>100.1</v>
      </c>
      <c r="U791" s="25" t="n">
        <v>25</v>
      </c>
      <c r="V791" s="25" t="n">
        <v>89.4</v>
      </c>
      <c r="W791" s="25" t="n">
        <v>100.22934</v>
      </c>
      <c r="X791" s="25"/>
      <c r="Y791" s="25"/>
      <c r="Z791" s="25"/>
      <c r="AA791" s="25" t="n">
        <v>295993</v>
      </c>
      <c r="AB791" s="26"/>
      <c r="AC791" s="27" t="n">
        <v>0</v>
      </c>
      <c r="AD791" s="28" t="n">
        <v>142.6</v>
      </c>
      <c r="AE791" s="28" t="n">
        <v>3.3</v>
      </c>
      <c r="AF791" s="27"/>
      <c r="AG791" s="29" t="n">
        <f aca="false">6753.47943187+0.36116788*I791+0.01252571*N791-22.85359542*V791+0.00407811*AA791-0.00067349*E791</f>
        <v>8636.31958914352</v>
      </c>
      <c r="AH791" s="29" t="n">
        <f aca="false">A791*'Simple Linear Regression'!$B$18+'Simple Linear Regression'!$B$17</f>
        <v>8559.23564322469</v>
      </c>
      <c r="AI791" s="29" t="n">
        <f aca="false">7491.3971+0.0137554*N791-0.00058829*E791-34.3283*V791+0.30565*L791+54.6031*M791</f>
        <v>8835.4344029</v>
      </c>
      <c r="AJ791" s="29" t="n">
        <f aca="false">7491.3971-0.00058829*E791+0.30565*L791+54.6031*M791+0.0137554*N791-34.3283*V791</f>
        <v>8835.4344029</v>
      </c>
      <c r="AK791" s="30" t="n">
        <f aca="false">11611.58410651-152.38769329*I65+0.00324611*N65-2.92151591*V65-0.00770426*AA65-0.00077781*E65</f>
        <v>9443.69082875518</v>
      </c>
      <c r="AL791" s="29" t="n">
        <f aca="false">2192.59+2373.87*I791+0.0316653*N791-15.7623*V791+0.00202406*AA791-0.000740146*E791-0.00963493*(I791*N791)</f>
        <v>8861.26875456896</v>
      </c>
      <c r="AM791" s="30" t="n">
        <f aca="false">5205.907083+122.0638992*I791+13.609808*(N791/1000)-1.245906883*AD791+0.7746840854*AE791-134.2474226*AC791-1547.125689*IF(AND(B791&gt;=DATE(2020,3,20),B791&lt;=DATE(2020,6,26)),1,0)</f>
        <v>8511.36845241882</v>
      </c>
      <c r="AN791" s="30" t="n">
        <f aca="false">IF(ISNUMBER(C792),C792,AN792)-0.8328750492*(AD793-AD792)+3.274150872*(AE793-AE792)+0.7954612886*((IF(ISNUMBER(C792),C792,AN792)-IF(ISNUMBER(C791),C791,AN791))-(-0.8328750492*(AD792-AD791)+3.274150872*(AE792-AE791)))-1.394571582*AO792+0.4181414112*AO791</f>
        <v>9107.23060727005</v>
      </c>
      <c r="AP791" s="31" t="n">
        <f aca="false">AQ791+AR790+'ARIMAX(1,1,1) Model'!$C$19*(AR790-AR789)+'ARIMAX(1,1,1) Model'!$C$20*AS790</f>
        <v>9160.79779505153</v>
      </c>
      <c r="AQ791" s="31" t="n">
        <f aca="false">'ARIMAX(1,1,1) Model'!$C$6*I791+'ARIMAX(1,1,1) Model'!$C$7*N791/1000+'ARIMAX(1,1,1) Model'!$C$8*AD791+'ARIMAX(1,1,1) Model'!$C$9*AE791+'ARIMAX(1,1,1) Model'!$C$10*AC791+'ARIMAX(1,1,1) Model'!$C$11*IF(AND(B791&gt;='ARIMAX(1,1,1) Model'!$C$25,B791&lt;='ARIMAX(1,1,1) Model'!$C$26),1,0)+'ARIMAX(1,1,1) Model'!$C$12*E791/1000+'ARIMAX(1,1,1) Model'!$C$13*V791+'ARIMAX(1,1,1) Model'!$C$14*A791+'ARIMAX(1,1,1) Model'!$C$15*SIN(2*PI()*A791/'ARIMAX(1,1,1) Model'!$C$24)+'ARIMAX(1,1,1) Model'!$C$16*COS(2*PI()*A791/'ARIMAX(1,1,1) Model'!$C$24)+'ARIMAX(1,1,1) Model'!$C$17*SIN(4*PI()*A791/'ARIMAX(1,1,1) Model'!$C$24)+'ARIMAX(1,1,1) Model'!$C$18*COS(4*PI()*A791/'ARIMAX(1,1,1) Model'!$C$24)</f>
        <v>1728.33711211586</v>
      </c>
      <c r="AR791" s="31" t="n">
        <f aca="false">IF(ISNUMBER(C791),C791,AP791)-AQ791</f>
        <v>7325.66288788414</v>
      </c>
      <c r="AS791" s="31" t="n">
        <f aca="false">IF(ISNUMBER(C791),C791-AP791,0)</f>
        <v>-106.797795051531</v>
      </c>
      <c r="AT791" s="32"/>
      <c r="AU791" s="33"/>
      <c r="AV791" s="33"/>
      <c r="AW791" s="31"/>
      <c r="AX791" s="31"/>
    </row>
    <row r="792" customFormat="false" ht="16.5" hidden="false" customHeight="true" outlineLevel="0" collapsed="false">
      <c r="A792" s="23" t="n">
        <v>791</v>
      </c>
      <c r="B792" s="24" t="n">
        <v>38807</v>
      </c>
      <c r="C792" s="23" t="n">
        <v>9063</v>
      </c>
      <c r="D792" s="25"/>
      <c r="E792" s="25" t="n">
        <v>295000</v>
      </c>
      <c r="F792" s="25"/>
      <c r="G792" s="25" t="n">
        <v>65.67</v>
      </c>
      <c r="H792" s="25" t="n">
        <v>64.758</v>
      </c>
      <c r="I792" s="25" t="n">
        <v>2.498</v>
      </c>
      <c r="J792" s="25" t="n">
        <v>13324.204</v>
      </c>
      <c r="K792" s="25" t="n">
        <v>803000</v>
      </c>
      <c r="L792" s="25" t="n">
        <v>1473</v>
      </c>
      <c r="M792" s="25" t="n">
        <v>17.071</v>
      </c>
      <c r="N792" s="25" t="n">
        <v>233282</v>
      </c>
      <c r="O792" s="25" t="n">
        <v>9071.6</v>
      </c>
      <c r="P792" s="25" t="n">
        <v>2320555</v>
      </c>
      <c r="Q792" s="25"/>
      <c r="R792" s="25" t="n">
        <v>8101</v>
      </c>
      <c r="S792" s="25" t="n">
        <v>10.0022</v>
      </c>
      <c r="T792" s="25" t="n">
        <v>100.1</v>
      </c>
      <c r="U792" s="25" t="n">
        <v>25</v>
      </c>
      <c r="V792" s="25" t="n">
        <v>89.4</v>
      </c>
      <c r="W792" s="25" t="n">
        <v>100.52392</v>
      </c>
      <c r="X792" s="25"/>
      <c r="Y792" s="25"/>
      <c r="Z792" s="25"/>
      <c r="AA792" s="25" t="n">
        <v>295993</v>
      </c>
      <c r="AB792" s="26"/>
      <c r="AC792" s="27" t="n">
        <v>0</v>
      </c>
      <c r="AD792" s="28" t="n">
        <v>101.4</v>
      </c>
      <c r="AE792" s="28" t="n">
        <v>2.9</v>
      </c>
      <c r="AF792" s="27"/>
      <c r="AG792" s="29" t="n">
        <f aca="false">6753.47943187+0.36116788*I792+0.01252571*N792-22.85359542*V792+0.00407811*AA792-0.00067349*E792</f>
        <v>8641.70534213624</v>
      </c>
      <c r="AH792" s="29" t="n">
        <f aca="false">A792*'Simple Linear Regression'!$B$18+'Simple Linear Regression'!$B$17</f>
        <v>8560.0886803086</v>
      </c>
      <c r="AI792" s="29" t="n">
        <f aca="false">7491.3971+0.0137554*N792-0.00058829*E792-34.3283*V792+0.30565*L792+54.6031*M792</f>
        <v>8840.1407229</v>
      </c>
      <c r="AJ792" s="29" t="n">
        <f aca="false">7491.3971-0.00058829*E792+0.30565*L792+54.6031*M792+0.0137554*N792-34.3283*V792</f>
        <v>8840.1407229</v>
      </c>
      <c r="AK792" s="30" t="n">
        <f aca="false">11611.58410651-152.38769329*I66+0.00324611*N66-2.92151591*V66-0.00770426*AA66-0.00077781*E66</f>
        <v>9441.55740104912</v>
      </c>
      <c r="AL792" s="29" t="n">
        <f aca="false">2192.59+2373.87*I792+0.0316653*N792-15.7623*V792+0.00202406*AA792-0.000740146*E792-0.00963493*(I792*N792)</f>
        <v>8866.43263701052</v>
      </c>
      <c r="AM792" s="30" t="n">
        <f aca="false">5205.907083+122.0638992*I792+13.609808*(N792/1000)-1.245906883*AD792+0.7746840854*AE792-134.2474226*AC792-1547.125689*IF(AND(B792&gt;=DATE(2020,3,20),B792&lt;=DATE(2020,6,26)),1,0)</f>
        <v>8561.65755896906</v>
      </c>
      <c r="AN792" s="30" t="n">
        <f aca="false">IF(ISNUMBER(C793),C793,AN793)-0.8328750492*(AD794-AD793)+3.274150872*(AE794-AE793)+0.7954612886*((IF(ISNUMBER(C793),C793,AN793)-IF(ISNUMBER(C792),C792,AN792))-(-0.8328750492*(AD793-AD792)+3.274150872*(AE793-AE792)))-1.394571582*AO793+0.4181414112*AO792</f>
        <v>9417.33878671063</v>
      </c>
      <c r="AP792" s="31" t="n">
        <f aca="false">AQ792+AR791+'ARIMAX(1,1,1) Model'!$C$19*(AR791-AR790)+'ARIMAX(1,1,1) Model'!$C$20*AS791</f>
        <v>9180.7305788272</v>
      </c>
      <c r="AQ792" s="31" t="n">
        <f aca="false">'ARIMAX(1,1,1) Model'!$C$6*I792+'ARIMAX(1,1,1) Model'!$C$7*N792/1000+'ARIMAX(1,1,1) Model'!$C$8*AD792+'ARIMAX(1,1,1) Model'!$C$9*AE792+'ARIMAX(1,1,1) Model'!$C$10*AC792+'ARIMAX(1,1,1) Model'!$C$11*IF(AND(B792&gt;='ARIMAX(1,1,1) Model'!$C$25,B792&lt;='ARIMAX(1,1,1) Model'!$C$26),1,0)+'ARIMAX(1,1,1) Model'!$C$12*E792/1000+'ARIMAX(1,1,1) Model'!$C$13*V792+'ARIMAX(1,1,1) Model'!$C$14*A792+'ARIMAX(1,1,1) Model'!$C$15*SIN(2*PI()*A792/'ARIMAX(1,1,1) Model'!$C$24)+'ARIMAX(1,1,1) Model'!$C$16*COS(2*PI()*A792/'ARIMAX(1,1,1) Model'!$C$24)+'ARIMAX(1,1,1) Model'!$C$17*SIN(4*PI()*A792/'ARIMAX(1,1,1) Model'!$C$24)+'ARIMAX(1,1,1) Model'!$C$18*COS(4*PI()*A792/'ARIMAX(1,1,1) Model'!$C$24)</f>
        <v>1766.09480712324</v>
      </c>
      <c r="AR792" s="31" t="n">
        <f aca="false">IF(ISNUMBER(C792),C792,AP792)-AQ792</f>
        <v>7296.90519287676</v>
      </c>
      <c r="AS792" s="31" t="n">
        <f aca="false">IF(ISNUMBER(C792),C792-AP792,0)</f>
        <v>-117.730578827197</v>
      </c>
      <c r="AT792" s="32"/>
      <c r="AU792" s="33"/>
      <c r="AV792" s="33"/>
      <c r="AW792" s="31"/>
      <c r="AX792" s="31"/>
    </row>
    <row r="793" customFormat="false" ht="16.5" hidden="false" customHeight="true" outlineLevel="0" collapsed="false">
      <c r="A793" s="23" t="n">
        <v>792</v>
      </c>
      <c r="B793" s="24" t="n">
        <v>38814</v>
      </c>
      <c r="C793" s="23" t="n">
        <v>9297</v>
      </c>
      <c r="D793" s="25"/>
      <c r="E793" s="25" t="n">
        <v>291000</v>
      </c>
      <c r="F793" s="25"/>
      <c r="G793" s="25" t="n">
        <v>66.564</v>
      </c>
      <c r="H793" s="25" t="n">
        <v>66.928</v>
      </c>
      <c r="I793" s="25" t="n">
        <v>2.588</v>
      </c>
      <c r="J793" s="25" t="n">
        <v>13324.204</v>
      </c>
      <c r="K793" s="25" t="n">
        <v>803000</v>
      </c>
      <c r="L793" s="25" t="n">
        <v>1533</v>
      </c>
      <c r="M793" s="25" t="n">
        <v>17.071</v>
      </c>
      <c r="N793" s="25" t="n">
        <v>233282</v>
      </c>
      <c r="O793" s="25" t="n">
        <v>9096</v>
      </c>
      <c r="P793" s="25" t="n">
        <v>2320555</v>
      </c>
      <c r="Q793" s="25"/>
      <c r="R793" s="25" t="n">
        <v>8101</v>
      </c>
      <c r="S793" s="25" t="n">
        <v>10.0022</v>
      </c>
      <c r="T793" s="25" t="n">
        <v>100.1</v>
      </c>
      <c r="U793" s="25" t="n">
        <v>25</v>
      </c>
      <c r="V793" s="25" t="n">
        <v>87</v>
      </c>
      <c r="W793" s="25" t="n">
        <v>100.76252</v>
      </c>
      <c r="X793" s="25"/>
      <c r="Y793" s="25"/>
      <c r="Z793" s="25"/>
      <c r="AA793" s="25" t="n">
        <v>295993</v>
      </c>
      <c r="AB793" s="26"/>
      <c r="AC793" s="27" t="n">
        <v>0</v>
      </c>
      <c r="AD793" s="28" t="n">
        <v>74.9</v>
      </c>
      <c r="AE793" s="28" t="n">
        <v>15.5</v>
      </c>
      <c r="AF793" s="27"/>
      <c r="AG793" s="29" t="n">
        <f aca="false">6753.47943187+0.36116788*I793+0.01252571*N793-22.85359542*V793+0.00407811*AA793-0.00067349*E793</f>
        <v>8699.28043625344</v>
      </c>
      <c r="AH793" s="29" t="n">
        <f aca="false">A793*'Simple Linear Regression'!$B$18+'Simple Linear Regression'!$B$17</f>
        <v>8560.9417173925</v>
      </c>
      <c r="AI793" s="29" t="n">
        <f aca="false">7491.3971+0.0137554*N793-0.00058829*E793-34.3283*V793+0.30565*L793+54.6031*M793</f>
        <v>8943.2208029</v>
      </c>
      <c r="AJ793" s="29" t="n">
        <f aca="false">7491.3971-0.00058829*E793+0.30565*L793+54.6031*M793+0.0137554*N793-34.3283*V793</f>
        <v>8943.2208029</v>
      </c>
      <c r="AK793" s="30" t="n">
        <f aca="false">11611.58410651-152.38769329*I67+0.00324611*N67-2.92151591*V67-0.00770426*AA67-0.00077781*E67</f>
        <v>9439.65732367419</v>
      </c>
      <c r="AL793" s="29" t="n">
        <f aca="false">2192.59+2373.87*I793+0.0316653*N793-15.7623*V793+0.00202406*AA793-0.000740146*E793-0.00963493*(I793*N793)</f>
        <v>8918.58202438712</v>
      </c>
      <c r="AM793" s="30" t="n">
        <f aca="false">5205.907083+122.0638992*I793+13.609808*(N793/1000)-1.245906883*AD793+0.7746840854*AE793-134.2474226*AC793-1547.125689*IF(AND(B793&gt;=DATE(2020,3,20),B793&lt;=DATE(2020,6,26)),1,0)</f>
        <v>8615.4208617726</v>
      </c>
      <c r="AN793" s="30" t="n">
        <f aca="false">IF(ISNUMBER(C794),C794,AN794)-0.8328750492*(AD795-AD794)+3.274150872*(AE795-AE794)+0.7954612886*((IF(ISNUMBER(C794),C794,AN794)-IF(ISNUMBER(C793),C793,AN793))-(-0.8328750492*(AD794-AD793)+3.274150872*(AE794-AE793)))-1.394571582*AO794+0.4181414112*AO793</f>
        <v>9034.03792421725</v>
      </c>
      <c r="AP793" s="31" t="n">
        <f aca="false">AQ793+AR792+'ARIMAX(1,1,1) Model'!$C$19*(AR792-AR791)+'ARIMAX(1,1,1) Model'!$C$20*AS792</f>
        <v>9190.28006564549</v>
      </c>
      <c r="AQ793" s="31" t="n">
        <f aca="false">'ARIMAX(1,1,1) Model'!$C$6*I793+'ARIMAX(1,1,1) Model'!$C$7*N793/1000+'ARIMAX(1,1,1) Model'!$C$8*AD793+'ARIMAX(1,1,1) Model'!$C$9*AE793+'ARIMAX(1,1,1) Model'!$C$10*AC793+'ARIMAX(1,1,1) Model'!$C$11*IF(AND(B793&gt;='ARIMAX(1,1,1) Model'!$C$25,B793&lt;='ARIMAX(1,1,1) Model'!$C$26),1,0)+'ARIMAX(1,1,1) Model'!$C$12*E793/1000+'ARIMAX(1,1,1) Model'!$C$13*V793+'ARIMAX(1,1,1) Model'!$C$14*A793+'ARIMAX(1,1,1) Model'!$C$15*SIN(2*PI()*A793/'ARIMAX(1,1,1) Model'!$C$24)+'ARIMAX(1,1,1) Model'!$C$16*COS(2*PI()*A793/'ARIMAX(1,1,1) Model'!$C$24)+'ARIMAX(1,1,1) Model'!$C$17*SIN(4*PI()*A793/'ARIMAX(1,1,1) Model'!$C$24)+'ARIMAX(1,1,1) Model'!$C$18*COS(4*PI()*A793/'ARIMAX(1,1,1) Model'!$C$24)</f>
        <v>1790.21230792279</v>
      </c>
      <c r="AR793" s="31" t="n">
        <f aca="false">IF(ISNUMBER(C793),C793,AP793)-AQ793</f>
        <v>7506.78769207722</v>
      </c>
      <c r="AS793" s="31" t="n">
        <f aca="false">IF(ISNUMBER(C793),C793-AP793,0)</f>
        <v>106.719934354513</v>
      </c>
      <c r="AT793" s="32"/>
      <c r="AU793" s="33"/>
      <c r="AV793" s="33"/>
      <c r="AW793" s="31"/>
      <c r="AX793" s="31"/>
    </row>
    <row r="794" customFormat="false" ht="16.5" hidden="false" customHeight="true" outlineLevel="0" collapsed="false">
      <c r="A794" s="23" t="n">
        <v>793</v>
      </c>
      <c r="B794" s="24" t="n">
        <v>38821</v>
      </c>
      <c r="C794" s="23" t="n">
        <v>9100</v>
      </c>
      <c r="D794" s="25"/>
      <c r="E794" s="25" t="n">
        <v>299000</v>
      </c>
      <c r="F794" s="25"/>
      <c r="G794" s="25" t="n">
        <v>68.845</v>
      </c>
      <c r="H794" s="25" t="n">
        <v>68.9125</v>
      </c>
      <c r="I794" s="25" t="n">
        <v>2.683</v>
      </c>
      <c r="J794" s="25" t="n">
        <v>13324.204</v>
      </c>
      <c r="K794" s="25" t="n">
        <v>747830</v>
      </c>
      <c r="L794" s="25" t="n">
        <v>1533</v>
      </c>
      <c r="M794" s="25" t="n">
        <v>17.071</v>
      </c>
      <c r="N794" s="25" t="n">
        <v>233282</v>
      </c>
      <c r="O794" s="25" t="n">
        <v>9096</v>
      </c>
      <c r="P794" s="25" t="n">
        <v>2320555</v>
      </c>
      <c r="Q794" s="25"/>
      <c r="R794" s="25" t="n">
        <v>8101</v>
      </c>
      <c r="S794" s="25" t="n">
        <v>10.0022</v>
      </c>
      <c r="T794" s="25" t="n">
        <v>100.1</v>
      </c>
      <c r="U794" s="25" t="n">
        <v>25</v>
      </c>
      <c r="V794" s="25" t="n">
        <v>87</v>
      </c>
      <c r="W794" s="25" t="n">
        <v>100.2816</v>
      </c>
      <c r="X794" s="25"/>
      <c r="Y794" s="25"/>
      <c r="Z794" s="25"/>
      <c r="AA794" s="25" t="n">
        <v>295993</v>
      </c>
      <c r="AB794" s="26"/>
      <c r="AC794" s="27" t="n">
        <v>0</v>
      </c>
      <c r="AD794" s="28" t="n">
        <v>60.4</v>
      </c>
      <c r="AE794" s="28" t="n">
        <v>7.1</v>
      </c>
      <c r="AF794" s="27"/>
      <c r="AG794" s="29" t="n">
        <f aca="false">6753.47943187+0.36116788*I794+0.01252571*N794-22.85359542*V794+0.00407811*AA794-0.00067349*E794</f>
        <v>8693.92682720204</v>
      </c>
      <c r="AH794" s="29" t="n">
        <f aca="false">A794*'Simple Linear Regression'!$B$18+'Simple Linear Regression'!$B$17</f>
        <v>8561.79475447641</v>
      </c>
      <c r="AI794" s="29" t="n">
        <f aca="false">7491.3971+0.0137554*N794-0.00058829*E794-34.3283*V794+0.30565*L794+54.6031*M794</f>
        <v>8938.5144829</v>
      </c>
      <c r="AJ794" s="29" t="n">
        <f aca="false">7491.3971-0.00058829*E794+0.30565*L794+54.6031*M794+0.0137554*N794-34.3283*V794</f>
        <v>8938.5144829</v>
      </c>
      <c r="AK794" s="30" t="n">
        <f aca="false">11611.58410651-152.38769329*I68+0.00324611*N68-2.92151591*V68-0.00770426*AA68-0.00077781*E68</f>
        <v>9448.56562366142</v>
      </c>
      <c r="AL794" s="29" t="n">
        <f aca="false">2192.59+2373.87*I794+0.0316653*N794-15.7623*V794+0.00202406*AA794-0.000740146*E794-0.00963493*(I794*N794)</f>
        <v>8924.65121106242</v>
      </c>
      <c r="AM794" s="30" t="n">
        <f aca="false">5205.907083+122.0638992*I794+13.609808*(N794/1000)-1.245906883*AD794+0.7746840854*AE794-134.2474226*AC794-1547.125689*IF(AND(B794&gt;=DATE(2020,3,20),B794&lt;=DATE(2020,6,26)),1,0)</f>
        <v>8638.57523568274</v>
      </c>
      <c r="AN794" s="30" t="n">
        <f aca="false">IF(ISNUMBER(C795),C795,AN795)-0.8328750492*(AD796-AD795)+3.274150872*(AE796-AE795)+0.7954612886*((IF(ISNUMBER(C795),C795,AN795)-IF(ISNUMBER(C794),C794,AN794))-(-0.8328750492*(AD795-AD794)+3.274150872*(AE795-AE794)))-1.394571582*AO795+0.4181414112*AO794</f>
        <v>8835.47999245438</v>
      </c>
      <c r="AP794" s="31" t="n">
        <f aca="false">AQ794+AR793+'ARIMAX(1,1,1) Model'!$C$19*(AR793-AR792)+'ARIMAX(1,1,1) Model'!$C$20*AS793</f>
        <v>9218.01936293001</v>
      </c>
      <c r="AQ794" s="31" t="n">
        <f aca="false">'ARIMAX(1,1,1) Model'!$C$6*I794+'ARIMAX(1,1,1) Model'!$C$7*N794/1000+'ARIMAX(1,1,1) Model'!$C$8*AD794+'ARIMAX(1,1,1) Model'!$C$9*AE794+'ARIMAX(1,1,1) Model'!$C$10*AC794+'ARIMAX(1,1,1) Model'!$C$11*IF(AND(B794&gt;='ARIMAX(1,1,1) Model'!$C$25,B794&lt;='ARIMAX(1,1,1) Model'!$C$26),1,0)+'ARIMAX(1,1,1) Model'!$C$12*E794/1000+'ARIMAX(1,1,1) Model'!$C$13*V794+'ARIMAX(1,1,1) Model'!$C$14*A794+'ARIMAX(1,1,1) Model'!$C$15*SIN(2*PI()*A794/'ARIMAX(1,1,1) Model'!$C$24)+'ARIMAX(1,1,1) Model'!$C$16*COS(2*PI()*A794/'ARIMAX(1,1,1) Model'!$C$24)+'ARIMAX(1,1,1) Model'!$C$17*SIN(4*PI()*A794/'ARIMAX(1,1,1) Model'!$C$24)+'ARIMAX(1,1,1) Model'!$C$18*COS(4*PI()*A794/'ARIMAX(1,1,1) Model'!$C$24)</f>
        <v>1786.81833646543</v>
      </c>
      <c r="AR794" s="31" t="n">
        <f aca="false">IF(ISNUMBER(C794),C794,AP794)-AQ794</f>
        <v>7313.18166353457</v>
      </c>
      <c r="AS794" s="31" t="n">
        <f aca="false">IF(ISNUMBER(C794),C794-AP794,0)</f>
        <v>-118.019362930007</v>
      </c>
      <c r="AT794" s="32"/>
      <c r="AU794" s="33"/>
      <c r="AV794" s="33"/>
      <c r="AW794" s="31"/>
      <c r="AX794" s="31"/>
    </row>
    <row r="795" customFormat="false" ht="16.5" hidden="false" customHeight="true" outlineLevel="0" collapsed="false">
      <c r="A795" s="23" t="n">
        <v>794</v>
      </c>
      <c r="B795" s="24" t="n">
        <v>38828</v>
      </c>
      <c r="C795" s="23" t="n">
        <v>9012</v>
      </c>
      <c r="D795" s="25"/>
      <c r="E795" s="25" t="n">
        <v>299000</v>
      </c>
      <c r="F795" s="25"/>
      <c r="G795" s="25" t="n">
        <v>71.868</v>
      </c>
      <c r="H795" s="25" t="n">
        <v>72.5425</v>
      </c>
      <c r="I795" s="25" t="n">
        <v>2.783</v>
      </c>
      <c r="J795" s="25" t="n">
        <v>13324.204</v>
      </c>
      <c r="K795" s="25" t="n">
        <v>747830</v>
      </c>
      <c r="L795" s="25" t="n">
        <v>1533</v>
      </c>
      <c r="M795" s="25" t="n">
        <v>16.96</v>
      </c>
      <c r="N795" s="25" t="n">
        <v>220711</v>
      </c>
      <c r="O795" s="25" t="n">
        <v>9096</v>
      </c>
      <c r="P795" s="25" t="n">
        <v>2320555</v>
      </c>
      <c r="Q795" s="25"/>
      <c r="R795" s="25" t="n">
        <v>8101</v>
      </c>
      <c r="S795" s="25" t="n">
        <v>10.0022</v>
      </c>
      <c r="T795" s="25" t="n">
        <v>100.1</v>
      </c>
      <c r="U795" s="25" t="n">
        <v>25</v>
      </c>
      <c r="V795" s="25" t="n">
        <v>87</v>
      </c>
      <c r="W795" s="25" t="n">
        <v>100.40078</v>
      </c>
      <c r="X795" s="25"/>
      <c r="Y795" s="25"/>
      <c r="Z795" s="25"/>
      <c r="AA795" s="25" t="n">
        <v>295993</v>
      </c>
      <c r="AB795" s="26"/>
      <c r="AC795" s="27" t="n">
        <v>0</v>
      </c>
      <c r="AD795" s="28" t="n">
        <v>39.3</v>
      </c>
      <c r="AE795" s="28" t="n">
        <v>25.7</v>
      </c>
      <c r="AF795" s="27"/>
      <c r="AG795" s="29" t="n">
        <f aca="false">6753.47943187+0.36116788*I795+0.01252571*N795-22.85359542*V795+0.00407811*AA795-0.00067349*E795</f>
        <v>8536.50224358004</v>
      </c>
      <c r="AH795" s="29" t="n">
        <f aca="false">A795*'Simple Linear Regression'!$B$18+'Simple Linear Regression'!$B$17</f>
        <v>8562.64779156031</v>
      </c>
      <c r="AI795" s="29" t="n">
        <f aca="false">7491.3971+0.0137554*N795-0.00058829*E795-34.3283*V795+0.30565*L795+54.6031*M795</f>
        <v>8759.5344054</v>
      </c>
      <c r="AJ795" s="29" t="n">
        <f aca="false">7491.3971-0.00058829*E795+0.30565*L795+54.6031*M795+0.0137554*N795-34.3283*V795</f>
        <v>8759.5344054</v>
      </c>
      <c r="AK795" s="30" t="n">
        <f aca="false">11611.58410651-152.38769329*I69+0.00324611*N69-2.92151591*V69-0.00770426*AA69-0.00077781*E69</f>
        <v>9524.98464770878</v>
      </c>
      <c r="AL795" s="29" t="n">
        <f aca="false">2192.59+2373.87*I795+0.0316653*N795-15.7623*V795+0.00202406*AA795-0.000740146*E795-0.00963493*(I795*N795)</f>
        <v>8876.28707283491</v>
      </c>
      <c r="AM795" s="30" t="n">
        <f aca="false">5205.907083+122.0638992*I795+13.609808*(N795/1000)-1.245906883*AD795+0.7746840854*AE795-134.2474226*AC795-1547.125689*IF(AND(B795&gt;=DATE(2020,3,20),B795&lt;=DATE(2020,6,26)),1,0)</f>
        <v>8520.39048845448</v>
      </c>
      <c r="AN795" s="30" t="n">
        <f aca="false">IF(ISNUMBER(C796),C796,AN796)-0.8328750492*(AD797-AD796)+3.274150872*(AE797-AE796)+0.7954612886*((IF(ISNUMBER(C796),C796,AN796)-IF(ISNUMBER(C795),C795,AN795))-(-0.8328750492*(AD796-AD795)+3.274150872*(AE796-AE795)))-1.394571582*AO796+0.4181414112*AO795</f>
        <v>9231.1843906197</v>
      </c>
      <c r="AP795" s="31" t="n">
        <f aca="false">AQ795+AR794+'ARIMAX(1,1,1) Model'!$C$19*(AR794-AR793)+'ARIMAX(1,1,1) Model'!$C$20*AS794</f>
        <v>9252.04338140082</v>
      </c>
      <c r="AQ795" s="31" t="n">
        <f aca="false">'ARIMAX(1,1,1) Model'!$C$6*I795+'ARIMAX(1,1,1) Model'!$C$7*N795/1000+'ARIMAX(1,1,1) Model'!$C$8*AD795+'ARIMAX(1,1,1) Model'!$C$9*AE795+'ARIMAX(1,1,1) Model'!$C$10*AC795+'ARIMAX(1,1,1) Model'!$C$11*IF(AND(B795&gt;='ARIMAX(1,1,1) Model'!$C$25,B795&lt;='ARIMAX(1,1,1) Model'!$C$26),1,0)+'ARIMAX(1,1,1) Model'!$C$12*E795/1000+'ARIMAX(1,1,1) Model'!$C$13*V795+'ARIMAX(1,1,1) Model'!$C$14*A795+'ARIMAX(1,1,1) Model'!$C$15*SIN(2*PI()*A795/'ARIMAX(1,1,1) Model'!$C$24)+'ARIMAX(1,1,1) Model'!$C$16*COS(2*PI()*A795/'ARIMAX(1,1,1) Model'!$C$24)+'ARIMAX(1,1,1) Model'!$C$17*SIN(4*PI()*A795/'ARIMAX(1,1,1) Model'!$C$24)+'ARIMAX(1,1,1) Model'!$C$18*COS(4*PI()*A795/'ARIMAX(1,1,1) Model'!$C$24)</f>
        <v>1851.51715221706</v>
      </c>
      <c r="AR795" s="31" t="n">
        <f aca="false">IF(ISNUMBER(C795),C795,AP795)-AQ795</f>
        <v>7160.48284778294</v>
      </c>
      <c r="AS795" s="31" t="n">
        <f aca="false">IF(ISNUMBER(C795),C795-AP795,0)</f>
        <v>-240.043381400817</v>
      </c>
      <c r="AT795" s="32"/>
      <c r="AU795" s="33"/>
      <c r="AV795" s="33"/>
      <c r="AW795" s="31"/>
      <c r="AX795" s="31"/>
    </row>
    <row r="796" customFormat="false" ht="16.5" hidden="false" customHeight="true" outlineLevel="0" collapsed="false">
      <c r="A796" s="23" t="n">
        <v>795</v>
      </c>
      <c r="B796" s="24" t="n">
        <v>38835</v>
      </c>
      <c r="C796" s="23" t="n">
        <v>9099</v>
      </c>
      <c r="D796" s="25"/>
      <c r="E796" s="25" t="n">
        <v>308000</v>
      </c>
      <c r="F796" s="25"/>
      <c r="G796" s="25" t="n">
        <v>70.378</v>
      </c>
      <c r="H796" s="25" t="n">
        <v>72.844</v>
      </c>
      <c r="I796" s="25" t="n">
        <v>2.914</v>
      </c>
      <c r="J796" s="25" t="n">
        <v>13324.204</v>
      </c>
      <c r="K796" s="25" t="n">
        <v>747830</v>
      </c>
      <c r="L796" s="25" t="n">
        <v>1533</v>
      </c>
      <c r="M796" s="25" t="n">
        <v>16.96</v>
      </c>
      <c r="N796" s="25" t="n">
        <v>220711</v>
      </c>
      <c r="O796" s="25" t="n">
        <v>9096</v>
      </c>
      <c r="P796" s="25" t="n">
        <v>2320555</v>
      </c>
      <c r="Q796" s="25"/>
      <c r="R796" s="25" t="n">
        <v>8101</v>
      </c>
      <c r="S796" s="25" t="n">
        <v>10.0022</v>
      </c>
      <c r="T796" s="25" t="n">
        <v>100.1</v>
      </c>
      <c r="U796" s="25" t="n">
        <v>25</v>
      </c>
      <c r="V796" s="25" t="n">
        <v>87</v>
      </c>
      <c r="W796" s="25" t="n">
        <v>99.56504</v>
      </c>
      <c r="X796" s="25"/>
      <c r="Y796" s="25"/>
      <c r="Z796" s="25"/>
      <c r="AA796" s="25" t="n">
        <v>295993</v>
      </c>
      <c r="AB796" s="26"/>
      <c r="AC796" s="27" t="n">
        <v>0</v>
      </c>
      <c r="AD796" s="28" t="n">
        <v>54.9</v>
      </c>
      <c r="AE796" s="28" t="n">
        <v>16.2</v>
      </c>
      <c r="AF796" s="27"/>
      <c r="AG796" s="29" t="n">
        <f aca="false">6753.47943187+0.36116788*I796+0.01252571*N796-22.85359542*V796+0.00407811*AA796-0.00067349*E796</f>
        <v>8530.48814657232</v>
      </c>
      <c r="AH796" s="29" t="n">
        <f aca="false">A796*'Simple Linear Regression'!$B$18+'Simple Linear Regression'!$B$17</f>
        <v>8563.50082864422</v>
      </c>
      <c r="AI796" s="29" t="n">
        <f aca="false">7491.3971+0.0137554*N796-0.00058829*E796-34.3283*V796+0.30565*L796+54.6031*M796</f>
        <v>8754.2397954</v>
      </c>
      <c r="AJ796" s="29" t="n">
        <f aca="false">7491.3971-0.00058829*E796+0.30565*L796+54.6031*M796+0.0137554*N796-34.3283*V796</f>
        <v>8754.2397954</v>
      </c>
      <c r="AK796" s="30" t="n">
        <f aca="false">11611.58410651-152.38769329*I70+0.00324611*N70-2.92151591*V70-0.00770426*AA70-0.00077781*E70</f>
        <v>9524.6798723222</v>
      </c>
      <c r="AL796" s="29" t="n">
        <f aca="false">2192.59+2373.87*I796+0.0316653*N796-15.7623*V796+0.00202406*AA796-0.000740146*E796-0.00963493*(I796*N796)</f>
        <v>8902.02663921978</v>
      </c>
      <c r="AM796" s="30" t="n">
        <f aca="false">5205.907083+122.0638992*I796+13.609808*(N796/1000)-1.245906883*AD796+0.7746840854*AE796-134.2474226*AC796-1547.125689*IF(AND(B796&gt;=DATE(2020,3,20),B796&lt;=DATE(2020,6,26)),1,0)</f>
        <v>8509.58521306358</v>
      </c>
      <c r="AN796" s="30" t="n">
        <f aca="false">IF(ISNUMBER(C797),C797,AN797)-0.8328750492*(AD798-AD797)+3.274150872*(AE798-AE797)+0.7954612886*((IF(ISNUMBER(C797),C797,AN797)-IF(ISNUMBER(C796),C796,AN796))-(-0.8328750492*(AD797-AD796)+3.274150872*(AE797-AE796)))-1.394571582*AO797+0.4181414112*AO796</f>
        <v>9528.2599737855</v>
      </c>
      <c r="AP796" s="31" t="n">
        <f aca="false">AQ796+AR795+'ARIMAX(1,1,1) Model'!$C$19*(AR795-AR794)+'ARIMAX(1,1,1) Model'!$C$20*AS795</f>
        <v>9209.12012474679</v>
      </c>
      <c r="AQ796" s="31" t="n">
        <f aca="false">'ARIMAX(1,1,1) Model'!$C$6*I796+'ARIMAX(1,1,1) Model'!$C$7*N796/1000+'ARIMAX(1,1,1) Model'!$C$8*AD796+'ARIMAX(1,1,1) Model'!$C$9*AE796+'ARIMAX(1,1,1) Model'!$C$10*AC796+'ARIMAX(1,1,1) Model'!$C$11*IF(AND(B796&gt;='ARIMAX(1,1,1) Model'!$C$25,B796&lt;='ARIMAX(1,1,1) Model'!$C$26),1,0)+'ARIMAX(1,1,1) Model'!$C$12*E796/1000+'ARIMAX(1,1,1) Model'!$C$13*V796+'ARIMAX(1,1,1) Model'!$C$14*A796+'ARIMAX(1,1,1) Model'!$C$15*SIN(2*PI()*A796/'ARIMAX(1,1,1) Model'!$C$24)+'ARIMAX(1,1,1) Model'!$C$16*COS(2*PI()*A796/'ARIMAX(1,1,1) Model'!$C$24)+'ARIMAX(1,1,1) Model'!$C$17*SIN(4*PI()*A796/'ARIMAX(1,1,1) Model'!$C$24)+'ARIMAX(1,1,1) Model'!$C$18*COS(4*PI()*A796/'ARIMAX(1,1,1) Model'!$C$24)</f>
        <v>1847.47115934085</v>
      </c>
      <c r="AR796" s="31" t="n">
        <f aca="false">IF(ISNUMBER(C796),C796,AP796)-AQ796</f>
        <v>7251.52884065915</v>
      </c>
      <c r="AS796" s="31" t="n">
        <f aca="false">IF(ISNUMBER(C796),C796-AP796,0)</f>
        <v>-110.120124746789</v>
      </c>
      <c r="AT796" s="32"/>
      <c r="AU796" s="33"/>
      <c r="AV796" s="33"/>
      <c r="AW796" s="31"/>
      <c r="AX796" s="31"/>
    </row>
    <row r="797" customFormat="false" ht="16.5" hidden="false" customHeight="true" outlineLevel="0" collapsed="false">
      <c r="A797" s="23" t="n">
        <v>796</v>
      </c>
      <c r="B797" s="24" t="n">
        <v>38842</v>
      </c>
      <c r="C797" s="23" t="n">
        <v>9346</v>
      </c>
      <c r="D797" s="25"/>
      <c r="E797" s="25" t="n">
        <v>321000</v>
      </c>
      <c r="F797" s="25"/>
      <c r="G797" s="25" t="n">
        <v>72.14</v>
      </c>
      <c r="H797" s="25" t="n">
        <v>72.922</v>
      </c>
      <c r="I797" s="25" t="n">
        <v>2.919</v>
      </c>
      <c r="J797" s="25" t="n">
        <v>13324.204</v>
      </c>
      <c r="K797" s="25" t="n">
        <v>747830</v>
      </c>
      <c r="L797" s="25" t="n">
        <v>1533</v>
      </c>
      <c r="M797" s="25" t="n">
        <v>16.96</v>
      </c>
      <c r="N797" s="25" t="n">
        <v>220711</v>
      </c>
      <c r="O797" s="25" t="n">
        <v>9096</v>
      </c>
      <c r="P797" s="25" t="n">
        <v>2320555</v>
      </c>
      <c r="Q797" s="25"/>
      <c r="R797" s="25" t="n">
        <v>8101</v>
      </c>
      <c r="S797" s="25" t="n">
        <v>10.0022</v>
      </c>
      <c r="T797" s="25" t="n">
        <v>100.1</v>
      </c>
      <c r="U797" s="25" t="n">
        <v>25</v>
      </c>
      <c r="V797" s="25" t="n">
        <v>86.5</v>
      </c>
      <c r="W797" s="25" t="n">
        <v>98.7265</v>
      </c>
      <c r="X797" s="25"/>
      <c r="Y797" s="25"/>
      <c r="Z797" s="25"/>
      <c r="AA797" s="25" t="n">
        <v>295993</v>
      </c>
      <c r="AB797" s="26"/>
      <c r="AC797" s="27" t="n">
        <v>0</v>
      </c>
      <c r="AD797" s="28" t="n">
        <v>32.8</v>
      </c>
      <c r="AE797" s="28" t="n">
        <v>19.1</v>
      </c>
      <c r="AF797" s="27"/>
      <c r="AG797" s="29" t="n">
        <f aca="false">6753.47943187+0.36116788*I797+0.01252571*N797-22.85359542*V797+0.00407811*AA797-0.00067349*E797</f>
        <v>8533.16138012172</v>
      </c>
      <c r="AH797" s="29" t="n">
        <f aca="false">A797*'Simple Linear Regression'!$B$18+'Simple Linear Regression'!$B$17</f>
        <v>8564.35386572812</v>
      </c>
      <c r="AI797" s="29" t="n">
        <f aca="false">7491.3971+0.0137554*N797-0.00058829*E797-34.3283*V797+0.30565*L797+54.6031*M797</f>
        <v>8763.7561754</v>
      </c>
      <c r="AJ797" s="29" t="n">
        <f aca="false">7491.3971-0.00058829*E797+0.30565*L797+54.6031*M797+0.0137554*N797-34.3283*V797</f>
        <v>8763.7561754</v>
      </c>
      <c r="AK797" s="30" t="n">
        <f aca="false">11611.58410651-152.38769329*I71+0.00324611*N71-2.92151591*V71-0.00770426*AA71-0.00077781*E71</f>
        <v>9514.69244031788</v>
      </c>
      <c r="AL797" s="29" t="n">
        <f aca="false">2192.59+2373.87*I797+0.0316653*N797-15.7623*V797+0.00202406*AA797-0.000740146*E797-0.00963493*(I797*N797)</f>
        <v>8901.52256604363</v>
      </c>
      <c r="AM797" s="30" t="n">
        <f aca="false">5205.907083+122.0638992*I797+13.609808*(N797/1000)-1.245906883*AD797+0.7746840854*AE797-134.2474226*AC797-1547.125689*IF(AND(B797&gt;=DATE(2020,3,20),B797&lt;=DATE(2020,6,26)),1,0)</f>
        <v>8539.97665852154</v>
      </c>
      <c r="AN797" s="30" t="n">
        <f aca="false">IF(ISNUMBER(C798),C798,AN798)-0.8328750492*(AD799-AD798)+3.274150872*(AE799-AE798)+0.7954612886*((IF(ISNUMBER(C798),C798,AN798)-IF(ISNUMBER(C797),C797,AN797))-(-0.8328750492*(AD798-AD797)+3.274150872*(AE798-AE797)))-1.394571582*AO798+0.4181414112*AO797</f>
        <v>9293.9417424961</v>
      </c>
      <c r="AP797" s="31" t="n">
        <f aca="false">AQ797+AR796+'ARIMAX(1,1,1) Model'!$C$19*(AR796-AR795)+'ARIMAX(1,1,1) Model'!$C$20*AS796</f>
        <v>9227.7158318454</v>
      </c>
      <c r="AQ797" s="31" t="n">
        <f aca="false">'ARIMAX(1,1,1) Model'!$C$6*I797+'ARIMAX(1,1,1) Model'!$C$7*N797/1000+'ARIMAX(1,1,1) Model'!$C$8*AD797+'ARIMAX(1,1,1) Model'!$C$9*AE797+'ARIMAX(1,1,1) Model'!$C$10*AC797+'ARIMAX(1,1,1) Model'!$C$11*IF(AND(B797&gt;='ARIMAX(1,1,1) Model'!$C$25,B797&lt;='ARIMAX(1,1,1) Model'!$C$26),1,0)+'ARIMAX(1,1,1) Model'!$C$12*E797/1000+'ARIMAX(1,1,1) Model'!$C$13*V797+'ARIMAX(1,1,1) Model'!$C$14*A797+'ARIMAX(1,1,1) Model'!$C$15*SIN(2*PI()*A797/'ARIMAX(1,1,1) Model'!$C$24)+'ARIMAX(1,1,1) Model'!$C$16*COS(2*PI()*A797/'ARIMAX(1,1,1) Model'!$C$24)+'ARIMAX(1,1,1) Model'!$C$17*SIN(4*PI()*A797/'ARIMAX(1,1,1) Model'!$C$24)+'ARIMAX(1,1,1) Model'!$C$18*COS(4*PI()*A797/'ARIMAX(1,1,1) Model'!$C$24)</f>
        <v>1868.18981974935</v>
      </c>
      <c r="AR797" s="31" t="n">
        <f aca="false">IF(ISNUMBER(C797),C797,AP797)-AQ797</f>
        <v>7477.81018025065</v>
      </c>
      <c r="AS797" s="31" t="n">
        <f aca="false">IF(ISNUMBER(C797),C797-AP797,0)</f>
        <v>118.284168154603</v>
      </c>
      <c r="AT797" s="32"/>
      <c r="AU797" s="33"/>
      <c r="AV797" s="33"/>
      <c r="AW797" s="31"/>
      <c r="AX797" s="31"/>
    </row>
    <row r="798" customFormat="false" ht="16.5" hidden="false" customHeight="true" outlineLevel="0" collapsed="false">
      <c r="A798" s="23" t="n">
        <v>797</v>
      </c>
      <c r="B798" s="24" t="n">
        <v>38849</v>
      </c>
      <c r="C798" s="23" t="n">
        <v>9327</v>
      </c>
      <c r="D798" s="25"/>
      <c r="E798" s="25" t="n">
        <v>347000</v>
      </c>
      <c r="F798" s="25"/>
      <c r="G798" s="25" t="n">
        <v>71.496</v>
      </c>
      <c r="H798" s="25" t="n">
        <v>70.438</v>
      </c>
      <c r="I798" s="25" t="n">
        <v>2.909</v>
      </c>
      <c r="J798" s="25" t="n">
        <v>13599.16</v>
      </c>
      <c r="K798" s="25" t="n">
        <v>789757</v>
      </c>
      <c r="L798" s="25" t="n">
        <v>1551</v>
      </c>
      <c r="M798" s="25" t="n">
        <v>16.96</v>
      </c>
      <c r="N798" s="25" t="n">
        <v>220711</v>
      </c>
      <c r="O798" s="25" t="n">
        <v>9132.9</v>
      </c>
      <c r="P798" s="25" t="n">
        <v>2320555</v>
      </c>
      <c r="Q798" s="25"/>
      <c r="R798" s="25" t="n">
        <v>8101</v>
      </c>
      <c r="S798" s="25" t="n">
        <v>10.0022</v>
      </c>
      <c r="T798" s="25" t="n">
        <v>100.7</v>
      </c>
      <c r="U798" s="25" t="n">
        <v>25</v>
      </c>
      <c r="V798" s="25" t="n">
        <v>86.5</v>
      </c>
      <c r="W798" s="25" t="n">
        <v>97.57382</v>
      </c>
      <c r="X798" s="25"/>
      <c r="Y798" s="25"/>
      <c r="Z798" s="25"/>
      <c r="AA798" s="25" t="n">
        <v>295993</v>
      </c>
      <c r="AB798" s="26"/>
      <c r="AC798" s="27" t="n">
        <v>0</v>
      </c>
      <c r="AD798" s="28" t="n">
        <v>30.3</v>
      </c>
      <c r="AE798" s="28" t="n">
        <v>20.9</v>
      </c>
      <c r="AF798" s="27"/>
      <c r="AG798" s="29" t="n">
        <f aca="false">6753.47943187+0.36116788*I798+0.01252571*N798-22.85359542*V798+0.00407811*AA798-0.00067349*E798</f>
        <v>8515.64702844292</v>
      </c>
      <c r="AH798" s="29" t="n">
        <f aca="false">A798*'Simple Linear Regression'!$B$18+'Simple Linear Regression'!$B$17</f>
        <v>8565.20690281202</v>
      </c>
      <c r="AI798" s="29" t="n">
        <f aca="false">7491.3971+0.0137554*N798-0.00058829*E798-34.3283*V798+0.30565*L798+54.6031*M798</f>
        <v>8753.9623354</v>
      </c>
      <c r="AJ798" s="29" t="n">
        <f aca="false">7491.3971-0.00058829*E798+0.30565*L798+54.6031*M798+0.0137554*N798-34.3283*V798</f>
        <v>8753.9623354</v>
      </c>
      <c r="AK798" s="30" t="n">
        <f aca="false">11611.58410651-152.38769329*I72+0.00324611*N72-2.92151591*V72-0.00770426*AA72-0.00077781*E72</f>
        <v>9508.51757491853</v>
      </c>
      <c r="AL798" s="29" t="n">
        <f aca="false">2192.59+2373.87*I798+0.0316653*N798-15.7623*V798+0.00202406*AA798-0.000740146*E798-0.00963493*(I798*N798)</f>
        <v>8879.80542039593</v>
      </c>
      <c r="AM798" s="30" t="n">
        <f aca="false">5205.907083+122.0638992*I798+13.609808*(N798/1000)-1.245906883*AD798+0.7746840854*AE798-134.2474226*AC798-1547.125689*IF(AND(B798&gt;=DATE(2020,3,20),B798&lt;=DATE(2020,6,26)),1,0)</f>
        <v>8543.26521809076</v>
      </c>
      <c r="AN798" s="30" t="n">
        <f aca="false">IF(ISNUMBER(C799),C799,AN799)-0.8328750492*(AD800-AD799)+3.274150872*(AE800-AE799)+0.7954612886*((IF(ISNUMBER(C799),C799,AN799)-IF(ISNUMBER(C798),C798,AN798))-(-0.8328750492*(AD799-AD798)+3.274150872*(AE799-AE798)))-1.394571582*AO799+0.4181414112*AO798</f>
        <v>9169.42149918427</v>
      </c>
      <c r="AP798" s="31" t="n">
        <f aca="false">AQ798+AR797+'ARIMAX(1,1,1) Model'!$C$19*(AR797-AR796)+'ARIMAX(1,1,1) Model'!$C$20*AS797</f>
        <v>9286.24520290686</v>
      </c>
      <c r="AQ798" s="31" t="n">
        <f aca="false">'ARIMAX(1,1,1) Model'!$C$6*I798+'ARIMAX(1,1,1) Model'!$C$7*N798/1000+'ARIMAX(1,1,1) Model'!$C$8*AD798+'ARIMAX(1,1,1) Model'!$C$9*AE798+'ARIMAX(1,1,1) Model'!$C$10*AC798+'ARIMAX(1,1,1) Model'!$C$11*IF(AND(B798&gt;='ARIMAX(1,1,1) Model'!$C$25,B798&lt;='ARIMAX(1,1,1) Model'!$C$26),1,0)+'ARIMAX(1,1,1) Model'!$C$12*E798/1000+'ARIMAX(1,1,1) Model'!$C$13*V798+'ARIMAX(1,1,1) Model'!$C$14*A798+'ARIMAX(1,1,1) Model'!$C$15*SIN(2*PI()*A798/'ARIMAX(1,1,1) Model'!$C$24)+'ARIMAX(1,1,1) Model'!$C$16*COS(2*PI()*A798/'ARIMAX(1,1,1) Model'!$C$24)+'ARIMAX(1,1,1) Model'!$C$17*SIN(4*PI()*A798/'ARIMAX(1,1,1) Model'!$C$24)+'ARIMAX(1,1,1) Model'!$C$18*COS(4*PI()*A798/'ARIMAX(1,1,1) Model'!$C$24)</f>
        <v>1892.83105830719</v>
      </c>
      <c r="AR798" s="31" t="n">
        <f aca="false">IF(ISNUMBER(C798),C798,AP798)-AQ798</f>
        <v>7434.16894169281</v>
      </c>
      <c r="AS798" s="31" t="n">
        <f aca="false">IF(ISNUMBER(C798),C798-AP798,0)</f>
        <v>40.7547970931391</v>
      </c>
      <c r="AT798" s="32"/>
      <c r="AU798" s="33"/>
      <c r="AV798" s="33"/>
      <c r="AW798" s="31"/>
      <c r="AX798" s="31"/>
    </row>
    <row r="799" customFormat="false" ht="16.5" hidden="false" customHeight="true" outlineLevel="0" collapsed="false">
      <c r="A799" s="23" t="n">
        <v>798</v>
      </c>
      <c r="B799" s="24" t="n">
        <v>38856</v>
      </c>
      <c r="C799" s="23" t="n">
        <v>9193</v>
      </c>
      <c r="D799" s="25"/>
      <c r="E799" s="25" t="n">
        <v>335000</v>
      </c>
      <c r="F799" s="25"/>
      <c r="G799" s="25" t="n">
        <v>69.074</v>
      </c>
      <c r="H799" s="25" t="n">
        <v>67.838</v>
      </c>
      <c r="I799" s="25" t="n">
        <v>2.947</v>
      </c>
      <c r="J799" s="25" t="n">
        <v>13599.16</v>
      </c>
      <c r="K799" s="25" t="n">
        <v>789757</v>
      </c>
      <c r="L799" s="25" t="n">
        <v>1551</v>
      </c>
      <c r="M799" s="25" t="n">
        <v>17.127</v>
      </c>
      <c r="N799" s="25" t="n">
        <v>256623</v>
      </c>
      <c r="O799" s="25" t="n">
        <v>9132.9</v>
      </c>
      <c r="P799" s="25" t="n">
        <v>2320555</v>
      </c>
      <c r="Q799" s="25"/>
      <c r="R799" s="25" t="n">
        <v>8101</v>
      </c>
      <c r="S799" s="25" t="n">
        <v>10.0022</v>
      </c>
      <c r="T799" s="25" t="n">
        <v>100.7</v>
      </c>
      <c r="U799" s="25" t="n">
        <v>25</v>
      </c>
      <c r="V799" s="25" t="n">
        <v>86.5</v>
      </c>
      <c r="W799" s="25" t="n">
        <v>96.8417</v>
      </c>
      <c r="X799" s="25"/>
      <c r="Y799" s="25"/>
      <c r="Z799" s="25"/>
      <c r="AA799" s="25" t="n">
        <v>295993</v>
      </c>
      <c r="AB799" s="26"/>
      <c r="AC799" s="27" t="n">
        <v>0</v>
      </c>
      <c r="AD799" s="28" t="n">
        <v>34.4</v>
      </c>
      <c r="AE799" s="28" t="n">
        <v>18.4</v>
      </c>
      <c r="AF799" s="27"/>
      <c r="AG799" s="29" t="n">
        <f aca="false">6753.47943187+0.36116788*I799+0.01252571*N799-22.85359542*V799+0.00407811*AA799-0.00067349*E799</f>
        <v>8973.56593034236</v>
      </c>
      <c r="AH799" s="29" t="n">
        <f aca="false">A799*'Simple Linear Regression'!$B$18+'Simple Linear Regression'!$B$17</f>
        <v>8566.05993989593</v>
      </c>
      <c r="AI799" s="29" t="n">
        <f aca="false">7491.3971+0.0137554*N799-0.00058829*E799-34.3283*V799+0.30565*L799+54.6031*M799</f>
        <v>9264.1244579</v>
      </c>
      <c r="AJ799" s="29" t="n">
        <f aca="false">7491.3971-0.00058829*E799+0.30565*L799+54.6031*M799+0.0137554*N799-34.3283*V799</f>
        <v>9264.1244579</v>
      </c>
      <c r="AK799" s="30" t="n">
        <f aca="false">11611.58410651-152.38769329*I73+0.00324611*N73-2.92151591*V73-0.00770426*AA73-0.00077781*E73</f>
        <v>9511.62407138221</v>
      </c>
      <c r="AL799" s="29" t="n">
        <f aca="false">2192.59+2373.87*I799+0.0316653*N799-15.7623*V799+0.00202406*AA799-0.000740146*E799-0.00963493*(I799*N799)</f>
        <v>9015.55984530367</v>
      </c>
      <c r="AM799" s="30" t="n">
        <f aca="false">5205.907083+122.0638992*I799+13.609808*(N799/1000)-1.245906883*AD799+0.7746840854*AE799-134.2474226*AC799-1547.125689*IF(AND(B799&gt;=DATE(2020,3,20),B799&lt;=DATE(2020,6,26)),1,0)</f>
        <v>9029.61414272256</v>
      </c>
      <c r="AN799" s="30" t="n">
        <f aca="false">IF(ISNUMBER(C800),C800,AN800)-0.8328750492*(AD801-AD800)+3.274150872*(AE801-AE800)+0.7954612886*((IF(ISNUMBER(C800),C800,AN800)-IF(ISNUMBER(C799),C799,AN799))-(-0.8328750492*(AD800-AD799)+3.274150872*(AE800-AE799)))-1.394571582*AO800+0.4181414112*AO799</f>
        <v>9661.28856275215</v>
      </c>
      <c r="AP799" s="31" t="n">
        <f aca="false">AQ799+AR798+'ARIMAX(1,1,1) Model'!$C$19*(AR798-AR797)+'ARIMAX(1,1,1) Model'!$C$20*AS798</f>
        <v>9338.32569974978</v>
      </c>
      <c r="AQ799" s="31" t="n">
        <f aca="false">'ARIMAX(1,1,1) Model'!$C$6*I799+'ARIMAX(1,1,1) Model'!$C$7*N799/1000+'ARIMAX(1,1,1) Model'!$C$8*AD799+'ARIMAX(1,1,1) Model'!$C$9*AE799+'ARIMAX(1,1,1) Model'!$C$10*AC799+'ARIMAX(1,1,1) Model'!$C$11*IF(AND(B799&gt;='ARIMAX(1,1,1) Model'!$C$25,B799&lt;='ARIMAX(1,1,1) Model'!$C$26),1,0)+'ARIMAX(1,1,1) Model'!$C$12*E799/1000+'ARIMAX(1,1,1) Model'!$C$13*V799+'ARIMAX(1,1,1) Model'!$C$14*A799+'ARIMAX(1,1,1) Model'!$C$15*SIN(2*PI()*A799/'ARIMAX(1,1,1) Model'!$C$24)+'ARIMAX(1,1,1) Model'!$C$16*COS(2*PI()*A799/'ARIMAX(1,1,1) Model'!$C$24)+'ARIMAX(1,1,1) Model'!$C$17*SIN(4*PI()*A799/'ARIMAX(1,1,1) Model'!$C$24)+'ARIMAX(1,1,1) Model'!$C$18*COS(4*PI()*A799/'ARIMAX(1,1,1) Model'!$C$24)</f>
        <v>1945.09587975487</v>
      </c>
      <c r="AR799" s="31" t="n">
        <f aca="false">IF(ISNUMBER(C799),C799,AP799)-AQ799</f>
        <v>7247.90412024513</v>
      </c>
      <c r="AS799" s="31" t="n">
        <f aca="false">IF(ISNUMBER(C799),C799-AP799,0)</f>
        <v>-145.325699749783</v>
      </c>
      <c r="AT799" s="32"/>
      <c r="AU799" s="33"/>
      <c r="AV799" s="33"/>
      <c r="AW799" s="31"/>
      <c r="AX799" s="31"/>
    </row>
    <row r="800" customFormat="false" ht="16.5" hidden="false" customHeight="true" outlineLevel="0" collapsed="false">
      <c r="A800" s="23" t="n">
        <v>799</v>
      </c>
      <c r="B800" s="24" t="n">
        <v>38863</v>
      </c>
      <c r="C800" s="23" t="n">
        <v>9430</v>
      </c>
      <c r="D800" s="25"/>
      <c r="E800" s="25" t="n">
        <v>319000</v>
      </c>
      <c r="F800" s="25"/>
      <c r="G800" s="25" t="n">
        <v>70.35</v>
      </c>
      <c r="H800" s="25" t="n">
        <v>68.466</v>
      </c>
      <c r="I800" s="25" t="n">
        <v>2.892</v>
      </c>
      <c r="J800" s="25" t="n">
        <v>13599.16</v>
      </c>
      <c r="K800" s="25" t="n">
        <v>789757</v>
      </c>
      <c r="L800" s="25" t="n">
        <v>1551</v>
      </c>
      <c r="M800" s="25" t="n">
        <v>17.127</v>
      </c>
      <c r="N800" s="25" t="n">
        <v>256623</v>
      </c>
      <c r="O800" s="25" t="n">
        <v>9132.9</v>
      </c>
      <c r="P800" s="25" t="n">
        <v>2320555</v>
      </c>
      <c r="Q800" s="25"/>
      <c r="R800" s="25" t="n">
        <v>8101</v>
      </c>
      <c r="S800" s="25" t="n">
        <v>10.3818</v>
      </c>
      <c r="T800" s="25" t="n">
        <v>100.7</v>
      </c>
      <c r="U800" s="25" t="n">
        <v>25</v>
      </c>
      <c r="V800" s="25" t="n">
        <v>86.5</v>
      </c>
      <c r="W800" s="25" t="n">
        <v>97.5327</v>
      </c>
      <c r="X800" s="25"/>
      <c r="Y800" s="25"/>
      <c r="Z800" s="25"/>
      <c r="AA800" s="25" t="n">
        <v>295993</v>
      </c>
      <c r="AB800" s="26"/>
      <c r="AC800" s="27" t="n">
        <v>0</v>
      </c>
      <c r="AD800" s="28" t="n">
        <v>20.5</v>
      </c>
      <c r="AE800" s="28" t="n">
        <v>37.4</v>
      </c>
      <c r="AF800" s="27"/>
      <c r="AG800" s="29" t="n">
        <f aca="false">6753.47943187+0.36116788*I800+0.01252571*N800-22.85359542*V800+0.00407811*AA800-0.00067349*E800</f>
        <v>8984.32190610896</v>
      </c>
      <c r="AH800" s="29" t="n">
        <f aca="false">A800*'Simple Linear Regression'!$B$18+'Simple Linear Regression'!$B$17</f>
        <v>8566.91297697983</v>
      </c>
      <c r="AI800" s="29" t="n">
        <f aca="false">7491.3971+0.0137554*N800-0.00058829*E800-34.3283*V800+0.30565*L800+54.6031*M800</f>
        <v>9273.5370979</v>
      </c>
      <c r="AJ800" s="29" t="n">
        <f aca="false">7491.3971-0.00058829*E800+0.30565*L800+54.6031*M800+0.0137554*N800-34.3283*V800</f>
        <v>9273.5370979</v>
      </c>
      <c r="AK800" s="30" t="n">
        <f aca="false">11611.58410651-152.38769329*I74+0.00324611*N74-2.92151591*V74-0.00770426*AA74-0.00077781*E74</f>
        <v>9512.09710599563</v>
      </c>
      <c r="AL800" s="29" t="n">
        <f aca="false">2192.59+2373.87*I800+0.0316653*N800-15.7623*V800+0.00202406*AA800-0.000740146*E800-0.00963493*(I800*N800)</f>
        <v>9032.82928658012</v>
      </c>
      <c r="AM800" s="30" t="n">
        <f aca="false">5205.907083+122.0638992*I800+13.609808*(N800/1000)-1.245906883*AD800+0.7746840854*AE800-134.2474226*AC800-1547.125689*IF(AND(B800&gt;=DATE(2020,3,20),B800&lt;=DATE(2020,6,26)),1,0)</f>
        <v>9054.93773156286</v>
      </c>
      <c r="AN800" s="30" t="n">
        <f aca="false">IF(ISNUMBER(C801),C801,AN801)-0.8328750492*(AD802-AD801)+3.274150872*(AE802-AE801)+0.7954612886*((IF(ISNUMBER(C801),C801,AN801)-IF(ISNUMBER(C800),C800,AN800))-(-0.8328750492*(AD801-AD800)+3.274150872*(AE801-AE800)))-1.394571582*AO801+0.4181414112*AO800</f>
        <v>9186.27802543163</v>
      </c>
      <c r="AP800" s="31" t="n">
        <f aca="false">AQ800+AR799+'ARIMAX(1,1,1) Model'!$C$19*(AR799-AR798)+'ARIMAX(1,1,1) Model'!$C$20*AS799</f>
        <v>9396.42338606593</v>
      </c>
      <c r="AQ800" s="31" t="n">
        <f aca="false">'ARIMAX(1,1,1) Model'!$C$6*I800+'ARIMAX(1,1,1) Model'!$C$7*N800/1000+'ARIMAX(1,1,1) Model'!$C$8*AD800+'ARIMAX(1,1,1) Model'!$C$9*AE800+'ARIMAX(1,1,1) Model'!$C$10*AC800+'ARIMAX(1,1,1) Model'!$C$11*IF(AND(B800&gt;='ARIMAX(1,1,1) Model'!$C$25,B800&lt;='ARIMAX(1,1,1) Model'!$C$26),1,0)+'ARIMAX(1,1,1) Model'!$C$12*E800/1000+'ARIMAX(1,1,1) Model'!$C$13*V800+'ARIMAX(1,1,1) Model'!$C$14*A800+'ARIMAX(1,1,1) Model'!$C$15*SIN(2*PI()*A800/'ARIMAX(1,1,1) Model'!$C$24)+'ARIMAX(1,1,1) Model'!$C$16*COS(2*PI()*A800/'ARIMAX(1,1,1) Model'!$C$24)+'ARIMAX(1,1,1) Model'!$C$17*SIN(4*PI()*A800/'ARIMAX(1,1,1) Model'!$C$24)+'ARIMAX(1,1,1) Model'!$C$18*COS(4*PI()*A800/'ARIMAX(1,1,1) Model'!$C$24)</f>
        <v>2035.88071726464</v>
      </c>
      <c r="AR800" s="31" t="n">
        <f aca="false">IF(ISNUMBER(C800),C800,AP800)-AQ800</f>
        <v>7394.11928273536</v>
      </c>
      <c r="AS800" s="31" t="n">
        <f aca="false">IF(ISNUMBER(C800),C800-AP800,0)</f>
        <v>33.576613934074</v>
      </c>
      <c r="AT800" s="32"/>
      <c r="AU800" s="33"/>
      <c r="AV800" s="33"/>
      <c r="AW800" s="31"/>
      <c r="AX800" s="31"/>
    </row>
    <row r="801" customFormat="false" ht="16.5" hidden="false" customHeight="true" outlineLevel="0" collapsed="false">
      <c r="A801" s="23" t="n">
        <v>800</v>
      </c>
      <c r="B801" s="24" t="n">
        <v>38870</v>
      </c>
      <c r="C801" s="23" t="n">
        <v>9367</v>
      </c>
      <c r="D801" s="25"/>
      <c r="E801" s="25" t="n">
        <v>330000</v>
      </c>
      <c r="F801" s="25"/>
      <c r="G801" s="25" t="n">
        <v>71.5275</v>
      </c>
      <c r="H801" s="25" t="n">
        <v>68.748</v>
      </c>
      <c r="I801" s="25" t="n">
        <v>2.867</v>
      </c>
      <c r="J801" s="25" t="n">
        <v>13599.16</v>
      </c>
      <c r="K801" s="25" t="n">
        <v>789757</v>
      </c>
      <c r="L801" s="25" t="n">
        <v>1551</v>
      </c>
      <c r="M801" s="25" t="n">
        <v>17.127</v>
      </c>
      <c r="N801" s="25" t="n">
        <v>256623</v>
      </c>
      <c r="O801" s="25" t="n">
        <v>9132.9</v>
      </c>
      <c r="P801" s="25" t="n">
        <v>2320555</v>
      </c>
      <c r="Q801" s="25"/>
      <c r="R801" s="25" t="n">
        <v>8101</v>
      </c>
      <c r="S801" s="25" t="n">
        <v>10.3818</v>
      </c>
      <c r="T801" s="25" t="n">
        <v>100.7</v>
      </c>
      <c r="U801" s="25" t="n">
        <v>25</v>
      </c>
      <c r="V801" s="25" t="n">
        <v>86.5</v>
      </c>
      <c r="W801" s="25" t="n">
        <v>97.95552</v>
      </c>
      <c r="X801" s="25"/>
      <c r="Y801" s="25"/>
      <c r="Z801" s="25"/>
      <c r="AA801" s="25" t="n">
        <v>295993</v>
      </c>
      <c r="AB801" s="26"/>
      <c r="AC801" s="27" t="n">
        <v>1</v>
      </c>
      <c r="AD801" s="28" t="n">
        <v>0.5</v>
      </c>
      <c r="AE801" s="28" t="n">
        <v>63.3</v>
      </c>
      <c r="AF801" s="27"/>
      <c r="AG801" s="29" t="n">
        <f aca="false">6753.47943187+0.36116788*I801+0.01252571*N801-22.85359542*V801+0.00407811*AA801-0.00067349*E801</f>
        <v>8976.90448691196</v>
      </c>
      <c r="AH801" s="29" t="n">
        <f aca="false">A801*'Simple Linear Regression'!$B$18+'Simple Linear Regression'!$B$17</f>
        <v>8567.76601406374</v>
      </c>
      <c r="AI801" s="29" t="n">
        <f aca="false">7491.3971+0.0137554*N801-0.00058829*E801-34.3283*V801+0.30565*L801+54.6031*M801</f>
        <v>9267.0659079</v>
      </c>
      <c r="AJ801" s="29" t="n">
        <f aca="false">7491.3971-0.00058829*E801+0.30565*L801+54.6031*M801+0.0137554*N801-34.3283*V801</f>
        <v>9267.0659079</v>
      </c>
      <c r="AK801" s="30" t="n">
        <f aca="false">11611.58410651-152.38769329*I75+0.00324611*N75-2.92151591*V75-0.00770426*AA75-0.00077781*E75</f>
        <v>9511.92884676879</v>
      </c>
      <c r="AL801" s="29" t="n">
        <f aca="false">2192.59+2373.87*I801+0.0316653*N801-15.7623*V801+0.00202406*AA801-0.000740146*E801-0.00963493*(I801*N801)</f>
        <v>9027.15454661487</v>
      </c>
      <c r="AM801" s="30" t="n">
        <f aca="false">5205.907083+122.0638992*I801+13.609808*(N801/1000)-1.245906883*AD801+0.7746840854*AE801-134.2474226*AC801-1547.125689*IF(AND(B801&gt;=DATE(2020,3,20),B801&lt;=DATE(2020,6,26)),1,0)</f>
        <v>8962.62116695472</v>
      </c>
      <c r="AN801" s="30" t="n">
        <f aca="false">IF(ISNUMBER(C802),C802,AN802)-0.8328750492*(AD803-AD802)+3.274150872*(AE803-AE802)+0.7954612886*((IF(ISNUMBER(C802),C802,AN802)-IF(ISNUMBER(C801),C801,AN801))-(-0.8328750492*(AD802-AD801)+3.274150872*(AE802-AE801)))-1.394571582*AO802+0.4181414112*AO801</f>
        <v>9510.77228836556</v>
      </c>
      <c r="AP801" s="31" t="n">
        <f aca="false">AQ801+AR800+'ARIMAX(1,1,1) Model'!$C$19*(AR800-AR799)+'ARIMAX(1,1,1) Model'!$C$20*AS800</f>
        <v>9376.67053237689</v>
      </c>
      <c r="AQ801" s="31" t="n">
        <f aca="false">'ARIMAX(1,1,1) Model'!$C$6*I801+'ARIMAX(1,1,1) Model'!$C$7*N801/1000+'ARIMAX(1,1,1) Model'!$C$8*AD801+'ARIMAX(1,1,1) Model'!$C$9*AE801+'ARIMAX(1,1,1) Model'!$C$10*AC801+'ARIMAX(1,1,1) Model'!$C$11*IF(AND(B801&gt;='ARIMAX(1,1,1) Model'!$C$25,B801&lt;='ARIMAX(1,1,1) Model'!$C$26),1,0)+'ARIMAX(1,1,1) Model'!$C$12*E801/1000+'ARIMAX(1,1,1) Model'!$C$13*V801+'ARIMAX(1,1,1) Model'!$C$14*A801+'ARIMAX(1,1,1) Model'!$C$15*SIN(2*PI()*A801/'ARIMAX(1,1,1) Model'!$C$24)+'ARIMAX(1,1,1) Model'!$C$16*COS(2*PI()*A801/'ARIMAX(1,1,1) Model'!$C$24)+'ARIMAX(1,1,1) Model'!$C$17*SIN(4*PI()*A801/'ARIMAX(1,1,1) Model'!$C$24)+'ARIMAX(1,1,1) Model'!$C$18*COS(4*PI()*A801/'ARIMAX(1,1,1) Model'!$C$24)</f>
        <v>1998.51240025868</v>
      </c>
      <c r="AR801" s="31" t="n">
        <f aca="false">IF(ISNUMBER(C801),C801,AP801)-AQ801</f>
        <v>7368.48759974132</v>
      </c>
      <c r="AS801" s="31" t="n">
        <f aca="false">IF(ISNUMBER(C801),C801-AP801,0)</f>
        <v>-9.6705323768856</v>
      </c>
      <c r="AT801" s="32"/>
      <c r="AU801" s="33"/>
      <c r="AV801" s="33"/>
      <c r="AW801" s="31"/>
      <c r="AX801" s="31"/>
    </row>
    <row r="802" customFormat="false" ht="16.5" hidden="false" customHeight="true" outlineLevel="0" collapsed="false">
      <c r="A802" s="23" t="n">
        <v>801</v>
      </c>
      <c r="B802" s="24" t="n">
        <v>38877</v>
      </c>
      <c r="C802" s="23" t="n">
        <v>9413</v>
      </c>
      <c r="D802" s="25"/>
      <c r="E802" s="25" t="n">
        <v>307000</v>
      </c>
      <c r="F802" s="25"/>
      <c r="G802" s="25" t="n">
        <v>71.54</v>
      </c>
      <c r="H802" s="25" t="n">
        <v>67.888</v>
      </c>
      <c r="I802" s="25" t="n">
        <v>2.892</v>
      </c>
      <c r="J802" s="25" t="n">
        <v>13599.16</v>
      </c>
      <c r="K802" s="25" t="n">
        <v>741472</v>
      </c>
      <c r="L802" s="25" t="n">
        <v>1597</v>
      </c>
      <c r="M802" s="25" t="n">
        <v>17.127</v>
      </c>
      <c r="N802" s="25" t="n">
        <v>256623</v>
      </c>
      <c r="O802" s="25" t="n">
        <v>9191.6</v>
      </c>
      <c r="P802" s="25" t="n">
        <v>2320555</v>
      </c>
      <c r="Q802" s="25"/>
      <c r="R802" s="25" t="n">
        <v>8101</v>
      </c>
      <c r="S802" s="25" t="n">
        <v>10.3818</v>
      </c>
      <c r="T802" s="25" t="n">
        <v>100.7</v>
      </c>
      <c r="U802" s="25" t="n">
        <v>25</v>
      </c>
      <c r="V802" s="25" t="n">
        <v>85.8</v>
      </c>
      <c r="W802" s="25" t="n">
        <v>97.71582</v>
      </c>
      <c r="X802" s="25"/>
      <c r="Y802" s="25"/>
      <c r="Z802" s="25"/>
      <c r="AA802" s="25" t="n">
        <v>295993</v>
      </c>
      <c r="AB802" s="26"/>
      <c r="AC802" s="27" t="n">
        <v>0</v>
      </c>
      <c r="AD802" s="28" t="n">
        <v>4.2</v>
      </c>
      <c r="AE802" s="28" t="n">
        <v>49</v>
      </c>
      <c r="AF802" s="27"/>
      <c r="AG802" s="29" t="n">
        <f aca="false">6753.47943187+0.36116788*I802+0.01252571*N802-22.85359542*V802+0.00407811*AA802-0.00067349*E802</f>
        <v>9008.40130290296</v>
      </c>
      <c r="AH802" s="29" t="n">
        <f aca="false">A802*'Simple Linear Regression'!$B$18+'Simple Linear Regression'!$B$17</f>
        <v>8568.61905114764</v>
      </c>
      <c r="AI802" s="29" t="n">
        <f aca="false">7491.3971+0.0137554*N802-0.00058829*E802-34.3283*V802+0.30565*L802+54.6031*M802</f>
        <v>9318.6862879</v>
      </c>
      <c r="AJ802" s="29" t="n">
        <f aca="false">7491.3971-0.00058829*E802+0.30565*L802+54.6031*M802+0.0137554*N802-34.3283*V802</f>
        <v>9318.6862879</v>
      </c>
      <c r="AK802" s="30" t="n">
        <f aca="false">11611.58410651-152.38769329*I76+0.00324611*N76-2.92151591*V76-0.00770426*AA76-0.00077781*E76</f>
        <v>9521.17654579137</v>
      </c>
      <c r="AL802" s="29" t="n">
        <f aca="false">2192.59+2373.87*I802+0.0316653*N802-15.7623*V802+0.00202406*AA802-0.000740146*E802-0.00963493*(I802*N802)</f>
        <v>9052.74464858012</v>
      </c>
      <c r="AM802" s="30" t="n">
        <f aca="false">5205.907083+122.0638992*I802+13.609808*(N802/1000)-1.245906883*AD802+0.7746840854*AE802-134.2474226*AC802-1547.125689*IF(AND(B802&gt;=DATE(2020,3,20),B802&lt;=DATE(2020,6,26)),1,0)</f>
        <v>9084.2323491464</v>
      </c>
      <c r="AN802" s="30" t="n">
        <f aca="false">IF(ISNUMBER(C803),C803,AN803)-0.8328750492*(AD804-AD803)+3.274150872*(AE804-AE803)+0.7954612886*((IF(ISNUMBER(C803),C803,AN803)-IF(ISNUMBER(C802),C802,AN802))-(-0.8328750492*(AD803-AD802)+3.274150872*(AE803-AE802)))-1.394571582*AO803+0.4181414112*AO802</f>
        <v>9524.19025601627</v>
      </c>
      <c r="AP802" s="31" t="n">
        <f aca="false">AQ802+AR801+'ARIMAX(1,1,1) Model'!$C$19*(AR801-AR800)+'ARIMAX(1,1,1) Model'!$C$20*AS801</f>
        <v>9441.72193499942</v>
      </c>
      <c r="AQ802" s="31" t="n">
        <f aca="false">'ARIMAX(1,1,1) Model'!$C$6*I802+'ARIMAX(1,1,1) Model'!$C$7*N802/1000+'ARIMAX(1,1,1) Model'!$C$8*AD802+'ARIMAX(1,1,1) Model'!$C$9*AE802+'ARIMAX(1,1,1) Model'!$C$10*AC802+'ARIMAX(1,1,1) Model'!$C$11*IF(AND(B802&gt;='ARIMAX(1,1,1) Model'!$C$25,B802&lt;='ARIMAX(1,1,1) Model'!$C$26),1,0)+'ARIMAX(1,1,1) Model'!$C$12*E802/1000+'ARIMAX(1,1,1) Model'!$C$13*V802+'ARIMAX(1,1,1) Model'!$C$14*A802+'ARIMAX(1,1,1) Model'!$C$15*SIN(2*PI()*A802/'ARIMAX(1,1,1) Model'!$C$24)+'ARIMAX(1,1,1) Model'!$C$16*COS(2*PI()*A802/'ARIMAX(1,1,1) Model'!$C$24)+'ARIMAX(1,1,1) Model'!$C$17*SIN(4*PI()*A802/'ARIMAX(1,1,1) Model'!$C$24)+'ARIMAX(1,1,1) Model'!$C$18*COS(4*PI()*A802/'ARIMAX(1,1,1) Model'!$C$24)</f>
        <v>2067.0299489223</v>
      </c>
      <c r="AR802" s="31" t="n">
        <f aca="false">IF(ISNUMBER(C802),C802,AP802)-AQ802</f>
        <v>7345.9700510777</v>
      </c>
      <c r="AS802" s="31" t="n">
        <f aca="false">IF(ISNUMBER(C802),C802-AP802,0)</f>
        <v>-28.7219349994175</v>
      </c>
      <c r="AT802" s="32"/>
      <c r="AU802" s="33"/>
      <c r="AV802" s="33"/>
      <c r="AW802" s="31"/>
      <c r="AX802" s="31"/>
    </row>
    <row r="803" customFormat="false" ht="16.5" hidden="false" customHeight="true" outlineLevel="0" collapsed="false">
      <c r="A803" s="23" t="n">
        <v>802</v>
      </c>
      <c r="B803" s="24" t="n">
        <v>38884</v>
      </c>
      <c r="C803" s="23" t="n">
        <v>9429</v>
      </c>
      <c r="D803" s="25"/>
      <c r="E803" s="25" t="n">
        <v>298000</v>
      </c>
      <c r="F803" s="25"/>
      <c r="G803" s="25" t="n">
        <v>69.482</v>
      </c>
      <c r="H803" s="25" t="n">
        <v>66.172</v>
      </c>
      <c r="I803" s="25" t="n">
        <v>2.906</v>
      </c>
      <c r="J803" s="25" t="n">
        <v>13599.16</v>
      </c>
      <c r="K803" s="25" t="n">
        <v>741472</v>
      </c>
      <c r="L803" s="25" t="n">
        <v>1597</v>
      </c>
      <c r="M803" s="25" t="n">
        <v>16.729</v>
      </c>
      <c r="N803" s="25" t="n">
        <v>250644</v>
      </c>
      <c r="O803" s="25" t="n">
        <v>9191.6</v>
      </c>
      <c r="P803" s="25" t="n">
        <v>2385808</v>
      </c>
      <c r="Q803" s="25"/>
      <c r="R803" s="25" t="n">
        <v>8101</v>
      </c>
      <c r="S803" s="25" t="n">
        <v>10.3818</v>
      </c>
      <c r="T803" s="25" t="n">
        <v>100.7</v>
      </c>
      <c r="U803" s="25" t="n">
        <v>25</v>
      </c>
      <c r="V803" s="25" t="n">
        <v>85.8</v>
      </c>
      <c r="W803" s="25" t="n">
        <v>98.2311</v>
      </c>
      <c r="X803" s="25"/>
      <c r="Y803" s="25"/>
      <c r="Z803" s="25"/>
      <c r="AA803" s="25" t="n">
        <v>295993</v>
      </c>
      <c r="AB803" s="26"/>
      <c r="AC803" s="27" t="n">
        <v>0</v>
      </c>
      <c r="AD803" s="28" t="n">
        <v>7.1</v>
      </c>
      <c r="AE803" s="28" t="n">
        <v>56.3</v>
      </c>
      <c r="AF803" s="27"/>
      <c r="AG803" s="29" t="n">
        <f aca="false">6753.47943187+0.36116788*I803+0.01252571*N803-22.85359542*V803+0.00407811*AA803-0.00067349*E803</f>
        <v>8939.57654916328</v>
      </c>
      <c r="AH803" s="29" t="n">
        <f aca="false">A803*'Simple Linear Regression'!$B$18+'Simple Linear Regression'!$B$17</f>
        <v>8569.47208823155</v>
      </c>
      <c r="AI803" s="29" t="n">
        <f aca="false">7491.3971+0.0137554*N803-0.00058829*E803-34.3283*V803+0.30565*L803+54.6031*M803</f>
        <v>9220.0053275</v>
      </c>
      <c r="AJ803" s="29" t="n">
        <f aca="false">7491.3971-0.00058829*E803+0.30565*L803+54.6031*M803+0.0137554*N803-34.3283*V803</f>
        <v>9220.0053275</v>
      </c>
      <c r="AK803" s="30" t="n">
        <f aca="false">11611.58410651-152.38769329*I77+0.00324611*N77-2.92151591*V77-0.00770426*AA77-0.00077781*E77</f>
        <v>9556.20838549769</v>
      </c>
      <c r="AL803" s="29" t="n">
        <f aca="false">2192.59+2373.87*I803+0.0316653*N803-15.7623*V803+0.00202406*AA803-0.000740146*E803-0.00963493*(I803*N803)</f>
        <v>9036.10434714248</v>
      </c>
      <c r="AM803" s="30" t="n">
        <f aca="false">5205.907083+122.0638992*I803+13.609808*(N803/1000)-1.245906883*AD803+0.7746840854*AE803-134.2474226*AC803-1547.125689*IF(AND(B803&gt;=DATE(2020,3,20),B803&lt;=DATE(2020,6,26)),1,0)</f>
        <v>9006.61026556592</v>
      </c>
      <c r="AN803" s="30" t="n">
        <f aca="false">IF(ISNUMBER(C804),C804,AN804)-0.8328750492*(AD805-AD804)+3.274150872*(AE805-AE804)+0.7954612886*((IF(ISNUMBER(C804),C804,AN804)-IF(ISNUMBER(C803),C803,AN803))-(-0.8328750492*(AD804-AD803)+3.274150872*(AE804-AE803)))-1.394571582*AO804+0.4181414112*AO803</f>
        <v>9528.1501826777</v>
      </c>
      <c r="AP803" s="31" t="n">
        <f aca="false">AQ803+AR802+'ARIMAX(1,1,1) Model'!$C$19*(AR802-AR801)+'ARIMAX(1,1,1) Model'!$C$20*AS802</f>
        <v>9450.46198342775</v>
      </c>
      <c r="AQ803" s="31" t="n">
        <f aca="false">'ARIMAX(1,1,1) Model'!$C$6*I803+'ARIMAX(1,1,1) Model'!$C$7*N803/1000+'ARIMAX(1,1,1) Model'!$C$8*AD803+'ARIMAX(1,1,1) Model'!$C$9*AE803+'ARIMAX(1,1,1) Model'!$C$10*AC803+'ARIMAX(1,1,1) Model'!$C$11*IF(AND(B803&gt;='ARIMAX(1,1,1) Model'!$C$25,B803&lt;='ARIMAX(1,1,1) Model'!$C$26),1,0)+'ARIMAX(1,1,1) Model'!$C$12*E803/1000+'ARIMAX(1,1,1) Model'!$C$13*V803+'ARIMAX(1,1,1) Model'!$C$14*A803+'ARIMAX(1,1,1) Model'!$C$15*SIN(2*PI()*A803/'ARIMAX(1,1,1) Model'!$C$24)+'ARIMAX(1,1,1) Model'!$C$16*COS(2*PI()*A803/'ARIMAX(1,1,1) Model'!$C$24)+'ARIMAX(1,1,1) Model'!$C$17*SIN(4*PI()*A803/'ARIMAX(1,1,1) Model'!$C$24)+'ARIMAX(1,1,1) Model'!$C$18*COS(4*PI()*A803/'ARIMAX(1,1,1) Model'!$C$24)</f>
        <v>2080.83596643532</v>
      </c>
      <c r="AR803" s="31" t="n">
        <f aca="false">IF(ISNUMBER(C803),C803,AP803)-AQ803</f>
        <v>7348.16403356468</v>
      </c>
      <c r="AS803" s="31" t="n">
        <f aca="false">IF(ISNUMBER(C803),C803-AP803,0)</f>
        <v>-21.4619834277473</v>
      </c>
      <c r="AT803" s="32"/>
      <c r="AU803" s="33"/>
      <c r="AV803" s="33"/>
      <c r="AW803" s="31"/>
      <c r="AX803" s="31"/>
    </row>
    <row r="804" customFormat="false" ht="16.5" hidden="false" customHeight="true" outlineLevel="0" collapsed="false">
      <c r="A804" s="23" t="n">
        <v>803</v>
      </c>
      <c r="B804" s="24" t="n">
        <v>38891</v>
      </c>
      <c r="C804" s="23" t="n">
        <v>9540</v>
      </c>
      <c r="D804" s="25"/>
      <c r="E804" s="25" t="n">
        <v>308000</v>
      </c>
      <c r="F804" s="25"/>
      <c r="G804" s="25" t="n">
        <v>69.94</v>
      </c>
      <c r="H804" s="25" t="n">
        <v>68.33</v>
      </c>
      <c r="I804" s="25" t="n">
        <v>2.871</v>
      </c>
      <c r="J804" s="25" t="n">
        <v>13599.16</v>
      </c>
      <c r="K804" s="25" t="n">
        <v>741472</v>
      </c>
      <c r="L804" s="25" t="n">
        <v>1597</v>
      </c>
      <c r="M804" s="25" t="n">
        <v>16.729</v>
      </c>
      <c r="N804" s="25" t="n">
        <v>250644</v>
      </c>
      <c r="O804" s="25" t="n">
        <v>9191.6</v>
      </c>
      <c r="P804" s="25" t="n">
        <v>2385808</v>
      </c>
      <c r="Q804" s="25"/>
      <c r="R804" s="25" t="n">
        <v>8101</v>
      </c>
      <c r="S804" s="25" t="n">
        <v>10.3818</v>
      </c>
      <c r="T804" s="25" t="n">
        <v>100.7</v>
      </c>
      <c r="U804" s="25" t="n">
        <v>25</v>
      </c>
      <c r="V804" s="25" t="n">
        <v>85.8</v>
      </c>
      <c r="W804" s="25" t="n">
        <v>98.82012</v>
      </c>
      <c r="X804" s="25"/>
      <c r="Y804" s="25"/>
      <c r="Z804" s="25"/>
      <c r="AA804" s="25" t="n">
        <v>295993</v>
      </c>
      <c r="AB804" s="26"/>
      <c r="AC804" s="27" t="n">
        <v>0</v>
      </c>
      <c r="AD804" s="28" t="n">
        <v>0</v>
      </c>
      <c r="AE804" s="28" t="n">
        <v>84.9</v>
      </c>
      <c r="AF804" s="27"/>
      <c r="AG804" s="29" t="n">
        <f aca="false">6753.47943187+0.36116788*I804+0.01252571*N804-22.85359542*V804+0.00407811*AA804-0.00067349*E804</f>
        <v>8932.82900828748</v>
      </c>
      <c r="AH804" s="29" t="n">
        <f aca="false">A804*'Simple Linear Regression'!$B$18+'Simple Linear Regression'!$B$17</f>
        <v>8570.32512531545</v>
      </c>
      <c r="AI804" s="29" t="n">
        <f aca="false">7491.3971+0.0137554*N804-0.00058829*E804-34.3283*V804+0.30565*L804+54.6031*M804</f>
        <v>9214.1224275</v>
      </c>
      <c r="AJ804" s="29" t="n">
        <f aca="false">7491.3971-0.00058829*E804+0.30565*L804+54.6031*M804+0.0137554*N804-34.3283*V804</f>
        <v>9214.1224275</v>
      </c>
      <c r="AK804" s="30" t="n">
        <f aca="false">11611.58410651-152.38769329*I78+0.00324611*N78-2.92151591*V78-0.00770426*AA78-0.00077781*E78</f>
        <v>9569.72005935072</v>
      </c>
      <c r="AL804" s="29" t="n">
        <f aca="false">2192.59+2373.87*I804+0.0316653*N804-15.7623*V804+0.00202406*AA804-0.000740146*E804-0.00963493*(I804*N804)</f>
        <v>9030.14024596468</v>
      </c>
      <c r="AM804" s="30" t="n">
        <f aca="false">5205.907083+122.0638992*I804+13.609808*(N804/1000)-1.245906883*AD804+0.7746840854*AE804-134.2474226*AC804-1547.125689*IF(AND(B804&gt;=DATE(2020,3,20),B804&lt;=DATE(2020,6,26)),1,0)</f>
        <v>9033.33993280566</v>
      </c>
      <c r="AN804" s="30" t="n">
        <f aca="false">IF(ISNUMBER(C805),C805,AN805)-0.8328750492*(AD806-AD805)+3.274150872*(AE806-AE805)+0.7954612886*((IF(ISNUMBER(C805),C805,AN805)-IF(ISNUMBER(C804),C804,AN804))-(-0.8328750492*(AD805-AD804)+3.274150872*(AE805-AE804)))-1.394571582*AO805+0.4181414112*AO804</f>
        <v>9771.71260310516</v>
      </c>
      <c r="AP804" s="31" t="n">
        <f aca="false">AQ804+AR803+'ARIMAX(1,1,1) Model'!$C$19*(AR803-AR802)+'ARIMAX(1,1,1) Model'!$C$20*AS803</f>
        <v>9515.43160648441</v>
      </c>
      <c r="AQ804" s="31" t="n">
        <f aca="false">'ARIMAX(1,1,1) Model'!$C$6*I804+'ARIMAX(1,1,1) Model'!$C$7*N804/1000+'ARIMAX(1,1,1) Model'!$C$8*AD804+'ARIMAX(1,1,1) Model'!$C$9*AE804+'ARIMAX(1,1,1) Model'!$C$10*AC804+'ARIMAX(1,1,1) Model'!$C$11*IF(AND(B804&gt;='ARIMAX(1,1,1) Model'!$C$25,B804&lt;='ARIMAX(1,1,1) Model'!$C$26),1,0)+'ARIMAX(1,1,1) Model'!$C$12*E804/1000+'ARIMAX(1,1,1) Model'!$C$13*V804+'ARIMAX(1,1,1) Model'!$C$14*A804+'ARIMAX(1,1,1) Model'!$C$15*SIN(2*PI()*A804/'ARIMAX(1,1,1) Model'!$C$24)+'ARIMAX(1,1,1) Model'!$C$16*COS(2*PI()*A804/'ARIMAX(1,1,1) Model'!$C$24)+'ARIMAX(1,1,1) Model'!$C$17*SIN(4*PI()*A804/'ARIMAX(1,1,1) Model'!$C$24)+'ARIMAX(1,1,1) Model'!$C$18*COS(4*PI()*A804/'ARIMAX(1,1,1) Model'!$C$24)</f>
        <v>2147.7360132819</v>
      </c>
      <c r="AR804" s="31" t="n">
        <f aca="false">IF(ISNUMBER(C804),C804,AP804)-AQ804</f>
        <v>7392.2639867181</v>
      </c>
      <c r="AS804" s="31" t="n">
        <f aca="false">IF(ISNUMBER(C804),C804-AP804,0)</f>
        <v>24.5683935155885</v>
      </c>
      <c r="AT804" s="32"/>
      <c r="AU804" s="33"/>
      <c r="AV804" s="33"/>
      <c r="AW804" s="31"/>
      <c r="AX804" s="31"/>
    </row>
    <row r="805" customFormat="false" ht="16.5" hidden="false" customHeight="true" outlineLevel="0" collapsed="false">
      <c r="A805" s="23" t="n">
        <v>804</v>
      </c>
      <c r="B805" s="24" t="n">
        <v>38898</v>
      </c>
      <c r="C805" s="23" t="n">
        <v>9645</v>
      </c>
      <c r="D805" s="25"/>
      <c r="E805" s="25" t="n">
        <v>309000</v>
      </c>
      <c r="F805" s="25"/>
      <c r="G805" s="25" t="n">
        <v>72.654</v>
      </c>
      <c r="H805" s="25" t="n">
        <v>71.818</v>
      </c>
      <c r="I805" s="25" t="n">
        <v>2.869</v>
      </c>
      <c r="J805" s="25" t="n">
        <v>13599.16</v>
      </c>
      <c r="K805" s="25" t="n">
        <v>741472</v>
      </c>
      <c r="L805" s="25" t="n">
        <v>1597</v>
      </c>
      <c r="M805" s="25" t="n">
        <v>16.729</v>
      </c>
      <c r="N805" s="25" t="n">
        <v>250644</v>
      </c>
      <c r="O805" s="25" t="n">
        <v>9191.6</v>
      </c>
      <c r="P805" s="25" t="n">
        <v>2385808</v>
      </c>
      <c r="Q805" s="25"/>
      <c r="R805" s="25" t="n">
        <v>8101</v>
      </c>
      <c r="S805" s="25" t="n">
        <v>10.3818</v>
      </c>
      <c r="T805" s="25" t="n">
        <v>100.7</v>
      </c>
      <c r="U805" s="25" t="n">
        <v>25</v>
      </c>
      <c r="V805" s="25" t="n">
        <v>85.8</v>
      </c>
      <c r="W805" s="25" t="n">
        <v>99.04366</v>
      </c>
      <c r="X805" s="25"/>
      <c r="Y805" s="25"/>
      <c r="Z805" s="25"/>
      <c r="AA805" s="25" t="n">
        <v>295993</v>
      </c>
      <c r="AB805" s="26"/>
      <c r="AC805" s="27" t="n">
        <v>0</v>
      </c>
      <c r="AD805" s="28" t="n">
        <v>0</v>
      </c>
      <c r="AE805" s="28" t="n">
        <v>78.5</v>
      </c>
      <c r="AF805" s="27"/>
      <c r="AG805" s="29" t="n">
        <f aca="false">6753.47943187+0.36116788*I805+0.01252571*N805-22.85359542*V805+0.00407811*AA805-0.00067349*E805</f>
        <v>8932.15479595172</v>
      </c>
      <c r="AH805" s="29" t="n">
        <f aca="false">A805*'Simple Linear Regression'!$B$18+'Simple Linear Regression'!$B$17</f>
        <v>8571.17816239935</v>
      </c>
      <c r="AI805" s="29" t="n">
        <f aca="false">7491.3971+0.0137554*N805-0.00058829*E805-34.3283*V805+0.30565*L805+54.6031*M805</f>
        <v>9213.5341375</v>
      </c>
      <c r="AJ805" s="29" t="n">
        <f aca="false">7491.3971-0.00058829*E805+0.30565*L805+54.6031*M805+0.0137554*N805-34.3283*V805</f>
        <v>9213.5341375</v>
      </c>
      <c r="AK805" s="30" t="n">
        <f aca="false">11611.58410651-152.38769329*I79+0.00324611*N79-2.92151591*V79-0.00770426*AA79-0.00077781*E79</f>
        <v>9436.54629012388</v>
      </c>
      <c r="AL805" s="29" t="n">
        <f aca="false">2192.59+2373.87*I805+0.0316653*N805-15.7623*V805+0.00202406*AA805-0.000740146*E805-0.00963493*(I805*N805)</f>
        <v>9029.48223475452</v>
      </c>
      <c r="AM805" s="30" t="n">
        <f aca="false">5205.907083+122.0638992*I805+13.609808*(N805/1000)-1.245906883*AD805+0.7746840854*AE805-134.2474226*AC805-1547.125689*IF(AND(B805&gt;=DATE(2020,3,20),B805&lt;=DATE(2020,6,26)),1,0)</f>
        <v>9028.1378268607</v>
      </c>
      <c r="AN805" s="30" t="n">
        <f aca="false">IF(ISNUMBER(C806),C806,AN806)-0.8328750492*(AD807-AD806)+3.274150872*(AE807-AE806)+0.7954612886*((IF(ISNUMBER(C806),C806,AN806)-IF(ISNUMBER(C805),C805,AN805))-(-0.8328750492*(AD806-AD805)+3.274150872*(AE806-AE805)))-1.394571582*AO806+0.4181414112*AO805</f>
        <v>9608.31566819753</v>
      </c>
      <c r="AP805" s="31" t="n">
        <f aca="false">AQ805+AR804+'ARIMAX(1,1,1) Model'!$C$19*(AR804-AR803)+'ARIMAX(1,1,1) Model'!$C$20*AS804</f>
        <v>9481.04603955105</v>
      </c>
      <c r="AQ805" s="31" t="n">
        <f aca="false">'ARIMAX(1,1,1) Model'!$C$6*I805+'ARIMAX(1,1,1) Model'!$C$7*N805/1000+'ARIMAX(1,1,1) Model'!$C$8*AD805+'ARIMAX(1,1,1) Model'!$C$9*AE805+'ARIMAX(1,1,1) Model'!$C$10*AC805+'ARIMAX(1,1,1) Model'!$C$11*IF(AND(B805&gt;='ARIMAX(1,1,1) Model'!$C$25,B805&lt;='ARIMAX(1,1,1) Model'!$C$26),1,0)+'ARIMAX(1,1,1) Model'!$C$12*E805/1000+'ARIMAX(1,1,1) Model'!$C$13*V805+'ARIMAX(1,1,1) Model'!$C$14*A805+'ARIMAX(1,1,1) Model'!$C$15*SIN(2*PI()*A805/'ARIMAX(1,1,1) Model'!$C$24)+'ARIMAX(1,1,1) Model'!$C$16*COS(2*PI()*A805/'ARIMAX(1,1,1) Model'!$C$24)+'ARIMAX(1,1,1) Model'!$C$17*SIN(4*PI()*A805/'ARIMAX(1,1,1) Model'!$C$24)+'ARIMAX(1,1,1) Model'!$C$18*COS(4*PI()*A805/'ARIMAX(1,1,1) Model'!$C$24)</f>
        <v>2106.59451724446</v>
      </c>
      <c r="AR805" s="31" t="n">
        <f aca="false">IF(ISNUMBER(C805),C805,AP805)-AQ805</f>
        <v>7538.40548275554</v>
      </c>
      <c r="AS805" s="31" t="n">
        <f aca="false">IF(ISNUMBER(C805),C805-AP805,0)</f>
        <v>163.953960448951</v>
      </c>
      <c r="AT805" s="32"/>
      <c r="AU805" s="33"/>
      <c r="AV805" s="33"/>
      <c r="AW805" s="31"/>
      <c r="AX805" s="31"/>
    </row>
    <row r="806" customFormat="false" ht="16.5" hidden="false" customHeight="true" outlineLevel="0" collapsed="false">
      <c r="A806" s="23" t="n">
        <v>805</v>
      </c>
      <c r="B806" s="24" t="n">
        <v>38905</v>
      </c>
      <c r="C806" s="23" t="n">
        <v>9621</v>
      </c>
      <c r="D806" s="25"/>
      <c r="E806" s="25" t="n">
        <v>316000</v>
      </c>
      <c r="F806" s="25"/>
      <c r="G806" s="25" t="n">
        <v>74.6533333333333</v>
      </c>
      <c r="H806" s="25" t="n">
        <v>73.45</v>
      </c>
      <c r="I806" s="25" t="n">
        <v>2.934</v>
      </c>
      <c r="J806" s="25" t="n">
        <v>13599.16</v>
      </c>
      <c r="K806" s="25" t="n">
        <v>741472</v>
      </c>
      <c r="L806" s="25" t="n">
        <v>1635</v>
      </c>
      <c r="M806" s="25" t="n">
        <v>16.729</v>
      </c>
      <c r="N806" s="25" t="n">
        <v>250644</v>
      </c>
      <c r="O806" s="25" t="n">
        <v>9231.8</v>
      </c>
      <c r="P806" s="25" t="n">
        <v>2385808</v>
      </c>
      <c r="Q806" s="25"/>
      <c r="R806" s="25" t="n">
        <v>8101</v>
      </c>
      <c r="S806" s="25" t="n">
        <v>10.3818</v>
      </c>
      <c r="T806" s="25" t="n">
        <v>100.7</v>
      </c>
      <c r="U806" s="25" t="n">
        <v>25</v>
      </c>
      <c r="V806" s="25" t="n">
        <v>88</v>
      </c>
      <c r="W806" s="25" t="n">
        <v>99.0877</v>
      </c>
      <c r="X806" s="25"/>
      <c r="Y806" s="25"/>
      <c r="Z806" s="25"/>
      <c r="AA806" s="25" t="n">
        <v>295993</v>
      </c>
      <c r="AB806" s="26"/>
      <c r="AC806" s="27" t="n">
        <v>1</v>
      </c>
      <c r="AD806" s="28" t="n">
        <v>0</v>
      </c>
      <c r="AE806" s="28" t="n">
        <v>86.6</v>
      </c>
      <c r="AF806" s="27"/>
      <c r="AG806" s="29" t="n">
        <f aca="false">6753.47943187+0.36116788*I806+0.01252571*N806-22.85359542*V806+0.00407811*AA806-0.00067349*E806</f>
        <v>8877.18593193992</v>
      </c>
      <c r="AH806" s="29" t="n">
        <f aca="false">A806*'Simple Linear Regression'!$B$18+'Simple Linear Regression'!$B$17</f>
        <v>8572.03119948326</v>
      </c>
      <c r="AI806" s="29" t="n">
        <f aca="false">7491.3971+0.0137554*N806-0.00058829*E806-34.3283*V806+0.30565*L806+54.6031*M806</f>
        <v>9145.5085475</v>
      </c>
      <c r="AJ806" s="29" t="n">
        <f aca="false">7491.3971-0.00058829*E806+0.30565*L806+54.6031*M806+0.0137554*N806-34.3283*V806</f>
        <v>9145.5085475</v>
      </c>
      <c r="AK806" s="30" t="n">
        <f aca="false">11611.58410651-152.38769329*I80+0.00324611*N80-2.92151591*V80-0.00770426*AA80-0.00077781*E80</f>
        <v>9535.12836346146</v>
      </c>
      <c r="AL806" s="29" t="n">
        <f aca="false">2192.59+2373.87*I806+0.0316653*N806-15.7623*V806+0.00202406*AA806-0.000740146*E806-0.00963493*(I806*N806)</f>
        <v>8986.95477208472</v>
      </c>
      <c r="AM806" s="30" t="n">
        <f aca="false">5205.907083+122.0638992*I806+13.609808*(N806/1000)-1.245906883*AD806+0.7746840854*AE806-134.2474226*AC806-1547.125689*IF(AND(B806&gt;=DATE(2020,3,20),B806&lt;=DATE(2020,6,26)),1,0)</f>
        <v>8908.09949880044</v>
      </c>
      <c r="AN806" s="30" t="n">
        <f aca="false">IF(ISNUMBER(C807),C807,AN807)-0.8328750492*(AD808-AD807)+3.274150872*(AE808-AE807)+0.7954612886*((IF(ISNUMBER(C807),C807,AN807)-IF(ISNUMBER(C806),C806,AN806))-(-0.8328750492*(AD807-AD806)+3.274150872*(AE807-AE806)))-1.394571582*AO807+0.4181414112*AO806</f>
        <v>9580.08177150482</v>
      </c>
      <c r="AP806" s="31" t="n">
        <f aca="false">AQ806+AR805+'ARIMAX(1,1,1) Model'!$C$19*(AR805-AR804)+'ARIMAX(1,1,1) Model'!$C$20*AS805</f>
        <v>9415.33102198543</v>
      </c>
      <c r="AQ806" s="31" t="n">
        <f aca="false">'ARIMAX(1,1,1) Model'!$C$6*I806+'ARIMAX(1,1,1) Model'!$C$7*N806/1000+'ARIMAX(1,1,1) Model'!$C$8*AD806+'ARIMAX(1,1,1) Model'!$C$9*AE806+'ARIMAX(1,1,1) Model'!$C$10*AC806+'ARIMAX(1,1,1) Model'!$C$11*IF(AND(B806&gt;='ARIMAX(1,1,1) Model'!$C$25,B806&lt;='ARIMAX(1,1,1) Model'!$C$26),1,0)+'ARIMAX(1,1,1) Model'!$C$12*E806/1000+'ARIMAX(1,1,1) Model'!$C$13*V806+'ARIMAX(1,1,1) Model'!$C$14*A806+'ARIMAX(1,1,1) Model'!$C$15*SIN(2*PI()*A806/'ARIMAX(1,1,1) Model'!$C$24)+'ARIMAX(1,1,1) Model'!$C$16*COS(2*PI()*A806/'ARIMAX(1,1,1) Model'!$C$24)+'ARIMAX(1,1,1) Model'!$C$17*SIN(4*PI()*A806/'ARIMAX(1,1,1) Model'!$C$24)+'ARIMAX(1,1,1) Model'!$C$18*COS(4*PI()*A806/'ARIMAX(1,1,1) Model'!$C$24)</f>
        <v>2010.24437155978</v>
      </c>
      <c r="AR806" s="31" t="n">
        <f aca="false">IF(ISNUMBER(C806),C806,AP806)-AQ806</f>
        <v>7610.75562844022</v>
      </c>
      <c r="AS806" s="31" t="n">
        <f aca="false">IF(ISNUMBER(C806),C806-AP806,0)</f>
        <v>205.668978014572</v>
      </c>
      <c r="AT806" s="32"/>
      <c r="AU806" s="33"/>
      <c r="AV806" s="33"/>
      <c r="AW806" s="31"/>
      <c r="AX806" s="31"/>
    </row>
    <row r="807" customFormat="false" ht="16.5" hidden="false" customHeight="true" outlineLevel="0" collapsed="false">
      <c r="A807" s="23" t="n">
        <v>806</v>
      </c>
      <c r="B807" s="24" t="n">
        <v>38912</v>
      </c>
      <c r="C807" s="23" t="n">
        <v>9569</v>
      </c>
      <c r="D807" s="25"/>
      <c r="E807" s="25" t="n">
        <v>343000</v>
      </c>
      <c r="F807" s="25"/>
      <c r="G807" s="25" t="n">
        <v>75.208</v>
      </c>
      <c r="H807" s="25" t="n">
        <v>73.986</v>
      </c>
      <c r="I807" s="25" t="n">
        <v>2.973</v>
      </c>
      <c r="J807" s="25" t="n">
        <v>13599.16</v>
      </c>
      <c r="K807" s="25" t="n">
        <v>866365</v>
      </c>
      <c r="L807" s="25" t="n">
        <v>1635</v>
      </c>
      <c r="M807" s="25" t="n">
        <v>16.729</v>
      </c>
      <c r="N807" s="25" t="n">
        <v>250644</v>
      </c>
      <c r="O807" s="25" t="n">
        <v>9231.8</v>
      </c>
      <c r="P807" s="25" t="n">
        <v>2385808</v>
      </c>
      <c r="Q807" s="25"/>
      <c r="R807" s="25" t="n">
        <v>8101</v>
      </c>
      <c r="S807" s="25" t="n">
        <v>10.3818</v>
      </c>
      <c r="T807" s="25" t="n">
        <v>100.7</v>
      </c>
      <c r="U807" s="25" t="n">
        <v>25</v>
      </c>
      <c r="V807" s="25" t="n">
        <v>88</v>
      </c>
      <c r="W807" s="25" t="n">
        <v>98.0512</v>
      </c>
      <c r="X807" s="25"/>
      <c r="Y807" s="25"/>
      <c r="Z807" s="25"/>
      <c r="AA807" s="25" t="n">
        <v>295993</v>
      </c>
      <c r="AB807" s="26"/>
      <c r="AC807" s="27" t="n">
        <v>0</v>
      </c>
      <c r="AD807" s="28" t="n">
        <v>0</v>
      </c>
      <c r="AE807" s="28" t="n">
        <v>95</v>
      </c>
      <c r="AF807" s="27"/>
      <c r="AG807" s="29" t="n">
        <f aca="false">6753.47943187+0.36116788*I807+0.01252571*N807-22.85359542*V807+0.00407811*AA807-0.00067349*E807</f>
        <v>8859.01578748724</v>
      </c>
      <c r="AH807" s="29" t="n">
        <f aca="false">A807*'Simple Linear Regression'!$B$18+'Simple Linear Regression'!$B$17</f>
        <v>8572.88423656716</v>
      </c>
      <c r="AI807" s="29" t="n">
        <f aca="false">7491.3971+0.0137554*N807-0.00058829*E807-34.3283*V807+0.30565*L807+54.6031*M807</f>
        <v>9129.6247175</v>
      </c>
      <c r="AJ807" s="29" t="n">
        <f aca="false">7491.3971-0.00058829*E807+0.30565*L807+54.6031*M807+0.0137554*N807-34.3283*V807</f>
        <v>9129.6247175</v>
      </c>
      <c r="AK807" s="30" t="n">
        <f aca="false">11611.58410651-152.38769329*I81+0.00324611*N81-2.92151591*V81-0.00770426*AA81-0.00077781*E81</f>
        <v>9548.80829654133</v>
      </c>
      <c r="AL807" s="29" t="n">
        <f aca="false">2192.59+2373.87*I807+0.0316653*N807-15.7623*V807+0.00202406*AA807-0.000740146*E807-0.00963493*(I807*N807)</f>
        <v>8965.36920168284</v>
      </c>
      <c r="AM807" s="30" t="n">
        <f aca="false">5205.907083+122.0638992*I807+13.609808*(N807/1000)-1.245906883*AD807+0.7746840854*AE807-134.2474226*AC807-1547.125689*IF(AND(B807&gt;=DATE(2020,3,20),B807&lt;=DATE(2020,6,26)),1,0)</f>
        <v>9053.6147597866</v>
      </c>
      <c r="AN807" s="30" t="n">
        <f aca="false">IF(ISNUMBER(C808),C808,AN808)-0.8328750492*(AD809-AD808)+3.274150872*(AE809-AE808)+0.7954612886*((IF(ISNUMBER(C808),C808,AN808)-IF(ISNUMBER(C807),C807,AN807))-(-0.8328750492*(AD808-AD807)+3.274150872*(AE808-AE807)))-1.394571582*AO808+0.4181414112*AO807</f>
        <v>9462.05486233694</v>
      </c>
      <c r="AP807" s="31" t="n">
        <f aca="false">AQ807+AR806+'ARIMAX(1,1,1) Model'!$C$19*(AR806-AR805)+'ARIMAX(1,1,1) Model'!$C$20*AS806</f>
        <v>9520.7763904285</v>
      </c>
      <c r="AQ807" s="31" t="n">
        <f aca="false">'ARIMAX(1,1,1) Model'!$C$6*I807+'ARIMAX(1,1,1) Model'!$C$7*N807/1000+'ARIMAX(1,1,1) Model'!$C$8*AD807+'ARIMAX(1,1,1) Model'!$C$9*AE807+'ARIMAX(1,1,1) Model'!$C$10*AC807+'ARIMAX(1,1,1) Model'!$C$11*IF(AND(B807&gt;='ARIMAX(1,1,1) Model'!$C$25,B807&lt;='ARIMAX(1,1,1) Model'!$C$26),1,0)+'ARIMAX(1,1,1) Model'!$C$12*E807/1000+'ARIMAX(1,1,1) Model'!$C$13*V807+'ARIMAX(1,1,1) Model'!$C$14*A807+'ARIMAX(1,1,1) Model'!$C$15*SIN(2*PI()*A807/'ARIMAX(1,1,1) Model'!$C$24)+'ARIMAX(1,1,1) Model'!$C$16*COS(2*PI()*A807/'ARIMAX(1,1,1) Model'!$C$24)+'ARIMAX(1,1,1) Model'!$C$17*SIN(4*PI()*A807/'ARIMAX(1,1,1) Model'!$C$24)+'ARIMAX(1,1,1) Model'!$C$18*COS(4*PI()*A807/'ARIMAX(1,1,1) Model'!$C$24)</f>
        <v>2088.08358458254</v>
      </c>
      <c r="AR807" s="31" t="n">
        <f aca="false">IF(ISNUMBER(C807),C807,AP807)-AQ807</f>
        <v>7480.91641541746</v>
      </c>
      <c r="AS807" s="31" t="n">
        <f aca="false">IF(ISNUMBER(C807),C807-AP807,0)</f>
        <v>48.2236095715052</v>
      </c>
      <c r="AT807" s="32"/>
      <c r="AU807" s="33"/>
      <c r="AV807" s="33"/>
      <c r="AW807" s="31"/>
      <c r="AX807" s="31"/>
    </row>
    <row r="808" customFormat="false" ht="16.5" hidden="false" customHeight="true" outlineLevel="0" collapsed="false">
      <c r="A808" s="23" t="n">
        <v>807</v>
      </c>
      <c r="B808" s="24" t="n">
        <v>38919</v>
      </c>
      <c r="C808" s="23" t="n">
        <v>9573</v>
      </c>
      <c r="D808" s="25"/>
      <c r="E808" s="25" t="n">
        <v>318000</v>
      </c>
      <c r="F808" s="25"/>
      <c r="G808" s="25" t="n">
        <v>73.976</v>
      </c>
      <c r="H808" s="25" t="n">
        <v>73.516</v>
      </c>
      <c r="I808" s="25" t="n">
        <v>2.989</v>
      </c>
      <c r="J808" s="25" t="n">
        <v>13599.16</v>
      </c>
      <c r="K808" s="25" t="n">
        <v>866365</v>
      </c>
      <c r="L808" s="25" t="n">
        <v>1635</v>
      </c>
      <c r="M808" s="25" t="n">
        <v>16.9</v>
      </c>
      <c r="N808" s="25" t="n">
        <v>263370</v>
      </c>
      <c r="O808" s="25" t="n">
        <v>9231.8</v>
      </c>
      <c r="P808" s="25" t="n">
        <v>2385808</v>
      </c>
      <c r="Q808" s="25"/>
      <c r="R808" s="25" t="n">
        <v>8101</v>
      </c>
      <c r="S808" s="25" t="n">
        <v>10.3818</v>
      </c>
      <c r="T808" s="25" t="n">
        <v>100.7</v>
      </c>
      <c r="U808" s="25" t="n">
        <v>25</v>
      </c>
      <c r="V808" s="25" t="n">
        <v>88</v>
      </c>
      <c r="W808" s="25" t="n">
        <v>98.39088</v>
      </c>
      <c r="X808" s="25"/>
      <c r="Y808" s="25"/>
      <c r="Z808" s="25"/>
      <c r="AA808" s="25" t="n">
        <v>295993</v>
      </c>
      <c r="AB808" s="26"/>
      <c r="AC808" s="27" t="n">
        <v>0</v>
      </c>
      <c r="AD808" s="28" t="n">
        <v>0</v>
      </c>
      <c r="AE808" s="28" t="n">
        <v>117.7</v>
      </c>
      <c r="AF808" s="27"/>
      <c r="AG808" s="29" t="n">
        <f aca="false">6753.47943187+0.36116788*I808+0.01252571*N808-22.85359542*V808+0.00407811*AA808-0.00067349*E808</f>
        <v>9035.26100163332</v>
      </c>
      <c r="AH808" s="29" t="n">
        <f aca="false">A808*'Simple Linear Regression'!$B$18+'Simple Linear Regression'!$B$17</f>
        <v>8573.73727365107</v>
      </c>
      <c r="AI808" s="29" t="n">
        <f aca="false">7491.3971+0.0137554*N808-0.00058829*E808-34.3283*V808+0.30565*L808+54.6031*M808</f>
        <v>9328.720318</v>
      </c>
      <c r="AJ808" s="29" t="n">
        <f aca="false">7491.3971-0.00058829*E808+0.30565*L808+54.6031*M808+0.0137554*N808-34.3283*V808</f>
        <v>9328.720318</v>
      </c>
      <c r="AK808" s="30" t="n">
        <f aca="false">11611.58410651-152.38769329*I82+0.00324611*N82-2.92151591*V82-0.00770426*AA82-0.00077781*E82</f>
        <v>9555.40983816436</v>
      </c>
      <c r="AL808" s="29" t="n">
        <f aca="false">2192.59+2373.87*I808+0.0316653*N808-15.7623*V808+0.00202406*AA808-0.000740146*E808-0.00963493*(I808*N808)</f>
        <v>9019.6947789351</v>
      </c>
      <c r="AM808" s="30" t="n">
        <f aca="false">5205.907083+122.0638992*I808+13.609808*(N808/1000)-1.245906883*AD808+0.7746840854*AE808-134.2474226*AC808-1547.125689*IF(AND(B808&gt;=DATE(2020,3,20),B808&lt;=DATE(2020,6,26)),1,0)</f>
        <v>9246.35152752038</v>
      </c>
      <c r="AN808" s="30" t="n">
        <f aca="false">IF(ISNUMBER(C809),C809,AN809)-0.8328750492*(AD810-AD809)+3.274150872*(AE810-AE809)+0.7954612886*((IF(ISNUMBER(C809),C809,AN809)-IF(ISNUMBER(C808),C808,AN808))-(-0.8328750492*(AD809-AD808)+3.274150872*(AE809-AE808)))-1.394571582*AO809+0.4181414112*AO808</f>
        <v>9777.49192386116</v>
      </c>
      <c r="AP808" s="31" t="n">
        <f aca="false">AQ808+AR807+'ARIMAX(1,1,1) Model'!$C$19*(AR807-AR806)+'ARIMAX(1,1,1) Model'!$C$20*AS807</f>
        <v>9574.8219771159</v>
      </c>
      <c r="AQ808" s="31" t="n">
        <f aca="false">'ARIMAX(1,1,1) Model'!$C$6*I808+'ARIMAX(1,1,1) Model'!$C$7*N808/1000+'ARIMAX(1,1,1) Model'!$C$8*AD808+'ARIMAX(1,1,1) Model'!$C$9*AE808+'ARIMAX(1,1,1) Model'!$C$10*AC808+'ARIMAX(1,1,1) Model'!$C$11*IF(AND(B808&gt;='ARIMAX(1,1,1) Model'!$C$25,B808&lt;='ARIMAX(1,1,1) Model'!$C$26),1,0)+'ARIMAX(1,1,1) Model'!$C$12*E808/1000+'ARIMAX(1,1,1) Model'!$C$13*V808+'ARIMAX(1,1,1) Model'!$C$14*A808+'ARIMAX(1,1,1) Model'!$C$15*SIN(2*PI()*A808/'ARIMAX(1,1,1) Model'!$C$24)+'ARIMAX(1,1,1) Model'!$C$16*COS(2*PI()*A808/'ARIMAX(1,1,1) Model'!$C$24)+'ARIMAX(1,1,1) Model'!$C$17*SIN(4*PI()*A808/'ARIMAX(1,1,1) Model'!$C$24)+'ARIMAX(1,1,1) Model'!$C$18*COS(4*PI()*A808/'ARIMAX(1,1,1) Model'!$C$24)</f>
        <v>2149.97426835757</v>
      </c>
      <c r="AR808" s="31" t="n">
        <f aca="false">IF(ISNUMBER(C808),C808,AP808)-AQ808</f>
        <v>7423.02573164243</v>
      </c>
      <c r="AS808" s="31" t="n">
        <f aca="false">IF(ISNUMBER(C808),C808-AP808,0)</f>
        <v>-1.8219771158947</v>
      </c>
      <c r="AT808" s="32"/>
      <c r="AU808" s="33"/>
      <c r="AV808" s="33"/>
      <c r="AW808" s="31"/>
      <c r="AX808" s="31"/>
    </row>
    <row r="809" customFormat="false" ht="16.5" hidden="false" customHeight="true" outlineLevel="0" collapsed="false">
      <c r="A809" s="23" t="n">
        <v>808</v>
      </c>
      <c r="B809" s="24" t="n">
        <v>38926</v>
      </c>
      <c r="C809" s="23" t="n">
        <v>9639</v>
      </c>
      <c r="D809" s="25"/>
      <c r="E809" s="25" t="n">
        <v>306000</v>
      </c>
      <c r="F809" s="25"/>
      <c r="G809" s="25" t="n">
        <v>73.874</v>
      </c>
      <c r="H809" s="25" t="n">
        <v>73.53</v>
      </c>
      <c r="I809" s="25" t="n">
        <v>3.003</v>
      </c>
      <c r="J809" s="25" t="n">
        <v>13599.16</v>
      </c>
      <c r="K809" s="25" t="n">
        <v>866365</v>
      </c>
      <c r="L809" s="25" t="n">
        <v>1635</v>
      </c>
      <c r="M809" s="25" t="n">
        <v>16.9</v>
      </c>
      <c r="N809" s="25" t="n">
        <v>263370</v>
      </c>
      <c r="O809" s="25" t="n">
        <v>9231.8</v>
      </c>
      <c r="P809" s="25" t="n">
        <v>2385808</v>
      </c>
      <c r="Q809" s="25"/>
      <c r="R809" s="25" t="n">
        <v>8101</v>
      </c>
      <c r="S809" s="25" t="n">
        <v>10.3818</v>
      </c>
      <c r="T809" s="25" t="n">
        <v>100.7</v>
      </c>
      <c r="U809" s="25" t="n">
        <v>25</v>
      </c>
      <c r="V809" s="25" t="n">
        <v>88</v>
      </c>
      <c r="W809" s="25" t="n">
        <v>98.8521</v>
      </c>
      <c r="X809" s="25"/>
      <c r="Y809" s="25"/>
      <c r="Z809" s="25"/>
      <c r="AA809" s="25" t="n">
        <v>295993</v>
      </c>
      <c r="AB809" s="26"/>
      <c r="AC809" s="27" t="n">
        <v>0</v>
      </c>
      <c r="AD809" s="28" t="n">
        <v>0</v>
      </c>
      <c r="AE809" s="28" t="n">
        <v>100.9</v>
      </c>
      <c r="AF809" s="27"/>
      <c r="AG809" s="29" t="n">
        <f aca="false">6753.47943187+0.36116788*I809+0.01252571*N809-22.85359542*V809+0.00407811*AA809-0.00067349*E809</f>
        <v>9043.34793798364</v>
      </c>
      <c r="AH809" s="29" t="n">
        <f aca="false">A809*'Simple Linear Regression'!$B$18+'Simple Linear Regression'!$B$17</f>
        <v>8574.59031073497</v>
      </c>
      <c r="AI809" s="29" t="n">
        <f aca="false">7491.3971+0.0137554*N809-0.00058829*E809-34.3283*V809+0.30565*L809+54.6031*M809</f>
        <v>9335.779798</v>
      </c>
      <c r="AJ809" s="29" t="n">
        <f aca="false">7491.3971-0.00058829*E809+0.30565*L809+54.6031*M809+0.0137554*N809-34.3283*V809</f>
        <v>9335.779798</v>
      </c>
      <c r="AK809" s="30" t="n">
        <f aca="false">11611.58410651-152.38769329*I83+0.00324611*N83-2.92151591*V83-0.00770426*AA83-0.00077781*E83</f>
        <v>9556.67655431133</v>
      </c>
      <c r="AL809" s="29" t="n">
        <f aca="false">2192.59+2373.87*I809+0.0316653*N809-15.7623*V809+0.00202406*AA809-0.000740146*E809-0.00963493*(I809*N809)</f>
        <v>9026.2849897377</v>
      </c>
      <c r="AM809" s="30" t="n">
        <f aca="false">5205.907083+122.0638992*I809+13.609808*(N809/1000)-1.245906883*AD809+0.7746840854*AE809-134.2474226*AC809-1547.125689*IF(AND(B809&gt;=DATE(2020,3,20),B809&lt;=DATE(2020,6,26)),1,0)</f>
        <v>9235.04572947446</v>
      </c>
      <c r="AN809" s="30" t="n">
        <f aca="false">IF(ISNUMBER(C810),C810,AN810)-0.8328750492*(AD811-AD810)+3.274150872*(AE811-AE810)+0.7954612886*((IF(ISNUMBER(C810),C810,AN810)-IF(ISNUMBER(C809),C809,AN809))-(-0.8328750492*(AD810-AD809)+3.274150872*(AE810-AE809)))-1.394571582*AO810+0.4181414112*AO809</f>
        <v>9650.93191662492</v>
      </c>
      <c r="AP809" s="31" t="n">
        <f aca="false">AQ809+AR808+'ARIMAX(1,1,1) Model'!$C$19*(AR808-AR807)+'ARIMAX(1,1,1) Model'!$C$20*AS808</f>
        <v>9493.20689595196</v>
      </c>
      <c r="AQ809" s="31" t="n">
        <f aca="false">'ARIMAX(1,1,1) Model'!$C$6*I809+'ARIMAX(1,1,1) Model'!$C$7*N809/1000+'ARIMAX(1,1,1) Model'!$C$8*AD809+'ARIMAX(1,1,1) Model'!$C$9*AE809+'ARIMAX(1,1,1) Model'!$C$10*AC809+'ARIMAX(1,1,1) Model'!$C$11*IF(AND(B809&gt;='ARIMAX(1,1,1) Model'!$C$25,B809&lt;='ARIMAX(1,1,1) Model'!$C$26),1,0)+'ARIMAX(1,1,1) Model'!$C$12*E809/1000+'ARIMAX(1,1,1) Model'!$C$13*V809+'ARIMAX(1,1,1) Model'!$C$14*A809+'ARIMAX(1,1,1) Model'!$C$15*SIN(2*PI()*A809/'ARIMAX(1,1,1) Model'!$C$24)+'ARIMAX(1,1,1) Model'!$C$16*COS(2*PI()*A809/'ARIMAX(1,1,1) Model'!$C$24)+'ARIMAX(1,1,1) Model'!$C$17*SIN(4*PI()*A809/'ARIMAX(1,1,1) Model'!$C$24)+'ARIMAX(1,1,1) Model'!$C$18*COS(4*PI()*A809/'ARIMAX(1,1,1) Model'!$C$24)</f>
        <v>2074.18740635825</v>
      </c>
      <c r="AR809" s="31" t="n">
        <f aca="false">IF(ISNUMBER(C809),C809,AP809)-AQ809</f>
        <v>7564.81259364175</v>
      </c>
      <c r="AS809" s="31" t="n">
        <f aca="false">IF(ISNUMBER(C809),C809-AP809,0)</f>
        <v>145.793104048042</v>
      </c>
      <c r="AT809" s="32"/>
      <c r="AU809" s="33"/>
      <c r="AV809" s="33"/>
      <c r="AW809" s="31"/>
      <c r="AX809" s="31"/>
    </row>
    <row r="810" customFormat="false" ht="16.5" hidden="false" customHeight="true" outlineLevel="0" collapsed="false">
      <c r="A810" s="23" t="n">
        <v>809</v>
      </c>
      <c r="B810" s="24" t="n">
        <v>38933</v>
      </c>
      <c r="C810" s="23" t="n">
        <v>9697</v>
      </c>
      <c r="D810" s="25"/>
      <c r="E810" s="25" t="n">
        <v>311000</v>
      </c>
      <c r="F810" s="25"/>
      <c r="G810" s="25" t="n">
        <v>75.204</v>
      </c>
      <c r="H810" s="25" t="n">
        <v>76.316</v>
      </c>
      <c r="I810" s="25" t="n">
        <v>3.004</v>
      </c>
      <c r="J810" s="25" t="n">
        <v>13599.16</v>
      </c>
      <c r="K810" s="25" t="n">
        <v>866365</v>
      </c>
      <c r="L810" s="25" t="n">
        <v>1635</v>
      </c>
      <c r="M810" s="25" t="n">
        <v>16.9</v>
      </c>
      <c r="N810" s="25" t="n">
        <v>263370</v>
      </c>
      <c r="O810" s="25" t="n">
        <v>9231.8</v>
      </c>
      <c r="P810" s="25" t="n">
        <v>2385808</v>
      </c>
      <c r="Q810" s="25"/>
      <c r="R810" s="25" t="n">
        <v>8101</v>
      </c>
      <c r="S810" s="25" t="n">
        <v>10.3818</v>
      </c>
      <c r="T810" s="25" t="n">
        <v>100.7</v>
      </c>
      <c r="U810" s="25" t="n">
        <v>25</v>
      </c>
      <c r="V810" s="25" t="n">
        <v>88</v>
      </c>
      <c r="W810" s="25" t="n">
        <v>98.5485</v>
      </c>
      <c r="X810" s="25"/>
      <c r="Y810" s="25"/>
      <c r="Z810" s="25"/>
      <c r="AA810" s="25" t="n">
        <v>295993</v>
      </c>
      <c r="AB810" s="26"/>
      <c r="AC810" s="27" t="n">
        <v>0</v>
      </c>
      <c r="AD810" s="28" t="n">
        <v>0</v>
      </c>
      <c r="AE810" s="28" t="n">
        <v>113.8</v>
      </c>
      <c r="AF810" s="27"/>
      <c r="AG810" s="29" t="n">
        <f aca="false">6753.47943187+0.36116788*I810+0.01252571*N810-22.85359542*V810+0.00407811*AA810-0.00067349*E810</f>
        <v>9039.98084915152</v>
      </c>
      <c r="AH810" s="29" t="n">
        <f aca="false">A810*'Simple Linear Regression'!$B$18+'Simple Linear Regression'!$B$17</f>
        <v>8575.44334781887</v>
      </c>
      <c r="AI810" s="29" t="n">
        <f aca="false">7491.3971+0.0137554*N810-0.00058829*E810-34.3283*V810+0.30565*L810+54.6031*M810</f>
        <v>9332.838348</v>
      </c>
      <c r="AJ810" s="29" t="n">
        <f aca="false">7491.3971-0.00058829*E810+0.30565*L810+54.6031*M810+0.0137554*N810-34.3283*V810</f>
        <v>9332.838348</v>
      </c>
      <c r="AK810" s="30" t="n">
        <f aca="false">11611.58410651-152.38769329*I84+0.00324611*N84-2.92151591*V84-0.00770426*AA84-0.00077781*E84</f>
        <v>9540.43868196791</v>
      </c>
      <c r="AL810" s="29" t="n">
        <f aca="false">2192.59+2373.87*I810+0.0316653*N810-15.7623*V810+0.00202406*AA810-0.000740146*E810-0.00963493*(I810*N810)</f>
        <v>9022.4205782236</v>
      </c>
      <c r="AM810" s="30" t="n">
        <f aca="false">5205.907083+122.0638992*I810+13.609808*(N810/1000)-1.245906883*AD810+0.7746840854*AE810-134.2474226*AC810-1547.125689*IF(AND(B810&gt;=DATE(2020,3,20),B810&lt;=DATE(2020,6,26)),1,0)</f>
        <v>9245.16121807532</v>
      </c>
      <c r="AN810" s="30" t="n">
        <f aca="false">IF(ISNUMBER(C811),C811,AN811)-0.8328750492*(AD812-AD811)+3.274150872*(AE812-AE811)+0.7954612886*((IF(ISNUMBER(C811),C811,AN811)-IF(ISNUMBER(C810),C810,AN810))-(-0.8328750492*(AD811-AD810)+3.274150872*(AE811-AE810)))-1.394571582*AO811+0.4181414112*AO810</f>
        <v>9386.80757849465</v>
      </c>
      <c r="AP810" s="31" t="n">
        <f aca="false">AQ810+AR809+'ARIMAX(1,1,1) Model'!$C$19*(AR809-AR808)+'ARIMAX(1,1,1) Model'!$C$20*AS809</f>
        <v>9527.74045275497</v>
      </c>
      <c r="AQ810" s="31" t="n">
        <f aca="false">'ARIMAX(1,1,1) Model'!$C$6*I810+'ARIMAX(1,1,1) Model'!$C$7*N810/1000+'ARIMAX(1,1,1) Model'!$C$8*AD810+'ARIMAX(1,1,1) Model'!$C$9*AE810+'ARIMAX(1,1,1) Model'!$C$10*AC810+'ARIMAX(1,1,1) Model'!$C$11*IF(AND(B810&gt;='ARIMAX(1,1,1) Model'!$C$25,B810&lt;='ARIMAX(1,1,1) Model'!$C$26),1,0)+'ARIMAX(1,1,1) Model'!$C$12*E810/1000+'ARIMAX(1,1,1) Model'!$C$13*V810+'ARIMAX(1,1,1) Model'!$C$14*A810+'ARIMAX(1,1,1) Model'!$C$15*SIN(2*PI()*A810/'ARIMAX(1,1,1) Model'!$C$24)+'ARIMAX(1,1,1) Model'!$C$16*COS(2*PI()*A810/'ARIMAX(1,1,1) Model'!$C$24)+'ARIMAX(1,1,1) Model'!$C$17*SIN(4*PI()*A810/'ARIMAX(1,1,1) Model'!$C$24)+'ARIMAX(1,1,1) Model'!$C$18*COS(4*PI()*A810/'ARIMAX(1,1,1) Model'!$C$24)</f>
        <v>2080.32511907273</v>
      </c>
      <c r="AR810" s="31" t="n">
        <f aca="false">IF(ISNUMBER(C810),C810,AP810)-AQ810</f>
        <v>7616.67488092727</v>
      </c>
      <c r="AS810" s="31" t="n">
        <f aca="false">IF(ISNUMBER(C810),C810-AP810,0)</f>
        <v>169.259547245027</v>
      </c>
      <c r="AT810" s="32"/>
      <c r="AU810" s="33"/>
      <c r="AV810" s="33"/>
      <c r="AW810" s="31"/>
      <c r="AX810" s="31"/>
    </row>
    <row r="811" customFormat="false" ht="16.5" hidden="false" customHeight="true" outlineLevel="0" collapsed="false">
      <c r="A811" s="23" t="n">
        <v>810</v>
      </c>
      <c r="B811" s="24" t="n">
        <v>38940</v>
      </c>
      <c r="C811" s="23" t="n">
        <v>9530</v>
      </c>
      <c r="D811" s="25"/>
      <c r="E811" s="25" t="n">
        <v>318000</v>
      </c>
      <c r="F811" s="25"/>
      <c r="G811" s="25" t="n">
        <v>75.634</v>
      </c>
      <c r="H811" s="25" t="n">
        <v>76.978</v>
      </c>
      <c r="I811" s="25" t="n">
        <v>3.038</v>
      </c>
      <c r="J811" s="25" t="n">
        <v>13753.424</v>
      </c>
      <c r="K811" s="25" t="n">
        <v>780066</v>
      </c>
      <c r="L811" s="25" t="n">
        <v>1665</v>
      </c>
      <c r="M811" s="25" t="n">
        <v>16.9</v>
      </c>
      <c r="N811" s="25" t="n">
        <v>263370</v>
      </c>
      <c r="O811" s="25" t="n">
        <v>9259.6</v>
      </c>
      <c r="P811" s="25" t="n">
        <v>2385808</v>
      </c>
      <c r="Q811" s="25"/>
      <c r="R811" s="25" t="n">
        <v>8101</v>
      </c>
      <c r="S811" s="25" t="n">
        <v>10.3818</v>
      </c>
      <c r="T811" s="25" t="n">
        <v>101.6</v>
      </c>
      <c r="U811" s="25" t="n">
        <v>25</v>
      </c>
      <c r="V811" s="25" t="n">
        <v>91.2</v>
      </c>
      <c r="W811" s="25" t="n">
        <v>97.95684</v>
      </c>
      <c r="X811" s="25"/>
      <c r="Y811" s="25"/>
      <c r="Z811" s="25"/>
      <c r="AA811" s="25" t="n">
        <v>295993</v>
      </c>
      <c r="AB811" s="26"/>
      <c r="AC811" s="27" t="n">
        <v>0</v>
      </c>
      <c r="AD811" s="28" t="n">
        <v>0</v>
      </c>
      <c r="AE811" s="28" t="n">
        <v>95.9</v>
      </c>
      <c r="AF811" s="27"/>
      <c r="AG811" s="29" t="n">
        <f aca="false">6753.47943187+0.36116788*I811+0.01252571*N811-22.85359542*V811+0.00407811*AA811-0.00067349*E811</f>
        <v>8962.14719351544</v>
      </c>
      <c r="AH811" s="29" t="n">
        <f aca="false">A811*'Simple Linear Regression'!$B$18+'Simple Linear Regression'!$B$17</f>
        <v>8576.29638490278</v>
      </c>
      <c r="AI811" s="29" t="n">
        <f aca="false">7491.3971+0.0137554*N811-0.00058829*E811-34.3283*V811+0.30565*L811+54.6031*M811</f>
        <v>9228.039258</v>
      </c>
      <c r="AJ811" s="29" t="n">
        <f aca="false">7491.3971-0.00058829*E811+0.30565*L811+54.6031*M811+0.0137554*N811-34.3283*V811</f>
        <v>9228.039258</v>
      </c>
      <c r="AK811" s="30" t="n">
        <f aca="false">11611.58410651-152.38769329*I85+0.00324611*N85-2.92151591*V85-0.00770426*AA85-0.00077781*E85</f>
        <v>9534.21620196791</v>
      </c>
      <c r="AL811" s="29" t="n">
        <f aca="false">2192.59+2373.87*I811+0.0316653*N811-15.7623*V811+0.00202406*AA811-0.000740146*E811-0.00963493*(I811*N811)</f>
        <v>8961.2350247442</v>
      </c>
      <c r="AM811" s="30" t="n">
        <f aca="false">5205.907083+122.0638992*I811+13.609808*(N811/1000)-1.245906883*AD811+0.7746840854*AE811-134.2474226*AC811-1547.125689*IF(AND(B811&gt;=DATE(2020,3,20),B811&lt;=DATE(2020,6,26)),1,0)</f>
        <v>9235.44454551946</v>
      </c>
      <c r="AN811" s="30" t="n">
        <f aca="false">IF(ISNUMBER(C812),C812,AN812)-0.8328750492*(AD813-AD812)+3.274150872*(AE813-AE812)+0.7954612886*((IF(ISNUMBER(C812),C812,AN812)-IF(ISNUMBER(C811),C811,AN811))-(-0.8328750492*(AD812-AD811)+3.274150872*(AE812-AE811)))-1.394571582*AO812+0.4181414112*AO811</f>
        <v>9687.23908676279</v>
      </c>
      <c r="AP811" s="31" t="n">
        <f aca="false">AQ811+AR810+'ARIMAX(1,1,1) Model'!$C$19*(AR810-AR809)+'ARIMAX(1,1,1) Model'!$C$20*AS810</f>
        <v>9508.09135645444</v>
      </c>
      <c r="AQ811" s="31" t="n">
        <f aca="false">'ARIMAX(1,1,1) Model'!$C$6*I811+'ARIMAX(1,1,1) Model'!$C$7*N811/1000+'ARIMAX(1,1,1) Model'!$C$8*AD811+'ARIMAX(1,1,1) Model'!$C$9*AE811+'ARIMAX(1,1,1) Model'!$C$10*AC811+'ARIMAX(1,1,1) Model'!$C$11*IF(AND(B811&gt;='ARIMAX(1,1,1) Model'!$C$25,B811&lt;='ARIMAX(1,1,1) Model'!$C$26),1,0)+'ARIMAX(1,1,1) Model'!$C$12*E811/1000+'ARIMAX(1,1,1) Model'!$C$13*V811+'ARIMAX(1,1,1) Model'!$C$14*A811+'ARIMAX(1,1,1) Model'!$C$15*SIN(2*PI()*A811/'ARIMAX(1,1,1) Model'!$C$24)+'ARIMAX(1,1,1) Model'!$C$16*COS(2*PI()*A811/'ARIMAX(1,1,1) Model'!$C$24)+'ARIMAX(1,1,1) Model'!$C$17*SIN(4*PI()*A811/'ARIMAX(1,1,1) Model'!$C$24)+'ARIMAX(1,1,1) Model'!$C$18*COS(4*PI()*A811/'ARIMAX(1,1,1) Model'!$C$24)</f>
        <v>2038.70598516578</v>
      </c>
      <c r="AR811" s="31" t="n">
        <f aca="false">IF(ISNUMBER(C811),C811,AP811)-AQ811</f>
        <v>7491.29401483422</v>
      </c>
      <c r="AS811" s="31" t="n">
        <f aca="false">IF(ISNUMBER(C811),C811-AP811,0)</f>
        <v>21.9086435455611</v>
      </c>
      <c r="AT811" s="32"/>
      <c r="AU811" s="33"/>
      <c r="AV811" s="33"/>
      <c r="AW811" s="31"/>
      <c r="AX811" s="31"/>
    </row>
    <row r="812" customFormat="false" ht="16.5" hidden="false" customHeight="true" outlineLevel="0" collapsed="false">
      <c r="A812" s="23" t="n">
        <v>811</v>
      </c>
      <c r="B812" s="24" t="n">
        <v>38947</v>
      </c>
      <c r="C812" s="23" t="n">
        <v>9571</v>
      </c>
      <c r="D812" s="25"/>
      <c r="E812" s="25" t="n">
        <v>310000</v>
      </c>
      <c r="F812" s="25"/>
      <c r="G812" s="25" t="n">
        <v>71.794</v>
      </c>
      <c r="H812" s="25" t="n">
        <v>72.348</v>
      </c>
      <c r="I812" s="25" t="n">
        <v>3</v>
      </c>
      <c r="J812" s="25" t="n">
        <v>13753.424</v>
      </c>
      <c r="K812" s="25" t="n">
        <v>780066</v>
      </c>
      <c r="L812" s="25" t="n">
        <v>1665</v>
      </c>
      <c r="M812" s="25" t="n">
        <v>17.662</v>
      </c>
      <c r="N812" s="25" t="n">
        <v>263782</v>
      </c>
      <c r="O812" s="25" t="n">
        <v>9259.6</v>
      </c>
      <c r="P812" s="25" t="n">
        <v>2385808</v>
      </c>
      <c r="Q812" s="25"/>
      <c r="R812" s="25" t="n">
        <v>8101</v>
      </c>
      <c r="S812" s="25" t="n">
        <v>10.3818</v>
      </c>
      <c r="T812" s="25" t="n">
        <v>101.6</v>
      </c>
      <c r="U812" s="25" t="n">
        <v>25</v>
      </c>
      <c r="V812" s="25" t="n">
        <v>91.2</v>
      </c>
      <c r="W812" s="25" t="n">
        <v>97.65528</v>
      </c>
      <c r="X812" s="25"/>
      <c r="Y812" s="25"/>
      <c r="Z812" s="25"/>
      <c r="AA812" s="25" t="n">
        <v>295993</v>
      </c>
      <c r="AB812" s="26"/>
      <c r="AC812" s="27" t="n">
        <v>0</v>
      </c>
      <c r="AD812" s="28" t="n">
        <v>0</v>
      </c>
      <c r="AE812" s="28" t="n">
        <v>78.5</v>
      </c>
      <c r="AF812" s="27"/>
      <c r="AG812" s="29" t="n">
        <f aca="false">6753.47943187+0.36116788*I812+0.01252571*N812-22.85359542*V812+0.00407811*AA812-0.00067349*E812</f>
        <v>8972.681981656</v>
      </c>
      <c r="AH812" s="29" t="n">
        <f aca="false">A812*'Simple Linear Regression'!$B$18+'Simple Linear Regression'!$B$17</f>
        <v>8577.14942198668</v>
      </c>
      <c r="AI812" s="29" t="n">
        <f aca="false">7491.3971+0.0137554*N812-0.00058829*E812-34.3283*V812+0.30565*L812+54.6031*M812</f>
        <v>9280.020365</v>
      </c>
      <c r="AJ812" s="29" t="n">
        <f aca="false">7491.3971-0.00058829*E812+0.30565*L812+54.6031*M812+0.0137554*N812-34.3283*V812</f>
        <v>9280.020365</v>
      </c>
      <c r="AK812" s="30" t="n">
        <f aca="false">11611.58410651-152.38769329*I86+0.00324611*N86-2.92151591*V86-0.00770426*AA86-0.00077781*E86</f>
        <v>9564.22053512804</v>
      </c>
      <c r="AL812" s="29" t="n">
        <f aca="false">2192.59+2373.87*I812+0.0316653*N812-15.7623*V812+0.00202406*AA812-0.000740146*E812-0.00963493*(I812*N812)</f>
        <v>8974.5134204</v>
      </c>
      <c r="AM812" s="30" t="n">
        <f aca="false">5205.907083+122.0638992*I812+13.609808*(N812/1000)-1.245906883*AD812+0.7746840854*AE812-134.2474226*AC812-1547.125689*IF(AND(B812&gt;=DATE(2020,3,20),B812&lt;=DATE(2020,6,26)),1,0)</f>
        <v>9222.9338551599</v>
      </c>
      <c r="AN812" s="30" t="n">
        <f aca="false">IF(ISNUMBER(C813),C813,AN813)-0.8328750492*(AD814-AD813)+3.274150872*(AE814-AE813)+0.7954612886*((IF(ISNUMBER(C813),C813,AN813)-IF(ISNUMBER(C812),C812,AN812))-(-0.8328750492*(AD813-AD812)+3.274150872*(AE813-AE812)))-1.394571582*AO813+0.4181414112*AO812</f>
        <v>9555.70591050413</v>
      </c>
      <c r="AP812" s="31" t="n">
        <f aca="false">AQ812+AR811+'ARIMAX(1,1,1) Model'!$C$19*(AR811-AR810)+'ARIMAX(1,1,1) Model'!$C$20*AS811</f>
        <v>9437.74180582607</v>
      </c>
      <c r="AQ812" s="31" t="n">
        <f aca="false">'ARIMAX(1,1,1) Model'!$C$6*I812+'ARIMAX(1,1,1) Model'!$C$7*N812/1000+'ARIMAX(1,1,1) Model'!$C$8*AD812+'ARIMAX(1,1,1) Model'!$C$9*AE812+'ARIMAX(1,1,1) Model'!$C$10*AC812+'ARIMAX(1,1,1) Model'!$C$11*IF(AND(B812&gt;='ARIMAX(1,1,1) Model'!$C$25,B812&lt;='ARIMAX(1,1,1) Model'!$C$26),1,0)+'ARIMAX(1,1,1) Model'!$C$12*E812/1000+'ARIMAX(1,1,1) Model'!$C$13*V812+'ARIMAX(1,1,1) Model'!$C$14*A812+'ARIMAX(1,1,1) Model'!$C$15*SIN(2*PI()*A812/'ARIMAX(1,1,1) Model'!$C$24)+'ARIMAX(1,1,1) Model'!$C$16*COS(2*PI()*A812/'ARIMAX(1,1,1) Model'!$C$24)+'ARIMAX(1,1,1) Model'!$C$17*SIN(4*PI()*A812/'ARIMAX(1,1,1) Model'!$C$24)+'ARIMAX(1,1,1) Model'!$C$18*COS(4*PI()*A812/'ARIMAX(1,1,1) Model'!$C$24)</f>
        <v>1978.39600131844</v>
      </c>
      <c r="AR812" s="31" t="n">
        <f aca="false">IF(ISNUMBER(C812),C812,AP812)-AQ812</f>
        <v>7592.60399868156</v>
      </c>
      <c r="AS812" s="31" t="n">
        <f aca="false">IF(ISNUMBER(C812),C812-AP812,0)</f>
        <v>133.258194173935</v>
      </c>
      <c r="AT812" s="32"/>
      <c r="AU812" s="33"/>
      <c r="AV812" s="33"/>
      <c r="AW812" s="31"/>
      <c r="AX812" s="31"/>
    </row>
    <row r="813" customFormat="false" ht="16.5" hidden="false" customHeight="true" outlineLevel="0" collapsed="false">
      <c r="A813" s="23" t="n">
        <v>812</v>
      </c>
      <c r="B813" s="24" t="n">
        <v>38954</v>
      </c>
      <c r="C813" s="23" t="n">
        <v>9610</v>
      </c>
      <c r="D813" s="25"/>
      <c r="E813" s="25" t="n">
        <v>315000</v>
      </c>
      <c r="F813" s="25"/>
      <c r="G813" s="25" t="n">
        <v>72.12</v>
      </c>
      <c r="H813" s="25" t="n">
        <v>71.916</v>
      </c>
      <c r="I813" s="25" t="n">
        <v>2.924</v>
      </c>
      <c r="J813" s="25" t="n">
        <v>13753.424</v>
      </c>
      <c r="K813" s="25" t="n">
        <v>780066</v>
      </c>
      <c r="L813" s="25" t="n">
        <v>1665</v>
      </c>
      <c r="M813" s="25" t="n">
        <v>17.662</v>
      </c>
      <c r="N813" s="25" t="n">
        <v>263782</v>
      </c>
      <c r="O813" s="25" t="n">
        <v>9259.6</v>
      </c>
      <c r="P813" s="25" t="n">
        <v>2385808</v>
      </c>
      <c r="Q813" s="25"/>
      <c r="R813" s="25" t="n">
        <v>8101</v>
      </c>
      <c r="S813" s="25" t="n">
        <v>10.7471</v>
      </c>
      <c r="T813" s="25" t="n">
        <v>101.6</v>
      </c>
      <c r="U813" s="25" t="n">
        <v>25</v>
      </c>
      <c r="V813" s="25" t="n">
        <v>91.2</v>
      </c>
      <c r="W813" s="25" t="n">
        <v>97.65354</v>
      </c>
      <c r="X813" s="25"/>
      <c r="Y813" s="25"/>
      <c r="Z813" s="25"/>
      <c r="AA813" s="25" t="n">
        <v>295993</v>
      </c>
      <c r="AB813" s="26"/>
      <c r="AC813" s="27" t="n">
        <v>0</v>
      </c>
      <c r="AD813" s="28" t="n">
        <v>0</v>
      </c>
      <c r="AE813" s="28" t="n">
        <v>90.2</v>
      </c>
      <c r="AF813" s="27"/>
      <c r="AG813" s="29" t="n">
        <f aca="false">6753.47943187+0.36116788*I813+0.01252571*N813-22.85359542*V813+0.00407811*AA813-0.00067349*E813</f>
        <v>8969.28708289712</v>
      </c>
      <c r="AH813" s="29" t="n">
        <f aca="false">A813*'Simple Linear Regression'!$B$18+'Simple Linear Regression'!$B$17</f>
        <v>8578.00245907059</v>
      </c>
      <c r="AI813" s="29" t="n">
        <f aca="false">7491.3971+0.0137554*N813-0.00058829*E813-34.3283*V813+0.30565*L813+54.6031*M813</f>
        <v>9277.078915</v>
      </c>
      <c r="AJ813" s="29" t="n">
        <f aca="false">7491.3971-0.00058829*E813+0.30565*L813+54.6031*M813+0.0137554*N813-34.3283*V813</f>
        <v>9277.078915</v>
      </c>
      <c r="AK813" s="30" t="n">
        <f aca="false">11611.58410651-152.38769329*I87+0.00324611*N87-2.92151591*V87-0.00770426*AA87-0.00077781*E87</f>
        <v>9555.81701282133</v>
      </c>
      <c r="AL813" s="29" t="n">
        <f aca="false">2192.59+2373.87*I813+0.0316653*N813-15.7623*V813+0.00202406*AA813-0.000740146*E813-0.00963493*(I813*N813)</f>
        <v>8983.55417439976</v>
      </c>
      <c r="AM813" s="30" t="n">
        <f aca="false">5205.907083+122.0638992*I813+13.609808*(N813/1000)-1.245906883*AD813+0.7746840854*AE813-134.2474226*AC813-1547.125689*IF(AND(B813&gt;=DATE(2020,3,20),B813&lt;=DATE(2020,6,26)),1,0)</f>
        <v>9222.72080261988</v>
      </c>
      <c r="AN813" s="30" t="n">
        <f aca="false">IF(ISNUMBER(C814),C814,AN814)-0.8328750492*(AD815-AD814)+3.274150872*(AE815-AE814)+0.7954612886*((IF(ISNUMBER(C814),C814,AN814)-IF(ISNUMBER(C813),C813,AN813))-(-0.8328750492*(AD814-AD813)+3.274150872*(AE814-AE813)))-1.394571582*AO814+0.4181414112*AO813</f>
        <v>9646.68167845388</v>
      </c>
      <c r="AP813" s="31" t="n">
        <f aca="false">AQ813+AR812+'ARIMAX(1,1,1) Model'!$C$19*(AR812-AR811)+'ARIMAX(1,1,1) Model'!$C$20*AS812</f>
        <v>9491.48157673024</v>
      </c>
      <c r="AQ813" s="31" t="n">
        <f aca="false">'ARIMAX(1,1,1) Model'!$C$6*I813+'ARIMAX(1,1,1) Model'!$C$7*N813/1000+'ARIMAX(1,1,1) Model'!$C$8*AD813+'ARIMAX(1,1,1) Model'!$C$9*AE813+'ARIMAX(1,1,1) Model'!$C$10*AC813+'ARIMAX(1,1,1) Model'!$C$11*IF(AND(B813&gt;='ARIMAX(1,1,1) Model'!$C$25,B813&lt;='ARIMAX(1,1,1) Model'!$C$26),1,0)+'ARIMAX(1,1,1) Model'!$C$12*E813/1000+'ARIMAX(1,1,1) Model'!$C$13*V813+'ARIMAX(1,1,1) Model'!$C$14*A813+'ARIMAX(1,1,1) Model'!$C$15*SIN(2*PI()*A813/'ARIMAX(1,1,1) Model'!$C$24)+'ARIMAX(1,1,1) Model'!$C$16*COS(2*PI()*A813/'ARIMAX(1,1,1) Model'!$C$24)+'ARIMAX(1,1,1) Model'!$C$17*SIN(4*PI()*A813/'ARIMAX(1,1,1) Model'!$C$24)+'ARIMAX(1,1,1) Model'!$C$18*COS(4*PI()*A813/'ARIMAX(1,1,1) Model'!$C$24)</f>
        <v>2008.94014907263</v>
      </c>
      <c r="AR813" s="31" t="n">
        <f aca="false">IF(ISNUMBER(C813),C813,AP813)-AQ813</f>
        <v>7601.05985092737</v>
      </c>
      <c r="AS813" s="31" t="n">
        <f aca="false">IF(ISNUMBER(C813),C813-AP813,0)</f>
        <v>118.518423269763</v>
      </c>
      <c r="AT813" s="32"/>
      <c r="AU813" s="33"/>
      <c r="AV813" s="33"/>
      <c r="AW813" s="31"/>
      <c r="AX813" s="31"/>
    </row>
    <row r="814" customFormat="false" ht="16.5" hidden="false" customHeight="true" outlineLevel="0" collapsed="false">
      <c r="A814" s="23" t="n">
        <v>813</v>
      </c>
      <c r="B814" s="24" t="n">
        <v>38961</v>
      </c>
      <c r="C814" s="23" t="n">
        <v>9622</v>
      </c>
      <c r="D814" s="25"/>
      <c r="E814" s="25" t="n">
        <v>314000</v>
      </c>
      <c r="F814" s="25"/>
      <c r="G814" s="25" t="n">
        <v>70.006</v>
      </c>
      <c r="H814" s="25" t="n">
        <v>68.35</v>
      </c>
      <c r="I814" s="25" t="n">
        <v>2.845</v>
      </c>
      <c r="J814" s="25" t="n">
        <v>13753.424</v>
      </c>
      <c r="K814" s="25" t="n">
        <v>780066</v>
      </c>
      <c r="L814" s="25" t="n">
        <v>1665</v>
      </c>
      <c r="M814" s="25" t="n">
        <v>17.662</v>
      </c>
      <c r="N814" s="25" t="n">
        <v>263782</v>
      </c>
      <c r="O814" s="25" t="n">
        <v>9259.6</v>
      </c>
      <c r="P814" s="25" t="n">
        <v>2385808</v>
      </c>
      <c r="Q814" s="25"/>
      <c r="R814" s="25" t="n">
        <v>8101</v>
      </c>
      <c r="S814" s="25" t="n">
        <v>10.7471</v>
      </c>
      <c r="T814" s="25" t="n">
        <v>101.6</v>
      </c>
      <c r="U814" s="25" t="n">
        <v>25</v>
      </c>
      <c r="V814" s="25" t="n">
        <v>91.2</v>
      </c>
      <c r="W814" s="25" t="n">
        <v>97.64864</v>
      </c>
      <c r="X814" s="25"/>
      <c r="Y814" s="25"/>
      <c r="Z814" s="25"/>
      <c r="AA814" s="25" t="n">
        <v>295993</v>
      </c>
      <c r="AB814" s="26"/>
      <c r="AC814" s="27" t="n">
        <v>0</v>
      </c>
      <c r="AD814" s="28" t="n">
        <v>0.2</v>
      </c>
      <c r="AE814" s="28" t="n">
        <v>73.5</v>
      </c>
      <c r="AF814" s="27"/>
      <c r="AG814" s="29" t="n">
        <f aca="false">6753.47943187+0.36116788*I814+0.01252571*N814-22.85359542*V814+0.00407811*AA814-0.00067349*E814</f>
        <v>8969.9320406346</v>
      </c>
      <c r="AH814" s="29" t="n">
        <f aca="false">A814*'Simple Linear Regression'!$B$18+'Simple Linear Regression'!$B$17</f>
        <v>8578.85549615449</v>
      </c>
      <c r="AI814" s="29" t="n">
        <f aca="false">7491.3971+0.0137554*N814-0.00058829*E814-34.3283*V814+0.30565*L814+54.6031*M814</f>
        <v>9277.667205</v>
      </c>
      <c r="AJ814" s="29" t="n">
        <f aca="false">7491.3971-0.00058829*E814+0.30565*L814+54.6031*M814+0.0137554*N814-34.3283*V814</f>
        <v>9277.667205</v>
      </c>
      <c r="AK814" s="30" t="n">
        <f aca="false">11611.58410651-152.38769329*I88+0.00324611*N88-2.92151591*V88-0.00770426*AA88-0.00077781*E88</f>
        <v>9570.57953128778</v>
      </c>
      <c r="AL814" s="29" t="n">
        <f aca="false">2192.59+2373.87*I814+0.0316653*N814-15.7623*V814+0.00202406*AA814-0.000740146*E814-0.00963493*(I814*N814)</f>
        <v>8997.5387577153</v>
      </c>
      <c r="AM814" s="30" t="n">
        <f aca="false">5205.907083+122.0638992*I814+13.609808*(N814/1000)-1.245906883*AD814+0.7746840854*AE814-134.2474226*AC814-1547.125689*IF(AND(B814&gt;=DATE(2020,3,20),B814&lt;=DATE(2020,6,26)),1,0)</f>
        <v>9199.8913489803</v>
      </c>
      <c r="AN814" s="30" t="n">
        <f aca="false">IF(ISNUMBER(C815),C815,AN815)-0.8328750492*(AD816-AD815)+3.274150872*(AE816-AE815)+0.7954612886*((IF(ISNUMBER(C815),C815,AN815)-IF(ISNUMBER(C814),C814,AN814))-(-0.8328750492*(AD815-AD814)+3.274150872*(AE815-AE814)))-1.394571582*AO815+0.4181414112*AO814</f>
        <v>9102.87658910743</v>
      </c>
      <c r="AP814" s="31" t="n">
        <f aca="false">AQ814+AR813+'ARIMAX(1,1,1) Model'!$C$19*(AR813-AR812)+'ARIMAX(1,1,1) Model'!$C$20*AS813</f>
        <v>9458.54552725464</v>
      </c>
      <c r="AQ814" s="31" t="n">
        <f aca="false">'ARIMAX(1,1,1) Model'!$C$6*I814+'ARIMAX(1,1,1) Model'!$C$7*N814/1000+'ARIMAX(1,1,1) Model'!$C$8*AD814+'ARIMAX(1,1,1) Model'!$C$9*AE814+'ARIMAX(1,1,1) Model'!$C$10*AC814+'ARIMAX(1,1,1) Model'!$C$11*IF(AND(B814&gt;='ARIMAX(1,1,1) Model'!$C$25,B814&lt;='ARIMAX(1,1,1) Model'!$C$26),1,0)+'ARIMAX(1,1,1) Model'!$C$12*E814/1000+'ARIMAX(1,1,1) Model'!$C$13*V814+'ARIMAX(1,1,1) Model'!$C$14*A814+'ARIMAX(1,1,1) Model'!$C$15*SIN(2*PI()*A814/'ARIMAX(1,1,1) Model'!$C$24)+'ARIMAX(1,1,1) Model'!$C$16*COS(2*PI()*A814/'ARIMAX(1,1,1) Model'!$C$24)+'ARIMAX(1,1,1) Model'!$C$17*SIN(4*PI()*A814/'ARIMAX(1,1,1) Model'!$C$24)+'ARIMAX(1,1,1) Model'!$C$18*COS(4*PI()*A814/'ARIMAX(1,1,1) Model'!$C$24)</f>
        <v>1963.33743905077</v>
      </c>
      <c r="AR814" s="31" t="n">
        <f aca="false">IF(ISNUMBER(C814),C814,AP814)-AQ814</f>
        <v>7658.66256094923</v>
      </c>
      <c r="AS814" s="31" t="n">
        <f aca="false">IF(ISNUMBER(C814),C814-AP814,0)</f>
        <v>163.454472745365</v>
      </c>
      <c r="AT814" s="32"/>
      <c r="AU814" s="33"/>
      <c r="AV814" s="33"/>
      <c r="AW814" s="31"/>
      <c r="AX814" s="31"/>
    </row>
    <row r="815" customFormat="false" ht="16.5" hidden="false" customHeight="true" outlineLevel="0" collapsed="false">
      <c r="A815" s="23" t="n">
        <v>814</v>
      </c>
      <c r="B815" s="24" t="n">
        <v>38968</v>
      </c>
      <c r="C815" s="23" t="n">
        <v>9368</v>
      </c>
      <c r="D815" s="25"/>
      <c r="E815" s="25" t="n">
        <v>315000</v>
      </c>
      <c r="F815" s="25"/>
      <c r="G815" s="25" t="n">
        <v>67.53</v>
      </c>
      <c r="H815" s="25" t="n">
        <v>65.758</v>
      </c>
      <c r="I815" s="25" t="n">
        <v>2.727</v>
      </c>
      <c r="J815" s="25" t="n">
        <v>13753.424</v>
      </c>
      <c r="K815" s="25" t="n">
        <v>780066</v>
      </c>
      <c r="L815" s="25" t="n">
        <v>1681</v>
      </c>
      <c r="M815" s="25" t="n">
        <v>17.662</v>
      </c>
      <c r="N815" s="25" t="n">
        <v>263782</v>
      </c>
      <c r="O815" s="25" t="n">
        <v>9343.8</v>
      </c>
      <c r="P815" s="25" t="n">
        <v>2385808</v>
      </c>
      <c r="Q815" s="25"/>
      <c r="R815" s="25" t="n">
        <v>8101</v>
      </c>
      <c r="S815" s="25" t="n">
        <v>10.7471</v>
      </c>
      <c r="T815" s="25" t="n">
        <v>101.6</v>
      </c>
      <c r="U815" s="25" t="n">
        <v>25</v>
      </c>
      <c r="V815" s="25" t="n">
        <v>93</v>
      </c>
      <c r="W815" s="25" t="n">
        <v>97.67062</v>
      </c>
      <c r="X815" s="25"/>
      <c r="Y815" s="25"/>
      <c r="Z815" s="25"/>
      <c r="AA815" s="25" t="n">
        <v>295993</v>
      </c>
      <c r="AB815" s="26"/>
      <c r="AC815" s="27" t="n">
        <v>1</v>
      </c>
      <c r="AD815" s="28" t="n">
        <v>0.6</v>
      </c>
      <c r="AE815" s="28" t="n">
        <v>64.9</v>
      </c>
      <c r="AF815" s="27"/>
      <c r="AG815" s="29" t="n">
        <f aca="false">6753.47943187+0.36116788*I815+0.01252571*N815-22.85359542*V815+0.00407811*AA815-0.00067349*E815</f>
        <v>8928.07946106876</v>
      </c>
      <c r="AH815" s="29" t="n">
        <f aca="false">A815*'Simple Linear Regression'!$B$18+'Simple Linear Regression'!$B$17</f>
        <v>8579.70853323839</v>
      </c>
      <c r="AI815" s="29" t="n">
        <f aca="false">7491.3971+0.0137554*N815-0.00058829*E815-34.3283*V815+0.30565*L815+54.6031*M815</f>
        <v>9220.178375</v>
      </c>
      <c r="AJ815" s="29" t="n">
        <f aca="false">7491.3971-0.00058829*E815+0.30565*L815+54.6031*M815+0.0137554*N815-34.3283*V815</f>
        <v>9220.178375</v>
      </c>
      <c r="AK815" s="30" t="n">
        <f aca="false">11611.58410651-152.38769329*I89+0.00324611*N89-2.92151591*V89-0.00770426*AA89-0.00077781*E89</f>
        <v>9581.05336232265</v>
      </c>
      <c r="AL815" s="29" t="n">
        <f aca="false">2192.59+2373.87*I815+0.0316653*N815-15.7623*V815+0.00202406*AA815-0.000740146*E815-0.00963493*(I815*N815)</f>
        <v>8988.20930213598</v>
      </c>
      <c r="AM815" s="30" t="n">
        <f aca="false">5205.907083+122.0638992*I815+13.609808*(N815/1000)-1.245906883*AD815+0.7746840854*AE815-134.2474226*AC815-1547.125689*IF(AND(B815&gt;=DATE(2020,3,20),B815&lt;=DATE(2020,6,26)),1,0)</f>
        <v>9044.07974038706</v>
      </c>
      <c r="AN815" s="30" t="n">
        <f aca="false">IF(ISNUMBER(C816),C816,AN816)-0.8328750492*(AD817-AD816)+3.274150872*(AE817-AE816)+0.7954612886*((IF(ISNUMBER(C816),C816,AN816)-IF(ISNUMBER(C815),C815,AN815))-(-0.8328750492*(AD816-AD815)+3.274150872*(AE816-AE815)))-1.394571582*AO816+0.4181414112*AO815</f>
        <v>9177.12417755889</v>
      </c>
      <c r="AP815" s="31" t="n">
        <f aca="false">AQ815+AR814+'ARIMAX(1,1,1) Model'!$C$19*(AR814-AR813)+'ARIMAX(1,1,1) Model'!$C$20*AS814</f>
        <v>9390.05540195402</v>
      </c>
      <c r="AQ815" s="31" t="n">
        <f aca="false">'ARIMAX(1,1,1) Model'!$C$6*I815+'ARIMAX(1,1,1) Model'!$C$7*N815/1000+'ARIMAX(1,1,1) Model'!$C$8*AD815+'ARIMAX(1,1,1) Model'!$C$9*AE815+'ARIMAX(1,1,1) Model'!$C$10*AC815+'ARIMAX(1,1,1) Model'!$C$11*IF(AND(B815&gt;='ARIMAX(1,1,1) Model'!$C$25,B815&lt;='ARIMAX(1,1,1) Model'!$C$26),1,0)+'ARIMAX(1,1,1) Model'!$C$12*E815/1000+'ARIMAX(1,1,1) Model'!$C$13*V815+'ARIMAX(1,1,1) Model'!$C$14*A815+'ARIMAX(1,1,1) Model'!$C$15*SIN(2*PI()*A815/'ARIMAX(1,1,1) Model'!$C$24)+'ARIMAX(1,1,1) Model'!$C$16*COS(2*PI()*A815/'ARIMAX(1,1,1) Model'!$C$24)+'ARIMAX(1,1,1) Model'!$C$17*SIN(4*PI()*A815/'ARIMAX(1,1,1) Model'!$C$24)+'ARIMAX(1,1,1) Model'!$C$18*COS(4*PI()*A815/'ARIMAX(1,1,1) Model'!$C$24)</f>
        <v>1872.89742606802</v>
      </c>
      <c r="AR815" s="31" t="n">
        <f aca="false">IF(ISNUMBER(C815),C815,AP815)-AQ815</f>
        <v>7495.10257393198</v>
      </c>
      <c r="AS815" s="31" t="n">
        <f aca="false">IF(ISNUMBER(C815),C815-AP815,0)</f>
        <v>-22.0554019540232</v>
      </c>
      <c r="AT815" s="32"/>
      <c r="AU815" s="33"/>
      <c r="AV815" s="33"/>
      <c r="AW815" s="31"/>
      <c r="AX815" s="31"/>
    </row>
    <row r="816" customFormat="false" ht="16.5" hidden="false" customHeight="true" outlineLevel="0" collapsed="false">
      <c r="A816" s="23" t="n">
        <v>815</v>
      </c>
      <c r="B816" s="24" t="n">
        <v>38975</v>
      </c>
      <c r="C816" s="23" t="n">
        <v>9229</v>
      </c>
      <c r="D816" s="25"/>
      <c r="E816" s="25" t="n">
        <v>314000</v>
      </c>
      <c r="F816" s="25"/>
      <c r="G816" s="25" t="n">
        <v>63.978</v>
      </c>
      <c r="H816" s="25" t="n">
        <v>61.38</v>
      </c>
      <c r="I816" s="25" t="n">
        <v>2.618</v>
      </c>
      <c r="J816" s="25" t="n">
        <v>13753.424</v>
      </c>
      <c r="K816" s="25" t="n">
        <v>844162</v>
      </c>
      <c r="L816" s="25" t="n">
        <v>1681</v>
      </c>
      <c r="M816" s="25" t="n">
        <v>17.662</v>
      </c>
      <c r="N816" s="25" t="n">
        <v>263421</v>
      </c>
      <c r="O816" s="25" t="n">
        <v>9343.8</v>
      </c>
      <c r="P816" s="25" t="n">
        <v>2395813</v>
      </c>
      <c r="Q816" s="25"/>
      <c r="R816" s="25" t="n">
        <v>8101</v>
      </c>
      <c r="S816" s="25" t="n">
        <v>10.7471</v>
      </c>
      <c r="T816" s="25" t="n">
        <v>101.6</v>
      </c>
      <c r="U816" s="25" t="n">
        <v>25</v>
      </c>
      <c r="V816" s="25" t="n">
        <v>93</v>
      </c>
      <c r="W816" s="25" t="n">
        <v>97.71374</v>
      </c>
      <c r="X816" s="25"/>
      <c r="Y816" s="25"/>
      <c r="Z816" s="25"/>
      <c r="AA816" s="25" t="n">
        <v>295993</v>
      </c>
      <c r="AB816" s="26"/>
      <c r="AC816" s="27" t="n">
        <v>0</v>
      </c>
      <c r="AD816" s="28" t="n">
        <v>3.3</v>
      </c>
      <c r="AE816" s="28" t="n">
        <v>39.4</v>
      </c>
      <c r="AF816" s="27"/>
      <c r="AG816" s="29" t="n">
        <f aca="false">6753.47943187+0.36116788*I816+0.01252571*N816-22.85359542*V816+0.00407811*AA816-0.00067349*E816</f>
        <v>8924.19180245984</v>
      </c>
      <c r="AH816" s="29" t="n">
        <f aca="false">A816*'Simple Linear Regression'!$B$18+'Simple Linear Regression'!$B$17</f>
        <v>8580.5615703223</v>
      </c>
      <c r="AI816" s="29" t="n">
        <f aca="false">7491.3971+0.0137554*N816-0.00058829*E816-34.3283*V816+0.30565*L816+54.6031*M816</f>
        <v>9215.8009656</v>
      </c>
      <c r="AJ816" s="29" t="n">
        <f aca="false">7491.3971-0.00058829*E816+0.30565*L816+54.6031*M816+0.0137554*N816-34.3283*V816</f>
        <v>9215.8009656</v>
      </c>
      <c r="AK816" s="30" t="n">
        <f aca="false">11611.58410651-152.38769329*I90+0.00324611*N90-2.92151591*V90-0.00770426*AA90-0.00077781*E90</f>
        <v>9593.67329939265</v>
      </c>
      <c r="AL816" s="29" t="n">
        <f aca="false">2192.59+2373.87*I816+0.0316653*N816-15.7623*V816+0.00202406*AA816-0.000740146*E816-0.00963493*(I816*N816)</f>
        <v>9004.89819838246</v>
      </c>
      <c r="AM816" s="30" t="n">
        <f aca="false">5205.907083+122.0638992*I816+13.609808*(N816/1000)-1.245906883*AD816+0.7746840854*AE816-134.2474226*AC816-1547.125689*IF(AND(B816&gt;=DATE(2020,3,20),B816&lt;=DATE(2020,6,26)),1,0)</f>
        <v>9136.99066452446</v>
      </c>
      <c r="AN816" s="30" t="n">
        <f aca="false">IF(ISNUMBER(C817),C817,AN817)-0.8328750492*(AD818-AD817)+3.274150872*(AE818-AE817)+0.7954612886*((IF(ISNUMBER(C817),C817,AN817)-IF(ISNUMBER(C816),C816,AN816))-(-0.8328750492*(AD817-AD816)+3.274150872*(AE817-AE816)))-1.394571582*AO817+0.4181414112*AO816</f>
        <v>9312.10965030481</v>
      </c>
      <c r="AP816" s="31" t="n">
        <f aca="false">AQ816+AR815+'ARIMAX(1,1,1) Model'!$C$19*(AR815-AR814)+'ARIMAX(1,1,1) Model'!$C$20*AS815</f>
        <v>9425.38917645027</v>
      </c>
      <c r="AQ816" s="31" t="n">
        <f aca="false">'ARIMAX(1,1,1) Model'!$C$6*I816+'ARIMAX(1,1,1) Model'!$C$7*N816/1000+'ARIMAX(1,1,1) Model'!$C$8*AD816+'ARIMAX(1,1,1) Model'!$C$9*AE816+'ARIMAX(1,1,1) Model'!$C$10*AC816+'ARIMAX(1,1,1) Model'!$C$11*IF(AND(B816&gt;='ARIMAX(1,1,1) Model'!$C$25,B816&lt;='ARIMAX(1,1,1) Model'!$C$26),1,0)+'ARIMAX(1,1,1) Model'!$C$12*E816/1000+'ARIMAX(1,1,1) Model'!$C$13*V816+'ARIMAX(1,1,1) Model'!$C$14*A816+'ARIMAX(1,1,1) Model'!$C$15*SIN(2*PI()*A816/'ARIMAX(1,1,1) Model'!$C$24)+'ARIMAX(1,1,1) Model'!$C$16*COS(2*PI()*A816/'ARIMAX(1,1,1) Model'!$C$24)+'ARIMAX(1,1,1) Model'!$C$17*SIN(4*PI()*A816/'ARIMAX(1,1,1) Model'!$C$24)+'ARIMAX(1,1,1) Model'!$C$18*COS(4*PI()*A816/'ARIMAX(1,1,1) Model'!$C$24)</f>
        <v>1926.38717382757</v>
      </c>
      <c r="AR816" s="31" t="n">
        <f aca="false">IF(ISNUMBER(C816),C816,AP816)-AQ816</f>
        <v>7302.61282617243</v>
      </c>
      <c r="AS816" s="31" t="n">
        <f aca="false">IF(ISNUMBER(C816),C816-AP816,0)</f>
        <v>-196.389176450268</v>
      </c>
      <c r="AT816" s="32"/>
      <c r="AU816" s="33"/>
      <c r="AV816" s="33"/>
      <c r="AW816" s="31"/>
      <c r="AX816" s="31"/>
    </row>
    <row r="817" customFormat="false" ht="16.5" hidden="false" customHeight="true" outlineLevel="0" collapsed="false">
      <c r="A817" s="23" t="n">
        <v>816</v>
      </c>
      <c r="B817" s="24" t="n">
        <v>38982</v>
      </c>
      <c r="C817" s="23" t="n">
        <v>9287</v>
      </c>
      <c r="D817" s="25"/>
      <c r="E817" s="25" t="n">
        <v>324000</v>
      </c>
      <c r="F817" s="25"/>
      <c r="G817" s="25" t="n">
        <v>61.404</v>
      </c>
      <c r="H817" s="25" t="n">
        <v>60.232</v>
      </c>
      <c r="I817" s="25" t="n">
        <v>2.497</v>
      </c>
      <c r="J817" s="25" t="n">
        <v>13753.424</v>
      </c>
      <c r="K817" s="25" t="n">
        <v>844162</v>
      </c>
      <c r="L817" s="25" t="n">
        <v>1681</v>
      </c>
      <c r="M817" s="25" t="n">
        <v>16.458</v>
      </c>
      <c r="N817" s="25" t="n">
        <v>263421</v>
      </c>
      <c r="O817" s="25" t="n">
        <v>9343.8</v>
      </c>
      <c r="P817" s="25" t="n">
        <v>2395813</v>
      </c>
      <c r="Q817" s="25"/>
      <c r="R817" s="25" t="n">
        <v>8101</v>
      </c>
      <c r="S817" s="25" t="n">
        <v>10.7471</v>
      </c>
      <c r="T817" s="25" t="n">
        <v>101.6</v>
      </c>
      <c r="U817" s="25" t="n">
        <v>25</v>
      </c>
      <c r="V817" s="25" t="n">
        <v>93</v>
      </c>
      <c r="W817" s="25" t="n">
        <v>98.21186</v>
      </c>
      <c r="X817" s="25"/>
      <c r="Y817" s="25"/>
      <c r="Z817" s="25"/>
      <c r="AA817" s="25" t="n">
        <v>295993</v>
      </c>
      <c r="AB817" s="26"/>
      <c r="AC817" s="27" t="n">
        <v>0</v>
      </c>
      <c r="AD817" s="28" t="n">
        <v>10</v>
      </c>
      <c r="AE817" s="28" t="n">
        <v>38.2</v>
      </c>
      <c r="AF817" s="27"/>
      <c r="AG817" s="29" t="n">
        <f aca="false">6753.47943187+0.36116788*I817+0.01252571*N817-22.85359542*V817+0.00407811*AA817-0.00067349*E817</f>
        <v>8917.41320114636</v>
      </c>
      <c r="AH817" s="29" t="n">
        <f aca="false">A817*'Simple Linear Regression'!$B$18+'Simple Linear Regression'!$B$17</f>
        <v>8581.4146074062</v>
      </c>
      <c r="AI817" s="29" t="n">
        <f aca="false">7491.3971+0.0137554*N817-0.00058829*E817-34.3283*V817+0.30565*L817+54.6031*M817</f>
        <v>9144.1759332</v>
      </c>
      <c r="AJ817" s="29" t="n">
        <f aca="false">7491.3971-0.00058829*E817+0.30565*L817+54.6031*M817+0.0137554*N817-34.3283*V817</f>
        <v>9144.1759332</v>
      </c>
      <c r="AK817" s="30" t="n">
        <f aca="false">11611.58410651-152.38769329*I91+0.00324611*N91-2.92151591*V91-0.00770426*AA91-0.00077781*E91</f>
        <v>9585.42216477923</v>
      </c>
      <c r="AL817" s="29" t="n">
        <f aca="false">2192.59+2373.87*I817+0.0316653*N817-15.7623*V817+0.00202406*AA817-0.000740146*E817-0.00963493*(I817*N817)</f>
        <v>9017.36165874159</v>
      </c>
      <c r="AM817" s="30" t="n">
        <f aca="false">5205.907083+122.0638992*I817+13.609808*(N817/1000)-1.245906883*AD817+0.7746840854*AE817-134.2474226*AC817-1547.125689*IF(AND(B817&gt;=DATE(2020,3,20),B817&lt;=DATE(2020,6,26)),1,0)</f>
        <v>9112.94373570268</v>
      </c>
      <c r="AN817" s="30" t="n">
        <f aca="false">IF(ISNUMBER(C818),C818,AN818)-0.8328750492*(AD819-AD818)+3.274150872*(AE819-AE818)+0.7954612886*((IF(ISNUMBER(C818),C818,AN818)-IF(ISNUMBER(C817),C817,AN817))-(-0.8328750492*(AD818-AD817)+3.274150872*(AE818-AE817)))-1.394571582*AO818+0.4181414112*AO817</f>
        <v>8944.7321555486</v>
      </c>
      <c r="AP817" s="31" t="n">
        <f aca="false">AQ817+AR816+'ARIMAX(1,1,1) Model'!$C$19*(AR816-AR815)+'ARIMAX(1,1,1) Model'!$C$20*AS816</f>
        <v>9404.52148762275</v>
      </c>
      <c r="AQ817" s="31" t="n">
        <f aca="false">'ARIMAX(1,1,1) Model'!$C$6*I817+'ARIMAX(1,1,1) Model'!$C$7*N817/1000+'ARIMAX(1,1,1) Model'!$C$8*AD817+'ARIMAX(1,1,1) Model'!$C$9*AE817+'ARIMAX(1,1,1) Model'!$C$10*AC817+'ARIMAX(1,1,1) Model'!$C$11*IF(AND(B817&gt;='ARIMAX(1,1,1) Model'!$C$25,B817&lt;='ARIMAX(1,1,1) Model'!$C$26),1,0)+'ARIMAX(1,1,1) Model'!$C$12*E817/1000+'ARIMAX(1,1,1) Model'!$C$13*V817+'ARIMAX(1,1,1) Model'!$C$14*A817+'ARIMAX(1,1,1) Model'!$C$15*SIN(2*PI()*A817/'ARIMAX(1,1,1) Model'!$C$24)+'ARIMAX(1,1,1) Model'!$C$16*COS(2*PI()*A817/'ARIMAX(1,1,1) Model'!$C$24)+'ARIMAX(1,1,1) Model'!$C$17*SIN(4*PI()*A817/'ARIMAX(1,1,1) Model'!$C$24)+'ARIMAX(1,1,1) Model'!$C$18*COS(4*PI()*A817/'ARIMAX(1,1,1) Model'!$C$24)</f>
        <v>1943.9158479366</v>
      </c>
      <c r="AR817" s="31" t="n">
        <f aca="false">IF(ISNUMBER(C817),C817,AP817)-AQ817</f>
        <v>7343.0841520634</v>
      </c>
      <c r="AS817" s="31" t="n">
        <f aca="false">IF(ISNUMBER(C817),C817-AP817,0)</f>
        <v>-117.521487622747</v>
      </c>
      <c r="AT817" s="32"/>
      <c r="AU817" s="33"/>
      <c r="AV817" s="33"/>
      <c r="AW817" s="31"/>
      <c r="AX817" s="31"/>
    </row>
    <row r="818" customFormat="false" ht="16.5" hidden="false" customHeight="true" outlineLevel="0" collapsed="false">
      <c r="A818" s="23" t="n">
        <v>817</v>
      </c>
      <c r="B818" s="24" t="n">
        <v>38989</v>
      </c>
      <c r="C818" s="23" t="n">
        <v>9081</v>
      </c>
      <c r="D818" s="25"/>
      <c r="E818" s="25" t="n">
        <v>319000</v>
      </c>
      <c r="F818" s="25"/>
      <c r="G818" s="25" t="n">
        <v>61.938</v>
      </c>
      <c r="H818" s="25" t="n">
        <v>58.758</v>
      </c>
      <c r="I818" s="25" t="n">
        <v>2.378</v>
      </c>
      <c r="J818" s="25" t="n">
        <v>13753.424</v>
      </c>
      <c r="K818" s="25" t="n">
        <v>844162</v>
      </c>
      <c r="L818" s="25" t="n">
        <v>1681</v>
      </c>
      <c r="M818" s="25" t="n">
        <v>16.458</v>
      </c>
      <c r="N818" s="25" t="n">
        <v>263421</v>
      </c>
      <c r="O818" s="25" t="n">
        <v>9343.8</v>
      </c>
      <c r="P818" s="25" t="n">
        <v>2395813</v>
      </c>
      <c r="Q818" s="25"/>
      <c r="R818" s="25" t="n">
        <v>8101</v>
      </c>
      <c r="S818" s="25" t="n">
        <v>10.7471</v>
      </c>
      <c r="T818" s="25" t="n">
        <v>101.6</v>
      </c>
      <c r="U818" s="25" t="n">
        <v>25</v>
      </c>
      <c r="V818" s="25" t="n">
        <v>93</v>
      </c>
      <c r="W818" s="25" t="n">
        <v>98.05432</v>
      </c>
      <c r="X818" s="25"/>
      <c r="Y818" s="25"/>
      <c r="Z818" s="25"/>
      <c r="AA818" s="25" t="n">
        <v>295993</v>
      </c>
      <c r="AB818" s="26"/>
      <c r="AC818" s="27" t="n">
        <v>0</v>
      </c>
      <c r="AD818" s="28" t="n">
        <v>11.7</v>
      </c>
      <c r="AE818" s="28" t="n">
        <v>29.9</v>
      </c>
      <c r="AF818" s="27"/>
      <c r="AG818" s="29" t="n">
        <f aca="false">6753.47943187+0.36116788*I818+0.01252571*N818-22.85359542*V818+0.00407811*AA818-0.00067349*E818</f>
        <v>8920.73767216864</v>
      </c>
      <c r="AH818" s="29" t="n">
        <f aca="false">A818*'Simple Linear Regression'!$B$18+'Simple Linear Regression'!$B$17</f>
        <v>8582.26764449011</v>
      </c>
      <c r="AI818" s="29" t="n">
        <f aca="false">7491.3971+0.0137554*N818-0.00058829*E818-34.3283*V818+0.30565*L818+54.6031*M818</f>
        <v>9147.1173832</v>
      </c>
      <c r="AJ818" s="29" t="n">
        <f aca="false">7491.3971-0.00058829*E818+0.30565*L818+54.6031*M818+0.0137554*N818-34.3283*V818</f>
        <v>9147.1173832</v>
      </c>
      <c r="AK818" s="30" t="n">
        <f aca="false">11611.58410651-152.38769329*I92+0.00324611*N92-2.92151591*V92-0.00770426*AA92-0.00077781*E92</f>
        <v>9599.42274477923</v>
      </c>
      <c r="AL818" s="29" t="n">
        <f aca="false">2192.59+2373.87*I818+0.0316653*N818-15.7623*V818+0.00202406*AA818-0.000740146*E818-0.00963493*(I818*N818)</f>
        <v>9040.59896330966</v>
      </c>
      <c r="AM818" s="30" t="n">
        <f aca="false">5205.907083+122.0638992*I818+13.609808*(N818/1000)-1.245906883*AD818+0.7746840854*AE818-134.2474226*AC818-1547.125689*IF(AND(B818&gt;=DATE(2020,3,20),B818&lt;=DATE(2020,6,26)),1,0)</f>
        <v>9089.87021208796</v>
      </c>
      <c r="AN818" s="30" t="n">
        <f aca="false">IF(ISNUMBER(C819),C819,AN819)-0.8328750492*(AD820-AD819)+3.274150872*(AE820-AE819)+0.7954612886*((IF(ISNUMBER(C819),C819,AN819)-IF(ISNUMBER(C818),C818,AN818))-(-0.8328750492*(AD819-AD818)+3.274150872*(AE819-AE818)))-1.394571582*AO819+0.4181414112*AO818</f>
        <v>9285.05565799492</v>
      </c>
      <c r="AP818" s="31" t="n">
        <f aca="false">AQ818+AR817+'ARIMAX(1,1,1) Model'!$C$19*(AR817-AR816)+'ARIMAX(1,1,1) Model'!$C$20*AS817</f>
        <v>9401.52190952117</v>
      </c>
      <c r="AQ818" s="31" t="n">
        <f aca="false">'ARIMAX(1,1,1) Model'!$C$6*I818+'ARIMAX(1,1,1) Model'!$C$7*N818/1000+'ARIMAX(1,1,1) Model'!$C$8*AD818+'ARIMAX(1,1,1) Model'!$C$9*AE818+'ARIMAX(1,1,1) Model'!$C$10*AC818+'ARIMAX(1,1,1) Model'!$C$11*IF(AND(B818&gt;='ARIMAX(1,1,1) Model'!$C$25,B818&lt;='ARIMAX(1,1,1) Model'!$C$26),1,0)+'ARIMAX(1,1,1) Model'!$C$12*E818/1000+'ARIMAX(1,1,1) Model'!$C$13*V818+'ARIMAX(1,1,1) Model'!$C$14*A818+'ARIMAX(1,1,1) Model'!$C$15*SIN(2*PI()*A818/'ARIMAX(1,1,1) Model'!$C$24)+'ARIMAX(1,1,1) Model'!$C$16*COS(2*PI()*A818/'ARIMAX(1,1,1) Model'!$C$24)+'ARIMAX(1,1,1) Model'!$C$17*SIN(4*PI()*A818/'ARIMAX(1,1,1) Model'!$C$24)+'ARIMAX(1,1,1) Model'!$C$18*COS(4*PI()*A818/'ARIMAX(1,1,1) Model'!$C$24)</f>
        <v>1948.71137192382</v>
      </c>
      <c r="AR818" s="31" t="n">
        <f aca="false">IF(ISNUMBER(C818),C818,AP818)-AQ818</f>
        <v>7132.28862807618</v>
      </c>
      <c r="AS818" s="31" t="n">
        <f aca="false">IF(ISNUMBER(C818),C818-AP818,0)</f>
        <v>-320.521909521167</v>
      </c>
      <c r="AT818" s="32"/>
      <c r="AU818" s="33"/>
      <c r="AV818" s="33"/>
      <c r="AW818" s="31"/>
      <c r="AX818" s="31"/>
    </row>
    <row r="819" customFormat="false" ht="16.5" hidden="false" customHeight="true" outlineLevel="0" collapsed="false">
      <c r="A819" s="23" t="n">
        <v>818</v>
      </c>
      <c r="B819" s="24" t="n">
        <v>38996</v>
      </c>
      <c r="C819" s="23" t="n">
        <v>9242</v>
      </c>
      <c r="D819" s="25"/>
      <c r="E819" s="25" t="n">
        <v>309000</v>
      </c>
      <c r="F819" s="25"/>
      <c r="G819" s="25" t="n">
        <v>59.766</v>
      </c>
      <c r="H819" s="25" t="n">
        <v>57.146</v>
      </c>
      <c r="I819" s="25" t="n">
        <v>2.31</v>
      </c>
      <c r="J819" s="25" t="n">
        <v>13753.424</v>
      </c>
      <c r="K819" s="25" t="n">
        <v>844162</v>
      </c>
      <c r="L819" s="25" t="n">
        <v>1738</v>
      </c>
      <c r="M819" s="25" t="n">
        <v>16.458</v>
      </c>
      <c r="N819" s="25" t="n">
        <v>263421</v>
      </c>
      <c r="O819" s="25" t="n">
        <v>9342.2</v>
      </c>
      <c r="P819" s="25" t="n">
        <v>2395813</v>
      </c>
      <c r="Q819" s="25"/>
      <c r="R819" s="25" t="n">
        <v>8101</v>
      </c>
      <c r="S819" s="25" t="n">
        <v>10.7471</v>
      </c>
      <c r="T819" s="25" t="n">
        <v>101.6</v>
      </c>
      <c r="U819" s="25" t="n">
        <v>25</v>
      </c>
      <c r="V819" s="25" t="n">
        <v>92.5</v>
      </c>
      <c r="W819" s="25" t="n">
        <v>98.04012</v>
      </c>
      <c r="X819" s="25"/>
      <c r="Y819" s="25"/>
      <c r="Z819" s="25"/>
      <c r="AA819" s="25" t="n">
        <v>295993</v>
      </c>
      <c r="AB819" s="26"/>
      <c r="AC819" s="27" t="n">
        <v>0</v>
      </c>
      <c r="AD819" s="28" t="n">
        <v>15.7</v>
      </c>
      <c r="AE819" s="28" t="n">
        <v>32.4</v>
      </c>
      <c r="AF819" s="27"/>
      <c r="AG819" s="29" t="n">
        <f aca="false">6753.47943187+0.36116788*I819+0.01252571*N819-22.85359542*V819+0.00407811*AA819-0.00067349*E819</f>
        <v>8938.8748104628</v>
      </c>
      <c r="AH819" s="29" t="n">
        <f aca="false">A819*'Simple Linear Regression'!$B$18+'Simple Linear Regression'!$B$17</f>
        <v>8583.12068157401</v>
      </c>
      <c r="AI819" s="29" t="n">
        <f aca="false">7491.3971+0.0137554*N819-0.00058829*E819-34.3283*V819+0.30565*L819+54.6031*M819</f>
        <v>9187.5864832</v>
      </c>
      <c r="AJ819" s="29" t="n">
        <f aca="false">7491.3971-0.00058829*E819+0.30565*L819+54.6031*M819+0.0137554*N819-34.3283*V819</f>
        <v>9187.5864832</v>
      </c>
      <c r="AK819" s="30" t="n">
        <f aca="false">11611.58410651-152.38769329*I93+0.00324611*N93-2.92151591*V93-0.00770426*AA93-0.00077781*E93</f>
        <v>9608.0918954742</v>
      </c>
      <c r="AL819" s="29" t="n">
        <f aca="false">2192.59+2373.87*I819+0.0316653*N819-15.7623*V819+0.00202406*AA819-0.000740146*E819-0.00963493*(I819*N819)</f>
        <v>9067.0453302057</v>
      </c>
      <c r="AM819" s="30" t="n">
        <f aca="false">5205.907083+122.0638992*I819+13.609808*(N819/1000)-1.245906883*AD819+0.7746840854*AE819-134.2474226*AC819-1547.125689*IF(AND(B819&gt;=DATE(2020,3,20),B819&lt;=DATE(2020,6,26)),1,0)</f>
        <v>9078.52294962386</v>
      </c>
      <c r="AN819" s="30" t="n">
        <f aca="false">IF(ISNUMBER(C820),C820,AN820)-0.8328750492*(AD821-AD820)+3.274150872*(AE821-AE820)+0.7954612886*((IF(ISNUMBER(C820),C820,AN820)-IF(ISNUMBER(C819),C819,AN819))-(-0.8328750492*(AD820-AD819)+3.274150872*(AE820-AE819)))-1.394571582*AO820+0.4181414112*AO819</f>
        <v>9396.39858963801</v>
      </c>
      <c r="AP819" s="31" t="n">
        <f aca="false">AQ819+AR818+'ARIMAX(1,1,1) Model'!$C$19*(AR818-AR817)+'ARIMAX(1,1,1) Model'!$C$20*AS818</f>
        <v>9372.11118646084</v>
      </c>
      <c r="AQ819" s="31" t="n">
        <f aca="false">'ARIMAX(1,1,1) Model'!$C$6*I819+'ARIMAX(1,1,1) Model'!$C$7*N819/1000+'ARIMAX(1,1,1) Model'!$C$8*AD819+'ARIMAX(1,1,1) Model'!$C$9*AE819+'ARIMAX(1,1,1) Model'!$C$10*AC819+'ARIMAX(1,1,1) Model'!$C$11*IF(AND(B819&gt;='ARIMAX(1,1,1) Model'!$C$25,B819&lt;='ARIMAX(1,1,1) Model'!$C$26),1,0)+'ARIMAX(1,1,1) Model'!$C$12*E819/1000+'ARIMAX(1,1,1) Model'!$C$13*V819+'ARIMAX(1,1,1) Model'!$C$14*A819+'ARIMAX(1,1,1) Model'!$C$15*SIN(2*PI()*A819/'ARIMAX(1,1,1) Model'!$C$24)+'ARIMAX(1,1,1) Model'!$C$16*COS(2*PI()*A819/'ARIMAX(1,1,1) Model'!$C$24)+'ARIMAX(1,1,1) Model'!$C$17*SIN(4*PI()*A819/'ARIMAX(1,1,1) Model'!$C$24)+'ARIMAX(1,1,1) Model'!$C$18*COS(4*PI()*A819/'ARIMAX(1,1,1) Model'!$C$24)</f>
        <v>1971.88531387518</v>
      </c>
      <c r="AR819" s="31" t="n">
        <f aca="false">IF(ISNUMBER(C819),C819,AP819)-AQ819</f>
        <v>7270.11468612482</v>
      </c>
      <c r="AS819" s="31" t="n">
        <f aca="false">IF(ISNUMBER(C819),C819-AP819,0)</f>
        <v>-130.111186460839</v>
      </c>
      <c r="AT819" s="32"/>
      <c r="AU819" s="33"/>
      <c r="AV819" s="33"/>
      <c r="AW819" s="31"/>
      <c r="AX819" s="31"/>
    </row>
    <row r="820" customFormat="false" ht="16.5" hidden="false" customHeight="true" outlineLevel="0" collapsed="false">
      <c r="A820" s="23" t="n">
        <v>819</v>
      </c>
      <c r="B820" s="24" t="n">
        <v>39003</v>
      </c>
      <c r="C820" s="23" t="n">
        <v>9298</v>
      </c>
      <c r="D820" s="25"/>
      <c r="E820" s="25" t="n">
        <v>316000</v>
      </c>
      <c r="F820" s="25"/>
      <c r="G820" s="25" t="n">
        <v>58.582</v>
      </c>
      <c r="H820" s="25" t="n">
        <v>58.328</v>
      </c>
      <c r="I820" s="25" t="n">
        <v>2.261</v>
      </c>
      <c r="J820" s="25" t="n">
        <v>13753.424</v>
      </c>
      <c r="K820" s="25" t="n">
        <v>833120</v>
      </c>
      <c r="L820" s="25" t="n">
        <v>1738</v>
      </c>
      <c r="M820" s="25" t="n">
        <v>16.458</v>
      </c>
      <c r="N820" s="25" t="n">
        <v>263421</v>
      </c>
      <c r="O820" s="25" t="n">
        <v>9342.2</v>
      </c>
      <c r="P820" s="25" t="n">
        <v>2395813</v>
      </c>
      <c r="Q820" s="25"/>
      <c r="R820" s="25" t="n">
        <v>8101</v>
      </c>
      <c r="S820" s="25" t="n">
        <v>10.7471</v>
      </c>
      <c r="T820" s="25" t="n">
        <v>101.6</v>
      </c>
      <c r="U820" s="25" t="n">
        <v>25</v>
      </c>
      <c r="V820" s="25" t="n">
        <v>92.5</v>
      </c>
      <c r="W820" s="25" t="n">
        <v>98.25182</v>
      </c>
      <c r="X820" s="25"/>
      <c r="Y820" s="25"/>
      <c r="Z820" s="25"/>
      <c r="AA820" s="25" t="n">
        <v>295993</v>
      </c>
      <c r="AB820" s="26"/>
      <c r="AC820" s="27" t="n">
        <v>0</v>
      </c>
      <c r="AD820" s="28" t="n">
        <v>35.3</v>
      </c>
      <c r="AE820" s="28" t="n">
        <v>12.6</v>
      </c>
      <c r="AF820" s="27"/>
      <c r="AG820" s="29" t="n">
        <f aca="false">6753.47943187+0.36116788*I820+0.01252571*N820-22.85359542*V820+0.00407811*AA820-0.00067349*E820</f>
        <v>8934.14268323668</v>
      </c>
      <c r="AH820" s="29" t="n">
        <f aca="false">A820*'Simple Linear Regression'!$B$18+'Simple Linear Regression'!$B$17</f>
        <v>8583.97371865792</v>
      </c>
      <c r="AI820" s="29" t="n">
        <f aca="false">7491.3971+0.0137554*N820-0.00058829*E820-34.3283*V820+0.30565*L820+54.6031*M820</f>
        <v>9183.4684532</v>
      </c>
      <c r="AJ820" s="29" t="n">
        <f aca="false">7491.3971-0.00058829*E820+0.30565*L820+54.6031*M820+0.0137554*N820-34.3283*V820</f>
        <v>9183.4684532</v>
      </c>
      <c r="AK820" s="30" t="n">
        <f aca="false">11611.58410651-152.38769329*I94+0.00324611*N94-2.92151591*V94-0.00770426*AA94-0.00077781*E94</f>
        <v>9601.0916054742</v>
      </c>
      <c r="AL820" s="29" t="n">
        <f aca="false">2192.59+2373.87*I820+0.0316653*N820-15.7623*V820+0.00202406*AA820-0.000740146*E820-0.00963493*(I820*N820)</f>
        <v>9069.90878008667</v>
      </c>
      <c r="AM820" s="30" t="n">
        <f aca="false">5205.907083+122.0638992*I820+13.609808*(N820/1000)-1.245906883*AD820+0.7746840854*AE820-134.2474226*AC820-1547.125689*IF(AND(B820&gt;=DATE(2020,3,20),B820&lt;=DATE(2020,6,26)),1,0)</f>
        <v>9032.78329876534</v>
      </c>
      <c r="AN820" s="30" t="n">
        <f aca="false">IF(ISNUMBER(C821),C821,AN821)-0.8328750492*(AD822-AD821)+3.274150872*(AE822-AE821)+0.7954612886*((IF(ISNUMBER(C821),C821,AN821)-IF(ISNUMBER(C820),C820,AN820))-(-0.8328750492*(AD821-AD820)+3.274150872*(AE821-AE820)))-1.394571582*AO821+0.4181414112*AO820</f>
        <v>9649.97509924</v>
      </c>
      <c r="AP820" s="31" t="n">
        <f aca="false">AQ820+AR819+'ARIMAX(1,1,1) Model'!$C$19*(AR819-AR818)+'ARIMAX(1,1,1) Model'!$C$20*AS819</f>
        <v>9329.9751984036</v>
      </c>
      <c r="AQ820" s="31" t="n">
        <f aca="false">'ARIMAX(1,1,1) Model'!$C$6*I820+'ARIMAX(1,1,1) Model'!$C$7*N820/1000+'ARIMAX(1,1,1) Model'!$C$8*AD820+'ARIMAX(1,1,1) Model'!$C$9*AE820+'ARIMAX(1,1,1) Model'!$C$10*AC820+'ARIMAX(1,1,1) Model'!$C$11*IF(AND(B820&gt;='ARIMAX(1,1,1) Model'!$C$25,B820&lt;='ARIMAX(1,1,1) Model'!$C$26),1,0)+'ARIMAX(1,1,1) Model'!$C$12*E820/1000+'ARIMAX(1,1,1) Model'!$C$13*V820+'ARIMAX(1,1,1) Model'!$C$14*A820+'ARIMAX(1,1,1) Model'!$C$15*SIN(2*PI()*A820/'ARIMAX(1,1,1) Model'!$C$24)+'ARIMAX(1,1,1) Model'!$C$16*COS(2*PI()*A820/'ARIMAX(1,1,1) Model'!$C$24)+'ARIMAX(1,1,1) Model'!$C$17*SIN(4*PI()*A820/'ARIMAX(1,1,1) Model'!$C$24)+'ARIMAX(1,1,1) Model'!$C$18*COS(4*PI()*A820/'ARIMAX(1,1,1) Model'!$C$24)</f>
        <v>1929.30717960275</v>
      </c>
      <c r="AR820" s="31" t="n">
        <f aca="false">IF(ISNUMBER(C820),C820,AP820)-AQ820</f>
        <v>7368.69282039725</v>
      </c>
      <c r="AS820" s="31" t="n">
        <f aca="false">IF(ISNUMBER(C820),C820-AP820,0)</f>
        <v>-31.9751984035993</v>
      </c>
      <c r="AT820" s="32"/>
      <c r="AU820" s="33"/>
      <c r="AV820" s="33"/>
      <c r="AW820" s="31"/>
      <c r="AX820" s="31"/>
    </row>
    <row r="821" customFormat="false" ht="16.5" hidden="false" customHeight="true" outlineLevel="0" collapsed="false">
      <c r="A821" s="23" t="n">
        <v>820</v>
      </c>
      <c r="B821" s="24" t="n">
        <v>39010</v>
      </c>
      <c r="C821" s="23" t="n">
        <v>9511</v>
      </c>
      <c r="D821" s="25"/>
      <c r="E821" s="25" t="n">
        <v>305000</v>
      </c>
      <c r="F821" s="25"/>
      <c r="G821" s="25" t="n">
        <v>58.476</v>
      </c>
      <c r="H821" s="25" t="n">
        <v>58.508</v>
      </c>
      <c r="I821" s="25" t="n">
        <v>2.226</v>
      </c>
      <c r="J821" s="25" t="n">
        <v>13753.424</v>
      </c>
      <c r="K821" s="25" t="n">
        <v>833120</v>
      </c>
      <c r="L821" s="25" t="n">
        <v>1738</v>
      </c>
      <c r="M821" s="25" t="n">
        <v>16.974</v>
      </c>
      <c r="N821" s="25" t="n">
        <v>265206</v>
      </c>
      <c r="O821" s="25" t="n">
        <v>9342.2</v>
      </c>
      <c r="P821" s="25" t="n">
        <v>2395813</v>
      </c>
      <c r="Q821" s="25"/>
      <c r="R821" s="25" t="n">
        <v>8101</v>
      </c>
      <c r="S821" s="25" t="n">
        <v>10.7471</v>
      </c>
      <c r="T821" s="25" t="n">
        <v>101.6</v>
      </c>
      <c r="U821" s="25" t="n">
        <v>25</v>
      </c>
      <c r="V821" s="25" t="n">
        <v>92.5</v>
      </c>
      <c r="W821" s="25" t="n">
        <v>98.8057</v>
      </c>
      <c r="X821" s="25"/>
      <c r="Y821" s="25"/>
      <c r="Z821" s="25"/>
      <c r="AA821" s="25" t="n">
        <v>295993</v>
      </c>
      <c r="AB821" s="26"/>
      <c r="AC821" s="27" t="n">
        <v>0</v>
      </c>
      <c r="AD821" s="28" t="n">
        <v>50.9</v>
      </c>
      <c r="AE821" s="28" t="n">
        <v>13.3</v>
      </c>
      <c r="AF821" s="27"/>
      <c r="AG821" s="29" t="n">
        <f aca="false">6753.47943187+0.36116788*I821+0.01252571*N821-22.85359542*V821+0.00407811*AA821-0.00067349*E821</f>
        <v>8963.89682471088</v>
      </c>
      <c r="AH821" s="29" t="n">
        <f aca="false">A821*'Simple Linear Regression'!$B$18+'Simple Linear Regression'!$B$17</f>
        <v>8584.82675574182</v>
      </c>
      <c r="AI821" s="29" t="n">
        <f aca="false">7491.3971+0.0137554*N821-0.00058829*E821-34.3283*V821+0.30565*L821+54.6031*M821</f>
        <v>9242.6682318</v>
      </c>
      <c r="AJ821" s="29" t="n">
        <f aca="false">7491.3971-0.00058829*E821+0.30565*L821+54.6031*M821+0.0137554*N821-34.3283*V821</f>
        <v>9242.6682318</v>
      </c>
      <c r="AK821" s="30" t="n">
        <f aca="false">11611.58410651-152.38769329*I95+0.00324611*N95-2.92151591*V95-0.00770426*AA95-0.00077781*E95</f>
        <v>9555.03488407052</v>
      </c>
      <c r="AL821" s="29" t="n">
        <f aca="false">2192.59+2373.87*I821+0.0316653*N821-15.7623*V821+0.00202406*AA821-0.000740146*E821-0.00963493*(I821*N821)</f>
        <v>9102.03547071892</v>
      </c>
      <c r="AM821" s="30" t="n">
        <f aca="false">5205.907083+122.0638992*I821+13.609808*(N821/1000)-1.245906883*AD821+0.7746840854*AE821-134.2474226*AC821-1547.125689*IF(AND(B821&gt;=DATE(2020,3,20),B821&lt;=DATE(2020,6,26)),1,0)</f>
        <v>9033.91070105832</v>
      </c>
      <c r="AN821" s="30" t="n">
        <f aca="false">IF(ISNUMBER(C822),C822,AN822)-0.8328750492*(AD823-AD822)+3.274150872*(AE823-AE822)+0.7954612886*((IF(ISNUMBER(C822),C822,AN822)-IF(ISNUMBER(C821),C821,AN821))-(-0.8328750492*(AD822-AD821)+3.274150872*(AE822-AE821)))-1.394571582*AO822+0.4181414112*AO821</f>
        <v>9502.69016146827</v>
      </c>
      <c r="AP821" s="31" t="n">
        <f aca="false">AQ821+AR820+'ARIMAX(1,1,1) Model'!$C$19*(AR820-AR819)+'ARIMAX(1,1,1) Model'!$C$20*AS820</f>
        <v>9362.09060448621</v>
      </c>
      <c r="AQ821" s="31" t="n">
        <f aca="false">'ARIMAX(1,1,1) Model'!$C$6*I821+'ARIMAX(1,1,1) Model'!$C$7*N821/1000+'ARIMAX(1,1,1) Model'!$C$8*AD821+'ARIMAX(1,1,1) Model'!$C$9*AE821+'ARIMAX(1,1,1) Model'!$C$10*AC821+'ARIMAX(1,1,1) Model'!$C$11*IF(AND(B821&gt;='ARIMAX(1,1,1) Model'!$C$25,B821&lt;='ARIMAX(1,1,1) Model'!$C$26),1,0)+'ARIMAX(1,1,1) Model'!$C$12*E821/1000+'ARIMAX(1,1,1) Model'!$C$13*V821+'ARIMAX(1,1,1) Model'!$C$14*A821+'ARIMAX(1,1,1) Model'!$C$15*SIN(2*PI()*A821/'ARIMAX(1,1,1) Model'!$C$24)+'ARIMAX(1,1,1) Model'!$C$16*COS(2*PI()*A821/'ARIMAX(1,1,1) Model'!$C$24)+'ARIMAX(1,1,1) Model'!$C$17*SIN(4*PI()*A821/'ARIMAX(1,1,1) Model'!$C$24)+'ARIMAX(1,1,1) Model'!$C$18*COS(4*PI()*A821/'ARIMAX(1,1,1) Model'!$C$24)</f>
        <v>1955.00294844752</v>
      </c>
      <c r="AR821" s="31" t="n">
        <f aca="false">IF(ISNUMBER(C821),C821,AP821)-AQ821</f>
        <v>7555.99705155248</v>
      </c>
      <c r="AS821" s="31" t="n">
        <f aca="false">IF(ISNUMBER(C821),C821-AP821,0)</f>
        <v>148.909395513787</v>
      </c>
      <c r="AT821" s="32"/>
      <c r="AU821" s="33"/>
      <c r="AV821" s="33"/>
      <c r="AW821" s="31"/>
      <c r="AX821" s="31"/>
    </row>
    <row r="822" customFormat="false" ht="16.5" hidden="false" customHeight="true" outlineLevel="0" collapsed="false">
      <c r="A822" s="23" t="n">
        <v>821</v>
      </c>
      <c r="B822" s="24" t="n">
        <v>39017</v>
      </c>
      <c r="C822" s="23" t="n">
        <v>9499</v>
      </c>
      <c r="D822" s="25"/>
      <c r="E822" s="25" t="n">
        <v>313000</v>
      </c>
      <c r="F822" s="25"/>
      <c r="G822" s="25" t="n">
        <v>58.88</v>
      </c>
      <c r="H822" s="25" t="n">
        <v>57.732</v>
      </c>
      <c r="I822" s="25" t="n">
        <v>2.208</v>
      </c>
      <c r="J822" s="25" t="n">
        <v>13753.424</v>
      </c>
      <c r="K822" s="25" t="n">
        <v>833120</v>
      </c>
      <c r="L822" s="25" t="n">
        <v>1738</v>
      </c>
      <c r="M822" s="25" t="n">
        <v>16.974</v>
      </c>
      <c r="N822" s="25" t="n">
        <v>265206</v>
      </c>
      <c r="O822" s="25" t="n">
        <v>9342.2</v>
      </c>
      <c r="P822" s="25" t="n">
        <v>2395813</v>
      </c>
      <c r="Q822" s="25"/>
      <c r="R822" s="25" t="n">
        <v>8101</v>
      </c>
      <c r="S822" s="25" t="n">
        <v>10.7471</v>
      </c>
      <c r="T822" s="25" t="n">
        <v>101.6</v>
      </c>
      <c r="U822" s="25" t="n">
        <v>25</v>
      </c>
      <c r="V822" s="25" t="n">
        <v>92.5</v>
      </c>
      <c r="W822" s="25" t="n">
        <v>98.46288</v>
      </c>
      <c r="X822" s="25"/>
      <c r="Y822" s="25"/>
      <c r="Z822" s="25"/>
      <c r="AA822" s="25" t="n">
        <v>295993</v>
      </c>
      <c r="AB822" s="26"/>
      <c r="AC822" s="27" t="n">
        <v>0</v>
      </c>
      <c r="AD822" s="28" t="n">
        <v>80</v>
      </c>
      <c r="AE822" s="28" t="n">
        <v>8.8</v>
      </c>
      <c r="AF822" s="27"/>
      <c r="AG822" s="29" t="n">
        <f aca="false">6753.47943187+0.36116788*I822+0.01252571*N822-22.85359542*V822+0.00407811*AA822-0.00067349*E822</f>
        <v>8958.50240368904</v>
      </c>
      <c r="AH822" s="29" t="n">
        <f aca="false">A822*'Simple Linear Regression'!$B$18+'Simple Linear Regression'!$B$17</f>
        <v>8585.67979282572</v>
      </c>
      <c r="AI822" s="29" t="n">
        <f aca="false">7491.3971+0.0137554*N822-0.00058829*E822-34.3283*V822+0.30565*L822+54.6031*M822</f>
        <v>9237.9619118</v>
      </c>
      <c r="AJ822" s="29" t="n">
        <f aca="false">7491.3971-0.00058829*E822+0.30565*L822+54.6031*M822+0.0137554*N822-34.3283*V822</f>
        <v>9237.9619118</v>
      </c>
      <c r="AK822" s="30" t="n">
        <f aca="false">11611.58410651-152.38769329*I96+0.00324611*N96-2.92151591*V96-0.00770426*AA96-0.00077781*E96</f>
        <v>9571.50541023026</v>
      </c>
      <c r="AL822" s="29" t="n">
        <f aca="false">2192.59+2373.87*I822+0.0316653*N822-15.7623*V822+0.00202406*AA822-0.000740146*E822-0.00963493*(I822*N822)</f>
        <v>9099.37898513936</v>
      </c>
      <c r="AM822" s="30" t="n">
        <f aca="false">5205.907083+122.0638992*I822+13.609808*(N822/1000)-1.245906883*AD822+0.7746840854*AE822-134.2474226*AC822-1547.125689*IF(AND(B822&gt;=DATE(2020,3,20),B822&lt;=DATE(2020,6,26)),1,0)</f>
        <v>8991.97158219312</v>
      </c>
      <c r="AN822" s="30" t="n">
        <f aca="false">IF(ISNUMBER(C823),C823,AN823)-0.8328750492*(AD824-AD823)+3.274150872*(AE824-AE823)+0.7954612886*((IF(ISNUMBER(C823),C823,AN823)-IF(ISNUMBER(C822),C822,AN822))-(-0.8328750492*(AD823-AD822)+3.274150872*(AE823-AE822)))-1.394571582*AO823+0.4181414112*AO822</f>
        <v>9106.93223064799</v>
      </c>
      <c r="AP822" s="31" t="n">
        <f aca="false">AQ822+AR821+'ARIMAX(1,1,1) Model'!$C$19*(AR821-AR820)+'ARIMAX(1,1,1) Model'!$C$20*AS821</f>
        <v>9392.6879908293</v>
      </c>
      <c r="AQ822" s="31" t="n">
        <f aca="false">'ARIMAX(1,1,1) Model'!$C$6*I822+'ARIMAX(1,1,1) Model'!$C$7*N822/1000+'ARIMAX(1,1,1) Model'!$C$8*AD822+'ARIMAX(1,1,1) Model'!$C$9*AE822+'ARIMAX(1,1,1) Model'!$C$10*AC822+'ARIMAX(1,1,1) Model'!$C$11*IF(AND(B822&gt;='ARIMAX(1,1,1) Model'!$C$25,B822&lt;='ARIMAX(1,1,1) Model'!$C$26),1,0)+'ARIMAX(1,1,1) Model'!$C$12*E822/1000+'ARIMAX(1,1,1) Model'!$C$13*V822+'ARIMAX(1,1,1) Model'!$C$14*A822+'ARIMAX(1,1,1) Model'!$C$15*SIN(2*PI()*A822/'ARIMAX(1,1,1) Model'!$C$24)+'ARIMAX(1,1,1) Model'!$C$16*COS(2*PI()*A822/'ARIMAX(1,1,1) Model'!$C$24)+'ARIMAX(1,1,1) Model'!$C$17*SIN(4*PI()*A822/'ARIMAX(1,1,1) Model'!$C$24)+'ARIMAX(1,1,1) Model'!$C$18*COS(4*PI()*A822/'ARIMAX(1,1,1) Model'!$C$24)</f>
        <v>1952.4537378811</v>
      </c>
      <c r="AR822" s="31" t="n">
        <f aca="false">IF(ISNUMBER(C822),C822,AP822)-AQ822</f>
        <v>7546.5462621189</v>
      </c>
      <c r="AS822" s="31" t="n">
        <f aca="false">IF(ISNUMBER(C822),C822-AP822,0)</f>
        <v>106.312009170697</v>
      </c>
      <c r="AT822" s="32"/>
      <c r="AU822" s="33"/>
      <c r="AV822" s="33"/>
      <c r="AW822" s="31"/>
      <c r="AX822" s="31"/>
    </row>
    <row r="823" customFormat="false" ht="16.5" hidden="false" customHeight="true" outlineLevel="0" collapsed="false">
      <c r="A823" s="23" t="n">
        <v>822</v>
      </c>
      <c r="B823" s="24" t="n">
        <v>39024</v>
      </c>
      <c r="C823" s="23" t="n">
        <v>9256</v>
      </c>
      <c r="D823" s="25"/>
      <c r="E823" s="25" t="n">
        <v>328000</v>
      </c>
      <c r="F823" s="25"/>
      <c r="G823" s="25" t="n">
        <v>58.554</v>
      </c>
      <c r="H823" s="25" t="n">
        <v>56.478</v>
      </c>
      <c r="I823" s="25" t="n">
        <v>2.218</v>
      </c>
      <c r="J823" s="25" t="n">
        <v>13753.424</v>
      </c>
      <c r="K823" s="25" t="n">
        <v>833120</v>
      </c>
      <c r="L823" s="25" t="n">
        <v>1738</v>
      </c>
      <c r="M823" s="25" t="n">
        <v>16.974</v>
      </c>
      <c r="N823" s="25" t="n">
        <v>265206</v>
      </c>
      <c r="O823" s="25" t="n">
        <v>9342.2</v>
      </c>
      <c r="P823" s="25" t="n">
        <v>2395813</v>
      </c>
      <c r="Q823" s="25"/>
      <c r="R823" s="25" t="n">
        <v>8101</v>
      </c>
      <c r="S823" s="25" t="n">
        <v>10.7471</v>
      </c>
      <c r="T823" s="25" t="n">
        <v>101.6</v>
      </c>
      <c r="U823" s="25" t="n">
        <v>25</v>
      </c>
      <c r="V823" s="25" t="n">
        <v>92.5</v>
      </c>
      <c r="W823" s="25" t="n">
        <v>98.07702</v>
      </c>
      <c r="X823" s="25"/>
      <c r="Y823" s="25"/>
      <c r="Z823" s="25"/>
      <c r="AA823" s="25" t="n">
        <v>295993</v>
      </c>
      <c r="AB823" s="26"/>
      <c r="AC823" s="27" t="n">
        <v>0</v>
      </c>
      <c r="AD823" s="28" t="n">
        <v>80.1</v>
      </c>
      <c r="AE823" s="28" t="n">
        <v>3.4</v>
      </c>
      <c r="AF823" s="27"/>
      <c r="AG823" s="29" t="n">
        <f aca="false">6753.47943187+0.36116788*I823+0.01252571*N823-22.85359542*V823+0.00407811*AA823-0.00067349*E823</f>
        <v>8948.40366536784</v>
      </c>
      <c r="AH823" s="29" t="n">
        <f aca="false">A823*'Simple Linear Regression'!$B$18+'Simple Linear Regression'!$B$17</f>
        <v>8586.53282990963</v>
      </c>
      <c r="AI823" s="29" t="n">
        <f aca="false">7491.3971+0.0137554*N823-0.00058829*E823-34.3283*V823+0.30565*L823+54.6031*M823</f>
        <v>9229.1375618</v>
      </c>
      <c r="AJ823" s="29" t="n">
        <f aca="false">7491.3971-0.00058829*E823+0.30565*L823+54.6031*M823+0.0137554*N823-34.3283*V823</f>
        <v>9229.1375618</v>
      </c>
      <c r="AK823" s="30" t="n">
        <f aca="false">11611.58410651-152.38769329*I97+0.00324611*N97-2.92151591*V97-0.00770426*AA97-0.00077781*E97</f>
        <v>9585.16947177658</v>
      </c>
      <c r="AL823" s="29" t="n">
        <f aca="false">2192.59+2373.87*I823+0.0316653*N823-15.7623*V823+0.00202406*AA823-0.000740146*E823-0.00963493*(I823*N823)</f>
        <v>9086.46308268356</v>
      </c>
      <c r="AM823" s="30" t="n">
        <f aca="false">5205.907083+122.0638992*I823+13.609808*(N823/1000)-1.245906883*AD823+0.7746840854*AE823-134.2474226*AC823-1547.125689*IF(AND(B823&gt;=DATE(2020,3,20),B823&lt;=DATE(2020,6,26)),1,0)</f>
        <v>8988.88433643566</v>
      </c>
      <c r="AN823" s="30" t="n">
        <f aca="false">IF(ISNUMBER(C824),C824,AN824)-0.8328750492*(AD825-AD824)+3.274150872*(AE825-AE824)+0.7954612886*((IF(ISNUMBER(C824),C824,AN824)-IF(ISNUMBER(C823),C823,AN823))-(-0.8328750492*(AD824-AD823)+3.274150872*(AE824-AE823)))-1.394571582*AO824+0.4181414112*AO823</f>
        <v>8936.83120833019</v>
      </c>
      <c r="AP823" s="31" t="n">
        <f aca="false">AQ823+AR822+'ARIMAX(1,1,1) Model'!$C$19*(AR822-AR821)+'ARIMAX(1,1,1) Model'!$C$20*AS822</f>
        <v>9363.60560728294</v>
      </c>
      <c r="AQ823" s="31" t="n">
        <f aca="false">'ARIMAX(1,1,1) Model'!$C$6*I823+'ARIMAX(1,1,1) Model'!$C$7*N823/1000+'ARIMAX(1,1,1) Model'!$C$8*AD823+'ARIMAX(1,1,1) Model'!$C$9*AE823+'ARIMAX(1,1,1) Model'!$C$10*AC823+'ARIMAX(1,1,1) Model'!$C$11*IF(AND(B823&gt;='ARIMAX(1,1,1) Model'!$C$25,B823&lt;='ARIMAX(1,1,1) Model'!$C$26),1,0)+'ARIMAX(1,1,1) Model'!$C$12*E823/1000+'ARIMAX(1,1,1) Model'!$C$13*V823+'ARIMAX(1,1,1) Model'!$C$14*A823+'ARIMAX(1,1,1) Model'!$C$15*SIN(2*PI()*A823/'ARIMAX(1,1,1) Model'!$C$24)+'ARIMAX(1,1,1) Model'!$C$16*COS(2*PI()*A823/'ARIMAX(1,1,1) Model'!$C$24)+'ARIMAX(1,1,1) Model'!$C$17*SIN(4*PI()*A823/'ARIMAX(1,1,1) Model'!$C$24)+'ARIMAX(1,1,1) Model'!$C$18*COS(4*PI()*A823/'ARIMAX(1,1,1) Model'!$C$24)</f>
        <v>1913.67078030397</v>
      </c>
      <c r="AR823" s="31" t="n">
        <f aca="false">IF(ISNUMBER(C823),C823,AP823)-AQ823</f>
        <v>7342.32921969603</v>
      </c>
      <c r="AS823" s="31" t="n">
        <f aca="false">IF(ISNUMBER(C823),C823-AP823,0)</f>
        <v>-107.605607282943</v>
      </c>
      <c r="AT823" s="32"/>
      <c r="AU823" s="33"/>
      <c r="AV823" s="33"/>
      <c r="AW823" s="31"/>
      <c r="AX823" s="31"/>
    </row>
    <row r="824" customFormat="false" ht="16.5" hidden="false" customHeight="true" outlineLevel="0" collapsed="false">
      <c r="A824" s="23" t="n">
        <v>823</v>
      </c>
      <c r="B824" s="24" t="n">
        <v>39031</v>
      </c>
      <c r="C824" s="23" t="n">
        <v>9110</v>
      </c>
      <c r="D824" s="25"/>
      <c r="E824" s="25" t="n">
        <v>319000</v>
      </c>
      <c r="F824" s="25"/>
      <c r="G824" s="25" t="n">
        <v>59.964</v>
      </c>
      <c r="H824" s="25" t="n">
        <v>58.018</v>
      </c>
      <c r="I824" s="25" t="n">
        <v>2.2</v>
      </c>
      <c r="J824" s="25" t="n">
        <v>13870.188</v>
      </c>
      <c r="K824" s="25" t="n">
        <v>776849</v>
      </c>
      <c r="L824" s="25" t="n">
        <v>1739</v>
      </c>
      <c r="M824" s="25" t="n">
        <v>16.974</v>
      </c>
      <c r="N824" s="25" t="n">
        <v>265206</v>
      </c>
      <c r="O824" s="25" t="n">
        <v>9375.4</v>
      </c>
      <c r="P824" s="25" t="n">
        <v>2395813</v>
      </c>
      <c r="Q824" s="25"/>
      <c r="R824" s="25" t="n">
        <v>8101</v>
      </c>
      <c r="S824" s="25" t="n">
        <v>10.7471</v>
      </c>
      <c r="T824" s="25" t="n">
        <v>102.6</v>
      </c>
      <c r="U824" s="25" t="n">
        <v>25</v>
      </c>
      <c r="V824" s="25" t="n">
        <v>93.2</v>
      </c>
      <c r="W824" s="25" t="n">
        <v>97.56574</v>
      </c>
      <c r="X824" s="25"/>
      <c r="Y824" s="25"/>
      <c r="Z824" s="25"/>
      <c r="AA824" s="25" t="n">
        <v>295993</v>
      </c>
      <c r="AB824" s="26"/>
      <c r="AC824" s="27" t="n">
        <v>0</v>
      </c>
      <c r="AD824" s="28" t="n">
        <v>70.3</v>
      </c>
      <c r="AE824" s="28" t="n">
        <v>10.1</v>
      </c>
      <c r="AF824" s="27"/>
      <c r="AG824" s="29" t="n">
        <f aca="false">6753.47943187+0.36116788*I824+0.01252571*N824-22.85359542*V824+0.00407811*AA824-0.00067349*E824</f>
        <v>8938.461057552</v>
      </c>
      <c r="AH824" s="29" t="n">
        <f aca="false">A824*'Simple Linear Regression'!$B$18+'Simple Linear Regression'!$B$17</f>
        <v>8587.38586699353</v>
      </c>
      <c r="AI824" s="29" t="n">
        <f aca="false">7491.3971+0.0137554*N824-0.00058829*E824-34.3283*V824+0.30565*L824+54.6031*M824</f>
        <v>9210.7080118</v>
      </c>
      <c r="AJ824" s="29" t="n">
        <f aca="false">7491.3971-0.00058829*E824+0.30565*L824+54.6031*M824+0.0137554*N824-34.3283*V824</f>
        <v>9210.7080118</v>
      </c>
      <c r="AK824" s="30" t="n">
        <f aca="false">11611.58410651-152.38769329*I98+0.00324611*N98-2.92151591*V98-0.00770426*AA98-0.00077781*E98</f>
        <v>9574.86624556019</v>
      </c>
      <c r="AL824" s="29" t="n">
        <f aca="false">2192.59+2373.87*I824+0.0316653*N824-15.7623*V824+0.00202406*AA824-0.000740146*E824-0.00963493*(I824*N824)</f>
        <v>9085.355469104</v>
      </c>
      <c r="AM824" s="30" t="n">
        <f aca="false">5205.907083+122.0638992*I824+13.609808*(N824/1000)-1.245906883*AD824+0.7746840854*AE824-134.2474226*AC824-1547.125689*IF(AND(B824&gt;=DATE(2020,3,20),B824&lt;=DATE(2020,6,26)),1,0)</f>
        <v>9004.08745707564</v>
      </c>
      <c r="AN824" s="30" t="n">
        <f aca="false">IF(ISNUMBER(C825),C825,AN825)-0.8328750492*(AD826-AD825)+3.274150872*(AE826-AE825)+0.7954612886*((IF(ISNUMBER(C825),C825,AN825)-IF(ISNUMBER(C824),C824,AN824))-(-0.8328750492*(AD825-AD824)+3.274150872*(AE825-AE824)))-1.394571582*AO825+0.4181414112*AO824</f>
        <v>9179.30713552935</v>
      </c>
      <c r="AP824" s="31" t="n">
        <f aca="false">AQ824+AR823+'ARIMAX(1,1,1) Model'!$C$19*(AR823-AR822)+'ARIMAX(1,1,1) Model'!$C$20*AS823</f>
        <v>9354.59283445294</v>
      </c>
      <c r="AQ824" s="31" t="n">
        <f aca="false">'ARIMAX(1,1,1) Model'!$C$6*I824+'ARIMAX(1,1,1) Model'!$C$7*N824/1000+'ARIMAX(1,1,1) Model'!$C$8*AD824+'ARIMAX(1,1,1) Model'!$C$9*AE824+'ARIMAX(1,1,1) Model'!$C$10*AC824+'ARIMAX(1,1,1) Model'!$C$11*IF(AND(B824&gt;='ARIMAX(1,1,1) Model'!$C$25,B824&lt;='ARIMAX(1,1,1) Model'!$C$26),1,0)+'ARIMAX(1,1,1) Model'!$C$12*E824/1000+'ARIMAX(1,1,1) Model'!$C$13*V824+'ARIMAX(1,1,1) Model'!$C$14*A824+'ARIMAX(1,1,1) Model'!$C$15*SIN(2*PI()*A824/'ARIMAX(1,1,1) Model'!$C$24)+'ARIMAX(1,1,1) Model'!$C$16*COS(2*PI()*A824/'ARIMAX(1,1,1) Model'!$C$24)+'ARIMAX(1,1,1) Model'!$C$17*SIN(4*PI()*A824/'ARIMAX(1,1,1) Model'!$C$24)+'ARIMAX(1,1,1) Model'!$C$18*COS(4*PI()*A824/'ARIMAX(1,1,1) Model'!$C$24)</f>
        <v>1935.32720825079</v>
      </c>
      <c r="AR824" s="31" t="n">
        <f aca="false">IF(ISNUMBER(C824),C824,AP824)-AQ824</f>
        <v>7174.67279174921</v>
      </c>
      <c r="AS824" s="31" t="n">
        <f aca="false">IF(ISNUMBER(C824),C824-AP824,0)</f>
        <v>-244.592834452944</v>
      </c>
      <c r="AT824" s="32"/>
      <c r="AU824" s="33"/>
      <c r="AV824" s="33"/>
      <c r="AW824" s="31"/>
      <c r="AX824" s="31"/>
    </row>
    <row r="825" customFormat="false" ht="16.5" hidden="false" customHeight="true" outlineLevel="0" collapsed="false">
      <c r="A825" s="23" t="n">
        <v>824</v>
      </c>
      <c r="B825" s="24" t="n">
        <v>39038</v>
      </c>
      <c r="C825" s="23" t="n">
        <v>9149</v>
      </c>
      <c r="D825" s="25"/>
      <c r="E825" s="25" t="n">
        <v>311000</v>
      </c>
      <c r="F825" s="25"/>
      <c r="G825" s="25" t="n">
        <v>57.558</v>
      </c>
      <c r="H825" s="25" t="n">
        <v>57.852</v>
      </c>
      <c r="I825" s="25" t="n">
        <v>2.232</v>
      </c>
      <c r="J825" s="25" t="n">
        <v>13870.188</v>
      </c>
      <c r="K825" s="25" t="n">
        <v>776849</v>
      </c>
      <c r="L825" s="25" t="n">
        <v>1739</v>
      </c>
      <c r="M825" s="25" t="n">
        <v>16.865</v>
      </c>
      <c r="N825" s="25" t="n">
        <v>245605</v>
      </c>
      <c r="O825" s="25" t="n">
        <v>9375.4</v>
      </c>
      <c r="P825" s="25" t="n">
        <v>2395813</v>
      </c>
      <c r="Q825" s="25"/>
      <c r="R825" s="25" t="n">
        <v>8101</v>
      </c>
      <c r="S825" s="25" t="n">
        <v>10.7471</v>
      </c>
      <c r="T825" s="25" t="n">
        <v>102.6</v>
      </c>
      <c r="U825" s="25" t="n">
        <v>25</v>
      </c>
      <c r="V825" s="25" t="n">
        <v>93.2</v>
      </c>
      <c r="W825" s="25" t="n">
        <v>97.55984</v>
      </c>
      <c r="X825" s="25"/>
      <c r="Y825" s="25"/>
      <c r="Z825" s="25"/>
      <c r="AA825" s="25" t="n">
        <v>295993</v>
      </c>
      <c r="AB825" s="26"/>
      <c r="AC825" s="27" t="n">
        <v>0</v>
      </c>
      <c r="AD825" s="28" t="n">
        <v>77.4</v>
      </c>
      <c r="AE825" s="28" t="n">
        <v>1.8</v>
      </c>
      <c r="AF825" s="27"/>
      <c r="AG825" s="29" t="n">
        <f aca="false">6753.47943187+0.36116788*I825+0.01252571*N825-22.85359542*V825+0.00407811*AA825-0.00067349*E825</f>
        <v>8698.34409321416</v>
      </c>
      <c r="AH825" s="29" t="n">
        <f aca="false">A825*'Simple Linear Regression'!$B$18+'Simple Linear Regression'!$B$17</f>
        <v>8588.23890407744</v>
      </c>
      <c r="AI825" s="29" t="n">
        <f aca="false">7491.3971+0.0137554*N825-0.00058829*E825-34.3283*V825+0.30565*L825+54.6031*M825</f>
        <v>8939.8429985</v>
      </c>
      <c r="AJ825" s="29" t="n">
        <f aca="false">7491.3971-0.00058829*E825+0.30565*L825+54.6031*M825+0.0137554*N825-34.3283*V825</f>
        <v>8939.8429985</v>
      </c>
      <c r="AK825" s="30" t="n">
        <f aca="false">11611.58410651-152.38769329*I99+0.00324611*N99-2.92151591*V99-0.00770426*AA99-0.00077781*E99</f>
        <v>9582.29294026638</v>
      </c>
      <c r="AL825" s="29" t="n">
        <f aca="false">2192.59+2373.87*I825+0.0316653*N825-15.7623*V825+0.00202406*AA825-0.000740146*E825-0.00963493*(I825*N825)</f>
        <v>8886.3239268052</v>
      </c>
      <c r="AM825" s="30" t="n">
        <f aca="false">5205.907083+122.0638992*I825+13.609808*(N825/1000)-1.245906883*AD825+0.7746840854*AE825-134.2474226*AC825-1547.125689*IF(AND(B825&gt;=DATE(2020,3,20),B825&lt;=DATE(2020,6,26)),1,0)</f>
        <v>8725.95183846392</v>
      </c>
      <c r="AN825" s="30" t="n">
        <f aca="false">IF(ISNUMBER(C826),C826,AN826)-0.8328750492*(AD827-AD826)+3.274150872*(AE827-AE826)+0.7954612886*((IF(ISNUMBER(C826),C826,AN826)-IF(ISNUMBER(C825),C825,AN825))-(-0.8328750492*(AD826-AD825)+3.274150872*(AE826-AE825)))-1.394571582*AO826+0.4181414112*AO825</f>
        <v>9503.66565280916</v>
      </c>
      <c r="AP825" s="31" t="n">
        <f aca="false">AQ825+AR824+'ARIMAX(1,1,1) Model'!$C$19*(AR824-AR823)+'ARIMAX(1,1,1) Model'!$C$20*AS824</f>
        <v>9257.49832977255</v>
      </c>
      <c r="AQ825" s="31" t="n">
        <f aca="false">'ARIMAX(1,1,1) Model'!$C$6*I825+'ARIMAX(1,1,1) Model'!$C$7*N825/1000+'ARIMAX(1,1,1) Model'!$C$8*AD825+'ARIMAX(1,1,1) Model'!$C$9*AE825+'ARIMAX(1,1,1) Model'!$C$10*AC825+'ARIMAX(1,1,1) Model'!$C$11*IF(AND(B825&gt;='ARIMAX(1,1,1) Model'!$C$25,B825&lt;='ARIMAX(1,1,1) Model'!$C$26),1,0)+'ARIMAX(1,1,1) Model'!$C$12*E825/1000+'ARIMAX(1,1,1) Model'!$C$13*V825+'ARIMAX(1,1,1) Model'!$C$14*A825+'ARIMAX(1,1,1) Model'!$C$15*SIN(2*PI()*A825/'ARIMAX(1,1,1) Model'!$C$24)+'ARIMAX(1,1,1) Model'!$C$16*COS(2*PI()*A825/'ARIMAX(1,1,1) Model'!$C$24)+'ARIMAX(1,1,1) Model'!$C$17*SIN(4*PI()*A825/'ARIMAX(1,1,1) Model'!$C$24)+'ARIMAX(1,1,1) Model'!$C$18*COS(4*PI()*A825/'ARIMAX(1,1,1) Model'!$C$24)</f>
        <v>1879.02337333482</v>
      </c>
      <c r="AR825" s="31" t="n">
        <f aca="false">IF(ISNUMBER(C825),C825,AP825)-AQ825</f>
        <v>7269.97662666518</v>
      </c>
      <c r="AS825" s="31" t="n">
        <f aca="false">IF(ISNUMBER(C825),C825-AP825,0)</f>
        <v>-108.498329772548</v>
      </c>
      <c r="AT825" s="32"/>
      <c r="AU825" s="33"/>
      <c r="AV825" s="33"/>
      <c r="AW825" s="31"/>
      <c r="AX825" s="31"/>
    </row>
    <row r="826" customFormat="false" ht="16.5" hidden="false" customHeight="true" outlineLevel="0" collapsed="false">
      <c r="A826" s="23" t="n">
        <v>825</v>
      </c>
      <c r="B826" s="24" t="n">
        <v>39045</v>
      </c>
      <c r="C826" s="23" t="n">
        <v>9320</v>
      </c>
      <c r="D826" s="25"/>
      <c r="E826" s="25" t="n">
        <v>326000</v>
      </c>
      <c r="F826" s="25"/>
      <c r="G826" s="25" t="n">
        <v>57.2366666666667</v>
      </c>
      <c r="H826" s="25" t="n">
        <v>59.198</v>
      </c>
      <c r="I826" s="25" t="n">
        <v>2.239</v>
      </c>
      <c r="J826" s="25" t="n">
        <v>13870.188</v>
      </c>
      <c r="K826" s="25" t="n">
        <v>776849</v>
      </c>
      <c r="L826" s="25" t="n">
        <v>1739</v>
      </c>
      <c r="M826" s="25" t="n">
        <v>16.865</v>
      </c>
      <c r="N826" s="25" t="n">
        <v>245605</v>
      </c>
      <c r="O826" s="25" t="n">
        <v>9375.4</v>
      </c>
      <c r="P826" s="25" t="n">
        <v>2395813</v>
      </c>
      <c r="Q826" s="25"/>
      <c r="R826" s="25" t="n">
        <v>8101</v>
      </c>
      <c r="S826" s="25" t="n">
        <v>11.1114</v>
      </c>
      <c r="T826" s="25" t="n">
        <v>102.6</v>
      </c>
      <c r="U826" s="25" t="n">
        <v>25</v>
      </c>
      <c r="V826" s="25" t="n">
        <v>93.2</v>
      </c>
      <c r="W826" s="25" t="n">
        <v>97.83382</v>
      </c>
      <c r="X826" s="25"/>
      <c r="Y826" s="25"/>
      <c r="Z826" s="25"/>
      <c r="AA826" s="25" t="n">
        <v>295993</v>
      </c>
      <c r="AB826" s="26"/>
      <c r="AC826" s="27" t="n">
        <v>1</v>
      </c>
      <c r="AD826" s="28" t="n">
        <v>113.4</v>
      </c>
      <c r="AE826" s="28" t="n">
        <v>2.7</v>
      </c>
      <c r="AF826" s="27"/>
      <c r="AG826" s="29" t="n">
        <f aca="false">6753.47943187+0.36116788*I826+0.01252571*N826-22.85359542*V826+0.00407811*AA826-0.00067349*E826</f>
        <v>8688.24427138932</v>
      </c>
      <c r="AH826" s="29" t="n">
        <f aca="false">A826*'Simple Linear Regression'!$B$18+'Simple Linear Regression'!$B$17</f>
        <v>8589.09194116134</v>
      </c>
      <c r="AI826" s="29" t="n">
        <f aca="false">7491.3971+0.0137554*N826-0.00058829*E826-34.3283*V826+0.30565*L826+54.6031*M826</f>
        <v>8931.0186485</v>
      </c>
      <c r="AJ826" s="29" t="n">
        <f aca="false">7491.3971-0.00058829*E826+0.30565*L826+54.6031*M826+0.0137554*N826-34.3283*V826</f>
        <v>8931.0186485</v>
      </c>
      <c r="AK826" s="30" t="n">
        <f aca="false">11611.58410651-152.38769329*I100+0.00324611*N100-2.92151591*V100-0.00770426*AA100-0.00077781*E100</f>
        <v>9602.34774103954</v>
      </c>
      <c r="AL826" s="29" t="n">
        <f aca="false">2192.59+2373.87*I826+0.0316653*N826-15.7623*V826+0.00202406*AA826-0.000740146*E826-0.00963493*(I826*N826)</f>
        <v>8875.27411792665</v>
      </c>
      <c r="AM826" s="30" t="n">
        <f aca="false">5205.907083+122.0638992*I826+13.609808*(N826/1000)-1.245906883*AD826+0.7746840854*AE826-134.2474226*AC826-1547.125689*IF(AND(B826&gt;=DATE(2020,3,20),B826&lt;=DATE(2020,6,26)),1,0)</f>
        <v>8548.40343104718</v>
      </c>
      <c r="AN826" s="30" t="n">
        <f aca="false">IF(ISNUMBER(C827),C827,AN827)-0.8328750492*(AD828-AD827)+3.274150872*(AE828-AE827)+0.7954612886*((IF(ISNUMBER(C827),C827,AN827)-IF(ISNUMBER(C826),C826,AN826))-(-0.8328750492*(AD827-AD826)+3.274150872*(AE827-AE826)))-1.394571582*AO827+0.4181414112*AO826</f>
        <v>9493.40171474413</v>
      </c>
      <c r="AP826" s="31" t="n">
        <f aca="false">AQ826+AR825+'ARIMAX(1,1,1) Model'!$C$19*(AR825-AR824)+'ARIMAX(1,1,1) Model'!$C$20*AS825</f>
        <v>9137.81257409851</v>
      </c>
      <c r="AQ826" s="31" t="n">
        <f aca="false">'ARIMAX(1,1,1) Model'!$C$6*I826+'ARIMAX(1,1,1) Model'!$C$7*N826/1000+'ARIMAX(1,1,1) Model'!$C$8*AD826+'ARIMAX(1,1,1) Model'!$C$9*AE826+'ARIMAX(1,1,1) Model'!$C$10*AC826+'ARIMAX(1,1,1) Model'!$C$11*IF(AND(B826&gt;='ARIMAX(1,1,1) Model'!$C$25,B826&lt;='ARIMAX(1,1,1) Model'!$C$26),1,0)+'ARIMAX(1,1,1) Model'!$C$12*E826/1000+'ARIMAX(1,1,1) Model'!$C$13*V826+'ARIMAX(1,1,1) Model'!$C$14*A826+'ARIMAX(1,1,1) Model'!$C$15*SIN(2*PI()*A826/'ARIMAX(1,1,1) Model'!$C$24)+'ARIMAX(1,1,1) Model'!$C$16*COS(2*PI()*A826/'ARIMAX(1,1,1) Model'!$C$24)+'ARIMAX(1,1,1) Model'!$C$17*SIN(4*PI()*A826/'ARIMAX(1,1,1) Model'!$C$24)+'ARIMAX(1,1,1) Model'!$C$18*COS(4*PI()*A826/'ARIMAX(1,1,1) Model'!$C$24)</f>
        <v>1760.88325254033</v>
      </c>
      <c r="AR826" s="31" t="n">
        <f aca="false">IF(ISNUMBER(C826),C826,AP826)-AQ826</f>
        <v>7559.11674745968</v>
      </c>
      <c r="AS826" s="31" t="n">
        <f aca="false">IF(ISNUMBER(C826),C826-AP826,0)</f>
        <v>182.187425901495</v>
      </c>
      <c r="AT826" s="32"/>
      <c r="AU826" s="33"/>
      <c r="AV826" s="33"/>
      <c r="AW826" s="31"/>
      <c r="AX826" s="31"/>
    </row>
    <row r="827" customFormat="false" ht="16.5" hidden="false" customHeight="true" outlineLevel="0" collapsed="false">
      <c r="A827" s="23" t="n">
        <v>826</v>
      </c>
      <c r="B827" s="24" t="n">
        <v>39052</v>
      </c>
      <c r="C827" s="23" t="n">
        <v>9477</v>
      </c>
      <c r="D827" s="25"/>
      <c r="E827" s="25" t="n">
        <v>349000</v>
      </c>
      <c r="F827" s="25"/>
      <c r="G827" s="25" t="n">
        <v>62.024</v>
      </c>
      <c r="H827" s="25" t="n">
        <v>62.594</v>
      </c>
      <c r="I827" s="25" t="n">
        <v>2.246</v>
      </c>
      <c r="J827" s="25" t="n">
        <v>13870.188</v>
      </c>
      <c r="K827" s="25" t="n">
        <v>776849</v>
      </c>
      <c r="L827" s="25" t="n">
        <v>1739</v>
      </c>
      <c r="M827" s="25" t="n">
        <v>16.865</v>
      </c>
      <c r="N827" s="25" t="n">
        <v>245605</v>
      </c>
      <c r="O827" s="25" t="n">
        <v>9375.4</v>
      </c>
      <c r="P827" s="25" t="n">
        <v>2395813</v>
      </c>
      <c r="Q827" s="25"/>
      <c r="R827" s="25" t="n">
        <v>8101</v>
      </c>
      <c r="S827" s="25" t="n">
        <v>11.1114</v>
      </c>
      <c r="T827" s="25" t="n">
        <v>102.6</v>
      </c>
      <c r="U827" s="25" t="n">
        <v>25</v>
      </c>
      <c r="V827" s="25" t="n">
        <v>93.2</v>
      </c>
      <c r="W827" s="25" t="n">
        <v>97.6351</v>
      </c>
      <c r="X827" s="25"/>
      <c r="Y827" s="25"/>
      <c r="Z827" s="25"/>
      <c r="AA827" s="25" t="n">
        <v>295993</v>
      </c>
      <c r="AB827" s="26"/>
      <c r="AC827" s="27" t="n">
        <v>0</v>
      </c>
      <c r="AD827" s="28" t="n">
        <v>83.2</v>
      </c>
      <c r="AE827" s="28" t="n">
        <v>3</v>
      </c>
      <c r="AF827" s="27"/>
      <c r="AG827" s="29" t="n">
        <f aca="false">6753.47943187+0.36116788*I827+0.01252571*N827-22.85359542*V827+0.00407811*AA827-0.00067349*E827</f>
        <v>8672.75652956448</v>
      </c>
      <c r="AH827" s="29" t="n">
        <f aca="false">A827*'Simple Linear Regression'!$B$18+'Simple Linear Regression'!$B$17</f>
        <v>8589.94497824525</v>
      </c>
      <c r="AI827" s="29" t="n">
        <f aca="false">7491.3971+0.0137554*N827-0.00058829*E827-34.3283*V827+0.30565*L827+54.6031*M827</f>
        <v>8917.4879785</v>
      </c>
      <c r="AJ827" s="29" t="n">
        <f aca="false">7491.3971-0.00058829*E827+0.30565*L827+54.6031*M827+0.0137554*N827-34.3283*V827</f>
        <v>8917.4879785</v>
      </c>
      <c r="AK827" s="30" t="n">
        <f aca="false">11611.58410651-152.38769329*I101+0.00324611*N101-2.92151591*V101-0.00770426*AA101-0.00077781*E101</f>
        <v>9619.44368950599</v>
      </c>
      <c r="AL827" s="29" t="n">
        <f aca="false">2192.59+2373.87*I827+0.0316653*N827-15.7623*V827+0.00202406*AA827-0.000740146*E827-0.00963493*(I827*N827)</f>
        <v>8858.3031410481</v>
      </c>
      <c r="AM827" s="30" t="n">
        <f aca="false">5205.907083+122.0638992*I827+13.609808*(N827/1000)-1.245906883*AD827+0.7746840854*AE827-134.2474226*AC827-1547.125689*IF(AND(B827&gt;=DATE(2020,3,20),B827&lt;=DATE(2020,6,26)),1,0)</f>
        <v>8721.3640940338</v>
      </c>
      <c r="AN827" s="30" t="n">
        <f aca="false">IF(ISNUMBER(C828),C828,AN828)-0.8328750492*(AD829-AD828)+3.274150872*(AE829-AE828)+0.7954612886*((IF(ISNUMBER(C828),C828,AN828)-IF(ISNUMBER(C827),C827,AN827))-(-0.8328750492*(AD828-AD827)+3.274150872*(AE828-AE827)))-1.394571582*AO828+0.4181414112*AO827</f>
        <v>9445.12629105954</v>
      </c>
      <c r="AP827" s="31" t="n">
        <f aca="false">AQ827+AR826+'ARIMAX(1,1,1) Model'!$C$19*(AR826-AR825)+'ARIMAX(1,1,1) Model'!$C$20*AS826</f>
        <v>9231.69438632964</v>
      </c>
      <c r="AQ827" s="31" t="n">
        <f aca="false">'ARIMAX(1,1,1) Model'!$C$6*I827+'ARIMAX(1,1,1) Model'!$C$7*N827/1000+'ARIMAX(1,1,1) Model'!$C$8*AD827+'ARIMAX(1,1,1) Model'!$C$9*AE827+'ARIMAX(1,1,1) Model'!$C$10*AC827+'ARIMAX(1,1,1) Model'!$C$11*IF(AND(B827&gt;='ARIMAX(1,1,1) Model'!$C$25,B827&lt;='ARIMAX(1,1,1) Model'!$C$26),1,0)+'ARIMAX(1,1,1) Model'!$C$12*E827/1000+'ARIMAX(1,1,1) Model'!$C$13*V827+'ARIMAX(1,1,1) Model'!$C$14*A827+'ARIMAX(1,1,1) Model'!$C$15*SIN(2*PI()*A827/'ARIMAX(1,1,1) Model'!$C$24)+'ARIMAX(1,1,1) Model'!$C$16*COS(2*PI()*A827/'ARIMAX(1,1,1) Model'!$C$24)+'ARIMAX(1,1,1) Model'!$C$17*SIN(4*PI()*A827/'ARIMAX(1,1,1) Model'!$C$24)+'ARIMAX(1,1,1) Model'!$C$18*COS(4*PI()*A827/'ARIMAX(1,1,1) Model'!$C$24)</f>
        <v>1808.36122141713</v>
      </c>
      <c r="AR827" s="31" t="n">
        <f aca="false">IF(ISNUMBER(C827),C827,AP827)-AQ827</f>
        <v>7668.63877858287</v>
      </c>
      <c r="AS827" s="31" t="n">
        <f aca="false">IF(ISNUMBER(C827),C827-AP827,0)</f>
        <v>245.305613670364</v>
      </c>
      <c r="AT827" s="32"/>
      <c r="AU827" s="33"/>
      <c r="AV827" s="33"/>
      <c r="AW827" s="31"/>
      <c r="AX827" s="31"/>
    </row>
    <row r="828" customFormat="false" ht="16.5" hidden="false" customHeight="true" outlineLevel="0" collapsed="false">
      <c r="A828" s="23" t="n">
        <v>827</v>
      </c>
      <c r="B828" s="24" t="n">
        <v>39059</v>
      </c>
      <c r="C828" s="23" t="n">
        <v>9394</v>
      </c>
      <c r="D828" s="25"/>
      <c r="E828" s="25" t="n">
        <v>327000</v>
      </c>
      <c r="F828" s="25"/>
      <c r="G828" s="25" t="n">
        <v>62.318</v>
      </c>
      <c r="H828" s="25" t="n">
        <v>63.632</v>
      </c>
      <c r="I828" s="25" t="n">
        <v>2.297</v>
      </c>
      <c r="J828" s="25" t="n">
        <v>13870.188</v>
      </c>
      <c r="K828" s="25" t="n">
        <v>776849</v>
      </c>
      <c r="L828" s="25" t="n">
        <v>1734</v>
      </c>
      <c r="M828" s="25" t="n">
        <v>16.865</v>
      </c>
      <c r="N828" s="25" t="n">
        <v>245605</v>
      </c>
      <c r="O828" s="25" t="n">
        <v>9393.6</v>
      </c>
      <c r="P828" s="25" t="n">
        <v>2395813</v>
      </c>
      <c r="Q828" s="25"/>
      <c r="R828" s="25" t="n">
        <v>8101</v>
      </c>
      <c r="S828" s="25" t="n">
        <v>11.1114</v>
      </c>
      <c r="T828" s="25" t="n">
        <v>102.6</v>
      </c>
      <c r="U828" s="25" t="n">
        <v>25</v>
      </c>
      <c r="V828" s="25" t="n">
        <v>93</v>
      </c>
      <c r="W828" s="25" t="n">
        <v>96.7471</v>
      </c>
      <c r="X828" s="25"/>
      <c r="Y828" s="25"/>
      <c r="Z828" s="25"/>
      <c r="AA828" s="25" t="n">
        <v>295993</v>
      </c>
      <c r="AB828" s="26"/>
      <c r="AC828" s="27" t="n">
        <v>0</v>
      </c>
      <c r="AD828" s="28" t="n">
        <v>176.7</v>
      </c>
      <c r="AE828" s="28" t="n">
        <v>0</v>
      </c>
      <c r="AF828" s="27"/>
      <c r="AG828" s="29" t="n">
        <f aca="false">6753.47943187+0.36116788*I828+0.01252571*N828-22.85359542*V828+0.00407811*AA828-0.00067349*E828</f>
        <v>8692.16244821036</v>
      </c>
      <c r="AH828" s="29" t="n">
        <f aca="false">A828*'Simple Linear Regression'!$B$18+'Simple Linear Regression'!$B$17</f>
        <v>8590.79801532915</v>
      </c>
      <c r="AI828" s="29" t="n">
        <f aca="false">7491.3971+0.0137554*N828-0.00058829*E828-34.3283*V828+0.30565*L828+54.6031*M828</f>
        <v>8935.7677685</v>
      </c>
      <c r="AJ828" s="29" t="n">
        <f aca="false">7491.3971-0.00058829*E828+0.30565*L828+54.6031*M828+0.0137554*N828-34.3283*V828</f>
        <v>8935.7677685</v>
      </c>
      <c r="AK828" s="30" t="n">
        <f aca="false">11611.58410651-152.38769329*I102+0.00324611*N102-2.92151591*V102-0.00770426*AA102-0.00077781*E102</f>
        <v>9602.36468255315</v>
      </c>
      <c r="AL828" s="29" t="n">
        <f aca="false">2192.59+2373.87*I828+0.0316653*N828-15.7623*V828+0.00202406*AA828-0.000740146*E828-0.00963493*(I828*N828)</f>
        <v>8878.12044693295</v>
      </c>
      <c r="AM828" s="30" t="n">
        <f aca="false">5205.907083+122.0638992*I828+13.609808*(N828/1000)-1.245906883*AD828+0.7746840854*AE828-134.2474226*AC828-1547.125689*IF(AND(B828&gt;=DATE(2020,3,20),B828&lt;=DATE(2020,6,26)),1,0)</f>
        <v>8608.7730070763</v>
      </c>
      <c r="AN828" s="30" t="n">
        <f aca="false">IF(ISNUMBER(C829),C829,AN829)-0.8328750492*(AD830-AD829)+3.274150872*(AE830-AE829)+0.7954612886*((IF(ISNUMBER(C829),C829,AN829)-IF(ISNUMBER(C828),C828,AN828))-(-0.8328750492*(AD829-AD828)+3.274150872*(AE829-AE828)))-1.394571582*AO829+0.4181414112*AO828</f>
        <v>9540.5087419177</v>
      </c>
      <c r="AP828" s="31" t="n">
        <f aca="false">AQ828+AR827+'ARIMAX(1,1,1) Model'!$C$19*(AR827-AR826)+'ARIMAX(1,1,1) Model'!$C$20*AS827</f>
        <v>9289.77641027469</v>
      </c>
      <c r="AQ828" s="31" t="n">
        <f aca="false">'ARIMAX(1,1,1) Model'!$C$6*I828+'ARIMAX(1,1,1) Model'!$C$7*N828/1000+'ARIMAX(1,1,1) Model'!$C$8*AD828+'ARIMAX(1,1,1) Model'!$C$9*AE828+'ARIMAX(1,1,1) Model'!$C$10*AC828+'ARIMAX(1,1,1) Model'!$C$11*IF(AND(B828&gt;='ARIMAX(1,1,1) Model'!$C$25,B828&lt;='ARIMAX(1,1,1) Model'!$C$26),1,0)+'ARIMAX(1,1,1) Model'!$C$12*E828/1000+'ARIMAX(1,1,1) Model'!$C$13*V828+'ARIMAX(1,1,1) Model'!$C$14*A828+'ARIMAX(1,1,1) Model'!$C$15*SIN(2*PI()*A828/'ARIMAX(1,1,1) Model'!$C$24)+'ARIMAX(1,1,1) Model'!$C$16*COS(2*PI()*A828/'ARIMAX(1,1,1) Model'!$C$24)+'ARIMAX(1,1,1) Model'!$C$17*SIN(4*PI()*A828/'ARIMAX(1,1,1) Model'!$C$24)+'ARIMAX(1,1,1) Model'!$C$18*COS(4*PI()*A828/'ARIMAX(1,1,1) Model'!$C$24)</f>
        <v>1831.25130048695</v>
      </c>
      <c r="AR828" s="31" t="n">
        <f aca="false">IF(ISNUMBER(C828),C828,AP828)-AQ828</f>
        <v>7562.74869951305</v>
      </c>
      <c r="AS828" s="31" t="n">
        <f aca="false">IF(ISNUMBER(C828),C828-AP828,0)</f>
        <v>104.22358972531</v>
      </c>
      <c r="AT828" s="32"/>
      <c r="AU828" s="33"/>
      <c r="AV828" s="33"/>
      <c r="AW828" s="31"/>
      <c r="AX828" s="31"/>
    </row>
    <row r="829" customFormat="false" ht="16.5" hidden="false" customHeight="true" outlineLevel="0" collapsed="false">
      <c r="A829" s="23" t="n">
        <v>828</v>
      </c>
      <c r="B829" s="24" t="n">
        <v>39066</v>
      </c>
      <c r="C829" s="23" t="n">
        <v>9491</v>
      </c>
      <c r="D829" s="25"/>
      <c r="E829" s="25" t="n">
        <v>311000</v>
      </c>
      <c r="F829" s="25"/>
      <c r="G829" s="25" t="n">
        <v>61.908</v>
      </c>
      <c r="H829" s="25" t="n">
        <v>62.564</v>
      </c>
      <c r="I829" s="25" t="n">
        <v>2.293</v>
      </c>
      <c r="J829" s="25" t="n">
        <v>13870.188</v>
      </c>
      <c r="K829" s="25" t="n">
        <v>826059</v>
      </c>
      <c r="L829" s="25" t="n">
        <v>1734</v>
      </c>
      <c r="M829" s="25" t="n">
        <v>16.865</v>
      </c>
      <c r="N829" s="25" t="n">
        <v>245605</v>
      </c>
      <c r="O829" s="25" t="n">
        <v>9393.6</v>
      </c>
      <c r="P829" s="25" t="n">
        <v>2426814</v>
      </c>
      <c r="Q829" s="25"/>
      <c r="R829" s="25" t="n">
        <v>8101</v>
      </c>
      <c r="S829" s="25" t="n">
        <v>11.1114</v>
      </c>
      <c r="T829" s="25" t="n">
        <v>102.6</v>
      </c>
      <c r="U829" s="25" t="n">
        <v>25</v>
      </c>
      <c r="V829" s="25" t="n">
        <v>93</v>
      </c>
      <c r="W829" s="25" t="n">
        <v>96.3714</v>
      </c>
      <c r="X829" s="25"/>
      <c r="Y829" s="25"/>
      <c r="Z829" s="25"/>
      <c r="AA829" s="25" t="n">
        <v>295993</v>
      </c>
      <c r="AB829" s="26"/>
      <c r="AC829" s="27" t="n">
        <v>0</v>
      </c>
      <c r="AD829" s="28" t="n">
        <v>119.8</v>
      </c>
      <c r="AE829" s="28" t="n">
        <v>0</v>
      </c>
      <c r="AF829" s="27"/>
      <c r="AG829" s="29" t="n">
        <f aca="false">6753.47943187+0.36116788*I829+0.01252571*N829-22.85359542*V829+0.00407811*AA829-0.00067349*E829</f>
        <v>8702.93684353884</v>
      </c>
      <c r="AH829" s="29" t="n">
        <f aca="false">A829*'Simple Linear Regression'!$B$18+'Simple Linear Regression'!$B$17</f>
        <v>8591.65105241305</v>
      </c>
      <c r="AI829" s="29" t="n">
        <f aca="false">7491.3971+0.0137554*N829-0.00058829*E829-34.3283*V829+0.30565*L829+54.6031*M829</f>
        <v>8945.1804085</v>
      </c>
      <c r="AJ829" s="29" t="n">
        <f aca="false">7491.3971-0.00058829*E829+0.30565*L829+54.6031*M829+0.0137554*N829-34.3283*V829</f>
        <v>8945.1804085</v>
      </c>
      <c r="AK829" s="30" t="n">
        <f aca="false">11611.58410651-152.38769329*I103+0.00324611*N103-2.92151591*V103-0.00770426*AA103-0.00077781*E103</f>
        <v>9535.43666869986</v>
      </c>
      <c r="AL829" s="29" t="n">
        <f aca="false">2192.59+2373.87*I829+0.0316653*N829-15.7623*V829+0.00202406*AA829-0.000740146*E829-0.00963493*(I829*N829)</f>
        <v>8889.93285086355</v>
      </c>
      <c r="AM829" s="30" t="n">
        <f aca="false">5205.907083+122.0638992*I829+13.609808*(N829/1000)-1.245906883*AD829+0.7746840854*AE829-134.2474226*AC829-1547.125689*IF(AND(B829&gt;=DATE(2020,3,20),B829&lt;=DATE(2020,6,26)),1,0)</f>
        <v>8679.1768531222</v>
      </c>
      <c r="AN829" s="30" t="n">
        <f aca="false">IF(ISNUMBER(C830),C830,AN830)-0.8328750492*(AD831-AD830)+3.274150872*(AE831-AE830)+0.7954612886*((IF(ISNUMBER(C830),C830,AN830)-IF(ISNUMBER(C829),C829,AN829))-(-0.8328750492*(AD830-AD829)+3.274150872*(AE830-AE829)))-1.394571582*AO830+0.4181414112*AO829</f>
        <v>8991.89046085148</v>
      </c>
      <c r="AP829" s="31" t="n">
        <f aca="false">AQ829+AR828+'ARIMAX(1,1,1) Model'!$C$19*(AR828-AR827)+'ARIMAX(1,1,1) Model'!$C$20*AS828</f>
        <v>9234.53441105469</v>
      </c>
      <c r="AQ829" s="31" t="n">
        <f aca="false">'ARIMAX(1,1,1) Model'!$C$6*I829+'ARIMAX(1,1,1) Model'!$C$7*N829/1000+'ARIMAX(1,1,1) Model'!$C$8*AD829+'ARIMAX(1,1,1) Model'!$C$9*AE829+'ARIMAX(1,1,1) Model'!$C$10*AC829+'ARIMAX(1,1,1) Model'!$C$11*IF(AND(B829&gt;='ARIMAX(1,1,1) Model'!$C$25,B829&lt;='ARIMAX(1,1,1) Model'!$C$26),1,0)+'ARIMAX(1,1,1) Model'!$C$12*E829/1000+'ARIMAX(1,1,1) Model'!$C$13*V829+'ARIMAX(1,1,1) Model'!$C$14*A829+'ARIMAX(1,1,1) Model'!$C$15*SIN(2*PI()*A829/'ARIMAX(1,1,1) Model'!$C$24)+'ARIMAX(1,1,1) Model'!$C$16*COS(2*PI()*A829/'ARIMAX(1,1,1) Model'!$C$24)+'ARIMAX(1,1,1) Model'!$C$17*SIN(4*PI()*A829/'ARIMAX(1,1,1) Model'!$C$24)+'ARIMAX(1,1,1) Model'!$C$18*COS(4*PI()*A829/'ARIMAX(1,1,1) Model'!$C$24)</f>
        <v>1775.92327729685</v>
      </c>
      <c r="AR829" s="31" t="n">
        <f aca="false">IF(ISNUMBER(C829),C829,AP829)-AQ829</f>
        <v>7715.07672270315</v>
      </c>
      <c r="AS829" s="31" t="n">
        <f aca="false">IF(ISNUMBER(C829),C829-AP829,0)</f>
        <v>256.465588945312</v>
      </c>
      <c r="AT829" s="32"/>
      <c r="AU829" s="33"/>
      <c r="AV829" s="33"/>
      <c r="AW829" s="31"/>
      <c r="AX829" s="31"/>
    </row>
    <row r="830" customFormat="false" ht="16.5" hidden="false" customHeight="true" outlineLevel="0" collapsed="false">
      <c r="A830" s="23" t="n">
        <v>829</v>
      </c>
      <c r="B830" s="24" t="n">
        <v>39073</v>
      </c>
      <c r="C830" s="23" t="n">
        <v>9229</v>
      </c>
      <c r="D830" s="25"/>
      <c r="E830" s="25" t="n">
        <v>318000</v>
      </c>
      <c r="F830" s="25"/>
      <c r="G830" s="25" t="n">
        <v>62.4</v>
      </c>
      <c r="H830" s="25" t="n">
        <v>62.436</v>
      </c>
      <c r="I830" s="25" t="n">
        <v>2.32</v>
      </c>
      <c r="J830" s="25" t="n">
        <v>13870.188</v>
      </c>
      <c r="K830" s="25" t="n">
        <v>826059</v>
      </c>
      <c r="L830" s="25" t="n">
        <v>1734</v>
      </c>
      <c r="M830" s="25" t="n">
        <v>16.657</v>
      </c>
      <c r="N830" s="25" t="n">
        <v>257939</v>
      </c>
      <c r="O830" s="25" t="n">
        <v>9393.6</v>
      </c>
      <c r="P830" s="25" t="n">
        <v>2426814</v>
      </c>
      <c r="Q830" s="25"/>
      <c r="R830" s="25" t="n">
        <v>8101</v>
      </c>
      <c r="S830" s="25" t="n">
        <v>11.1114</v>
      </c>
      <c r="T830" s="25" t="n">
        <v>102.6</v>
      </c>
      <c r="U830" s="25" t="n">
        <v>25</v>
      </c>
      <c r="V830" s="25" t="n">
        <v>93</v>
      </c>
      <c r="W830" s="25" t="n">
        <v>96.77728</v>
      </c>
      <c r="X830" s="25"/>
      <c r="Y830" s="25"/>
      <c r="Z830" s="25"/>
      <c r="AA830" s="25" t="n">
        <v>295993</v>
      </c>
      <c r="AB830" s="26"/>
      <c r="AC830" s="27" t="n">
        <v>0</v>
      </c>
      <c r="AD830" s="28" t="n">
        <v>115.6</v>
      </c>
      <c r="AE830" s="28" t="n">
        <v>2</v>
      </c>
      <c r="AF830" s="27"/>
      <c r="AG830" s="29" t="n">
        <f aca="false">6753.47943187+0.36116788*I830+0.01252571*N830-22.85359542*V830+0.00407811*AA830-0.00067349*E830</f>
        <v>8852.7242722116</v>
      </c>
      <c r="AH830" s="29" t="n">
        <f aca="false">A830*'Simple Linear Regression'!$B$18+'Simple Linear Regression'!$B$17</f>
        <v>8592.50408949696</v>
      </c>
      <c r="AI830" s="29" t="n">
        <f aca="false">7491.3971+0.0137554*N830-0.00058829*E830-34.3283*V830+0.30565*L830+54.6031*M830</f>
        <v>9099.3640373</v>
      </c>
      <c r="AJ830" s="29" t="n">
        <f aca="false">7491.3971-0.00058829*E830+0.30565*L830+54.6031*M830+0.0137554*N830-34.3283*V830</f>
        <v>9099.3640373</v>
      </c>
      <c r="AK830" s="30" t="n">
        <f aca="false">11611.58410651-152.38769329*I104+0.00324611*N104-2.92151591*V104-0.00770426*AA104-0.00077781*E104</f>
        <v>9537.75422716631</v>
      </c>
      <c r="AL830" s="29" t="n">
        <f aca="false">2192.59+2373.87*I830+0.0316653*N830-15.7623*V830+0.00202406*AA830-0.000740146*E830-0.00963493*(I830*N830)</f>
        <v>8999.8113147736</v>
      </c>
      <c r="AM830" s="30" t="n">
        <f aca="false">5205.907083+122.0638992*I830+13.609808*(N830/1000)-1.245906883*AD830+0.7746840854*AE830-134.2474226*AC830-1547.125689*IF(AND(B830&gt;=DATE(2020,3,20),B830&lt;=DATE(2020,6,26)),1,0)</f>
        <v>8857.118127352</v>
      </c>
      <c r="AN830" s="30" t="n">
        <f aca="false">IF(ISNUMBER(C831),C831,AN831)-0.8328750492*(AD832-AD831)+3.274150872*(AE832-AE831)+0.7954612886*((IF(ISNUMBER(C831),C831,AN831)-IF(ISNUMBER(C830),C830,AN830))-(-0.8328750492*(AD831-AD830)+3.274150872*(AE831-AE830)))-1.394571582*AO831+0.4181414112*AO830</f>
        <v>9287.28483691705</v>
      </c>
      <c r="AP830" s="31" t="n">
        <f aca="false">AQ830+AR829+'ARIMAX(1,1,1) Model'!$C$19*(AR829-AR828)+'ARIMAX(1,1,1) Model'!$C$20*AS829</f>
        <v>9246.06525945756</v>
      </c>
      <c r="AQ830" s="31" t="n">
        <f aca="false">'ARIMAX(1,1,1) Model'!$C$6*I830+'ARIMAX(1,1,1) Model'!$C$7*N830/1000+'ARIMAX(1,1,1) Model'!$C$8*AD830+'ARIMAX(1,1,1) Model'!$C$9*AE830+'ARIMAX(1,1,1) Model'!$C$10*AC830+'ARIMAX(1,1,1) Model'!$C$11*IF(AND(B830&gt;='ARIMAX(1,1,1) Model'!$C$25,B830&lt;='ARIMAX(1,1,1) Model'!$C$26),1,0)+'ARIMAX(1,1,1) Model'!$C$12*E830/1000+'ARIMAX(1,1,1) Model'!$C$13*V830+'ARIMAX(1,1,1) Model'!$C$14*A830+'ARIMAX(1,1,1) Model'!$C$15*SIN(2*PI()*A830/'ARIMAX(1,1,1) Model'!$C$24)+'ARIMAX(1,1,1) Model'!$C$16*COS(2*PI()*A830/'ARIMAX(1,1,1) Model'!$C$24)+'ARIMAX(1,1,1) Model'!$C$17*SIN(4*PI()*A830/'ARIMAX(1,1,1) Model'!$C$24)+'ARIMAX(1,1,1) Model'!$C$18*COS(4*PI()*A830/'ARIMAX(1,1,1) Model'!$C$24)</f>
        <v>1746.97217624486</v>
      </c>
      <c r="AR830" s="31" t="n">
        <f aca="false">IF(ISNUMBER(C830),C830,AP830)-AQ830</f>
        <v>7482.02782375515</v>
      </c>
      <c r="AS830" s="31" t="n">
        <f aca="false">IF(ISNUMBER(C830),C830-AP830,0)</f>
        <v>-17.0652594575586</v>
      </c>
      <c r="AT830" s="32"/>
      <c r="AU830" s="33"/>
      <c r="AV830" s="33"/>
      <c r="AW830" s="31"/>
      <c r="AX830" s="31"/>
    </row>
    <row r="831" customFormat="false" ht="16.5" hidden="false" customHeight="true" outlineLevel="0" collapsed="false">
      <c r="A831" s="23" t="n">
        <v>830</v>
      </c>
      <c r="B831" s="24" t="n">
        <v>39080</v>
      </c>
      <c r="C831" s="23" t="n">
        <v>9247</v>
      </c>
      <c r="D831" s="25"/>
      <c r="E831" s="25" t="n">
        <v>323000</v>
      </c>
      <c r="F831" s="25"/>
      <c r="G831" s="25" t="n">
        <v>60.655</v>
      </c>
      <c r="H831" s="25" t="n">
        <v>59.69</v>
      </c>
      <c r="I831" s="25" t="n">
        <v>2.341</v>
      </c>
      <c r="J831" s="25" t="n">
        <v>13870.188</v>
      </c>
      <c r="K831" s="25" t="n">
        <v>826059</v>
      </c>
      <c r="L831" s="25" t="n">
        <v>1734</v>
      </c>
      <c r="M831" s="25" t="n">
        <v>16.657</v>
      </c>
      <c r="N831" s="25" t="n">
        <v>257939</v>
      </c>
      <c r="O831" s="25" t="n">
        <v>9393.6</v>
      </c>
      <c r="P831" s="25" t="n">
        <v>2426814</v>
      </c>
      <c r="Q831" s="25"/>
      <c r="R831" s="25" t="n">
        <v>8101</v>
      </c>
      <c r="S831" s="25" t="n">
        <v>11.1114</v>
      </c>
      <c r="T831" s="25" t="n">
        <v>102.6</v>
      </c>
      <c r="U831" s="25" t="n">
        <v>23</v>
      </c>
      <c r="V831" s="25" t="n">
        <v>93</v>
      </c>
      <c r="W831" s="25" t="n">
        <v>96.9779</v>
      </c>
      <c r="X831" s="25"/>
      <c r="Y831" s="25"/>
      <c r="Z831" s="25"/>
      <c r="AA831" s="25" t="n">
        <v>295993</v>
      </c>
      <c r="AB831" s="26"/>
      <c r="AC831" s="27" t="n">
        <v>1</v>
      </c>
      <c r="AD831" s="28" t="n">
        <v>132.6</v>
      </c>
      <c r="AE831" s="28" t="n">
        <v>0</v>
      </c>
      <c r="AF831" s="27"/>
      <c r="AG831" s="29" t="n">
        <f aca="false">6753.47943187+0.36116788*I831+0.01252571*N831-22.85359542*V831+0.00407811*AA831-0.00067349*E831</f>
        <v>8849.36440673708</v>
      </c>
      <c r="AH831" s="29" t="n">
        <f aca="false">A831*'Simple Linear Regression'!$B$18+'Simple Linear Regression'!$B$17</f>
        <v>8593.35712658086</v>
      </c>
      <c r="AI831" s="29" t="n">
        <f aca="false">7491.3971+0.0137554*N831-0.00058829*E831-34.3283*V831+0.30565*L831+54.6031*M831</f>
        <v>9096.4225873</v>
      </c>
      <c r="AJ831" s="29" t="n">
        <f aca="false">7491.3971-0.00058829*E831+0.30565*L831+54.6031*M831+0.0137554*N831-34.3283*V831</f>
        <v>9096.4225873</v>
      </c>
      <c r="AK831" s="30" t="n">
        <f aca="false">11611.58410651-152.38769329*I105+0.00324611*N105-2.92151591*V105-0.00770426*AA105-0.00077781*E105</f>
        <v>9547.22446332605</v>
      </c>
      <c r="AL831" s="29" t="n">
        <f aca="false">2192.59+2373.87*I831+0.0316653*N831-15.7623*V831+0.00202406*AA831-0.000740146*E831-0.00963493*(I831*N831)</f>
        <v>8993.77214637893</v>
      </c>
      <c r="AM831" s="30" t="n">
        <f aca="false">5205.907083+122.0638992*I831+13.609808*(N831/1000)-1.245906883*AD831+0.7746840854*AE831-134.2474226*AC831-1547.125689*IF(AND(B831&gt;=DATE(2020,3,20),B831&lt;=DATE(2020,6,26)),1,0)</f>
        <v>8702.7042614534</v>
      </c>
      <c r="AN831" s="30" t="n">
        <f aca="false">IF(ISNUMBER(C832),C832,AN832)-0.8328750492*(AD833-AD832)+3.274150872*(AE833-AE832)+0.7954612886*((IF(ISNUMBER(C832),C832,AN832)-IF(ISNUMBER(C831),C831,AN831))-(-0.8328750492*(AD832-AD831)+3.274150872*(AE832-AE831)))-1.394571582*AO832+0.4181414112*AO831</f>
        <v>9154.07889199702</v>
      </c>
      <c r="AP831" s="31" t="n">
        <f aca="false">AQ831+AR830+'ARIMAX(1,1,1) Model'!$C$19*(AR830-AR829)+'ARIMAX(1,1,1) Model'!$C$20*AS830</f>
        <v>9078.26379006948</v>
      </c>
      <c r="AQ831" s="31" t="n">
        <f aca="false">'ARIMAX(1,1,1) Model'!$C$6*I831+'ARIMAX(1,1,1) Model'!$C$7*N831/1000+'ARIMAX(1,1,1) Model'!$C$8*AD831+'ARIMAX(1,1,1) Model'!$C$9*AE831+'ARIMAX(1,1,1) Model'!$C$10*AC831+'ARIMAX(1,1,1) Model'!$C$11*IF(AND(B831&gt;='ARIMAX(1,1,1) Model'!$C$25,B831&lt;='ARIMAX(1,1,1) Model'!$C$26),1,0)+'ARIMAX(1,1,1) Model'!$C$12*E831/1000+'ARIMAX(1,1,1) Model'!$C$13*V831+'ARIMAX(1,1,1) Model'!$C$14*A831+'ARIMAX(1,1,1) Model'!$C$15*SIN(2*PI()*A831/'ARIMAX(1,1,1) Model'!$C$24)+'ARIMAX(1,1,1) Model'!$C$16*COS(2*PI()*A831/'ARIMAX(1,1,1) Model'!$C$24)+'ARIMAX(1,1,1) Model'!$C$17*SIN(4*PI()*A831/'ARIMAX(1,1,1) Model'!$C$24)+'ARIMAX(1,1,1) Model'!$C$18*COS(4*PI()*A831/'ARIMAX(1,1,1) Model'!$C$24)</f>
        <v>1603.60545031954</v>
      </c>
      <c r="AR831" s="31" t="n">
        <f aca="false">IF(ISNUMBER(C831),C831,AP831)-AQ831</f>
        <v>7643.39454968046</v>
      </c>
      <c r="AS831" s="31" t="n">
        <f aca="false">IF(ISNUMBER(C831),C831-AP831,0)</f>
        <v>168.736209930521</v>
      </c>
      <c r="AT831" s="32"/>
      <c r="AU831" s="33"/>
      <c r="AV831" s="33"/>
      <c r="AW831" s="31"/>
      <c r="AX831" s="31"/>
    </row>
    <row r="832" customFormat="false" ht="16.5" hidden="false" customHeight="true" outlineLevel="0" collapsed="false">
      <c r="A832" s="23" t="n">
        <v>831</v>
      </c>
      <c r="B832" s="24" t="n">
        <v>39087</v>
      </c>
      <c r="C832" s="23" t="n">
        <v>9201</v>
      </c>
      <c r="D832" s="25"/>
      <c r="E832" s="25" t="n">
        <v>341000</v>
      </c>
      <c r="F832" s="25"/>
      <c r="G832" s="25" t="n">
        <v>57.755</v>
      </c>
      <c r="H832" s="25" t="n">
        <v>55.63</v>
      </c>
      <c r="I832" s="25" t="n">
        <v>2.334</v>
      </c>
      <c r="J832" s="25" t="n">
        <v>13870.188</v>
      </c>
      <c r="K832" s="25" t="n">
        <v>826059</v>
      </c>
      <c r="L832" s="25" t="n">
        <v>1706</v>
      </c>
      <c r="M832" s="25" t="n">
        <v>16.657</v>
      </c>
      <c r="N832" s="25" t="n">
        <v>257939</v>
      </c>
      <c r="O832" s="25" t="n">
        <v>9400.2</v>
      </c>
      <c r="P832" s="25" t="n">
        <v>2426814</v>
      </c>
      <c r="Q832" s="25"/>
      <c r="R832" s="25" t="n">
        <v>8101</v>
      </c>
      <c r="S832" s="25" t="n">
        <v>11.1114</v>
      </c>
      <c r="T832" s="25" t="n">
        <v>102.6</v>
      </c>
      <c r="U832" s="25" t="n">
        <v>23</v>
      </c>
      <c r="V832" s="25" t="n">
        <v>87.9</v>
      </c>
      <c r="W832" s="25" t="n">
        <v>97.12102</v>
      </c>
      <c r="X832" s="25"/>
      <c r="Y832" s="25"/>
      <c r="Z832" s="25"/>
      <c r="AA832" s="25" t="n">
        <v>295993</v>
      </c>
      <c r="AB832" s="26"/>
      <c r="AC832" s="27" t="n">
        <v>1</v>
      </c>
      <c r="AD832" s="28" t="n">
        <v>121.2</v>
      </c>
      <c r="AE832" s="28" t="n">
        <v>0</v>
      </c>
      <c r="AF832" s="27"/>
      <c r="AG832" s="29" t="n">
        <f aca="false">6753.47943187+0.36116788*I832+0.01252571*N832-22.85359542*V832+0.00407811*AA832-0.00067349*E832</f>
        <v>8953.79239520392</v>
      </c>
      <c r="AH832" s="29" t="n">
        <f aca="false">A832*'Simple Linear Regression'!$B$18+'Simple Linear Regression'!$B$17</f>
        <v>8594.21016366477</v>
      </c>
      <c r="AI832" s="29" t="n">
        <f aca="false">7491.3971+0.0137554*N832-0.00058829*E832-34.3283*V832+0.30565*L832+54.6031*M832</f>
        <v>9252.3494973</v>
      </c>
      <c r="AJ832" s="29" t="n">
        <f aca="false">7491.3971-0.00058829*E832+0.30565*L832+54.6031*M832+0.0137554*N832-34.3283*V832</f>
        <v>9252.3494973</v>
      </c>
      <c r="AK832" s="30" t="n">
        <f aca="false">11611.58410651-152.38769329*I106+0.00324611*N106-2.92151591*V106-0.00770426*AA106-0.00077781*E106</f>
        <v>9545.66506059805</v>
      </c>
      <c r="AL832" s="29" t="n">
        <f aca="false">2192.59+2373.87*I832+0.0316653*N832-15.7623*V832+0.00202406*AA832-0.000740146*E832-0.00963493*(I832*N832)</f>
        <v>9061.61672784382</v>
      </c>
      <c r="AM832" s="30" t="n">
        <f aca="false">5205.907083+122.0638992*I832+13.609808*(N832/1000)-1.245906883*AD832+0.7746840854*AE832-134.2474226*AC832-1547.125689*IF(AND(B832&gt;=DATE(2020,3,20),B832&lt;=DATE(2020,6,26)),1,0)</f>
        <v>8716.0531526252</v>
      </c>
      <c r="AN832" s="30" t="n">
        <f aca="false">IF(ISNUMBER(C833),C833,AN833)-0.8328750492*(AD834-AD833)+3.274150872*(AE834-AE833)+0.7954612886*((IF(ISNUMBER(C833),C833,AN833)-IF(ISNUMBER(C832),C832,AN832))-(-0.8328750492*(AD833-AD832)+3.274150872*(AE833-AE832)))-1.394571582*AO833+0.4181414112*AO832</f>
        <v>8920.55683527247</v>
      </c>
      <c r="AP832" s="31" t="n">
        <f aca="false">AQ832+AR831+'ARIMAX(1,1,1) Model'!$C$19*(AR831-AR830)+'ARIMAX(1,1,1) Model'!$C$20*AS831</f>
        <v>8983.32647131561</v>
      </c>
      <c r="AQ832" s="31" t="n">
        <f aca="false">'ARIMAX(1,1,1) Model'!$C$6*I832+'ARIMAX(1,1,1) Model'!$C$7*N832/1000+'ARIMAX(1,1,1) Model'!$C$8*AD832+'ARIMAX(1,1,1) Model'!$C$9*AE832+'ARIMAX(1,1,1) Model'!$C$10*AC832+'ARIMAX(1,1,1) Model'!$C$11*IF(AND(B832&gt;='ARIMAX(1,1,1) Model'!$C$25,B832&lt;='ARIMAX(1,1,1) Model'!$C$26),1,0)+'ARIMAX(1,1,1) Model'!$C$12*E832/1000+'ARIMAX(1,1,1) Model'!$C$13*V832+'ARIMAX(1,1,1) Model'!$C$14*A832+'ARIMAX(1,1,1) Model'!$C$15*SIN(2*PI()*A832/'ARIMAX(1,1,1) Model'!$C$24)+'ARIMAX(1,1,1) Model'!$C$16*COS(2*PI()*A832/'ARIMAX(1,1,1) Model'!$C$24)+'ARIMAX(1,1,1) Model'!$C$17*SIN(4*PI()*A832/'ARIMAX(1,1,1) Model'!$C$24)+'ARIMAX(1,1,1) Model'!$C$18*COS(4*PI()*A832/'ARIMAX(1,1,1) Model'!$C$24)</f>
        <v>1476.07023605939</v>
      </c>
      <c r="AR832" s="31" t="n">
        <f aca="false">IF(ISNUMBER(C832),C832,AP832)-AQ832</f>
        <v>7724.92976394061</v>
      </c>
      <c r="AS832" s="31" t="n">
        <f aca="false">IF(ISNUMBER(C832),C832-AP832,0)</f>
        <v>217.673528684392</v>
      </c>
      <c r="AT832" s="32"/>
      <c r="AU832" s="33"/>
      <c r="AV832" s="33"/>
      <c r="AW832" s="31"/>
      <c r="AX832" s="31"/>
    </row>
    <row r="833" customFormat="false" ht="16.5" hidden="false" customHeight="true" outlineLevel="0" collapsed="false">
      <c r="A833" s="23" t="n">
        <v>832</v>
      </c>
      <c r="B833" s="24" t="n">
        <v>39094</v>
      </c>
      <c r="C833" s="23" t="n">
        <v>9060</v>
      </c>
      <c r="D833" s="25"/>
      <c r="E833" s="25" t="n">
        <v>330000</v>
      </c>
      <c r="F833" s="25"/>
      <c r="G833" s="25" t="n">
        <v>54.11</v>
      </c>
      <c r="H833" s="25" t="n">
        <v>51.788</v>
      </c>
      <c r="I833" s="25" t="n">
        <v>2.306</v>
      </c>
      <c r="J833" s="25" t="n">
        <v>13870.188</v>
      </c>
      <c r="K833" s="25" t="n">
        <v>837889</v>
      </c>
      <c r="L833" s="25" t="n">
        <v>1706</v>
      </c>
      <c r="M833" s="25" t="n">
        <v>16.657</v>
      </c>
      <c r="N833" s="25" t="n">
        <v>257939</v>
      </c>
      <c r="O833" s="25" t="n">
        <v>9400.2</v>
      </c>
      <c r="P833" s="25" t="n">
        <v>2426814</v>
      </c>
      <c r="Q833" s="25"/>
      <c r="R833" s="25" t="n">
        <v>8101</v>
      </c>
      <c r="S833" s="25" t="n">
        <v>11.1114</v>
      </c>
      <c r="T833" s="25" t="n">
        <v>102.6</v>
      </c>
      <c r="U833" s="25" t="n">
        <v>23</v>
      </c>
      <c r="V833" s="25" t="n">
        <v>87.9</v>
      </c>
      <c r="W833" s="25" t="n">
        <v>97.3664</v>
      </c>
      <c r="X833" s="25"/>
      <c r="Y833" s="25"/>
      <c r="Z833" s="25"/>
      <c r="AA833" s="25" t="n">
        <v>295993</v>
      </c>
      <c r="AB833" s="26"/>
      <c r="AC833" s="27" t="n">
        <v>0</v>
      </c>
      <c r="AD833" s="28" t="n">
        <v>126.5</v>
      </c>
      <c r="AE833" s="28" t="n">
        <v>0.5</v>
      </c>
      <c r="AF833" s="27"/>
      <c r="AG833" s="29" t="n">
        <f aca="false">6753.47943187+0.36116788*I833+0.01252571*N833-22.85359542*V833+0.00407811*AA833-0.00067349*E833</f>
        <v>8961.19067250328</v>
      </c>
      <c r="AH833" s="29" t="n">
        <f aca="false">A833*'Simple Linear Regression'!$B$18+'Simple Linear Regression'!$B$17</f>
        <v>8595.06320074867</v>
      </c>
      <c r="AI833" s="29" t="n">
        <f aca="false">7491.3971+0.0137554*N833-0.00058829*E833-34.3283*V833+0.30565*L833+54.6031*M833</f>
        <v>9258.8206873</v>
      </c>
      <c r="AJ833" s="29" t="n">
        <f aca="false">7491.3971-0.00058829*E833+0.30565*L833+54.6031*M833+0.0137554*N833-34.3283*V833</f>
        <v>9258.8206873</v>
      </c>
      <c r="AK833" s="30" t="n">
        <f aca="false">11611.58410651-152.38769329*I107+0.00324611*N107-2.92151591*V107-0.00770426*AA107-0.00077781*E107</f>
        <v>9560.93235674502</v>
      </c>
      <c r="AL833" s="29" t="n">
        <f aca="false">2192.59+2373.87*I833+0.0316653*N833-15.7623*V833+0.00202406*AA833-0.000740146*E833-0.00963493*(I833*N833)</f>
        <v>9072.87625170338</v>
      </c>
      <c r="AM833" s="30" t="n">
        <f aca="false">5205.907083+122.0638992*I833+13.609808*(N833/1000)-1.245906883*AD833+0.7746840854*AE833-134.2474226*AC833-1547.125689*IF(AND(B833&gt;=DATE(2020,3,20),B833&lt;=DATE(2020,6,26)),1,0)</f>
        <v>8840.6668216104</v>
      </c>
      <c r="AN833" s="30" t="n">
        <f aca="false">IF(ISNUMBER(C834),C834,AN834)-0.8328750492*(AD835-AD834)+3.274150872*(AE835-AE834)+0.7954612886*((IF(ISNUMBER(C834),C834,AN834)-IF(ISNUMBER(C833),C833,AN833))-(-0.8328750492*(AD834-AD833)+3.274150872*(AE834-AE833)))-1.394571582*AO834+0.4181414112*AO833</f>
        <v>8968.89478703759</v>
      </c>
      <c r="AP833" s="31" t="n">
        <f aca="false">AQ833+AR832+'ARIMAX(1,1,1) Model'!$C$19*(AR832-AR831)+'ARIMAX(1,1,1) Model'!$C$20*AS832</f>
        <v>9118.45437575634</v>
      </c>
      <c r="AQ833" s="31" t="n">
        <f aca="false">'ARIMAX(1,1,1) Model'!$C$6*I833+'ARIMAX(1,1,1) Model'!$C$7*N833/1000+'ARIMAX(1,1,1) Model'!$C$8*AD833+'ARIMAX(1,1,1) Model'!$C$9*AE833+'ARIMAX(1,1,1) Model'!$C$10*AC833+'ARIMAX(1,1,1) Model'!$C$11*IF(AND(B833&gt;='ARIMAX(1,1,1) Model'!$C$25,B833&lt;='ARIMAX(1,1,1) Model'!$C$26),1,0)+'ARIMAX(1,1,1) Model'!$C$12*E833/1000+'ARIMAX(1,1,1) Model'!$C$13*V833+'ARIMAX(1,1,1) Model'!$C$14*A833+'ARIMAX(1,1,1) Model'!$C$15*SIN(2*PI()*A833/'ARIMAX(1,1,1) Model'!$C$24)+'ARIMAX(1,1,1) Model'!$C$16*COS(2*PI()*A833/'ARIMAX(1,1,1) Model'!$C$24)+'ARIMAX(1,1,1) Model'!$C$17*SIN(4*PI()*A833/'ARIMAX(1,1,1) Model'!$C$24)+'ARIMAX(1,1,1) Model'!$C$18*COS(4*PI()*A833/'ARIMAX(1,1,1) Model'!$C$24)</f>
        <v>1581.49669741804</v>
      </c>
      <c r="AR833" s="31" t="n">
        <f aca="false">IF(ISNUMBER(C833),C833,AP833)-AQ833</f>
        <v>7478.50330258196</v>
      </c>
      <c r="AS833" s="31" t="n">
        <f aca="false">IF(ISNUMBER(C833),C833-AP833,0)</f>
        <v>-58.4543757563406</v>
      </c>
      <c r="AT833" s="32"/>
      <c r="AU833" s="33"/>
      <c r="AV833" s="33"/>
      <c r="AW833" s="31"/>
      <c r="AX833" s="31"/>
    </row>
    <row r="834" customFormat="false" ht="16.5" hidden="false" customHeight="true" outlineLevel="0" collapsed="false">
      <c r="A834" s="23" t="n">
        <v>833</v>
      </c>
      <c r="B834" s="24" t="n">
        <v>39101</v>
      </c>
      <c r="C834" s="23" t="n">
        <v>9008</v>
      </c>
      <c r="D834" s="25"/>
      <c r="E834" s="25" t="n">
        <v>296000</v>
      </c>
      <c r="F834" s="25"/>
      <c r="G834" s="25" t="n">
        <v>51.505</v>
      </c>
      <c r="H834" s="25" t="n">
        <v>51.3975</v>
      </c>
      <c r="I834" s="25" t="n">
        <v>2.229</v>
      </c>
      <c r="J834" s="25" t="n">
        <v>13870.188</v>
      </c>
      <c r="K834" s="25" t="n">
        <v>837889</v>
      </c>
      <c r="L834" s="25" t="n">
        <v>1706</v>
      </c>
      <c r="M834" s="25" t="n">
        <v>17.107</v>
      </c>
      <c r="N834" s="25" t="n">
        <v>245346</v>
      </c>
      <c r="O834" s="25" t="n">
        <v>9400.2</v>
      </c>
      <c r="P834" s="25" t="n">
        <v>2426814</v>
      </c>
      <c r="Q834" s="25"/>
      <c r="R834" s="25" t="n">
        <v>8101</v>
      </c>
      <c r="S834" s="25" t="n">
        <v>11.1114</v>
      </c>
      <c r="T834" s="25" t="n">
        <v>102.6</v>
      </c>
      <c r="U834" s="25" t="n">
        <v>23</v>
      </c>
      <c r="V834" s="25" t="n">
        <v>87.9</v>
      </c>
      <c r="W834" s="25" t="n">
        <v>97.9704</v>
      </c>
      <c r="X834" s="25"/>
      <c r="Y834" s="25"/>
      <c r="Z834" s="25"/>
      <c r="AA834" s="25" t="n">
        <v>295993</v>
      </c>
      <c r="AB834" s="26"/>
      <c r="AC834" s="27" t="n">
        <v>0</v>
      </c>
      <c r="AD834" s="28" t="n">
        <v>168.2</v>
      </c>
      <c r="AE834" s="28" t="n">
        <v>2.1</v>
      </c>
      <c r="AF834" s="27"/>
      <c r="AG834" s="29" t="n">
        <f aca="false">6753.47943187+0.36116788*I834+0.01252571*N834-22.85359542*V834+0.00407811*AA834-0.00067349*E834</f>
        <v>8826.32525654652</v>
      </c>
      <c r="AH834" s="29" t="n">
        <f aca="false">A834*'Simple Linear Regression'!$B$18+'Simple Linear Regression'!$B$17</f>
        <v>8595.91623783258</v>
      </c>
      <c r="AI834" s="29" t="n">
        <f aca="false">7491.3971+0.0137554*N834-0.00058829*E834-34.3283*V834+0.30565*L834+54.6031*M834</f>
        <v>9130.1721901</v>
      </c>
      <c r="AJ834" s="29" t="n">
        <f aca="false">7491.3971-0.00058829*E834+0.30565*L834+54.6031*M834+0.0137554*N834-34.3283*V834</f>
        <v>9130.1721901</v>
      </c>
      <c r="AK834" s="30" t="n">
        <f aca="false">11611.58410651-152.38769329*I108+0.00324611*N108-2.92151591*V108-0.00770426*AA108-0.00077781*E108</f>
        <v>9572.49589807463</v>
      </c>
      <c r="AL834" s="29" t="n">
        <f aca="false">2192.59+2373.87*I834+0.0316653*N834-15.7623*V834+0.00202406*AA834-0.000740146*E834-0.00963493*(I834*N834)</f>
        <v>8978.30489612638</v>
      </c>
      <c r="AM834" s="30" t="n">
        <f aca="false">5205.907083+122.0638992*I834+13.609808*(N834/1000)-1.245906883*AD834+0.7746840854*AE834-134.2474226*AC834-1547.125689*IF(AND(B834&gt;=DATE(2020,3,20),B834&lt;=DATE(2020,6,26)),1,0)</f>
        <v>8609.16476674354</v>
      </c>
      <c r="AN834" s="30" t="n">
        <f aca="false">IF(ISNUMBER(C835),C835,AN835)-0.8328750492*(AD836-AD835)+3.274150872*(AE836-AE835)+0.7954612886*((IF(ISNUMBER(C835),C835,AN835)-IF(ISNUMBER(C834),C834,AN834))-(-0.8328750492*(AD835-AD834)+3.274150872*(AE835-AE834)))-1.394571582*AO835+0.4181414112*AO834</f>
        <v>9158.84982054344</v>
      </c>
      <c r="AP834" s="31" t="n">
        <f aca="false">AQ834+AR833+'ARIMAX(1,1,1) Model'!$C$19*(AR833-AR832)+'ARIMAX(1,1,1) Model'!$C$20*AS833</f>
        <v>9133.91934282912</v>
      </c>
      <c r="AQ834" s="31" t="n">
        <f aca="false">'ARIMAX(1,1,1) Model'!$C$6*I834+'ARIMAX(1,1,1) Model'!$C$7*N834/1000+'ARIMAX(1,1,1) Model'!$C$8*AD834+'ARIMAX(1,1,1) Model'!$C$9*AE834+'ARIMAX(1,1,1) Model'!$C$10*AC834+'ARIMAX(1,1,1) Model'!$C$11*IF(AND(B834&gt;='ARIMAX(1,1,1) Model'!$C$25,B834&lt;='ARIMAX(1,1,1) Model'!$C$26),1,0)+'ARIMAX(1,1,1) Model'!$C$12*E834/1000+'ARIMAX(1,1,1) Model'!$C$13*V834+'ARIMAX(1,1,1) Model'!$C$14*A834+'ARIMAX(1,1,1) Model'!$C$15*SIN(2*PI()*A834/'ARIMAX(1,1,1) Model'!$C$24)+'ARIMAX(1,1,1) Model'!$C$16*COS(2*PI()*A834/'ARIMAX(1,1,1) Model'!$C$24)+'ARIMAX(1,1,1) Model'!$C$17*SIN(4*PI()*A834/'ARIMAX(1,1,1) Model'!$C$24)+'ARIMAX(1,1,1) Model'!$C$18*COS(4*PI()*A834/'ARIMAX(1,1,1) Model'!$C$24)</f>
        <v>1626.83659971487</v>
      </c>
      <c r="AR834" s="31" t="n">
        <f aca="false">IF(ISNUMBER(C834),C834,AP834)-AQ834</f>
        <v>7381.16340028513</v>
      </c>
      <c r="AS834" s="31" t="n">
        <f aca="false">IF(ISNUMBER(C834),C834-AP834,0)</f>
        <v>-125.919342829116</v>
      </c>
      <c r="AT834" s="32"/>
      <c r="AU834" s="33"/>
      <c r="AV834" s="33"/>
      <c r="AW834" s="31"/>
      <c r="AX834" s="31"/>
    </row>
    <row r="835" customFormat="false" ht="16.5" hidden="false" customHeight="true" outlineLevel="0" collapsed="false">
      <c r="A835" s="23" t="n">
        <v>834</v>
      </c>
      <c r="B835" s="24" t="n">
        <v>39108</v>
      </c>
      <c r="C835" s="23" t="n">
        <v>9090</v>
      </c>
      <c r="D835" s="25"/>
      <c r="E835" s="25" t="n">
        <v>335000</v>
      </c>
      <c r="F835" s="25"/>
      <c r="G835" s="25" t="n">
        <v>53.566</v>
      </c>
      <c r="H835" s="25" t="n">
        <v>54.868</v>
      </c>
      <c r="I835" s="25" t="n">
        <v>2.165</v>
      </c>
      <c r="J835" s="25" t="n">
        <v>13870.188</v>
      </c>
      <c r="K835" s="25" t="n">
        <v>837889</v>
      </c>
      <c r="L835" s="25" t="n">
        <v>1706</v>
      </c>
      <c r="M835" s="25" t="n">
        <v>17.107</v>
      </c>
      <c r="N835" s="25" t="n">
        <v>245346</v>
      </c>
      <c r="O835" s="25" t="n">
        <v>9400.2</v>
      </c>
      <c r="P835" s="25" t="n">
        <v>2426814</v>
      </c>
      <c r="Q835" s="25"/>
      <c r="R835" s="25" t="n">
        <v>8101</v>
      </c>
      <c r="S835" s="25" t="n">
        <v>11.1114</v>
      </c>
      <c r="T835" s="25" t="n">
        <v>102.6</v>
      </c>
      <c r="U835" s="25" t="n">
        <v>23</v>
      </c>
      <c r="V835" s="25" t="n">
        <v>87.9</v>
      </c>
      <c r="W835" s="25" t="n">
        <v>97.8336</v>
      </c>
      <c r="X835" s="25"/>
      <c r="Y835" s="25"/>
      <c r="Z835" s="25"/>
      <c r="AA835" s="25" t="n">
        <v>295993</v>
      </c>
      <c r="AB835" s="26"/>
      <c r="AC835" s="27" t="n">
        <v>0</v>
      </c>
      <c r="AD835" s="28" t="n">
        <v>185.4</v>
      </c>
      <c r="AE835" s="28" t="n">
        <v>0</v>
      </c>
      <c r="AF835" s="27"/>
      <c r="AG835" s="29" t="n">
        <f aca="false">6753.47943187+0.36116788*I835+0.01252571*N835-22.85359542*V835+0.00407811*AA835-0.00067349*E835</f>
        <v>8800.0360318022</v>
      </c>
      <c r="AH835" s="29" t="n">
        <f aca="false">A835*'Simple Linear Regression'!$B$18+'Simple Linear Regression'!$B$17</f>
        <v>8596.76927491648</v>
      </c>
      <c r="AI835" s="29" t="n">
        <f aca="false">7491.3971+0.0137554*N835-0.00058829*E835-34.3283*V835+0.30565*L835+54.6031*M835</f>
        <v>9107.2288801</v>
      </c>
      <c r="AJ835" s="29" t="n">
        <f aca="false">7491.3971-0.00058829*E835+0.30565*L835+54.6031*M835+0.0137554*N835-34.3283*V835</f>
        <v>9107.2288801</v>
      </c>
      <c r="AK835" s="30" t="n">
        <f aca="false">11611.58410651-152.38769329*I109+0.00324611*N109-2.92151591*V109-0.00770426*AA109-0.00077781*E109</f>
        <v>9550.07592423437</v>
      </c>
      <c r="AL835" s="29" t="n">
        <f aca="false">2192.59+2373.87*I835+0.0316653*N835-15.7623*V835+0.00202406*AA835-0.000740146*E835-0.00963493*(I835*N835)</f>
        <v>8948.8005804163</v>
      </c>
      <c r="AM835" s="30" t="n">
        <f aca="false">5205.907083+122.0638992*I835+13.609808*(N835/1000)-1.245906883*AD835+0.7746840854*AE835-134.2474226*AC835-1547.125689*IF(AND(B835&gt;=DATE(2020,3,20),B835&lt;=DATE(2020,6,26)),1,0)</f>
        <v>8578.2962422278</v>
      </c>
      <c r="AN835" s="30" t="n">
        <f aca="false">IF(ISNUMBER(C836),C836,AN836)-0.8328750492*(AD837-AD836)+3.274150872*(AE837-AE836)+0.7954612886*((IF(ISNUMBER(C836),C836,AN836)-IF(ISNUMBER(C835),C835,AN835))-(-0.8328750492*(AD836-AD835)+3.274150872*(AE836-AE835)))-1.394571582*AO836+0.4181414112*AO835</f>
        <v>9166.80093408336</v>
      </c>
      <c r="AP835" s="31" t="n">
        <f aca="false">AQ835+AR834+'ARIMAX(1,1,1) Model'!$C$19*(AR834-AR833)+'ARIMAX(1,1,1) Model'!$C$20*AS834</f>
        <v>9093.60014372552</v>
      </c>
      <c r="AQ835" s="31" t="n">
        <f aca="false">'ARIMAX(1,1,1) Model'!$C$6*I835+'ARIMAX(1,1,1) Model'!$C$7*N835/1000+'ARIMAX(1,1,1) Model'!$C$8*AD835+'ARIMAX(1,1,1) Model'!$C$9*AE835+'ARIMAX(1,1,1) Model'!$C$10*AC835+'ARIMAX(1,1,1) Model'!$C$11*IF(AND(B835&gt;='ARIMAX(1,1,1) Model'!$C$25,B835&lt;='ARIMAX(1,1,1) Model'!$C$26),1,0)+'ARIMAX(1,1,1) Model'!$C$12*E835/1000+'ARIMAX(1,1,1) Model'!$C$13*V835+'ARIMAX(1,1,1) Model'!$C$14*A835+'ARIMAX(1,1,1) Model'!$C$15*SIN(2*PI()*A835/'ARIMAX(1,1,1) Model'!$C$24)+'ARIMAX(1,1,1) Model'!$C$16*COS(2*PI()*A835/'ARIMAX(1,1,1) Model'!$C$24)+'ARIMAX(1,1,1) Model'!$C$17*SIN(4*PI()*A835/'ARIMAX(1,1,1) Model'!$C$24)+'ARIMAX(1,1,1) Model'!$C$18*COS(4*PI()*A835/'ARIMAX(1,1,1) Model'!$C$24)</f>
        <v>1608.59254275726</v>
      </c>
      <c r="AR835" s="31" t="n">
        <f aca="false">IF(ISNUMBER(C835),C835,AP835)-AQ835</f>
        <v>7481.40745724274</v>
      </c>
      <c r="AS835" s="31" t="n">
        <f aca="false">IF(ISNUMBER(C835),C835-AP835,0)</f>
        <v>-3.60014372551996</v>
      </c>
      <c r="AT835" s="32"/>
      <c r="AU835" s="33"/>
      <c r="AV835" s="33"/>
      <c r="AW835" s="31"/>
      <c r="AX835" s="31"/>
    </row>
    <row r="836" customFormat="false" ht="16.5" hidden="false" customHeight="true" outlineLevel="0" collapsed="false">
      <c r="A836" s="23" t="n">
        <v>835</v>
      </c>
      <c r="B836" s="24" t="n">
        <v>39115</v>
      </c>
      <c r="C836" s="23" t="n">
        <v>9136</v>
      </c>
      <c r="D836" s="25"/>
      <c r="E836" s="25" t="n">
        <v>308000</v>
      </c>
      <c r="F836" s="25"/>
      <c r="G836" s="25" t="n">
        <v>57.114</v>
      </c>
      <c r="H836" s="25" t="n">
        <v>55.918</v>
      </c>
      <c r="I836" s="25" t="n">
        <v>2.165</v>
      </c>
      <c r="J836" s="25" t="n">
        <v>13870.188</v>
      </c>
      <c r="K836" s="25" t="n">
        <v>837889</v>
      </c>
      <c r="L836" s="25" t="n">
        <v>1706</v>
      </c>
      <c r="M836" s="25" t="n">
        <v>17.107</v>
      </c>
      <c r="N836" s="25" t="n">
        <v>245346</v>
      </c>
      <c r="O836" s="25" t="n">
        <v>9400.2</v>
      </c>
      <c r="P836" s="25" t="n">
        <v>2426814</v>
      </c>
      <c r="Q836" s="25"/>
      <c r="R836" s="25" t="n">
        <v>8101</v>
      </c>
      <c r="S836" s="25" t="n">
        <v>11.1114</v>
      </c>
      <c r="T836" s="25" t="n">
        <v>102.6</v>
      </c>
      <c r="U836" s="25" t="n">
        <v>23</v>
      </c>
      <c r="V836" s="25" t="n">
        <v>87.9</v>
      </c>
      <c r="W836" s="25" t="n">
        <v>97.90708</v>
      </c>
      <c r="X836" s="25"/>
      <c r="Y836" s="25"/>
      <c r="Z836" s="25"/>
      <c r="AA836" s="25" t="n">
        <v>295993</v>
      </c>
      <c r="AB836" s="26"/>
      <c r="AC836" s="27" t="n">
        <v>0</v>
      </c>
      <c r="AD836" s="28" t="n">
        <v>201.3</v>
      </c>
      <c r="AE836" s="28" t="n">
        <v>0</v>
      </c>
      <c r="AF836" s="27"/>
      <c r="AG836" s="29" t="n">
        <f aca="false">6753.47943187+0.36116788*I836+0.01252571*N836-22.85359542*V836+0.00407811*AA836-0.00067349*E836</f>
        <v>8818.2202618022</v>
      </c>
      <c r="AH836" s="29" t="n">
        <f aca="false">A836*'Simple Linear Regression'!$B$18+'Simple Linear Regression'!$B$17</f>
        <v>8597.62231200038</v>
      </c>
      <c r="AI836" s="29" t="n">
        <f aca="false">7491.3971+0.0137554*N836-0.00058829*E836-34.3283*V836+0.30565*L836+54.6031*M836</f>
        <v>9123.1127101</v>
      </c>
      <c r="AJ836" s="29" t="n">
        <f aca="false">7491.3971-0.00058829*E836+0.30565*L836+54.6031*M836+0.0137554*N836-34.3283*V836</f>
        <v>9123.1127101</v>
      </c>
      <c r="AK836" s="30" t="n">
        <f aca="false">11611.58410651-152.38769329*I110+0.00324611*N110-2.92151591*V110-0.00770426*AA110-0.00077781*E110</f>
        <v>9516.14910278082</v>
      </c>
      <c r="AL836" s="29" t="n">
        <f aca="false">2192.59+2373.87*I836+0.0316653*N836-15.7623*V836+0.00202406*AA836-0.000740146*E836-0.00963493*(I836*N836)</f>
        <v>8968.7845224163</v>
      </c>
      <c r="AM836" s="30" t="n">
        <f aca="false">5205.907083+122.0638992*I836+13.609808*(N836/1000)-1.245906883*AD836+0.7746840854*AE836-134.2474226*AC836-1547.125689*IF(AND(B836&gt;=DATE(2020,3,20),B836&lt;=DATE(2020,6,26)),1,0)</f>
        <v>8558.4863227881</v>
      </c>
      <c r="AN836" s="30" t="n">
        <f aca="false">IF(ISNUMBER(C837),C837,AN837)-0.8328750492*(AD838-AD837)+3.274150872*(AE838-AE837)+0.7954612886*((IF(ISNUMBER(C837),C837,AN837)-IF(ISNUMBER(C836),C836,AN836))-(-0.8328750492*(AD837-AD836)+3.274150872*(AE837-AE836)))-1.394571582*AO837+0.4181414112*AO836</f>
        <v>9020.48906797272</v>
      </c>
      <c r="AP836" s="31" t="n">
        <f aca="false">AQ836+AR835+'ARIMAX(1,1,1) Model'!$C$19*(AR835-AR834)+'ARIMAX(1,1,1) Model'!$C$20*AS835</f>
        <v>9129.94687996744</v>
      </c>
      <c r="AQ836" s="31" t="n">
        <f aca="false">'ARIMAX(1,1,1) Model'!$C$6*I836+'ARIMAX(1,1,1) Model'!$C$7*N836/1000+'ARIMAX(1,1,1) Model'!$C$8*AD836+'ARIMAX(1,1,1) Model'!$C$9*AE836+'ARIMAX(1,1,1) Model'!$C$10*AC836+'ARIMAX(1,1,1) Model'!$C$11*IF(AND(B836&gt;='ARIMAX(1,1,1) Model'!$C$25,B836&lt;='ARIMAX(1,1,1) Model'!$C$26),1,0)+'ARIMAX(1,1,1) Model'!$C$12*E836/1000+'ARIMAX(1,1,1) Model'!$C$13*V836+'ARIMAX(1,1,1) Model'!$C$14*A836+'ARIMAX(1,1,1) Model'!$C$15*SIN(2*PI()*A836/'ARIMAX(1,1,1) Model'!$C$24)+'ARIMAX(1,1,1) Model'!$C$16*COS(2*PI()*A836/'ARIMAX(1,1,1) Model'!$C$24)+'ARIMAX(1,1,1) Model'!$C$17*SIN(4*PI()*A836/'ARIMAX(1,1,1) Model'!$C$24)+'ARIMAX(1,1,1) Model'!$C$18*COS(4*PI()*A836/'ARIMAX(1,1,1) Model'!$C$24)</f>
        <v>1635.52202511236</v>
      </c>
      <c r="AR836" s="31" t="n">
        <f aca="false">IF(ISNUMBER(C836),C836,AP836)-AQ836</f>
        <v>7500.47797488764</v>
      </c>
      <c r="AS836" s="31" t="n">
        <f aca="false">IF(ISNUMBER(C836),C836-AP836,0)</f>
        <v>6.05312003256222</v>
      </c>
      <c r="AT836" s="32"/>
      <c r="AU836" s="33"/>
      <c r="AV836" s="33"/>
      <c r="AW836" s="31"/>
      <c r="AX836" s="31"/>
    </row>
    <row r="837" customFormat="false" ht="16.5" hidden="false" customHeight="true" outlineLevel="0" collapsed="false">
      <c r="A837" s="23" t="n">
        <v>836</v>
      </c>
      <c r="B837" s="24" t="n">
        <v>39122</v>
      </c>
      <c r="C837" s="23" t="n">
        <v>9061</v>
      </c>
      <c r="D837" s="25"/>
      <c r="E837" s="25" t="n">
        <v>310000</v>
      </c>
      <c r="F837" s="25"/>
      <c r="G837" s="25" t="n">
        <v>58.994</v>
      </c>
      <c r="H837" s="25" t="n">
        <v>57.902</v>
      </c>
      <c r="I837" s="25" t="n">
        <v>2.191</v>
      </c>
      <c r="J837" s="25" t="n">
        <v>14039.56</v>
      </c>
      <c r="K837" s="25" t="n">
        <v>870254</v>
      </c>
      <c r="L837" s="25" t="n">
        <v>1718</v>
      </c>
      <c r="M837" s="25" t="n">
        <v>17.107</v>
      </c>
      <c r="N837" s="25" t="n">
        <v>245346</v>
      </c>
      <c r="O837" s="25" t="n">
        <v>9488.3</v>
      </c>
      <c r="P837" s="25" t="n">
        <v>2426814</v>
      </c>
      <c r="Q837" s="25"/>
      <c r="R837" s="25" t="n">
        <v>8101</v>
      </c>
      <c r="S837" s="25" t="n">
        <v>11.1114</v>
      </c>
      <c r="T837" s="25" t="n">
        <v>103.4</v>
      </c>
      <c r="U837" s="25" t="n">
        <v>23</v>
      </c>
      <c r="V837" s="25" t="n">
        <v>88</v>
      </c>
      <c r="W837" s="25" t="n">
        <v>98.0013</v>
      </c>
      <c r="X837" s="25"/>
      <c r="Y837" s="25"/>
      <c r="Z837" s="25"/>
      <c r="AA837" s="25" t="n">
        <v>295993</v>
      </c>
      <c r="AB837" s="26"/>
      <c r="AC837" s="27" t="n">
        <v>0</v>
      </c>
      <c r="AD837" s="28" t="n">
        <v>220.9</v>
      </c>
      <c r="AE837" s="28" t="n">
        <v>0</v>
      </c>
      <c r="AF837" s="27"/>
      <c r="AG837" s="29" t="n">
        <f aca="false">6753.47943187+0.36116788*I837+0.01252571*N837-22.85359542*V837+0.00407811*AA837-0.00067349*E837</f>
        <v>8814.59731262508</v>
      </c>
      <c r="AH837" s="29" t="n">
        <f aca="false">A837*'Simple Linear Regression'!$B$18+'Simple Linear Regression'!$B$17</f>
        <v>8598.47534908429</v>
      </c>
      <c r="AI837" s="29" t="n">
        <f aca="false">7491.3971+0.0137554*N837-0.00058829*E837-34.3283*V837+0.30565*L837+54.6031*M837</f>
        <v>9122.1711001</v>
      </c>
      <c r="AJ837" s="29" t="n">
        <f aca="false">7491.3971-0.00058829*E837+0.30565*L837+54.6031*M837+0.0137554*N837-34.3283*V837</f>
        <v>9122.1711001</v>
      </c>
      <c r="AK837" s="30" t="n">
        <f aca="false">11611.58410651-152.38769329*I111+0.00324611*N111-2.92151591*V111-0.00770426*AA111-0.00077781*E111</f>
        <v>9529.05319798708</v>
      </c>
      <c r="AL837" s="29" t="n">
        <f aca="false">2192.59+2373.87*I837+0.0316653*N837-15.7623*V837+0.00202406*AA837-0.000740146*E837-0.00963493*(I837*N837)</f>
        <v>8965.98744048602</v>
      </c>
      <c r="AM837" s="30" t="n">
        <f aca="false">5205.907083+122.0638992*I837+13.609808*(N837/1000)-1.245906883*AD837+0.7746840854*AE837-134.2474226*AC837-1547.125689*IF(AND(B837&gt;=DATE(2020,3,20),B837&lt;=DATE(2020,6,26)),1,0)</f>
        <v>8537.2402092605</v>
      </c>
      <c r="AN837" s="30" t="n">
        <f aca="false">IF(ISNUMBER(C838),C838,AN838)-0.8328750492*(AD839-AD838)+3.274150872*(AE839-AE838)+0.7954612886*((IF(ISNUMBER(C838),C838,AN838)-IF(ISNUMBER(C837),C837,AN837))-(-0.8328750492*(AD838-AD837)+3.274150872*(AE838-AE837)))-1.394571582*AO838+0.4181414112*AO837</f>
        <v>9346.17204772285</v>
      </c>
      <c r="AP837" s="31" t="n">
        <f aca="false">AQ837+AR836+'ARIMAX(1,1,1) Model'!$C$19*(AR836-AR835)+'ARIMAX(1,1,1) Model'!$C$20*AS836</f>
        <v>9146.03691859497</v>
      </c>
      <c r="AQ837" s="31" t="n">
        <f aca="false">'ARIMAX(1,1,1) Model'!$C$6*I837+'ARIMAX(1,1,1) Model'!$C$7*N837/1000+'ARIMAX(1,1,1) Model'!$C$8*AD837+'ARIMAX(1,1,1) Model'!$C$9*AE837+'ARIMAX(1,1,1) Model'!$C$10*AC837+'ARIMAX(1,1,1) Model'!$C$11*IF(AND(B837&gt;='ARIMAX(1,1,1) Model'!$C$25,B837&lt;='ARIMAX(1,1,1) Model'!$C$26),1,0)+'ARIMAX(1,1,1) Model'!$C$12*E837/1000+'ARIMAX(1,1,1) Model'!$C$13*V837+'ARIMAX(1,1,1) Model'!$C$14*A837+'ARIMAX(1,1,1) Model'!$C$15*SIN(2*PI()*A837/'ARIMAX(1,1,1) Model'!$C$24)+'ARIMAX(1,1,1) Model'!$C$16*COS(2*PI()*A837/'ARIMAX(1,1,1) Model'!$C$24)+'ARIMAX(1,1,1) Model'!$C$17*SIN(4*PI()*A837/'ARIMAX(1,1,1) Model'!$C$24)+'ARIMAX(1,1,1) Model'!$C$18*COS(4*PI()*A837/'ARIMAX(1,1,1) Model'!$C$24)</f>
        <v>1649.14727816388</v>
      </c>
      <c r="AR837" s="31" t="n">
        <f aca="false">IF(ISNUMBER(C837),C837,AP837)-AQ837</f>
        <v>7411.85272183612</v>
      </c>
      <c r="AS837" s="31" t="n">
        <f aca="false">IF(ISNUMBER(C837),C837-AP837,0)</f>
        <v>-85.0369185949676</v>
      </c>
      <c r="AT837" s="32"/>
      <c r="AU837" s="33"/>
      <c r="AV837" s="33"/>
      <c r="AW837" s="31"/>
      <c r="AX837" s="31"/>
    </row>
    <row r="838" customFormat="false" ht="16.5" hidden="false" customHeight="true" outlineLevel="0" collapsed="false">
      <c r="A838" s="23" t="n">
        <v>837</v>
      </c>
      <c r="B838" s="24" t="n">
        <v>39129</v>
      </c>
      <c r="C838" s="23" t="n">
        <v>9198</v>
      </c>
      <c r="D838" s="25"/>
      <c r="E838" s="25" t="n">
        <v>338000</v>
      </c>
      <c r="F838" s="25"/>
      <c r="G838" s="25" t="n">
        <v>58.408</v>
      </c>
      <c r="H838" s="25" t="n">
        <v>55.544</v>
      </c>
      <c r="I838" s="25" t="n">
        <v>2.241</v>
      </c>
      <c r="J838" s="25" t="n">
        <v>14039.56</v>
      </c>
      <c r="K838" s="25" t="n">
        <v>870254</v>
      </c>
      <c r="L838" s="25" t="n">
        <v>1718</v>
      </c>
      <c r="M838" s="25" t="n">
        <v>16.896</v>
      </c>
      <c r="N838" s="25" t="n">
        <v>248187</v>
      </c>
      <c r="O838" s="25" t="n">
        <v>9488.3</v>
      </c>
      <c r="P838" s="25" t="n">
        <v>2426814</v>
      </c>
      <c r="Q838" s="25"/>
      <c r="R838" s="25" t="n">
        <v>8101</v>
      </c>
      <c r="S838" s="25" t="n">
        <v>11.1114</v>
      </c>
      <c r="T838" s="25" t="n">
        <v>103.4</v>
      </c>
      <c r="U838" s="25" t="n">
        <v>23</v>
      </c>
      <c r="V838" s="25" t="n">
        <v>88</v>
      </c>
      <c r="W838" s="25" t="n">
        <v>97.77082</v>
      </c>
      <c r="X838" s="25"/>
      <c r="Y838" s="25"/>
      <c r="Z838" s="25"/>
      <c r="AA838" s="25" t="n">
        <v>295993</v>
      </c>
      <c r="AB838" s="26"/>
      <c r="AC838" s="27" t="n">
        <v>0</v>
      </c>
      <c r="AD838" s="28" t="n">
        <v>213.5</v>
      </c>
      <c r="AE838" s="28" t="n">
        <v>0</v>
      </c>
      <c r="AF838" s="27"/>
      <c r="AG838" s="29" t="n">
        <f aca="false">6753.47943187+0.36116788*I838+0.01252571*N838-22.85359542*V838+0.00407811*AA838-0.00067349*E838</f>
        <v>8831.34319312908</v>
      </c>
      <c r="AH838" s="29" t="n">
        <f aca="false">A838*'Simple Linear Regression'!$B$18+'Simple Linear Regression'!$B$17</f>
        <v>8599.32838616819</v>
      </c>
      <c r="AI838" s="29" t="n">
        <f aca="false">7491.3971+0.0137554*N838-0.00058829*E838-34.3283*V838+0.30565*L838+54.6031*M838</f>
        <v>9133.2568174</v>
      </c>
      <c r="AJ838" s="29" t="n">
        <f aca="false">7491.3971-0.00058829*E838+0.30565*L838+54.6031*M838+0.0137554*N838-34.3283*V838</f>
        <v>9133.2568174</v>
      </c>
      <c r="AK838" s="30" t="n">
        <f aca="false">11611.58410651-152.38769329*I112+0.00324611*N112-2.92151591*V112-0.00770426*AA112-0.00077781*E112</f>
        <v>9503.50130196418</v>
      </c>
      <c r="AL838" s="29" t="n">
        <f aca="false">2192.59+2373.87*I838+0.0316653*N838-15.7623*V838+0.00202406*AA838-0.000740146*E838-0.00963493*(I838*N838)</f>
        <v>8974.38086722969</v>
      </c>
      <c r="AM838" s="30" t="n">
        <f aca="false">5205.907083+122.0638992*I838+13.609808*(N838/1000)-1.245906883*AD838+0.7746840854*AE838-134.2474226*AC838-1547.125689*IF(AND(B838&gt;=DATE(2020,3,20),B838&lt;=DATE(2020,6,26)),1,0)</f>
        <v>8591.2285796827</v>
      </c>
      <c r="AN838" s="30" t="n">
        <f aca="false">IF(ISNUMBER(C839),C839,AN839)-0.8328750492*(AD840-AD839)+3.274150872*(AE840-AE839)+0.7954612886*((IF(ISNUMBER(C839),C839,AN839)-IF(ISNUMBER(C838),C838,AN838))-(-0.8328750492*(AD839-AD838)+3.274150872*(AE839-AE838)))-1.394571582*AO839+0.4181414112*AO838</f>
        <v>9047.85228808632</v>
      </c>
      <c r="AP838" s="31" t="n">
        <f aca="false">AQ838+AR837+'ARIMAX(1,1,1) Model'!$C$19*(AR837-AR836)+'ARIMAX(1,1,1) Model'!$C$20*AS837</f>
        <v>9111.49298134251</v>
      </c>
      <c r="AQ838" s="31" t="n">
        <f aca="false">'ARIMAX(1,1,1) Model'!$C$6*I838+'ARIMAX(1,1,1) Model'!$C$7*N838/1000+'ARIMAX(1,1,1) Model'!$C$8*AD838+'ARIMAX(1,1,1) Model'!$C$9*AE838+'ARIMAX(1,1,1) Model'!$C$10*AC838+'ARIMAX(1,1,1) Model'!$C$11*IF(AND(B838&gt;='ARIMAX(1,1,1) Model'!$C$25,B838&lt;='ARIMAX(1,1,1) Model'!$C$26),1,0)+'ARIMAX(1,1,1) Model'!$C$12*E838/1000+'ARIMAX(1,1,1) Model'!$C$13*V838+'ARIMAX(1,1,1) Model'!$C$14*A838+'ARIMAX(1,1,1) Model'!$C$15*SIN(2*PI()*A838/'ARIMAX(1,1,1) Model'!$C$24)+'ARIMAX(1,1,1) Model'!$C$16*COS(2*PI()*A838/'ARIMAX(1,1,1) Model'!$C$24)+'ARIMAX(1,1,1) Model'!$C$17*SIN(4*PI()*A838/'ARIMAX(1,1,1) Model'!$C$24)+'ARIMAX(1,1,1) Model'!$C$18*COS(4*PI()*A838/'ARIMAX(1,1,1) Model'!$C$24)</f>
        <v>1631.74369978689</v>
      </c>
      <c r="AR838" s="31" t="n">
        <f aca="false">IF(ISNUMBER(C838),C838,AP838)-AQ838</f>
        <v>7566.25630021311</v>
      </c>
      <c r="AS838" s="31" t="n">
        <f aca="false">IF(ISNUMBER(C838),C838-AP838,0)</f>
        <v>86.507018657494</v>
      </c>
      <c r="AT838" s="32"/>
      <c r="AU838" s="33"/>
      <c r="AV838" s="33"/>
      <c r="AW838" s="31"/>
      <c r="AX838" s="31"/>
    </row>
    <row r="839" customFormat="false" ht="16.5" hidden="false" customHeight="true" outlineLevel="0" collapsed="false">
      <c r="A839" s="23" t="n">
        <v>838</v>
      </c>
      <c r="B839" s="24" t="n">
        <v>39136</v>
      </c>
      <c r="C839" s="23" t="n">
        <v>9121</v>
      </c>
      <c r="D839" s="25"/>
      <c r="E839" s="25" t="n">
        <v>321000</v>
      </c>
      <c r="F839" s="25"/>
      <c r="G839" s="25" t="n">
        <v>59.57</v>
      </c>
      <c r="H839" s="25" t="n">
        <v>58.1625</v>
      </c>
      <c r="I839" s="25" t="n">
        <v>2.296</v>
      </c>
      <c r="J839" s="25" t="n">
        <v>14039.56</v>
      </c>
      <c r="K839" s="25" t="n">
        <v>870254</v>
      </c>
      <c r="L839" s="25" t="n">
        <v>1718</v>
      </c>
      <c r="M839" s="25" t="n">
        <v>16.896</v>
      </c>
      <c r="N839" s="25" t="n">
        <v>248187</v>
      </c>
      <c r="O839" s="25" t="n">
        <v>9488.3</v>
      </c>
      <c r="P839" s="25" t="n">
        <v>2426814</v>
      </c>
      <c r="Q839" s="25"/>
      <c r="R839" s="25" t="n">
        <v>8101</v>
      </c>
      <c r="S839" s="25" t="n">
        <v>11.3133</v>
      </c>
      <c r="T839" s="25" t="n">
        <v>103.4</v>
      </c>
      <c r="U839" s="25" t="n">
        <v>23</v>
      </c>
      <c r="V839" s="25" t="n">
        <v>88</v>
      </c>
      <c r="W839" s="25" t="n">
        <v>97.44958</v>
      </c>
      <c r="X839" s="25"/>
      <c r="Y839" s="25"/>
      <c r="Z839" s="25"/>
      <c r="AA839" s="25" t="n">
        <v>295993</v>
      </c>
      <c r="AB839" s="26"/>
      <c r="AC839" s="27" t="n">
        <v>0</v>
      </c>
      <c r="AD839" s="28" t="n">
        <v>163.7</v>
      </c>
      <c r="AE839" s="28" t="n">
        <v>0.8</v>
      </c>
      <c r="AF839" s="27"/>
      <c r="AG839" s="29" t="n">
        <f aca="false">6753.47943187+0.36116788*I839+0.01252571*N839-22.85359542*V839+0.00407811*AA839-0.00067349*E839</f>
        <v>8842.81238736248</v>
      </c>
      <c r="AH839" s="29" t="n">
        <f aca="false">A839*'Simple Linear Regression'!$B$18+'Simple Linear Regression'!$B$17</f>
        <v>8600.1814232521</v>
      </c>
      <c r="AI839" s="29" t="n">
        <f aca="false">7491.3971+0.0137554*N839-0.00058829*E839-34.3283*V839+0.30565*L839+54.6031*M839</f>
        <v>9143.2577474</v>
      </c>
      <c r="AJ839" s="29" t="n">
        <f aca="false">7491.3971-0.00058829*E839+0.30565*L839+54.6031*M839+0.0137554*N839-34.3283*V839</f>
        <v>9143.2577474</v>
      </c>
      <c r="AK839" s="30" t="n">
        <f aca="false">11611.58410651-152.38769329*I113+0.00324611*N113-2.92151591*V113-0.00770426*AA113-0.00077781*E113</f>
        <v>9510.02855735076</v>
      </c>
      <c r="AL839" s="29" t="n">
        <f aca="false">2192.59+2373.87*I839+0.0316653*N839-15.7623*V839+0.00202406*AA839-0.000740146*E839-0.00963493*(I839*N839)</f>
        <v>8986.00665877464</v>
      </c>
      <c r="AM839" s="30" t="n">
        <f aca="false">5205.907083+122.0638992*I839+13.609808*(N839/1000)-1.245906883*AD839+0.7746840854*AE839-134.2474226*AC839-1547.125689*IF(AND(B839&gt;=DATE(2020,3,20),B839&lt;=DATE(2020,6,26)),1,0)</f>
        <v>8660.60800418042</v>
      </c>
      <c r="AN839" s="30" t="n">
        <f aca="false">IF(ISNUMBER(C840),C840,AN840)-0.8328750492*(AD841-AD840)+3.274150872*(AE841-AE840)+0.7954612886*((IF(ISNUMBER(C840),C840,AN840)-IF(ISNUMBER(C839),C839,AN839))-(-0.8328750492*(AD840-AD839)+3.274150872*(AE840-AE839)))-1.394571582*AO840+0.4181414112*AO839</f>
        <v>9205.09241539369</v>
      </c>
      <c r="AP839" s="31" t="n">
        <f aca="false">AQ839+AR838+'ARIMAX(1,1,1) Model'!$C$19*(AR838-AR837)+'ARIMAX(1,1,1) Model'!$C$20*AS838</f>
        <v>9130.2477074973</v>
      </c>
      <c r="AQ839" s="31" t="n">
        <f aca="false">'ARIMAX(1,1,1) Model'!$C$6*I839+'ARIMAX(1,1,1) Model'!$C$7*N839/1000+'ARIMAX(1,1,1) Model'!$C$8*AD839+'ARIMAX(1,1,1) Model'!$C$9*AE839+'ARIMAX(1,1,1) Model'!$C$10*AC839+'ARIMAX(1,1,1) Model'!$C$11*IF(AND(B839&gt;='ARIMAX(1,1,1) Model'!$C$25,B839&lt;='ARIMAX(1,1,1) Model'!$C$26),1,0)+'ARIMAX(1,1,1) Model'!$C$12*E839/1000+'ARIMAX(1,1,1) Model'!$C$13*V839+'ARIMAX(1,1,1) Model'!$C$14*A839+'ARIMAX(1,1,1) Model'!$C$15*SIN(2*PI()*A839/'ARIMAX(1,1,1) Model'!$C$24)+'ARIMAX(1,1,1) Model'!$C$16*COS(2*PI()*A839/'ARIMAX(1,1,1) Model'!$C$24)+'ARIMAX(1,1,1) Model'!$C$17*SIN(4*PI()*A839/'ARIMAX(1,1,1) Model'!$C$24)+'ARIMAX(1,1,1) Model'!$C$18*COS(4*PI()*A839/'ARIMAX(1,1,1) Model'!$C$24)</f>
        <v>1626.79571158055</v>
      </c>
      <c r="AR839" s="31" t="n">
        <f aca="false">IF(ISNUMBER(C839),C839,AP839)-AQ839</f>
        <v>7494.20428841945</v>
      </c>
      <c r="AS839" s="31" t="n">
        <f aca="false">IF(ISNUMBER(C839),C839-AP839,0)</f>
        <v>-9.24770749729578</v>
      </c>
      <c r="AT839" s="32"/>
      <c r="AU839" s="33"/>
      <c r="AV839" s="33"/>
      <c r="AW839" s="31"/>
      <c r="AX839" s="31"/>
    </row>
    <row r="840" customFormat="false" ht="16.5" hidden="false" customHeight="true" outlineLevel="0" collapsed="false">
      <c r="A840" s="23" t="n">
        <v>839</v>
      </c>
      <c r="B840" s="24" t="n">
        <v>39143</v>
      </c>
      <c r="C840" s="23" t="n">
        <v>9191</v>
      </c>
      <c r="D840" s="25"/>
      <c r="E840" s="25" t="n">
        <v>322000</v>
      </c>
      <c r="F840" s="25"/>
      <c r="G840" s="25" t="n">
        <v>61.64</v>
      </c>
      <c r="H840" s="25" t="n">
        <v>60.622</v>
      </c>
      <c r="I840" s="25" t="n">
        <v>2.383</v>
      </c>
      <c r="J840" s="25" t="n">
        <v>14039.56</v>
      </c>
      <c r="K840" s="25" t="n">
        <v>870254</v>
      </c>
      <c r="L840" s="25" t="n">
        <v>1718</v>
      </c>
      <c r="M840" s="25" t="n">
        <v>16.896</v>
      </c>
      <c r="N840" s="25" t="n">
        <v>248187</v>
      </c>
      <c r="O840" s="25" t="n">
        <v>9488.3</v>
      </c>
      <c r="P840" s="25" t="n">
        <v>2426814</v>
      </c>
      <c r="Q840" s="25"/>
      <c r="R840" s="25" t="n">
        <v>10222</v>
      </c>
      <c r="S840" s="25" t="n">
        <v>11.3133</v>
      </c>
      <c r="T840" s="25" t="n">
        <v>103.4</v>
      </c>
      <c r="U840" s="25" t="n">
        <v>23</v>
      </c>
      <c r="V840" s="25" t="n">
        <v>88</v>
      </c>
      <c r="W840" s="25" t="n">
        <v>97.23742</v>
      </c>
      <c r="X840" s="25"/>
      <c r="Y840" s="25"/>
      <c r="Z840" s="25"/>
      <c r="AA840" s="25" t="n">
        <v>298818</v>
      </c>
      <c r="AB840" s="26"/>
      <c r="AC840" s="27" t="n">
        <v>0</v>
      </c>
      <c r="AD840" s="28" t="n">
        <v>139.8</v>
      </c>
      <c r="AE840" s="28" t="n">
        <v>1.8</v>
      </c>
      <c r="AF840" s="27"/>
      <c r="AG840" s="29" t="n">
        <f aca="false">6753.47943187+0.36116788*I840+0.01252571*N840-22.85359542*V840+0.00407811*AA840-0.00067349*E840</f>
        <v>8853.69097971804</v>
      </c>
      <c r="AH840" s="29" t="n">
        <f aca="false">A840*'Simple Linear Regression'!$B$18+'Simple Linear Regression'!$B$17</f>
        <v>8601.034460336</v>
      </c>
      <c r="AI840" s="29" t="n">
        <f aca="false">7491.3971+0.0137554*N840-0.00058829*E840-34.3283*V840+0.30565*L840+54.6031*M840</f>
        <v>9142.6694574</v>
      </c>
      <c r="AJ840" s="29" t="n">
        <f aca="false">7491.3971-0.00058829*E840+0.30565*L840+54.6031*M840+0.0137554*N840-34.3283*V840</f>
        <v>9142.6694574</v>
      </c>
      <c r="AK840" s="30" t="n">
        <f aca="false">11611.58410651-152.38769329*I114+0.00324611*N114-2.92151591*V114-0.00770426*AA114-0.00077781*E114</f>
        <v>9488.09748965747</v>
      </c>
      <c r="AL840" s="29" t="n">
        <f aca="false">2192.59+2373.87*I840+0.0316653*N840-15.7623*V840+0.00202406*AA840-0.000740146*E840-0.00963493*(I840*N840)</f>
        <v>8989.47117191847</v>
      </c>
      <c r="AM840" s="30" t="n">
        <f aca="false">5205.907083+122.0638992*I840+13.609808*(N840/1000)-1.245906883*AD840+0.7746840854*AE840-134.2474226*AC840-1547.125689*IF(AND(B840&gt;=DATE(2020,3,20),B840&lt;=DATE(2020,6,26)),1,0)</f>
        <v>8701.77942199992</v>
      </c>
      <c r="AN840" s="30" t="n">
        <f aca="false">IF(ISNUMBER(C841),C841,AN841)-0.8328750492*(AD842-AD841)+3.274150872*(AE842-AE841)+0.7954612886*((IF(ISNUMBER(C841),C841,AN841)-IF(ISNUMBER(C840),C840,AN840))-(-0.8328750492*(AD841-AD840)+3.274150872*(AE841-AE840)))-1.394571582*AO841+0.4181414112*AO840</f>
        <v>9233.07738867373</v>
      </c>
      <c r="AP840" s="31" t="n">
        <f aca="false">AQ840+AR839+'ARIMAX(1,1,1) Model'!$C$19*(AR839-AR838)+'ARIMAX(1,1,1) Model'!$C$20*AS839</f>
        <v>9123.61873141906</v>
      </c>
      <c r="AQ840" s="31" t="n">
        <f aca="false">'ARIMAX(1,1,1) Model'!$C$6*I840+'ARIMAX(1,1,1) Model'!$C$7*N840/1000+'ARIMAX(1,1,1) Model'!$C$8*AD840+'ARIMAX(1,1,1) Model'!$C$9*AE840+'ARIMAX(1,1,1) Model'!$C$10*AC840+'ARIMAX(1,1,1) Model'!$C$11*IF(AND(B840&gt;='ARIMAX(1,1,1) Model'!$C$25,B840&lt;='ARIMAX(1,1,1) Model'!$C$26),1,0)+'ARIMAX(1,1,1) Model'!$C$12*E840/1000+'ARIMAX(1,1,1) Model'!$C$13*V840+'ARIMAX(1,1,1) Model'!$C$14*A840+'ARIMAX(1,1,1) Model'!$C$15*SIN(2*PI()*A840/'ARIMAX(1,1,1) Model'!$C$24)+'ARIMAX(1,1,1) Model'!$C$16*COS(2*PI()*A840/'ARIMAX(1,1,1) Model'!$C$24)+'ARIMAX(1,1,1) Model'!$C$17*SIN(4*PI()*A840/'ARIMAX(1,1,1) Model'!$C$24)+'ARIMAX(1,1,1) Model'!$C$18*COS(4*PI()*A840/'ARIMAX(1,1,1) Model'!$C$24)</f>
        <v>1628.11808534479</v>
      </c>
      <c r="AR840" s="31" t="n">
        <f aca="false">IF(ISNUMBER(C840),C840,AP840)-AQ840</f>
        <v>7562.88191465521</v>
      </c>
      <c r="AS840" s="31" t="n">
        <f aca="false">IF(ISNUMBER(C840),C840-AP840,0)</f>
        <v>67.3812685809426</v>
      </c>
      <c r="AT840" s="32"/>
      <c r="AU840" s="33"/>
      <c r="AV840" s="33"/>
      <c r="AW840" s="31"/>
      <c r="AX840" s="31"/>
    </row>
    <row r="841" customFormat="false" ht="16.5" hidden="false" customHeight="true" outlineLevel="0" collapsed="false">
      <c r="A841" s="23" t="n">
        <v>840</v>
      </c>
      <c r="B841" s="24" t="n">
        <v>39150</v>
      </c>
      <c r="C841" s="23" t="n">
        <v>9158</v>
      </c>
      <c r="D841" s="25"/>
      <c r="E841" s="25" t="n">
        <v>320000</v>
      </c>
      <c r="F841" s="25"/>
      <c r="G841" s="25" t="n">
        <v>60.85</v>
      </c>
      <c r="H841" s="25" t="n">
        <v>60.348</v>
      </c>
      <c r="I841" s="25" t="n">
        <v>2.505</v>
      </c>
      <c r="J841" s="25" t="n">
        <v>14039.56</v>
      </c>
      <c r="K841" s="25" t="n">
        <v>870254</v>
      </c>
      <c r="L841" s="25" t="n">
        <v>1714</v>
      </c>
      <c r="M841" s="25" t="n">
        <v>16.896</v>
      </c>
      <c r="N841" s="25" t="n">
        <v>248187</v>
      </c>
      <c r="O841" s="25" t="n">
        <v>9538.7</v>
      </c>
      <c r="P841" s="25" t="n">
        <v>2426814</v>
      </c>
      <c r="Q841" s="25"/>
      <c r="R841" s="25" t="n">
        <v>10222</v>
      </c>
      <c r="S841" s="25" t="n">
        <v>11.3133</v>
      </c>
      <c r="T841" s="25" t="n">
        <v>103.4</v>
      </c>
      <c r="U841" s="25" t="n">
        <v>23</v>
      </c>
      <c r="V841" s="25" t="n">
        <v>90.6</v>
      </c>
      <c r="W841" s="25" t="n">
        <v>97.25198</v>
      </c>
      <c r="X841" s="25"/>
      <c r="Y841" s="25"/>
      <c r="Z841" s="25"/>
      <c r="AA841" s="25" t="n">
        <v>298818</v>
      </c>
      <c r="AB841" s="26"/>
      <c r="AC841" s="27" t="n">
        <v>0</v>
      </c>
      <c r="AD841" s="28" t="n">
        <v>161.7</v>
      </c>
      <c r="AE841" s="28" t="n">
        <v>0.3</v>
      </c>
      <c r="AF841" s="27"/>
      <c r="AG841" s="29" t="n">
        <f aca="false">6753.47943187+0.36116788*I841+0.01252571*N841-22.85359542*V841+0.00407811*AA841-0.00067349*E841</f>
        <v>8795.6626741074</v>
      </c>
      <c r="AH841" s="29" t="n">
        <f aca="false">A841*'Simple Linear Regression'!$B$18+'Simple Linear Regression'!$B$17</f>
        <v>8601.8874974199</v>
      </c>
      <c r="AI841" s="29" t="n">
        <f aca="false">7491.3971+0.0137554*N841-0.00058829*E841-34.3283*V841+0.30565*L841+54.6031*M841</f>
        <v>9053.3698574</v>
      </c>
      <c r="AJ841" s="29" t="n">
        <f aca="false">7491.3971-0.00058829*E841+0.30565*L841+54.6031*M841+0.0137554*N841-34.3283*V841</f>
        <v>9053.3698574</v>
      </c>
      <c r="AK841" s="30" t="n">
        <f aca="false">11611.58410651-152.38769329*I115+0.00324611*N115-2.92151591*V115-0.00770426*AA115-0.00077781*E115</f>
        <v>9489.24409616828</v>
      </c>
      <c r="AL841" s="29" t="n">
        <f aca="false">2192.59+2373.87*I841+0.0316653*N841-15.7623*V841+0.00202406*AA841-0.000740146*E841-0.00963493*(I841*N841)</f>
        <v>8947.84737054545</v>
      </c>
      <c r="AM841" s="30" t="n">
        <f aca="false">5205.907083+122.0638992*I841+13.609808*(N841/1000)-1.245906883*AD841+0.7746840854*AE841-134.2474226*AC841-1547.125689*IF(AND(B841&gt;=DATE(2020,3,20),B841&lt;=DATE(2020,6,26)),1,0)</f>
        <v>8688.22383083652</v>
      </c>
      <c r="AN841" s="30" t="n">
        <f aca="false">IF(ISNUMBER(C842),C842,AN842)-0.8328750492*(AD843-AD842)+3.274150872*(AE843-AE842)+0.7954612886*((IF(ISNUMBER(C842),C842,AN842)-IF(ISNUMBER(C841),C841,AN841))-(-0.8328750492*(AD842-AD841)+3.274150872*(AE842-AE841)))-1.394571582*AO842+0.4181414112*AO841</f>
        <v>9216.03453709618</v>
      </c>
      <c r="AP841" s="31" t="n">
        <f aca="false">AQ841+AR840+'ARIMAX(1,1,1) Model'!$C$19*(AR840-AR839)+'ARIMAX(1,1,1) Model'!$C$20*AS840</f>
        <v>9204.09954496195</v>
      </c>
      <c r="AQ841" s="31" t="n">
        <f aca="false">'ARIMAX(1,1,1) Model'!$C$6*I841+'ARIMAX(1,1,1) Model'!$C$7*N841/1000+'ARIMAX(1,1,1) Model'!$C$8*AD841+'ARIMAX(1,1,1) Model'!$C$9*AE841+'ARIMAX(1,1,1) Model'!$C$10*AC841+'ARIMAX(1,1,1) Model'!$C$11*IF(AND(B841&gt;='ARIMAX(1,1,1) Model'!$C$25,B841&lt;='ARIMAX(1,1,1) Model'!$C$26),1,0)+'ARIMAX(1,1,1) Model'!$C$12*E841/1000+'ARIMAX(1,1,1) Model'!$C$13*V841+'ARIMAX(1,1,1) Model'!$C$14*A841+'ARIMAX(1,1,1) Model'!$C$15*SIN(2*PI()*A841/'ARIMAX(1,1,1) Model'!$C$24)+'ARIMAX(1,1,1) Model'!$C$16*COS(2*PI()*A841/'ARIMAX(1,1,1) Model'!$C$24)+'ARIMAX(1,1,1) Model'!$C$17*SIN(4*PI()*A841/'ARIMAX(1,1,1) Model'!$C$24)+'ARIMAX(1,1,1) Model'!$C$18*COS(4*PI()*A841/'ARIMAX(1,1,1) Model'!$C$24)</f>
        <v>1695.16815580537</v>
      </c>
      <c r="AR841" s="31" t="n">
        <f aca="false">IF(ISNUMBER(C841),C841,AP841)-AQ841</f>
        <v>7462.83184419463</v>
      </c>
      <c r="AS841" s="31" t="n">
        <f aca="false">IF(ISNUMBER(C841),C841-AP841,0)</f>
        <v>-46.0995449619459</v>
      </c>
      <c r="AT841" s="32"/>
      <c r="AU841" s="33"/>
      <c r="AV841" s="33"/>
      <c r="AW841" s="31"/>
      <c r="AX841" s="31"/>
    </row>
    <row r="842" customFormat="false" ht="16.5" hidden="false" customHeight="true" outlineLevel="0" collapsed="false">
      <c r="A842" s="23" t="n">
        <v>841</v>
      </c>
      <c r="B842" s="24" t="n">
        <v>39157</v>
      </c>
      <c r="C842" s="23" t="n">
        <v>9240</v>
      </c>
      <c r="D842" s="25"/>
      <c r="E842" s="25" t="n">
        <v>308000</v>
      </c>
      <c r="F842" s="25"/>
      <c r="G842" s="25" t="n">
        <v>57.94</v>
      </c>
      <c r="H842" s="25" t="n">
        <v>60.866</v>
      </c>
      <c r="I842" s="25" t="n">
        <v>2.559</v>
      </c>
      <c r="J842" s="25" t="n">
        <v>14039.56</v>
      </c>
      <c r="K842" s="25" t="n">
        <v>818314</v>
      </c>
      <c r="L842" s="25" t="n">
        <v>1714</v>
      </c>
      <c r="M842" s="25" t="n">
        <v>17.169</v>
      </c>
      <c r="N842" s="25" t="n">
        <v>248187</v>
      </c>
      <c r="O842" s="25" t="n">
        <v>9538.7</v>
      </c>
      <c r="P842" s="25" t="n">
        <v>2426814</v>
      </c>
      <c r="Q842" s="25"/>
      <c r="R842" s="25" t="n">
        <v>10222</v>
      </c>
      <c r="S842" s="25" t="n">
        <v>11.3133</v>
      </c>
      <c r="T842" s="25" t="n">
        <v>103.4</v>
      </c>
      <c r="U842" s="25" t="n">
        <v>23</v>
      </c>
      <c r="V842" s="25" t="n">
        <v>90.6</v>
      </c>
      <c r="W842" s="25" t="n">
        <v>97.53374</v>
      </c>
      <c r="X842" s="25"/>
      <c r="Y842" s="25"/>
      <c r="Z842" s="25"/>
      <c r="AA842" s="25" t="n">
        <v>298818</v>
      </c>
      <c r="AB842" s="26"/>
      <c r="AC842" s="27" t="n">
        <v>0</v>
      </c>
      <c r="AD842" s="28" t="n">
        <v>82.2</v>
      </c>
      <c r="AE842" s="28" t="n">
        <v>5.4</v>
      </c>
      <c r="AF842" s="27"/>
      <c r="AG842" s="29" t="n">
        <f aca="false">6753.47943187+0.36116788*I842+0.01252571*N842-22.85359542*V842+0.00407811*AA842-0.00067349*E842</f>
        <v>8803.76405717292</v>
      </c>
      <c r="AH842" s="29" t="n">
        <f aca="false">A842*'Simple Linear Regression'!$B$18+'Simple Linear Regression'!$B$17</f>
        <v>8602.74053450381</v>
      </c>
      <c r="AI842" s="29" t="n">
        <f aca="false">7491.3971+0.0137554*N842-0.00058829*E842-34.3283*V842+0.30565*L842+54.6031*M842</f>
        <v>9075.3359837</v>
      </c>
      <c r="AJ842" s="29" t="n">
        <f aca="false">7491.3971-0.00058829*E842+0.30565*L842+54.6031*M842+0.0137554*N842-34.3283*V842</f>
        <v>9075.3359837</v>
      </c>
      <c r="AK842" s="30" t="n">
        <f aca="false">11611.58410651-152.38769329*I116+0.00324611*N116-2.92151591*V116-0.00770426*AA116-0.00077781*E116</f>
        <v>9468.21892358209</v>
      </c>
      <c r="AL842" s="29" t="n">
        <f aca="false">2192.59+2373.87*I842+0.0316653*N842-15.7623*V842+0.00202406*AA842-0.000740146*E842-0.00963493*(I842*N842)</f>
        <v>8955.78982646231</v>
      </c>
      <c r="AM842" s="30" t="n">
        <f aca="false">5205.907083+122.0638992*I842+13.609808*(N842/1000)-1.245906883*AD842+0.7746840854*AE842-134.2474226*AC842-1547.125689*IF(AND(B842&gt;=DATE(2020,3,20),B842&lt;=DATE(2020,6,26)),1,0)</f>
        <v>8797.81576742736</v>
      </c>
      <c r="AN842" s="30" t="n">
        <f aca="false">IF(ISNUMBER(C843),C843,AN843)-0.8328750492*(AD844-AD843)+3.274150872*(AE844-AE843)+0.7954612886*((IF(ISNUMBER(C843),C843,AN843)-IF(ISNUMBER(C842),C842,AN842))-(-0.8328750492*(AD843-AD842)+3.274150872*(AE843-AE842)))-1.394571582*AO843+0.4181414112*AO842</f>
        <v>9345.10840013062</v>
      </c>
      <c r="AP842" s="31" t="n">
        <f aca="false">AQ842+AR841+'ARIMAX(1,1,1) Model'!$C$19*(AR841-AR840)+'ARIMAX(1,1,1) Model'!$C$20*AS841</f>
        <v>9199.13252463177</v>
      </c>
      <c r="AQ842" s="31" t="n">
        <f aca="false">'ARIMAX(1,1,1) Model'!$C$6*I842+'ARIMAX(1,1,1) Model'!$C$7*N842/1000+'ARIMAX(1,1,1) Model'!$C$8*AD842+'ARIMAX(1,1,1) Model'!$C$9*AE842+'ARIMAX(1,1,1) Model'!$C$10*AC842+'ARIMAX(1,1,1) Model'!$C$11*IF(AND(B842&gt;='ARIMAX(1,1,1) Model'!$C$25,B842&lt;='ARIMAX(1,1,1) Model'!$C$26),1,0)+'ARIMAX(1,1,1) Model'!$C$12*E842/1000+'ARIMAX(1,1,1) Model'!$C$13*V842+'ARIMAX(1,1,1) Model'!$C$14*A842+'ARIMAX(1,1,1) Model'!$C$15*SIN(2*PI()*A842/'ARIMAX(1,1,1) Model'!$C$24)+'ARIMAX(1,1,1) Model'!$C$16*COS(2*PI()*A842/'ARIMAX(1,1,1) Model'!$C$24)+'ARIMAX(1,1,1) Model'!$C$17*SIN(4*PI()*A842/'ARIMAX(1,1,1) Model'!$C$24)+'ARIMAX(1,1,1) Model'!$C$18*COS(4*PI()*A842/'ARIMAX(1,1,1) Model'!$C$24)</f>
        <v>1704.56528904488</v>
      </c>
      <c r="AR842" s="31" t="n">
        <f aca="false">IF(ISNUMBER(C842),C842,AP842)-AQ842</f>
        <v>7535.43471095512</v>
      </c>
      <c r="AS842" s="31" t="n">
        <f aca="false">IF(ISNUMBER(C842),C842-AP842,0)</f>
        <v>40.867475368228</v>
      </c>
      <c r="AT842" s="32"/>
      <c r="AU842" s="33"/>
      <c r="AV842" s="33"/>
      <c r="AW842" s="31"/>
      <c r="AX842" s="31"/>
    </row>
    <row r="843" customFormat="false" ht="16.5" hidden="false" customHeight="true" outlineLevel="0" collapsed="false">
      <c r="A843" s="23" t="n">
        <v>842</v>
      </c>
      <c r="B843" s="24" t="n">
        <v>39164</v>
      </c>
      <c r="C843" s="23" t="n">
        <v>9250</v>
      </c>
      <c r="D843" s="25"/>
      <c r="E843" s="25" t="n">
        <v>309000</v>
      </c>
      <c r="F843" s="25"/>
      <c r="G843" s="25" t="n">
        <v>58.264</v>
      </c>
      <c r="H843" s="25" t="n">
        <v>61.09</v>
      </c>
      <c r="I843" s="25" t="n">
        <v>2.577</v>
      </c>
      <c r="J843" s="25" t="n">
        <v>14039.56</v>
      </c>
      <c r="K843" s="25" t="n">
        <v>818314</v>
      </c>
      <c r="L843" s="25" t="n">
        <v>1714</v>
      </c>
      <c r="M843" s="25" t="n">
        <v>17.169</v>
      </c>
      <c r="N843" s="25" t="n">
        <v>233621</v>
      </c>
      <c r="O843" s="25" t="n">
        <v>9538.7</v>
      </c>
      <c r="P843" s="25" t="n">
        <v>2456716</v>
      </c>
      <c r="Q843" s="25"/>
      <c r="R843" s="25" t="n">
        <v>10222</v>
      </c>
      <c r="S843" s="25" t="n">
        <v>11.3133</v>
      </c>
      <c r="T843" s="25" t="n">
        <v>103.4</v>
      </c>
      <c r="U843" s="25" t="n">
        <v>23</v>
      </c>
      <c r="V843" s="25" t="n">
        <v>90.6</v>
      </c>
      <c r="W843" s="25" t="n">
        <v>97.21716</v>
      </c>
      <c r="X843" s="25"/>
      <c r="Y843" s="25"/>
      <c r="Z843" s="25"/>
      <c r="AA843" s="25" t="n">
        <v>298818</v>
      </c>
      <c r="AB843" s="26"/>
      <c r="AC843" s="27" t="n">
        <v>0</v>
      </c>
      <c r="AD843" s="28" t="n">
        <v>104.6</v>
      </c>
      <c r="AE843" s="28" t="n">
        <v>4</v>
      </c>
      <c r="AF843" s="27"/>
      <c r="AG843" s="29" t="n">
        <f aca="false">6753.47943187+0.36116788*I843+0.01252571*N843-22.85359542*V843+0.00407811*AA843-0.00067349*E843</f>
        <v>8620.64757633476</v>
      </c>
      <c r="AH843" s="29" t="n">
        <f aca="false">A843*'Simple Linear Regression'!$B$18+'Simple Linear Regression'!$B$17</f>
        <v>8603.59357158771</v>
      </c>
      <c r="AI843" s="29" t="n">
        <f aca="false">7491.3971+0.0137554*N843-0.00058829*E843-34.3283*V843+0.30565*L843+54.6031*M843</f>
        <v>8874.3865373</v>
      </c>
      <c r="AJ843" s="29" t="n">
        <f aca="false">7491.3971-0.00058829*E843+0.30565*L843+54.6031*M843+0.0137554*N843-34.3283*V843</f>
        <v>8874.3865373</v>
      </c>
      <c r="AK843" s="30" t="n">
        <f aca="false">11611.58410651-152.38769329*I117+0.00324611*N117-2.92151591*V117-0.00770426*AA117-0.00077781*E117</f>
        <v>9469.77454358209</v>
      </c>
      <c r="AL843" s="29" t="n">
        <f aca="false">2192.59+2373.87*I843+0.0316653*N843-15.7623*V843+0.00202406*AA843-0.000740146*E843-0.00963493*(I843*N843)</f>
        <v>8855.16216197719</v>
      </c>
      <c r="AM843" s="30" t="n">
        <f aca="false">5205.907083+122.0638992*I843+13.609808*(N843/1000)-1.245906883*AD843+0.7746840854*AE843-134.2474226*AC843-1547.125689*IF(AND(B843&gt;=DATE(2020,3,20),B843&lt;=DATE(2020,6,26)),1,0)</f>
        <v>8572.7795823862</v>
      </c>
      <c r="AN843" s="30" t="n">
        <f aca="false">IF(ISNUMBER(C844),C844,AN844)-0.8328750492*(AD845-AD844)+3.274150872*(AE845-AE844)+0.7954612886*((IF(ISNUMBER(C844),C844,AN844)-IF(ISNUMBER(C843),C843,AN843))-(-0.8328750492*(AD844-AD843)+3.274150872*(AE844-AE843)))-1.394571582*AO844+0.4181414112*AO843</f>
        <v>9589.74543791161</v>
      </c>
      <c r="AP843" s="31" t="n">
        <f aca="false">AQ843+AR842+'ARIMAX(1,1,1) Model'!$C$19*(AR842-AR841)+'ARIMAX(1,1,1) Model'!$C$20*AS842</f>
        <v>9258.43523847303</v>
      </c>
      <c r="AQ843" s="31" t="n">
        <f aca="false">'ARIMAX(1,1,1) Model'!$C$6*I843+'ARIMAX(1,1,1) Model'!$C$7*N843/1000+'ARIMAX(1,1,1) Model'!$C$8*AD843+'ARIMAX(1,1,1) Model'!$C$9*AE843+'ARIMAX(1,1,1) Model'!$C$10*AC843+'ARIMAX(1,1,1) Model'!$C$11*IF(AND(B843&gt;='ARIMAX(1,1,1) Model'!$C$25,B843&lt;='ARIMAX(1,1,1) Model'!$C$26),1,0)+'ARIMAX(1,1,1) Model'!$C$12*E843/1000+'ARIMAX(1,1,1) Model'!$C$13*V843+'ARIMAX(1,1,1) Model'!$C$14*A843+'ARIMAX(1,1,1) Model'!$C$15*SIN(2*PI()*A843/'ARIMAX(1,1,1) Model'!$C$24)+'ARIMAX(1,1,1) Model'!$C$16*COS(2*PI()*A843/'ARIMAX(1,1,1) Model'!$C$24)+'ARIMAX(1,1,1) Model'!$C$17*SIN(4*PI()*A843/'ARIMAX(1,1,1) Model'!$C$24)+'ARIMAX(1,1,1) Model'!$C$18*COS(4*PI()*A843/'ARIMAX(1,1,1) Model'!$C$24)</f>
        <v>1752.70359036024</v>
      </c>
      <c r="AR843" s="31" t="n">
        <f aca="false">IF(ISNUMBER(C843),C843,AP843)-AQ843</f>
        <v>7497.29640963976</v>
      </c>
      <c r="AS843" s="31" t="n">
        <f aca="false">IF(ISNUMBER(C843),C843-AP843,0)</f>
        <v>-8.43523847302458</v>
      </c>
      <c r="AT843" s="32"/>
      <c r="AU843" s="33"/>
      <c r="AV843" s="33"/>
      <c r="AW843" s="31"/>
      <c r="AX843" s="31"/>
    </row>
    <row r="844" customFormat="false" ht="16.5" hidden="false" customHeight="true" outlineLevel="0" collapsed="false">
      <c r="A844" s="23" t="n">
        <v>843</v>
      </c>
      <c r="B844" s="24" t="n">
        <v>39171</v>
      </c>
      <c r="C844" s="23" t="n">
        <v>9491</v>
      </c>
      <c r="D844" s="25"/>
      <c r="E844" s="25" t="n">
        <v>303000</v>
      </c>
      <c r="F844" s="25"/>
      <c r="G844" s="25" t="n">
        <v>64.18</v>
      </c>
      <c r="H844" s="25" t="n">
        <v>66.098</v>
      </c>
      <c r="I844" s="25" t="n">
        <v>2.61</v>
      </c>
      <c r="J844" s="25" t="n">
        <v>14039.56</v>
      </c>
      <c r="K844" s="25" t="n">
        <v>818314</v>
      </c>
      <c r="L844" s="25" t="n">
        <v>1714</v>
      </c>
      <c r="M844" s="25" t="n">
        <v>17.169</v>
      </c>
      <c r="N844" s="25" t="n">
        <v>233621</v>
      </c>
      <c r="O844" s="25" t="n">
        <v>9538.7</v>
      </c>
      <c r="P844" s="25" t="n">
        <v>2456716</v>
      </c>
      <c r="Q844" s="25"/>
      <c r="R844" s="25" t="n">
        <v>10222</v>
      </c>
      <c r="S844" s="25" t="n">
        <v>11.3133</v>
      </c>
      <c r="T844" s="25" t="n">
        <v>103.4</v>
      </c>
      <c r="U844" s="25" t="n">
        <v>23</v>
      </c>
      <c r="V844" s="25" t="n">
        <v>90.6</v>
      </c>
      <c r="W844" s="25" t="n">
        <v>96.69594</v>
      </c>
      <c r="X844" s="25"/>
      <c r="Y844" s="25"/>
      <c r="Z844" s="25"/>
      <c r="AA844" s="25" t="n">
        <v>298818</v>
      </c>
      <c r="AB844" s="26"/>
      <c r="AC844" s="27" t="n">
        <v>0</v>
      </c>
      <c r="AD844" s="28" t="n">
        <v>59.5</v>
      </c>
      <c r="AE844" s="28" t="n">
        <v>13.5</v>
      </c>
      <c r="AF844" s="27"/>
      <c r="AG844" s="29" t="n">
        <f aca="false">6753.47943187+0.36116788*I844+0.01252571*N844-22.85359542*V844+0.00407811*AA844-0.00067349*E844</f>
        <v>8624.7004348748</v>
      </c>
      <c r="AH844" s="29" t="n">
        <f aca="false">A844*'Simple Linear Regression'!$B$18+'Simple Linear Regression'!$B$17</f>
        <v>8604.44660867162</v>
      </c>
      <c r="AI844" s="29" t="n">
        <f aca="false">7491.3971+0.0137554*N844-0.00058829*E844-34.3283*V844+0.30565*L844+54.6031*M844</f>
        <v>8877.9162773</v>
      </c>
      <c r="AJ844" s="29" t="n">
        <f aca="false">7491.3971-0.00058829*E844+0.30565*L844+54.6031*M844+0.0137554*N844-34.3283*V844</f>
        <v>8877.9162773</v>
      </c>
      <c r="AK844" s="30" t="n">
        <f aca="false">11611.58410651-152.38769329*I118+0.00324611*N118-2.92151591*V118-0.00770426*AA118-0.00077781*E118</f>
        <v>9469.48563972906</v>
      </c>
      <c r="AL844" s="29" t="n">
        <f aca="false">2192.59+2373.87*I844+0.0316653*N844-15.7623*V844+0.00202406*AA844-0.000740146*E844-0.00963493*(I844*N844)</f>
        <v>8863.6603225867</v>
      </c>
      <c r="AM844" s="30" t="n">
        <f aca="false">5205.907083+122.0638992*I844+13.609808*(N844/1000)-1.245906883*AD844+0.7746840854*AE844-134.2474226*AC844-1547.125689*IF(AND(B844&gt;=DATE(2020,3,20),B844&lt;=DATE(2020,6,26)),1,0)</f>
        <v>8640.3575902944</v>
      </c>
      <c r="AN844" s="30" t="n">
        <f aca="false">IF(ISNUMBER(C845),C845,AN845)-0.8328750492*(AD846-AD845)+3.274150872*(AE846-AE845)+0.7954612886*((IF(ISNUMBER(C845),C845,AN845)-IF(ISNUMBER(C844),C844,AN844))-(-0.8328750492*(AD845-AD844)+3.274150872*(AE845-AE844)))-1.394571582*AO845+0.4181414112*AO844</f>
        <v>9438.56772542619</v>
      </c>
      <c r="AP844" s="31" t="n">
        <f aca="false">AQ844+AR843+'ARIMAX(1,1,1) Model'!$C$19*(AR843-AR842)+'ARIMAX(1,1,1) Model'!$C$20*AS843</f>
        <v>9308.07142840828</v>
      </c>
      <c r="AQ844" s="31" t="n">
        <f aca="false">'ARIMAX(1,1,1) Model'!$C$6*I844+'ARIMAX(1,1,1) Model'!$C$7*N844/1000+'ARIMAX(1,1,1) Model'!$C$8*AD844+'ARIMAX(1,1,1) Model'!$C$9*AE844+'ARIMAX(1,1,1) Model'!$C$10*AC844+'ARIMAX(1,1,1) Model'!$C$11*IF(AND(B844&gt;='ARIMAX(1,1,1) Model'!$C$25,B844&lt;='ARIMAX(1,1,1) Model'!$C$26),1,0)+'ARIMAX(1,1,1) Model'!$C$12*E844/1000+'ARIMAX(1,1,1) Model'!$C$13*V844+'ARIMAX(1,1,1) Model'!$C$14*A844+'ARIMAX(1,1,1) Model'!$C$15*SIN(2*PI()*A844/'ARIMAX(1,1,1) Model'!$C$24)+'ARIMAX(1,1,1) Model'!$C$16*COS(2*PI()*A844/'ARIMAX(1,1,1) Model'!$C$24)+'ARIMAX(1,1,1) Model'!$C$17*SIN(4*PI()*A844/'ARIMAX(1,1,1) Model'!$C$24)+'ARIMAX(1,1,1) Model'!$C$18*COS(4*PI()*A844/'ARIMAX(1,1,1) Model'!$C$24)</f>
        <v>1806.90229112653</v>
      </c>
      <c r="AR844" s="31" t="n">
        <f aca="false">IF(ISNUMBER(C844),C844,AP844)-AQ844</f>
        <v>7684.09770887347</v>
      </c>
      <c r="AS844" s="31" t="n">
        <f aca="false">IF(ISNUMBER(C844),C844-AP844,0)</f>
        <v>182.928571591723</v>
      </c>
      <c r="AT844" s="32"/>
      <c r="AU844" s="33"/>
      <c r="AV844" s="33"/>
      <c r="AW844" s="31"/>
      <c r="AX844" s="31"/>
    </row>
    <row r="845" customFormat="false" ht="16.5" hidden="false" customHeight="true" outlineLevel="0" collapsed="false">
      <c r="A845" s="23" t="n">
        <v>844</v>
      </c>
      <c r="B845" s="24" t="n">
        <v>39178</v>
      </c>
      <c r="C845" s="23" t="n">
        <v>9472</v>
      </c>
      <c r="D845" s="25"/>
      <c r="E845" s="25" t="n">
        <v>307000</v>
      </c>
      <c r="F845" s="25"/>
      <c r="G845" s="25" t="n">
        <v>64.82</v>
      </c>
      <c r="H845" s="25" t="n">
        <v>68.545</v>
      </c>
      <c r="I845" s="25" t="n">
        <v>2.707</v>
      </c>
      <c r="J845" s="25" t="n">
        <v>14039.56</v>
      </c>
      <c r="K845" s="25" t="n">
        <v>818314</v>
      </c>
      <c r="L845" s="25" t="n">
        <v>1736</v>
      </c>
      <c r="M845" s="25" t="n">
        <v>17.169</v>
      </c>
      <c r="N845" s="25" t="n">
        <v>233621</v>
      </c>
      <c r="O845" s="25" t="n">
        <v>9566</v>
      </c>
      <c r="P845" s="25" t="n">
        <v>2456716</v>
      </c>
      <c r="Q845" s="25"/>
      <c r="R845" s="25" t="n">
        <v>10222</v>
      </c>
      <c r="S845" s="25" t="n">
        <v>11.3133</v>
      </c>
      <c r="T845" s="25" t="n">
        <v>103.4</v>
      </c>
      <c r="U845" s="25" t="n">
        <v>23</v>
      </c>
      <c r="V845" s="25" t="n">
        <v>90.6</v>
      </c>
      <c r="W845" s="25" t="n">
        <v>96.4639</v>
      </c>
      <c r="X845" s="25"/>
      <c r="Y845" s="25"/>
      <c r="Z845" s="25"/>
      <c r="AA845" s="25" t="n">
        <v>298818</v>
      </c>
      <c r="AB845" s="26"/>
      <c r="AC845" s="27" t="n">
        <v>0</v>
      </c>
      <c r="AD845" s="28" t="n">
        <v>78.8</v>
      </c>
      <c r="AE845" s="28" t="n">
        <v>6.7</v>
      </c>
      <c r="AF845" s="27"/>
      <c r="AG845" s="29" t="n">
        <f aca="false">6753.47943187+0.36116788*I845+0.01252571*N845-22.85359542*V845+0.00407811*AA845-0.00067349*E845</f>
        <v>8622.04150815916</v>
      </c>
      <c r="AH845" s="29" t="n">
        <f aca="false">A845*'Simple Linear Regression'!$B$18+'Simple Linear Regression'!$B$17</f>
        <v>8605.29964575552</v>
      </c>
      <c r="AI845" s="29" t="n">
        <f aca="false">7491.3971+0.0137554*N845-0.00058829*E845-34.3283*V845+0.30565*L845+54.6031*M845</f>
        <v>8882.2874173</v>
      </c>
      <c r="AJ845" s="29" t="n">
        <f aca="false">7491.3971-0.00058829*E845+0.30565*L845+54.6031*M845+0.0137554*N845-34.3283*V845</f>
        <v>8882.2874173</v>
      </c>
      <c r="AK845" s="30" t="n">
        <f aca="false">11611.58410651-152.38769329*I119+0.00324611*N119-2.92151591*V119-0.00770426*AA119-0.00077781*E119</f>
        <v>9475.51461291106</v>
      </c>
      <c r="AL845" s="29" t="n">
        <f aca="false">2192.59+2373.87*I845+0.0316653*N845-15.7623*V845+0.00202406*AA845-0.000740146*E845-0.00963493*(I845*N845)</f>
        <v>8872.62569637829</v>
      </c>
      <c r="AM845" s="30" t="n">
        <f aca="false">5205.907083+122.0638992*I845+13.609808*(N845/1000)-1.245906883*AD845+0.7746840854*AE845-134.2474226*AC845-1547.125689*IF(AND(B845&gt;=DATE(2020,3,20),B845&lt;=DATE(2020,6,26)),1,0)</f>
        <v>8622.88393389418</v>
      </c>
      <c r="AN845" s="30" t="n">
        <f aca="false">IF(ISNUMBER(C846),C846,AN846)-0.8328750492*(AD847-AD846)+3.274150872*(AE847-AE846)+0.7954612886*((IF(ISNUMBER(C846),C846,AN846)-IF(ISNUMBER(C845),C845,AN845))-(-0.8328750492*(AD846-AD845)+3.274150872*(AE846-AE845)))-1.394571582*AO846+0.4181414112*AO845</f>
        <v>9126.96146407</v>
      </c>
      <c r="AP845" s="31" t="n">
        <f aca="false">AQ845+AR844+'ARIMAX(1,1,1) Model'!$C$19*(AR844-AR843)+'ARIMAX(1,1,1) Model'!$C$20*AS844</f>
        <v>9371.03483857882</v>
      </c>
      <c r="AQ845" s="31" t="n">
        <f aca="false">'ARIMAX(1,1,1) Model'!$C$6*I845+'ARIMAX(1,1,1) Model'!$C$7*N845/1000+'ARIMAX(1,1,1) Model'!$C$8*AD845+'ARIMAX(1,1,1) Model'!$C$9*AE845+'ARIMAX(1,1,1) Model'!$C$10*AC845+'ARIMAX(1,1,1) Model'!$C$11*IF(AND(B845&gt;='ARIMAX(1,1,1) Model'!$C$25,B845&lt;='ARIMAX(1,1,1) Model'!$C$26),1,0)+'ARIMAX(1,1,1) Model'!$C$12*E845/1000+'ARIMAX(1,1,1) Model'!$C$13*V845+'ARIMAX(1,1,1) Model'!$C$14*A845+'ARIMAX(1,1,1) Model'!$C$15*SIN(2*PI()*A845/'ARIMAX(1,1,1) Model'!$C$24)+'ARIMAX(1,1,1) Model'!$C$16*COS(2*PI()*A845/'ARIMAX(1,1,1) Model'!$C$24)+'ARIMAX(1,1,1) Model'!$C$17*SIN(4*PI()*A845/'ARIMAX(1,1,1) Model'!$C$24)+'ARIMAX(1,1,1) Model'!$C$18*COS(4*PI()*A845/'ARIMAX(1,1,1) Model'!$C$24)</f>
        <v>1833.36907877476</v>
      </c>
      <c r="AR845" s="31" t="n">
        <f aca="false">IF(ISNUMBER(C845),C845,AP845)-AQ845</f>
        <v>7638.63092122524</v>
      </c>
      <c r="AS845" s="31" t="n">
        <f aca="false">IF(ISNUMBER(C845),C845-AP845,0)</f>
        <v>100.965161421182</v>
      </c>
      <c r="AT845" s="32"/>
      <c r="AU845" s="33"/>
      <c r="AV845" s="33"/>
      <c r="AW845" s="31"/>
      <c r="AX845" s="31"/>
    </row>
    <row r="846" customFormat="false" ht="16.5" hidden="false" customHeight="true" outlineLevel="0" collapsed="false">
      <c r="A846" s="23" t="n">
        <v>845</v>
      </c>
      <c r="B846" s="24" t="n">
        <v>39185</v>
      </c>
      <c r="C846" s="23" t="n">
        <v>9247</v>
      </c>
      <c r="D846" s="25"/>
      <c r="E846" s="25" t="n">
        <v>332000</v>
      </c>
      <c r="F846" s="25"/>
      <c r="G846" s="25" t="n">
        <v>62.582</v>
      </c>
      <c r="H846" s="25" t="n">
        <v>68.2025</v>
      </c>
      <c r="I846" s="25" t="n">
        <v>2.802</v>
      </c>
      <c r="J846" s="25" t="n">
        <v>14039.56</v>
      </c>
      <c r="K846" s="25" t="n">
        <v>785344</v>
      </c>
      <c r="L846" s="25" t="n">
        <v>1736</v>
      </c>
      <c r="M846" s="25" t="n">
        <v>17.169</v>
      </c>
      <c r="N846" s="25" t="n">
        <v>233621</v>
      </c>
      <c r="O846" s="25" t="n">
        <v>9566</v>
      </c>
      <c r="P846" s="25" t="n">
        <v>2456716</v>
      </c>
      <c r="Q846" s="25"/>
      <c r="R846" s="25" t="n">
        <v>10222</v>
      </c>
      <c r="S846" s="25" t="n">
        <v>11.3133</v>
      </c>
      <c r="T846" s="25" t="n">
        <v>103.4</v>
      </c>
      <c r="U846" s="25" t="n">
        <v>23</v>
      </c>
      <c r="V846" s="25" t="n">
        <v>88.2</v>
      </c>
      <c r="W846" s="25" t="n">
        <v>96.28618</v>
      </c>
      <c r="X846" s="25"/>
      <c r="Y846" s="25"/>
      <c r="Z846" s="25"/>
      <c r="AA846" s="25" t="n">
        <v>298818</v>
      </c>
      <c r="AB846" s="26"/>
      <c r="AC846" s="27" t="n">
        <v>0</v>
      </c>
      <c r="AD846" s="28" t="n">
        <v>120.9</v>
      </c>
      <c r="AE846" s="28" t="n">
        <v>2.5</v>
      </c>
      <c r="AF846" s="27"/>
      <c r="AG846" s="29" t="n">
        <f aca="false">6753.47943187+0.36116788*I846+0.01252571*N846-22.85359542*V846+0.00407811*AA846-0.00067349*E846</f>
        <v>8660.08719811576</v>
      </c>
      <c r="AH846" s="29" t="n">
        <f aca="false">A846*'Simple Linear Regression'!$B$18+'Simple Linear Regression'!$B$17</f>
        <v>8606.15268283942</v>
      </c>
      <c r="AI846" s="29" t="n">
        <f aca="false">7491.3971+0.0137554*N846-0.00058829*E846-34.3283*V846+0.30565*L846+54.6031*M846</f>
        <v>8949.9680873</v>
      </c>
      <c r="AJ846" s="29" t="n">
        <f aca="false">7491.3971-0.00058829*E846+0.30565*L846+54.6031*M846+0.0137554*N846-34.3283*V846</f>
        <v>8949.9680873</v>
      </c>
      <c r="AK846" s="30" t="n">
        <f aca="false">11611.58410651-152.38769329*I120+0.00324611*N120-2.92151591*V120-0.00770426*AA120-0.00077781*E120</f>
        <v>9476.94958828487</v>
      </c>
      <c r="AL846" s="29" t="n">
        <f aca="false">2192.59+2373.87*I846+0.0316653*N846-15.7623*V846+0.00202406*AA846-0.000740146*E846-0.00963493*(I846*N846)</f>
        <v>8903.63162813294</v>
      </c>
      <c r="AM846" s="30" t="n">
        <f aca="false">5205.907083+122.0638992*I846+13.609808*(N846/1000)-1.245906883*AD846+0.7746840854*AE846-134.2474226*AC846-1547.125689*IF(AND(B846&gt;=DATE(2020,3,20),B846&lt;=DATE(2020,6,26)),1,0)</f>
        <v>8578.7736513852</v>
      </c>
      <c r="AN846" s="30" t="n">
        <f aca="false">IF(ISNUMBER(C847),C847,AN847)-0.8328750492*(AD848-AD847)+3.274150872*(AE848-AE847)+0.7954612886*((IF(ISNUMBER(C847),C847,AN847)-IF(ISNUMBER(C846),C846,AN846))-(-0.8328750492*(AD847-AD846)+3.274150872*(AE847-AE846)))-1.394571582*AO847+0.4181414112*AO846</f>
        <v>9149.19669275566</v>
      </c>
      <c r="AP846" s="31" t="n">
        <f aca="false">AQ846+AR845+'ARIMAX(1,1,1) Model'!$C$19*(AR845-AR844)+'ARIMAX(1,1,1) Model'!$C$20*AS845</f>
        <v>9372.48348432486</v>
      </c>
      <c r="AQ846" s="31" t="n">
        <f aca="false">'ARIMAX(1,1,1) Model'!$C$6*I846+'ARIMAX(1,1,1) Model'!$C$7*N846/1000+'ARIMAX(1,1,1) Model'!$C$8*AD846+'ARIMAX(1,1,1) Model'!$C$9*AE846+'ARIMAX(1,1,1) Model'!$C$10*AC846+'ARIMAX(1,1,1) Model'!$C$11*IF(AND(B846&gt;='ARIMAX(1,1,1) Model'!$C$25,B846&lt;='ARIMAX(1,1,1) Model'!$C$26),1,0)+'ARIMAX(1,1,1) Model'!$C$12*E846/1000+'ARIMAX(1,1,1) Model'!$C$13*V846+'ARIMAX(1,1,1) Model'!$C$14*A846+'ARIMAX(1,1,1) Model'!$C$15*SIN(2*PI()*A846/'ARIMAX(1,1,1) Model'!$C$24)+'ARIMAX(1,1,1) Model'!$C$16*COS(2*PI()*A846/'ARIMAX(1,1,1) Model'!$C$24)+'ARIMAX(1,1,1) Model'!$C$17*SIN(4*PI()*A846/'ARIMAX(1,1,1) Model'!$C$24)+'ARIMAX(1,1,1) Model'!$C$18*COS(4*PI()*A846/'ARIMAX(1,1,1) Model'!$C$24)</f>
        <v>1829.16408838382</v>
      </c>
      <c r="AR846" s="31" t="n">
        <f aca="false">IF(ISNUMBER(C846),C846,AP846)-AQ846</f>
        <v>7417.83591161619</v>
      </c>
      <c r="AS846" s="31" t="n">
        <f aca="false">IF(ISNUMBER(C846),C846-AP846,0)</f>
        <v>-125.483484324861</v>
      </c>
      <c r="AT846" s="32"/>
      <c r="AU846" s="33"/>
      <c r="AV846" s="33"/>
      <c r="AW846" s="31"/>
      <c r="AX846" s="31"/>
    </row>
    <row r="847" customFormat="false" ht="16.5" hidden="false" customHeight="true" outlineLevel="0" collapsed="false">
      <c r="A847" s="23" t="n">
        <v>846</v>
      </c>
      <c r="B847" s="24" t="n">
        <v>39192</v>
      </c>
      <c r="C847" s="23" t="n">
        <v>9163</v>
      </c>
      <c r="D847" s="25"/>
      <c r="E847" s="25" t="n">
        <v>327000</v>
      </c>
      <c r="F847" s="25"/>
      <c r="G847" s="25" t="n">
        <v>63.056</v>
      </c>
      <c r="H847" s="25" t="n">
        <v>66.208</v>
      </c>
      <c r="I847" s="25" t="n">
        <v>2.876</v>
      </c>
      <c r="J847" s="25" t="n">
        <v>14039.56</v>
      </c>
      <c r="K847" s="25" t="n">
        <v>785344</v>
      </c>
      <c r="L847" s="25" t="n">
        <v>1736</v>
      </c>
      <c r="M847" s="25" t="n">
        <v>16.438</v>
      </c>
      <c r="N847" s="25" t="n">
        <v>219232</v>
      </c>
      <c r="O847" s="25" t="n">
        <v>9566</v>
      </c>
      <c r="P847" s="25" t="n">
        <v>2456716</v>
      </c>
      <c r="Q847" s="25"/>
      <c r="R847" s="25" t="n">
        <v>10222</v>
      </c>
      <c r="S847" s="25" t="n">
        <v>11.3133</v>
      </c>
      <c r="T847" s="25" t="n">
        <v>103.4</v>
      </c>
      <c r="U847" s="25" t="n">
        <v>23</v>
      </c>
      <c r="V847" s="25" t="n">
        <v>88.2</v>
      </c>
      <c r="W847" s="25" t="n">
        <v>95.99022</v>
      </c>
      <c r="X847" s="25"/>
      <c r="Y847" s="25"/>
      <c r="Z847" s="25"/>
      <c r="AA847" s="25" t="n">
        <v>298818</v>
      </c>
      <c r="AB847" s="26"/>
      <c r="AC847" s="27" t="n">
        <v>0</v>
      </c>
      <c r="AD847" s="28" t="n">
        <v>88.5</v>
      </c>
      <c r="AE847" s="28" t="n">
        <v>0.4</v>
      </c>
      <c r="AF847" s="27"/>
      <c r="AG847" s="29" t="n">
        <f aca="false">6753.47943187+0.36116788*I847+0.01252571*N847-22.85359542*V847+0.00407811*AA847-0.00067349*E847</f>
        <v>8483.24893334888</v>
      </c>
      <c r="AH847" s="29" t="n">
        <f aca="false">A847*'Simple Linear Regression'!$B$18+'Simple Linear Regression'!$B$17</f>
        <v>8607.00571992333</v>
      </c>
      <c r="AI847" s="29" t="n">
        <f aca="false">7491.3971+0.0137554*N847-0.00058829*E847-34.3283*V847+0.30565*L847+54.6031*M847</f>
        <v>8715.0682206</v>
      </c>
      <c r="AJ847" s="29" t="n">
        <f aca="false">7491.3971-0.00058829*E847+0.30565*L847+54.6031*M847+0.0137554*N847-34.3283*V847</f>
        <v>8715.0682206</v>
      </c>
      <c r="AK847" s="30" t="n">
        <f aca="false">11611.58410651-152.38769329*I121+0.00324611*N121-2.92151591*V121-0.00770426*AA121-0.00077781*E121</f>
        <v>9552.14514179526</v>
      </c>
      <c r="AL847" s="29" t="n">
        <f aca="false">2192.59+2373.87*I847+0.0316653*N847-15.7623*V847+0.00202406*AA847-0.000740146*E847-0.00963493*(I847*N847)</f>
        <v>8859.51854414624</v>
      </c>
      <c r="AM847" s="30" t="n">
        <f aca="false">5205.907083+122.0638992*I847+13.609808*(N847/1000)-1.245906883*AD847+0.7746840854*AE847-134.2474226*AC847-1547.125689*IF(AND(B847&gt;=DATE(2020,3,20),B847&lt;=DATE(2020,6,26)),1,0)</f>
        <v>8430.71539904386</v>
      </c>
      <c r="AN847" s="30" t="n">
        <f aca="false">IF(ISNUMBER(C848),C848,AN848)-0.8328750492*(AD849-AD848)+3.274150872*(AE849-AE848)+0.7954612886*((IF(ISNUMBER(C848),C848,AN848)-IF(ISNUMBER(C847),C847,AN847))-(-0.8328750492*(AD848-AD847)+3.274150872*(AE848-AE847)))-1.394571582*AO848+0.4181414112*AO847</f>
        <v>9327.44088008806</v>
      </c>
      <c r="AP847" s="31" t="n">
        <f aca="false">AQ847+AR846+'ARIMAX(1,1,1) Model'!$C$19*(AR846-AR845)+'ARIMAX(1,1,1) Model'!$C$20*AS846</f>
        <v>9342.25544845535</v>
      </c>
      <c r="AQ847" s="31" t="n">
        <f aca="false">'ARIMAX(1,1,1) Model'!$C$6*I847+'ARIMAX(1,1,1) Model'!$C$7*N847/1000+'ARIMAX(1,1,1) Model'!$C$8*AD847+'ARIMAX(1,1,1) Model'!$C$9*AE847+'ARIMAX(1,1,1) Model'!$C$10*AC847+'ARIMAX(1,1,1) Model'!$C$11*IF(AND(B847&gt;='ARIMAX(1,1,1) Model'!$C$25,B847&lt;='ARIMAX(1,1,1) Model'!$C$26),1,0)+'ARIMAX(1,1,1) Model'!$C$12*E847/1000+'ARIMAX(1,1,1) Model'!$C$13*V847+'ARIMAX(1,1,1) Model'!$C$14*A847+'ARIMAX(1,1,1) Model'!$C$15*SIN(2*PI()*A847/'ARIMAX(1,1,1) Model'!$C$24)+'ARIMAX(1,1,1) Model'!$C$16*COS(2*PI()*A847/'ARIMAX(1,1,1) Model'!$C$24)+'ARIMAX(1,1,1) Model'!$C$17*SIN(4*PI()*A847/'ARIMAX(1,1,1) Model'!$C$24)+'ARIMAX(1,1,1) Model'!$C$18*COS(4*PI()*A847/'ARIMAX(1,1,1) Model'!$C$24)</f>
        <v>1833.00842478983</v>
      </c>
      <c r="AR847" s="31" t="n">
        <f aca="false">IF(ISNUMBER(C847),C847,AP847)-AQ847</f>
        <v>7329.99157521017</v>
      </c>
      <c r="AS847" s="31" t="n">
        <f aca="false">IF(ISNUMBER(C847),C847-AP847,0)</f>
        <v>-179.255448455346</v>
      </c>
      <c r="AT847" s="32"/>
      <c r="AU847" s="33"/>
      <c r="AV847" s="33"/>
      <c r="AW847" s="31"/>
      <c r="AX847" s="31"/>
    </row>
    <row r="848" customFormat="false" ht="16.5" hidden="false" customHeight="true" outlineLevel="0" collapsed="false">
      <c r="A848" s="23" t="n">
        <v>847</v>
      </c>
      <c r="B848" s="24" t="n">
        <v>39199</v>
      </c>
      <c r="C848" s="23" t="n">
        <v>9260</v>
      </c>
      <c r="D848" s="25"/>
      <c r="E848" s="25" t="n">
        <v>321000</v>
      </c>
      <c r="F848" s="25"/>
      <c r="G848" s="25" t="n">
        <v>65.258</v>
      </c>
      <c r="H848" s="25" t="n">
        <v>67.394</v>
      </c>
      <c r="I848" s="25" t="n">
        <v>2.869</v>
      </c>
      <c r="J848" s="25" t="n">
        <v>14039.56</v>
      </c>
      <c r="K848" s="25" t="n">
        <v>785344</v>
      </c>
      <c r="L848" s="25" t="n">
        <v>1736</v>
      </c>
      <c r="M848" s="25" t="n">
        <v>16.438</v>
      </c>
      <c r="N848" s="25" t="n">
        <v>219232</v>
      </c>
      <c r="O848" s="25" t="n">
        <v>9566</v>
      </c>
      <c r="P848" s="25" t="n">
        <v>2456716</v>
      </c>
      <c r="Q848" s="25"/>
      <c r="R848" s="25" t="n">
        <v>10222</v>
      </c>
      <c r="S848" s="25" t="n">
        <v>11.3133</v>
      </c>
      <c r="T848" s="25" t="n">
        <v>103.4</v>
      </c>
      <c r="U848" s="25" t="n">
        <v>23</v>
      </c>
      <c r="V848" s="25" t="n">
        <v>88.2</v>
      </c>
      <c r="W848" s="25" t="n">
        <v>95.33766</v>
      </c>
      <c r="X848" s="25"/>
      <c r="Y848" s="25"/>
      <c r="Z848" s="25"/>
      <c r="AA848" s="25" t="n">
        <v>298818</v>
      </c>
      <c r="AB848" s="26"/>
      <c r="AC848" s="27" t="n">
        <v>0</v>
      </c>
      <c r="AD848" s="28" t="n">
        <v>42.2</v>
      </c>
      <c r="AE848" s="28" t="n">
        <v>9.7</v>
      </c>
      <c r="AF848" s="27"/>
      <c r="AG848" s="29" t="n">
        <f aca="false">6753.47943187+0.36116788*I848+0.01252571*N848-22.85359542*V848+0.00407811*AA848-0.00067349*E848</f>
        <v>8487.28734517372</v>
      </c>
      <c r="AH848" s="29" t="n">
        <f aca="false">A848*'Simple Linear Regression'!$B$18+'Simple Linear Regression'!$B$17</f>
        <v>8607.85875700723</v>
      </c>
      <c r="AI848" s="29" t="n">
        <f aca="false">7491.3971+0.0137554*N848-0.00058829*E848-34.3283*V848+0.30565*L848+54.6031*M848</f>
        <v>8718.5979606</v>
      </c>
      <c r="AJ848" s="29" t="n">
        <f aca="false">7491.3971-0.00058829*E848+0.30565*L848+54.6031*M848+0.0137554*N848-34.3283*V848</f>
        <v>8718.5979606</v>
      </c>
      <c r="AK848" s="30" t="n">
        <f aca="false">11611.58410651-152.38769329*I122+0.00324611*N122-2.92151591*V122-0.00770426*AA122-0.00077781*E122</f>
        <v>9554.47857179526</v>
      </c>
      <c r="AL848" s="29" t="n">
        <f aca="false">2192.59+2373.87*I848+0.0316653*N848-15.7623*V848+0.00202406*AA848-0.000740146*E848-0.00963493*(I848*N848)</f>
        <v>8862.12832496256</v>
      </c>
      <c r="AM848" s="30" t="n">
        <f aca="false">5205.907083+122.0638992*I848+13.609808*(N848/1000)-1.245906883*AD848+0.7746840854*AE848-134.2474226*AC848-1547.125689*IF(AND(B848&gt;=DATE(2020,3,20),B848&lt;=DATE(2020,6,26)),1,0)</f>
        <v>8494.75100242658</v>
      </c>
      <c r="AN848" s="30" t="n">
        <f aca="false">IF(ISNUMBER(C849),C849,AN849)-0.8328750492*(AD850-AD849)+3.274150872*(AE850-AE849)+0.7954612886*((IF(ISNUMBER(C849),C849,AN849)-IF(ISNUMBER(C848),C848,AN848))-(-0.8328750492*(AD849-AD848)+3.274150872*(AE849-AE848)))-1.394571582*AO849+0.4181414112*AO848</f>
        <v>9413.02842995202</v>
      </c>
      <c r="AP848" s="31" t="n">
        <f aca="false">AQ848+AR847+'ARIMAX(1,1,1) Model'!$C$19*(AR847-AR846)+'ARIMAX(1,1,1) Model'!$C$20*AS847</f>
        <v>9371.61770333411</v>
      </c>
      <c r="AQ848" s="31" t="n">
        <f aca="false">'ARIMAX(1,1,1) Model'!$C$6*I848+'ARIMAX(1,1,1) Model'!$C$7*N848/1000+'ARIMAX(1,1,1) Model'!$C$8*AD848+'ARIMAX(1,1,1) Model'!$C$9*AE848+'ARIMAX(1,1,1) Model'!$C$10*AC848+'ARIMAX(1,1,1) Model'!$C$11*IF(AND(B848&gt;='ARIMAX(1,1,1) Model'!$C$25,B848&lt;='ARIMAX(1,1,1) Model'!$C$26),1,0)+'ARIMAX(1,1,1) Model'!$C$12*E848/1000+'ARIMAX(1,1,1) Model'!$C$13*V848+'ARIMAX(1,1,1) Model'!$C$14*A848+'ARIMAX(1,1,1) Model'!$C$15*SIN(2*PI()*A848/'ARIMAX(1,1,1) Model'!$C$24)+'ARIMAX(1,1,1) Model'!$C$16*COS(2*PI()*A848/'ARIMAX(1,1,1) Model'!$C$24)+'ARIMAX(1,1,1) Model'!$C$17*SIN(4*PI()*A848/'ARIMAX(1,1,1) Model'!$C$24)+'ARIMAX(1,1,1) Model'!$C$18*COS(4*PI()*A848/'ARIMAX(1,1,1) Model'!$C$24)</f>
        <v>1888.84886126033</v>
      </c>
      <c r="AR848" s="31" t="n">
        <f aca="false">IF(ISNUMBER(C848),C848,AP848)-AQ848</f>
        <v>7371.15113873967</v>
      </c>
      <c r="AS848" s="31" t="n">
        <f aca="false">IF(ISNUMBER(C848),C848-AP848,0)</f>
        <v>-111.617703334114</v>
      </c>
      <c r="AT848" s="32"/>
      <c r="AU848" s="33"/>
      <c r="AV848" s="33"/>
      <c r="AW848" s="31"/>
      <c r="AX848" s="31"/>
    </row>
    <row r="849" customFormat="false" ht="16.5" hidden="false" customHeight="true" outlineLevel="0" collapsed="false">
      <c r="A849" s="23" t="n">
        <v>848</v>
      </c>
      <c r="B849" s="24" t="n">
        <v>39206</v>
      </c>
      <c r="C849" s="23" t="n">
        <v>9344</v>
      </c>
      <c r="D849" s="25"/>
      <c r="E849" s="25" t="n">
        <v>301000</v>
      </c>
      <c r="F849" s="25"/>
      <c r="G849" s="25" t="n">
        <v>63.822</v>
      </c>
      <c r="H849" s="25" t="n">
        <v>66.038</v>
      </c>
      <c r="I849" s="25" t="n">
        <v>2.971</v>
      </c>
      <c r="J849" s="25" t="n">
        <v>14039.56</v>
      </c>
      <c r="K849" s="25" t="n">
        <v>785344</v>
      </c>
      <c r="L849" s="25" t="n">
        <v>1736</v>
      </c>
      <c r="M849" s="25" t="n">
        <v>16.438</v>
      </c>
      <c r="N849" s="25" t="n">
        <v>219232</v>
      </c>
      <c r="O849" s="25" t="n">
        <v>9566</v>
      </c>
      <c r="P849" s="25" t="n">
        <v>2456716</v>
      </c>
      <c r="Q849" s="25"/>
      <c r="R849" s="25" t="n">
        <v>10222</v>
      </c>
      <c r="S849" s="25" t="n">
        <v>11.3133</v>
      </c>
      <c r="T849" s="25" t="n">
        <v>103.4</v>
      </c>
      <c r="U849" s="25" t="n">
        <v>23</v>
      </c>
      <c r="V849" s="25" t="n">
        <v>88.2</v>
      </c>
      <c r="W849" s="25" t="n">
        <v>95.07388</v>
      </c>
      <c r="X849" s="25"/>
      <c r="Y849" s="25"/>
      <c r="Z849" s="25"/>
      <c r="AA849" s="25" t="n">
        <v>298818</v>
      </c>
      <c r="AB849" s="26"/>
      <c r="AC849" s="27" t="n">
        <v>0</v>
      </c>
      <c r="AD849" s="28" t="n">
        <v>31.2</v>
      </c>
      <c r="AE849" s="28" t="n">
        <v>20.7</v>
      </c>
      <c r="AF849" s="27"/>
      <c r="AG849" s="29" t="n">
        <f aca="false">6753.47943187+0.36116788*I849+0.01252571*N849-22.85359542*V849+0.00407811*AA849-0.00067349*E849</f>
        <v>8500.79398429748</v>
      </c>
      <c r="AH849" s="29" t="n">
        <f aca="false">A849*'Simple Linear Regression'!$B$18+'Simple Linear Regression'!$B$17</f>
        <v>8608.71179409114</v>
      </c>
      <c r="AI849" s="29" t="n">
        <f aca="false">7491.3971+0.0137554*N849-0.00058829*E849-34.3283*V849+0.30565*L849+54.6031*M849</f>
        <v>8730.3637606</v>
      </c>
      <c r="AJ849" s="29" t="n">
        <f aca="false">7491.3971-0.00058829*E849+0.30565*L849+54.6031*M849+0.0137554*N849-34.3283*V849</f>
        <v>8730.3637606</v>
      </c>
      <c r="AK849" s="30" t="n">
        <f aca="false">11611.58410651-152.38769329*I123+0.00324611*N123-2.92151591*V123-0.00770426*AA123-0.00077781*E123</f>
        <v>9548.88151410197</v>
      </c>
      <c r="AL849" s="29" t="n">
        <f aca="false">2192.59+2373.87*I849+0.0316653*N849-15.7623*V849+0.00202406*AA849-0.000740146*E849-0.00963493*(I849*N849)</f>
        <v>8903.61291763904</v>
      </c>
      <c r="AM849" s="30" t="n">
        <f aca="false">5205.907083+122.0638992*I849+13.609808*(N849/1000)-1.245906883*AD849+0.7746840854*AE849-134.2474226*AC849-1547.125689*IF(AND(B849&gt;=DATE(2020,3,20),B849&lt;=DATE(2020,6,26)),1,0)</f>
        <v>8529.42802079738</v>
      </c>
      <c r="AN849" s="30" t="n">
        <f aca="false">IF(ISNUMBER(C850),C850,AN850)-0.8328750492*(AD851-AD850)+3.274150872*(AE851-AE850)+0.7954612886*((IF(ISNUMBER(C850),C850,AN850)-IF(ISNUMBER(C849),C849,AN849))-(-0.8328750492*(AD850-AD849)+3.274150872*(AE850-AE849)))-1.394571582*AO850+0.4181414112*AO849</f>
        <v>9396.68687420778</v>
      </c>
      <c r="AP849" s="31" t="n">
        <f aca="false">AQ849+AR848+'ARIMAX(1,1,1) Model'!$C$19*(AR848-AR847)+'ARIMAX(1,1,1) Model'!$C$20*AS848</f>
        <v>9426.69819929833</v>
      </c>
      <c r="AQ849" s="31" t="n">
        <f aca="false">'ARIMAX(1,1,1) Model'!$C$6*I849+'ARIMAX(1,1,1) Model'!$C$7*N849/1000+'ARIMAX(1,1,1) Model'!$C$8*AD849+'ARIMAX(1,1,1) Model'!$C$9*AE849+'ARIMAX(1,1,1) Model'!$C$10*AC849+'ARIMAX(1,1,1) Model'!$C$11*IF(AND(B849&gt;='ARIMAX(1,1,1) Model'!$C$25,B849&lt;='ARIMAX(1,1,1) Model'!$C$26),1,0)+'ARIMAX(1,1,1) Model'!$C$12*E849/1000+'ARIMAX(1,1,1) Model'!$C$13*V849+'ARIMAX(1,1,1) Model'!$C$14*A849+'ARIMAX(1,1,1) Model'!$C$15*SIN(2*PI()*A849/'ARIMAX(1,1,1) Model'!$C$24)+'ARIMAX(1,1,1) Model'!$C$16*COS(2*PI()*A849/'ARIMAX(1,1,1) Model'!$C$24)+'ARIMAX(1,1,1) Model'!$C$17*SIN(4*PI()*A849/'ARIMAX(1,1,1) Model'!$C$24)+'ARIMAX(1,1,1) Model'!$C$18*COS(4*PI()*A849/'ARIMAX(1,1,1) Model'!$C$24)</f>
        <v>1951.0674488355</v>
      </c>
      <c r="AR849" s="31" t="n">
        <f aca="false">IF(ISNUMBER(C849),C849,AP849)-AQ849</f>
        <v>7392.9325511645</v>
      </c>
      <c r="AS849" s="31" t="n">
        <f aca="false">IF(ISNUMBER(C849),C849-AP849,0)</f>
        <v>-82.6981992983256</v>
      </c>
      <c r="AT849" s="32"/>
      <c r="AU849" s="33"/>
      <c r="AV849" s="33"/>
      <c r="AW849" s="31"/>
      <c r="AX849" s="31"/>
    </row>
    <row r="850" customFormat="false" ht="16.5" hidden="false" customHeight="true" outlineLevel="0" collapsed="false">
      <c r="A850" s="23" t="n">
        <v>849</v>
      </c>
      <c r="B850" s="24" t="n">
        <v>39213</v>
      </c>
      <c r="C850" s="23" t="n">
        <v>9404</v>
      </c>
      <c r="D850" s="25"/>
      <c r="E850" s="25" t="n">
        <v>300000</v>
      </c>
      <c r="F850" s="25"/>
      <c r="G850" s="25" t="n">
        <v>61.896</v>
      </c>
      <c r="H850" s="25" t="n">
        <v>63.912</v>
      </c>
      <c r="I850" s="25" t="n">
        <v>3.054</v>
      </c>
      <c r="J850" s="25" t="n">
        <v>14215.651</v>
      </c>
      <c r="K850" s="25" t="n">
        <v>785344</v>
      </c>
      <c r="L850" s="25" t="n">
        <v>1749</v>
      </c>
      <c r="M850" s="25" t="n">
        <v>16.438</v>
      </c>
      <c r="N850" s="25" t="n">
        <v>219232</v>
      </c>
      <c r="O850" s="25" t="n">
        <v>9611.7</v>
      </c>
      <c r="P850" s="25" t="n">
        <v>2456716</v>
      </c>
      <c r="Q850" s="25"/>
      <c r="R850" s="25" t="n">
        <v>10222</v>
      </c>
      <c r="S850" s="25" t="n">
        <v>11.3133</v>
      </c>
      <c r="T850" s="25" t="n">
        <v>104.2</v>
      </c>
      <c r="U850" s="25" t="n">
        <v>23</v>
      </c>
      <c r="V850" s="25" t="n">
        <v>84.7</v>
      </c>
      <c r="W850" s="25" t="n">
        <v>94.96078</v>
      </c>
      <c r="X850" s="25"/>
      <c r="Y850" s="25"/>
      <c r="Z850" s="25"/>
      <c r="AA850" s="25" t="n">
        <v>298818</v>
      </c>
      <c r="AB850" s="26"/>
      <c r="AC850" s="27" t="n">
        <v>0</v>
      </c>
      <c r="AD850" s="28" t="n">
        <v>19.6</v>
      </c>
      <c r="AE850" s="28" t="n">
        <v>29.4</v>
      </c>
      <c r="AF850" s="27"/>
      <c r="AG850" s="29" t="n">
        <f aca="false">6753.47943187+0.36116788*I850+0.01252571*N850-22.85359542*V850+0.00407811*AA850-0.00067349*E850</f>
        <v>8581.48503520152</v>
      </c>
      <c r="AH850" s="29" t="n">
        <f aca="false">A850*'Simple Linear Regression'!$B$18+'Simple Linear Regression'!$B$17</f>
        <v>8609.56483117504</v>
      </c>
      <c r="AI850" s="29" t="n">
        <f aca="false">7491.3971+0.0137554*N850-0.00058829*E850-34.3283*V850+0.30565*L850+54.6031*M850</f>
        <v>8855.0745506</v>
      </c>
      <c r="AJ850" s="29" t="n">
        <f aca="false">7491.3971-0.00058829*E850+0.30565*L850+54.6031*M850+0.0137554*N850-34.3283*V850</f>
        <v>8855.0745506</v>
      </c>
      <c r="AK850" s="30" t="n">
        <f aca="false">11611.58410651-152.38769329*I124+0.00324611*N124-2.92151591*V124-0.00770426*AA124-0.00077781*E124</f>
        <v>9546.11744422484</v>
      </c>
      <c r="AL850" s="29" t="n">
        <f aca="false">2192.59+2373.87*I850+0.0316653*N850-15.7623*V850+0.00202406*AA850-0.000740146*E850-0.00963493*(I850*N850)</f>
        <v>8981.23267081696</v>
      </c>
      <c r="AM850" s="30" t="n">
        <f aca="false">5205.907083+122.0638992*I850+13.609808*(N850/1000)-1.245906883*AD850+0.7746840854*AE850-134.2474226*AC850-1547.125689*IF(AND(B850&gt;=DATE(2020,3,20),B850&lt;=DATE(2020,6,26)),1,0)</f>
        <v>8560.75159581676</v>
      </c>
      <c r="AN850" s="30" t="n">
        <f aca="false">IF(ISNUMBER(C851),C851,AN851)-0.8328750492*(AD852-AD851)+3.274150872*(AE852-AE851)+0.7954612886*((IF(ISNUMBER(C851),C851,AN851)-IF(ISNUMBER(C850),C850,AN850))-(-0.8328750492*(AD851-AD850)+3.274150872*(AE851-AE850)))-1.394571582*AO851+0.4181414112*AO850</f>
        <v>9502.22832572383</v>
      </c>
      <c r="AP850" s="31" t="n">
        <f aca="false">AQ850+AR849+'ARIMAX(1,1,1) Model'!$C$19*(AR849-AR848)+'ARIMAX(1,1,1) Model'!$C$20*AS849</f>
        <v>9403.02106167589</v>
      </c>
      <c r="AQ850" s="31" t="n">
        <f aca="false">'ARIMAX(1,1,1) Model'!$C$6*I850+'ARIMAX(1,1,1) Model'!$C$7*N850/1000+'ARIMAX(1,1,1) Model'!$C$8*AD850+'ARIMAX(1,1,1) Model'!$C$9*AE850+'ARIMAX(1,1,1) Model'!$C$10*AC850+'ARIMAX(1,1,1) Model'!$C$11*IF(AND(B850&gt;='ARIMAX(1,1,1) Model'!$C$25,B850&lt;='ARIMAX(1,1,1) Model'!$C$26),1,0)+'ARIMAX(1,1,1) Model'!$C$12*E850/1000+'ARIMAX(1,1,1) Model'!$C$13*V850+'ARIMAX(1,1,1) Model'!$C$14*A850+'ARIMAX(1,1,1) Model'!$C$15*SIN(2*PI()*A850/'ARIMAX(1,1,1) Model'!$C$24)+'ARIMAX(1,1,1) Model'!$C$16*COS(2*PI()*A850/'ARIMAX(1,1,1) Model'!$C$24)+'ARIMAX(1,1,1) Model'!$C$17*SIN(4*PI()*A850/'ARIMAX(1,1,1) Model'!$C$24)+'ARIMAX(1,1,1) Model'!$C$18*COS(4*PI()*A850/'ARIMAX(1,1,1) Model'!$C$24)</f>
        <v>1933.52884981029</v>
      </c>
      <c r="AR850" s="31" t="n">
        <f aca="false">IF(ISNUMBER(C850),C850,AP850)-AQ850</f>
        <v>7470.47115018971</v>
      </c>
      <c r="AS850" s="31" t="n">
        <f aca="false">IF(ISNUMBER(C850),C850-AP850,0)</f>
        <v>0.97893832410773</v>
      </c>
      <c r="AT850" s="32"/>
      <c r="AU850" s="33"/>
      <c r="AV850" s="33"/>
      <c r="AW850" s="31"/>
      <c r="AX850" s="31"/>
    </row>
    <row r="851" customFormat="false" ht="16.5" hidden="false" customHeight="true" outlineLevel="0" collapsed="false">
      <c r="A851" s="23" t="n">
        <v>850</v>
      </c>
      <c r="B851" s="24" t="n">
        <v>39220</v>
      </c>
      <c r="C851" s="23" t="n">
        <v>9433</v>
      </c>
      <c r="D851" s="25"/>
      <c r="E851" s="25" t="n">
        <v>297000</v>
      </c>
      <c r="F851" s="25"/>
      <c r="G851" s="25" t="n">
        <v>63.608</v>
      </c>
      <c r="H851" s="25" t="n">
        <v>67.554</v>
      </c>
      <c r="I851" s="25" t="n">
        <v>3.103</v>
      </c>
      <c r="J851" s="25" t="n">
        <v>14215.651</v>
      </c>
      <c r="K851" s="25" t="n">
        <v>811394</v>
      </c>
      <c r="L851" s="25" t="n">
        <v>1749</v>
      </c>
      <c r="M851" s="25" t="n">
        <v>16.615</v>
      </c>
      <c r="N851" s="25" t="n">
        <v>259638</v>
      </c>
      <c r="O851" s="25" t="n">
        <v>9611.7</v>
      </c>
      <c r="P851" s="25" t="n">
        <v>2456716</v>
      </c>
      <c r="Q851" s="25"/>
      <c r="R851" s="25" t="n">
        <v>10222</v>
      </c>
      <c r="S851" s="25" t="n">
        <v>11.3133</v>
      </c>
      <c r="T851" s="25" t="n">
        <v>104.2</v>
      </c>
      <c r="U851" s="25" t="n">
        <v>23</v>
      </c>
      <c r="V851" s="25" t="n">
        <v>84.7</v>
      </c>
      <c r="W851" s="25" t="n">
        <v>94.86072</v>
      </c>
      <c r="X851" s="25"/>
      <c r="Y851" s="25"/>
      <c r="Z851" s="25"/>
      <c r="AA851" s="25" t="n">
        <v>298818</v>
      </c>
      <c r="AB851" s="26"/>
      <c r="AC851" s="27" t="n">
        <v>0</v>
      </c>
      <c r="AD851" s="28" t="n">
        <v>23.7</v>
      </c>
      <c r="AE851" s="28" t="n">
        <v>22.9</v>
      </c>
      <c r="AF851" s="27"/>
      <c r="AG851" s="29" t="n">
        <f aca="false">6753.47943187+0.36116788*I851+0.01252571*N851-22.85359542*V851+0.00407811*AA851-0.00067349*E851</f>
        <v>9089.63704068764</v>
      </c>
      <c r="AH851" s="29" t="n">
        <f aca="false">A851*'Simple Linear Regression'!$B$18+'Simple Linear Regression'!$B$17</f>
        <v>8610.41786825895</v>
      </c>
      <c r="AI851" s="29" t="n">
        <f aca="false">7491.3971+0.0137554*N851-0.00058829*E851-34.3283*V851+0.30565*L851+54.6031*M851</f>
        <v>9422.3048617</v>
      </c>
      <c r="AJ851" s="29" t="n">
        <f aca="false">7491.3971-0.00058829*E851+0.30565*L851+54.6031*M851+0.0137554*N851-34.3283*V851</f>
        <v>9422.3048617</v>
      </c>
      <c r="AK851" s="30" t="n">
        <f aca="false">11611.58410651-152.38769329*I125+0.00324611*N125-2.92151591*V125-0.00770426*AA125-0.00077781*E125</f>
        <v>9549.39223078471</v>
      </c>
      <c r="AL851" s="29" t="n">
        <f aca="false">2192.59+2373.87*I851+0.0316653*N851-15.7623*V851+0.00202406*AA851-0.000740146*E851-0.00963493*(I851*N851)</f>
        <v>9067.71311705998</v>
      </c>
      <c r="AM851" s="30" t="n">
        <f aca="false">5205.907083+122.0638992*I851+13.609808*(N851/1000)-1.245906883*AD851+0.7746840854*AE851-134.2474226*AC851-1547.125689*IF(AND(B851&gt;=DATE(2020,3,20),B851&lt;=DATE(2020,6,26)),1,0)</f>
        <v>9106.50696415016</v>
      </c>
      <c r="AN851" s="30" t="n">
        <f aca="false">IF(ISNUMBER(C852),C852,AN852)-0.8328750492*(AD853-AD852)+3.274150872*(AE853-AE852)+0.7954612886*((IF(ISNUMBER(C852),C852,AN852)-IF(ISNUMBER(C851),C851,AN851))-(-0.8328750492*(AD852-AD851)+3.274150872*(AE852-AE851)))-1.394571582*AO852+0.4181414112*AO851</f>
        <v>9582.85827294197</v>
      </c>
      <c r="AP851" s="31" t="n">
        <f aca="false">AQ851+AR850+'ARIMAX(1,1,1) Model'!$C$19*(AR850-AR849)+'ARIMAX(1,1,1) Model'!$C$20*AS850</f>
        <v>9447.37034140664</v>
      </c>
      <c r="AQ851" s="31" t="n">
        <f aca="false">'ARIMAX(1,1,1) Model'!$C$6*I851+'ARIMAX(1,1,1) Model'!$C$7*N851/1000+'ARIMAX(1,1,1) Model'!$C$8*AD851+'ARIMAX(1,1,1) Model'!$C$9*AE851+'ARIMAX(1,1,1) Model'!$C$10*AC851+'ARIMAX(1,1,1) Model'!$C$11*IF(AND(B851&gt;='ARIMAX(1,1,1) Model'!$C$25,B851&lt;='ARIMAX(1,1,1) Model'!$C$26),1,0)+'ARIMAX(1,1,1) Model'!$C$12*E851/1000+'ARIMAX(1,1,1) Model'!$C$13*V851+'ARIMAX(1,1,1) Model'!$C$14*A851+'ARIMAX(1,1,1) Model'!$C$15*SIN(2*PI()*A851/'ARIMAX(1,1,1) Model'!$C$24)+'ARIMAX(1,1,1) Model'!$C$16*COS(2*PI()*A851/'ARIMAX(1,1,1) Model'!$C$24)+'ARIMAX(1,1,1) Model'!$C$17*SIN(4*PI()*A851/'ARIMAX(1,1,1) Model'!$C$24)+'ARIMAX(1,1,1) Model'!$C$18*COS(4*PI()*A851/'ARIMAX(1,1,1) Model'!$C$24)</f>
        <v>1970.21785039355</v>
      </c>
      <c r="AR851" s="31" t="n">
        <f aca="false">IF(ISNUMBER(C851),C851,AP851)-AQ851</f>
        <v>7462.78214960645</v>
      </c>
      <c r="AS851" s="31" t="n">
        <f aca="false">IF(ISNUMBER(C851),C851-AP851,0)</f>
        <v>-14.3703414066367</v>
      </c>
      <c r="AT851" s="32"/>
      <c r="AU851" s="33"/>
      <c r="AV851" s="33"/>
      <c r="AW851" s="31"/>
      <c r="AX851" s="31"/>
    </row>
    <row r="852" customFormat="false" ht="16.5" hidden="false" customHeight="true" outlineLevel="0" collapsed="false">
      <c r="A852" s="23" t="n">
        <v>851</v>
      </c>
      <c r="B852" s="24" t="n">
        <v>39227</v>
      </c>
      <c r="C852" s="23" t="n">
        <v>9485</v>
      </c>
      <c r="D852" s="25"/>
      <c r="E852" s="25" t="n">
        <v>310000</v>
      </c>
      <c r="F852" s="25"/>
      <c r="G852" s="25" t="n">
        <v>64.894</v>
      </c>
      <c r="H852" s="25" t="n">
        <v>70.65</v>
      </c>
      <c r="I852" s="25" t="n">
        <v>3.218</v>
      </c>
      <c r="J852" s="25" t="n">
        <v>14215.651</v>
      </c>
      <c r="K852" s="25" t="n">
        <v>811394</v>
      </c>
      <c r="L852" s="25" t="n">
        <v>1749</v>
      </c>
      <c r="M852" s="25" t="n">
        <v>16.615</v>
      </c>
      <c r="N852" s="25" t="n">
        <v>259638</v>
      </c>
      <c r="O852" s="25" t="n">
        <v>9611.7</v>
      </c>
      <c r="P852" s="25" t="n">
        <v>2456716</v>
      </c>
      <c r="Q852" s="25"/>
      <c r="R852" s="25" t="n">
        <v>10222</v>
      </c>
      <c r="S852" s="25" t="n">
        <v>11.4953</v>
      </c>
      <c r="T852" s="25" t="n">
        <v>104.2</v>
      </c>
      <c r="U852" s="25" t="n">
        <v>23</v>
      </c>
      <c r="V852" s="25" t="n">
        <v>84.7</v>
      </c>
      <c r="W852" s="25" t="n">
        <v>94.73792</v>
      </c>
      <c r="X852" s="25"/>
      <c r="Y852" s="25"/>
      <c r="Z852" s="25"/>
      <c r="AA852" s="25" t="n">
        <v>298818</v>
      </c>
      <c r="AB852" s="26"/>
      <c r="AC852" s="27" t="n">
        <v>0</v>
      </c>
      <c r="AD852" s="28" t="n">
        <v>12.7</v>
      </c>
      <c r="AE852" s="28" t="n">
        <v>28.2</v>
      </c>
      <c r="AF852" s="27"/>
      <c r="AG852" s="29" t="n">
        <f aca="false">6753.47943187+0.36116788*I852+0.01252571*N852-22.85359542*V852+0.00407811*AA852-0.00067349*E852</f>
        <v>9080.92320499384</v>
      </c>
      <c r="AH852" s="29" t="n">
        <f aca="false">A852*'Simple Linear Regression'!$B$18+'Simple Linear Regression'!$B$17</f>
        <v>8611.27090534285</v>
      </c>
      <c r="AI852" s="29" t="n">
        <f aca="false">7491.3971+0.0137554*N852-0.00058829*E852-34.3283*V852+0.30565*L852+54.6031*M852</f>
        <v>9414.6570917</v>
      </c>
      <c r="AJ852" s="29" t="n">
        <f aca="false">7491.3971-0.00058829*E852+0.30565*L852+54.6031*M852+0.0137554*N852-34.3283*V852</f>
        <v>9414.6570917</v>
      </c>
      <c r="AK852" s="30" t="n">
        <f aca="false">11611.58410651-152.38769329*I126+0.00324611*N126-2.92151591*V126-0.00770426*AA126-0.00077781*E126</f>
        <v>9548.75093694445</v>
      </c>
      <c r="AL852" s="29" t="n">
        <f aca="false">2192.59+2373.87*I852+0.0316653*N852-15.7623*V852+0.00202406*AA852-0.000740146*E852-0.00963493*(I852*N852)</f>
        <v>9043.40296419588</v>
      </c>
      <c r="AM852" s="30" t="n">
        <f aca="false">5205.907083+122.0638992*I852+13.609808*(N852/1000)-1.245906883*AD852+0.7746840854*AE852-134.2474226*AC852-1547.125689*IF(AND(B852&gt;=DATE(2020,3,20),B852&lt;=DATE(2020,6,26)),1,0)</f>
        <v>9138.35511392378</v>
      </c>
      <c r="AN852" s="30" t="n">
        <f aca="false">IF(ISNUMBER(C853),C853,AN853)-0.8328750492*(AD854-AD853)+3.274150872*(AE854-AE853)+0.7954612886*((IF(ISNUMBER(C853),C853,AN853)-IF(ISNUMBER(C852),C852,AN852))-(-0.8328750492*(AD853-AD852)+3.274150872*(AE853-AE852)))-1.394571582*AO853+0.4181414112*AO852</f>
        <v>9444.49518273989</v>
      </c>
      <c r="AP852" s="31" t="n">
        <f aca="false">AQ852+AR851+'ARIMAX(1,1,1) Model'!$C$19*(AR851-AR850)+'ARIMAX(1,1,1) Model'!$C$20*AS851</f>
        <v>9438.80120465982</v>
      </c>
      <c r="AQ852" s="31" t="n">
        <f aca="false">'ARIMAX(1,1,1) Model'!$C$6*I852+'ARIMAX(1,1,1) Model'!$C$7*N852/1000+'ARIMAX(1,1,1) Model'!$C$8*AD852+'ARIMAX(1,1,1) Model'!$C$9*AE852+'ARIMAX(1,1,1) Model'!$C$10*AC852+'ARIMAX(1,1,1) Model'!$C$11*IF(AND(B852&gt;='ARIMAX(1,1,1) Model'!$C$25,B852&lt;='ARIMAX(1,1,1) Model'!$C$26),1,0)+'ARIMAX(1,1,1) Model'!$C$12*E852/1000+'ARIMAX(1,1,1) Model'!$C$13*V852+'ARIMAX(1,1,1) Model'!$C$14*A852+'ARIMAX(1,1,1) Model'!$C$15*SIN(2*PI()*A852/'ARIMAX(1,1,1) Model'!$C$24)+'ARIMAX(1,1,1) Model'!$C$16*COS(2*PI()*A852/'ARIMAX(1,1,1) Model'!$C$24)+'ARIMAX(1,1,1) Model'!$C$17*SIN(4*PI()*A852/'ARIMAX(1,1,1) Model'!$C$24)+'ARIMAX(1,1,1) Model'!$C$18*COS(4*PI()*A852/'ARIMAX(1,1,1) Model'!$C$24)</f>
        <v>1963.83446889434</v>
      </c>
      <c r="AR852" s="31" t="n">
        <f aca="false">IF(ISNUMBER(C852),C852,AP852)-AQ852</f>
        <v>7521.16553110566</v>
      </c>
      <c r="AS852" s="31" t="n">
        <f aca="false">IF(ISNUMBER(C852),C852-AP852,0)</f>
        <v>46.1987953401767</v>
      </c>
      <c r="AT852" s="32"/>
      <c r="AU852" s="33"/>
      <c r="AV852" s="33"/>
      <c r="AW852" s="31"/>
      <c r="AX852" s="31"/>
    </row>
    <row r="853" customFormat="false" ht="16.5" hidden="false" customHeight="true" outlineLevel="0" collapsed="false">
      <c r="A853" s="23" t="n">
        <v>852</v>
      </c>
      <c r="B853" s="24" t="n">
        <v>39234</v>
      </c>
      <c r="C853" s="23" t="n">
        <v>9495</v>
      </c>
      <c r="D853" s="25"/>
      <c r="E853" s="25" t="n">
        <v>310000</v>
      </c>
      <c r="F853" s="25"/>
      <c r="G853" s="25" t="n">
        <v>63.9425</v>
      </c>
      <c r="H853" s="25" t="n">
        <v>68.445</v>
      </c>
      <c r="I853" s="25" t="n">
        <v>3.209</v>
      </c>
      <c r="J853" s="25" t="n">
        <v>14215.651</v>
      </c>
      <c r="K853" s="25" t="n">
        <v>811394</v>
      </c>
      <c r="L853" s="25" t="n">
        <v>1749</v>
      </c>
      <c r="M853" s="25" t="n">
        <v>16.615</v>
      </c>
      <c r="N853" s="25" t="n">
        <v>259638</v>
      </c>
      <c r="O853" s="25" t="n">
        <v>9611.7</v>
      </c>
      <c r="P853" s="25" t="n">
        <v>2456716</v>
      </c>
      <c r="Q853" s="25"/>
      <c r="R853" s="25" t="n">
        <v>10222</v>
      </c>
      <c r="S853" s="25" t="n">
        <v>11.4953</v>
      </c>
      <c r="T853" s="25" t="n">
        <v>104.2</v>
      </c>
      <c r="U853" s="25" t="n">
        <v>23</v>
      </c>
      <c r="V853" s="25" t="n">
        <v>84.7</v>
      </c>
      <c r="W853" s="25" t="n">
        <v>94.58766</v>
      </c>
      <c r="X853" s="25"/>
      <c r="Y853" s="25"/>
      <c r="Z853" s="25"/>
      <c r="AA853" s="25" t="n">
        <v>298818</v>
      </c>
      <c r="AB853" s="26"/>
      <c r="AC853" s="27" t="n">
        <v>1</v>
      </c>
      <c r="AD853" s="28" t="n">
        <v>2.1</v>
      </c>
      <c r="AE853" s="28" t="n">
        <v>49.2</v>
      </c>
      <c r="AF853" s="27"/>
      <c r="AG853" s="29" t="n">
        <f aca="false">6753.47943187+0.36116788*I853+0.01252571*N853-22.85359542*V853+0.00407811*AA853-0.00067349*E853</f>
        <v>9080.91995448292</v>
      </c>
      <c r="AH853" s="29" t="n">
        <f aca="false">A853*'Simple Linear Regression'!$B$18+'Simple Linear Regression'!$B$17</f>
        <v>8612.12394242675</v>
      </c>
      <c r="AI853" s="29" t="n">
        <f aca="false">7491.3971+0.0137554*N853-0.00058829*E853-34.3283*V853+0.30565*L853+54.6031*M853</f>
        <v>9414.6570917</v>
      </c>
      <c r="AJ853" s="29" t="n">
        <f aca="false">7491.3971-0.00058829*E853+0.30565*L853+54.6031*M853+0.0137554*N853-34.3283*V853</f>
        <v>9414.6570917</v>
      </c>
      <c r="AK853" s="30" t="n">
        <f aca="false">11611.58410651-152.38769329*I127+0.00324611*N127-2.92151591*V127-0.00770426*AA127-0.00077781*E127</f>
        <v>9553.55431310419</v>
      </c>
      <c r="AL853" s="29" t="n">
        <f aca="false">2192.59+2373.87*I853+0.0316653*N853-15.7623*V853+0.00202406*AA853-0.000740146*E853-0.00963493*(I853*N853)</f>
        <v>9044.55247979394</v>
      </c>
      <c r="AM853" s="30" t="n">
        <f aca="false">5205.907083+122.0638992*I853+13.609808*(N853/1000)-1.245906883*AD853+0.7746840854*AE853-134.2474226*AC853-1547.125689*IF(AND(B853&gt;=DATE(2020,3,20),B853&lt;=DATE(2020,6,26)),1,0)</f>
        <v>9032.48409498418</v>
      </c>
      <c r="AN853" s="30" t="n">
        <f aca="false">IF(ISNUMBER(C854),C854,AN854)-0.8328750492*(AD855-AD854)+3.274150872*(AE855-AE854)+0.7954612886*((IF(ISNUMBER(C854),C854,AN854)-IF(ISNUMBER(C853),C853,AN853))-(-0.8328750492*(AD854-AD853)+3.274150872*(AE854-AE853)))-1.394571582*AO854+0.4181414112*AO853</f>
        <v>9515.88778493759</v>
      </c>
      <c r="AP853" s="31" t="n">
        <f aca="false">AQ853+AR852+'ARIMAX(1,1,1) Model'!$C$19*(AR852-AR851)+'ARIMAX(1,1,1) Model'!$C$20*AS852</f>
        <v>9408.75000786084</v>
      </c>
      <c r="AQ853" s="31" t="n">
        <f aca="false">'ARIMAX(1,1,1) Model'!$C$6*I853+'ARIMAX(1,1,1) Model'!$C$7*N853/1000+'ARIMAX(1,1,1) Model'!$C$8*AD853+'ARIMAX(1,1,1) Model'!$C$9*AE853+'ARIMAX(1,1,1) Model'!$C$10*AC853+'ARIMAX(1,1,1) Model'!$C$11*IF(AND(B853&gt;='ARIMAX(1,1,1) Model'!$C$25,B853&lt;='ARIMAX(1,1,1) Model'!$C$26),1,0)+'ARIMAX(1,1,1) Model'!$C$12*E853/1000+'ARIMAX(1,1,1) Model'!$C$13*V853+'ARIMAX(1,1,1) Model'!$C$14*A853+'ARIMAX(1,1,1) Model'!$C$15*SIN(2*PI()*A853/'ARIMAX(1,1,1) Model'!$C$24)+'ARIMAX(1,1,1) Model'!$C$16*COS(2*PI()*A853/'ARIMAX(1,1,1) Model'!$C$24)+'ARIMAX(1,1,1) Model'!$C$17*SIN(4*PI()*A853/'ARIMAX(1,1,1) Model'!$C$24)+'ARIMAX(1,1,1) Model'!$C$18*COS(4*PI()*A853/'ARIMAX(1,1,1) Model'!$C$24)</f>
        <v>1923.47302245341</v>
      </c>
      <c r="AR853" s="31" t="n">
        <f aca="false">IF(ISNUMBER(C853),C853,AP853)-AQ853</f>
        <v>7571.52697754659</v>
      </c>
      <c r="AS853" s="31" t="n">
        <f aca="false">IF(ISNUMBER(C853),C853-AP853,0)</f>
        <v>86.2499921391645</v>
      </c>
      <c r="AT853" s="32"/>
      <c r="AU853" s="33"/>
      <c r="AV853" s="33"/>
      <c r="AW853" s="31"/>
      <c r="AX853" s="31"/>
    </row>
    <row r="854" customFormat="false" ht="16.5" hidden="false" customHeight="true" outlineLevel="0" collapsed="false">
      <c r="A854" s="23" t="n">
        <v>853</v>
      </c>
      <c r="B854" s="24" t="n">
        <v>39241</v>
      </c>
      <c r="C854" s="23" t="n">
        <v>9487</v>
      </c>
      <c r="D854" s="25"/>
      <c r="E854" s="25" t="n">
        <v>313000</v>
      </c>
      <c r="F854" s="25"/>
      <c r="G854" s="25" t="n">
        <v>65.896</v>
      </c>
      <c r="H854" s="25" t="n">
        <v>71.232</v>
      </c>
      <c r="I854" s="25" t="n">
        <v>3.157</v>
      </c>
      <c r="J854" s="25" t="n">
        <v>14215.651</v>
      </c>
      <c r="K854" s="25" t="n">
        <v>811394</v>
      </c>
      <c r="L854" s="25" t="n">
        <v>1750</v>
      </c>
      <c r="M854" s="25" t="n">
        <v>16.615</v>
      </c>
      <c r="N854" s="25" t="n">
        <v>259638</v>
      </c>
      <c r="O854" s="25" t="n">
        <v>9643.6</v>
      </c>
      <c r="P854" s="25" t="n">
        <v>2456716</v>
      </c>
      <c r="Q854" s="25"/>
      <c r="R854" s="25" t="n">
        <v>10222</v>
      </c>
      <c r="S854" s="25" t="n">
        <v>11.4953</v>
      </c>
      <c r="T854" s="25" t="n">
        <v>104.2</v>
      </c>
      <c r="U854" s="25" t="n">
        <v>23</v>
      </c>
      <c r="V854" s="25" t="n">
        <v>87.1</v>
      </c>
      <c r="W854" s="25" t="n">
        <v>94.37034</v>
      </c>
      <c r="X854" s="25"/>
      <c r="Y854" s="25"/>
      <c r="Z854" s="25"/>
      <c r="AA854" s="25" t="n">
        <v>298818</v>
      </c>
      <c r="AB854" s="26"/>
      <c r="AC854" s="27" t="n">
        <v>0</v>
      </c>
      <c r="AD854" s="28" t="n">
        <v>3.3</v>
      </c>
      <c r="AE854" s="28" t="n">
        <v>50.5</v>
      </c>
      <c r="AF854" s="27"/>
      <c r="AG854" s="29" t="n">
        <f aca="false">6753.47943187+0.36116788*I854+0.01252571*N854-22.85359542*V854+0.00407811*AA854-0.00067349*E854</f>
        <v>9024.03207474516</v>
      </c>
      <c r="AH854" s="29" t="n">
        <f aca="false">A854*'Simple Linear Regression'!$B$18+'Simple Linear Regression'!$B$17</f>
        <v>8612.97697951066</v>
      </c>
      <c r="AI854" s="29" t="n">
        <f aca="false">7491.3971+0.0137554*N854-0.00058829*E854-34.3283*V854+0.30565*L854+54.6031*M854</f>
        <v>9330.8099517</v>
      </c>
      <c r="AJ854" s="29" t="n">
        <f aca="false">7491.3971-0.00058829*E854+0.30565*L854+54.6031*M854+0.0137554*N854-34.3283*V854</f>
        <v>9330.8099517</v>
      </c>
      <c r="AK854" s="30" t="n">
        <f aca="false">11611.58410651-152.38769329*I128+0.00324611*N128-2.92151591*V128-0.00770426*AA128-0.00077781*E128</f>
        <v>9552.83530436406</v>
      </c>
      <c r="AL854" s="29" t="n">
        <f aca="false">2192.59+2373.87*I854+0.0316653*N854-15.7623*V854+0.00202406*AA854-0.000740146*E854-0.00963493*(I854*N854)</f>
        <v>9011.14416747162</v>
      </c>
      <c r="AM854" s="30" t="n">
        <f aca="false">5205.907083+122.0638992*I854+13.609808*(N854/1000)-1.245906883*AD854+0.7746840854*AE854-134.2474226*AC854-1547.125689*IF(AND(B854&gt;=DATE(2020,3,20),B854&lt;=DATE(2020,6,26)),1,0)</f>
        <v>9159.8961958772</v>
      </c>
      <c r="AN854" s="30" t="n">
        <f aca="false">IF(ISNUMBER(C855),C855,AN855)-0.8328750492*(AD856-AD855)+3.274150872*(AE856-AE855)+0.7954612886*((IF(ISNUMBER(C855),C855,AN855)-IF(ISNUMBER(C854),C854,AN854))-(-0.8328750492*(AD855-AD854)+3.274150872*(AE855-AE854)))-1.394571582*AO855+0.4181414112*AO854</f>
        <v>9689.07627859641</v>
      </c>
      <c r="AP854" s="31" t="n">
        <f aca="false">AQ854+AR853+'ARIMAX(1,1,1) Model'!$C$19*(AR853-AR852)+'ARIMAX(1,1,1) Model'!$C$20*AS853</f>
        <v>9586.78529816913</v>
      </c>
      <c r="AQ854" s="31" t="n">
        <f aca="false">'ARIMAX(1,1,1) Model'!$C$6*I854+'ARIMAX(1,1,1) Model'!$C$7*N854/1000+'ARIMAX(1,1,1) Model'!$C$8*AD854+'ARIMAX(1,1,1) Model'!$C$9*AE854+'ARIMAX(1,1,1) Model'!$C$10*AC854+'ARIMAX(1,1,1) Model'!$C$11*IF(AND(B854&gt;='ARIMAX(1,1,1) Model'!$C$25,B854&lt;='ARIMAX(1,1,1) Model'!$C$26),1,0)+'ARIMAX(1,1,1) Model'!$C$12*E854/1000+'ARIMAX(1,1,1) Model'!$C$13*V854+'ARIMAX(1,1,1) Model'!$C$14*A854+'ARIMAX(1,1,1) Model'!$C$15*SIN(2*PI()*A854/'ARIMAX(1,1,1) Model'!$C$24)+'ARIMAX(1,1,1) Model'!$C$16*COS(2*PI()*A854/'ARIMAX(1,1,1) Model'!$C$24)+'ARIMAX(1,1,1) Model'!$C$17*SIN(4*PI()*A854/'ARIMAX(1,1,1) Model'!$C$24)+'ARIMAX(1,1,1) Model'!$C$18*COS(4*PI()*A854/'ARIMAX(1,1,1) Model'!$C$24)</f>
        <v>2087.97867977867</v>
      </c>
      <c r="AR854" s="31" t="n">
        <f aca="false">IF(ISNUMBER(C854),C854,AP854)-AQ854</f>
        <v>7399.02132022133</v>
      </c>
      <c r="AS854" s="31" t="n">
        <f aca="false">IF(ISNUMBER(C854),C854-AP854,0)</f>
        <v>-99.785298169134</v>
      </c>
      <c r="AT854" s="32"/>
      <c r="AU854" s="33"/>
      <c r="AV854" s="33"/>
      <c r="AW854" s="31"/>
      <c r="AX854" s="31"/>
    </row>
    <row r="855" customFormat="false" ht="16.5" hidden="false" customHeight="true" outlineLevel="0" collapsed="false">
      <c r="A855" s="23" t="n">
        <v>854</v>
      </c>
      <c r="B855" s="24" t="n">
        <v>39248</v>
      </c>
      <c r="C855" s="23" t="n">
        <v>9591</v>
      </c>
      <c r="D855" s="25"/>
      <c r="E855" s="25" t="n">
        <v>313000</v>
      </c>
      <c r="F855" s="25"/>
      <c r="G855" s="25" t="n">
        <v>66.624</v>
      </c>
      <c r="H855" s="25" t="n">
        <v>69.892</v>
      </c>
      <c r="I855" s="25" t="n">
        <v>3.076</v>
      </c>
      <c r="J855" s="25" t="n">
        <v>14215.651</v>
      </c>
      <c r="K855" s="25" t="n">
        <v>762950</v>
      </c>
      <c r="L855" s="25" t="n">
        <v>1750</v>
      </c>
      <c r="M855" s="25" t="n">
        <v>16.615</v>
      </c>
      <c r="N855" s="25" t="n">
        <v>252595</v>
      </c>
      <c r="O855" s="25" t="n">
        <v>9643.6</v>
      </c>
      <c r="P855" s="25" t="n">
        <v>2484433</v>
      </c>
      <c r="Q855" s="25"/>
      <c r="R855" s="25" t="n">
        <v>10222</v>
      </c>
      <c r="S855" s="25" t="n">
        <v>11.4953</v>
      </c>
      <c r="T855" s="25" t="n">
        <v>104.2</v>
      </c>
      <c r="U855" s="25" t="n">
        <v>23</v>
      </c>
      <c r="V855" s="25" t="n">
        <v>87.1</v>
      </c>
      <c r="W855" s="25" t="n">
        <v>94.24616</v>
      </c>
      <c r="X855" s="25"/>
      <c r="Y855" s="25"/>
      <c r="Z855" s="25"/>
      <c r="AA855" s="25" t="n">
        <v>298818</v>
      </c>
      <c r="AB855" s="26"/>
      <c r="AC855" s="27" t="n">
        <v>0</v>
      </c>
      <c r="AD855" s="28" t="n">
        <v>1.5</v>
      </c>
      <c r="AE855" s="28" t="n">
        <v>61.6</v>
      </c>
      <c r="AF855" s="27"/>
      <c r="AG855" s="29" t="n">
        <f aca="false">6753.47943187+0.36116788*I855+0.01252571*N855-22.85359542*V855+0.00407811*AA855-0.00067349*E855</f>
        <v>8935.78424461688</v>
      </c>
      <c r="AH855" s="29" t="n">
        <f aca="false">A855*'Simple Linear Regression'!$B$18+'Simple Linear Regression'!$B$17</f>
        <v>8613.83001659456</v>
      </c>
      <c r="AI855" s="29" t="n">
        <f aca="false">7491.3971+0.0137554*N855-0.00058829*E855-34.3283*V855+0.30565*L855+54.6031*M855</f>
        <v>9233.9306695</v>
      </c>
      <c r="AJ855" s="29" t="n">
        <f aca="false">7491.3971-0.00058829*E855+0.30565*L855+54.6031*M855+0.0137554*N855-34.3283*V855</f>
        <v>9233.9306695</v>
      </c>
      <c r="AK855" s="30" t="n">
        <f aca="false">11611.58410651-152.38769329*I129+0.00324611*N129-2.92151591*V129-0.00770426*AA129-0.00077781*E129</f>
        <v>9625.12936367051</v>
      </c>
      <c r="AL855" s="29" t="n">
        <f aca="false">2192.59+2373.87*I855+0.0316653*N855-15.7623*V855+0.00202406*AA855-0.000740146*E855-0.00963493*(I855*N855)</f>
        <v>9007.2048056354</v>
      </c>
      <c r="AM855" s="30" t="n">
        <f aca="false">5205.907083+122.0638992*I855+13.609808*(N855/1000)-1.245906883*AD855+0.7746840854*AE855-134.2474226*AC855-1547.125689*IF(AND(B855&gt;=DATE(2020,3,20),B855&lt;=DATE(2020,6,26)),1,0)</f>
        <v>9064.99676803534</v>
      </c>
      <c r="AN855" s="30" t="n">
        <f aca="false">IF(ISNUMBER(C856),C856,AN856)-0.8328750492*(AD857-AD856)+3.274150872*(AE857-AE856)+0.7954612886*((IF(ISNUMBER(C856),C856,AN856)-IF(ISNUMBER(C855),C855,AN855))-(-0.8328750492*(AD856-AD855)+3.274150872*(AE856-AE855)))-1.394571582*AO856+0.4181414112*AO855</f>
        <v>9541.50713502287</v>
      </c>
      <c r="AP855" s="31" t="n">
        <f aca="false">AQ855+AR854+'ARIMAX(1,1,1) Model'!$C$19*(AR854-AR853)+'ARIMAX(1,1,1) Model'!$C$20*AS854</f>
        <v>9598.35128288358</v>
      </c>
      <c r="AQ855" s="31" t="n">
        <f aca="false">'ARIMAX(1,1,1) Model'!$C$6*I855+'ARIMAX(1,1,1) Model'!$C$7*N855/1000+'ARIMAX(1,1,1) Model'!$C$8*AD855+'ARIMAX(1,1,1) Model'!$C$9*AE855+'ARIMAX(1,1,1) Model'!$C$10*AC855+'ARIMAX(1,1,1) Model'!$C$11*IF(AND(B855&gt;='ARIMAX(1,1,1) Model'!$C$25,B855&lt;='ARIMAX(1,1,1) Model'!$C$26),1,0)+'ARIMAX(1,1,1) Model'!$C$12*E855/1000+'ARIMAX(1,1,1) Model'!$C$13*V855+'ARIMAX(1,1,1) Model'!$C$14*A855+'ARIMAX(1,1,1) Model'!$C$15*SIN(2*PI()*A855/'ARIMAX(1,1,1) Model'!$C$24)+'ARIMAX(1,1,1) Model'!$C$16*COS(2*PI()*A855/'ARIMAX(1,1,1) Model'!$C$24)+'ARIMAX(1,1,1) Model'!$C$17*SIN(4*PI()*A855/'ARIMAX(1,1,1) Model'!$C$24)+'ARIMAX(1,1,1) Model'!$C$18*COS(4*PI()*A855/'ARIMAX(1,1,1) Model'!$C$24)</f>
        <v>2126.33962374046</v>
      </c>
      <c r="AR855" s="31" t="n">
        <f aca="false">IF(ISNUMBER(C855),C855,AP855)-AQ855</f>
        <v>7464.66037625954</v>
      </c>
      <c r="AS855" s="31" t="n">
        <f aca="false">IF(ISNUMBER(C855),C855-AP855,0)</f>
        <v>-7.35128288357737</v>
      </c>
      <c r="AT855" s="32"/>
      <c r="AU855" s="33"/>
      <c r="AV855" s="33"/>
      <c r="AW855" s="31"/>
      <c r="AX855" s="31"/>
    </row>
    <row r="856" customFormat="false" ht="16.5" hidden="false" customHeight="true" outlineLevel="0" collapsed="false">
      <c r="A856" s="23" t="n">
        <v>855</v>
      </c>
      <c r="B856" s="24" t="n">
        <v>39255</v>
      </c>
      <c r="C856" s="23" t="n">
        <v>9575</v>
      </c>
      <c r="D856" s="25"/>
      <c r="E856" s="25" t="n">
        <v>320000</v>
      </c>
      <c r="F856" s="25"/>
      <c r="G856" s="25" t="n">
        <v>68.782</v>
      </c>
      <c r="H856" s="25" t="n">
        <v>71.78</v>
      </c>
      <c r="I856" s="25" t="n">
        <v>3.009</v>
      </c>
      <c r="J856" s="25" t="n">
        <v>14215.651</v>
      </c>
      <c r="K856" s="25" t="n">
        <v>762950</v>
      </c>
      <c r="L856" s="25" t="n">
        <v>1750</v>
      </c>
      <c r="M856" s="25" t="n">
        <v>16.661</v>
      </c>
      <c r="N856" s="25" t="n">
        <v>252595</v>
      </c>
      <c r="O856" s="25" t="n">
        <v>9643.6</v>
      </c>
      <c r="P856" s="25" t="n">
        <v>2484433</v>
      </c>
      <c r="Q856" s="25"/>
      <c r="R856" s="25" t="n">
        <v>10222</v>
      </c>
      <c r="S856" s="25" t="n">
        <v>11.4953</v>
      </c>
      <c r="T856" s="25" t="n">
        <v>104.2</v>
      </c>
      <c r="U856" s="25" t="n">
        <v>23</v>
      </c>
      <c r="V856" s="25" t="n">
        <v>87.1</v>
      </c>
      <c r="W856" s="25" t="n">
        <v>94.7567</v>
      </c>
      <c r="X856" s="25"/>
      <c r="Y856" s="25"/>
      <c r="Z856" s="25"/>
      <c r="AA856" s="25" t="n">
        <v>298818</v>
      </c>
      <c r="AB856" s="26"/>
      <c r="AC856" s="27" t="n">
        <v>0</v>
      </c>
      <c r="AD856" s="28" t="n">
        <v>0</v>
      </c>
      <c r="AE856" s="28" t="n">
        <v>75.1</v>
      </c>
      <c r="AF856" s="27"/>
      <c r="AG856" s="29" t="n">
        <f aca="false">6753.47943187+0.36116788*I856+0.01252571*N856-22.85359542*V856+0.00407811*AA856-0.00067349*E856</f>
        <v>8931.04561636892</v>
      </c>
      <c r="AH856" s="29" t="n">
        <f aca="false">A856*'Simple Linear Regression'!$B$18+'Simple Linear Regression'!$B$17</f>
        <v>8614.68305367847</v>
      </c>
      <c r="AI856" s="29" t="n">
        <f aca="false">7491.3971+0.0137554*N856-0.00058829*E856-34.3283*V856+0.30565*L856+54.6031*M856</f>
        <v>9232.3243821</v>
      </c>
      <c r="AJ856" s="29" t="n">
        <f aca="false">7491.3971-0.00058829*E856+0.30565*L856+54.6031*M856+0.0137554*N856-34.3283*V856</f>
        <v>9232.3243821</v>
      </c>
      <c r="AK856" s="30" t="n">
        <f aca="false">11611.58410651-152.38769329*I130+0.00324611*N130-2.92151591*V130-0.00770426*AA130-0.00077781*E130</f>
        <v>9609.70967983025</v>
      </c>
      <c r="AL856" s="29" t="n">
        <f aca="false">2192.59+2373.87*I856+0.0316653*N856-15.7623*V856+0.00202406*AA856-0.000740146*E856-0.00963493*(I856*N856)</f>
        <v>9006.03474823985</v>
      </c>
      <c r="AM856" s="30" t="n">
        <f aca="false">5205.907083+122.0638992*I856+13.609808*(N856/1000)-1.245906883*AD856+0.7746840854*AE856-134.2474226*AC856-1547.125689*IF(AND(B856&gt;=DATE(2020,3,20),B856&lt;=DATE(2020,6,26)),1,0)</f>
        <v>9069.14558226634</v>
      </c>
      <c r="AN856" s="30" t="n">
        <f aca="false">IF(ISNUMBER(C857),C857,AN857)-0.8328750492*(AD858-AD857)+3.274150872*(AE858-AE857)+0.7954612886*((IF(ISNUMBER(C857),C857,AN857)-IF(ISNUMBER(C856),C856,AN856))-(-0.8328750492*(AD857-AD856)+3.274150872*(AE857-AE856)))-1.394571582*AO857+0.4181414112*AO856</f>
        <v>9505.88460198816</v>
      </c>
      <c r="AP856" s="31" t="n">
        <f aca="false">AQ856+AR855+'ARIMAX(1,1,1) Model'!$C$19*(AR855-AR854)+'ARIMAX(1,1,1) Model'!$C$20*AS855</f>
        <v>9639.84166876785</v>
      </c>
      <c r="AQ856" s="31" t="n">
        <f aca="false">'ARIMAX(1,1,1) Model'!$C$6*I856+'ARIMAX(1,1,1) Model'!$C$7*N856/1000+'ARIMAX(1,1,1) Model'!$C$8*AD856+'ARIMAX(1,1,1) Model'!$C$9*AE856+'ARIMAX(1,1,1) Model'!$C$10*AC856+'ARIMAX(1,1,1) Model'!$C$11*IF(AND(B856&gt;='ARIMAX(1,1,1) Model'!$C$25,B856&lt;='ARIMAX(1,1,1) Model'!$C$26),1,0)+'ARIMAX(1,1,1) Model'!$C$12*E856/1000+'ARIMAX(1,1,1) Model'!$C$13*V856+'ARIMAX(1,1,1) Model'!$C$14*A856+'ARIMAX(1,1,1) Model'!$C$15*SIN(2*PI()*A856/'ARIMAX(1,1,1) Model'!$C$24)+'ARIMAX(1,1,1) Model'!$C$16*COS(2*PI()*A856/'ARIMAX(1,1,1) Model'!$C$24)+'ARIMAX(1,1,1) Model'!$C$17*SIN(4*PI()*A856/'ARIMAX(1,1,1) Model'!$C$24)+'ARIMAX(1,1,1) Model'!$C$18*COS(4*PI()*A856/'ARIMAX(1,1,1) Model'!$C$24)</f>
        <v>2162.16263911018</v>
      </c>
      <c r="AR856" s="31" t="n">
        <f aca="false">IF(ISNUMBER(C856),C856,AP856)-AQ856</f>
        <v>7412.83736088982</v>
      </c>
      <c r="AS856" s="31" t="n">
        <f aca="false">IF(ISNUMBER(C856),C856-AP856,0)</f>
        <v>-64.8416687678528</v>
      </c>
      <c r="AT856" s="32"/>
      <c r="AU856" s="33"/>
      <c r="AV856" s="33"/>
      <c r="AW856" s="31"/>
      <c r="AX856" s="31"/>
    </row>
    <row r="857" customFormat="false" ht="16.5" hidden="false" customHeight="true" outlineLevel="0" collapsed="false">
      <c r="A857" s="23" t="n">
        <v>856</v>
      </c>
      <c r="B857" s="24" t="n">
        <v>39262</v>
      </c>
      <c r="C857" s="23" t="n">
        <v>9557</v>
      </c>
      <c r="D857" s="25"/>
      <c r="E857" s="25" t="n">
        <v>313000</v>
      </c>
      <c r="F857" s="25"/>
      <c r="G857" s="25" t="n">
        <v>69.134</v>
      </c>
      <c r="H857" s="25" t="n">
        <v>71.758</v>
      </c>
      <c r="I857" s="25" t="n">
        <v>2.982</v>
      </c>
      <c r="J857" s="25" t="n">
        <v>14215.651</v>
      </c>
      <c r="K857" s="25" t="n">
        <v>762950</v>
      </c>
      <c r="L857" s="25" t="n">
        <v>1750</v>
      </c>
      <c r="M857" s="25" t="n">
        <v>16.661</v>
      </c>
      <c r="N857" s="25" t="n">
        <v>252595</v>
      </c>
      <c r="O857" s="25" t="n">
        <v>9643.6</v>
      </c>
      <c r="P857" s="25" t="n">
        <v>2484433</v>
      </c>
      <c r="Q857" s="25"/>
      <c r="R857" s="25" t="n">
        <v>10222</v>
      </c>
      <c r="S857" s="25" t="n">
        <v>11.4953</v>
      </c>
      <c r="T857" s="25" t="n">
        <v>104.2</v>
      </c>
      <c r="U857" s="25" t="n">
        <v>23</v>
      </c>
      <c r="V857" s="25" t="n">
        <v>87.1</v>
      </c>
      <c r="W857" s="25" t="n">
        <v>94.45528</v>
      </c>
      <c r="X857" s="25"/>
      <c r="Y857" s="25"/>
      <c r="Z857" s="25"/>
      <c r="AA857" s="25" t="n">
        <v>298818</v>
      </c>
      <c r="AB857" s="26"/>
      <c r="AC857" s="27" t="n">
        <v>0</v>
      </c>
      <c r="AD857" s="28" t="n">
        <v>0</v>
      </c>
      <c r="AE857" s="28" t="n">
        <v>79.8</v>
      </c>
      <c r="AF857" s="27"/>
      <c r="AG857" s="29" t="n">
        <f aca="false">6753.47943187+0.36116788*I857+0.01252571*N857-22.85359542*V857+0.00407811*AA857-0.00067349*E857</f>
        <v>8935.75029483616</v>
      </c>
      <c r="AH857" s="29" t="n">
        <f aca="false">A857*'Simple Linear Regression'!$B$18+'Simple Linear Regression'!$B$17</f>
        <v>8615.53609076237</v>
      </c>
      <c r="AI857" s="29" t="n">
        <f aca="false">7491.3971+0.0137554*N857-0.00058829*E857-34.3283*V857+0.30565*L857+54.6031*M857</f>
        <v>9236.4424121</v>
      </c>
      <c r="AJ857" s="29" t="n">
        <f aca="false">7491.3971-0.00058829*E857+0.30565*L857+54.6031*M857+0.0137554*N857-34.3283*V857</f>
        <v>9236.4424121</v>
      </c>
      <c r="AK857" s="30" t="n">
        <f aca="false">11611.58410651-152.38769329*I131+0.00324611*N131-2.92151591*V131-0.00770426*AA131-0.00077781*E131</f>
        <v>9548.39920598999</v>
      </c>
      <c r="AL857" s="29" t="n">
        <f aca="false">2192.59+2373.87*I857+0.0316653*N857-15.7623*V857+0.00202406*AA857-0.000740146*E857-0.00963493*(I857*N857)</f>
        <v>9012.8321291103</v>
      </c>
      <c r="AM857" s="30" t="n">
        <f aca="false">5205.907083+122.0638992*I857+13.609808*(N857/1000)-1.245906883*AD857+0.7746840854*AE857-134.2474226*AC857-1547.125689*IF(AND(B857&gt;=DATE(2020,3,20),B857&lt;=DATE(2020,6,26)),1,0)</f>
        <v>9069.49087218932</v>
      </c>
      <c r="AN857" s="30" t="n">
        <f aca="false">IF(ISNUMBER(C858),C858,AN858)-0.8328750492*(AD859-AD858)+3.274150872*(AE859-AE858)+0.7954612886*((IF(ISNUMBER(C858),C858,AN858)-IF(ISNUMBER(C857),C857,AN857))-(-0.8328750492*(AD858-AD857)+3.274150872*(AE858-AE857)))-1.394571582*AO858+0.4181414112*AO857</f>
        <v>9806.79698926784</v>
      </c>
      <c r="AP857" s="31" t="n">
        <f aca="false">AQ857+AR856+'ARIMAX(1,1,1) Model'!$C$19*(AR856-AR855)+'ARIMAX(1,1,1) Model'!$C$20*AS856</f>
        <v>9632.88331776288</v>
      </c>
      <c r="AQ857" s="31" t="n">
        <f aca="false">'ARIMAX(1,1,1) Model'!$C$6*I857+'ARIMAX(1,1,1) Model'!$C$7*N857/1000+'ARIMAX(1,1,1) Model'!$C$8*AD857+'ARIMAX(1,1,1) Model'!$C$9*AE857+'ARIMAX(1,1,1) Model'!$C$10*AC857+'ARIMAX(1,1,1) Model'!$C$11*IF(AND(B857&gt;='ARIMAX(1,1,1) Model'!$C$25,B857&lt;='ARIMAX(1,1,1) Model'!$C$26),1,0)+'ARIMAX(1,1,1) Model'!$C$12*E857/1000+'ARIMAX(1,1,1) Model'!$C$13*V857+'ARIMAX(1,1,1) Model'!$C$14*A857+'ARIMAX(1,1,1) Model'!$C$15*SIN(2*PI()*A857/'ARIMAX(1,1,1) Model'!$C$24)+'ARIMAX(1,1,1) Model'!$C$16*COS(2*PI()*A857/'ARIMAX(1,1,1) Model'!$C$24)+'ARIMAX(1,1,1) Model'!$C$17*SIN(4*PI()*A857/'ARIMAX(1,1,1) Model'!$C$24)+'ARIMAX(1,1,1) Model'!$C$18*COS(4*PI()*A857/'ARIMAX(1,1,1) Model'!$C$24)</f>
        <v>2166.73742532547</v>
      </c>
      <c r="AR857" s="31" t="n">
        <f aca="false">IF(ISNUMBER(C857),C857,AP857)-AQ857</f>
        <v>7390.26257467453</v>
      </c>
      <c r="AS857" s="31" t="n">
        <f aca="false">IF(ISNUMBER(C857),C857-AP857,0)</f>
        <v>-75.8833177628821</v>
      </c>
      <c r="AT857" s="32"/>
      <c r="AU857" s="33"/>
      <c r="AV857" s="33"/>
      <c r="AW857" s="31"/>
      <c r="AX857" s="31"/>
    </row>
    <row r="858" customFormat="false" ht="16.5" hidden="false" customHeight="true" outlineLevel="0" collapsed="false">
      <c r="A858" s="23" t="n">
        <v>857</v>
      </c>
      <c r="B858" s="24" t="n">
        <v>39269</v>
      </c>
      <c r="C858" s="23" t="n">
        <v>9663</v>
      </c>
      <c r="D858" s="25"/>
      <c r="E858" s="25" t="n">
        <v>317000</v>
      </c>
      <c r="F858" s="25"/>
      <c r="G858" s="25" t="n">
        <v>71.7825</v>
      </c>
      <c r="H858" s="25" t="n">
        <v>74.785</v>
      </c>
      <c r="I858" s="25" t="n">
        <v>2.959</v>
      </c>
      <c r="J858" s="25" t="n">
        <v>14215.651</v>
      </c>
      <c r="K858" s="25" t="n">
        <v>762950</v>
      </c>
      <c r="L858" s="25" t="n">
        <v>1748</v>
      </c>
      <c r="M858" s="25" t="n">
        <v>16.661</v>
      </c>
      <c r="N858" s="25" t="n">
        <v>252595</v>
      </c>
      <c r="O858" s="25" t="n">
        <v>9685.8</v>
      </c>
      <c r="P858" s="25" t="n">
        <v>2484433</v>
      </c>
      <c r="Q858" s="25"/>
      <c r="R858" s="25" t="n">
        <v>10222</v>
      </c>
      <c r="S858" s="25" t="n">
        <v>11.4953</v>
      </c>
      <c r="T858" s="25" t="n">
        <v>104.2</v>
      </c>
      <c r="U858" s="25" t="n">
        <v>23</v>
      </c>
      <c r="V858" s="25" t="n">
        <v>88.1</v>
      </c>
      <c r="W858" s="25" t="n">
        <v>94.38408</v>
      </c>
      <c r="X858" s="25"/>
      <c r="Y858" s="25"/>
      <c r="Z858" s="25"/>
      <c r="AA858" s="25" t="n">
        <v>298818</v>
      </c>
      <c r="AB858" s="26"/>
      <c r="AC858" s="27" t="n">
        <v>1</v>
      </c>
      <c r="AD858" s="28" t="n">
        <v>0</v>
      </c>
      <c r="AE858" s="28" t="n">
        <v>72.3</v>
      </c>
      <c r="AF858" s="27"/>
      <c r="AG858" s="29" t="n">
        <f aca="false">6753.47943187+0.36116788*I858+0.01252571*N858-22.85359542*V858+0.00407811*AA858-0.00067349*E858</f>
        <v>8910.19443255492</v>
      </c>
      <c r="AH858" s="29" t="n">
        <f aca="false">A858*'Simple Linear Regression'!$B$18+'Simple Linear Regression'!$B$17</f>
        <v>8616.38912784627</v>
      </c>
      <c r="AI858" s="29" t="n">
        <f aca="false">7491.3971+0.0137554*N858-0.00058829*E858-34.3283*V858+0.30565*L858+54.6031*M858</f>
        <v>9199.1496521</v>
      </c>
      <c r="AJ858" s="29" t="n">
        <f aca="false">7491.3971-0.00058829*E858+0.30565*L858+54.6031*M858+0.0137554*N858-34.3283*V858</f>
        <v>9199.1496521</v>
      </c>
      <c r="AK858" s="30" t="n">
        <f aca="false">11611.58410651-152.38769329*I132+0.00324611*N132-2.92151591*V132-0.00770426*AA132-0.00077781*E132</f>
        <v>9590.97443597802</v>
      </c>
      <c r="AL858" s="29" t="n">
        <f aca="false">2192.59+2373.87*I858+0.0316653*N858-15.7623*V858+0.00202406*AA858-0.000740146*E858-0.00963493*(I858*N858)</f>
        <v>8995.48614340735</v>
      </c>
      <c r="AM858" s="30" t="n">
        <f aca="false">5205.907083+122.0638992*I858+13.609808*(N858/1000)-1.245906883*AD858+0.7746840854*AE858-134.2474226*AC858-1547.125689*IF(AND(B858&gt;=DATE(2020,3,20),B858&lt;=DATE(2020,6,26)),1,0)</f>
        <v>8926.62584926722</v>
      </c>
      <c r="AN858" s="30" t="n">
        <f aca="false">IF(ISNUMBER(C859),C859,AN859)-0.8328750492*(AD860-AD859)+3.274150872*(AE860-AE859)+0.7954612886*((IF(ISNUMBER(C859),C859,AN859)-IF(ISNUMBER(C858),C858,AN858))-(-0.8328750492*(AD859-AD858)+3.274150872*(AE859-AE858)))-1.394571582*AO859+0.4181414112*AO858</f>
        <v>9690.72871862212</v>
      </c>
      <c r="AP858" s="31" t="n">
        <f aca="false">AQ858+AR857+'ARIMAX(1,1,1) Model'!$C$19*(AR857-AR856)+'ARIMAX(1,1,1) Model'!$C$20*AS857</f>
        <v>9483.75783900839</v>
      </c>
      <c r="AQ858" s="31" t="n">
        <f aca="false">'ARIMAX(1,1,1) Model'!$C$6*I858+'ARIMAX(1,1,1) Model'!$C$7*N858/1000+'ARIMAX(1,1,1) Model'!$C$8*AD858+'ARIMAX(1,1,1) Model'!$C$9*AE858+'ARIMAX(1,1,1) Model'!$C$10*AC858+'ARIMAX(1,1,1) Model'!$C$11*IF(AND(B858&gt;='ARIMAX(1,1,1) Model'!$C$25,B858&lt;='ARIMAX(1,1,1) Model'!$C$26),1,0)+'ARIMAX(1,1,1) Model'!$C$12*E858/1000+'ARIMAX(1,1,1) Model'!$C$13*V858+'ARIMAX(1,1,1) Model'!$C$14*A858+'ARIMAX(1,1,1) Model'!$C$15*SIN(2*PI()*A858/'ARIMAX(1,1,1) Model'!$C$24)+'ARIMAX(1,1,1) Model'!$C$16*COS(2*PI()*A858/'ARIMAX(1,1,1) Model'!$C$24)+'ARIMAX(1,1,1) Model'!$C$17*SIN(4*PI()*A858/'ARIMAX(1,1,1) Model'!$C$24)+'ARIMAX(1,1,1) Model'!$C$18*COS(4*PI()*A858/'ARIMAX(1,1,1) Model'!$C$24)</f>
        <v>2027.39569896056</v>
      </c>
      <c r="AR858" s="31" t="n">
        <f aca="false">IF(ISNUMBER(C858),C858,AP858)-AQ858</f>
        <v>7635.60430103944</v>
      </c>
      <c r="AS858" s="31" t="n">
        <f aca="false">IF(ISNUMBER(C858),C858-AP858,0)</f>
        <v>179.242160991613</v>
      </c>
      <c r="AT858" s="32"/>
      <c r="AU858" s="33"/>
      <c r="AV858" s="33"/>
      <c r="AW858" s="31"/>
      <c r="AX858" s="31"/>
    </row>
    <row r="859" customFormat="false" ht="16.5" hidden="false" customHeight="true" outlineLevel="0" collapsed="false">
      <c r="A859" s="23" t="n">
        <v>858</v>
      </c>
      <c r="B859" s="24" t="n">
        <v>39276</v>
      </c>
      <c r="C859" s="23" t="n">
        <v>9710</v>
      </c>
      <c r="D859" s="25"/>
      <c r="E859" s="25" t="n">
        <v>321000</v>
      </c>
      <c r="F859" s="25"/>
      <c r="G859" s="25" t="n">
        <v>72.792</v>
      </c>
      <c r="H859" s="25" t="n">
        <v>77.756</v>
      </c>
      <c r="I859" s="25" t="n">
        <v>2.981</v>
      </c>
      <c r="J859" s="25" t="n">
        <v>14215.651</v>
      </c>
      <c r="K859" s="25" t="n">
        <v>879460</v>
      </c>
      <c r="L859" s="25" t="n">
        <v>1748</v>
      </c>
      <c r="M859" s="25" t="n">
        <v>16.661</v>
      </c>
      <c r="N859" s="25" t="n">
        <v>252595</v>
      </c>
      <c r="O859" s="25" t="n">
        <v>9685.8</v>
      </c>
      <c r="P859" s="25" t="n">
        <v>2484433</v>
      </c>
      <c r="Q859" s="25"/>
      <c r="R859" s="25" t="n">
        <v>10222</v>
      </c>
      <c r="S859" s="25" t="n">
        <v>11.4953</v>
      </c>
      <c r="T859" s="25" t="n">
        <v>104.2</v>
      </c>
      <c r="U859" s="25" t="n">
        <v>23</v>
      </c>
      <c r="V859" s="25" t="n">
        <v>88.1</v>
      </c>
      <c r="W859" s="25" t="n">
        <v>93.67374</v>
      </c>
      <c r="X859" s="25"/>
      <c r="Y859" s="25"/>
      <c r="Z859" s="25"/>
      <c r="AA859" s="25" t="n">
        <v>298818</v>
      </c>
      <c r="AB859" s="26"/>
      <c r="AC859" s="27" t="n">
        <v>0</v>
      </c>
      <c r="AD859" s="28" t="n">
        <v>0</v>
      </c>
      <c r="AE859" s="28" t="n">
        <v>84.5</v>
      </c>
      <c r="AF859" s="27"/>
      <c r="AG859" s="29" t="n">
        <f aca="false">6753.47943187+0.36116788*I859+0.01252571*N859-22.85359542*V859+0.00407811*AA859-0.00067349*E859</f>
        <v>8907.50841824828</v>
      </c>
      <c r="AH859" s="29" t="n">
        <f aca="false">A859*'Simple Linear Regression'!$B$18+'Simple Linear Regression'!$B$17</f>
        <v>8617.24216493018</v>
      </c>
      <c r="AI859" s="29" t="n">
        <f aca="false">7491.3971+0.0137554*N859-0.00058829*E859-34.3283*V859+0.30565*L859+54.6031*M859</f>
        <v>9196.7964921</v>
      </c>
      <c r="AJ859" s="29" t="n">
        <f aca="false">7491.3971-0.00058829*E859+0.30565*L859+54.6031*M859+0.0137554*N859-34.3283*V859</f>
        <v>9196.7964921</v>
      </c>
      <c r="AK859" s="30" t="n">
        <f aca="false">11611.58410651-152.38769329*I133+0.00324611*N133-2.92151591*V133-0.00770426*AA133-0.00077781*E133</f>
        <v>9599.0573113646</v>
      </c>
      <c r="AL859" s="29" t="n">
        <f aca="false">2192.59+2373.87*I859+0.0316653*N859-15.7623*V859+0.00202406*AA859-0.000740146*E859-0.00963493*(I859*N859)</f>
        <v>8991.20852625365</v>
      </c>
      <c r="AM859" s="30" t="n">
        <f aca="false">5205.907083+122.0638992*I859+13.609808*(N859/1000)-1.245906883*AD859+0.7746840854*AE859-134.2474226*AC859-1547.125689*IF(AND(B859&gt;=DATE(2020,3,20),B859&lt;=DATE(2020,6,26)),1,0)</f>
        <v>9073.0098234915</v>
      </c>
      <c r="AN859" s="30" t="n">
        <f aca="false">IF(ISNUMBER(C860),C860,AN860)-0.8328750492*(AD861-AD860)+3.274150872*(AE861-AE860)+0.7954612886*((IF(ISNUMBER(C860),C860,AN860)-IF(ISNUMBER(C859),C859,AN859))-(-0.8328750492*(AD860-AD859)+3.274150872*(AE860-AE859)))-1.394571582*AO860+0.4181414112*AO859</f>
        <v>9677.52456131501</v>
      </c>
      <c r="AP859" s="31" t="n">
        <f aca="false">AQ859+AR858+'ARIMAX(1,1,1) Model'!$C$19*(AR858-AR857)+'ARIMAX(1,1,1) Model'!$C$20*AS858</f>
        <v>9635.2994575251</v>
      </c>
      <c r="AQ859" s="31" t="n">
        <f aca="false">'ARIMAX(1,1,1) Model'!$C$6*I859+'ARIMAX(1,1,1) Model'!$C$7*N859/1000+'ARIMAX(1,1,1) Model'!$C$8*AD859+'ARIMAX(1,1,1) Model'!$C$9*AE859+'ARIMAX(1,1,1) Model'!$C$10*AC859+'ARIMAX(1,1,1) Model'!$C$11*IF(AND(B859&gt;='ARIMAX(1,1,1) Model'!$C$25,B859&lt;='ARIMAX(1,1,1) Model'!$C$26),1,0)+'ARIMAX(1,1,1) Model'!$C$12*E859/1000+'ARIMAX(1,1,1) Model'!$C$13*V859+'ARIMAX(1,1,1) Model'!$C$14*A859+'ARIMAX(1,1,1) Model'!$C$15*SIN(2*PI()*A859/'ARIMAX(1,1,1) Model'!$C$24)+'ARIMAX(1,1,1) Model'!$C$16*COS(2*PI()*A859/'ARIMAX(1,1,1) Model'!$C$24)+'ARIMAX(1,1,1) Model'!$C$17*SIN(4*PI()*A859/'ARIMAX(1,1,1) Model'!$C$24)+'ARIMAX(1,1,1) Model'!$C$18*COS(4*PI()*A859/'ARIMAX(1,1,1) Model'!$C$24)</f>
        <v>2137.09948413588</v>
      </c>
      <c r="AR859" s="31" t="n">
        <f aca="false">IF(ISNUMBER(C859),C859,AP859)-AQ859</f>
        <v>7572.90051586412</v>
      </c>
      <c r="AS859" s="31" t="n">
        <f aca="false">IF(ISNUMBER(C859),C859-AP859,0)</f>
        <v>74.7005424748986</v>
      </c>
      <c r="AT859" s="32"/>
      <c r="AU859" s="33"/>
      <c r="AV859" s="33"/>
      <c r="AW859" s="31"/>
      <c r="AX859" s="31"/>
    </row>
    <row r="860" customFormat="false" ht="16.5" hidden="false" customHeight="true" outlineLevel="0" collapsed="false">
      <c r="A860" s="23" t="n">
        <v>859</v>
      </c>
      <c r="B860" s="24" t="n">
        <v>39283</v>
      </c>
      <c r="C860" s="23" t="n">
        <v>9688</v>
      </c>
      <c r="D860" s="25"/>
      <c r="E860" s="25" t="n">
        <v>317000</v>
      </c>
      <c r="F860" s="25"/>
      <c r="G860" s="25" t="n">
        <v>74.92</v>
      </c>
      <c r="H860" s="25" t="n">
        <v>78.244</v>
      </c>
      <c r="I860" s="25" t="n">
        <v>3.049</v>
      </c>
      <c r="J860" s="25" t="n">
        <v>14215.651</v>
      </c>
      <c r="K860" s="25" t="n">
        <v>879460</v>
      </c>
      <c r="L860" s="25" t="n">
        <v>1748</v>
      </c>
      <c r="M860" s="25" t="n">
        <v>16.179</v>
      </c>
      <c r="N860" s="25" t="n">
        <v>267574</v>
      </c>
      <c r="O860" s="25" t="n">
        <v>9685.8</v>
      </c>
      <c r="P860" s="25" t="n">
        <v>2484433</v>
      </c>
      <c r="Q860" s="25"/>
      <c r="R860" s="25" t="n">
        <v>10222</v>
      </c>
      <c r="S860" s="25" t="n">
        <v>11.4953</v>
      </c>
      <c r="T860" s="25" t="n">
        <v>104.2</v>
      </c>
      <c r="U860" s="25" t="n">
        <v>23</v>
      </c>
      <c r="V860" s="25" t="n">
        <v>88.1</v>
      </c>
      <c r="W860" s="25" t="n">
        <v>93.26556</v>
      </c>
      <c r="X860" s="25"/>
      <c r="Y860" s="25"/>
      <c r="Z860" s="25"/>
      <c r="AA860" s="25" t="n">
        <v>298818</v>
      </c>
      <c r="AB860" s="26"/>
      <c r="AC860" s="27" t="n">
        <v>0</v>
      </c>
      <c r="AD860" s="28" t="n">
        <v>0</v>
      </c>
      <c r="AE860" s="28" t="n">
        <v>76.9</v>
      </c>
      <c r="AF860" s="27"/>
      <c r="AG860" s="29" t="n">
        <f aca="false">6753.47943187+0.36116788*I860+0.01252571*N860-22.85359542*V860+0.00407811*AA860-0.00067349*E860</f>
        <v>9097.84954775412</v>
      </c>
      <c r="AH860" s="29" t="n">
        <f aca="false">A860*'Simple Linear Regression'!$B$18+'Simple Linear Regression'!$B$17</f>
        <v>8618.09520201408</v>
      </c>
      <c r="AI860" s="29" t="n">
        <f aca="false">7491.3971+0.0137554*N860-0.00058829*E860-34.3283*V860+0.30565*L860+54.6031*M860</f>
        <v>9378.8730945</v>
      </c>
      <c r="AJ860" s="29" t="n">
        <f aca="false">7491.3971-0.00058829*E860+0.30565*L860+54.6031*M860+0.0137554*N860-34.3283*V860</f>
        <v>9378.8730945</v>
      </c>
      <c r="AK860" s="30" t="n">
        <f aca="false">11611.58410651-152.38769329*I134+0.00324611*N134-2.92151591*V134-0.00770426*AA134-0.00077781*E134</f>
        <v>9583.33716468789</v>
      </c>
      <c r="AL860" s="29" t="n">
        <f aca="false">2192.59+2373.87*I860+0.0316653*N860-15.7623*V860+0.00202406*AA860-0.000740146*E860-0.00963493*(I860*N860)</f>
        <v>9024.37620058882</v>
      </c>
      <c r="AM860" s="30" t="n">
        <f aca="false">5205.907083+122.0638992*I860+13.609808*(N860/1000)-1.245906883*AD860+0.7746840854*AE860-134.2474226*AC860-1547.125689*IF(AND(B860&gt;=DATE(2020,3,20),B860&lt;=DATE(2020,6,26)),1,0)</f>
        <v>9279.28388362006</v>
      </c>
      <c r="AN860" s="30" t="n">
        <f aca="false">IF(ISNUMBER(C861),C861,AN861)-0.8328750492*(AD862-AD861)+3.274150872*(AE862-AE861)+0.7954612886*((IF(ISNUMBER(C861),C861,AN861)-IF(ISNUMBER(C860),C860,AN860))-(-0.8328750492*(AD861-AD860)+3.274150872*(AE861-AE860)))-1.394571582*AO861+0.4181414112*AO860</f>
        <v>9727.43570178648</v>
      </c>
      <c r="AP860" s="31" t="n">
        <f aca="false">AQ860+AR859+'ARIMAX(1,1,1) Model'!$C$19*(AR859-AR858)+'ARIMAX(1,1,1) Model'!$C$20*AS859</f>
        <v>9582.72082000168</v>
      </c>
      <c r="AQ860" s="31" t="n">
        <f aca="false">'ARIMAX(1,1,1) Model'!$C$6*I860+'ARIMAX(1,1,1) Model'!$C$7*N860/1000+'ARIMAX(1,1,1) Model'!$C$8*AD860+'ARIMAX(1,1,1) Model'!$C$9*AE860+'ARIMAX(1,1,1) Model'!$C$10*AC860+'ARIMAX(1,1,1) Model'!$C$11*IF(AND(B860&gt;='ARIMAX(1,1,1) Model'!$C$25,B860&lt;='ARIMAX(1,1,1) Model'!$C$26),1,0)+'ARIMAX(1,1,1) Model'!$C$12*E860/1000+'ARIMAX(1,1,1) Model'!$C$13*V860+'ARIMAX(1,1,1) Model'!$C$14*A860+'ARIMAX(1,1,1) Model'!$C$15*SIN(2*PI()*A860/'ARIMAX(1,1,1) Model'!$C$24)+'ARIMAX(1,1,1) Model'!$C$16*COS(2*PI()*A860/'ARIMAX(1,1,1) Model'!$C$24)+'ARIMAX(1,1,1) Model'!$C$17*SIN(4*PI()*A860/'ARIMAX(1,1,1) Model'!$C$24)+'ARIMAX(1,1,1) Model'!$C$18*COS(4*PI()*A860/'ARIMAX(1,1,1) Model'!$C$24)</f>
        <v>2083.17263227885</v>
      </c>
      <c r="AR860" s="31" t="n">
        <f aca="false">IF(ISNUMBER(C860),C860,AP860)-AQ860</f>
        <v>7604.82736772115</v>
      </c>
      <c r="AS860" s="31" t="n">
        <f aca="false">IF(ISNUMBER(C860),C860-AP860,0)</f>
        <v>105.279179998322</v>
      </c>
      <c r="AT860" s="32"/>
      <c r="AU860" s="33"/>
      <c r="AV860" s="33"/>
      <c r="AW860" s="31"/>
      <c r="AX860" s="31"/>
    </row>
    <row r="861" customFormat="false" ht="16.5" hidden="false" customHeight="true" outlineLevel="0" collapsed="false">
      <c r="A861" s="23" t="n">
        <v>860</v>
      </c>
      <c r="B861" s="24" t="n">
        <v>39290</v>
      </c>
      <c r="C861" s="23" t="n">
        <v>9662</v>
      </c>
      <c r="D861" s="25"/>
      <c r="E861" s="25" t="n">
        <v>310000</v>
      </c>
      <c r="F861" s="25"/>
      <c r="G861" s="25" t="n">
        <v>75.152</v>
      </c>
      <c r="H861" s="25" t="n">
        <v>76.662</v>
      </c>
      <c r="I861" s="25" t="n">
        <v>2.958</v>
      </c>
      <c r="J861" s="25" t="n">
        <v>14215.651</v>
      </c>
      <c r="K861" s="25" t="n">
        <v>879460</v>
      </c>
      <c r="L861" s="25" t="n">
        <v>1748</v>
      </c>
      <c r="M861" s="25" t="n">
        <v>16.179</v>
      </c>
      <c r="N861" s="25" t="n">
        <v>267574</v>
      </c>
      <c r="O861" s="25" t="n">
        <v>9685.8</v>
      </c>
      <c r="P861" s="25" t="n">
        <v>2484433</v>
      </c>
      <c r="Q861" s="25"/>
      <c r="R861" s="25" t="n">
        <v>10222</v>
      </c>
      <c r="S861" s="25" t="n">
        <v>11.4953</v>
      </c>
      <c r="T861" s="25" t="n">
        <v>104.2</v>
      </c>
      <c r="U861" s="25" t="n">
        <v>23</v>
      </c>
      <c r="V861" s="25" t="n">
        <v>88.1</v>
      </c>
      <c r="W861" s="25" t="n">
        <v>92.81318</v>
      </c>
      <c r="X861" s="25"/>
      <c r="Y861" s="25"/>
      <c r="Z861" s="25"/>
      <c r="AA861" s="25" t="n">
        <v>298818</v>
      </c>
      <c r="AB861" s="26"/>
      <c r="AC861" s="27" t="n">
        <v>0</v>
      </c>
      <c r="AD861" s="28" t="n">
        <v>0</v>
      </c>
      <c r="AE861" s="28" t="n">
        <v>73</v>
      </c>
      <c r="AF861" s="27"/>
      <c r="AG861" s="29" t="n">
        <f aca="false">6753.47943187+0.36116788*I861+0.01252571*N861-22.85359542*V861+0.00407811*AA861-0.00067349*E861</f>
        <v>9102.53111147704</v>
      </c>
      <c r="AH861" s="29" t="n">
        <f aca="false">A861*'Simple Linear Regression'!$B$18+'Simple Linear Regression'!$B$17</f>
        <v>8618.94823909799</v>
      </c>
      <c r="AI861" s="29" t="n">
        <f aca="false">7491.3971+0.0137554*N861-0.00058829*E861-34.3283*V861+0.30565*L861+54.6031*M861</f>
        <v>9382.9911245</v>
      </c>
      <c r="AJ861" s="29" t="n">
        <f aca="false">7491.3971-0.00058829*E861+0.30565*L861+54.6031*M861+0.0137554*N861-34.3283*V861</f>
        <v>9382.9911245</v>
      </c>
      <c r="AK861" s="30" t="n">
        <f aca="false">11611.58410651-152.38769329*I135+0.00324611*N135-2.92151591*V135-0.00770426*AA135-0.00077781*E135</f>
        <v>9580.08940852815</v>
      </c>
      <c r="AL861" s="29" t="n">
        <f aca="false">2192.59+2373.87*I861+0.0316653*N861-15.7623*V861+0.00202406*AA861-0.000740146*E861-0.00963493*(I861*N861)</f>
        <v>9048.13821773244</v>
      </c>
      <c r="AM861" s="30" t="n">
        <f aca="false">5205.907083+122.0638992*I861+13.609808*(N861/1000)-1.245906883*AD861+0.7746840854*AE861-134.2474226*AC861-1547.125689*IF(AND(B861&gt;=DATE(2020,3,20),B861&lt;=DATE(2020,6,26)),1,0)</f>
        <v>9265.1548008598</v>
      </c>
      <c r="AN861" s="30" t="n">
        <f aca="false">IF(ISNUMBER(C862),C862,AN862)-0.8328750492*(AD863-AD862)+3.274150872*(AE863-AE862)+0.7954612886*((IF(ISNUMBER(C862),C862,AN862)-IF(ISNUMBER(C861),C861,AN861))-(-0.8328750492*(AD862-AD861)+3.274150872*(AE862-AE861)))-1.394571582*AO862+0.4181414112*AO861</f>
        <v>9471.23718147688</v>
      </c>
      <c r="AP861" s="31" t="n">
        <f aca="false">AQ861+AR860+'ARIMAX(1,1,1) Model'!$C$19*(AR860-AR859)+'ARIMAX(1,1,1) Model'!$C$20*AS860</f>
        <v>9579.93102002487</v>
      </c>
      <c r="AQ861" s="31" t="n">
        <f aca="false">'ARIMAX(1,1,1) Model'!$C$6*I861+'ARIMAX(1,1,1) Model'!$C$7*N861/1000+'ARIMAX(1,1,1) Model'!$C$8*AD861+'ARIMAX(1,1,1) Model'!$C$9*AE861+'ARIMAX(1,1,1) Model'!$C$10*AC861+'ARIMAX(1,1,1) Model'!$C$11*IF(AND(B861&gt;='ARIMAX(1,1,1) Model'!$C$25,B861&lt;='ARIMAX(1,1,1) Model'!$C$26),1,0)+'ARIMAX(1,1,1) Model'!$C$12*E861/1000+'ARIMAX(1,1,1) Model'!$C$13*V861+'ARIMAX(1,1,1) Model'!$C$14*A861+'ARIMAX(1,1,1) Model'!$C$15*SIN(2*PI()*A861/'ARIMAX(1,1,1) Model'!$C$24)+'ARIMAX(1,1,1) Model'!$C$16*COS(2*PI()*A861/'ARIMAX(1,1,1) Model'!$C$24)+'ARIMAX(1,1,1) Model'!$C$17*SIN(4*PI()*A861/'ARIMAX(1,1,1) Model'!$C$24)+'ARIMAX(1,1,1) Model'!$C$18*COS(4*PI()*A861/'ARIMAX(1,1,1) Model'!$C$24)</f>
        <v>2066.74982557419</v>
      </c>
      <c r="AR861" s="31" t="n">
        <f aca="false">IF(ISNUMBER(C861),C861,AP861)-AQ861</f>
        <v>7595.25017442581</v>
      </c>
      <c r="AS861" s="31" t="n">
        <f aca="false">IF(ISNUMBER(C861),C861-AP861,0)</f>
        <v>82.0689799751326</v>
      </c>
      <c r="AT861" s="32"/>
      <c r="AU861" s="33"/>
      <c r="AV861" s="33"/>
      <c r="AW861" s="31"/>
      <c r="AX861" s="31"/>
    </row>
    <row r="862" customFormat="false" ht="16.5" hidden="false" customHeight="true" outlineLevel="0" collapsed="false">
      <c r="A862" s="23" t="n">
        <v>861</v>
      </c>
      <c r="B862" s="24" t="n">
        <v>39297</v>
      </c>
      <c r="C862" s="23" t="n">
        <v>9575</v>
      </c>
      <c r="D862" s="25"/>
      <c r="E862" s="25" t="n">
        <v>305000</v>
      </c>
      <c r="F862" s="25"/>
      <c r="G862" s="25" t="n">
        <v>76.752</v>
      </c>
      <c r="H862" s="25" t="n">
        <v>76.338</v>
      </c>
      <c r="I862" s="25" t="n">
        <v>2.876</v>
      </c>
      <c r="J862" s="25" t="n">
        <v>14215.651</v>
      </c>
      <c r="K862" s="25" t="n">
        <v>879460</v>
      </c>
      <c r="L862" s="25" t="n">
        <v>1748</v>
      </c>
      <c r="M862" s="25" t="n">
        <v>16.179</v>
      </c>
      <c r="N862" s="25" t="n">
        <v>267574</v>
      </c>
      <c r="O862" s="25" t="n">
        <v>9685.8</v>
      </c>
      <c r="P862" s="25" t="n">
        <v>2484433</v>
      </c>
      <c r="Q862" s="25"/>
      <c r="R862" s="25" t="n">
        <v>10222</v>
      </c>
      <c r="S862" s="25" t="n">
        <v>11.4953</v>
      </c>
      <c r="T862" s="25" t="n">
        <v>104.2</v>
      </c>
      <c r="U862" s="25" t="n">
        <v>23</v>
      </c>
      <c r="V862" s="25" t="n">
        <v>88.1</v>
      </c>
      <c r="W862" s="25" t="n">
        <v>92.9499</v>
      </c>
      <c r="X862" s="25"/>
      <c r="Y862" s="25"/>
      <c r="Z862" s="25"/>
      <c r="AA862" s="25" t="n">
        <v>298818</v>
      </c>
      <c r="AB862" s="26"/>
      <c r="AC862" s="27" t="n">
        <v>0</v>
      </c>
      <c r="AD862" s="28" t="n">
        <v>0</v>
      </c>
      <c r="AE862" s="28" t="n">
        <v>96.2</v>
      </c>
      <c r="AF862" s="27"/>
      <c r="AG862" s="29" t="n">
        <f aca="false">6753.47943187+0.36116788*I862+0.01252571*N862-22.85359542*V862+0.00407811*AA862-0.00067349*E862</f>
        <v>9105.86894571088</v>
      </c>
      <c r="AH862" s="29" t="n">
        <f aca="false">A862*'Simple Linear Regression'!$B$18+'Simple Linear Regression'!$B$17</f>
        <v>8619.80127618189</v>
      </c>
      <c r="AI862" s="29" t="n">
        <f aca="false">7491.3971+0.0137554*N862-0.00058829*E862-34.3283*V862+0.30565*L862+54.6031*M862</f>
        <v>9385.9325745</v>
      </c>
      <c r="AJ862" s="29" t="n">
        <f aca="false">7491.3971-0.00058829*E862+0.30565*L862+54.6031*M862+0.0137554*N862-34.3283*V862</f>
        <v>9385.9325745</v>
      </c>
      <c r="AK862" s="30" t="n">
        <f aca="false">11611.58410651-152.38769329*I136+0.00324611*N136-2.92151591*V136-0.00770426*AA136-0.00077781*E136</f>
        <v>9584.43562160802</v>
      </c>
      <c r="AL862" s="29" t="n">
        <f aca="false">2192.59+2373.87*I862+0.0316653*N862-15.7623*V862+0.00202406*AA862-0.000740146*E862-0.00963493*(I862*N862)</f>
        <v>9068.58226203768</v>
      </c>
      <c r="AM862" s="30" t="n">
        <f aca="false">5205.907083+122.0638992*I862+13.609808*(N862/1000)-1.245906883*AD862+0.7746840854*AE862-134.2474226*AC862-1547.125689*IF(AND(B862&gt;=DATE(2020,3,20),B862&lt;=DATE(2020,6,26)),1,0)</f>
        <v>9273.11823190668</v>
      </c>
      <c r="AN862" s="30" t="n">
        <f aca="false">IF(ISNUMBER(C863),C863,AN863)-0.8328750492*(AD864-AD863)+3.274150872*(AE864-AE863)+0.7954612886*((IF(ISNUMBER(C863),C863,AN863)-IF(ISNUMBER(C862),C862,AN862))-(-0.8328750492*(AD863-AD862)+3.274150872*(AE863-AE862)))-1.394571582*AO863+0.4181414112*AO862</f>
        <v>9570.97519083008</v>
      </c>
      <c r="AP862" s="31" t="n">
        <f aca="false">AQ862+AR861+'ARIMAX(1,1,1) Model'!$C$19*(AR861-AR860)+'ARIMAX(1,1,1) Model'!$C$20*AS861</f>
        <v>9650.08356260837</v>
      </c>
      <c r="AQ862" s="31" t="n">
        <f aca="false">'ARIMAX(1,1,1) Model'!$C$6*I862+'ARIMAX(1,1,1) Model'!$C$7*N862/1000+'ARIMAX(1,1,1) Model'!$C$8*AD862+'ARIMAX(1,1,1) Model'!$C$9*AE862+'ARIMAX(1,1,1) Model'!$C$10*AC862+'ARIMAX(1,1,1) Model'!$C$11*IF(AND(B862&gt;='ARIMAX(1,1,1) Model'!$C$25,B862&lt;='ARIMAX(1,1,1) Model'!$C$26),1,0)+'ARIMAX(1,1,1) Model'!$C$12*E862/1000+'ARIMAX(1,1,1) Model'!$C$13*V862+'ARIMAX(1,1,1) Model'!$C$14*A862+'ARIMAX(1,1,1) Model'!$C$15*SIN(2*PI()*A862/'ARIMAX(1,1,1) Model'!$C$24)+'ARIMAX(1,1,1) Model'!$C$16*COS(2*PI()*A862/'ARIMAX(1,1,1) Model'!$C$24)+'ARIMAX(1,1,1) Model'!$C$17*SIN(4*PI()*A862/'ARIMAX(1,1,1) Model'!$C$24)+'ARIMAX(1,1,1) Model'!$C$18*COS(4*PI()*A862/'ARIMAX(1,1,1) Model'!$C$24)</f>
        <v>2129.63640140322</v>
      </c>
      <c r="AR862" s="31" t="n">
        <f aca="false">IF(ISNUMBER(C862),C862,AP862)-AQ862</f>
        <v>7445.36359859678</v>
      </c>
      <c r="AS862" s="31" t="n">
        <f aca="false">IF(ISNUMBER(C862),C862-AP862,0)</f>
        <v>-75.0835626083663</v>
      </c>
      <c r="AT862" s="32"/>
      <c r="AU862" s="33"/>
      <c r="AV862" s="33"/>
      <c r="AW862" s="31"/>
      <c r="AX862" s="31"/>
    </row>
    <row r="863" customFormat="false" ht="16.5" hidden="false" customHeight="true" outlineLevel="0" collapsed="false">
      <c r="A863" s="23" t="n">
        <v>862</v>
      </c>
      <c r="B863" s="24" t="n">
        <v>39304</v>
      </c>
      <c r="C863" s="23" t="n">
        <v>9572</v>
      </c>
      <c r="D863" s="25"/>
      <c r="E863" s="25" t="n">
        <v>314000</v>
      </c>
      <c r="F863" s="25"/>
      <c r="G863" s="25" t="n">
        <v>71.924</v>
      </c>
      <c r="H863" s="25" t="n">
        <v>70.698</v>
      </c>
      <c r="I863" s="25" t="n">
        <v>2.838</v>
      </c>
      <c r="J863" s="25" t="n">
        <v>14402.082</v>
      </c>
      <c r="K863" s="25" t="n">
        <v>828090</v>
      </c>
      <c r="L863" s="25" t="n">
        <v>1771</v>
      </c>
      <c r="M863" s="25" t="n">
        <v>16.179</v>
      </c>
      <c r="N863" s="25" t="n">
        <v>267574</v>
      </c>
      <c r="O863" s="25" t="n">
        <v>9706.8</v>
      </c>
      <c r="P863" s="25" t="n">
        <v>2484433</v>
      </c>
      <c r="Q863" s="25"/>
      <c r="R863" s="25" t="n">
        <v>10222</v>
      </c>
      <c r="S863" s="25" t="n">
        <v>11.4953</v>
      </c>
      <c r="T863" s="25" t="n">
        <v>105.1</v>
      </c>
      <c r="U863" s="25" t="n">
        <v>23</v>
      </c>
      <c r="V863" s="25" t="n">
        <v>89.7</v>
      </c>
      <c r="W863" s="25" t="n">
        <v>93.3654</v>
      </c>
      <c r="X863" s="25"/>
      <c r="Y863" s="25"/>
      <c r="Z863" s="25"/>
      <c r="AA863" s="25" t="n">
        <v>298818</v>
      </c>
      <c r="AB863" s="26"/>
      <c r="AC863" s="27" t="n">
        <v>0</v>
      </c>
      <c r="AD863" s="28" t="n">
        <v>0</v>
      </c>
      <c r="AE863" s="28" t="n">
        <v>104.1</v>
      </c>
      <c r="AF863" s="27"/>
      <c r="AG863" s="29" t="n">
        <f aca="false">6753.47943187+0.36116788*I863+0.01252571*N863-22.85359542*V863+0.00407811*AA863-0.00067349*E863</f>
        <v>9063.22805865944</v>
      </c>
      <c r="AH863" s="29" t="n">
        <f aca="false">A863*'Simple Linear Regression'!$B$18+'Simple Linear Regression'!$B$17</f>
        <v>8620.6543132658</v>
      </c>
      <c r="AI863" s="29" t="n">
        <f aca="false">7491.3971+0.0137554*N863-0.00058829*E863-34.3283*V863+0.30565*L863+54.6031*M863</f>
        <v>9332.7426345</v>
      </c>
      <c r="AJ863" s="29" t="n">
        <f aca="false">7491.3971-0.00058829*E863+0.30565*L863+54.6031*M863+0.0137554*N863-34.3283*V863</f>
        <v>9332.7426345</v>
      </c>
      <c r="AK863" s="30" t="n">
        <f aca="false">11611.58410651-152.38769329*I137+0.00324611*N137-2.92151591*V137-0.00770426*AA137-0.00077781*E137</f>
        <v>9581.11627886805</v>
      </c>
      <c r="AL863" s="29" t="n">
        <f aca="false">2192.59+2373.87*I863+0.0316653*N863-15.7623*V863+0.00202406*AA863-0.000740146*E863-0.00963493*(I863*N863)</f>
        <v>9044.46036491084</v>
      </c>
      <c r="AM863" s="30" t="n">
        <f aca="false">5205.907083+122.0638992*I863+13.609808*(N863/1000)-1.245906883*AD863+0.7746840854*AE863-134.2474226*AC863-1547.125689*IF(AND(B863&gt;=DATE(2020,3,20),B863&lt;=DATE(2020,6,26)),1,0)</f>
        <v>9274.59980801174</v>
      </c>
      <c r="AN863" s="30" t="n">
        <f aca="false">IF(ISNUMBER(C864),C864,AN864)-0.8328750492*(AD865-AD864)+3.274150872*(AE865-AE864)+0.7954612886*((IF(ISNUMBER(C864),C864,AN864)-IF(ISNUMBER(C863),C863,AN863))-(-0.8328750492*(AD864-AD863)+3.274150872*(AE864-AE863)))-1.394571582*AO864+0.4181414112*AO863</f>
        <v>9817.98415811229</v>
      </c>
      <c r="AP863" s="31" t="n">
        <f aca="false">AQ863+AR862+'ARIMAX(1,1,1) Model'!$C$19*(AR862-AR861)+'ARIMAX(1,1,1) Model'!$C$20*AS862</f>
        <v>9652.98270300814</v>
      </c>
      <c r="AQ863" s="31" t="n">
        <f aca="false">'ARIMAX(1,1,1) Model'!$C$6*I863+'ARIMAX(1,1,1) Model'!$C$7*N863/1000+'ARIMAX(1,1,1) Model'!$C$8*AD863+'ARIMAX(1,1,1) Model'!$C$9*AE863+'ARIMAX(1,1,1) Model'!$C$10*AC863+'ARIMAX(1,1,1) Model'!$C$11*IF(AND(B863&gt;='ARIMAX(1,1,1) Model'!$C$25,B863&lt;='ARIMAX(1,1,1) Model'!$C$26),1,0)+'ARIMAX(1,1,1) Model'!$C$12*E863/1000+'ARIMAX(1,1,1) Model'!$C$13*V863+'ARIMAX(1,1,1) Model'!$C$14*A863+'ARIMAX(1,1,1) Model'!$C$15*SIN(2*PI()*A863/'ARIMAX(1,1,1) Model'!$C$24)+'ARIMAX(1,1,1) Model'!$C$16*COS(2*PI()*A863/'ARIMAX(1,1,1) Model'!$C$24)+'ARIMAX(1,1,1) Model'!$C$17*SIN(4*PI()*A863/'ARIMAX(1,1,1) Model'!$C$24)+'ARIMAX(1,1,1) Model'!$C$18*COS(4*PI()*A863/'ARIMAX(1,1,1) Model'!$C$24)</f>
        <v>2154.65631360408</v>
      </c>
      <c r="AR863" s="31" t="n">
        <f aca="false">IF(ISNUMBER(C863),C863,AP863)-AQ863</f>
        <v>7417.34368639592</v>
      </c>
      <c r="AS863" s="31" t="n">
        <f aca="false">IF(ISNUMBER(C863),C863-AP863,0)</f>
        <v>-80.9827030081433</v>
      </c>
      <c r="AT863" s="32"/>
      <c r="AU863" s="33"/>
      <c r="AV863" s="33"/>
      <c r="AW863" s="31"/>
      <c r="AX863" s="31"/>
    </row>
    <row r="864" customFormat="false" ht="16.5" hidden="false" customHeight="true" outlineLevel="0" collapsed="false">
      <c r="A864" s="23" t="n">
        <v>863</v>
      </c>
      <c r="B864" s="24" t="n">
        <v>39311</v>
      </c>
      <c r="C864" s="23" t="n">
        <v>9762</v>
      </c>
      <c r="D864" s="25"/>
      <c r="E864" s="25" t="n">
        <v>316000</v>
      </c>
      <c r="F864" s="25"/>
      <c r="G864" s="25" t="n">
        <v>72.05</v>
      </c>
      <c r="H864" s="25" t="n">
        <v>70.092</v>
      </c>
      <c r="I864" s="25" t="n">
        <v>2.771</v>
      </c>
      <c r="J864" s="25" t="n">
        <v>14402.082</v>
      </c>
      <c r="K864" s="25" t="n">
        <v>828090</v>
      </c>
      <c r="L864" s="25" t="n">
        <v>1771</v>
      </c>
      <c r="M864" s="25" t="n">
        <v>15.837</v>
      </c>
      <c r="N864" s="25" t="n">
        <v>265374</v>
      </c>
      <c r="O864" s="25" t="n">
        <v>9706.8</v>
      </c>
      <c r="P864" s="25" t="n">
        <v>2484433</v>
      </c>
      <c r="Q864" s="25"/>
      <c r="R864" s="25" t="n">
        <v>10222</v>
      </c>
      <c r="S864" s="25" t="n">
        <v>11.4953</v>
      </c>
      <c r="T864" s="25" t="n">
        <v>105.1</v>
      </c>
      <c r="U864" s="25" t="n">
        <v>23</v>
      </c>
      <c r="V864" s="25" t="n">
        <v>89.7</v>
      </c>
      <c r="W864" s="25" t="n">
        <v>93.29792</v>
      </c>
      <c r="X864" s="25"/>
      <c r="Y864" s="25"/>
      <c r="Z864" s="25"/>
      <c r="AA864" s="25" t="n">
        <v>298818</v>
      </c>
      <c r="AB864" s="26"/>
      <c r="AC864" s="27" t="n">
        <v>0</v>
      </c>
      <c r="AD864" s="28" t="n">
        <v>0</v>
      </c>
      <c r="AE864" s="28" t="n">
        <v>110.8</v>
      </c>
      <c r="AF864" s="27"/>
      <c r="AG864" s="29" t="n">
        <f aca="false">6753.47943187+0.36116788*I864+0.01252571*N864-22.85359542*V864+0.00407811*AA864-0.00067349*E864</f>
        <v>9034.30031841148</v>
      </c>
      <c r="AH864" s="29" t="n">
        <f aca="false">A864*'Simple Linear Regression'!$B$18+'Simple Linear Regression'!$B$17</f>
        <v>8621.5073503497</v>
      </c>
      <c r="AI864" s="29" t="n">
        <f aca="false">7491.3971+0.0137554*N864-0.00058829*E864-34.3283*V864+0.30565*L864+54.6031*M864</f>
        <v>9282.6299143</v>
      </c>
      <c r="AJ864" s="29" t="n">
        <f aca="false">7491.3971-0.00058829*E864+0.30565*L864+54.6031*M864+0.0137554*N864-34.3283*V864</f>
        <v>9282.6299143</v>
      </c>
      <c r="AK864" s="30" t="n">
        <f aca="false">11611.58410651-152.38769329*I138+0.00324611*N138-2.92151591*V138-0.00770426*AA138-0.00077781*E138</f>
        <v>9616.34109028121</v>
      </c>
      <c r="AL864" s="29" t="n">
        <f aca="false">2192.59+2373.87*I864+0.0316653*N864-15.7623*V864+0.00202406*AA864-0.000740146*E864-0.00963493*(I864*N864)</f>
        <v>9045.73338608478</v>
      </c>
      <c r="AM864" s="30" t="n">
        <f aca="false">5205.907083+122.0638992*I864+13.609808*(N864/1000)-1.245906883*AD864+0.7746840854*AE864-134.2474226*AC864-1547.125689*IF(AND(B864&gt;=DATE(2020,3,20),B864&lt;=DATE(2020,6,26)),1,0)</f>
        <v>9241.67033253752</v>
      </c>
      <c r="AN864" s="30" t="n">
        <f aca="false">IF(ISNUMBER(C865),C865,AN865)-0.8328750492*(AD866-AD865)+3.274150872*(AE866-AE865)+0.7954612886*((IF(ISNUMBER(C865),C865,AN865)-IF(ISNUMBER(C864),C864,AN864))-(-0.8328750492*(AD865-AD864)+3.274150872*(AE865-AE864)))-1.394571582*AO865+0.4181414112*AO864</f>
        <v>9580.06111516512</v>
      </c>
      <c r="AP864" s="31" t="n">
        <f aca="false">AQ864+AR863+'ARIMAX(1,1,1) Model'!$C$19*(AR863-AR862)+'ARIMAX(1,1,1) Model'!$C$20*AS863</f>
        <v>9651.17105164086</v>
      </c>
      <c r="AQ864" s="31" t="n">
        <f aca="false">'ARIMAX(1,1,1) Model'!$C$6*I864+'ARIMAX(1,1,1) Model'!$C$7*N864/1000+'ARIMAX(1,1,1) Model'!$C$8*AD864+'ARIMAX(1,1,1) Model'!$C$9*AE864+'ARIMAX(1,1,1) Model'!$C$10*AC864+'ARIMAX(1,1,1) Model'!$C$11*IF(AND(B864&gt;='ARIMAX(1,1,1) Model'!$C$25,B864&lt;='ARIMAX(1,1,1) Model'!$C$26),1,0)+'ARIMAX(1,1,1) Model'!$C$12*E864/1000+'ARIMAX(1,1,1) Model'!$C$13*V864+'ARIMAX(1,1,1) Model'!$C$14*A864+'ARIMAX(1,1,1) Model'!$C$15*SIN(2*PI()*A864/'ARIMAX(1,1,1) Model'!$C$24)+'ARIMAX(1,1,1) Model'!$C$16*COS(2*PI()*A864/'ARIMAX(1,1,1) Model'!$C$24)+'ARIMAX(1,1,1) Model'!$C$17*SIN(4*PI()*A864/'ARIMAX(1,1,1) Model'!$C$24)+'ARIMAX(1,1,1) Model'!$C$18*COS(4*PI()*A864/'ARIMAX(1,1,1) Model'!$C$24)</f>
        <v>2163.66899949951</v>
      </c>
      <c r="AR864" s="31" t="n">
        <f aca="false">IF(ISNUMBER(C864),C864,AP864)-AQ864</f>
        <v>7598.33100050049</v>
      </c>
      <c r="AS864" s="31" t="n">
        <f aca="false">IF(ISNUMBER(C864),C864-AP864,0)</f>
        <v>110.828948359138</v>
      </c>
      <c r="AT864" s="32"/>
      <c r="AU864" s="33"/>
      <c r="AV864" s="33"/>
      <c r="AW864" s="31"/>
      <c r="AX864" s="31"/>
    </row>
    <row r="865" customFormat="false" ht="16.5" hidden="false" customHeight="true" outlineLevel="0" collapsed="false">
      <c r="A865" s="23" t="n">
        <v>864</v>
      </c>
      <c r="B865" s="24" t="n">
        <v>39318</v>
      </c>
      <c r="C865" s="23" t="n">
        <v>9626</v>
      </c>
      <c r="D865" s="25"/>
      <c r="E865" s="25" t="n">
        <v>321000</v>
      </c>
      <c r="F865" s="25"/>
      <c r="G865" s="25" t="n">
        <v>70.188</v>
      </c>
      <c r="H865" s="25" t="n">
        <v>68.44</v>
      </c>
      <c r="I865" s="25" t="n">
        <v>2.785</v>
      </c>
      <c r="J865" s="25" t="n">
        <v>14402.082</v>
      </c>
      <c r="K865" s="25" t="n">
        <v>828090</v>
      </c>
      <c r="L865" s="25" t="n">
        <v>1771</v>
      </c>
      <c r="M865" s="25" t="n">
        <v>15.837</v>
      </c>
      <c r="N865" s="25" t="n">
        <v>265374</v>
      </c>
      <c r="O865" s="25" t="n">
        <v>9706.8</v>
      </c>
      <c r="P865" s="25" t="n">
        <v>2484433</v>
      </c>
      <c r="Q865" s="25"/>
      <c r="R865" s="25" t="n">
        <v>10222</v>
      </c>
      <c r="S865" s="25" t="n">
        <v>11.8498</v>
      </c>
      <c r="T865" s="25" t="n">
        <v>105.1</v>
      </c>
      <c r="U865" s="25" t="n">
        <v>23</v>
      </c>
      <c r="V865" s="25" t="n">
        <v>89.7</v>
      </c>
      <c r="W865" s="25" t="n">
        <v>94.27414</v>
      </c>
      <c r="X865" s="25"/>
      <c r="Y865" s="25"/>
      <c r="Z865" s="25"/>
      <c r="AA865" s="25" t="n">
        <v>298818</v>
      </c>
      <c r="AB865" s="26"/>
      <c r="AC865" s="27" t="n">
        <v>0</v>
      </c>
      <c r="AD865" s="28" t="n">
        <v>1.7</v>
      </c>
      <c r="AE865" s="28" t="n">
        <v>87.5</v>
      </c>
      <c r="AF865" s="27"/>
      <c r="AG865" s="29" t="n">
        <f aca="false">6753.47943187+0.36116788*I865+0.01252571*N865-22.85359542*V865+0.00407811*AA865-0.00067349*E865</f>
        <v>9030.9379247618</v>
      </c>
      <c r="AH865" s="29" t="n">
        <f aca="false">A865*'Simple Linear Regression'!$B$18+'Simple Linear Regression'!$B$17</f>
        <v>8622.3603874336</v>
      </c>
      <c r="AI865" s="29" t="n">
        <f aca="false">7491.3971+0.0137554*N865-0.00058829*E865-34.3283*V865+0.30565*L865+54.6031*M865</f>
        <v>9279.6884643</v>
      </c>
      <c r="AJ865" s="29" t="n">
        <f aca="false">7491.3971-0.00058829*E865+0.30565*L865+54.6031*M865+0.0137554*N865-34.3283*V865</f>
        <v>9279.6884643</v>
      </c>
      <c r="AK865" s="30" t="n">
        <f aca="false">11611.58410651-152.38769329*I139+0.00324611*N139-2.92151591*V139-0.00770426*AA139-0.00077781*E139</f>
        <v>9607.14388644095</v>
      </c>
      <c r="AL865" s="29" t="n">
        <f aca="false">2192.59+2373.87*I865+0.0316653*N865-15.7623*V865+0.00202406*AA865-0.000740146*E865-0.00963493*(I865*N865)</f>
        <v>9039.4707972913</v>
      </c>
      <c r="AM865" s="30" t="n">
        <f aca="false">5205.907083+122.0638992*I865+13.609808*(N865/1000)-1.245906883*AD865+0.7746840854*AE865-134.2474226*AC865-1547.125689*IF(AND(B865&gt;=DATE(2020,3,20),B865&lt;=DATE(2020,6,26)),1,0)</f>
        <v>9223.2110462354</v>
      </c>
      <c r="AN865" s="30" t="n">
        <f aca="false">IF(ISNUMBER(C866),C866,AN866)-0.8328750492*(AD867-AD866)+3.274150872*(AE867-AE866)+0.7954612886*((IF(ISNUMBER(C866),C866,AN866)-IF(ISNUMBER(C865),C865,AN865))-(-0.8328750492*(AD866-AD865)+3.274150872*(AE866-AE865)))-1.394571582*AO866+0.4181414112*AO865</f>
        <v>9531.78397960872</v>
      </c>
      <c r="AP865" s="31" t="n">
        <f aca="false">AQ865+AR864+'ARIMAX(1,1,1) Model'!$C$19*(AR864-AR863)+'ARIMAX(1,1,1) Model'!$C$20*AS864</f>
        <v>9584.81451431607</v>
      </c>
      <c r="AQ865" s="31" t="n">
        <f aca="false">'ARIMAX(1,1,1) Model'!$C$6*I865+'ARIMAX(1,1,1) Model'!$C$7*N865/1000+'ARIMAX(1,1,1) Model'!$C$8*AD865+'ARIMAX(1,1,1) Model'!$C$9*AE865+'ARIMAX(1,1,1) Model'!$C$10*AC865+'ARIMAX(1,1,1) Model'!$C$11*IF(AND(B865&gt;='ARIMAX(1,1,1) Model'!$C$25,B865&lt;='ARIMAX(1,1,1) Model'!$C$26),1,0)+'ARIMAX(1,1,1) Model'!$C$12*E865/1000+'ARIMAX(1,1,1) Model'!$C$13*V865+'ARIMAX(1,1,1) Model'!$C$14*A865+'ARIMAX(1,1,1) Model'!$C$15*SIN(2*PI()*A865/'ARIMAX(1,1,1) Model'!$C$24)+'ARIMAX(1,1,1) Model'!$C$16*COS(2*PI()*A865/'ARIMAX(1,1,1) Model'!$C$24)+'ARIMAX(1,1,1) Model'!$C$17*SIN(4*PI()*A865/'ARIMAX(1,1,1) Model'!$C$24)+'ARIMAX(1,1,1) Model'!$C$18*COS(4*PI()*A865/'ARIMAX(1,1,1) Model'!$C$24)</f>
        <v>2068.58682999819</v>
      </c>
      <c r="AR865" s="31" t="n">
        <f aca="false">IF(ISNUMBER(C865),C865,AP865)-AQ865</f>
        <v>7557.41317000181</v>
      </c>
      <c r="AS865" s="31" t="n">
        <f aca="false">IF(ISNUMBER(C865),C865-AP865,0)</f>
        <v>41.1854856839273</v>
      </c>
      <c r="AT865" s="32"/>
      <c r="AU865" s="33"/>
      <c r="AV865" s="33"/>
      <c r="AW865" s="31"/>
      <c r="AX865" s="31"/>
    </row>
    <row r="866" customFormat="false" ht="16.5" hidden="false" customHeight="true" outlineLevel="0" collapsed="false">
      <c r="A866" s="23" t="n">
        <v>865</v>
      </c>
      <c r="B866" s="24" t="n">
        <v>39325</v>
      </c>
      <c r="C866" s="23" t="n">
        <v>9577</v>
      </c>
      <c r="D866" s="25"/>
      <c r="E866" s="25" t="n">
        <v>329000</v>
      </c>
      <c r="F866" s="25"/>
      <c r="G866" s="25" t="n">
        <v>72.928</v>
      </c>
      <c r="H866" s="25" t="n">
        <v>70.548</v>
      </c>
      <c r="I866" s="25" t="n">
        <v>2.749</v>
      </c>
      <c r="J866" s="25" t="n">
        <v>14402.082</v>
      </c>
      <c r="K866" s="25" t="n">
        <v>828090</v>
      </c>
      <c r="L866" s="25" t="n">
        <v>1771</v>
      </c>
      <c r="M866" s="25" t="n">
        <v>15.837</v>
      </c>
      <c r="N866" s="25" t="n">
        <v>265374</v>
      </c>
      <c r="O866" s="25" t="n">
        <v>9706.8</v>
      </c>
      <c r="P866" s="25" t="n">
        <v>2484433</v>
      </c>
      <c r="Q866" s="25"/>
      <c r="R866" s="25" t="n">
        <v>10222</v>
      </c>
      <c r="S866" s="25" t="n">
        <v>11.8498</v>
      </c>
      <c r="T866" s="25" t="n">
        <v>105.1</v>
      </c>
      <c r="U866" s="25" t="n">
        <v>21</v>
      </c>
      <c r="V866" s="25" t="n">
        <v>89.7</v>
      </c>
      <c r="W866" s="25" t="n">
        <v>94.05004</v>
      </c>
      <c r="X866" s="25"/>
      <c r="Y866" s="25"/>
      <c r="Z866" s="25"/>
      <c r="AA866" s="25" t="n">
        <v>298818</v>
      </c>
      <c r="AB866" s="26"/>
      <c r="AC866" s="27" t="n">
        <v>0</v>
      </c>
      <c r="AD866" s="28" t="n">
        <v>0</v>
      </c>
      <c r="AE866" s="28" t="n">
        <v>87.2</v>
      </c>
      <c r="AF866" s="27"/>
      <c r="AG866" s="29" t="n">
        <f aca="false">6753.47943187+0.36116788*I866+0.01252571*N866-22.85359542*V866+0.00407811*AA866-0.00067349*E866</f>
        <v>9025.53700271812</v>
      </c>
      <c r="AH866" s="29" t="n">
        <f aca="false">A866*'Simple Linear Regression'!$B$18+'Simple Linear Regression'!$B$17</f>
        <v>8623.21342451751</v>
      </c>
      <c r="AI866" s="29" t="n">
        <f aca="false">7491.3971+0.0137554*N866-0.00058829*E866-34.3283*V866+0.30565*L866+54.6031*M866</f>
        <v>9274.9821443</v>
      </c>
      <c r="AJ866" s="29" t="n">
        <f aca="false">7491.3971-0.00058829*E866+0.30565*L866+54.6031*M866+0.0137554*N866-34.3283*V866</f>
        <v>9274.9821443</v>
      </c>
      <c r="AK866" s="30" t="n">
        <f aca="false">11611.58410651-152.38769329*I140+0.00324611*N140-2.92151591*V140-0.00770426*AA140-0.00077781*E140</f>
        <v>9609.17254105437</v>
      </c>
      <c r="AL866" s="29" t="n">
        <f aca="false">2192.59+2373.87*I866+0.0316653*N866-15.7623*V866+0.00202406*AA866-0.000740146*E866-0.00963493*(I866*N866)</f>
        <v>9040.13726618882</v>
      </c>
      <c r="AM866" s="30" t="n">
        <f aca="false">5205.907083+122.0638992*I866+13.609808*(N866/1000)-1.245906883*AD866+0.7746840854*AE866-134.2474226*AC866-1547.125689*IF(AND(B866&gt;=DATE(2020,3,20),B866&lt;=DATE(2020,6,26)),1,0)</f>
        <v>9220.70238233968</v>
      </c>
      <c r="AN866" s="30" t="n">
        <f aca="false">IF(ISNUMBER(C867),C867,AN867)-0.8328750492*(AD868-AD867)+3.274150872*(AE868-AE867)+0.7954612886*((IF(ISNUMBER(C867),C867,AN867)-IF(ISNUMBER(C866),C866,AN866))-(-0.8328750492*(AD867-AD866)+3.274150872*(AE867-AE866)))-1.394571582*AO867+0.4181414112*AO866</f>
        <v>9175.65012171612</v>
      </c>
      <c r="AP866" s="31" t="n">
        <f aca="false">AQ866+AR865+'ARIMAX(1,1,1) Model'!$C$19*(AR865-AR864)+'ARIMAX(1,1,1) Model'!$C$20*AS865</f>
        <v>9570.44996591805</v>
      </c>
      <c r="AQ866" s="31" t="n">
        <f aca="false">'ARIMAX(1,1,1) Model'!$C$6*I866+'ARIMAX(1,1,1) Model'!$C$7*N866/1000+'ARIMAX(1,1,1) Model'!$C$8*AD866+'ARIMAX(1,1,1) Model'!$C$9*AE866+'ARIMAX(1,1,1) Model'!$C$10*AC866+'ARIMAX(1,1,1) Model'!$C$11*IF(AND(B866&gt;='ARIMAX(1,1,1) Model'!$C$25,B866&lt;='ARIMAX(1,1,1) Model'!$C$26),1,0)+'ARIMAX(1,1,1) Model'!$C$12*E866/1000+'ARIMAX(1,1,1) Model'!$C$13*V866+'ARIMAX(1,1,1) Model'!$C$14*A866+'ARIMAX(1,1,1) Model'!$C$15*SIN(2*PI()*A866/'ARIMAX(1,1,1) Model'!$C$24)+'ARIMAX(1,1,1) Model'!$C$16*COS(2*PI()*A866/'ARIMAX(1,1,1) Model'!$C$24)+'ARIMAX(1,1,1) Model'!$C$17*SIN(4*PI()*A866/'ARIMAX(1,1,1) Model'!$C$24)+'ARIMAX(1,1,1) Model'!$C$18*COS(4*PI()*A866/'ARIMAX(1,1,1) Model'!$C$24)</f>
        <v>2054.09795483787</v>
      </c>
      <c r="AR866" s="31" t="n">
        <f aca="false">IF(ISNUMBER(C866),C866,AP866)-AQ866</f>
        <v>7522.90204516213</v>
      </c>
      <c r="AS866" s="31" t="n">
        <f aca="false">IF(ISNUMBER(C866),C866-AP866,0)</f>
        <v>6.55003408195444</v>
      </c>
      <c r="AT866" s="32"/>
      <c r="AU866" s="33"/>
      <c r="AV866" s="33"/>
      <c r="AW866" s="31"/>
      <c r="AX866" s="31"/>
    </row>
    <row r="867" customFormat="false" ht="16.5" hidden="false" customHeight="true" outlineLevel="0" collapsed="false">
      <c r="A867" s="23" t="n">
        <v>866</v>
      </c>
      <c r="B867" s="24" t="n">
        <v>39332</v>
      </c>
      <c r="C867" s="23" t="n">
        <v>9393</v>
      </c>
      <c r="D867" s="25"/>
      <c r="E867" s="25" t="n">
        <v>314000</v>
      </c>
      <c r="F867" s="25"/>
      <c r="G867" s="25" t="n">
        <v>75.9625</v>
      </c>
      <c r="H867" s="25" t="n">
        <v>75.0575</v>
      </c>
      <c r="I867" s="25" t="n">
        <v>2.796</v>
      </c>
      <c r="J867" s="25" t="n">
        <v>14402.082</v>
      </c>
      <c r="K867" s="25" t="n">
        <v>828090</v>
      </c>
      <c r="L867" s="25" t="n">
        <v>1777</v>
      </c>
      <c r="M867" s="25" t="n">
        <v>15.837</v>
      </c>
      <c r="N867" s="25" t="n">
        <v>265374</v>
      </c>
      <c r="O867" s="25" t="n">
        <v>9751.1</v>
      </c>
      <c r="P867" s="25" t="n">
        <v>2484433</v>
      </c>
      <c r="Q867" s="25"/>
      <c r="R867" s="25" t="n">
        <v>10222</v>
      </c>
      <c r="S867" s="25" t="n">
        <v>11.8498</v>
      </c>
      <c r="T867" s="25" t="n">
        <v>105.1</v>
      </c>
      <c r="U867" s="25" t="n">
        <v>21</v>
      </c>
      <c r="V867" s="25" t="n">
        <v>88.5</v>
      </c>
      <c r="W867" s="25" t="n">
        <v>93.7135</v>
      </c>
      <c r="X867" s="25"/>
      <c r="Y867" s="25"/>
      <c r="Z867" s="25"/>
      <c r="AA867" s="25" t="n">
        <v>298818</v>
      </c>
      <c r="AB867" s="26"/>
      <c r="AC867" s="27" t="n">
        <v>1</v>
      </c>
      <c r="AD867" s="28" t="n">
        <v>0</v>
      </c>
      <c r="AE867" s="28" t="n">
        <v>85.4</v>
      </c>
      <c r="AF867" s="27"/>
      <c r="AG867" s="29" t="n">
        <f aca="false">6753.47943187+0.36116788*I867+0.01252571*N867-22.85359542*V867+0.00407811*AA867-0.00067349*E867</f>
        <v>9063.08064211248</v>
      </c>
      <c r="AH867" s="29" t="n">
        <f aca="false">A867*'Simple Linear Regression'!$B$18+'Simple Linear Regression'!$B$17</f>
        <v>8624.06646160141</v>
      </c>
      <c r="AI867" s="29" t="n">
        <f aca="false">7491.3971+0.0137554*N867-0.00058829*E867-34.3283*V867+0.30565*L867+54.6031*M867</f>
        <v>9326.8343543</v>
      </c>
      <c r="AJ867" s="29" t="n">
        <f aca="false">7491.3971-0.00058829*E867+0.30565*L867+54.6031*M867+0.0137554*N867-34.3283*V867</f>
        <v>9326.8343543</v>
      </c>
      <c r="AK867" s="30" t="n">
        <f aca="false">11611.58410651-152.38769329*I141+0.00324611*N141-2.92151591*V141-0.00770426*AA141-0.00077781*E141</f>
        <v>9610.09319485632</v>
      </c>
      <c r="AL867" s="29" t="n">
        <f aca="false">2192.59+2373.87*I867+0.0316653*N867-15.7623*V867+0.00202406*AA867-0.000740146*E867-0.00963493*(I867*N867)</f>
        <v>9061.55369023928</v>
      </c>
      <c r="AM867" s="30" t="n">
        <f aca="false">5205.907083+122.0638992*I867+13.609808*(N867/1000)-1.245906883*AD867+0.7746840854*AE867-134.2474226*AC867-1547.125689*IF(AND(B867&gt;=DATE(2020,3,20),B867&lt;=DATE(2020,6,26)),1,0)</f>
        <v>9090.79753164836</v>
      </c>
      <c r="AN867" s="30" t="n">
        <f aca="false">IF(ISNUMBER(C868),C868,AN868)-0.8328750492*(AD869-AD868)+3.274150872*(AE869-AE868)+0.7954612886*((IF(ISNUMBER(C868),C868,AN868)-IF(ISNUMBER(C867),C867,AN867))-(-0.8328750492*(AD868-AD867)+3.274150872*(AE868-AE867)))-1.394571582*AO868+0.4181414112*AO867</f>
        <v>9097.81339886409</v>
      </c>
      <c r="AP867" s="31" t="n">
        <f aca="false">AQ867+AR866+'ARIMAX(1,1,1) Model'!$C$19*(AR866-AR865)+'ARIMAX(1,1,1) Model'!$C$20*AS866</f>
        <v>9421.96909799273</v>
      </c>
      <c r="AQ867" s="31" t="n">
        <f aca="false">'ARIMAX(1,1,1) Model'!$C$6*I867+'ARIMAX(1,1,1) Model'!$C$7*N867/1000+'ARIMAX(1,1,1) Model'!$C$8*AD867+'ARIMAX(1,1,1) Model'!$C$9*AE867+'ARIMAX(1,1,1) Model'!$C$10*AC867+'ARIMAX(1,1,1) Model'!$C$11*IF(AND(B867&gt;='ARIMAX(1,1,1) Model'!$C$25,B867&lt;='ARIMAX(1,1,1) Model'!$C$26),1,0)+'ARIMAX(1,1,1) Model'!$C$12*E867/1000+'ARIMAX(1,1,1) Model'!$C$13*V867+'ARIMAX(1,1,1) Model'!$C$14*A867+'ARIMAX(1,1,1) Model'!$C$15*SIN(2*PI()*A867/'ARIMAX(1,1,1) Model'!$C$24)+'ARIMAX(1,1,1) Model'!$C$16*COS(2*PI()*A867/'ARIMAX(1,1,1) Model'!$C$24)+'ARIMAX(1,1,1) Model'!$C$17*SIN(4*PI()*A867/'ARIMAX(1,1,1) Model'!$C$24)+'ARIMAX(1,1,1) Model'!$C$18*COS(4*PI()*A867/'ARIMAX(1,1,1) Model'!$C$24)</f>
        <v>1908.3285571043</v>
      </c>
      <c r="AR867" s="31" t="n">
        <f aca="false">IF(ISNUMBER(C867),C867,AP867)-AQ867</f>
        <v>7484.6714428957</v>
      </c>
      <c r="AS867" s="31" t="n">
        <f aca="false">IF(ISNUMBER(C867),C867-AP867,0)</f>
        <v>-28.9690979927327</v>
      </c>
      <c r="AT867" s="32"/>
      <c r="AU867" s="33"/>
      <c r="AV867" s="33"/>
      <c r="AW867" s="31"/>
      <c r="AX867" s="31"/>
    </row>
    <row r="868" customFormat="false" ht="16.5" hidden="false" customHeight="true" outlineLevel="0" collapsed="false">
      <c r="A868" s="23" t="n">
        <v>867</v>
      </c>
      <c r="B868" s="24" t="n">
        <v>39339</v>
      </c>
      <c r="C868" s="23" t="n">
        <v>9247</v>
      </c>
      <c r="D868" s="25"/>
      <c r="E868" s="25" t="n">
        <v>321000</v>
      </c>
      <c r="F868" s="25"/>
      <c r="G868" s="25" t="n">
        <v>78.946</v>
      </c>
      <c r="H868" s="25" t="n">
        <v>76.892</v>
      </c>
      <c r="I868" s="25" t="n">
        <v>2.818</v>
      </c>
      <c r="J868" s="25" t="n">
        <v>14402.082</v>
      </c>
      <c r="K868" s="25" t="n">
        <v>886746</v>
      </c>
      <c r="L868" s="25" t="n">
        <v>1777</v>
      </c>
      <c r="M868" s="25" t="n">
        <v>15.837</v>
      </c>
      <c r="N868" s="25" t="n">
        <v>265374</v>
      </c>
      <c r="O868" s="25" t="n">
        <v>9751.1</v>
      </c>
      <c r="P868" s="25" t="n">
        <v>2519121</v>
      </c>
      <c r="Q868" s="25"/>
      <c r="R868" s="25" t="n">
        <v>10222</v>
      </c>
      <c r="S868" s="25" t="n">
        <v>11.8498</v>
      </c>
      <c r="T868" s="25" t="n">
        <v>105.1</v>
      </c>
      <c r="U868" s="25" t="n">
        <v>21</v>
      </c>
      <c r="V868" s="25" t="n">
        <v>88.5</v>
      </c>
      <c r="W868" s="25" t="n">
        <v>93.51968</v>
      </c>
      <c r="X868" s="25"/>
      <c r="Y868" s="25"/>
      <c r="Z868" s="25"/>
      <c r="AA868" s="25" t="n">
        <v>298818</v>
      </c>
      <c r="AB868" s="26"/>
      <c r="AC868" s="27" t="n">
        <v>0</v>
      </c>
      <c r="AD868" s="28" t="n">
        <v>2.8</v>
      </c>
      <c r="AE868" s="28" t="n">
        <v>63</v>
      </c>
      <c r="AF868" s="27"/>
      <c r="AG868" s="29" t="n">
        <f aca="false">6753.47943187+0.36116788*I868+0.01252571*N868-22.85359542*V868+0.00407811*AA868-0.00067349*E868</f>
        <v>9058.37415780584</v>
      </c>
      <c r="AH868" s="29" t="n">
        <f aca="false">A868*'Simple Linear Regression'!$B$18+'Simple Linear Regression'!$B$17</f>
        <v>8624.91949868532</v>
      </c>
      <c r="AI868" s="29" t="n">
        <f aca="false">7491.3971+0.0137554*N868-0.00058829*E868-34.3283*V868+0.30565*L868+54.6031*M868</f>
        <v>9322.7163243</v>
      </c>
      <c r="AJ868" s="29" t="n">
        <f aca="false">7491.3971-0.00058829*E868+0.30565*L868+54.6031*M868+0.0137554*N868-34.3283*V868</f>
        <v>9322.7163243</v>
      </c>
      <c r="AK868" s="30" t="n">
        <f aca="false">11611.58410651-152.38769329*I142+0.00324611*N142-2.92151591*V142-0.00770426*AA142-0.00077781*E142</f>
        <v>9593.2861502429</v>
      </c>
      <c r="AL868" s="29" t="n">
        <f aca="false">2192.59+2373.87*I868+0.0316653*N868-15.7623*V868+0.00202406*AA868-0.000740146*E868-0.00963493*(I868*N868)</f>
        <v>9052.34689013524</v>
      </c>
      <c r="AM868" s="30" t="n">
        <f aca="false">5205.907083+122.0638992*I868+13.609808*(N868/1000)-1.245906883*AD868+0.7746840854*AE868-134.2474226*AC868-1547.125689*IF(AND(B868&gt;=DATE(2020,3,20),B868&lt;=DATE(2020,6,26)),1,0)</f>
        <v>9206.8888972454</v>
      </c>
      <c r="AN868" s="30" t="n">
        <f aca="false">IF(ISNUMBER(C869),C869,AN869)-0.8328750492*(AD870-AD869)+3.274150872*(AE870-AE869)+0.7954612886*((IF(ISNUMBER(C869),C869,AN869)-IF(ISNUMBER(C868),C868,AN868))-(-0.8328750492*(AD869-AD868)+3.274150872*(AE869-AE868)))-1.394571582*AO869+0.4181414112*AO868</f>
        <v>9357.51575510309</v>
      </c>
      <c r="AP868" s="31" t="n">
        <f aca="false">AQ868+AR867+'ARIMAX(1,1,1) Model'!$C$19*(AR867-AR866)+'ARIMAX(1,1,1) Model'!$C$20*AS867</f>
        <v>9442.11914730533</v>
      </c>
      <c r="AQ868" s="31" t="n">
        <f aca="false">'ARIMAX(1,1,1) Model'!$C$6*I868+'ARIMAX(1,1,1) Model'!$C$7*N868/1000+'ARIMAX(1,1,1) Model'!$C$8*AD868+'ARIMAX(1,1,1) Model'!$C$9*AE868+'ARIMAX(1,1,1) Model'!$C$10*AC868+'ARIMAX(1,1,1) Model'!$C$11*IF(AND(B868&gt;='ARIMAX(1,1,1) Model'!$C$25,B868&lt;='ARIMAX(1,1,1) Model'!$C$26),1,0)+'ARIMAX(1,1,1) Model'!$C$12*E868/1000+'ARIMAX(1,1,1) Model'!$C$13*V868+'ARIMAX(1,1,1) Model'!$C$14*A868+'ARIMAX(1,1,1) Model'!$C$15*SIN(2*PI()*A868/'ARIMAX(1,1,1) Model'!$C$24)+'ARIMAX(1,1,1) Model'!$C$16*COS(2*PI()*A868/'ARIMAX(1,1,1) Model'!$C$24)+'ARIMAX(1,1,1) Model'!$C$17*SIN(4*PI()*A868/'ARIMAX(1,1,1) Model'!$C$24)+'ARIMAX(1,1,1) Model'!$C$18*COS(4*PI()*A868/'ARIMAX(1,1,1) Model'!$C$24)</f>
        <v>1935.10179111756</v>
      </c>
      <c r="AR868" s="31" t="n">
        <f aca="false">IF(ISNUMBER(C868),C868,AP868)-AQ868</f>
        <v>7311.89820888244</v>
      </c>
      <c r="AS868" s="31" t="n">
        <f aca="false">IF(ISNUMBER(C868),C868-AP868,0)</f>
        <v>-195.119147305328</v>
      </c>
      <c r="AT868" s="32"/>
      <c r="AU868" s="33"/>
      <c r="AV868" s="33"/>
      <c r="AW868" s="31"/>
      <c r="AX868" s="31"/>
    </row>
    <row r="869" customFormat="false" ht="16.5" hidden="false" customHeight="true" outlineLevel="0" collapsed="false">
      <c r="A869" s="23" t="n">
        <v>868</v>
      </c>
      <c r="B869" s="24" t="n">
        <v>39346</v>
      </c>
      <c r="C869" s="23" t="n">
        <v>9235</v>
      </c>
      <c r="D869" s="25"/>
      <c r="E869" s="25" t="n">
        <v>313000</v>
      </c>
      <c r="F869" s="25"/>
      <c r="G869" s="25" t="n">
        <v>82.256</v>
      </c>
      <c r="H869" s="25" t="n">
        <v>78.17</v>
      </c>
      <c r="I869" s="25" t="n">
        <v>2.787</v>
      </c>
      <c r="J869" s="25" t="n">
        <v>14402.082</v>
      </c>
      <c r="K869" s="25" t="n">
        <v>886746</v>
      </c>
      <c r="L869" s="25" t="n">
        <v>1777</v>
      </c>
      <c r="M869" s="25" t="n">
        <v>16.379</v>
      </c>
      <c r="N869" s="25" t="n">
        <v>267106</v>
      </c>
      <c r="O869" s="25" t="n">
        <v>9751.1</v>
      </c>
      <c r="P869" s="25" t="n">
        <v>2519121</v>
      </c>
      <c r="Q869" s="25"/>
      <c r="R869" s="25" t="n">
        <v>10222</v>
      </c>
      <c r="S869" s="25" t="n">
        <v>11.8498</v>
      </c>
      <c r="T869" s="25" t="n">
        <v>105.1</v>
      </c>
      <c r="U869" s="25" t="n">
        <v>24</v>
      </c>
      <c r="V869" s="25" t="n">
        <v>88.5</v>
      </c>
      <c r="W869" s="25" t="n">
        <v>92.82468</v>
      </c>
      <c r="X869" s="25"/>
      <c r="Y869" s="25"/>
      <c r="Z869" s="25"/>
      <c r="AA869" s="25" t="n">
        <v>298818</v>
      </c>
      <c r="AB869" s="26"/>
      <c r="AC869" s="27" t="n">
        <v>0</v>
      </c>
      <c r="AD869" s="28" t="n">
        <v>9.4</v>
      </c>
      <c r="AE869" s="28" t="n">
        <v>36.2</v>
      </c>
      <c r="AF869" s="27"/>
      <c r="AG869" s="29" t="n">
        <f aca="false">6753.47943187+0.36116788*I869+0.01252571*N869-22.85359542*V869+0.00407811*AA869-0.00067349*E869</f>
        <v>9085.44541132156</v>
      </c>
      <c r="AH869" s="29" t="n">
        <f aca="false">A869*'Simple Linear Regression'!$B$18+'Simple Linear Regression'!$B$17</f>
        <v>8625.77253576922</v>
      </c>
      <c r="AI869" s="29" t="n">
        <f aca="false">7491.3971+0.0137554*N869-0.00058829*E869-34.3283*V869+0.30565*L869+54.6031*M869</f>
        <v>9380.8418773</v>
      </c>
      <c r="AJ869" s="29" t="n">
        <f aca="false">7491.3971-0.00058829*E869+0.30565*L869+54.6031*M869+0.0137554*N869-34.3283*V869</f>
        <v>9380.8418773</v>
      </c>
      <c r="AK869" s="30" t="n">
        <f aca="false">11611.58410651-152.38769329*I143+0.00324611*N143-2.92151591*V143-0.00770426*AA143-0.00077781*E143</f>
        <v>9589.05554072303</v>
      </c>
      <c r="AL869" s="29" t="n">
        <f aca="false">2192.59+2373.87*I869+0.0316653*N869-15.7623*V869+0.00202406*AA869-0.000740146*E869-0.00963493*(I869*N869)</f>
        <v>9072.27642861954</v>
      </c>
      <c r="AM869" s="30" t="n">
        <f aca="false">5205.907083+122.0638992*I869+13.609808*(N869/1000)-1.245906883*AD869+0.7746840854*AE869-134.2474226*AC869-1547.125689*IF(AND(B869&gt;=DATE(2020,3,20),B869&lt;=DATE(2020,6,26)),1,0)</f>
        <v>9197.69258490968</v>
      </c>
      <c r="AN869" s="30" t="n">
        <f aca="false">IF(ISNUMBER(C870),C870,AN870)-0.8328750492*(AD871-AD870)+3.274150872*(AE871-AE870)+0.7954612886*((IF(ISNUMBER(C870),C870,AN870)-IF(ISNUMBER(C869),C869,AN869))-(-0.8328750492*(AD870-AD869)+3.274150872*(AE870-AE869)))-1.394571582*AO870+0.4181414112*AO869</f>
        <v>8947.20158749143</v>
      </c>
      <c r="AP869" s="31" t="n">
        <f aca="false">AQ869+AR868+'ARIMAX(1,1,1) Model'!$C$19*(AR868-AR867)+'ARIMAX(1,1,1) Model'!$C$20*AS868</f>
        <v>9339.11509506839</v>
      </c>
      <c r="AQ869" s="31" t="n">
        <f aca="false">'ARIMAX(1,1,1) Model'!$C$6*I869+'ARIMAX(1,1,1) Model'!$C$7*N869/1000+'ARIMAX(1,1,1) Model'!$C$8*AD869+'ARIMAX(1,1,1) Model'!$C$9*AE869+'ARIMAX(1,1,1) Model'!$C$10*AC869+'ARIMAX(1,1,1) Model'!$C$11*IF(AND(B869&gt;='ARIMAX(1,1,1) Model'!$C$25,B869&lt;='ARIMAX(1,1,1) Model'!$C$26),1,0)+'ARIMAX(1,1,1) Model'!$C$12*E869/1000+'ARIMAX(1,1,1) Model'!$C$13*V869+'ARIMAX(1,1,1) Model'!$C$14*A869+'ARIMAX(1,1,1) Model'!$C$15*SIN(2*PI()*A869/'ARIMAX(1,1,1) Model'!$C$24)+'ARIMAX(1,1,1) Model'!$C$16*COS(2*PI()*A869/'ARIMAX(1,1,1) Model'!$C$24)+'ARIMAX(1,1,1) Model'!$C$17*SIN(4*PI()*A869/'ARIMAX(1,1,1) Model'!$C$24)+'ARIMAX(1,1,1) Model'!$C$18*COS(4*PI()*A869/'ARIMAX(1,1,1) Model'!$C$24)</f>
        <v>1868.44422093388</v>
      </c>
      <c r="AR869" s="31" t="n">
        <f aca="false">IF(ISNUMBER(C869),C869,AP869)-AQ869</f>
        <v>7366.55577906612</v>
      </c>
      <c r="AS869" s="31" t="n">
        <f aca="false">IF(ISNUMBER(C869),C869-AP869,0)</f>
        <v>-104.115095068388</v>
      </c>
      <c r="AT869" s="32"/>
      <c r="AU869" s="33"/>
      <c r="AV869" s="33"/>
      <c r="AW869" s="31"/>
      <c r="AX869" s="31"/>
    </row>
    <row r="870" customFormat="false" ht="16.5" hidden="false" customHeight="true" outlineLevel="0" collapsed="false">
      <c r="A870" s="23" t="n">
        <v>869</v>
      </c>
      <c r="B870" s="24" t="n">
        <v>39353</v>
      </c>
      <c r="C870" s="23" t="n">
        <v>9120</v>
      </c>
      <c r="D870" s="25"/>
      <c r="E870" s="25" t="n">
        <v>302000</v>
      </c>
      <c r="F870" s="25"/>
      <c r="G870" s="25" t="n">
        <v>81.704</v>
      </c>
      <c r="H870" s="25" t="n">
        <v>78.15</v>
      </c>
      <c r="I870" s="25" t="n">
        <v>2.812</v>
      </c>
      <c r="J870" s="25" t="n">
        <v>14402.082</v>
      </c>
      <c r="K870" s="25" t="n">
        <v>886746</v>
      </c>
      <c r="L870" s="25" t="n">
        <v>1777</v>
      </c>
      <c r="M870" s="25" t="n">
        <v>16.379</v>
      </c>
      <c r="N870" s="25" t="n">
        <v>267106</v>
      </c>
      <c r="O870" s="25" t="n">
        <v>9751.1</v>
      </c>
      <c r="P870" s="25" t="n">
        <v>2519121</v>
      </c>
      <c r="Q870" s="25"/>
      <c r="R870" s="25" t="n">
        <v>10222</v>
      </c>
      <c r="S870" s="25" t="n">
        <v>11.8498</v>
      </c>
      <c r="T870" s="25" t="n">
        <v>105.1</v>
      </c>
      <c r="U870" s="25" t="n">
        <v>24</v>
      </c>
      <c r="V870" s="25" t="n">
        <v>88.5</v>
      </c>
      <c r="W870" s="25" t="n">
        <v>92.10828</v>
      </c>
      <c r="X870" s="25"/>
      <c r="Y870" s="25"/>
      <c r="Z870" s="25"/>
      <c r="AA870" s="25" t="n">
        <v>298818</v>
      </c>
      <c r="AB870" s="26"/>
      <c r="AC870" s="27" t="n">
        <v>0</v>
      </c>
      <c r="AD870" s="28" t="n">
        <v>2.4</v>
      </c>
      <c r="AE870" s="28" t="n">
        <v>52.1</v>
      </c>
      <c r="AF870" s="27"/>
      <c r="AG870" s="29" t="n">
        <f aca="false">6753.47943187+0.36116788*I870+0.01252571*N870-22.85359542*V870+0.00407811*AA870-0.00067349*E870</f>
        <v>9092.86283051856</v>
      </c>
      <c r="AH870" s="29" t="n">
        <f aca="false">A870*'Simple Linear Regression'!$B$18+'Simple Linear Regression'!$B$17</f>
        <v>8626.62557285313</v>
      </c>
      <c r="AI870" s="29" t="n">
        <f aca="false">7491.3971+0.0137554*N870-0.00058829*E870-34.3283*V870+0.30565*L870+54.6031*M870</f>
        <v>9387.3130673</v>
      </c>
      <c r="AJ870" s="29" t="n">
        <f aca="false">7491.3971-0.00058829*E870+0.30565*L870+54.6031*M870+0.0137554*N870-34.3283*V870</f>
        <v>9387.3130673</v>
      </c>
      <c r="AK870" s="30" t="n">
        <f aca="false">11611.58410651-152.38769329*I144+0.00324611*N144-2.92151591*V144-0.00770426*AA144-0.00077781*E144</f>
        <v>9593.09697841632</v>
      </c>
      <c r="AL870" s="29" t="n">
        <f aca="false">2192.59+2373.87*I870+0.0316653*N870-15.7623*V870+0.00202406*AA870-0.000740146*E870-0.00963493*(I870*N870)</f>
        <v>9075.42609430504</v>
      </c>
      <c r="AM870" s="30" t="n">
        <f aca="false">5205.907083+122.0638992*I870+13.609808*(N870/1000)-1.245906883*AD870+0.7746840854*AE870-134.2474226*AC870-1547.125689*IF(AND(B870&gt;=DATE(2020,3,20),B870&lt;=DATE(2020,6,26)),1,0)</f>
        <v>9221.78300752854</v>
      </c>
      <c r="AN870" s="30" t="n">
        <f aca="false">IF(ISNUMBER(C871),C871,AN871)-0.8328750492*(AD872-AD871)+3.274150872*(AE872-AE871)+0.7954612886*((IF(ISNUMBER(C871),C871,AN871)-IF(ISNUMBER(C870),C870,AN870))-(-0.8328750492*(AD871-AD870)+3.274150872*(AE871-AE870)))-1.394571582*AO871+0.4181414112*AO870</f>
        <v>9283.08697245056</v>
      </c>
      <c r="AP870" s="31" t="n">
        <f aca="false">AQ870+AR869+'ARIMAX(1,1,1) Model'!$C$19*(AR869-AR868)+'ARIMAX(1,1,1) Model'!$C$20*AS869</f>
        <v>9376.72725165905</v>
      </c>
      <c r="AQ870" s="31" t="n">
        <f aca="false">'ARIMAX(1,1,1) Model'!$C$6*I870+'ARIMAX(1,1,1) Model'!$C$7*N870/1000+'ARIMAX(1,1,1) Model'!$C$8*AD870+'ARIMAX(1,1,1) Model'!$C$9*AE870+'ARIMAX(1,1,1) Model'!$C$10*AC870+'ARIMAX(1,1,1) Model'!$C$11*IF(AND(B870&gt;='ARIMAX(1,1,1) Model'!$C$25,B870&lt;='ARIMAX(1,1,1) Model'!$C$26),1,0)+'ARIMAX(1,1,1) Model'!$C$12*E870/1000+'ARIMAX(1,1,1) Model'!$C$13*V870+'ARIMAX(1,1,1) Model'!$C$14*A870+'ARIMAX(1,1,1) Model'!$C$15*SIN(2*PI()*A870/'ARIMAX(1,1,1) Model'!$C$24)+'ARIMAX(1,1,1) Model'!$C$16*COS(2*PI()*A870/'ARIMAX(1,1,1) Model'!$C$24)+'ARIMAX(1,1,1) Model'!$C$17*SIN(4*PI()*A870/'ARIMAX(1,1,1) Model'!$C$24)+'ARIMAX(1,1,1) Model'!$C$18*COS(4*PI()*A870/'ARIMAX(1,1,1) Model'!$C$24)</f>
        <v>1911.12835191089</v>
      </c>
      <c r="AR870" s="31" t="n">
        <f aca="false">IF(ISNUMBER(C870),C870,AP870)-AQ870</f>
        <v>7208.87164808911</v>
      </c>
      <c r="AS870" s="31" t="n">
        <f aca="false">IF(ISNUMBER(C870),C870-AP870,0)</f>
        <v>-256.727251659046</v>
      </c>
      <c r="AT870" s="32"/>
      <c r="AU870" s="33"/>
      <c r="AV870" s="33"/>
      <c r="AW870" s="31"/>
      <c r="AX870" s="31"/>
    </row>
    <row r="871" customFormat="false" ht="16.5" hidden="false" customHeight="true" outlineLevel="0" collapsed="false">
      <c r="A871" s="23" t="n">
        <v>870</v>
      </c>
      <c r="B871" s="24" t="n">
        <v>39360</v>
      </c>
      <c r="C871" s="23" t="n">
        <v>9200</v>
      </c>
      <c r="D871" s="25"/>
      <c r="E871" s="25" t="n">
        <v>317000</v>
      </c>
      <c r="F871" s="25"/>
      <c r="G871" s="25" t="n">
        <v>80.592</v>
      </c>
      <c r="H871" s="25" t="n">
        <v>77.978</v>
      </c>
      <c r="I871" s="25" t="n">
        <v>2.788</v>
      </c>
      <c r="J871" s="25" t="n">
        <v>14402.082</v>
      </c>
      <c r="K871" s="25" t="n">
        <v>886746</v>
      </c>
      <c r="L871" s="25" t="n">
        <v>1777</v>
      </c>
      <c r="M871" s="25" t="n">
        <v>16.379</v>
      </c>
      <c r="N871" s="25" t="n">
        <v>267106</v>
      </c>
      <c r="O871" s="25" t="n">
        <v>9751.1</v>
      </c>
      <c r="P871" s="25" t="n">
        <v>2519121</v>
      </c>
      <c r="Q871" s="25"/>
      <c r="R871" s="25" t="n">
        <v>10222</v>
      </c>
      <c r="S871" s="25" t="n">
        <v>11.8498</v>
      </c>
      <c r="T871" s="25" t="n">
        <v>105.1</v>
      </c>
      <c r="U871" s="25" t="n">
        <v>24</v>
      </c>
      <c r="V871" s="25" t="n">
        <v>91.2</v>
      </c>
      <c r="W871" s="25" t="n">
        <v>91.29374</v>
      </c>
      <c r="X871" s="25"/>
      <c r="Y871" s="25"/>
      <c r="Z871" s="25"/>
      <c r="AA871" s="25" t="n">
        <v>298818</v>
      </c>
      <c r="AB871" s="26"/>
      <c r="AC871" s="27" t="n">
        <v>0</v>
      </c>
      <c r="AD871" s="28" t="n">
        <v>1.9</v>
      </c>
      <c r="AE871" s="28" t="n">
        <v>41.2</v>
      </c>
      <c r="AF871" s="27"/>
      <c r="AG871" s="29" t="n">
        <f aca="false">6753.47943187+0.36116788*I871+0.01252571*N871-22.85359542*V871+0.00407811*AA871-0.00067349*E871</f>
        <v>9021.04710485544</v>
      </c>
      <c r="AH871" s="29" t="n">
        <f aca="false">A871*'Simple Linear Regression'!$B$18+'Simple Linear Regression'!$B$17</f>
        <v>8627.47860993703</v>
      </c>
      <c r="AI871" s="29" t="n">
        <f aca="false">7491.3971+0.0137554*N871-0.00058829*E871-34.3283*V871+0.30565*L871+54.6031*M871</f>
        <v>9285.8023073</v>
      </c>
      <c r="AJ871" s="29" t="n">
        <f aca="false">7491.3971-0.00058829*E871+0.30565*L871+54.6031*M871+0.0137554*N871-34.3283*V871</f>
        <v>9285.8023073</v>
      </c>
      <c r="AK871" s="30" t="n">
        <f aca="false">11611.58410651-152.38769329*I145+0.00324611*N145-2.92151591*V145-0.00770426*AA145-0.00077781*E145</f>
        <v>9605.99457814664</v>
      </c>
      <c r="AL871" s="29" t="n">
        <f aca="false">2192.59+2373.87*I871+0.0316653*N871-15.7623*V871+0.00202406*AA871-0.000740146*E871-0.00963493*(I871*N871)</f>
        <v>9026.55795700696</v>
      </c>
      <c r="AM871" s="30" t="n">
        <f aca="false">5205.907083+122.0638992*I871+13.609808*(N871/1000)-1.245906883*AD871+0.7746840854*AE871-134.2474226*AC871-1547.125689*IF(AND(B871&gt;=DATE(2020,3,20),B871&lt;=DATE(2020,6,26)),1,0)</f>
        <v>9211.03237085838</v>
      </c>
      <c r="AN871" s="30" t="n">
        <f aca="false">IF(ISNUMBER(C872),C872,AN872)-0.8328750492*(AD873-AD872)+3.274150872*(AE873-AE872)+0.7954612886*((IF(ISNUMBER(C872),C872,AN872)-IF(ISNUMBER(C871),C871,AN871))-(-0.8328750492*(AD872-AD871)+3.274150872*(AE872-AE871)))-1.394571582*AO872+0.4181414112*AO871</f>
        <v>9241.21049696982</v>
      </c>
      <c r="AP871" s="31" t="n">
        <f aca="false">AQ871+AR870+'ARIMAX(1,1,1) Model'!$C$19*(AR870-AR869)+'ARIMAX(1,1,1) Model'!$C$20*AS870</f>
        <v>9339.15980578991</v>
      </c>
      <c r="AQ871" s="31" t="n">
        <f aca="false">'ARIMAX(1,1,1) Model'!$C$6*I871+'ARIMAX(1,1,1) Model'!$C$7*N871/1000+'ARIMAX(1,1,1) Model'!$C$8*AD871+'ARIMAX(1,1,1) Model'!$C$9*AE871+'ARIMAX(1,1,1) Model'!$C$10*AC871+'ARIMAX(1,1,1) Model'!$C$11*IF(AND(B871&gt;='ARIMAX(1,1,1) Model'!$C$25,B871&lt;='ARIMAX(1,1,1) Model'!$C$26),1,0)+'ARIMAX(1,1,1) Model'!$C$12*E871/1000+'ARIMAX(1,1,1) Model'!$C$13*V871+'ARIMAX(1,1,1) Model'!$C$14*A871+'ARIMAX(1,1,1) Model'!$C$15*SIN(2*PI()*A871/'ARIMAX(1,1,1) Model'!$C$24)+'ARIMAX(1,1,1) Model'!$C$16*COS(2*PI()*A871/'ARIMAX(1,1,1) Model'!$C$24)+'ARIMAX(1,1,1) Model'!$C$17*SIN(4*PI()*A871/'ARIMAX(1,1,1) Model'!$C$24)+'ARIMAX(1,1,1) Model'!$C$18*COS(4*PI()*A871/'ARIMAX(1,1,1) Model'!$C$24)</f>
        <v>1914.59138992062</v>
      </c>
      <c r="AR871" s="31" t="n">
        <f aca="false">IF(ISNUMBER(C871),C871,AP871)-AQ871</f>
        <v>7285.40861007938</v>
      </c>
      <c r="AS871" s="31" t="n">
        <f aca="false">IF(ISNUMBER(C871),C871-AP871,0)</f>
        <v>-139.159805789908</v>
      </c>
      <c r="AT871" s="32"/>
      <c r="AU871" s="33"/>
      <c r="AV871" s="33"/>
      <c r="AW871" s="31"/>
      <c r="AX871" s="31"/>
    </row>
    <row r="872" customFormat="false" ht="16.5" hidden="false" customHeight="true" outlineLevel="0" collapsed="false">
      <c r="A872" s="23" t="n">
        <v>871</v>
      </c>
      <c r="B872" s="24" t="n">
        <v>39367</v>
      </c>
      <c r="C872" s="23" t="n">
        <v>9253</v>
      </c>
      <c r="D872" s="25"/>
      <c r="E872" s="25" t="n">
        <v>316000</v>
      </c>
      <c r="F872" s="25"/>
      <c r="G872" s="25" t="n">
        <v>81.456</v>
      </c>
      <c r="H872" s="25" t="n">
        <v>78.852</v>
      </c>
      <c r="I872" s="25" t="n">
        <v>2.77</v>
      </c>
      <c r="J872" s="25" t="n">
        <v>14402.082</v>
      </c>
      <c r="K872" s="25" t="n">
        <v>831911</v>
      </c>
      <c r="L872" s="25" t="n">
        <v>1804</v>
      </c>
      <c r="M872" s="25" t="n">
        <v>16.379</v>
      </c>
      <c r="N872" s="25" t="n">
        <v>267106</v>
      </c>
      <c r="O872" s="25" t="n">
        <v>9798.9</v>
      </c>
      <c r="P872" s="25" t="n">
        <v>2519121</v>
      </c>
      <c r="Q872" s="25"/>
      <c r="R872" s="25" t="n">
        <v>10222</v>
      </c>
      <c r="S872" s="25" t="n">
        <v>11.8498</v>
      </c>
      <c r="T872" s="25" t="n">
        <v>105.1</v>
      </c>
      <c r="U872" s="25" t="n">
        <v>24</v>
      </c>
      <c r="V872" s="25" t="n">
        <v>91.2</v>
      </c>
      <c r="W872" s="25" t="n">
        <v>91.00128</v>
      </c>
      <c r="X872" s="25"/>
      <c r="Y872" s="25"/>
      <c r="Z872" s="25"/>
      <c r="AA872" s="25" t="n">
        <v>298818</v>
      </c>
      <c r="AB872" s="26"/>
      <c r="AC872" s="27" t="n">
        <v>0</v>
      </c>
      <c r="AD872" s="28" t="n">
        <v>14.2</v>
      </c>
      <c r="AE872" s="28" t="n">
        <v>41.7</v>
      </c>
      <c r="AF872" s="27"/>
      <c r="AG872" s="29" t="n">
        <f aca="false">6753.47943187+0.36116788*I872+0.01252571*N872-22.85359542*V872+0.00407811*AA872-0.00067349*E872</f>
        <v>9021.7140938336</v>
      </c>
      <c r="AH872" s="29" t="n">
        <f aca="false">A872*'Simple Linear Regression'!$B$18+'Simple Linear Regression'!$B$17</f>
        <v>8628.33164702093</v>
      </c>
      <c r="AI872" s="29" t="n">
        <f aca="false">7491.3971+0.0137554*N872-0.00058829*E872-34.3283*V872+0.30565*L872+54.6031*M872</f>
        <v>9294.6431473</v>
      </c>
      <c r="AJ872" s="29" t="n">
        <f aca="false">7491.3971-0.00058829*E872+0.30565*L872+54.6031*M872+0.0137554*N872-34.3283*V872</f>
        <v>9294.6431473</v>
      </c>
      <c r="AK872" s="30" t="n">
        <f aca="false">11611.58410651-152.38769329*I146+0.00324611*N146-2.92151591*V146-0.00770426*AA146-0.00077781*E146</f>
        <v>9605.81044738625</v>
      </c>
      <c r="AL872" s="29" t="n">
        <f aca="false">2192.59+2373.87*I872+0.0316653*N872-15.7623*V872+0.00202406*AA872-0.000740146*E872-0.00963493*(I872*N872)</f>
        <v>9030.8923000334</v>
      </c>
      <c r="AM872" s="30" t="n">
        <f aca="false">5205.907083+122.0638992*I872+13.609808*(N872/1000)-1.245906883*AD872+0.7746840854*AE872-134.2474226*AC872-1547.125689*IF(AND(B872&gt;=DATE(2020,3,20),B872&lt;=DATE(2020,6,26)),1,0)</f>
        <v>9193.89790805458</v>
      </c>
      <c r="AN872" s="30" t="n">
        <f aca="false">IF(ISNUMBER(C873),C873,AN873)-0.8328750492*(AD874-AD873)+3.274150872*(AE874-AE873)+0.7954612886*((IF(ISNUMBER(C873),C873,AN873)-IF(ISNUMBER(C872),C872,AN872))-(-0.8328750492*(AD873-AD872)+3.274150872*(AE873-AE872)))-1.394571582*AO873+0.4181414112*AO872</f>
        <v>9481.41228237121</v>
      </c>
      <c r="AP872" s="31" t="n">
        <f aca="false">AQ872+AR871+'ARIMAX(1,1,1) Model'!$C$19*(AR871-AR870)+'ARIMAX(1,1,1) Model'!$C$20*AS871</f>
        <v>9345.0843523275</v>
      </c>
      <c r="AQ872" s="31" t="n">
        <f aca="false">'ARIMAX(1,1,1) Model'!$C$6*I872+'ARIMAX(1,1,1) Model'!$C$7*N872/1000+'ARIMAX(1,1,1) Model'!$C$8*AD872+'ARIMAX(1,1,1) Model'!$C$9*AE872+'ARIMAX(1,1,1) Model'!$C$10*AC872+'ARIMAX(1,1,1) Model'!$C$11*IF(AND(B872&gt;='ARIMAX(1,1,1) Model'!$C$25,B872&lt;='ARIMAX(1,1,1) Model'!$C$26),1,0)+'ARIMAX(1,1,1) Model'!$C$12*E872/1000+'ARIMAX(1,1,1) Model'!$C$13*V872+'ARIMAX(1,1,1) Model'!$C$14*A872+'ARIMAX(1,1,1) Model'!$C$15*SIN(2*PI()*A872/'ARIMAX(1,1,1) Model'!$C$24)+'ARIMAX(1,1,1) Model'!$C$16*COS(2*PI()*A872/'ARIMAX(1,1,1) Model'!$C$24)+'ARIMAX(1,1,1) Model'!$C$17*SIN(4*PI()*A872/'ARIMAX(1,1,1) Model'!$C$24)+'ARIMAX(1,1,1) Model'!$C$18*COS(4*PI()*A872/'ARIMAX(1,1,1) Model'!$C$24)</f>
        <v>1926.95552302316</v>
      </c>
      <c r="AR872" s="31" t="n">
        <f aca="false">IF(ISNUMBER(C872),C872,AP872)-AQ872</f>
        <v>7326.04447697684</v>
      </c>
      <c r="AS872" s="31" t="n">
        <f aca="false">IF(ISNUMBER(C872),C872-AP872,0)</f>
        <v>-92.0843523274962</v>
      </c>
      <c r="AT872" s="32"/>
      <c r="AU872" s="33"/>
      <c r="AV872" s="33"/>
      <c r="AW872" s="31"/>
      <c r="AX872" s="31"/>
    </row>
    <row r="873" customFormat="false" ht="16.5" hidden="false" customHeight="true" outlineLevel="0" collapsed="false">
      <c r="A873" s="23" t="n">
        <v>872</v>
      </c>
      <c r="B873" s="24" t="n">
        <v>39374</v>
      </c>
      <c r="C873" s="23" t="n">
        <v>9373</v>
      </c>
      <c r="D873" s="25"/>
      <c r="E873" s="25" t="n">
        <v>335000</v>
      </c>
      <c r="F873" s="25"/>
      <c r="G873" s="25" t="n">
        <v>87.804</v>
      </c>
      <c r="H873" s="25" t="n">
        <v>84.29</v>
      </c>
      <c r="I873" s="25" t="n">
        <v>2.762</v>
      </c>
      <c r="J873" s="25" t="n">
        <v>14402.082</v>
      </c>
      <c r="K873" s="25" t="n">
        <v>831911</v>
      </c>
      <c r="L873" s="25" t="n">
        <v>1804</v>
      </c>
      <c r="M873" s="25" t="n">
        <v>16.532</v>
      </c>
      <c r="N873" s="25" t="n">
        <v>271225</v>
      </c>
      <c r="O873" s="25" t="n">
        <v>9798.9</v>
      </c>
      <c r="P873" s="25" t="n">
        <v>2519121</v>
      </c>
      <c r="Q873" s="25"/>
      <c r="R873" s="25" t="n">
        <v>10222</v>
      </c>
      <c r="S873" s="25" t="n">
        <v>11.8498</v>
      </c>
      <c r="T873" s="25" t="n">
        <v>105.1</v>
      </c>
      <c r="U873" s="25" t="n">
        <v>24</v>
      </c>
      <c r="V873" s="25" t="n">
        <v>91.2</v>
      </c>
      <c r="W873" s="25" t="n">
        <v>90.68178</v>
      </c>
      <c r="X873" s="25"/>
      <c r="Y873" s="25"/>
      <c r="Z873" s="25"/>
      <c r="AA873" s="25" t="n">
        <v>298818</v>
      </c>
      <c r="AB873" s="26"/>
      <c r="AC873" s="27" t="n">
        <v>0</v>
      </c>
      <c r="AD873" s="28" t="n">
        <v>18.4</v>
      </c>
      <c r="AE873" s="28" t="n">
        <v>24.2</v>
      </c>
      <c r="AF873" s="27"/>
      <c r="AG873" s="29" t="n">
        <f aca="false">6753.47943187+0.36116788*I873+0.01252571*N873-22.85359542*V873+0.00407811*AA873-0.00067349*E873</f>
        <v>9060.50829398056</v>
      </c>
      <c r="AH873" s="29" t="n">
        <f aca="false">A873*'Simple Linear Regression'!$B$18+'Simple Linear Regression'!$B$17</f>
        <v>8629.18468410484</v>
      </c>
      <c r="AI873" s="29" t="n">
        <f aca="false">7491.3971+0.0137554*N873-0.00058829*E873-34.3283*V873+0.30565*L873+54.6031*M873</f>
        <v>9348.4784042</v>
      </c>
      <c r="AJ873" s="29" t="n">
        <f aca="false">7491.3971-0.00058829*E873+0.30565*L873+54.6031*M873+0.0137554*N873-34.3283*V873</f>
        <v>9348.4784042</v>
      </c>
      <c r="AK873" s="30" t="n">
        <f aca="false">11611.58410651-152.38769329*I147+0.00324611*N147-2.92151591*V147-0.00770426*AA147-0.00077781*E147</f>
        <v>9562.97448242244</v>
      </c>
      <c r="AL873" s="29" t="n">
        <f aca="false">2192.59+2373.87*I873+0.0316653*N873-15.7623*V873+0.00202406*AA873-0.000740146*E873-0.00963493*(I873*N873)</f>
        <v>9039.2428214715</v>
      </c>
      <c r="AM873" s="30" t="n">
        <f aca="false">5205.907083+122.0638992*I873+13.609808*(N873/1000)-1.245906883*AD873+0.7746840854*AE873-134.2474226*AC873-1547.125689*IF(AND(B873&gt;=DATE(2020,3,20),B873&lt;=DATE(2020,6,26)),1,0)</f>
        <v>9230.19041560988</v>
      </c>
      <c r="AN873" s="30" t="n">
        <f aca="false">IF(ISNUMBER(C874),C874,AN874)-0.8328750492*(AD875-AD874)+3.274150872*(AE875-AE874)+0.7954612886*((IF(ISNUMBER(C874),C874,AN874)-IF(ISNUMBER(C873),C873,AN873))-(-0.8328750492*(AD874-AD873)+3.274150872*(AE874-AE873)))-1.394571582*AO874+0.4181414112*AO873</f>
        <v>9315.28059297287</v>
      </c>
      <c r="AP873" s="31" t="n">
        <f aca="false">AQ873+AR872+'ARIMAX(1,1,1) Model'!$C$19*(AR872-AR871)+'ARIMAX(1,1,1) Model'!$C$20*AS872</f>
        <v>9278.51272696848</v>
      </c>
      <c r="AQ873" s="31" t="n">
        <f aca="false">'ARIMAX(1,1,1) Model'!$C$6*I873+'ARIMAX(1,1,1) Model'!$C$7*N873/1000+'ARIMAX(1,1,1) Model'!$C$8*AD873+'ARIMAX(1,1,1) Model'!$C$9*AE873+'ARIMAX(1,1,1) Model'!$C$10*AC873+'ARIMAX(1,1,1) Model'!$C$11*IF(AND(B873&gt;='ARIMAX(1,1,1) Model'!$C$25,B873&lt;='ARIMAX(1,1,1) Model'!$C$26),1,0)+'ARIMAX(1,1,1) Model'!$C$12*E873/1000+'ARIMAX(1,1,1) Model'!$C$13*V873+'ARIMAX(1,1,1) Model'!$C$14*A873+'ARIMAX(1,1,1) Model'!$C$15*SIN(2*PI()*A873/'ARIMAX(1,1,1) Model'!$C$24)+'ARIMAX(1,1,1) Model'!$C$16*COS(2*PI()*A873/'ARIMAX(1,1,1) Model'!$C$24)+'ARIMAX(1,1,1) Model'!$C$17*SIN(4*PI()*A873/'ARIMAX(1,1,1) Model'!$C$24)+'ARIMAX(1,1,1) Model'!$C$18*COS(4*PI()*A873/'ARIMAX(1,1,1) Model'!$C$24)</f>
        <v>1865.62136198266</v>
      </c>
      <c r="AR873" s="31" t="n">
        <f aca="false">IF(ISNUMBER(C873),C873,AP873)-AQ873</f>
        <v>7507.37863801734</v>
      </c>
      <c r="AS873" s="31" t="n">
        <f aca="false">IF(ISNUMBER(C873),C873-AP873,0)</f>
        <v>94.4872730315183</v>
      </c>
      <c r="AT873" s="32"/>
      <c r="AU873" s="33"/>
      <c r="AV873" s="33"/>
      <c r="AW873" s="31"/>
      <c r="AX873" s="31"/>
    </row>
    <row r="874" customFormat="false" ht="16.5" hidden="false" customHeight="true" outlineLevel="0" collapsed="false">
      <c r="A874" s="23" t="n">
        <v>873</v>
      </c>
      <c r="B874" s="24" t="n">
        <v>39381</v>
      </c>
      <c r="C874" s="23" t="n">
        <v>9355</v>
      </c>
      <c r="D874" s="25"/>
      <c r="E874" s="25" t="n">
        <v>334000</v>
      </c>
      <c r="F874" s="25"/>
      <c r="G874" s="25" t="n">
        <v>89.234</v>
      </c>
      <c r="H874" s="25" t="n">
        <v>83.722</v>
      </c>
      <c r="I874" s="25" t="n">
        <v>2.823</v>
      </c>
      <c r="J874" s="25" t="n">
        <v>14402.082</v>
      </c>
      <c r="K874" s="25" t="n">
        <v>831911</v>
      </c>
      <c r="L874" s="25" t="n">
        <v>1804</v>
      </c>
      <c r="M874" s="25" t="n">
        <v>16.532</v>
      </c>
      <c r="N874" s="25" t="n">
        <v>271225</v>
      </c>
      <c r="O874" s="25" t="n">
        <v>9798.9</v>
      </c>
      <c r="P874" s="25" t="n">
        <v>2519121</v>
      </c>
      <c r="Q874" s="25"/>
      <c r="R874" s="25" t="n">
        <v>10222</v>
      </c>
      <c r="S874" s="25" t="n">
        <v>11.8498</v>
      </c>
      <c r="T874" s="25" t="n">
        <v>105.1</v>
      </c>
      <c r="U874" s="25" t="n">
        <v>24</v>
      </c>
      <c r="V874" s="25" t="n">
        <v>91.2</v>
      </c>
      <c r="W874" s="25" t="n">
        <v>90.43516</v>
      </c>
      <c r="X874" s="25"/>
      <c r="Y874" s="25"/>
      <c r="Z874" s="25"/>
      <c r="AA874" s="25" t="n">
        <v>298818</v>
      </c>
      <c r="AB874" s="26"/>
      <c r="AC874" s="27" t="n">
        <v>0</v>
      </c>
      <c r="AD874" s="28" t="n">
        <v>27.1</v>
      </c>
      <c r="AE874" s="28" t="n">
        <v>15.6</v>
      </c>
      <c r="AF874" s="27"/>
      <c r="AG874" s="29" t="n">
        <f aca="false">6753.47943187+0.36116788*I874+0.01252571*N874-22.85359542*V874+0.00407811*AA874-0.00067349*E874</f>
        <v>9061.20381522124</v>
      </c>
      <c r="AH874" s="29" t="n">
        <f aca="false">A874*'Simple Linear Regression'!$B$18+'Simple Linear Regression'!$B$17</f>
        <v>8630.03772118874</v>
      </c>
      <c r="AI874" s="29" t="n">
        <f aca="false">7491.3971+0.0137554*N874-0.00058829*E874-34.3283*V874+0.30565*L874+54.6031*M874</f>
        <v>9349.0666942</v>
      </c>
      <c r="AJ874" s="29" t="n">
        <f aca="false">7491.3971-0.00058829*E874+0.30565*L874+54.6031*M874+0.0137554*N874-34.3283*V874</f>
        <v>9349.0666942</v>
      </c>
      <c r="AK874" s="30" t="n">
        <f aca="false">11611.58410651-152.38769329*I148+0.00324611*N148-2.92151591*V148-0.00770426*AA148-0.00077781*E148</f>
        <v>9567.77785858218</v>
      </c>
      <c r="AL874" s="29" t="n">
        <f aca="false">2192.59+2373.87*I874+0.0316653*N874-15.7623*V874+0.00202406*AA874-0.000740146*E874-0.00963493*(I874*N874)</f>
        <v>9025.38177022725</v>
      </c>
      <c r="AM874" s="30" t="n">
        <f aca="false">5205.907083+122.0638992*I874+13.609808*(N874/1000)-1.245906883*AD874+0.7746840854*AE874-134.2474226*AC874-1547.125689*IF(AND(B874&gt;=DATE(2020,3,20),B874&lt;=DATE(2020,6,26)),1,0)</f>
        <v>9220.13464044454</v>
      </c>
      <c r="AN874" s="30" t="n">
        <f aca="false">IF(ISNUMBER(C875),C875,AN875)-0.8328750492*(AD876-AD875)+3.274150872*(AE876-AE875)+0.7954612886*((IF(ISNUMBER(C875),C875,AN875)-IF(ISNUMBER(C874),C874,AN874))-(-0.8328750492*(AD875-AD874)+3.274150872*(AE875-AE874)))-1.394571582*AO875+0.4181414112*AO874</f>
        <v>9396.12563879202</v>
      </c>
      <c r="AP874" s="31" t="n">
        <f aca="false">AQ874+AR873+'ARIMAX(1,1,1) Model'!$C$19*(AR873-AR872)+'ARIMAX(1,1,1) Model'!$C$20*AS873</f>
        <v>9266.21274190995</v>
      </c>
      <c r="AQ874" s="31" t="n">
        <f aca="false">'ARIMAX(1,1,1) Model'!$C$6*I874+'ARIMAX(1,1,1) Model'!$C$7*N874/1000+'ARIMAX(1,1,1) Model'!$C$8*AD874+'ARIMAX(1,1,1) Model'!$C$9*AE874+'ARIMAX(1,1,1) Model'!$C$10*AC874+'ARIMAX(1,1,1) Model'!$C$11*IF(AND(B874&gt;='ARIMAX(1,1,1) Model'!$C$25,B874&lt;='ARIMAX(1,1,1) Model'!$C$26),1,0)+'ARIMAX(1,1,1) Model'!$C$12*E874/1000+'ARIMAX(1,1,1) Model'!$C$13*V874+'ARIMAX(1,1,1) Model'!$C$14*A874+'ARIMAX(1,1,1) Model'!$C$15*SIN(2*PI()*A874/'ARIMAX(1,1,1) Model'!$C$24)+'ARIMAX(1,1,1) Model'!$C$16*COS(2*PI()*A874/'ARIMAX(1,1,1) Model'!$C$24)+'ARIMAX(1,1,1) Model'!$C$17*SIN(4*PI()*A874/'ARIMAX(1,1,1) Model'!$C$24)+'ARIMAX(1,1,1) Model'!$C$18*COS(4*PI()*A874/'ARIMAX(1,1,1) Model'!$C$24)</f>
        <v>1826.19471938272</v>
      </c>
      <c r="AR874" s="31" t="n">
        <f aca="false">IF(ISNUMBER(C874),C874,AP874)-AQ874</f>
        <v>7528.80528061728</v>
      </c>
      <c r="AS874" s="31" t="n">
        <f aca="false">IF(ISNUMBER(C874),C874-AP874,0)</f>
        <v>88.7872580900457</v>
      </c>
      <c r="AT874" s="32"/>
      <c r="AU874" s="33"/>
      <c r="AV874" s="33"/>
      <c r="AW874" s="31"/>
      <c r="AX874" s="31"/>
    </row>
    <row r="875" customFormat="false" ht="16.5" hidden="false" customHeight="true" outlineLevel="0" collapsed="false">
      <c r="A875" s="23" t="n">
        <v>874</v>
      </c>
      <c r="B875" s="24" t="n">
        <v>39388</v>
      </c>
      <c r="C875" s="23" t="n">
        <v>9367</v>
      </c>
      <c r="D875" s="25"/>
      <c r="E875" s="25" t="n">
        <v>328000</v>
      </c>
      <c r="F875" s="25"/>
      <c r="G875" s="25" t="n">
        <v>93.456</v>
      </c>
      <c r="H875" s="25" t="n">
        <v>90.416</v>
      </c>
      <c r="I875" s="25" t="n">
        <v>2.872</v>
      </c>
      <c r="J875" s="25" t="n">
        <v>14402.082</v>
      </c>
      <c r="K875" s="25" t="n">
        <v>831911</v>
      </c>
      <c r="L875" s="25" t="n">
        <v>1804</v>
      </c>
      <c r="M875" s="25" t="n">
        <v>16.532</v>
      </c>
      <c r="N875" s="25" t="n">
        <v>271225</v>
      </c>
      <c r="O875" s="25" t="n">
        <v>9798.9</v>
      </c>
      <c r="P875" s="25" t="n">
        <v>2519121</v>
      </c>
      <c r="Q875" s="25"/>
      <c r="R875" s="25" t="n">
        <v>10222</v>
      </c>
      <c r="S875" s="25" t="n">
        <v>11.8498</v>
      </c>
      <c r="T875" s="25" t="n">
        <v>105.1</v>
      </c>
      <c r="U875" s="25" t="n">
        <v>24</v>
      </c>
      <c r="V875" s="25" t="n">
        <v>91.2</v>
      </c>
      <c r="W875" s="25" t="n">
        <v>90.14742</v>
      </c>
      <c r="X875" s="25"/>
      <c r="Y875" s="25"/>
      <c r="Z875" s="25"/>
      <c r="AA875" s="25" t="n">
        <v>298818</v>
      </c>
      <c r="AB875" s="26"/>
      <c r="AC875" s="27" t="n">
        <v>0</v>
      </c>
      <c r="AD875" s="28" t="n">
        <v>52.1</v>
      </c>
      <c r="AE875" s="28" t="n">
        <v>5.6</v>
      </c>
      <c r="AF875" s="27"/>
      <c r="AG875" s="29" t="n">
        <f aca="false">6753.47943187+0.36116788*I875+0.01252571*N875-22.85359542*V875+0.00407811*AA875-0.00067349*E875</f>
        <v>9065.26245244736</v>
      </c>
      <c r="AH875" s="29" t="n">
        <f aca="false">A875*'Simple Linear Regression'!$B$18+'Simple Linear Regression'!$B$17</f>
        <v>8630.89075827265</v>
      </c>
      <c r="AI875" s="29" t="n">
        <f aca="false">7491.3971+0.0137554*N875-0.00058829*E875-34.3283*V875+0.30565*L875+54.6031*M875</f>
        <v>9352.5964342</v>
      </c>
      <c r="AJ875" s="29" t="n">
        <f aca="false">7491.3971-0.00058829*E875+0.30565*L875+54.6031*M875+0.0137554*N875-34.3283*V875</f>
        <v>9352.5964342</v>
      </c>
      <c r="AK875" s="30" t="n">
        <f aca="false">11611.58410651-152.38769329*I149+0.00324611*N149-2.92151591*V149-0.00770426*AA149-0.00077781*E149</f>
        <v>9568.06676243521</v>
      </c>
      <c r="AL875" s="29" t="n">
        <f aca="false">2192.59+2373.87*I875+0.0316653*N875-15.7623*V875+0.00202406*AA875-0.000740146*E875-0.00963493*(I875*N875)</f>
        <v>9018.093815654</v>
      </c>
      <c r="AM875" s="30" t="n">
        <f aca="false">5205.907083+122.0638992*I875+13.609808*(N875/1000)-1.245906883*AD875+0.7746840854*AE875-134.2474226*AC875-1547.125689*IF(AND(B875&gt;=DATE(2020,3,20),B875&lt;=DATE(2020,6,26)),1,0)</f>
        <v>9187.22125857634</v>
      </c>
      <c r="AN875" s="30" t="n">
        <f aca="false">IF(ISNUMBER(C876),C876,AN876)-0.8328750492*(AD877-AD876)+3.274150872*(AE877-AE876)+0.7954612886*((IF(ISNUMBER(C876),C876,AN876)-IF(ISNUMBER(C875),C875,AN875))-(-0.8328750492*(AD876-AD875)+3.274150872*(AE876-AE875)))-1.394571582*AO876+0.4181414112*AO875</f>
        <v>9080.61033131506</v>
      </c>
      <c r="AP875" s="31" t="n">
        <f aca="false">AQ875+AR874+'ARIMAX(1,1,1) Model'!$C$19*(AR874-AR873)+'ARIMAX(1,1,1) Model'!$C$20*AS874</f>
        <v>9247.00457081489</v>
      </c>
      <c r="AQ875" s="31" t="n">
        <f aca="false">'ARIMAX(1,1,1) Model'!$C$6*I875+'ARIMAX(1,1,1) Model'!$C$7*N875/1000+'ARIMAX(1,1,1) Model'!$C$8*AD875+'ARIMAX(1,1,1) Model'!$C$9*AE875+'ARIMAX(1,1,1) Model'!$C$10*AC875+'ARIMAX(1,1,1) Model'!$C$11*IF(AND(B875&gt;='ARIMAX(1,1,1) Model'!$C$25,B875&lt;='ARIMAX(1,1,1) Model'!$C$26),1,0)+'ARIMAX(1,1,1) Model'!$C$12*E875/1000+'ARIMAX(1,1,1) Model'!$C$13*V875+'ARIMAX(1,1,1) Model'!$C$14*A875+'ARIMAX(1,1,1) Model'!$C$15*SIN(2*PI()*A875/'ARIMAX(1,1,1) Model'!$C$24)+'ARIMAX(1,1,1) Model'!$C$16*COS(2*PI()*A875/'ARIMAX(1,1,1) Model'!$C$24)+'ARIMAX(1,1,1) Model'!$C$17*SIN(4*PI()*A875/'ARIMAX(1,1,1) Model'!$C$24)+'ARIMAX(1,1,1) Model'!$C$18*COS(4*PI()*A875/'ARIMAX(1,1,1) Model'!$C$24)</f>
        <v>1796.02545953342</v>
      </c>
      <c r="AR875" s="31" t="n">
        <f aca="false">IF(ISNUMBER(C875),C875,AP875)-AQ875</f>
        <v>7570.97454046658</v>
      </c>
      <c r="AS875" s="31" t="n">
        <f aca="false">IF(ISNUMBER(C875),C875-AP875,0)</f>
        <v>119.995429185115</v>
      </c>
      <c r="AT875" s="32"/>
      <c r="AU875" s="33"/>
      <c r="AV875" s="33"/>
      <c r="AW875" s="31"/>
      <c r="AX875" s="31"/>
    </row>
    <row r="876" customFormat="false" ht="16.5" hidden="false" customHeight="true" outlineLevel="0" collapsed="false">
      <c r="A876" s="23" t="n">
        <v>875</v>
      </c>
      <c r="B876" s="24" t="n">
        <v>39395</v>
      </c>
      <c r="C876" s="23" t="n">
        <v>9187</v>
      </c>
      <c r="D876" s="25"/>
      <c r="E876" s="25" t="n">
        <v>327000</v>
      </c>
      <c r="F876" s="25"/>
      <c r="G876" s="25" t="n">
        <v>95.808</v>
      </c>
      <c r="H876" s="25" t="n">
        <v>93.544</v>
      </c>
      <c r="I876" s="25" t="n">
        <v>3.013</v>
      </c>
      <c r="J876" s="25" t="n">
        <v>14564.117</v>
      </c>
      <c r="K876" s="25" t="n">
        <v>815264</v>
      </c>
      <c r="L876" s="25" t="n">
        <v>1783</v>
      </c>
      <c r="M876" s="25" t="n">
        <v>16.532</v>
      </c>
      <c r="N876" s="25" t="n">
        <v>271225</v>
      </c>
      <c r="O876" s="25" t="n">
        <v>9845.1</v>
      </c>
      <c r="P876" s="25" t="n">
        <v>2519121</v>
      </c>
      <c r="Q876" s="25"/>
      <c r="R876" s="25" t="n">
        <v>10222</v>
      </c>
      <c r="S876" s="25" t="n">
        <v>11.8498</v>
      </c>
      <c r="T876" s="25" t="n">
        <v>105.9</v>
      </c>
      <c r="U876" s="25" t="n">
        <v>24</v>
      </c>
      <c r="V876" s="25" t="n">
        <v>90.8</v>
      </c>
      <c r="W876" s="25" t="n">
        <v>89.18622</v>
      </c>
      <c r="X876" s="25"/>
      <c r="Y876" s="25"/>
      <c r="Z876" s="25"/>
      <c r="AA876" s="25" t="n">
        <v>298818</v>
      </c>
      <c r="AB876" s="26"/>
      <c r="AC876" s="27" t="n">
        <v>0</v>
      </c>
      <c r="AD876" s="28" t="n">
        <v>82.5</v>
      </c>
      <c r="AE876" s="28" t="n">
        <v>6.3</v>
      </c>
      <c r="AF876" s="27"/>
      <c r="AG876" s="29" t="n">
        <f aca="false">6753.47943187+0.36116788*I876+0.01252571*N876-22.85359542*V876+0.00407811*AA876-0.00067349*E876</f>
        <v>9075.12830528644</v>
      </c>
      <c r="AH876" s="29" t="n">
        <f aca="false">A876*'Simple Linear Regression'!$B$18+'Simple Linear Regression'!$B$17</f>
        <v>8631.74379535655</v>
      </c>
      <c r="AI876" s="29" t="n">
        <f aca="false">7491.3971+0.0137554*N876-0.00058829*E876-34.3283*V876+0.30565*L876+54.6031*M876</f>
        <v>9360.4973942</v>
      </c>
      <c r="AJ876" s="29" t="n">
        <f aca="false">7491.3971-0.00058829*E876+0.30565*L876+54.6031*M876+0.0137554*N876-34.3283*V876</f>
        <v>9360.4973942</v>
      </c>
      <c r="AK876" s="30" t="n">
        <f aca="false">11611.58410651-152.38769329*I150+0.00324611*N150-2.92151591*V150-0.00770426*AA150-0.00077781*E150</f>
        <v>9570.06042624356</v>
      </c>
      <c r="AL876" s="29" t="n">
        <f aca="false">2192.59+2373.87*I876+0.0316653*N876-15.7623*V876+0.00202406*AA876-0.000740146*E876-0.00963493*(I876*N876)</f>
        <v>8991.38857326975</v>
      </c>
      <c r="AM876" s="30" t="n">
        <f aca="false">5205.907083+122.0638992*I876+13.609808*(N876/1000)-1.245906883*AD876+0.7746840854*AE876-134.2474226*AC876-1547.125689*IF(AND(B876&gt;=DATE(2020,3,20),B876&lt;=DATE(2020,6,26)),1,0)</f>
        <v>9167.09897798012</v>
      </c>
      <c r="AN876" s="30" t="n">
        <f aca="false">IF(ISNUMBER(C877),C877,AN877)-0.8328750492*(AD878-AD877)+3.274150872*(AE878-AE877)+0.7954612886*((IF(ISNUMBER(C877),C877,AN877)-IF(ISNUMBER(C876),C876,AN876))-(-0.8328750492*(AD877-AD876)+3.274150872*(AE877-AE876)))-1.394571582*AO877+0.4181414112*AO876</f>
        <v>9197.6556618931</v>
      </c>
      <c r="AP876" s="31" t="n">
        <f aca="false">AQ876+AR875+'ARIMAX(1,1,1) Model'!$C$19*(AR875-AR874)+'ARIMAX(1,1,1) Model'!$C$20*AS875</f>
        <v>9233.54279989413</v>
      </c>
      <c r="AQ876" s="31" t="n">
        <f aca="false">'ARIMAX(1,1,1) Model'!$C$6*I876+'ARIMAX(1,1,1) Model'!$C$7*N876/1000+'ARIMAX(1,1,1) Model'!$C$8*AD876+'ARIMAX(1,1,1) Model'!$C$9*AE876+'ARIMAX(1,1,1) Model'!$C$10*AC876+'ARIMAX(1,1,1) Model'!$C$11*IF(AND(B876&gt;='ARIMAX(1,1,1) Model'!$C$25,B876&lt;='ARIMAX(1,1,1) Model'!$C$26),1,0)+'ARIMAX(1,1,1) Model'!$C$12*E876/1000+'ARIMAX(1,1,1) Model'!$C$13*V876+'ARIMAX(1,1,1) Model'!$C$14*A876+'ARIMAX(1,1,1) Model'!$C$15*SIN(2*PI()*A876/'ARIMAX(1,1,1) Model'!$C$24)+'ARIMAX(1,1,1) Model'!$C$16*COS(2*PI()*A876/'ARIMAX(1,1,1) Model'!$C$24)+'ARIMAX(1,1,1) Model'!$C$17*SIN(4*PI()*A876/'ARIMAX(1,1,1) Model'!$C$24)+'ARIMAX(1,1,1) Model'!$C$18*COS(4*PI()*A876/'ARIMAX(1,1,1) Model'!$C$24)</f>
        <v>1766.46132671589</v>
      </c>
      <c r="AR876" s="31" t="n">
        <f aca="false">IF(ISNUMBER(C876),C876,AP876)-AQ876</f>
        <v>7420.53867328411</v>
      </c>
      <c r="AS876" s="31" t="n">
        <f aca="false">IF(ISNUMBER(C876),C876-AP876,0)</f>
        <v>-46.542799894125</v>
      </c>
      <c r="AT876" s="32"/>
      <c r="AU876" s="33"/>
      <c r="AV876" s="33"/>
      <c r="AW876" s="31"/>
      <c r="AX876" s="31"/>
    </row>
    <row r="877" customFormat="false" ht="16.5" hidden="false" customHeight="true" outlineLevel="0" collapsed="false">
      <c r="A877" s="23" t="n">
        <v>876</v>
      </c>
      <c r="B877" s="24" t="n">
        <v>39402</v>
      </c>
      <c r="C877" s="23" t="n">
        <v>9222</v>
      </c>
      <c r="D877" s="25"/>
      <c r="E877" s="25" t="n">
        <v>333000</v>
      </c>
      <c r="F877" s="25"/>
      <c r="G877" s="25" t="n">
        <v>93.556</v>
      </c>
      <c r="H877" s="25" t="n">
        <v>90.738</v>
      </c>
      <c r="I877" s="25" t="n">
        <v>3.111</v>
      </c>
      <c r="J877" s="25" t="n">
        <v>14564.117</v>
      </c>
      <c r="K877" s="25" t="n">
        <v>815264</v>
      </c>
      <c r="L877" s="25" t="n">
        <v>1783</v>
      </c>
      <c r="M877" s="25" t="n">
        <v>16.455</v>
      </c>
      <c r="N877" s="25" t="n">
        <v>245965</v>
      </c>
      <c r="O877" s="25" t="n">
        <v>9845.1</v>
      </c>
      <c r="P877" s="25" t="n">
        <v>2519121</v>
      </c>
      <c r="Q877" s="25"/>
      <c r="R877" s="25" t="n">
        <v>10222</v>
      </c>
      <c r="S877" s="25" t="n">
        <v>11.8498</v>
      </c>
      <c r="T877" s="25" t="n">
        <v>105.9</v>
      </c>
      <c r="U877" s="25" t="n">
        <v>24</v>
      </c>
      <c r="V877" s="25" t="n">
        <v>90.8</v>
      </c>
      <c r="W877" s="25" t="n">
        <v>88.43332</v>
      </c>
      <c r="X877" s="25"/>
      <c r="Y877" s="25"/>
      <c r="Z877" s="25"/>
      <c r="AA877" s="25" t="n">
        <v>298818</v>
      </c>
      <c r="AB877" s="26"/>
      <c r="AC877" s="27" t="n">
        <v>0</v>
      </c>
      <c r="AD877" s="28" t="n">
        <v>78.4</v>
      </c>
      <c r="AE877" s="28" t="n">
        <v>10.9</v>
      </c>
      <c r="AF877" s="27"/>
      <c r="AG877" s="29" t="n">
        <f aca="false">6753.47943187+0.36116788*I877+0.01252571*N877-22.85359542*V877+0.00407811*AA877-0.00067349*E877</f>
        <v>8754.72332513868</v>
      </c>
      <c r="AH877" s="29" t="n">
        <f aca="false">A877*'Simple Linear Regression'!$B$18+'Simple Linear Regression'!$B$17</f>
        <v>8632.59683244045</v>
      </c>
      <c r="AI877" s="29" t="n">
        <f aca="false">7491.3971+0.0137554*N877-0.00058829*E877-34.3283*V877+0.30565*L877+54.6031*M877</f>
        <v>9005.3018115</v>
      </c>
      <c r="AJ877" s="29" t="n">
        <f aca="false">7491.3971-0.00058829*E877+0.30565*L877+54.6031*M877+0.0137554*N877-34.3283*V877</f>
        <v>9005.3018115</v>
      </c>
      <c r="AK877" s="30" t="n">
        <f aca="false">11611.58410651-152.38769329*I151+0.00324611*N151-2.92151591*V151-0.00770426*AA151-0.00077781*E151</f>
        <v>9588.21216580278</v>
      </c>
      <c r="AL877" s="29" t="n">
        <f aca="false">2192.59+2373.87*I877+0.0316653*N877-15.7623*V877+0.00202406*AA877-0.000740146*E877-0.00963493*(I877*N877)</f>
        <v>8920.77454835305</v>
      </c>
      <c r="AM877" s="30" t="n">
        <f aca="false">5205.907083+122.0638992*I877+13.609808*(N877/1000)-1.245906883*AD877+0.7746840854*AE877-134.2474226*AC877-1547.125689*IF(AND(B877&gt;=DATE(2020,3,20),B877&lt;=DATE(2020,6,26)),1,0)</f>
        <v>8843.94925503486</v>
      </c>
      <c r="AN877" s="30" t="n">
        <f aca="false">IF(ISNUMBER(C878),C878,AN878)-0.8328750492*(AD879-AD878)+3.274150872*(AE879-AE878)+0.7954612886*((IF(ISNUMBER(C878),C878,AN878)-IF(ISNUMBER(C877),C877,AN877))-(-0.8328750492*(AD878-AD877)+3.274150872*(AE878-AE877)))-1.394571582*AO878+0.4181414112*AO877</f>
        <v>9450.07058262561</v>
      </c>
      <c r="AP877" s="31" t="n">
        <f aca="false">AQ877+AR876+'ARIMAX(1,1,1) Model'!$C$19*(AR876-AR875)+'ARIMAX(1,1,1) Model'!$C$20*AS876</f>
        <v>9160.55690559542</v>
      </c>
      <c r="AQ877" s="31" t="n">
        <f aca="false">'ARIMAX(1,1,1) Model'!$C$6*I877+'ARIMAX(1,1,1) Model'!$C$7*N877/1000+'ARIMAX(1,1,1) Model'!$C$8*AD877+'ARIMAX(1,1,1) Model'!$C$9*AE877+'ARIMAX(1,1,1) Model'!$C$10*AC877+'ARIMAX(1,1,1) Model'!$C$11*IF(AND(B877&gt;='ARIMAX(1,1,1) Model'!$C$25,B877&lt;='ARIMAX(1,1,1) Model'!$C$26),1,0)+'ARIMAX(1,1,1) Model'!$C$12*E877/1000+'ARIMAX(1,1,1) Model'!$C$13*V877+'ARIMAX(1,1,1) Model'!$C$14*A877+'ARIMAX(1,1,1) Model'!$C$15*SIN(2*PI()*A877/'ARIMAX(1,1,1) Model'!$C$24)+'ARIMAX(1,1,1) Model'!$C$16*COS(2*PI()*A877/'ARIMAX(1,1,1) Model'!$C$24)+'ARIMAX(1,1,1) Model'!$C$17*SIN(4*PI()*A877/'ARIMAX(1,1,1) Model'!$C$24)+'ARIMAX(1,1,1) Model'!$C$18*COS(4*PI()*A877/'ARIMAX(1,1,1) Model'!$C$24)</f>
        <v>1712.79808406768</v>
      </c>
      <c r="AR877" s="31" t="n">
        <f aca="false">IF(ISNUMBER(C877),C877,AP877)-AQ877</f>
        <v>7509.20191593232</v>
      </c>
      <c r="AS877" s="31" t="n">
        <f aca="false">IF(ISNUMBER(C877),C877-AP877,0)</f>
        <v>61.4430944045835</v>
      </c>
      <c r="AT877" s="32"/>
      <c r="AU877" s="33"/>
      <c r="AV877" s="33"/>
      <c r="AW877" s="31"/>
      <c r="AX877" s="31"/>
    </row>
    <row r="878" customFormat="false" ht="16.5" hidden="false" customHeight="true" outlineLevel="0" collapsed="false">
      <c r="A878" s="23" t="n">
        <v>877</v>
      </c>
      <c r="B878" s="24" t="n">
        <v>39409</v>
      </c>
      <c r="C878" s="23" t="n">
        <v>9356</v>
      </c>
      <c r="D878" s="25"/>
      <c r="E878" s="25" t="n">
        <v>332000</v>
      </c>
      <c r="F878" s="25"/>
      <c r="G878" s="25" t="n">
        <v>97.93</v>
      </c>
      <c r="H878" s="25" t="n">
        <v>94.005</v>
      </c>
      <c r="I878" s="25" t="n">
        <v>3.099</v>
      </c>
      <c r="J878" s="25" t="n">
        <v>14564.117</v>
      </c>
      <c r="K878" s="25" t="n">
        <v>815264</v>
      </c>
      <c r="L878" s="25" t="n">
        <v>1783</v>
      </c>
      <c r="M878" s="25" t="n">
        <v>16.455</v>
      </c>
      <c r="N878" s="25" t="n">
        <v>245965</v>
      </c>
      <c r="O878" s="25" t="n">
        <v>9845.1</v>
      </c>
      <c r="P878" s="25" t="n">
        <v>2519121</v>
      </c>
      <c r="Q878" s="25"/>
      <c r="R878" s="25" t="n">
        <v>10222</v>
      </c>
      <c r="S878" s="25" t="n">
        <v>12.1325004</v>
      </c>
      <c r="T878" s="25" t="n">
        <v>105.9</v>
      </c>
      <c r="U878" s="25" t="n">
        <v>24</v>
      </c>
      <c r="V878" s="25" t="n">
        <v>90.8</v>
      </c>
      <c r="W878" s="25" t="n">
        <v>89.05864</v>
      </c>
      <c r="X878" s="25"/>
      <c r="Y878" s="25"/>
      <c r="Z878" s="25"/>
      <c r="AA878" s="25" t="n">
        <v>298818</v>
      </c>
      <c r="AB878" s="26"/>
      <c r="AC878" s="27" t="n">
        <v>1</v>
      </c>
      <c r="AD878" s="28" t="n">
        <v>95.5</v>
      </c>
      <c r="AE878" s="28" t="n">
        <v>3.8</v>
      </c>
      <c r="AF878" s="27"/>
      <c r="AG878" s="29" t="n">
        <f aca="false">6753.47943187+0.36116788*I878+0.01252571*N878-22.85359542*V878+0.00407811*AA878-0.00067349*E878</f>
        <v>8755.39248112412</v>
      </c>
      <c r="AH878" s="29" t="n">
        <f aca="false">A878*'Simple Linear Regression'!$B$18+'Simple Linear Regression'!$B$17</f>
        <v>8633.44986952436</v>
      </c>
      <c r="AI878" s="29" t="n">
        <f aca="false">7491.3971+0.0137554*N878-0.00058829*E878-34.3283*V878+0.30565*L878+54.6031*M878</f>
        <v>9005.8901015</v>
      </c>
      <c r="AJ878" s="29" t="n">
        <f aca="false">7491.3971-0.00058829*E878+0.30565*L878+54.6031*M878+0.0137554*N878-34.3283*V878</f>
        <v>9005.8901015</v>
      </c>
      <c r="AK878" s="30" t="n">
        <f aca="false">11611.58410651-152.38769329*I152+0.00324611*N152-2.92151591*V152-0.00770426*AA152-0.00077781*E152</f>
        <v>9592.83141120213</v>
      </c>
      <c r="AL878" s="29" t="n">
        <f aca="false">2192.59+2373.87*I878+0.0316653*N878-15.7623*V878+0.00202406*AA878-0.000740146*E878-0.00963493*(I878*N878)</f>
        <v>8921.46652104245</v>
      </c>
      <c r="AM878" s="30" t="n">
        <f aca="false">5205.907083+122.0638992*I878+13.609808*(N878/1000)-1.245906883*AD878+0.7746840854*AE878-134.2474226*AC878-1547.125689*IF(AND(B878&gt;=DATE(2020,3,20),B878&lt;=DATE(2020,6,26)),1,0)</f>
        <v>8681.43180093882</v>
      </c>
      <c r="AN878" s="30" t="n">
        <f aca="false">IF(ISNUMBER(C879),C879,AN879)-0.8328750492*(AD880-AD879)+3.274150872*(AE880-AE879)+0.7954612886*((IF(ISNUMBER(C879),C879,AN879)-IF(ISNUMBER(C878),C878,AN878))-(-0.8328750492*(AD879-AD878)+3.274150872*(AE879-AE878)))-1.394571582*AO879+0.4181414112*AO878</f>
        <v>9222.8545150511</v>
      </c>
      <c r="AP878" s="31" t="n">
        <f aca="false">AQ878+AR877+'ARIMAX(1,1,1) Model'!$C$19*(AR877-AR876)+'ARIMAX(1,1,1) Model'!$C$20*AS877</f>
        <v>9037.25758769854</v>
      </c>
      <c r="AQ878" s="31" t="n">
        <f aca="false">'ARIMAX(1,1,1) Model'!$C$6*I878+'ARIMAX(1,1,1) Model'!$C$7*N878/1000+'ARIMAX(1,1,1) Model'!$C$8*AD878+'ARIMAX(1,1,1) Model'!$C$9*AE878+'ARIMAX(1,1,1) Model'!$C$10*AC878+'ARIMAX(1,1,1) Model'!$C$11*IF(AND(B878&gt;='ARIMAX(1,1,1) Model'!$C$25,B878&lt;='ARIMAX(1,1,1) Model'!$C$26),1,0)+'ARIMAX(1,1,1) Model'!$C$12*E878/1000+'ARIMAX(1,1,1) Model'!$C$13*V878+'ARIMAX(1,1,1) Model'!$C$14*A878+'ARIMAX(1,1,1) Model'!$C$15*SIN(2*PI()*A878/'ARIMAX(1,1,1) Model'!$C$24)+'ARIMAX(1,1,1) Model'!$C$16*COS(2*PI()*A878/'ARIMAX(1,1,1) Model'!$C$24)+'ARIMAX(1,1,1) Model'!$C$17*SIN(4*PI()*A878/'ARIMAX(1,1,1) Model'!$C$24)+'ARIMAX(1,1,1) Model'!$C$18*COS(4*PI()*A878/'ARIMAX(1,1,1) Model'!$C$24)</f>
        <v>1574.71211470813</v>
      </c>
      <c r="AR878" s="31" t="n">
        <f aca="false">IF(ISNUMBER(C878),C878,AP878)-AQ878</f>
        <v>7781.28788529187</v>
      </c>
      <c r="AS878" s="31" t="n">
        <f aca="false">IF(ISNUMBER(C878),C878-AP878,0)</f>
        <v>318.742412301461</v>
      </c>
      <c r="AT878" s="32"/>
      <c r="AU878" s="33"/>
      <c r="AV878" s="33"/>
      <c r="AW878" s="31"/>
      <c r="AX878" s="31"/>
    </row>
    <row r="879" customFormat="false" ht="16.5" hidden="false" customHeight="true" outlineLevel="0" collapsed="false">
      <c r="A879" s="23" t="n">
        <v>878</v>
      </c>
      <c r="B879" s="24" t="n">
        <v>39416</v>
      </c>
      <c r="C879" s="23" t="n">
        <v>9266</v>
      </c>
      <c r="D879" s="25"/>
      <c r="E879" s="25" t="n">
        <v>352000</v>
      </c>
      <c r="F879" s="25"/>
      <c r="G879" s="25" t="n">
        <v>92.468</v>
      </c>
      <c r="H879" s="25" t="n">
        <v>92.16</v>
      </c>
      <c r="I879" s="25" t="n">
        <v>3.097</v>
      </c>
      <c r="J879" s="25" t="n">
        <v>14564.117</v>
      </c>
      <c r="K879" s="25" t="n">
        <v>815264</v>
      </c>
      <c r="L879" s="25" t="n">
        <v>1783</v>
      </c>
      <c r="M879" s="25" t="n">
        <v>16.455</v>
      </c>
      <c r="N879" s="25" t="n">
        <v>245965</v>
      </c>
      <c r="O879" s="25" t="n">
        <v>9845.1</v>
      </c>
      <c r="P879" s="25" t="n">
        <v>2519121</v>
      </c>
      <c r="Q879" s="25"/>
      <c r="R879" s="25" t="n">
        <v>10222</v>
      </c>
      <c r="S879" s="25" t="n">
        <v>12.1325004</v>
      </c>
      <c r="T879" s="25" t="n">
        <v>105.9</v>
      </c>
      <c r="U879" s="25" t="n">
        <v>24</v>
      </c>
      <c r="V879" s="25" t="n">
        <v>90.8</v>
      </c>
      <c r="W879" s="25" t="n">
        <v>89.33778</v>
      </c>
      <c r="X879" s="25"/>
      <c r="Y879" s="25"/>
      <c r="Z879" s="25"/>
      <c r="AA879" s="25" t="n">
        <v>298818</v>
      </c>
      <c r="AB879" s="26"/>
      <c r="AC879" s="27" t="n">
        <v>0</v>
      </c>
      <c r="AD879" s="28" t="n">
        <v>131.4</v>
      </c>
      <c r="AE879" s="28" t="n">
        <v>0</v>
      </c>
      <c r="AF879" s="27"/>
      <c r="AG879" s="29" t="n">
        <f aca="false">6753.47943187+0.36116788*I879+0.01252571*N879-22.85359542*V879+0.00407811*AA879-0.00067349*E879</f>
        <v>8741.92195878836</v>
      </c>
      <c r="AH879" s="29" t="n">
        <f aca="false">A879*'Simple Linear Regression'!$B$18+'Simple Linear Regression'!$B$17</f>
        <v>8634.30290660826</v>
      </c>
      <c r="AI879" s="29" t="n">
        <f aca="false">7491.3971+0.0137554*N879-0.00058829*E879-34.3283*V879+0.30565*L879+54.6031*M879</f>
        <v>8994.1243015</v>
      </c>
      <c r="AJ879" s="29" t="n">
        <f aca="false">7491.3971-0.00058829*E879+0.30565*L879+54.6031*M879+0.0137554*N879-34.3283*V879</f>
        <v>8994.1243015</v>
      </c>
      <c r="AK879" s="30" t="n">
        <f aca="false">11611.58410651-152.38769329*I153+0.00324611*N153-2.92151591*V153-0.00770426*AA153-0.00077781*E153</f>
        <v>9625.33117197529</v>
      </c>
      <c r="AL879" s="29" t="n">
        <f aca="false">2192.59+2373.87*I879+0.0316653*N879-15.7623*V879+0.00202406*AA879-0.000740146*E879-0.00963493*(I879*N879)</f>
        <v>8906.65557215735</v>
      </c>
      <c r="AM879" s="30" t="n">
        <f aca="false">5205.907083+122.0638992*I879+13.609808*(N879/1000)-1.245906883*AD879+0.7746840854*AE879-134.2474226*AC879-1547.125689*IF(AND(B879&gt;=DATE(2020,3,20),B879&lt;=DATE(2020,6,26)),1,0)</f>
        <v>8767.7632391162</v>
      </c>
      <c r="AN879" s="30" t="n">
        <f aca="false">IF(ISNUMBER(C880),C880,AN880)-0.8328750492*(AD881-AD880)+3.274150872*(AE881-AE880)+0.7954612886*((IF(ISNUMBER(C880),C880,AN880)-IF(ISNUMBER(C879),C879,AN879))-(-0.8328750492*(AD880-AD879)+3.274150872*(AE880-AE879)))-1.394571582*AO880+0.4181414112*AO879</f>
        <v>9448.75761029142</v>
      </c>
      <c r="AP879" s="31" t="n">
        <f aca="false">AQ879+AR878+'ARIMAX(1,1,1) Model'!$C$19*(AR878-AR877)+'ARIMAX(1,1,1) Model'!$C$20*AS878</f>
        <v>9178.24386388559</v>
      </c>
      <c r="AQ879" s="31" t="n">
        <f aca="false">'ARIMAX(1,1,1) Model'!$C$6*I879+'ARIMAX(1,1,1) Model'!$C$7*N879/1000+'ARIMAX(1,1,1) Model'!$C$8*AD879+'ARIMAX(1,1,1) Model'!$C$9*AE879+'ARIMAX(1,1,1) Model'!$C$10*AC879+'ARIMAX(1,1,1) Model'!$C$11*IF(AND(B879&gt;='ARIMAX(1,1,1) Model'!$C$25,B879&lt;='ARIMAX(1,1,1) Model'!$C$26),1,0)+'ARIMAX(1,1,1) Model'!$C$12*E879/1000+'ARIMAX(1,1,1) Model'!$C$13*V879+'ARIMAX(1,1,1) Model'!$C$14*A879+'ARIMAX(1,1,1) Model'!$C$15*SIN(2*PI()*A879/'ARIMAX(1,1,1) Model'!$C$24)+'ARIMAX(1,1,1) Model'!$C$16*COS(2*PI()*A879/'ARIMAX(1,1,1) Model'!$C$24)+'ARIMAX(1,1,1) Model'!$C$17*SIN(4*PI()*A879/'ARIMAX(1,1,1) Model'!$C$24)+'ARIMAX(1,1,1) Model'!$C$18*COS(4*PI()*A879/'ARIMAX(1,1,1) Model'!$C$24)</f>
        <v>1657.31376913172</v>
      </c>
      <c r="AR879" s="31" t="n">
        <f aca="false">IF(ISNUMBER(C879),C879,AP879)-AQ879</f>
        <v>7608.68623086828</v>
      </c>
      <c r="AS879" s="31" t="n">
        <f aca="false">IF(ISNUMBER(C879),C879-AP879,0)</f>
        <v>87.7561361144126</v>
      </c>
      <c r="AT879" s="32"/>
      <c r="AU879" s="33"/>
      <c r="AV879" s="33"/>
      <c r="AW879" s="31"/>
      <c r="AX879" s="31"/>
    </row>
    <row r="880" customFormat="false" ht="16.5" hidden="false" customHeight="true" outlineLevel="0" collapsed="false">
      <c r="A880" s="23" t="n">
        <v>879</v>
      </c>
      <c r="B880" s="24" t="n">
        <v>39423</v>
      </c>
      <c r="C880" s="23" t="n">
        <v>9348</v>
      </c>
      <c r="D880" s="25"/>
      <c r="E880" s="25" t="n">
        <v>344000</v>
      </c>
      <c r="F880" s="25"/>
      <c r="G880" s="25" t="n">
        <v>88.706</v>
      </c>
      <c r="H880" s="25" t="n">
        <v>89.088</v>
      </c>
      <c r="I880" s="25" t="n">
        <v>3.061</v>
      </c>
      <c r="J880" s="25" t="n">
        <v>14564.117</v>
      </c>
      <c r="K880" s="25" t="n">
        <v>815264</v>
      </c>
      <c r="L880" s="25" t="n">
        <v>1762</v>
      </c>
      <c r="M880" s="25" t="n">
        <v>16.455</v>
      </c>
      <c r="N880" s="25" t="n">
        <v>245965</v>
      </c>
      <c r="O880" s="25" t="n">
        <v>9882.7</v>
      </c>
      <c r="P880" s="25" t="n">
        <v>2519121</v>
      </c>
      <c r="Q880" s="25"/>
      <c r="R880" s="25" t="n">
        <v>10222</v>
      </c>
      <c r="S880" s="25" t="n">
        <v>12.1325004</v>
      </c>
      <c r="T880" s="25" t="n">
        <v>105.9</v>
      </c>
      <c r="U880" s="25" t="n">
        <v>24</v>
      </c>
      <c r="V880" s="25" t="n">
        <v>88.9</v>
      </c>
      <c r="W880" s="25" t="n">
        <v>89.3924</v>
      </c>
      <c r="X880" s="25"/>
      <c r="Y880" s="25"/>
      <c r="Z880" s="25"/>
      <c r="AA880" s="25" t="n">
        <v>298818</v>
      </c>
      <c r="AB880" s="26"/>
      <c r="AC880" s="27" t="n">
        <v>0</v>
      </c>
      <c r="AD880" s="28" t="n">
        <v>148.3</v>
      </c>
      <c r="AE880" s="28" t="n">
        <v>2.7</v>
      </c>
      <c r="AF880" s="27"/>
      <c r="AG880" s="29" t="n">
        <f aca="false">6753.47943187+0.36116788*I880+0.01252571*N880-22.85359542*V880+0.00407811*AA880-0.00067349*E880</f>
        <v>8790.71870804268</v>
      </c>
      <c r="AH880" s="29" t="n">
        <f aca="false">A880*'Simple Linear Regression'!$B$18+'Simple Linear Regression'!$B$17</f>
        <v>8635.15594369217</v>
      </c>
      <c r="AI880" s="29" t="n">
        <f aca="false">7491.3971+0.0137554*N880-0.00058829*E880-34.3283*V880+0.30565*L880+54.6031*M880</f>
        <v>9057.6357415</v>
      </c>
      <c r="AJ880" s="29" t="n">
        <f aca="false">7491.3971-0.00058829*E880+0.30565*L880+54.6031*M880+0.0137554*N880-34.3283*V880</f>
        <v>9057.6357415</v>
      </c>
      <c r="AK880" s="30" t="n">
        <f aca="false">11611.58410651-152.38769329*I154+0.00324611*N154-2.92151591*V154-0.00770426*AA154-0.00077781*E154</f>
        <v>9589.65109173832</v>
      </c>
      <c r="AL880" s="29" t="n">
        <f aca="false">2192.59+2373.87*I880+0.0316653*N880-15.7623*V880+0.00202406*AA880-0.000740146*E880-0.00963493*(I880*N880)</f>
        <v>8942.38059022555</v>
      </c>
      <c r="AM880" s="30" t="n">
        <f aca="false">5205.907083+122.0638992*I880+13.609808*(N880/1000)-1.245906883*AD880+0.7746840854*AE880-134.2474226*AC880-1547.125689*IF(AND(B880&gt;=DATE(2020,3,20),B880&lt;=DATE(2020,6,26)),1,0)</f>
        <v>8744.40475945288</v>
      </c>
      <c r="AN880" s="30" t="n">
        <f aca="false">IF(ISNUMBER(C881),C881,AN881)-0.8328750492*(AD882-AD881)+3.274150872*(AE882-AE881)+0.7954612886*((IF(ISNUMBER(C881),C881,AN881)-IF(ISNUMBER(C880),C880,AN880))-(-0.8328750492*(AD881-AD880)+3.274150872*(AE881-AE880)))-1.394571582*AO881+0.4181414112*AO880</f>
        <v>9164.14274637237</v>
      </c>
      <c r="AP880" s="31" t="n">
        <f aca="false">AQ880+AR879+'ARIMAX(1,1,1) Model'!$C$19*(AR879-AR878)+'ARIMAX(1,1,1) Model'!$C$20*AS879</f>
        <v>9144.2939334852</v>
      </c>
      <c r="AQ880" s="31" t="n">
        <f aca="false">'ARIMAX(1,1,1) Model'!$C$6*I880+'ARIMAX(1,1,1) Model'!$C$7*N880/1000+'ARIMAX(1,1,1) Model'!$C$8*AD880+'ARIMAX(1,1,1) Model'!$C$9*AE880+'ARIMAX(1,1,1) Model'!$C$10*AC880+'ARIMAX(1,1,1) Model'!$C$11*IF(AND(B880&gt;='ARIMAX(1,1,1) Model'!$C$25,B880&lt;='ARIMAX(1,1,1) Model'!$C$26),1,0)+'ARIMAX(1,1,1) Model'!$C$12*E880/1000+'ARIMAX(1,1,1) Model'!$C$13*V880+'ARIMAX(1,1,1) Model'!$C$14*A880+'ARIMAX(1,1,1) Model'!$C$15*SIN(2*PI()*A880/'ARIMAX(1,1,1) Model'!$C$24)+'ARIMAX(1,1,1) Model'!$C$16*COS(2*PI()*A880/'ARIMAX(1,1,1) Model'!$C$24)+'ARIMAX(1,1,1) Model'!$C$17*SIN(4*PI()*A880/'ARIMAX(1,1,1) Model'!$C$24)+'ARIMAX(1,1,1) Model'!$C$18*COS(4*PI()*A880/'ARIMAX(1,1,1) Model'!$C$24)</f>
        <v>1631.42967490136</v>
      </c>
      <c r="AR880" s="31" t="n">
        <f aca="false">IF(ISNUMBER(C880),C880,AP880)-AQ880</f>
        <v>7716.57032509865</v>
      </c>
      <c r="AS880" s="31" t="n">
        <f aca="false">IF(ISNUMBER(C880),C880-AP880,0)</f>
        <v>203.706066514802</v>
      </c>
      <c r="AT880" s="32"/>
      <c r="AU880" s="33"/>
      <c r="AV880" s="33"/>
      <c r="AW880" s="31"/>
      <c r="AX880" s="31"/>
    </row>
    <row r="881" customFormat="false" ht="16.5" hidden="false" customHeight="true" outlineLevel="0" collapsed="false">
      <c r="A881" s="23" t="n">
        <v>880</v>
      </c>
      <c r="B881" s="24" t="n">
        <v>39430</v>
      </c>
      <c r="C881" s="23" t="n">
        <v>9287</v>
      </c>
      <c r="D881" s="25"/>
      <c r="E881" s="25" t="n">
        <v>332000</v>
      </c>
      <c r="F881" s="25"/>
      <c r="G881" s="25" t="n">
        <v>91.182</v>
      </c>
      <c r="H881" s="25" t="n">
        <v>90.244</v>
      </c>
      <c r="I881" s="25" t="n">
        <v>3</v>
      </c>
      <c r="J881" s="25" t="n">
        <v>14564.117</v>
      </c>
      <c r="K881" s="25" t="n">
        <v>858265</v>
      </c>
      <c r="L881" s="25" t="n">
        <v>1762</v>
      </c>
      <c r="M881" s="25" t="n">
        <v>16.455</v>
      </c>
      <c r="N881" s="25" t="n">
        <v>245965</v>
      </c>
      <c r="O881" s="25" t="n">
        <v>9882.7</v>
      </c>
      <c r="P881" s="25" t="n">
        <v>2519121</v>
      </c>
      <c r="Q881" s="25"/>
      <c r="R881" s="25" t="n">
        <v>10222</v>
      </c>
      <c r="S881" s="25" t="n">
        <v>12.1325004</v>
      </c>
      <c r="T881" s="25" t="n">
        <v>105.9</v>
      </c>
      <c r="U881" s="25" t="n">
        <v>24</v>
      </c>
      <c r="V881" s="25" t="n">
        <v>88.9</v>
      </c>
      <c r="W881" s="25" t="n">
        <v>89.76988</v>
      </c>
      <c r="X881" s="25"/>
      <c r="Y881" s="25"/>
      <c r="Z881" s="25"/>
      <c r="AA881" s="25" t="n">
        <v>298818</v>
      </c>
      <c r="AB881" s="26"/>
      <c r="AC881" s="27" t="n">
        <v>0</v>
      </c>
      <c r="AD881" s="28" t="n">
        <v>124.4</v>
      </c>
      <c r="AE881" s="28" t="n">
        <v>6.2</v>
      </c>
      <c r="AF881" s="27"/>
      <c r="AG881" s="29" t="n">
        <f aca="false">6753.47943187+0.36116788*I881+0.01252571*N881-22.85359542*V881+0.00407811*AA881-0.00067349*E881</f>
        <v>8798.778556802</v>
      </c>
      <c r="AH881" s="29" t="n">
        <f aca="false">A881*'Simple Linear Regression'!$B$18+'Simple Linear Regression'!$B$17</f>
        <v>8636.00898077607</v>
      </c>
      <c r="AI881" s="29" t="n">
        <f aca="false">7491.3971+0.0137554*N881-0.00058829*E881-34.3283*V881+0.30565*L881+54.6031*M881</f>
        <v>9064.6952215</v>
      </c>
      <c r="AJ881" s="29" t="n">
        <f aca="false">7491.3971-0.00058829*E881+0.30565*L881+54.6031*M881+0.0137554*N881-34.3283*V881</f>
        <v>9064.6952215</v>
      </c>
      <c r="AK881" s="30" t="n">
        <f aca="false">11611.58410651-152.38769329*I155+0.00324611*N155-2.92151591*V155-0.00770426*AA155-0.00077781*E155</f>
        <v>9587.63830865845</v>
      </c>
      <c r="AL881" s="29" t="n">
        <f aca="false">2192.59+2373.87*I881+0.0316653*N881-15.7623*V881+0.00202406*AA881-0.000740146*E881-0.00963493*(I881*N881)</f>
        <v>8951.01746123</v>
      </c>
      <c r="AM881" s="30" t="n">
        <f aca="false">5205.907083+122.0638992*I881+13.609808*(N881/1000)-1.245906883*AD881+0.7746840854*AE881-134.2474226*AC881-1547.125689*IF(AND(B881&gt;=DATE(2020,3,20),B881&lt;=DATE(2020,6,26)),1,0)</f>
        <v>8769.44743040428</v>
      </c>
      <c r="AN881" s="30" t="n">
        <f aca="false">IF(ISNUMBER(C882),C882,AN882)-0.8328750492*(AD883-AD882)+3.274150872*(AE883-AE882)+0.7954612886*((IF(ISNUMBER(C882),C882,AN882)-IF(ISNUMBER(C881),C881,AN881))-(-0.8328750492*(AD882-AD881)+3.274150872*(AE882-AE881)))-1.394571582*AO882+0.4181414112*AO881</f>
        <v>9617.60895757399</v>
      </c>
      <c r="AP881" s="31" t="n">
        <f aca="false">AQ881+AR880+'ARIMAX(1,1,1) Model'!$C$19*(AR880-AR879)+'ARIMAX(1,1,1) Model'!$C$20*AS880</f>
        <v>9162.24549818233</v>
      </c>
      <c r="AQ881" s="31" t="n">
        <f aca="false">'ARIMAX(1,1,1) Model'!$C$6*I881+'ARIMAX(1,1,1) Model'!$C$7*N881/1000+'ARIMAX(1,1,1) Model'!$C$8*AD881+'ARIMAX(1,1,1) Model'!$C$9*AE881+'ARIMAX(1,1,1) Model'!$C$10*AC881+'ARIMAX(1,1,1) Model'!$C$11*IF(AND(B881&gt;='ARIMAX(1,1,1) Model'!$C$25,B881&lt;='ARIMAX(1,1,1) Model'!$C$26),1,0)+'ARIMAX(1,1,1) Model'!$C$12*E881/1000+'ARIMAX(1,1,1) Model'!$C$13*V881+'ARIMAX(1,1,1) Model'!$C$14*A881+'ARIMAX(1,1,1) Model'!$C$15*SIN(2*PI()*A881/'ARIMAX(1,1,1) Model'!$C$24)+'ARIMAX(1,1,1) Model'!$C$16*COS(2*PI()*A881/'ARIMAX(1,1,1) Model'!$C$24)+'ARIMAX(1,1,1) Model'!$C$17*SIN(4*PI()*A881/'ARIMAX(1,1,1) Model'!$C$24)+'ARIMAX(1,1,1) Model'!$C$18*COS(4*PI()*A881/'ARIMAX(1,1,1) Model'!$C$24)</f>
        <v>1618.50552702356</v>
      </c>
      <c r="AR881" s="31" t="n">
        <f aca="false">IF(ISNUMBER(C881),C881,AP881)-AQ881</f>
        <v>7668.49447297644</v>
      </c>
      <c r="AS881" s="31" t="n">
        <f aca="false">IF(ISNUMBER(C881),C881-AP881,0)</f>
        <v>124.754501817672</v>
      </c>
      <c r="AT881" s="32"/>
      <c r="AU881" s="33"/>
      <c r="AV881" s="33"/>
      <c r="AW881" s="31"/>
      <c r="AX881" s="31"/>
    </row>
    <row r="882" customFormat="false" ht="16.5" hidden="false" customHeight="true" outlineLevel="0" collapsed="false">
      <c r="A882" s="23" t="n">
        <v>881</v>
      </c>
      <c r="B882" s="24" t="n">
        <v>39437</v>
      </c>
      <c r="C882" s="23" t="n">
        <v>9446</v>
      </c>
      <c r="D882" s="25"/>
      <c r="E882" s="25" t="n">
        <v>350000</v>
      </c>
      <c r="F882" s="25"/>
      <c r="G882" s="25" t="n">
        <v>91.16</v>
      </c>
      <c r="H882" s="25" t="n">
        <v>90.82</v>
      </c>
      <c r="I882" s="25" t="n">
        <v>2.998</v>
      </c>
      <c r="J882" s="25" t="n">
        <v>14564.117</v>
      </c>
      <c r="K882" s="25" t="n">
        <v>858265</v>
      </c>
      <c r="L882" s="25" t="n">
        <v>1762</v>
      </c>
      <c r="M882" s="25" t="n">
        <v>16.354</v>
      </c>
      <c r="N882" s="25" t="n">
        <v>261423</v>
      </c>
      <c r="O882" s="25" t="n">
        <v>9882.7</v>
      </c>
      <c r="P882" s="25" t="n">
        <v>2566995</v>
      </c>
      <c r="Q882" s="25"/>
      <c r="R882" s="25" t="n">
        <v>10222</v>
      </c>
      <c r="S882" s="25" t="n">
        <v>12.1325004</v>
      </c>
      <c r="T882" s="25" t="n">
        <v>105.9</v>
      </c>
      <c r="U882" s="25" t="n">
        <v>24</v>
      </c>
      <c r="V882" s="25" t="n">
        <v>88.9</v>
      </c>
      <c r="W882" s="25" t="n">
        <v>89.9411</v>
      </c>
      <c r="X882" s="25"/>
      <c r="Y882" s="25"/>
      <c r="Z882" s="25"/>
      <c r="AA882" s="25" t="n">
        <v>298818</v>
      </c>
      <c r="AB882" s="26"/>
      <c r="AC882" s="27" t="n">
        <v>0</v>
      </c>
      <c r="AD882" s="28" t="n">
        <v>160.5</v>
      </c>
      <c r="AE882" s="28" t="n">
        <v>0.3</v>
      </c>
      <c r="AF882" s="27"/>
      <c r="AG882" s="29" t="n">
        <f aca="false">6753.47943187+0.36116788*I882+0.01252571*N882-22.85359542*V882+0.00407811*AA882-0.00067349*E882</f>
        <v>8980.27743964624</v>
      </c>
      <c r="AH882" s="29" t="n">
        <f aca="false">A882*'Simple Linear Regression'!$B$18+'Simple Linear Regression'!$B$17</f>
        <v>8636.86201785997</v>
      </c>
      <c r="AI882" s="29" t="n">
        <f aca="false">7491.3971+0.0137554*N882-0.00058829*E882-34.3283*V882+0.30565*L882+54.6031*M882</f>
        <v>9261.2220616</v>
      </c>
      <c r="AJ882" s="29" t="n">
        <f aca="false">7491.3971-0.00058829*E882+0.30565*L882+54.6031*M882+0.0137554*N882-34.3283*V882</f>
        <v>9261.2220616</v>
      </c>
      <c r="AK882" s="30" t="n">
        <f aca="false">11611.58410651-152.38769329*I156+0.00324611*N156-2.92151591*V156-0.00770426*AA156-0.00077781*E156</f>
        <v>9527.16969468871</v>
      </c>
      <c r="AL882" s="29" t="n">
        <f aca="false">2192.59+2373.87*I882+0.0316653*N882-15.7623*V882+0.00202406*AA882-0.000740146*E882-0.00963493*(I882*N882)</f>
        <v>8980.65664142078</v>
      </c>
      <c r="AM882" s="30" t="n">
        <f aca="false">5205.907083+122.0638992*I882+13.609808*(N882/1000)-1.245906883*AD882+0.7746840854*AE882-134.2474226*AC882-1547.125689*IF(AND(B882&gt;=DATE(2020,3,20),B882&lt;=DATE(2020,6,26)),1,0)</f>
        <v>8930.03584008972</v>
      </c>
      <c r="AN882" s="30" t="n">
        <f aca="false">IF(ISNUMBER(C883),C883,AN883)-0.8328750492*(AD884-AD883)+3.274150872*(AE884-AE883)+0.7954612886*((IF(ISNUMBER(C883),C883,AN883)-IF(ISNUMBER(C882),C882,AN882))-(-0.8328750492*(AD883-AD882)+3.274150872*(AE883-AE882)))-1.394571582*AO883+0.4181414112*AO882</f>
        <v>9126.42341742106</v>
      </c>
      <c r="AP882" s="31" t="n">
        <f aca="false">AQ882+AR881+'ARIMAX(1,1,1) Model'!$C$19*(AR881-AR880)+'ARIMAX(1,1,1) Model'!$C$20*AS881</f>
        <v>9144.86402265073</v>
      </c>
      <c r="AQ882" s="31" t="n">
        <f aca="false">'ARIMAX(1,1,1) Model'!$C$6*I882+'ARIMAX(1,1,1) Model'!$C$7*N882/1000+'ARIMAX(1,1,1) Model'!$C$8*AD882+'ARIMAX(1,1,1) Model'!$C$9*AE882+'ARIMAX(1,1,1) Model'!$C$10*AC882+'ARIMAX(1,1,1) Model'!$C$11*IF(AND(B882&gt;='ARIMAX(1,1,1) Model'!$C$25,B882&lt;='ARIMAX(1,1,1) Model'!$C$26),1,0)+'ARIMAX(1,1,1) Model'!$C$12*E882/1000+'ARIMAX(1,1,1) Model'!$C$13*V882+'ARIMAX(1,1,1) Model'!$C$14*A882+'ARIMAX(1,1,1) Model'!$C$15*SIN(2*PI()*A882/'ARIMAX(1,1,1) Model'!$C$24)+'ARIMAX(1,1,1) Model'!$C$16*COS(2*PI()*A882/'ARIMAX(1,1,1) Model'!$C$24)+'ARIMAX(1,1,1) Model'!$C$17*SIN(4*PI()*A882/'ARIMAX(1,1,1) Model'!$C$24)+'ARIMAX(1,1,1) Model'!$C$18*COS(4*PI()*A882/'ARIMAX(1,1,1) Model'!$C$24)</f>
        <v>1593.3479338049</v>
      </c>
      <c r="AR882" s="31" t="n">
        <f aca="false">IF(ISNUMBER(C882),C882,AP882)-AQ882</f>
        <v>7852.6520661951</v>
      </c>
      <c r="AS882" s="31" t="n">
        <f aca="false">IF(ISNUMBER(C882),C882-AP882,0)</f>
        <v>301.13597734927</v>
      </c>
      <c r="AT882" s="32"/>
      <c r="AU882" s="33"/>
      <c r="AV882" s="33"/>
      <c r="AW882" s="31"/>
      <c r="AX882" s="31"/>
    </row>
    <row r="883" customFormat="false" ht="16.5" hidden="false" customHeight="true" outlineLevel="0" collapsed="false">
      <c r="A883" s="23" t="n">
        <v>882</v>
      </c>
      <c r="B883" s="24" t="n">
        <v>39444</v>
      </c>
      <c r="C883" s="23" t="n">
        <v>9286</v>
      </c>
      <c r="D883" s="25"/>
      <c r="E883" s="25" t="n">
        <v>355000</v>
      </c>
      <c r="F883" s="25"/>
      <c r="G883" s="25" t="n">
        <v>95.6375</v>
      </c>
      <c r="H883" s="25" t="n">
        <v>94.39</v>
      </c>
      <c r="I883" s="25" t="n">
        <v>2.98</v>
      </c>
      <c r="J883" s="25" t="n">
        <v>14564.117</v>
      </c>
      <c r="K883" s="25" t="n">
        <v>858265</v>
      </c>
      <c r="L883" s="25" t="n">
        <v>1762</v>
      </c>
      <c r="M883" s="25" t="n">
        <v>16.354</v>
      </c>
      <c r="N883" s="25" t="n">
        <v>261423</v>
      </c>
      <c r="O883" s="25" t="n">
        <v>9882.7</v>
      </c>
      <c r="P883" s="25" t="n">
        <v>2566995</v>
      </c>
      <c r="Q883" s="25"/>
      <c r="R883" s="25" t="n">
        <v>10222</v>
      </c>
      <c r="S883" s="25" t="n">
        <v>12.1325004</v>
      </c>
      <c r="T883" s="25" t="n">
        <v>105.9</v>
      </c>
      <c r="U883" s="25" t="n">
        <v>24</v>
      </c>
      <c r="V883" s="25" t="n">
        <v>88.9</v>
      </c>
      <c r="W883" s="25" t="n">
        <v>90.50958</v>
      </c>
      <c r="X883" s="25"/>
      <c r="Y883" s="25"/>
      <c r="Z883" s="25"/>
      <c r="AA883" s="25" t="n">
        <v>298818</v>
      </c>
      <c r="AB883" s="26"/>
      <c r="AC883" s="27" t="n">
        <v>1</v>
      </c>
      <c r="AD883" s="28" t="n">
        <v>152.3</v>
      </c>
      <c r="AE883" s="28" t="n">
        <v>0</v>
      </c>
      <c r="AF883" s="27"/>
      <c r="AG883" s="29" t="n">
        <f aca="false">6753.47943187+0.36116788*I883+0.01252571*N883-22.85359542*V883+0.00407811*AA883-0.00067349*E883</f>
        <v>8976.9034886244</v>
      </c>
      <c r="AH883" s="29" t="n">
        <f aca="false">A883*'Simple Linear Regression'!$B$18+'Simple Linear Regression'!$B$17</f>
        <v>8637.71505494388</v>
      </c>
      <c r="AI883" s="29" t="n">
        <f aca="false">7491.3971+0.0137554*N883-0.00058829*E883-34.3283*V883+0.30565*L883+54.6031*M883</f>
        <v>9258.2806116</v>
      </c>
      <c r="AJ883" s="29" t="n">
        <f aca="false">7491.3971-0.00058829*E883+0.30565*L883+54.6031*M883+0.0137554*N883-34.3283*V883</f>
        <v>9258.2806116</v>
      </c>
      <c r="AK883" s="30" t="n">
        <f aca="false">11611.58410651-152.38769329*I157+0.00324611*N157-2.92151591*V157-0.00770426*AA157-0.00077781*E157</f>
        <v>9530.58571007529</v>
      </c>
      <c r="AL883" s="29" t="n">
        <f aca="false">2192.59+2373.87*I883+0.0316653*N883-15.7623*V883+0.00202406*AA883-0.000740146*E883-0.00963493*(I883*N883)</f>
        <v>8979.5645129178</v>
      </c>
      <c r="AM883" s="30" t="n">
        <f aca="false">5205.907083+122.0638992*I883+13.609808*(N883/1000)-1.245906883*AD883+0.7746840854*AE883-134.2474226*AC883-1547.125689*IF(AND(B883&gt;=DATE(2020,3,20),B883&lt;=DATE(2020,6,26)),1,0)</f>
        <v>8803.5752985191</v>
      </c>
      <c r="AN883" s="30" t="n">
        <f aca="false">IF(ISNUMBER(C884),C884,AN884)-0.8328750492*(AD885-AD884)+3.274150872*(AE885-AE884)+0.7954612886*((IF(ISNUMBER(C884),C884,AN884)-IF(ISNUMBER(C883),C883,AN883))-(-0.8328750492*(AD884-AD883)+3.274150872*(AE884-AE883)))-1.394571582*AO884+0.4181414112*AO883</f>
        <v>9413.48653329032</v>
      </c>
      <c r="AP883" s="31" t="n">
        <f aca="false">AQ883+AR882+'ARIMAX(1,1,1) Model'!$C$19*(AR882-AR881)+'ARIMAX(1,1,1) Model'!$C$20*AS882</f>
        <v>9047.09518028616</v>
      </c>
      <c r="AQ883" s="31" t="n">
        <f aca="false">'ARIMAX(1,1,1) Model'!$C$6*I883+'ARIMAX(1,1,1) Model'!$C$7*N883/1000+'ARIMAX(1,1,1) Model'!$C$8*AD883+'ARIMAX(1,1,1) Model'!$C$9*AE883+'ARIMAX(1,1,1) Model'!$C$10*AC883+'ARIMAX(1,1,1) Model'!$C$11*IF(AND(B883&gt;='ARIMAX(1,1,1) Model'!$C$25,B883&lt;='ARIMAX(1,1,1) Model'!$C$26),1,0)+'ARIMAX(1,1,1) Model'!$C$12*E883/1000+'ARIMAX(1,1,1) Model'!$C$13*V883+'ARIMAX(1,1,1) Model'!$C$14*A883+'ARIMAX(1,1,1) Model'!$C$15*SIN(2*PI()*A883/'ARIMAX(1,1,1) Model'!$C$24)+'ARIMAX(1,1,1) Model'!$C$16*COS(2*PI()*A883/'ARIMAX(1,1,1) Model'!$C$24)+'ARIMAX(1,1,1) Model'!$C$17*SIN(4*PI()*A883/'ARIMAX(1,1,1) Model'!$C$24)+'ARIMAX(1,1,1) Model'!$C$18*COS(4*PI()*A883/'ARIMAX(1,1,1) Model'!$C$24)</f>
        <v>1447.52944232268</v>
      </c>
      <c r="AR883" s="31" t="n">
        <f aca="false">IF(ISNUMBER(C883),C883,AP883)-AQ883</f>
        <v>7838.47055767733</v>
      </c>
      <c r="AS883" s="31" t="n">
        <f aca="false">IF(ISNUMBER(C883),C883-AP883,0)</f>
        <v>238.904819713845</v>
      </c>
      <c r="AT883" s="32"/>
      <c r="AU883" s="33"/>
      <c r="AV883" s="33"/>
      <c r="AW883" s="31"/>
      <c r="AX883" s="31"/>
    </row>
    <row r="884" customFormat="false" ht="16.5" hidden="false" customHeight="true" outlineLevel="0" collapsed="false">
      <c r="A884" s="23" t="n">
        <v>883</v>
      </c>
      <c r="B884" s="24" t="n">
        <v>39451</v>
      </c>
      <c r="C884" s="23" t="n">
        <v>9304</v>
      </c>
      <c r="D884" s="25"/>
      <c r="E884" s="25" t="n">
        <v>360000</v>
      </c>
      <c r="F884" s="25"/>
      <c r="G884" s="25" t="n">
        <v>98.165</v>
      </c>
      <c r="H884" s="25" t="n">
        <v>96.5025</v>
      </c>
      <c r="I884" s="25" t="n">
        <v>3.053</v>
      </c>
      <c r="J884" s="25" t="n">
        <v>14564.117</v>
      </c>
      <c r="K884" s="25" t="n">
        <v>858265</v>
      </c>
      <c r="L884" s="25" t="n">
        <v>1762</v>
      </c>
      <c r="M884" s="25" t="n">
        <v>16.354</v>
      </c>
      <c r="N884" s="25" t="n">
        <v>261423</v>
      </c>
      <c r="O884" s="25" t="n">
        <v>9882.7</v>
      </c>
      <c r="P884" s="25" t="n">
        <v>2566995</v>
      </c>
      <c r="Q884" s="25"/>
      <c r="R884" s="25" t="n">
        <v>10222</v>
      </c>
      <c r="S884" s="25" t="n">
        <v>12.1325004</v>
      </c>
      <c r="T884" s="25" t="n">
        <v>105.9</v>
      </c>
      <c r="U884" s="25" t="n">
        <v>20</v>
      </c>
      <c r="V884" s="25" t="n">
        <v>88.9</v>
      </c>
      <c r="W884" s="25" t="n">
        <v>89.87418</v>
      </c>
      <c r="X884" s="25"/>
      <c r="Y884" s="25"/>
      <c r="Z884" s="25"/>
      <c r="AA884" s="25" t="n">
        <v>298818</v>
      </c>
      <c r="AB884" s="26"/>
      <c r="AC884" s="27" t="n">
        <v>1</v>
      </c>
      <c r="AD884" s="28" t="n">
        <v>185.5</v>
      </c>
      <c r="AE884" s="28" t="n">
        <v>0</v>
      </c>
      <c r="AF884" s="27"/>
      <c r="AG884" s="29" t="n">
        <f aca="false">6753.47943187+0.36116788*I884+0.01252571*N884-22.85359542*V884+0.00407811*AA884-0.00067349*E884</f>
        <v>8973.56240387964</v>
      </c>
      <c r="AH884" s="29" t="n">
        <f aca="false">A884*'Simple Linear Regression'!$B$18+'Simple Linear Regression'!$B$17</f>
        <v>8638.56809202778</v>
      </c>
      <c r="AI884" s="29" t="n">
        <f aca="false">7491.3971+0.0137554*N884-0.00058829*E884-34.3283*V884+0.30565*L884+54.6031*M884</f>
        <v>9255.3391616</v>
      </c>
      <c r="AJ884" s="29" t="n">
        <f aca="false">7491.3971-0.00058829*E884+0.30565*L884+54.6031*M884+0.0137554*N884-34.3283*V884</f>
        <v>9255.3391616</v>
      </c>
      <c r="AK884" s="30" t="n">
        <f aca="false">11611.58410651-152.38769329*I158+0.00324611*N158-2.92151591*V158-0.00770426*AA158-0.00077781*E158</f>
        <v>9486.59968232455</v>
      </c>
      <c r="AL884" s="29" t="n">
        <f aca="false">2192.59+2373.87*I884+0.0316653*N884-15.7623*V884+0.00202406*AA884-0.000740146*E884-0.00963493*(I884*N884)</f>
        <v>8965.28445462433</v>
      </c>
      <c r="AM884" s="30" t="n">
        <f aca="false">5205.907083+122.0638992*I884+13.609808*(N884/1000)-1.245906883*AD884+0.7746840854*AE884-134.2474226*AC884-1547.125689*IF(AND(B884&gt;=DATE(2020,3,20),B884&lt;=DATE(2020,6,26)),1,0)</f>
        <v>8771.1218546451</v>
      </c>
      <c r="AN884" s="30" t="n">
        <f aca="false">IF(ISNUMBER(C885),C885,AN885)-0.8328750492*(AD886-AD885)+3.274150872*(AE886-AE885)+0.7954612886*((IF(ISNUMBER(C885),C885,AN885)-IF(ISNUMBER(C884),C884,AN884))-(-0.8328750492*(AD885-AD884)+3.274150872*(AE885-AE884)))-1.394571582*AO885+0.4181414112*AO884</f>
        <v>8849.7333604446</v>
      </c>
      <c r="AP884" s="31" t="n">
        <f aca="false">AQ884+AR883+'ARIMAX(1,1,1) Model'!$C$19*(AR883-AR882)+'ARIMAX(1,1,1) Model'!$C$20*AS883</f>
        <v>9042.45627287256</v>
      </c>
      <c r="AQ884" s="31" t="n">
        <f aca="false">'ARIMAX(1,1,1) Model'!$C$6*I884+'ARIMAX(1,1,1) Model'!$C$7*N884/1000+'ARIMAX(1,1,1) Model'!$C$8*AD884+'ARIMAX(1,1,1) Model'!$C$9*AE884+'ARIMAX(1,1,1) Model'!$C$10*AC884+'ARIMAX(1,1,1) Model'!$C$11*IF(AND(B884&gt;='ARIMAX(1,1,1) Model'!$C$25,B884&lt;='ARIMAX(1,1,1) Model'!$C$26),1,0)+'ARIMAX(1,1,1) Model'!$C$12*E884/1000+'ARIMAX(1,1,1) Model'!$C$13*V884+'ARIMAX(1,1,1) Model'!$C$14*A884+'ARIMAX(1,1,1) Model'!$C$15*SIN(2*PI()*A884/'ARIMAX(1,1,1) Model'!$C$24)+'ARIMAX(1,1,1) Model'!$C$16*COS(2*PI()*A884/'ARIMAX(1,1,1) Model'!$C$24)+'ARIMAX(1,1,1) Model'!$C$17*SIN(4*PI()*A884/'ARIMAX(1,1,1) Model'!$C$24)+'ARIMAX(1,1,1) Model'!$C$18*COS(4*PI()*A884/'ARIMAX(1,1,1) Model'!$C$24)</f>
        <v>1420.40314463952</v>
      </c>
      <c r="AR884" s="31" t="n">
        <f aca="false">IF(ISNUMBER(C884),C884,AP884)-AQ884</f>
        <v>7883.59685536048</v>
      </c>
      <c r="AS884" s="31" t="n">
        <f aca="false">IF(ISNUMBER(C884),C884-AP884,0)</f>
        <v>261.543727127437</v>
      </c>
      <c r="AT884" s="32"/>
      <c r="AU884" s="33"/>
      <c r="AV884" s="33"/>
      <c r="AW884" s="31"/>
      <c r="AX884" s="31"/>
    </row>
    <row r="885" customFormat="false" ht="16.5" hidden="false" customHeight="true" outlineLevel="0" collapsed="false">
      <c r="A885" s="23" t="n">
        <v>884</v>
      </c>
      <c r="B885" s="24" t="n">
        <v>39458</v>
      </c>
      <c r="C885" s="23" t="n">
        <v>9116</v>
      </c>
      <c r="D885" s="25"/>
      <c r="E885" s="25" t="n">
        <v>346000</v>
      </c>
      <c r="F885" s="25"/>
      <c r="G885" s="25" t="n">
        <v>94.762</v>
      </c>
      <c r="H885" s="25" t="n">
        <v>94.396</v>
      </c>
      <c r="I885" s="25" t="n">
        <v>3.109</v>
      </c>
      <c r="J885" s="25" t="n">
        <v>14564.117</v>
      </c>
      <c r="K885" s="25" t="n">
        <v>844668</v>
      </c>
      <c r="L885" s="25" t="n">
        <v>1798</v>
      </c>
      <c r="M885" s="25" t="n">
        <v>16.354</v>
      </c>
      <c r="N885" s="25" t="n">
        <v>261423</v>
      </c>
      <c r="O885" s="25" t="n">
        <v>9955.9</v>
      </c>
      <c r="P885" s="25" t="n">
        <v>2566995</v>
      </c>
      <c r="Q885" s="25"/>
      <c r="R885" s="25" t="n">
        <v>10222</v>
      </c>
      <c r="S885" s="25" t="n">
        <v>12.1325004</v>
      </c>
      <c r="T885" s="25" t="n">
        <v>105.9</v>
      </c>
      <c r="U885" s="25" t="n">
        <v>20</v>
      </c>
      <c r="V885" s="25" t="n">
        <v>87.4</v>
      </c>
      <c r="W885" s="25" t="n">
        <v>89.41784</v>
      </c>
      <c r="X885" s="25"/>
      <c r="Y885" s="25"/>
      <c r="Z885" s="25"/>
      <c r="AA885" s="25" t="n">
        <v>298818</v>
      </c>
      <c r="AB885" s="26"/>
      <c r="AC885" s="27" t="n">
        <v>0</v>
      </c>
      <c r="AD885" s="28" t="n">
        <v>105.9</v>
      </c>
      <c r="AE885" s="28" t="n">
        <v>2.1</v>
      </c>
      <c r="AF885" s="27"/>
      <c r="AG885" s="29" t="n">
        <f aca="false">6753.47943187+0.36116788*I885+0.01252571*N885-22.85359542*V885+0.00407811*AA885-0.00067349*E885</f>
        <v>9017.29188241092</v>
      </c>
      <c r="AH885" s="29" t="n">
        <f aca="false">A885*'Simple Linear Regression'!$B$18+'Simple Linear Regression'!$B$17</f>
        <v>8639.42112911169</v>
      </c>
      <c r="AI885" s="29" t="n">
        <f aca="false">7491.3971+0.0137554*N885-0.00058829*E885-34.3283*V885+0.30565*L885+54.6031*M885</f>
        <v>9326.0710716</v>
      </c>
      <c r="AJ885" s="29" t="n">
        <f aca="false">7491.3971-0.00058829*E885+0.30565*L885+54.6031*M885+0.0137554*N885-34.3283*V885</f>
        <v>9326.0710716</v>
      </c>
      <c r="AK885" s="30" t="n">
        <f aca="false">11611.58410651-152.38769329*I159+0.00324611*N159-2.92151591*V159-0.00770426*AA159-0.00077781*E159</f>
        <v>9521.29635693797</v>
      </c>
      <c r="AL885" s="29" t="n">
        <f aca="false">2192.59+2373.87*I885+0.0316653*N885-15.7623*V885+0.00202406*AA885-0.000740146*E885-0.00963493*(I885*N885)</f>
        <v>8991.17429952249</v>
      </c>
      <c r="AM885" s="30" t="n">
        <f aca="false">5205.907083+122.0638992*I885+13.609808*(N885/1000)-1.245906883*AD885+0.7746840854*AE885-134.2474226*AC885-1547.125689*IF(AND(B885&gt;=DATE(2020,3,20),B885&lt;=DATE(2020,6,26)),1,0)</f>
        <v>9013.00588006644</v>
      </c>
      <c r="AN885" s="30" t="n">
        <f aca="false">IF(ISNUMBER(C886),C886,AN886)-0.8328750492*(AD887-AD886)+3.274150872*(AE887-AE886)+0.7954612886*((IF(ISNUMBER(C886),C886,AN886)-IF(ISNUMBER(C885),C885,AN885))-(-0.8328750492*(AD886-AD885)+3.274150872*(AE886-AE885)))-1.394571582*AO886+0.4181414112*AO885</f>
        <v>8842.9111917558</v>
      </c>
      <c r="AP885" s="31" t="n">
        <f aca="false">AQ885+AR884+'ARIMAX(1,1,1) Model'!$C$19*(AR884-AR883)+'ARIMAX(1,1,1) Model'!$C$20*AS884</f>
        <v>9086.30358513227</v>
      </c>
      <c r="AQ885" s="31" t="n">
        <f aca="false">'ARIMAX(1,1,1) Model'!$C$6*I885+'ARIMAX(1,1,1) Model'!$C$7*N885/1000+'ARIMAX(1,1,1) Model'!$C$8*AD885+'ARIMAX(1,1,1) Model'!$C$9*AE885+'ARIMAX(1,1,1) Model'!$C$10*AC885+'ARIMAX(1,1,1) Model'!$C$11*IF(AND(B885&gt;='ARIMAX(1,1,1) Model'!$C$25,B885&lt;='ARIMAX(1,1,1) Model'!$C$26),1,0)+'ARIMAX(1,1,1) Model'!$C$12*E885/1000+'ARIMAX(1,1,1) Model'!$C$13*V885+'ARIMAX(1,1,1) Model'!$C$14*A885+'ARIMAX(1,1,1) Model'!$C$15*SIN(2*PI()*A885/'ARIMAX(1,1,1) Model'!$C$24)+'ARIMAX(1,1,1) Model'!$C$16*COS(2*PI()*A885/'ARIMAX(1,1,1) Model'!$C$24)+'ARIMAX(1,1,1) Model'!$C$17*SIN(4*PI()*A885/'ARIMAX(1,1,1) Model'!$C$24)+'ARIMAX(1,1,1) Model'!$C$18*COS(4*PI()*A885/'ARIMAX(1,1,1) Model'!$C$24)</f>
        <v>1433.71667813423</v>
      </c>
      <c r="AR885" s="31" t="n">
        <f aca="false">IF(ISNUMBER(C885),C885,AP885)-AQ885</f>
        <v>7682.28332186577</v>
      </c>
      <c r="AS885" s="31" t="n">
        <f aca="false">IF(ISNUMBER(C885),C885-AP885,0)</f>
        <v>29.6964148677325</v>
      </c>
      <c r="AT885" s="32"/>
      <c r="AU885" s="33"/>
      <c r="AV885" s="33"/>
      <c r="AW885" s="31"/>
      <c r="AX885" s="31"/>
    </row>
    <row r="886" customFormat="false" ht="16.5" hidden="false" customHeight="true" outlineLevel="0" collapsed="false">
      <c r="A886" s="23" t="n">
        <v>885</v>
      </c>
      <c r="B886" s="24" t="n">
        <v>39465</v>
      </c>
      <c r="C886" s="23" t="n">
        <v>8964</v>
      </c>
      <c r="D886" s="25"/>
      <c r="E886" s="25" t="n">
        <v>322000</v>
      </c>
      <c r="F886" s="25"/>
      <c r="G886" s="25" t="n">
        <v>91.512</v>
      </c>
      <c r="H886" s="25" t="n">
        <v>90.034</v>
      </c>
      <c r="I886" s="25" t="n">
        <v>3.068</v>
      </c>
      <c r="J886" s="25" t="n">
        <v>14564.117</v>
      </c>
      <c r="K886" s="25" t="n">
        <v>844668</v>
      </c>
      <c r="L886" s="25" t="n">
        <v>1798</v>
      </c>
      <c r="M886" s="25" t="n">
        <v>16.03</v>
      </c>
      <c r="N886" s="25" t="n">
        <v>245787</v>
      </c>
      <c r="O886" s="25" t="n">
        <v>9955.9</v>
      </c>
      <c r="P886" s="25" t="n">
        <v>2566995</v>
      </c>
      <c r="Q886" s="25"/>
      <c r="R886" s="25" t="n">
        <v>10222</v>
      </c>
      <c r="S886" s="25" t="n">
        <v>12.1325004</v>
      </c>
      <c r="T886" s="25" t="n">
        <v>105.9</v>
      </c>
      <c r="U886" s="25" t="n">
        <v>20</v>
      </c>
      <c r="V886" s="25" t="n">
        <v>87.4</v>
      </c>
      <c r="W886" s="25" t="n">
        <v>89.54728</v>
      </c>
      <c r="X886" s="25"/>
      <c r="Y886" s="25"/>
      <c r="Z886" s="25"/>
      <c r="AA886" s="25" t="n">
        <v>298818</v>
      </c>
      <c r="AB886" s="26"/>
      <c r="AC886" s="27" t="n">
        <v>0</v>
      </c>
      <c r="AD886" s="28" t="n">
        <v>167.9</v>
      </c>
      <c r="AE886" s="28" t="n">
        <v>0</v>
      </c>
      <c r="AF886" s="27"/>
      <c r="AG886" s="29" t="n">
        <f aca="false">6753.47943187+0.36116788*I886+0.01252571*N886-22.85359542*V886+0.00407811*AA886-0.00067349*E886</f>
        <v>8837.58883296784</v>
      </c>
      <c r="AH886" s="29" t="n">
        <f aca="false">A886*'Simple Linear Regression'!$B$18+'Simple Linear Regression'!$B$17</f>
        <v>8640.27416619559</v>
      </c>
      <c r="AI886" s="29" t="n">
        <f aca="false">7491.3971+0.0137554*N886-0.00058829*E886-34.3283*V886+0.30565*L886+54.6031*M886</f>
        <v>9107.4191928</v>
      </c>
      <c r="AJ886" s="29" t="n">
        <f aca="false">7491.3971-0.00058829*E886+0.30565*L886+54.6031*M886+0.0137554*N886-34.3283*V886</f>
        <v>9107.4191928</v>
      </c>
      <c r="AK886" s="30" t="n">
        <f aca="false">11611.58410651-152.38769329*I160+0.00324611*N160-2.92151591*V160-0.00770426*AA160-0.00077781*E160</f>
        <v>9539.99650935836</v>
      </c>
      <c r="AL886" s="29" t="n">
        <f aca="false">2192.59+2373.87*I886+0.0316653*N886-15.7623*V886+0.00202406*AA886-0.000740146*E886-0.00963493*(I886*N886)</f>
        <v>8981.96060373612</v>
      </c>
      <c r="AM886" s="30" t="n">
        <f aca="false">5205.907083+122.0638992*I886+13.609808*(N886/1000)-1.245906883*AD886+0.7746840854*AE886-134.2474226*AC886-1547.125689*IF(AND(B886&gt;=DATE(2020,3,20),B886&lt;=DATE(2020,6,26)),1,0)</f>
        <v>8716.3252389859</v>
      </c>
      <c r="AN886" s="30" t="n">
        <f aca="false">IF(ISNUMBER(C887),C887,AN887)-0.8328750492*(AD888-AD887)+3.274150872*(AE888-AE887)+0.7954612886*((IF(ISNUMBER(C887),C887,AN887)-IF(ISNUMBER(C886),C886,AN886))-(-0.8328750492*(AD887-AD886)+3.274150872*(AE887-AE886)))-1.394571582*AO887+0.4181414112*AO886</f>
        <v>8995.36615568707</v>
      </c>
      <c r="AP886" s="31" t="n">
        <f aca="false">AQ886+AR885+'ARIMAX(1,1,1) Model'!$C$19*(AR885-AR884)+'ARIMAX(1,1,1) Model'!$C$20*AS885</f>
        <v>9098.01913528841</v>
      </c>
      <c r="AQ886" s="31" t="n">
        <f aca="false">'ARIMAX(1,1,1) Model'!$C$6*I886+'ARIMAX(1,1,1) Model'!$C$7*N886/1000+'ARIMAX(1,1,1) Model'!$C$8*AD886+'ARIMAX(1,1,1) Model'!$C$9*AE886+'ARIMAX(1,1,1) Model'!$C$10*AC886+'ARIMAX(1,1,1) Model'!$C$11*IF(AND(B886&gt;='ARIMAX(1,1,1) Model'!$C$25,B886&lt;='ARIMAX(1,1,1) Model'!$C$26),1,0)+'ARIMAX(1,1,1) Model'!$C$12*E886/1000+'ARIMAX(1,1,1) Model'!$C$13*V886+'ARIMAX(1,1,1) Model'!$C$14*A886+'ARIMAX(1,1,1) Model'!$C$15*SIN(2*PI()*A886/'ARIMAX(1,1,1) Model'!$C$24)+'ARIMAX(1,1,1) Model'!$C$16*COS(2*PI()*A886/'ARIMAX(1,1,1) Model'!$C$24)+'ARIMAX(1,1,1) Model'!$C$17*SIN(4*PI()*A886/'ARIMAX(1,1,1) Model'!$C$24)+'ARIMAX(1,1,1) Model'!$C$18*COS(4*PI()*A886/'ARIMAX(1,1,1) Model'!$C$24)</f>
        <v>1462.09950602414</v>
      </c>
      <c r="AR886" s="31" t="n">
        <f aca="false">IF(ISNUMBER(C886),C886,AP886)-AQ886</f>
        <v>7501.90049397587</v>
      </c>
      <c r="AS886" s="31" t="n">
        <f aca="false">IF(ISNUMBER(C886),C886-AP886,0)</f>
        <v>-134.019135288407</v>
      </c>
      <c r="AT886" s="32"/>
      <c r="AU886" s="33"/>
      <c r="AV886" s="33"/>
      <c r="AW886" s="31"/>
      <c r="AX886" s="31"/>
    </row>
    <row r="887" customFormat="false" ht="16.5" hidden="false" customHeight="true" outlineLevel="0" collapsed="false">
      <c r="A887" s="23" t="n">
        <v>886</v>
      </c>
      <c r="B887" s="24" t="n">
        <v>39472</v>
      </c>
      <c r="C887" s="23" t="n">
        <v>8940</v>
      </c>
      <c r="D887" s="25"/>
      <c r="E887" s="25" t="n">
        <v>321000</v>
      </c>
      <c r="F887" s="25"/>
      <c r="G887" s="25" t="n">
        <v>89.41</v>
      </c>
      <c r="H887" s="25" t="n">
        <v>88.455</v>
      </c>
      <c r="I887" s="25" t="n">
        <v>3.017</v>
      </c>
      <c r="J887" s="25" t="n">
        <v>14564.117</v>
      </c>
      <c r="K887" s="25" t="n">
        <v>844668</v>
      </c>
      <c r="L887" s="25" t="n">
        <v>1798</v>
      </c>
      <c r="M887" s="25" t="n">
        <v>16.03</v>
      </c>
      <c r="N887" s="25" t="n">
        <v>245787</v>
      </c>
      <c r="O887" s="25" t="n">
        <v>9955.9</v>
      </c>
      <c r="P887" s="25" t="n">
        <v>2566995</v>
      </c>
      <c r="Q887" s="25"/>
      <c r="R887" s="25" t="n">
        <v>10222</v>
      </c>
      <c r="S887" s="25" t="n">
        <v>12.1325004</v>
      </c>
      <c r="T887" s="25" t="n">
        <v>105.9</v>
      </c>
      <c r="U887" s="25" t="n">
        <v>20</v>
      </c>
      <c r="V887" s="25" t="n">
        <v>87.4</v>
      </c>
      <c r="W887" s="25" t="n">
        <v>89.52964</v>
      </c>
      <c r="X887" s="25"/>
      <c r="Y887" s="25"/>
      <c r="Z887" s="25"/>
      <c r="AA887" s="25" t="n">
        <v>298818</v>
      </c>
      <c r="AB887" s="26"/>
      <c r="AC887" s="27" t="n">
        <v>0</v>
      </c>
      <c r="AD887" s="28" t="n">
        <v>224</v>
      </c>
      <c r="AE887" s="28" t="n">
        <v>0</v>
      </c>
      <c r="AF887" s="27"/>
      <c r="AG887" s="29" t="n">
        <f aca="false">6753.47943187+0.36116788*I887+0.01252571*N887-22.85359542*V887+0.00407811*AA887-0.00067349*E887</f>
        <v>8838.24390340596</v>
      </c>
      <c r="AH887" s="29" t="n">
        <f aca="false">A887*'Simple Linear Regression'!$B$18+'Simple Linear Regression'!$B$17</f>
        <v>8641.1272032795</v>
      </c>
      <c r="AI887" s="29" t="n">
        <f aca="false">7491.3971+0.0137554*N887-0.00058829*E887-34.3283*V887+0.30565*L887+54.6031*M887</f>
        <v>9108.0074828</v>
      </c>
      <c r="AJ887" s="29" t="n">
        <f aca="false">7491.3971-0.00058829*E887+0.30565*L887+54.6031*M887+0.0137554*N887-34.3283*V887</f>
        <v>9108.0074828</v>
      </c>
      <c r="AK887" s="30" t="n">
        <f aca="false">11611.58410651-152.38769329*I161+0.00324611*N161-2.92151591*V161-0.00770426*AA161-0.00077781*E161</f>
        <v>9542.61884321139</v>
      </c>
      <c r="AL887" s="29" t="n">
        <f aca="false">2192.59+2373.87*I887+0.0316653*N887-15.7623*V887+0.00202406*AA887-0.000740146*E887-0.00963493*(I887*N887)</f>
        <v>8982.40854727153</v>
      </c>
      <c r="AM887" s="30" t="n">
        <f aca="false">5205.907083+122.0638992*I887+13.609808*(N887/1000)-1.245906883*AD887+0.7746840854*AE887-134.2474226*AC887-1547.125689*IF(AND(B887&gt;=DATE(2020,3,20),B887&lt;=DATE(2020,6,26)),1,0)</f>
        <v>8640.2046039904</v>
      </c>
      <c r="AN887" s="30" t="n">
        <f aca="false">IF(ISNUMBER(C888),C888,AN888)-0.8328750492*(AD889-AD888)+3.274150872*(AE889-AE888)+0.7954612886*((IF(ISNUMBER(C888),C888,AN888)-IF(ISNUMBER(C887),C887,AN887))-(-0.8328750492*(AD888-AD887)+3.274150872*(AE888-AE887)))-1.394571582*AO888+0.4181414112*AO887</f>
        <v>8913.13796419697</v>
      </c>
      <c r="AP887" s="31" t="n">
        <f aca="false">AQ887+AR886+'ARIMAX(1,1,1) Model'!$C$19*(AR886-AR885)+'ARIMAX(1,1,1) Model'!$C$20*AS886</f>
        <v>9103.86934173332</v>
      </c>
      <c r="AQ887" s="31" t="n">
        <f aca="false">'ARIMAX(1,1,1) Model'!$C$6*I887+'ARIMAX(1,1,1) Model'!$C$7*N887/1000+'ARIMAX(1,1,1) Model'!$C$8*AD887+'ARIMAX(1,1,1) Model'!$C$9*AE887+'ARIMAX(1,1,1) Model'!$C$10*AC887+'ARIMAX(1,1,1) Model'!$C$11*IF(AND(B887&gt;='ARIMAX(1,1,1) Model'!$C$25,B887&lt;='ARIMAX(1,1,1) Model'!$C$26),1,0)+'ARIMAX(1,1,1) Model'!$C$12*E887/1000+'ARIMAX(1,1,1) Model'!$C$13*V887+'ARIMAX(1,1,1) Model'!$C$14*A887+'ARIMAX(1,1,1) Model'!$C$15*SIN(2*PI()*A887/'ARIMAX(1,1,1) Model'!$C$24)+'ARIMAX(1,1,1) Model'!$C$16*COS(2*PI()*A887/'ARIMAX(1,1,1) Model'!$C$24)+'ARIMAX(1,1,1) Model'!$C$17*SIN(4*PI()*A887/'ARIMAX(1,1,1) Model'!$C$24)+'ARIMAX(1,1,1) Model'!$C$18*COS(4*PI()*A887/'ARIMAX(1,1,1) Model'!$C$24)</f>
        <v>1498.93347068489</v>
      </c>
      <c r="AR887" s="31" t="n">
        <f aca="false">IF(ISNUMBER(C887),C887,AP887)-AQ887</f>
        <v>7441.06652931511</v>
      </c>
      <c r="AS887" s="31" t="n">
        <f aca="false">IF(ISNUMBER(C887),C887-AP887,0)</f>
        <v>-163.869341733323</v>
      </c>
      <c r="AT887" s="32"/>
      <c r="AU887" s="33"/>
      <c r="AV887" s="33"/>
      <c r="AW887" s="31"/>
      <c r="AX887" s="31"/>
    </row>
    <row r="888" customFormat="false" ht="16.5" hidden="false" customHeight="true" outlineLevel="0" collapsed="false">
      <c r="A888" s="23" t="n">
        <v>887</v>
      </c>
      <c r="B888" s="24" t="n">
        <v>39479</v>
      </c>
      <c r="C888" s="23" t="n">
        <v>8916</v>
      </c>
      <c r="D888" s="25"/>
      <c r="E888" s="25" t="n">
        <v>366000</v>
      </c>
      <c r="F888" s="25"/>
      <c r="G888" s="25" t="n">
        <v>91.138</v>
      </c>
      <c r="H888" s="25" t="n">
        <v>91.77</v>
      </c>
      <c r="I888" s="25" t="n">
        <v>2.977</v>
      </c>
      <c r="J888" s="25" t="n">
        <v>14564.117</v>
      </c>
      <c r="K888" s="25" t="n">
        <v>844668</v>
      </c>
      <c r="L888" s="25" t="n">
        <v>1798</v>
      </c>
      <c r="M888" s="25" t="n">
        <v>16.03</v>
      </c>
      <c r="N888" s="25" t="n">
        <v>245787</v>
      </c>
      <c r="O888" s="25" t="n">
        <v>9955.9</v>
      </c>
      <c r="P888" s="25" t="n">
        <v>2566995</v>
      </c>
      <c r="Q888" s="25"/>
      <c r="R888" s="25" t="n">
        <v>10222</v>
      </c>
      <c r="S888" s="25" t="n">
        <v>12.1325004</v>
      </c>
      <c r="T888" s="25" t="n">
        <v>105.9</v>
      </c>
      <c r="U888" s="25" t="n">
        <v>20</v>
      </c>
      <c r="V888" s="25" t="n">
        <v>87.4</v>
      </c>
      <c r="W888" s="25" t="n">
        <v>89.62034</v>
      </c>
      <c r="X888" s="25"/>
      <c r="Y888" s="25"/>
      <c r="Z888" s="25"/>
      <c r="AA888" s="25" t="n">
        <v>298818</v>
      </c>
      <c r="AB888" s="26"/>
      <c r="AC888" s="27" t="n">
        <v>0</v>
      </c>
      <c r="AD888" s="28" t="n">
        <v>180.8</v>
      </c>
      <c r="AE888" s="28" t="n">
        <v>0.4</v>
      </c>
      <c r="AF888" s="27"/>
      <c r="AG888" s="29" t="n">
        <f aca="false">6753.47943187+0.36116788*I888+0.01252571*N888-22.85359542*V888+0.00407811*AA888-0.00067349*E888</f>
        <v>8807.92240669076</v>
      </c>
      <c r="AH888" s="29" t="n">
        <f aca="false">A888*'Simple Linear Regression'!$B$18+'Simple Linear Regression'!$B$17</f>
        <v>8641.9802403634</v>
      </c>
      <c r="AI888" s="29" t="n">
        <f aca="false">7491.3971+0.0137554*N888-0.00058829*E888-34.3283*V888+0.30565*L888+54.6031*M888</f>
        <v>9081.5344328</v>
      </c>
      <c r="AJ888" s="29" t="n">
        <f aca="false">7491.3971-0.00058829*E888+0.30565*L888+54.6031*M888+0.0137554*N888-34.3283*V888</f>
        <v>9081.5344328</v>
      </c>
      <c r="AK888" s="30" t="n">
        <f aca="false">11611.58410651-152.38769329*I162+0.00324611*N162-2.92151591*V162-0.00770426*AA162-0.00077781*E162</f>
        <v>9536.93971807784</v>
      </c>
      <c r="AL888" s="29" t="n">
        <f aca="false">2192.59+2373.87*I888+0.0316653*N888-15.7623*V888+0.00202406*AA888-0.000740146*E888-0.00963493*(I888*N888)</f>
        <v>8948.87279886793</v>
      </c>
      <c r="AM888" s="30" t="n">
        <f aca="false">5205.907083+122.0638992*I888+13.609808*(N888/1000)-1.245906883*AD888+0.7746840854*AE888-134.2474226*AC888-1547.125689*IF(AND(B888&gt;=DATE(2020,3,20),B888&lt;=DATE(2020,6,26)),1,0)</f>
        <v>8689.45509900216</v>
      </c>
      <c r="AN888" s="30" t="n">
        <f aca="false">IF(ISNUMBER(C889),C889,AN889)-0.8328750492*(AD890-AD889)+3.274150872*(AE890-AE889)+0.7954612886*((IF(ISNUMBER(C889),C889,AN889)-IF(ISNUMBER(C888),C888,AN888))-(-0.8328750492*(AD889-AD888)+3.274150872*(AE889-AE888)))-1.394571582*AO889+0.4181414112*AO888</f>
        <v>9029.84895946166</v>
      </c>
      <c r="AP888" s="31" t="n">
        <f aca="false">AQ888+AR887+'ARIMAX(1,1,1) Model'!$C$19*(AR887-AR886)+'ARIMAX(1,1,1) Model'!$C$20*AS887</f>
        <v>9028.82569538105</v>
      </c>
      <c r="AQ888" s="31" t="n">
        <f aca="false">'ARIMAX(1,1,1) Model'!$C$6*I888+'ARIMAX(1,1,1) Model'!$C$7*N888/1000+'ARIMAX(1,1,1) Model'!$C$8*AD888+'ARIMAX(1,1,1) Model'!$C$9*AE888+'ARIMAX(1,1,1) Model'!$C$10*AC888+'ARIMAX(1,1,1) Model'!$C$11*IF(AND(B888&gt;='ARIMAX(1,1,1) Model'!$C$25,B888&lt;='ARIMAX(1,1,1) Model'!$C$26),1,0)+'ARIMAX(1,1,1) Model'!$C$12*E888/1000+'ARIMAX(1,1,1) Model'!$C$13*V888+'ARIMAX(1,1,1) Model'!$C$14*A888+'ARIMAX(1,1,1) Model'!$C$15*SIN(2*PI()*A888/'ARIMAX(1,1,1) Model'!$C$24)+'ARIMAX(1,1,1) Model'!$C$16*COS(2*PI()*A888/'ARIMAX(1,1,1) Model'!$C$24)+'ARIMAX(1,1,1) Model'!$C$17*SIN(4*PI()*A888/'ARIMAX(1,1,1) Model'!$C$24)+'ARIMAX(1,1,1) Model'!$C$18*COS(4*PI()*A888/'ARIMAX(1,1,1) Model'!$C$24)</f>
        <v>1446.19631385415</v>
      </c>
      <c r="AR888" s="31" t="n">
        <f aca="false">IF(ISNUMBER(C888),C888,AP888)-AQ888</f>
        <v>7469.80368614585</v>
      </c>
      <c r="AS888" s="31" t="n">
        <f aca="false">IF(ISNUMBER(C888),C888-AP888,0)</f>
        <v>-112.825695381047</v>
      </c>
      <c r="AT888" s="32"/>
      <c r="AU888" s="33"/>
      <c r="AV888" s="33"/>
      <c r="AW888" s="31"/>
      <c r="AX888" s="31"/>
    </row>
    <row r="889" customFormat="false" ht="16.5" hidden="false" customHeight="true" outlineLevel="0" collapsed="false">
      <c r="A889" s="23" t="n">
        <v>888</v>
      </c>
      <c r="B889" s="24" t="n">
        <v>39486</v>
      </c>
      <c r="C889" s="23" t="n">
        <v>9020</v>
      </c>
      <c r="D889" s="25"/>
      <c r="E889" s="25" t="n">
        <v>350000</v>
      </c>
      <c r="F889" s="25"/>
      <c r="G889" s="25" t="n">
        <v>89.078</v>
      </c>
      <c r="H889" s="25" t="n">
        <v>89.884</v>
      </c>
      <c r="I889" s="25" t="n">
        <v>2.978</v>
      </c>
      <c r="J889" s="25" t="n">
        <v>14715.058</v>
      </c>
      <c r="K889" s="25" t="n">
        <v>844668</v>
      </c>
      <c r="L889" s="25" t="n">
        <v>1811</v>
      </c>
      <c r="M889" s="25" t="n">
        <v>16.03</v>
      </c>
      <c r="N889" s="25" t="n">
        <v>245787</v>
      </c>
      <c r="O889" s="25" t="n">
        <v>9972.8</v>
      </c>
      <c r="P889" s="25" t="n">
        <v>2566995</v>
      </c>
      <c r="Q889" s="25"/>
      <c r="R889" s="25" t="n">
        <v>10222</v>
      </c>
      <c r="S889" s="25" t="n">
        <v>12.1325004</v>
      </c>
      <c r="T889" s="25" t="n">
        <v>106.8</v>
      </c>
      <c r="U889" s="25" t="n">
        <v>20</v>
      </c>
      <c r="V889" s="25" t="n">
        <v>88.9</v>
      </c>
      <c r="W889" s="25" t="n">
        <v>88.7342</v>
      </c>
      <c r="X889" s="25"/>
      <c r="Y889" s="25"/>
      <c r="Z889" s="25"/>
      <c r="AA889" s="25" t="n">
        <v>298818</v>
      </c>
      <c r="AB889" s="26"/>
      <c r="AC889" s="27" t="n">
        <v>0</v>
      </c>
      <c r="AD889" s="28" t="n">
        <v>137.1</v>
      </c>
      <c r="AE889" s="28" t="n">
        <v>3.3</v>
      </c>
      <c r="AF889" s="27"/>
      <c r="AG889" s="29" t="n">
        <f aca="false">6753.47943187+0.36116788*I889+0.01252571*N889-22.85359542*V889+0.00407811*AA889-0.00067349*E889</f>
        <v>8784.41821472864</v>
      </c>
      <c r="AH889" s="29" t="n">
        <f aca="false">A889*'Simple Linear Regression'!$B$18+'Simple Linear Regression'!$B$17</f>
        <v>8642.8332774473</v>
      </c>
      <c r="AI889" s="29" t="n">
        <f aca="false">7491.3971+0.0137554*N889-0.00058829*E889-34.3283*V889+0.30565*L889+54.6031*M889</f>
        <v>9043.4280728</v>
      </c>
      <c r="AJ889" s="29" t="n">
        <f aca="false">7491.3971-0.00058829*E889+0.30565*L889+54.6031*M889+0.0137554*N889-34.3283*V889</f>
        <v>9043.4280728</v>
      </c>
      <c r="AK889" s="30" t="n">
        <f aca="false">11611.58410651-152.38769329*I163+0.00324611*N163-2.92151591*V163-0.00770426*AA163-0.00077781*E163</f>
        <v>9522.19360613497</v>
      </c>
      <c r="AL889" s="29" t="n">
        <f aca="false">2192.59+2373.87*I889+0.0316653*N889-15.7623*V889+0.00202406*AA889-0.000740146*E889-0.00963493*(I889*N889)</f>
        <v>8937.07741432802</v>
      </c>
      <c r="AM889" s="30" t="n">
        <f aca="false">5205.907083+122.0638992*I889+13.609808*(N889/1000)-1.245906883*AD889+0.7746840854*AE889-134.2474226*AC889-1547.125689*IF(AND(B889&gt;=DATE(2020,3,20),B889&lt;=DATE(2020,6,26)),1,0)</f>
        <v>8746.26987753612</v>
      </c>
      <c r="AN889" s="30" t="n">
        <f aca="false">IF(ISNUMBER(C890),C890,AN890)-0.8328750492*(AD891-AD890)+3.274150872*(AE891-AE890)+0.7954612886*((IF(ISNUMBER(C890),C890,AN890)-IF(ISNUMBER(C889),C889,AN889))-(-0.8328750492*(AD890-AD889)+3.274150872*(AE890-AE889)))-1.394571582*AO890+0.4181414112*AO889</f>
        <v>9243.97987746183</v>
      </c>
      <c r="AP889" s="31" t="n">
        <f aca="false">AQ889+AR888+'ARIMAX(1,1,1) Model'!$C$19*(AR888-AR887)+'ARIMAX(1,1,1) Model'!$C$20*AS888</f>
        <v>9040.9646758866</v>
      </c>
      <c r="AQ889" s="31" t="n">
        <f aca="false">'ARIMAX(1,1,1) Model'!$C$6*I889+'ARIMAX(1,1,1) Model'!$C$7*N889/1000+'ARIMAX(1,1,1) Model'!$C$8*AD889+'ARIMAX(1,1,1) Model'!$C$9*AE889+'ARIMAX(1,1,1) Model'!$C$10*AC889+'ARIMAX(1,1,1) Model'!$C$11*IF(AND(B889&gt;='ARIMAX(1,1,1) Model'!$C$25,B889&lt;='ARIMAX(1,1,1) Model'!$C$26),1,0)+'ARIMAX(1,1,1) Model'!$C$12*E889/1000+'ARIMAX(1,1,1) Model'!$C$13*V889+'ARIMAX(1,1,1) Model'!$C$14*A889+'ARIMAX(1,1,1) Model'!$C$15*SIN(2*PI()*A889/'ARIMAX(1,1,1) Model'!$C$24)+'ARIMAX(1,1,1) Model'!$C$16*COS(2*PI()*A889/'ARIMAX(1,1,1) Model'!$C$24)+'ARIMAX(1,1,1) Model'!$C$17*SIN(4*PI()*A889/'ARIMAX(1,1,1) Model'!$C$24)+'ARIMAX(1,1,1) Model'!$C$18*COS(4*PI()*A889/'ARIMAX(1,1,1) Model'!$C$24)</f>
        <v>1466.80566207084</v>
      </c>
      <c r="AR889" s="31" t="n">
        <f aca="false">IF(ISNUMBER(C889),C889,AP889)-AQ889</f>
        <v>7553.19433792916</v>
      </c>
      <c r="AS889" s="31" t="n">
        <f aca="false">IF(ISNUMBER(C889),C889-AP889,0)</f>
        <v>-20.9646758866002</v>
      </c>
      <c r="AT889" s="32"/>
      <c r="AU889" s="33"/>
      <c r="AV889" s="33"/>
      <c r="AW889" s="31"/>
      <c r="AX889" s="31"/>
    </row>
    <row r="890" customFormat="false" ht="16.5" hidden="false" customHeight="true" outlineLevel="0" collapsed="false">
      <c r="A890" s="23" t="n">
        <v>889</v>
      </c>
      <c r="B890" s="24" t="n">
        <v>39493</v>
      </c>
      <c r="C890" s="23" t="n">
        <v>9125</v>
      </c>
      <c r="D890" s="25"/>
      <c r="E890" s="25" t="n">
        <v>344000</v>
      </c>
      <c r="F890" s="25"/>
      <c r="G890" s="25" t="n">
        <v>94.13</v>
      </c>
      <c r="H890" s="25" t="n">
        <v>94.982</v>
      </c>
      <c r="I890" s="25" t="n">
        <v>2.96</v>
      </c>
      <c r="J890" s="25" t="n">
        <v>14715.058</v>
      </c>
      <c r="K890" s="25" t="n">
        <v>925613</v>
      </c>
      <c r="L890" s="25" t="n">
        <v>1811</v>
      </c>
      <c r="M890" s="25" t="n">
        <v>16.03</v>
      </c>
      <c r="N890" s="25" t="n">
        <v>240281</v>
      </c>
      <c r="O890" s="25" t="n">
        <v>9972.8</v>
      </c>
      <c r="P890" s="25" t="n">
        <v>2566995</v>
      </c>
      <c r="Q890" s="25"/>
      <c r="R890" s="25" t="n">
        <v>10222</v>
      </c>
      <c r="S890" s="25" t="n">
        <v>12.1325004</v>
      </c>
      <c r="T890" s="25" t="n">
        <v>106.8</v>
      </c>
      <c r="U890" s="25" t="n">
        <v>20</v>
      </c>
      <c r="V890" s="25" t="n">
        <v>88.9</v>
      </c>
      <c r="W890" s="25" t="n">
        <v>89.03964</v>
      </c>
      <c r="X890" s="25"/>
      <c r="Y890" s="25"/>
      <c r="Z890" s="25"/>
      <c r="AA890" s="25" t="n">
        <v>298818</v>
      </c>
      <c r="AB890" s="26"/>
      <c r="AC890" s="27" t="n">
        <v>0</v>
      </c>
      <c r="AD890" s="28" t="n">
        <v>167.8</v>
      </c>
      <c r="AE890" s="28" t="n">
        <v>0</v>
      </c>
      <c r="AF890" s="27"/>
      <c r="AG890" s="29" t="n">
        <f aca="false">6753.47943187+0.36116788*I890+0.01252571*N890-22.85359542*V890+0.00407811*AA890-0.00067349*E890</f>
        <v>8719.4860944468</v>
      </c>
      <c r="AH890" s="29" t="n">
        <f aca="false">A890*'Simple Linear Regression'!$B$18+'Simple Linear Regression'!$B$17</f>
        <v>8643.68631453121</v>
      </c>
      <c r="AI890" s="29" t="n">
        <f aca="false">7491.3971+0.0137554*N890-0.00058829*E890-34.3283*V890+0.30565*L890+54.6031*M890</f>
        <v>8971.2205804</v>
      </c>
      <c r="AJ890" s="29" t="n">
        <f aca="false">7491.3971-0.00058829*E890+0.30565*L890+54.6031*M890+0.0137554*N890-34.3283*V890</f>
        <v>8971.2205804</v>
      </c>
      <c r="AK890" s="30" t="n">
        <f aca="false">11611.58410651-152.38769329*I164+0.00324611*N164-2.92151591*V164-0.00770426*AA164-0.00077781*E164</f>
        <v>9471.09068098155</v>
      </c>
      <c r="AL890" s="29" t="n">
        <f aca="false">2192.59+2373.87*I890+0.0316653*N890-15.7623*V890+0.00202406*AA890-0.000740146*E890-0.00963493*(I890*N890)</f>
        <v>8924.0937950032</v>
      </c>
      <c r="AM890" s="30" t="n">
        <f aca="false">5205.907083+122.0638992*I890+13.609808*(N890/1000)-1.245906883*AD890+0.7746840854*AE890-134.2474226*AC890-1547.125689*IF(AND(B890&gt;=DATE(2020,3,20),B890&lt;=DATE(2020,6,26)),1,0)</f>
        <v>8628.3313257126</v>
      </c>
      <c r="AN890" s="30" t="n">
        <f aca="false">IF(ISNUMBER(C891),C891,AN891)-0.8328750492*(AD892-AD891)+3.274150872*(AE892-AE891)+0.7954612886*((IF(ISNUMBER(C891),C891,AN891)-IF(ISNUMBER(C890),C890,AN890))-(-0.8328750492*(AD891-AD890)+3.274150872*(AE891-AE890)))-1.394571582*AO891+0.4181414112*AO890</f>
        <v>8971.73463324588</v>
      </c>
      <c r="AP890" s="31" t="n">
        <f aca="false">AQ890+AR889+'ARIMAX(1,1,1) Model'!$C$19*(AR889-AR888)+'ARIMAX(1,1,1) Model'!$C$20*AS889</f>
        <v>9075.23105155479</v>
      </c>
      <c r="AQ890" s="31" t="n">
        <f aca="false">'ARIMAX(1,1,1) Model'!$C$6*I890+'ARIMAX(1,1,1) Model'!$C$7*N890/1000+'ARIMAX(1,1,1) Model'!$C$8*AD890+'ARIMAX(1,1,1) Model'!$C$9*AE890+'ARIMAX(1,1,1) Model'!$C$10*AC890+'ARIMAX(1,1,1) Model'!$C$11*IF(AND(B890&gt;='ARIMAX(1,1,1) Model'!$C$25,B890&lt;='ARIMAX(1,1,1) Model'!$C$26),1,0)+'ARIMAX(1,1,1) Model'!$C$12*E890/1000+'ARIMAX(1,1,1) Model'!$C$13*V890+'ARIMAX(1,1,1) Model'!$C$14*A890+'ARIMAX(1,1,1) Model'!$C$15*SIN(2*PI()*A890/'ARIMAX(1,1,1) Model'!$C$24)+'ARIMAX(1,1,1) Model'!$C$16*COS(2*PI()*A890/'ARIMAX(1,1,1) Model'!$C$24)+'ARIMAX(1,1,1) Model'!$C$17*SIN(4*PI()*A890/'ARIMAX(1,1,1) Model'!$C$24)+'ARIMAX(1,1,1) Model'!$C$18*COS(4*PI()*A890/'ARIMAX(1,1,1) Model'!$C$24)</f>
        <v>1495.03352764118</v>
      </c>
      <c r="AR890" s="31" t="n">
        <f aca="false">IF(ISNUMBER(C890),C890,AP890)-AQ890</f>
        <v>7629.96647235882</v>
      </c>
      <c r="AS890" s="31" t="n">
        <f aca="false">IF(ISNUMBER(C890),C890-AP890,0)</f>
        <v>49.7689484452148</v>
      </c>
      <c r="AT890" s="32"/>
      <c r="AU890" s="33"/>
      <c r="AV890" s="33"/>
      <c r="AW890" s="31"/>
      <c r="AX890" s="31"/>
    </row>
    <row r="891" customFormat="false" ht="16.5" hidden="false" customHeight="true" outlineLevel="0" collapsed="false">
      <c r="A891" s="23" t="n">
        <v>890</v>
      </c>
      <c r="B891" s="24" t="n">
        <v>39500</v>
      </c>
      <c r="C891" s="23" t="n">
        <v>9045</v>
      </c>
      <c r="D891" s="25"/>
      <c r="E891" s="25" t="n">
        <v>339000</v>
      </c>
      <c r="F891" s="25"/>
      <c r="G891" s="25" t="n">
        <v>99.6125</v>
      </c>
      <c r="H891" s="25" t="n">
        <v>97.125</v>
      </c>
      <c r="I891" s="25" t="n">
        <v>3.042</v>
      </c>
      <c r="J891" s="25" t="n">
        <v>14715.058</v>
      </c>
      <c r="K891" s="25" t="n">
        <v>925613</v>
      </c>
      <c r="L891" s="25" t="n">
        <v>1811</v>
      </c>
      <c r="M891" s="25" t="n">
        <v>15.705</v>
      </c>
      <c r="N891" s="25" t="n">
        <v>240281</v>
      </c>
      <c r="O891" s="25" t="n">
        <v>9972.8</v>
      </c>
      <c r="P891" s="25" t="n">
        <v>2566995</v>
      </c>
      <c r="Q891" s="25"/>
      <c r="R891" s="25" t="n">
        <v>10222</v>
      </c>
      <c r="S891" s="25" t="n">
        <v>12.3716</v>
      </c>
      <c r="T891" s="25" t="n">
        <v>106.8</v>
      </c>
      <c r="U891" s="25" t="n">
        <v>20</v>
      </c>
      <c r="V891" s="25" t="n">
        <v>88.9</v>
      </c>
      <c r="W891" s="25" t="n">
        <v>89.02262</v>
      </c>
      <c r="X891" s="25"/>
      <c r="Y891" s="25"/>
      <c r="Z891" s="25"/>
      <c r="AA891" s="25" t="n">
        <v>298818</v>
      </c>
      <c r="AB891" s="26"/>
      <c r="AC891" s="27" t="n">
        <v>0</v>
      </c>
      <c r="AD891" s="28" t="n">
        <v>163.9</v>
      </c>
      <c r="AE891" s="28" t="n">
        <v>1</v>
      </c>
      <c r="AF891" s="27"/>
      <c r="AG891" s="29" t="n">
        <f aca="false">6753.47943187+0.36116788*I891+0.01252571*N891-22.85359542*V891+0.00407811*AA891-0.00067349*E891</f>
        <v>8722.88316021296</v>
      </c>
      <c r="AH891" s="29" t="n">
        <f aca="false">A891*'Simple Linear Regression'!$B$18+'Simple Linear Regression'!$B$17</f>
        <v>8644.53935161511</v>
      </c>
      <c r="AI891" s="29" t="n">
        <f aca="false">7491.3971+0.0137554*N891-0.00058829*E891-34.3283*V891+0.30565*L891+54.6031*M891</f>
        <v>8956.4160229</v>
      </c>
      <c r="AJ891" s="29" t="n">
        <f aca="false">7491.3971-0.00058829*E891+0.30565*L891+54.6031*M891+0.0137554*N891-34.3283*V891</f>
        <v>8956.4160229</v>
      </c>
      <c r="AK891" s="30" t="n">
        <f aca="false">11611.58410651-152.38769329*I165+0.00324611*N165-2.92151591*V165-0.00770426*AA165-0.00077781*E165</f>
        <v>9477.78619559497</v>
      </c>
      <c r="AL891" s="29" t="n">
        <f aca="false">2192.59+2373.87*I891+0.0316653*N891-15.7623*V891+0.00202406*AA891-0.000740146*E891-0.00963493*(I891*N891)</f>
        <v>8932.61443454614</v>
      </c>
      <c r="AM891" s="30" t="n">
        <f aca="false">5205.907083+122.0638992*I891+13.609808*(N891/1000)-1.245906883*AD891+0.7746840854*AE891-134.2474226*AC891-1547.125689*IF(AND(B891&gt;=DATE(2020,3,20),B891&lt;=DATE(2020,6,26)),1,0)</f>
        <v>8643.9742863761</v>
      </c>
      <c r="AN891" s="30" t="n">
        <f aca="false">IF(ISNUMBER(C892),C892,AN892)-0.8328750492*(AD893-AD892)+3.274150872*(AE893-AE892)+0.7954612886*((IF(ISNUMBER(C892),C892,AN892)-IF(ISNUMBER(C891),C891,AN891))-(-0.8328750492*(AD892-AD891)+3.274150872*(AE892-AE891)))-1.394571582*AO892+0.4181414112*AO891</f>
        <v>9125.5076936401</v>
      </c>
      <c r="AP891" s="31" t="n">
        <f aca="false">AQ891+AR890+'ARIMAX(1,1,1) Model'!$C$19*(AR890-AR889)+'ARIMAX(1,1,1) Model'!$C$20*AS890</f>
        <v>9096.69178304978</v>
      </c>
      <c r="AQ891" s="31" t="n">
        <f aca="false">'ARIMAX(1,1,1) Model'!$C$6*I891+'ARIMAX(1,1,1) Model'!$C$7*N891/1000+'ARIMAX(1,1,1) Model'!$C$8*AD891+'ARIMAX(1,1,1) Model'!$C$9*AE891+'ARIMAX(1,1,1) Model'!$C$10*AC891+'ARIMAX(1,1,1) Model'!$C$11*IF(AND(B891&gt;='ARIMAX(1,1,1) Model'!$C$25,B891&lt;='ARIMAX(1,1,1) Model'!$C$26),1,0)+'ARIMAX(1,1,1) Model'!$C$12*E891/1000+'ARIMAX(1,1,1) Model'!$C$13*V891+'ARIMAX(1,1,1) Model'!$C$14*A891+'ARIMAX(1,1,1) Model'!$C$15*SIN(2*PI()*A891/'ARIMAX(1,1,1) Model'!$C$24)+'ARIMAX(1,1,1) Model'!$C$16*COS(2*PI()*A891/'ARIMAX(1,1,1) Model'!$C$24)+'ARIMAX(1,1,1) Model'!$C$17*SIN(4*PI()*A891/'ARIMAX(1,1,1) Model'!$C$24)+'ARIMAX(1,1,1) Model'!$C$18*COS(4*PI()*A891/'ARIMAX(1,1,1) Model'!$C$24)</f>
        <v>1504.03380694473</v>
      </c>
      <c r="AR891" s="31" t="n">
        <f aca="false">IF(ISNUMBER(C891),C891,AP891)-AQ891</f>
        <v>7540.96619305527</v>
      </c>
      <c r="AS891" s="31" t="n">
        <f aca="false">IF(ISNUMBER(C891),C891-AP891,0)</f>
        <v>-51.6917830497805</v>
      </c>
      <c r="AT891" s="32"/>
      <c r="AU891" s="33"/>
      <c r="AV891" s="33"/>
      <c r="AW891" s="31"/>
      <c r="AX891" s="31"/>
    </row>
    <row r="892" customFormat="false" ht="16.5" hidden="false" customHeight="true" outlineLevel="0" collapsed="false">
      <c r="A892" s="23" t="n">
        <v>891</v>
      </c>
      <c r="B892" s="24" t="n">
        <v>39507</v>
      </c>
      <c r="C892" s="23" t="n">
        <v>9071</v>
      </c>
      <c r="D892" s="25"/>
      <c r="E892" s="25" t="n">
        <v>354000</v>
      </c>
      <c r="F892" s="25"/>
      <c r="G892" s="25" t="n">
        <v>100.84</v>
      </c>
      <c r="H892" s="25" t="n">
        <v>99.098</v>
      </c>
      <c r="I892" s="25" t="n">
        <v>3.13</v>
      </c>
      <c r="J892" s="25" t="n">
        <v>14715.058</v>
      </c>
      <c r="K892" s="25" t="n">
        <v>925613</v>
      </c>
      <c r="L892" s="25" t="n">
        <v>1811</v>
      </c>
      <c r="M892" s="25" t="n">
        <v>15.705</v>
      </c>
      <c r="N892" s="25" t="n">
        <v>240281</v>
      </c>
      <c r="O892" s="25" t="n">
        <v>9972.8</v>
      </c>
      <c r="P892" s="25" t="n">
        <v>2566995</v>
      </c>
      <c r="Q892" s="25"/>
      <c r="R892" s="25" t="n">
        <v>10222</v>
      </c>
      <c r="S892" s="25" t="n">
        <v>12.3716</v>
      </c>
      <c r="T892" s="25" t="n">
        <v>106.8</v>
      </c>
      <c r="U892" s="25" t="n">
        <v>20</v>
      </c>
      <c r="V892" s="25" t="n">
        <v>88.9</v>
      </c>
      <c r="W892" s="25" t="n">
        <v>88.90888</v>
      </c>
      <c r="X892" s="25"/>
      <c r="Y892" s="25"/>
      <c r="Z892" s="25"/>
      <c r="AA892" s="25" t="n">
        <v>298818</v>
      </c>
      <c r="AB892" s="26"/>
      <c r="AC892" s="27" t="n">
        <v>0</v>
      </c>
      <c r="AD892" s="28" t="n">
        <v>165.3</v>
      </c>
      <c r="AE892" s="28" t="n">
        <v>0</v>
      </c>
      <c r="AF892" s="27"/>
      <c r="AG892" s="29" t="n">
        <f aca="false">6753.47943187+0.36116788*I892+0.01252571*N892-22.85359542*V892+0.00407811*AA892-0.00067349*E892</f>
        <v>8712.8125929864</v>
      </c>
      <c r="AH892" s="29" t="n">
        <f aca="false">A892*'Simple Linear Regression'!$B$18+'Simple Linear Regression'!$B$17</f>
        <v>8645.39238869902</v>
      </c>
      <c r="AI892" s="29" t="n">
        <f aca="false">7491.3971+0.0137554*N892-0.00058829*E892-34.3283*V892+0.30565*L892+54.6031*M892</f>
        <v>8947.5916729</v>
      </c>
      <c r="AJ892" s="29" t="n">
        <f aca="false">7491.3971-0.00058829*E892+0.30565*L892+54.6031*M892+0.0137554*N892-34.3283*V892</f>
        <v>8947.5916729</v>
      </c>
      <c r="AK892" s="30" t="n">
        <f aca="false">11611.58410651-152.38769329*I166+0.00324611*N166-2.92151591*V166-0.00770426*AA166-0.00077781*E166</f>
        <v>9484.80235712852</v>
      </c>
      <c r="AL892" s="29" t="n">
        <f aca="false">2192.59+2373.87*I892+0.0316653*N892-15.7623*V892+0.00202406*AA892-0.000740146*E892-0.00963493*(I892*N892)</f>
        <v>8926.6848303971</v>
      </c>
      <c r="AM892" s="30" t="n">
        <f aca="false">5205.907083+122.0638992*I892+13.609808*(N892/1000)-1.245906883*AD892+0.7746840854*AE892-134.2474226*AC892-1547.125689*IF(AND(B892&gt;=DATE(2020,3,20),B892&lt;=DATE(2020,6,26)),1,0)</f>
        <v>8652.1969557841</v>
      </c>
      <c r="AN892" s="30" t="n">
        <f aca="false">IF(ISNUMBER(C893),C893,AN893)-0.8328750492*(AD894-AD893)+3.274150872*(AE894-AE893)+0.7954612886*((IF(ISNUMBER(C893),C893,AN893)-IF(ISNUMBER(C892),C892,AN892))-(-0.8328750492*(AD893-AD892)+3.274150872*(AE893-AE892)))-1.394571582*AO893+0.4181414112*AO892</f>
        <v>9157.33281028603</v>
      </c>
      <c r="AP892" s="31" t="n">
        <f aca="false">AQ892+AR891+'ARIMAX(1,1,1) Model'!$C$19*(AR891-AR890)+'ARIMAX(1,1,1) Model'!$C$20*AS891</f>
        <v>9082.91424157366</v>
      </c>
      <c r="AQ892" s="31" t="n">
        <f aca="false">'ARIMAX(1,1,1) Model'!$C$6*I892+'ARIMAX(1,1,1) Model'!$C$7*N892/1000+'ARIMAX(1,1,1) Model'!$C$8*AD892+'ARIMAX(1,1,1) Model'!$C$9*AE892+'ARIMAX(1,1,1) Model'!$C$10*AC892+'ARIMAX(1,1,1) Model'!$C$11*IF(AND(B892&gt;='ARIMAX(1,1,1) Model'!$C$25,B892&lt;='ARIMAX(1,1,1) Model'!$C$26),1,0)+'ARIMAX(1,1,1) Model'!$C$12*E892/1000+'ARIMAX(1,1,1) Model'!$C$13*V892+'ARIMAX(1,1,1) Model'!$C$14*A892+'ARIMAX(1,1,1) Model'!$C$15*SIN(2*PI()*A892/'ARIMAX(1,1,1) Model'!$C$24)+'ARIMAX(1,1,1) Model'!$C$16*COS(2*PI()*A892/'ARIMAX(1,1,1) Model'!$C$24)+'ARIMAX(1,1,1) Model'!$C$17*SIN(4*PI()*A892/'ARIMAX(1,1,1) Model'!$C$24)+'ARIMAX(1,1,1) Model'!$C$18*COS(4*PI()*A892/'ARIMAX(1,1,1) Model'!$C$24)</f>
        <v>1504.10147165953</v>
      </c>
      <c r="AR892" s="31" t="n">
        <f aca="false">IF(ISNUMBER(C892),C892,AP892)-AQ892</f>
        <v>7566.89852834047</v>
      </c>
      <c r="AS892" s="31" t="n">
        <f aca="false">IF(ISNUMBER(C892),C892-AP892,0)</f>
        <v>-11.9142415736587</v>
      </c>
      <c r="AT892" s="32"/>
      <c r="AU892" s="33"/>
      <c r="AV892" s="33"/>
      <c r="AW892" s="31"/>
      <c r="AX892" s="31"/>
    </row>
    <row r="893" customFormat="false" ht="16.5" hidden="false" customHeight="true" outlineLevel="0" collapsed="false">
      <c r="A893" s="23" t="n">
        <v>892</v>
      </c>
      <c r="B893" s="24" t="n">
        <v>39514</v>
      </c>
      <c r="C893" s="23" t="n">
        <v>9131</v>
      </c>
      <c r="D893" s="25"/>
      <c r="E893" s="25" t="n">
        <v>345000</v>
      </c>
      <c r="F893" s="25"/>
      <c r="G893" s="25" t="n">
        <v>103.444</v>
      </c>
      <c r="H893" s="25" t="n">
        <v>101.902</v>
      </c>
      <c r="I893" s="25" t="n">
        <v>3.162</v>
      </c>
      <c r="J893" s="25" t="n">
        <v>14715.058</v>
      </c>
      <c r="K893" s="25" t="n">
        <v>925613</v>
      </c>
      <c r="L893" s="25" t="n">
        <v>1749</v>
      </c>
      <c r="M893" s="25" t="n">
        <v>15.705</v>
      </c>
      <c r="N893" s="25" t="n">
        <v>240281</v>
      </c>
      <c r="O893" s="25" t="n">
        <v>9996.4</v>
      </c>
      <c r="P893" s="25" t="n">
        <v>2566995</v>
      </c>
      <c r="Q893" s="25"/>
      <c r="R893" s="25" t="n">
        <v>12840</v>
      </c>
      <c r="S893" s="25" t="n">
        <v>12.3716</v>
      </c>
      <c r="T893" s="25" t="n">
        <v>106.8</v>
      </c>
      <c r="U893" s="25" t="n">
        <v>20</v>
      </c>
      <c r="V893" s="25" t="n">
        <v>88.7</v>
      </c>
      <c r="W893" s="25" t="n">
        <v>87.63482</v>
      </c>
      <c r="X893" s="25"/>
      <c r="Y893" s="25"/>
      <c r="Z893" s="25"/>
      <c r="AA893" s="25" t="n">
        <v>301696</v>
      </c>
      <c r="AB893" s="26"/>
      <c r="AC893" s="27" t="n">
        <v>0</v>
      </c>
      <c r="AD893" s="28" t="n">
        <v>130.5</v>
      </c>
      <c r="AE893" s="28" t="n">
        <v>0.4</v>
      </c>
      <c r="AF893" s="27"/>
      <c r="AG893" s="29" t="n">
        <f aca="false">6753.47943187+0.36116788*I893+0.01252571*N893-22.85359542*V893+0.00407811*AA893-0.00067349*E893</f>
        <v>8735.19308002256</v>
      </c>
      <c r="AH893" s="29" t="n">
        <f aca="false">A893*'Simple Linear Regression'!$B$18+'Simple Linear Regression'!$B$17</f>
        <v>8646.24542578292</v>
      </c>
      <c r="AI893" s="29" t="n">
        <f aca="false">7491.3971+0.0137554*N893-0.00058829*E893-34.3283*V893+0.30565*L893+54.6031*M893</f>
        <v>8940.8016429</v>
      </c>
      <c r="AJ893" s="29" t="n">
        <f aca="false">7491.3971-0.00058829*E893+0.30565*L893+54.6031*M893+0.0137554*N893-34.3283*V893</f>
        <v>8940.8016429</v>
      </c>
      <c r="AK893" s="30" t="n">
        <f aca="false">11611.58410651-152.38769329*I167+0.00324611*N167-2.92151591*V167-0.00770426*AA167-0.00077781*E167</f>
        <v>9473.48866709581</v>
      </c>
      <c r="AL893" s="29" t="n">
        <f aca="false">2192.59+2373.87*I893+0.0316653*N893-15.7623*V893+0.00202406*AA893-0.000740146*E893-0.00963493*(I893*N893)</f>
        <v>8944.20478938654</v>
      </c>
      <c r="AM893" s="30" t="n">
        <f aca="false">5205.907083+122.0638992*I893+13.609808*(N893/1000)-1.245906883*AD893+0.7746840854*AE893-134.2474226*AC893-1547.125689*IF(AND(B893&gt;=DATE(2020,3,20),B893&lt;=DATE(2020,6,26)),1,0)</f>
        <v>8699.77043372106</v>
      </c>
      <c r="AN893" s="30" t="n">
        <f aca="false">IF(ISNUMBER(C894),C894,AN894)-0.8328750492*(AD895-AD894)+3.274150872*(AE895-AE894)+0.7954612886*((IF(ISNUMBER(C894),C894,AN894)-IF(ISNUMBER(C893),C893,AN893))-(-0.8328750492*(AD894-AD893)+3.274150872*(AE894-AE893)))-1.394571582*AO894+0.4181414112*AO893</f>
        <v>9044.68739340844</v>
      </c>
      <c r="AP893" s="31" t="n">
        <f aca="false">AQ893+AR892+'ARIMAX(1,1,1) Model'!$C$19*(AR892-AR891)+'ARIMAX(1,1,1) Model'!$C$20*AS892</f>
        <v>9099.95233964179</v>
      </c>
      <c r="AQ893" s="31" t="n">
        <f aca="false">'ARIMAX(1,1,1) Model'!$C$6*I893+'ARIMAX(1,1,1) Model'!$C$7*N893/1000+'ARIMAX(1,1,1) Model'!$C$8*AD893+'ARIMAX(1,1,1) Model'!$C$9*AE893+'ARIMAX(1,1,1) Model'!$C$10*AC893+'ARIMAX(1,1,1) Model'!$C$11*IF(AND(B893&gt;='ARIMAX(1,1,1) Model'!$C$25,B893&lt;='ARIMAX(1,1,1) Model'!$C$26),1,0)+'ARIMAX(1,1,1) Model'!$C$12*E893/1000+'ARIMAX(1,1,1) Model'!$C$13*V893+'ARIMAX(1,1,1) Model'!$C$14*A893+'ARIMAX(1,1,1) Model'!$C$15*SIN(2*PI()*A893/'ARIMAX(1,1,1) Model'!$C$24)+'ARIMAX(1,1,1) Model'!$C$16*COS(2*PI()*A893/'ARIMAX(1,1,1) Model'!$C$24)+'ARIMAX(1,1,1) Model'!$C$17*SIN(4*PI()*A893/'ARIMAX(1,1,1) Model'!$C$24)+'ARIMAX(1,1,1) Model'!$C$18*COS(4*PI()*A893/'ARIMAX(1,1,1) Model'!$C$24)</f>
        <v>1519.80077588399</v>
      </c>
      <c r="AR893" s="31" t="n">
        <f aca="false">IF(ISNUMBER(C893),C893,AP893)-AQ893</f>
        <v>7611.19922411601</v>
      </c>
      <c r="AS893" s="31" t="n">
        <f aca="false">IF(ISNUMBER(C893),C893-AP893,0)</f>
        <v>31.0476603582065</v>
      </c>
      <c r="AT893" s="32"/>
      <c r="AU893" s="33"/>
      <c r="AV893" s="33"/>
      <c r="AW893" s="31"/>
      <c r="AX893" s="31"/>
    </row>
    <row r="894" customFormat="false" ht="16.5" hidden="false" customHeight="true" outlineLevel="0" collapsed="false">
      <c r="A894" s="23" t="n">
        <v>893</v>
      </c>
      <c r="B894" s="24" t="n">
        <v>39521</v>
      </c>
      <c r="C894" s="23" t="n">
        <v>9071</v>
      </c>
      <c r="D894" s="25"/>
      <c r="E894" s="25" t="n">
        <v>348000</v>
      </c>
      <c r="F894" s="25"/>
      <c r="G894" s="25" t="n">
        <v>109.346</v>
      </c>
      <c r="H894" s="25" t="n">
        <v>107.688</v>
      </c>
      <c r="I894" s="25" t="n">
        <v>3.225</v>
      </c>
      <c r="J894" s="25" t="n">
        <v>14715.058</v>
      </c>
      <c r="K894" s="25" t="n">
        <v>853354</v>
      </c>
      <c r="L894" s="25" t="n">
        <v>1749</v>
      </c>
      <c r="M894" s="25" t="n">
        <v>15.705</v>
      </c>
      <c r="N894" s="25" t="n">
        <v>240281</v>
      </c>
      <c r="O894" s="25" t="n">
        <v>9996.4</v>
      </c>
      <c r="P894" s="25" t="n">
        <v>2566995</v>
      </c>
      <c r="Q894" s="25"/>
      <c r="R894" s="25" t="n">
        <v>12840</v>
      </c>
      <c r="S894" s="25" t="n">
        <v>12.3716</v>
      </c>
      <c r="T894" s="25" t="n">
        <v>106.8</v>
      </c>
      <c r="U894" s="25" t="n">
        <v>20</v>
      </c>
      <c r="V894" s="25" t="n">
        <v>88.7</v>
      </c>
      <c r="W894" s="25" t="n">
        <v>87.1426</v>
      </c>
      <c r="X894" s="25"/>
      <c r="Y894" s="25"/>
      <c r="Z894" s="25"/>
      <c r="AA894" s="25" t="n">
        <v>301696</v>
      </c>
      <c r="AB894" s="26"/>
      <c r="AC894" s="27" t="n">
        <v>0</v>
      </c>
      <c r="AD894" s="28" t="n">
        <v>130.4</v>
      </c>
      <c r="AE894" s="28" t="n">
        <v>1.2</v>
      </c>
      <c r="AF894" s="27"/>
      <c r="AG894" s="29" t="n">
        <f aca="false">6753.47943187+0.36116788*I894+0.01252571*N894-22.85359542*V894+0.00407811*AA894-0.00067349*E894</f>
        <v>8733.195363599</v>
      </c>
      <c r="AH894" s="29" t="n">
        <f aca="false">A894*'Simple Linear Regression'!$B$18+'Simple Linear Regression'!$B$17</f>
        <v>8647.09846286683</v>
      </c>
      <c r="AI894" s="29" t="n">
        <f aca="false">7491.3971+0.0137554*N894-0.00058829*E894-34.3283*V894+0.30565*L894+54.6031*M894</f>
        <v>8939.0367729</v>
      </c>
      <c r="AJ894" s="29" t="n">
        <f aca="false">7491.3971-0.00058829*E894+0.30565*L894+54.6031*M894+0.0137554*N894-34.3283*V894</f>
        <v>8939.0367729</v>
      </c>
      <c r="AK894" s="30" t="n">
        <f aca="false">11611.58410651-152.38769329*I168+0.00324611*N168-2.92151591*V168-0.00770426*AA168-0.00077781*E168</f>
        <v>9456.13707060988</v>
      </c>
      <c r="AL894" s="29" t="n">
        <f aca="false">2192.59+2373.87*I894+0.0316653*N894-15.7623*V894+0.00202406*AA894-0.000740146*E894-0.00963493*(I894*N894)</f>
        <v>8945.68745262075</v>
      </c>
      <c r="AM894" s="30" t="n">
        <f aca="false">5205.907083+122.0638992*I894+13.609808*(N894/1000)-1.245906883*AD894+0.7746840854*AE894-134.2474226*AC894-1547.125689*IF(AND(B894&gt;=DATE(2020,3,20),B894&lt;=DATE(2020,6,26)),1,0)</f>
        <v>8708.20479732728</v>
      </c>
      <c r="AN894" s="30" t="n">
        <f aca="false">IF(ISNUMBER(C895),C895,AN895)-0.8328750492*(AD896-AD895)+3.274150872*(AE896-AE895)+0.7954612886*((IF(ISNUMBER(C895),C895,AN895)-IF(ISNUMBER(C894),C894,AN894))-(-0.8328750492*(AD895-AD894)+3.274150872*(AE895-AE894)))-1.394571582*AO895+0.4181414112*AO894</f>
        <v>9136.27607244581</v>
      </c>
      <c r="AP894" s="31" t="n">
        <f aca="false">AQ894+AR893+'ARIMAX(1,1,1) Model'!$C$19*(AR893-AR892)+'ARIMAX(1,1,1) Model'!$C$20*AS893</f>
        <v>9141.40104693299</v>
      </c>
      <c r="AQ894" s="31" t="n">
        <f aca="false">'ARIMAX(1,1,1) Model'!$C$6*I894+'ARIMAX(1,1,1) Model'!$C$7*N894/1000+'ARIMAX(1,1,1) Model'!$C$8*AD894+'ARIMAX(1,1,1) Model'!$C$9*AE894+'ARIMAX(1,1,1) Model'!$C$10*AC894+'ARIMAX(1,1,1) Model'!$C$11*IF(AND(B894&gt;='ARIMAX(1,1,1) Model'!$C$25,B894&lt;='ARIMAX(1,1,1) Model'!$C$26),1,0)+'ARIMAX(1,1,1) Model'!$C$12*E894/1000+'ARIMAX(1,1,1) Model'!$C$13*V894+'ARIMAX(1,1,1) Model'!$C$14*A894+'ARIMAX(1,1,1) Model'!$C$15*SIN(2*PI()*A894/'ARIMAX(1,1,1) Model'!$C$24)+'ARIMAX(1,1,1) Model'!$C$16*COS(2*PI()*A894/'ARIMAX(1,1,1) Model'!$C$24)+'ARIMAX(1,1,1) Model'!$C$17*SIN(4*PI()*A894/'ARIMAX(1,1,1) Model'!$C$24)+'ARIMAX(1,1,1) Model'!$C$18*COS(4*PI()*A894/'ARIMAX(1,1,1) Model'!$C$24)</f>
        <v>1553.82658957463</v>
      </c>
      <c r="AR894" s="31" t="n">
        <f aca="false">IF(ISNUMBER(C894),C894,AP894)-AQ894</f>
        <v>7517.17341042537</v>
      </c>
      <c r="AS894" s="31" t="n">
        <f aca="false">IF(ISNUMBER(C894),C894-AP894,0)</f>
        <v>-70.4010469329933</v>
      </c>
      <c r="AT894" s="32"/>
      <c r="AU894" s="33"/>
      <c r="AV894" s="33"/>
      <c r="AW894" s="31"/>
      <c r="AX894" s="31"/>
    </row>
    <row r="895" customFormat="false" ht="16.5" hidden="false" customHeight="true" outlineLevel="0" collapsed="false">
      <c r="A895" s="23" t="n">
        <v>894</v>
      </c>
      <c r="B895" s="24" t="n">
        <v>39528</v>
      </c>
      <c r="C895" s="23" t="n">
        <v>9116</v>
      </c>
      <c r="D895" s="25"/>
      <c r="E895" s="25" t="n">
        <v>369000</v>
      </c>
      <c r="F895" s="25"/>
      <c r="G895" s="25" t="n">
        <v>105.2825</v>
      </c>
      <c r="H895" s="25" t="n">
        <v>103.0475</v>
      </c>
      <c r="I895" s="25" t="n">
        <v>3.284</v>
      </c>
      <c r="J895" s="25" t="n">
        <v>14715.058</v>
      </c>
      <c r="K895" s="25" t="n">
        <v>853354</v>
      </c>
      <c r="L895" s="25" t="n">
        <v>1749</v>
      </c>
      <c r="M895" s="25" t="n">
        <v>15.491</v>
      </c>
      <c r="N895" s="25" t="n">
        <v>232920</v>
      </c>
      <c r="O895" s="25" t="n">
        <v>9996.4</v>
      </c>
      <c r="P895" s="25" t="n">
        <v>2609477</v>
      </c>
      <c r="Q895" s="25"/>
      <c r="R895" s="25" t="n">
        <v>12840</v>
      </c>
      <c r="S895" s="25" t="n">
        <v>12.3716</v>
      </c>
      <c r="T895" s="25" t="n">
        <v>106.8</v>
      </c>
      <c r="U895" s="25" t="n">
        <v>20</v>
      </c>
      <c r="V895" s="25" t="n">
        <v>88.7</v>
      </c>
      <c r="W895" s="25" t="n">
        <v>86.77374</v>
      </c>
      <c r="X895" s="25"/>
      <c r="Y895" s="25"/>
      <c r="Z895" s="25"/>
      <c r="AA895" s="25" t="n">
        <v>301696</v>
      </c>
      <c r="AB895" s="26"/>
      <c r="AC895" s="27" t="n">
        <v>0</v>
      </c>
      <c r="AD895" s="28" t="n">
        <v>113.9</v>
      </c>
      <c r="AE895" s="28" t="n">
        <v>4.2</v>
      </c>
      <c r="AF895" s="27"/>
      <c r="AG895" s="29" t="n">
        <f aca="false">6753.47943187+0.36116788*I895+0.01252571*N895-22.85359542*V895+0.00407811*AA895-0.00067349*E895</f>
        <v>8626.87163119392</v>
      </c>
      <c r="AH895" s="29" t="n">
        <f aca="false">A895*'Simple Linear Regression'!$B$18+'Simple Linear Regression'!$B$17</f>
        <v>8647.95149995073</v>
      </c>
      <c r="AI895" s="29" t="n">
        <f aca="false">7491.3971+0.0137554*N895-0.00058829*E895-34.3283*V895+0.30565*L895+54.6031*M895</f>
        <v>8813.7441201</v>
      </c>
      <c r="AJ895" s="29" t="n">
        <f aca="false">7491.3971-0.00058829*E895+0.30565*L895+54.6031*M895+0.0137554*N895-34.3283*V895</f>
        <v>8813.7441201</v>
      </c>
      <c r="AK895" s="30" t="n">
        <f aca="false">11611.58410651-152.38769329*I169+0.00324611*N169-2.92151591*V169-0.00770426*AA169-0.00077781*E169</f>
        <v>9451.48608214343</v>
      </c>
      <c r="AL895" s="29" t="n">
        <f aca="false">2192.59+2373.87*I895+0.0316653*N895-15.7623*V895+0.00202406*AA895-0.000740146*E895-0.00963493*(I895*N895)</f>
        <v>8933.4343086096</v>
      </c>
      <c r="AM895" s="30" t="n">
        <f aca="false">5205.907083+122.0638992*I895+13.609808*(N895/1000)-1.245906883*AD895+0.7746840854*AE895-134.2474226*AC895-1547.125689*IF(AND(B895&gt;=DATE(2020,3,20),B895&lt;=DATE(2020,6,26)),1,0)</f>
        <v>8638.10628651778</v>
      </c>
      <c r="AN895" s="30" t="n">
        <f aca="false">IF(ISNUMBER(C896),C896,AN896)-0.8328750492*(AD897-AD896)+3.274150872*(AE897-AE896)+0.7954612886*((IF(ISNUMBER(C896),C896,AN896)-IF(ISNUMBER(C895),C895,AN895))-(-0.8328750492*(AD896-AD895)+3.274150872*(AE896-AE895)))-1.394571582*AO896+0.4181414112*AO895</f>
        <v>9528.32493158535</v>
      </c>
      <c r="AP895" s="31" t="n">
        <f aca="false">AQ895+AR894+'ARIMAX(1,1,1) Model'!$C$19*(AR894-AR893)+'ARIMAX(1,1,1) Model'!$C$20*AS894</f>
        <v>9143.09841185742</v>
      </c>
      <c r="AQ895" s="31" t="n">
        <f aca="false">'ARIMAX(1,1,1) Model'!$C$6*I895+'ARIMAX(1,1,1) Model'!$C$7*N895/1000+'ARIMAX(1,1,1) Model'!$C$8*AD895+'ARIMAX(1,1,1) Model'!$C$9*AE895+'ARIMAX(1,1,1) Model'!$C$10*AC895+'ARIMAX(1,1,1) Model'!$C$11*IF(AND(B895&gt;='ARIMAX(1,1,1) Model'!$C$25,B895&lt;='ARIMAX(1,1,1) Model'!$C$26),1,0)+'ARIMAX(1,1,1) Model'!$C$12*E895/1000+'ARIMAX(1,1,1) Model'!$C$13*V895+'ARIMAX(1,1,1) Model'!$C$14*A895+'ARIMAX(1,1,1) Model'!$C$15*SIN(2*PI()*A895/'ARIMAX(1,1,1) Model'!$C$24)+'ARIMAX(1,1,1) Model'!$C$16*COS(2*PI()*A895/'ARIMAX(1,1,1) Model'!$C$24)+'ARIMAX(1,1,1) Model'!$C$17*SIN(4*PI()*A895/'ARIMAX(1,1,1) Model'!$C$24)+'ARIMAX(1,1,1) Model'!$C$18*COS(4*PI()*A895/'ARIMAX(1,1,1) Model'!$C$24)</f>
        <v>1571.72867369695</v>
      </c>
      <c r="AR895" s="31" t="n">
        <f aca="false">IF(ISNUMBER(C895),C895,AP895)-AQ895</f>
        <v>7544.27132630305</v>
      </c>
      <c r="AS895" s="31" t="n">
        <f aca="false">IF(ISNUMBER(C895),C895-AP895,0)</f>
        <v>-27.0984118574179</v>
      </c>
      <c r="AT895" s="32"/>
      <c r="AU895" s="33"/>
      <c r="AV895" s="33"/>
      <c r="AW895" s="31"/>
      <c r="AX895" s="31"/>
    </row>
    <row r="896" customFormat="false" ht="16.5" hidden="false" customHeight="true" outlineLevel="0" collapsed="false">
      <c r="A896" s="23" t="n">
        <v>895</v>
      </c>
      <c r="B896" s="24" t="n">
        <v>39535</v>
      </c>
      <c r="C896" s="23" t="n">
        <v>9330</v>
      </c>
      <c r="D896" s="25"/>
      <c r="E896" s="25" t="n">
        <v>368000</v>
      </c>
      <c r="F896" s="25"/>
      <c r="G896" s="25" t="n">
        <v>104.492</v>
      </c>
      <c r="H896" s="25" t="n">
        <v>102.048</v>
      </c>
      <c r="I896" s="25" t="n">
        <v>3.259</v>
      </c>
      <c r="J896" s="25" t="n">
        <v>14715.058</v>
      </c>
      <c r="K896" s="25" t="n">
        <v>853354</v>
      </c>
      <c r="L896" s="25" t="n">
        <v>1749</v>
      </c>
      <c r="M896" s="25" t="n">
        <v>15.491</v>
      </c>
      <c r="N896" s="25" t="n">
        <v>232920</v>
      </c>
      <c r="O896" s="25" t="n">
        <v>9996.4</v>
      </c>
      <c r="P896" s="25" t="n">
        <v>2609477</v>
      </c>
      <c r="Q896" s="25"/>
      <c r="R896" s="25" t="n">
        <v>12840</v>
      </c>
      <c r="S896" s="25" t="n">
        <v>12.3716</v>
      </c>
      <c r="T896" s="25" t="n">
        <v>106.8</v>
      </c>
      <c r="U896" s="25" t="n">
        <v>20</v>
      </c>
      <c r="V896" s="25" t="n">
        <v>88.7</v>
      </c>
      <c r="W896" s="25" t="n">
        <v>86.71534</v>
      </c>
      <c r="X896" s="25"/>
      <c r="Y896" s="25"/>
      <c r="Z896" s="25"/>
      <c r="AA896" s="25" t="n">
        <v>301696</v>
      </c>
      <c r="AB896" s="26"/>
      <c r="AC896" s="27" t="n">
        <v>0</v>
      </c>
      <c r="AD896" s="28" t="n">
        <v>111.6</v>
      </c>
      <c r="AE896" s="28" t="n">
        <v>4.6</v>
      </c>
      <c r="AF896" s="27"/>
      <c r="AG896" s="29" t="n">
        <f aca="false">6753.47943187+0.36116788*I896+0.01252571*N896-22.85359542*V896+0.00407811*AA896-0.00067349*E896</f>
        <v>8627.53609199692</v>
      </c>
      <c r="AH896" s="29" t="n">
        <f aca="false">A896*'Simple Linear Regression'!$B$18+'Simple Linear Regression'!$B$17</f>
        <v>8648.80453703463</v>
      </c>
      <c r="AI896" s="29" t="n">
        <f aca="false">7491.3971+0.0137554*N896-0.00058829*E896-34.3283*V896+0.30565*L896+54.6031*M896</f>
        <v>8814.3324101</v>
      </c>
      <c r="AJ896" s="29" t="n">
        <f aca="false">7491.3971-0.00058829*E896+0.30565*L896+54.6031*M896+0.0137554*N896-34.3283*V896</f>
        <v>8814.3324101</v>
      </c>
      <c r="AK896" s="30" t="n">
        <f aca="false">11611.58410651-152.38769329*I170+0.00324611*N170-2.92151591*V170-0.00770426*AA170-0.00077781*E170</f>
        <v>9468.76616137027</v>
      </c>
      <c r="AL896" s="29" t="n">
        <f aca="false">2192.59+2373.87*I896+0.0316653*N896-15.7623*V896+0.00202406*AA896-0.000740146*E896-0.00963493*(I896*N896)</f>
        <v>8930.9319019996</v>
      </c>
      <c r="AM896" s="30" t="n">
        <f aca="false">5205.907083+122.0638992*I896+13.609808*(N896/1000)-1.245906883*AD896+0.7746840854*AE896-134.2474226*AC896-1547.125689*IF(AND(B896&gt;=DATE(2020,3,20),B896&lt;=DATE(2020,6,26)),1,0)</f>
        <v>8638.23014850284</v>
      </c>
      <c r="AN896" s="30" t="n">
        <f aca="false">IF(ISNUMBER(C897),C897,AN897)-0.8328750492*(AD898-AD897)+3.274150872*(AE898-AE897)+0.7954612886*((IF(ISNUMBER(C897),C897,AN897)-IF(ISNUMBER(C896),C896,AN896))-(-0.8328750492*(AD897-AD896)+3.274150872*(AE897-AE896)))-1.394571582*AO897+0.4181414112*AO896</f>
        <v>9244.56212487144</v>
      </c>
      <c r="AP896" s="31" t="n">
        <f aca="false">AQ896+AR895+'ARIMAX(1,1,1) Model'!$C$19*(AR895-AR894)+'ARIMAX(1,1,1) Model'!$C$20*AS895</f>
        <v>9206.90092756978</v>
      </c>
      <c r="AQ896" s="31" t="n">
        <f aca="false">'ARIMAX(1,1,1) Model'!$C$6*I896+'ARIMAX(1,1,1) Model'!$C$7*N896/1000+'ARIMAX(1,1,1) Model'!$C$8*AD896+'ARIMAX(1,1,1) Model'!$C$9*AE896+'ARIMAX(1,1,1) Model'!$C$10*AC896+'ARIMAX(1,1,1) Model'!$C$11*IF(AND(B896&gt;='ARIMAX(1,1,1) Model'!$C$25,B896&lt;='ARIMAX(1,1,1) Model'!$C$26),1,0)+'ARIMAX(1,1,1) Model'!$C$12*E896/1000+'ARIMAX(1,1,1) Model'!$C$13*V896+'ARIMAX(1,1,1) Model'!$C$14*A896+'ARIMAX(1,1,1) Model'!$C$15*SIN(2*PI()*A896/'ARIMAX(1,1,1) Model'!$C$24)+'ARIMAX(1,1,1) Model'!$C$16*COS(2*PI()*A896/'ARIMAX(1,1,1) Model'!$C$24)+'ARIMAX(1,1,1) Model'!$C$17*SIN(4*PI()*A896/'ARIMAX(1,1,1) Model'!$C$24)+'ARIMAX(1,1,1) Model'!$C$18*COS(4*PI()*A896/'ARIMAX(1,1,1) Model'!$C$24)</f>
        <v>1635.59586389539</v>
      </c>
      <c r="AR896" s="31" t="n">
        <f aca="false">IF(ISNUMBER(C896),C896,AP896)-AQ896</f>
        <v>7694.40413610462</v>
      </c>
      <c r="AS896" s="31" t="n">
        <f aca="false">IF(ISNUMBER(C896),C896-AP896,0)</f>
        <v>123.099072430223</v>
      </c>
      <c r="AT896" s="32"/>
      <c r="AU896" s="33"/>
      <c r="AV896" s="33"/>
      <c r="AW896" s="31"/>
      <c r="AX896" s="31"/>
    </row>
    <row r="897" customFormat="false" ht="16.5" hidden="false" customHeight="true" outlineLevel="0" collapsed="false">
      <c r="A897" s="23" t="n">
        <v>896</v>
      </c>
      <c r="B897" s="24" t="n">
        <v>39542</v>
      </c>
      <c r="C897" s="23" t="n">
        <v>9286</v>
      </c>
      <c r="D897" s="25"/>
      <c r="E897" s="25" t="n">
        <v>387000</v>
      </c>
      <c r="F897" s="25"/>
      <c r="G897" s="25" t="n">
        <v>103.46</v>
      </c>
      <c r="H897" s="25" t="n">
        <v>100.878</v>
      </c>
      <c r="I897" s="25" t="n">
        <v>3.29</v>
      </c>
      <c r="J897" s="25" t="n">
        <v>14715.058</v>
      </c>
      <c r="K897" s="25" t="n">
        <v>853354</v>
      </c>
      <c r="L897" s="25" t="n">
        <v>1749</v>
      </c>
      <c r="M897" s="25" t="n">
        <v>15.491</v>
      </c>
      <c r="N897" s="25" t="n">
        <v>232920</v>
      </c>
      <c r="O897" s="25" t="n">
        <v>9996.4</v>
      </c>
      <c r="P897" s="25" t="n">
        <v>2609477</v>
      </c>
      <c r="Q897" s="25"/>
      <c r="R897" s="25" t="n">
        <v>12840</v>
      </c>
      <c r="S897" s="25" t="n">
        <v>12.3716</v>
      </c>
      <c r="T897" s="25" t="n">
        <v>106.8</v>
      </c>
      <c r="U897" s="25" t="n">
        <v>20</v>
      </c>
      <c r="V897" s="25" t="n">
        <v>88.7</v>
      </c>
      <c r="W897" s="25" t="n">
        <v>86.75814</v>
      </c>
      <c r="X897" s="25"/>
      <c r="Y897" s="25"/>
      <c r="Z897" s="25"/>
      <c r="AA897" s="25" t="n">
        <v>301696</v>
      </c>
      <c r="AB897" s="26"/>
      <c r="AC897" s="27" t="n">
        <v>0</v>
      </c>
      <c r="AD897" s="28" t="n">
        <v>96.8</v>
      </c>
      <c r="AE897" s="28" t="n">
        <v>10.2</v>
      </c>
      <c r="AF897" s="27"/>
      <c r="AG897" s="29" t="n">
        <f aca="false">6753.47943187+0.36116788*I897+0.01252571*N897-22.85359542*V897+0.00407811*AA897-0.00067349*E897</f>
        <v>8614.7509782012</v>
      </c>
      <c r="AH897" s="29" t="n">
        <f aca="false">A897*'Simple Linear Regression'!$B$18+'Simple Linear Regression'!$B$17</f>
        <v>8649.65757411854</v>
      </c>
      <c r="AI897" s="29" t="n">
        <f aca="false">7491.3971+0.0137554*N897-0.00058829*E897-34.3283*V897+0.30565*L897+54.6031*M897</f>
        <v>8803.1549001</v>
      </c>
      <c r="AJ897" s="29" t="n">
        <f aca="false">7491.3971-0.00058829*E897+0.30565*L897+54.6031*M897+0.0137554*N897-34.3283*V897</f>
        <v>8803.1549001</v>
      </c>
      <c r="AK897" s="30" t="n">
        <f aca="false">11611.58410651-152.38769329*I171+0.00324611*N171-2.92151591*V171-0.00770426*AA171-0.00077781*E171</f>
        <v>9461.4111357914</v>
      </c>
      <c r="AL897" s="29" t="n">
        <f aca="false">2192.59+2373.87*I897+0.0316653*N897-15.7623*V897+0.00202406*AA897-0.000740146*E897-0.00963493*(I897*N897)</f>
        <v>8920.889893236</v>
      </c>
      <c r="AM897" s="30" t="n">
        <f aca="false">5205.907083+122.0638992*I897+13.609808*(N897/1000)-1.245906883*AD897+0.7746840854*AE897-134.2474226*AC897-1547.125689*IF(AND(B897&gt;=DATE(2020,3,20),B897&lt;=DATE(2020,6,26)),1,0)</f>
        <v>8664.79178212468</v>
      </c>
      <c r="AN897" s="30" t="n">
        <f aca="false">IF(ISNUMBER(C898),C898,AN898)-0.8328750492*(AD899-AD898)+3.274150872*(AE899-AE898)+0.7954612886*((IF(ISNUMBER(C898),C898,AN898)-IF(ISNUMBER(C897),C897,AN897))-(-0.8328750492*(AD898-AD897)+3.274150872*(AE898-AE897)))-1.394571582*AO898+0.4181414112*AO897</f>
        <v>9359.24719244075</v>
      </c>
      <c r="AP897" s="31" t="n">
        <f aca="false">AQ897+AR896+'ARIMAX(1,1,1) Model'!$C$19*(AR896-AR895)+'ARIMAX(1,1,1) Model'!$C$20*AS896</f>
        <v>9280.18719901651</v>
      </c>
      <c r="AQ897" s="31" t="n">
        <f aca="false">'ARIMAX(1,1,1) Model'!$C$6*I897+'ARIMAX(1,1,1) Model'!$C$7*N897/1000+'ARIMAX(1,1,1) Model'!$C$8*AD897+'ARIMAX(1,1,1) Model'!$C$9*AE897+'ARIMAX(1,1,1) Model'!$C$10*AC897+'ARIMAX(1,1,1) Model'!$C$11*IF(AND(B897&gt;='ARIMAX(1,1,1) Model'!$C$25,B897&lt;='ARIMAX(1,1,1) Model'!$C$26),1,0)+'ARIMAX(1,1,1) Model'!$C$12*E897/1000+'ARIMAX(1,1,1) Model'!$C$13*V897+'ARIMAX(1,1,1) Model'!$C$14*A897+'ARIMAX(1,1,1) Model'!$C$15*SIN(2*PI()*A897/'ARIMAX(1,1,1) Model'!$C$24)+'ARIMAX(1,1,1) Model'!$C$16*COS(2*PI()*A897/'ARIMAX(1,1,1) Model'!$C$24)+'ARIMAX(1,1,1) Model'!$C$17*SIN(4*PI()*A897/'ARIMAX(1,1,1) Model'!$C$24)+'ARIMAX(1,1,1) Model'!$C$18*COS(4*PI()*A897/'ARIMAX(1,1,1) Model'!$C$24)</f>
        <v>1681.93980570862</v>
      </c>
      <c r="AR897" s="31" t="n">
        <f aca="false">IF(ISNUMBER(C897),C897,AP897)-AQ897</f>
        <v>7604.06019429138</v>
      </c>
      <c r="AS897" s="31" t="n">
        <f aca="false">IF(ISNUMBER(C897),C897-AP897,0)</f>
        <v>5.81280098349089</v>
      </c>
      <c r="AT897" s="32"/>
      <c r="AU897" s="33"/>
      <c r="AV897" s="33"/>
      <c r="AW897" s="31"/>
      <c r="AX897" s="31"/>
    </row>
    <row r="898" customFormat="false" ht="16.5" hidden="false" customHeight="true" outlineLevel="0" collapsed="false">
      <c r="A898" s="23" t="n">
        <v>897</v>
      </c>
      <c r="B898" s="24" t="n">
        <v>39549</v>
      </c>
      <c r="C898" s="23" t="n">
        <v>9338</v>
      </c>
      <c r="D898" s="25"/>
      <c r="E898" s="25" t="n">
        <v>354000</v>
      </c>
      <c r="F898" s="25"/>
      <c r="G898" s="25" t="n">
        <v>109.71</v>
      </c>
      <c r="H898" s="25" t="n">
        <v>106.602</v>
      </c>
      <c r="I898" s="25" t="n">
        <v>3.332</v>
      </c>
      <c r="J898" s="25" t="n">
        <v>14715.058</v>
      </c>
      <c r="K898" s="25" t="n">
        <v>786304</v>
      </c>
      <c r="L898" s="25" t="n">
        <v>1765</v>
      </c>
      <c r="M898" s="25" t="n">
        <v>15.491</v>
      </c>
      <c r="N898" s="25" t="n">
        <v>232920</v>
      </c>
      <c r="O898" s="25" t="n">
        <v>9981.7</v>
      </c>
      <c r="P898" s="25" t="n">
        <v>2609477</v>
      </c>
      <c r="Q898" s="25"/>
      <c r="R898" s="25" t="n">
        <v>12840</v>
      </c>
      <c r="S898" s="25" t="n">
        <v>12.3716</v>
      </c>
      <c r="T898" s="25" t="n">
        <v>106.8</v>
      </c>
      <c r="U898" s="25" t="n">
        <v>20</v>
      </c>
      <c r="V898" s="25" t="n">
        <v>85.8</v>
      </c>
      <c r="W898" s="25" t="n">
        <v>86.7515</v>
      </c>
      <c r="X898" s="25"/>
      <c r="Y898" s="25"/>
      <c r="Z898" s="25"/>
      <c r="AA898" s="25" t="n">
        <v>301696</v>
      </c>
      <c r="AB898" s="26"/>
      <c r="AC898" s="27" t="n">
        <v>0</v>
      </c>
      <c r="AD898" s="28" t="n">
        <v>72.1</v>
      </c>
      <c r="AE898" s="28" t="n">
        <v>9.4</v>
      </c>
      <c r="AF898" s="27"/>
      <c r="AG898" s="29" t="n">
        <f aca="false">6753.47943187+0.36116788*I898+0.01252571*N898-22.85359542*V898+0.00407811*AA898-0.00067349*E898</f>
        <v>8703.26674397016</v>
      </c>
      <c r="AH898" s="29" t="n">
        <f aca="false">A898*'Simple Linear Regression'!$B$18+'Simple Linear Regression'!$B$17</f>
        <v>8650.51061120244</v>
      </c>
      <c r="AI898" s="29" t="n">
        <f aca="false">7491.3971+0.0137554*N898-0.00058829*E898-34.3283*V898+0.30565*L898+54.6031*M898</f>
        <v>8927.0109401</v>
      </c>
      <c r="AJ898" s="29" t="n">
        <f aca="false">7491.3971-0.00058829*E898+0.30565*L898+54.6031*M898+0.0137554*N898-34.3283*V898</f>
        <v>8927.0109401</v>
      </c>
      <c r="AK898" s="30" t="n">
        <f aca="false">11611.58410651-152.38769329*I172+0.00324611*N172-2.92151591*V172-0.00770426*AA172-0.00077781*E172</f>
        <v>9439.64832732495</v>
      </c>
      <c r="AL898" s="29" t="n">
        <f aca="false">2192.59+2373.87*I898+0.0316653*N898-15.7623*V898+0.00202406*AA898-0.000740146*E898-0.00963493*(I898*N898)</f>
        <v>8996.4728696208</v>
      </c>
      <c r="AM898" s="30" t="n">
        <f aca="false">5205.907083+122.0638992*I898+13.609808*(N898/1000)-1.245906883*AD898+0.7746840854*AE898-134.2474226*AC898-1547.125689*IF(AND(B898&gt;=DATE(2020,3,20),B898&lt;=DATE(2020,6,26)),1,0)</f>
        <v>8700.07261863286</v>
      </c>
      <c r="AN898" s="30" t="n">
        <f aca="false">IF(ISNUMBER(C899),C899,AN899)-0.8328750492*(AD900-AD899)+3.274150872*(AE900-AE899)+0.7954612886*((IF(ISNUMBER(C899),C899,AN899)-IF(ISNUMBER(C898),C898,AN898))-(-0.8328750492*(AD899-AD898)+3.274150872*(AE899-AE898)))-1.394571582*AO899+0.4181414112*AO898</f>
        <v>9165.03887967776</v>
      </c>
      <c r="AP898" s="31" t="n">
        <f aca="false">AQ898+AR897+'ARIMAX(1,1,1) Model'!$C$19*(AR897-AR896)+'ARIMAX(1,1,1) Model'!$C$20*AS897</f>
        <v>9279.96026428231</v>
      </c>
      <c r="AQ898" s="31" t="n">
        <f aca="false">'ARIMAX(1,1,1) Model'!$C$6*I898+'ARIMAX(1,1,1) Model'!$C$7*N898/1000+'ARIMAX(1,1,1) Model'!$C$8*AD898+'ARIMAX(1,1,1) Model'!$C$9*AE898+'ARIMAX(1,1,1) Model'!$C$10*AC898+'ARIMAX(1,1,1) Model'!$C$11*IF(AND(B898&gt;='ARIMAX(1,1,1) Model'!$C$25,B898&lt;='ARIMAX(1,1,1) Model'!$C$26),1,0)+'ARIMAX(1,1,1) Model'!$C$12*E898/1000+'ARIMAX(1,1,1) Model'!$C$13*V898+'ARIMAX(1,1,1) Model'!$C$14*A898+'ARIMAX(1,1,1) Model'!$C$15*SIN(2*PI()*A898/'ARIMAX(1,1,1) Model'!$C$24)+'ARIMAX(1,1,1) Model'!$C$16*COS(2*PI()*A898/'ARIMAX(1,1,1) Model'!$C$24)+'ARIMAX(1,1,1) Model'!$C$17*SIN(4*PI()*A898/'ARIMAX(1,1,1) Model'!$C$24)+'ARIMAX(1,1,1) Model'!$C$18*COS(4*PI()*A898/'ARIMAX(1,1,1) Model'!$C$24)</f>
        <v>1689.94346936042</v>
      </c>
      <c r="AR898" s="31" t="n">
        <f aca="false">IF(ISNUMBER(C898),C898,AP898)-AQ898</f>
        <v>7648.05653063958</v>
      </c>
      <c r="AS898" s="31" t="n">
        <f aca="false">IF(ISNUMBER(C898),C898-AP898,0)</f>
        <v>58.0397357176898</v>
      </c>
      <c r="AT898" s="32"/>
      <c r="AU898" s="33"/>
      <c r="AV898" s="33"/>
      <c r="AW898" s="31"/>
      <c r="AX898" s="31"/>
    </row>
    <row r="899" customFormat="false" ht="16.5" hidden="false" customHeight="true" outlineLevel="0" collapsed="false">
      <c r="A899" s="23" t="n">
        <v>898</v>
      </c>
      <c r="B899" s="24" t="n">
        <v>39556</v>
      </c>
      <c r="C899" s="23" t="n">
        <v>9215</v>
      </c>
      <c r="D899" s="25"/>
      <c r="E899" s="25" t="n">
        <v>365000</v>
      </c>
      <c r="F899" s="25"/>
      <c r="G899" s="25" t="n">
        <v>114.328</v>
      </c>
      <c r="H899" s="25" t="n">
        <v>110.424</v>
      </c>
      <c r="I899" s="25" t="n">
        <v>3.389</v>
      </c>
      <c r="J899" s="25" t="n">
        <v>14715.058</v>
      </c>
      <c r="K899" s="25" t="n">
        <v>786304</v>
      </c>
      <c r="L899" s="25" t="n">
        <v>1765</v>
      </c>
      <c r="M899" s="25" t="n">
        <v>15.114</v>
      </c>
      <c r="N899" s="25" t="n">
        <v>221336</v>
      </c>
      <c r="O899" s="25" t="n">
        <v>9981.7</v>
      </c>
      <c r="P899" s="25" t="n">
        <v>2609477</v>
      </c>
      <c r="Q899" s="25"/>
      <c r="R899" s="25" t="n">
        <v>12840</v>
      </c>
      <c r="S899" s="25" t="n">
        <v>12.3716</v>
      </c>
      <c r="T899" s="25" t="n">
        <v>106.8</v>
      </c>
      <c r="U899" s="25" t="n">
        <v>20</v>
      </c>
      <c r="V899" s="25" t="n">
        <v>85.8</v>
      </c>
      <c r="W899" s="25" t="n">
        <v>86.58646</v>
      </c>
      <c r="X899" s="25"/>
      <c r="Y899" s="25"/>
      <c r="Z899" s="25"/>
      <c r="AA899" s="25" t="n">
        <v>301696</v>
      </c>
      <c r="AB899" s="26"/>
      <c r="AC899" s="27" t="n">
        <v>0</v>
      </c>
      <c r="AD899" s="28" t="n">
        <v>68.1</v>
      </c>
      <c r="AE899" s="28" t="n">
        <v>6.6</v>
      </c>
      <c r="AF899" s="27"/>
      <c r="AG899" s="29" t="n">
        <f aca="false">6753.47943187+0.36116788*I899+0.01252571*N899-22.85359542*V899+0.00407811*AA899-0.00067349*E899</f>
        <v>8550.78111589932</v>
      </c>
      <c r="AH899" s="29" t="n">
        <f aca="false">A899*'Simple Linear Regression'!$B$18+'Simple Linear Regression'!$B$17</f>
        <v>8651.36364828635</v>
      </c>
      <c r="AI899" s="29" t="n">
        <f aca="false">7491.3971+0.0137554*N899-0.00058829*E899-34.3283*V899+0.30565*L899+54.6031*M899</f>
        <v>8740.6118278</v>
      </c>
      <c r="AJ899" s="29" t="n">
        <f aca="false">7491.3971-0.00058829*E899+0.30565*L899+54.6031*M899+0.0137554*N899-34.3283*V899</f>
        <v>8740.6118278</v>
      </c>
      <c r="AK899" s="30" t="n">
        <f aca="false">11611.58410651-152.38769329*I173+0.00324611*N173-2.92151591*V173-0.00770426*AA173-0.00077781*E173</f>
        <v>9544.61063769166</v>
      </c>
      <c r="AL899" s="29" t="n">
        <f aca="false">2192.59+2373.87*I899+0.0316653*N899-15.7623*V899+0.00202406*AA899-0.000740146*E899-0.00963493*(I899*N899)</f>
        <v>9007.16322605928</v>
      </c>
      <c r="AM899" s="30" t="n">
        <f aca="false">5205.907083+122.0638992*I899+13.609808*(N899/1000)-1.245906883*AD899+0.7746840854*AE899-134.2474226*AC899-1547.125689*IF(AND(B899&gt;=DATE(2020,3,20),B899&lt;=DATE(2020,6,26)),1,0)</f>
        <v>8552.18875710814</v>
      </c>
      <c r="AN899" s="30" t="n">
        <f aca="false">IF(ISNUMBER(C900),C900,AN900)-0.8328750492*(AD901-AD900)+3.274150872*(AE901-AE900)+0.7954612886*((IF(ISNUMBER(C900),C900,AN900)-IF(ISNUMBER(C899),C899,AN899))-(-0.8328750492*(AD900-AD899)+3.274150872*(AE900-AE899)))-1.394571582*AO900+0.4181414112*AO899</f>
        <v>9148.55713375398</v>
      </c>
      <c r="AP899" s="31" t="n">
        <f aca="false">AQ899+AR898+'ARIMAX(1,1,1) Model'!$C$19*(AR898-AR897)+'ARIMAX(1,1,1) Model'!$C$20*AS898</f>
        <v>9305.74346734875</v>
      </c>
      <c r="AQ899" s="31" t="n">
        <f aca="false">'ARIMAX(1,1,1) Model'!$C$6*I899+'ARIMAX(1,1,1) Model'!$C$7*N899/1000+'ARIMAX(1,1,1) Model'!$C$8*AD899+'ARIMAX(1,1,1) Model'!$C$9*AE899+'ARIMAX(1,1,1) Model'!$C$10*AC899+'ARIMAX(1,1,1) Model'!$C$11*IF(AND(B899&gt;='ARIMAX(1,1,1) Model'!$C$25,B899&lt;='ARIMAX(1,1,1) Model'!$C$26),1,0)+'ARIMAX(1,1,1) Model'!$C$12*E899/1000+'ARIMAX(1,1,1) Model'!$C$13*V899+'ARIMAX(1,1,1) Model'!$C$14*A899+'ARIMAX(1,1,1) Model'!$C$15*SIN(2*PI()*A899/'ARIMAX(1,1,1) Model'!$C$24)+'ARIMAX(1,1,1) Model'!$C$16*COS(2*PI()*A899/'ARIMAX(1,1,1) Model'!$C$24)+'ARIMAX(1,1,1) Model'!$C$17*SIN(4*PI()*A899/'ARIMAX(1,1,1) Model'!$C$24)+'ARIMAX(1,1,1) Model'!$C$18*COS(4*PI()*A899/'ARIMAX(1,1,1) Model'!$C$24)</f>
        <v>1705.6365094998</v>
      </c>
      <c r="AR899" s="31" t="n">
        <f aca="false">IF(ISNUMBER(C899),C899,AP899)-AQ899</f>
        <v>7509.3634905002</v>
      </c>
      <c r="AS899" s="31" t="n">
        <f aca="false">IF(ISNUMBER(C899),C899-AP899,0)</f>
        <v>-90.7434673487478</v>
      </c>
      <c r="AT899" s="32"/>
      <c r="AU899" s="33"/>
      <c r="AV899" s="33"/>
      <c r="AW899" s="31"/>
      <c r="AX899" s="31"/>
    </row>
    <row r="900" customFormat="false" ht="16.5" hidden="false" customHeight="true" outlineLevel="0" collapsed="false">
      <c r="A900" s="23" t="n">
        <v>899</v>
      </c>
      <c r="B900" s="24" t="n">
        <v>39563</v>
      </c>
      <c r="C900" s="23" t="n">
        <v>9189</v>
      </c>
      <c r="D900" s="25"/>
      <c r="E900" s="25" t="n">
        <v>349000</v>
      </c>
      <c r="F900" s="25"/>
      <c r="G900" s="25" t="n">
        <v>118.534</v>
      </c>
      <c r="H900" s="25" t="n">
        <v>114.34</v>
      </c>
      <c r="I900" s="25" t="n">
        <v>3.508</v>
      </c>
      <c r="J900" s="25" t="n">
        <v>14715.058</v>
      </c>
      <c r="K900" s="25" t="n">
        <v>786304</v>
      </c>
      <c r="L900" s="25" t="n">
        <v>1765</v>
      </c>
      <c r="M900" s="25" t="n">
        <v>15.114</v>
      </c>
      <c r="N900" s="25" t="n">
        <v>221336</v>
      </c>
      <c r="O900" s="25" t="n">
        <v>9981.7</v>
      </c>
      <c r="P900" s="25" t="n">
        <v>2609477</v>
      </c>
      <c r="Q900" s="25"/>
      <c r="R900" s="25" t="n">
        <v>12840</v>
      </c>
      <c r="S900" s="25" t="n">
        <v>12.3716</v>
      </c>
      <c r="T900" s="25" t="n">
        <v>106.8</v>
      </c>
      <c r="U900" s="25" t="n">
        <v>20</v>
      </c>
      <c r="V900" s="25" t="n">
        <v>85.8</v>
      </c>
      <c r="W900" s="25" t="n">
        <v>86.27176</v>
      </c>
      <c r="X900" s="25"/>
      <c r="Y900" s="25"/>
      <c r="Z900" s="25"/>
      <c r="AA900" s="25" t="n">
        <v>301696</v>
      </c>
      <c r="AB900" s="26"/>
      <c r="AC900" s="27" t="n">
        <v>0</v>
      </c>
      <c r="AD900" s="28" t="n">
        <v>38.2</v>
      </c>
      <c r="AE900" s="28" t="n">
        <v>12.2</v>
      </c>
      <c r="AF900" s="27"/>
      <c r="AG900" s="29" t="n">
        <f aca="false">6753.47943187+0.36116788*I900+0.01252571*N900-22.85359542*V900+0.00407811*AA900-0.00067349*E900</f>
        <v>8561.59993487704</v>
      </c>
      <c r="AH900" s="29" t="n">
        <f aca="false">A900*'Simple Linear Regression'!$B$18+'Simple Linear Regression'!$B$17</f>
        <v>8652.21668537025</v>
      </c>
      <c r="AI900" s="29" t="n">
        <f aca="false">7491.3971+0.0137554*N900-0.00058829*E900-34.3283*V900+0.30565*L900+54.6031*M900</f>
        <v>8750.0244678</v>
      </c>
      <c r="AJ900" s="29" t="n">
        <f aca="false">7491.3971-0.00058829*E900+0.30565*L900+54.6031*M900+0.0137554*N900-34.3283*V900</f>
        <v>8750.0244678</v>
      </c>
      <c r="AK900" s="30" t="n">
        <f aca="false">11611.58410651-152.38769329*I174+0.00324611*N174-2.92151591*V174-0.00770426*AA174-0.00077781*E174</f>
        <v>9546.3345169185</v>
      </c>
      <c r="AL900" s="29" t="n">
        <f aca="false">2192.59+2373.87*I900+0.0316653*N900-15.7623*V900+0.00202406*AA900-0.000740146*E900-0.00963493*(I900*N900)</f>
        <v>9047.72182494816</v>
      </c>
      <c r="AM900" s="30" t="n">
        <f aca="false">5205.907083+122.0638992*I900+13.609808*(N900/1000)-1.245906883*AD900+0.7746840854*AE900-134.2474226*AC900-1547.125689*IF(AND(B900&gt;=DATE(2020,3,20),B900&lt;=DATE(2020,6,26)),1,0)</f>
        <v>8608.30520779288</v>
      </c>
      <c r="AN900" s="30" t="n">
        <f aca="false">IF(ISNUMBER(C901),C901,AN901)-0.8328750492*(AD902-AD901)+3.274150872*(AE902-AE901)+0.7954612886*((IF(ISNUMBER(C901),C901,AN901)-IF(ISNUMBER(C900),C900,AN900))-(-0.8328750492*(AD901-AD900)+3.274150872*(AE901-AE900)))-1.394571582*AO901+0.4181414112*AO900</f>
        <v>9414.11176429057</v>
      </c>
      <c r="AP900" s="31" t="n">
        <f aca="false">AQ900+AR899+'ARIMAX(1,1,1) Model'!$C$19*(AR899-AR898)+'ARIMAX(1,1,1) Model'!$C$20*AS899</f>
        <v>9317.32100765689</v>
      </c>
      <c r="AQ900" s="31" t="n">
        <f aca="false">'ARIMAX(1,1,1) Model'!$C$6*I900+'ARIMAX(1,1,1) Model'!$C$7*N900/1000+'ARIMAX(1,1,1) Model'!$C$8*AD900+'ARIMAX(1,1,1) Model'!$C$9*AE900+'ARIMAX(1,1,1) Model'!$C$10*AC900+'ARIMAX(1,1,1) Model'!$C$11*IF(AND(B900&gt;='ARIMAX(1,1,1) Model'!$C$25,B900&lt;='ARIMAX(1,1,1) Model'!$C$26),1,0)+'ARIMAX(1,1,1) Model'!$C$12*E900/1000+'ARIMAX(1,1,1) Model'!$C$13*V900+'ARIMAX(1,1,1) Model'!$C$14*A900+'ARIMAX(1,1,1) Model'!$C$15*SIN(2*PI()*A900/'ARIMAX(1,1,1) Model'!$C$24)+'ARIMAX(1,1,1) Model'!$C$16*COS(2*PI()*A900/'ARIMAX(1,1,1) Model'!$C$24)+'ARIMAX(1,1,1) Model'!$C$17*SIN(4*PI()*A900/'ARIMAX(1,1,1) Model'!$C$24)+'ARIMAX(1,1,1) Model'!$C$18*COS(4*PI()*A900/'ARIMAX(1,1,1) Model'!$C$24)</f>
        <v>1739.80778071821</v>
      </c>
      <c r="AR900" s="31" t="n">
        <f aca="false">IF(ISNUMBER(C900),C900,AP900)-AQ900</f>
        <v>7449.19221928179</v>
      </c>
      <c r="AS900" s="31" t="n">
        <f aca="false">IF(ISNUMBER(C900),C900-AP900,0)</f>
        <v>-128.321007656894</v>
      </c>
      <c r="AT900" s="32"/>
      <c r="AU900" s="33"/>
      <c r="AV900" s="33"/>
      <c r="AW900" s="31"/>
      <c r="AX900" s="31"/>
    </row>
    <row r="901" customFormat="false" ht="16.5" hidden="false" customHeight="true" outlineLevel="0" collapsed="false">
      <c r="A901" s="23" t="n">
        <v>900</v>
      </c>
      <c r="B901" s="24" t="n">
        <v>39570</v>
      </c>
      <c r="C901" s="23" t="n">
        <v>9311</v>
      </c>
      <c r="D901" s="25"/>
      <c r="E901" s="25" t="n">
        <v>370000</v>
      </c>
      <c r="F901" s="25"/>
      <c r="G901" s="25" t="n">
        <v>115.422</v>
      </c>
      <c r="H901" s="25" t="n">
        <v>111.98</v>
      </c>
      <c r="I901" s="25" t="n">
        <v>3.603</v>
      </c>
      <c r="J901" s="25" t="n">
        <v>14715.058</v>
      </c>
      <c r="K901" s="25" t="n">
        <v>786304</v>
      </c>
      <c r="L901" s="25" t="n">
        <v>1765</v>
      </c>
      <c r="M901" s="25" t="n">
        <v>15.114</v>
      </c>
      <c r="N901" s="25" t="n">
        <v>221336</v>
      </c>
      <c r="O901" s="25" t="n">
        <v>9981.7</v>
      </c>
      <c r="P901" s="25" t="n">
        <v>2609477</v>
      </c>
      <c r="Q901" s="25"/>
      <c r="R901" s="25" t="n">
        <v>12840</v>
      </c>
      <c r="S901" s="25" t="n">
        <v>12.3716</v>
      </c>
      <c r="T901" s="25" t="n">
        <v>106.8</v>
      </c>
      <c r="U901" s="25" t="n">
        <v>20</v>
      </c>
      <c r="V901" s="25" t="n">
        <v>85.8</v>
      </c>
      <c r="W901" s="25" t="n">
        <v>86.43162</v>
      </c>
      <c r="X901" s="25"/>
      <c r="Y901" s="25"/>
      <c r="Z901" s="25"/>
      <c r="AA901" s="25" t="n">
        <v>301696</v>
      </c>
      <c r="AB901" s="26"/>
      <c r="AC901" s="27" t="n">
        <v>0</v>
      </c>
      <c r="AD901" s="28" t="n">
        <v>50.9</v>
      </c>
      <c r="AE901" s="28" t="n">
        <v>19.9</v>
      </c>
      <c r="AF901" s="27"/>
      <c r="AG901" s="29" t="n">
        <f aca="false">6753.47943187+0.36116788*I901+0.01252571*N901-22.85359542*V901+0.00407811*AA901-0.00067349*E901</f>
        <v>8547.49095582564</v>
      </c>
      <c r="AH901" s="29" t="n">
        <f aca="false">A901*'Simple Linear Regression'!$B$18+'Simple Linear Regression'!$B$17</f>
        <v>8653.06972245416</v>
      </c>
      <c r="AI901" s="29" t="n">
        <f aca="false">7491.3971+0.0137554*N901-0.00058829*E901-34.3283*V901+0.30565*L901+54.6031*M901</f>
        <v>8737.6703778</v>
      </c>
      <c r="AJ901" s="29" t="n">
        <f aca="false">7491.3971-0.00058829*E901+0.30565*L901+54.6031*M901+0.0137554*N901-34.3283*V901</f>
        <v>8737.6703778</v>
      </c>
      <c r="AK901" s="30" t="n">
        <f aca="false">11611.58410651-152.38769329*I175+0.00324611*N175-2.92151591*V175-0.00770426*AA175-0.00077781*E175</f>
        <v>9552.42048075876</v>
      </c>
      <c r="AL901" s="29" t="n">
        <f aca="false">2192.59+2373.87*I901+0.0316653*N901-15.7623*V901+0.00202406*AA901-0.000740146*E901-0.00963493*(I901*N901)</f>
        <v>9055.10350663256</v>
      </c>
      <c r="AM901" s="30" t="n">
        <f aca="false">5205.907083+122.0638992*I901+13.609808*(N901/1000)-1.245906883*AD901+0.7746840854*AE901-134.2474226*AC901-1547.125689*IF(AND(B901&gt;=DATE(2020,3,20),B901&lt;=DATE(2020,6,26)),1,0)</f>
        <v>8610.04332826036</v>
      </c>
      <c r="AN901" s="30" t="n">
        <f aca="false">IF(ISNUMBER(C902),C902,AN902)-0.8328750492*(AD903-AD902)+3.274150872*(AE903-AE902)+0.7954612886*((IF(ISNUMBER(C902),C902,AN902)-IF(ISNUMBER(C901),C901,AN901))-(-0.8328750492*(AD902-AD901)+3.274150872*(AE902-AE901)))-1.394571582*AO902+0.4181414112*AO901</f>
        <v>9363.26827836757</v>
      </c>
      <c r="AP901" s="31" t="n">
        <f aca="false">AQ901+AR900+'ARIMAX(1,1,1) Model'!$C$19*(AR900-AR899)+'ARIMAX(1,1,1) Model'!$C$20*AS900</f>
        <v>9340.33324691586</v>
      </c>
      <c r="AQ901" s="31" t="n">
        <f aca="false">'ARIMAX(1,1,1) Model'!$C$6*I901+'ARIMAX(1,1,1) Model'!$C$7*N901/1000+'ARIMAX(1,1,1) Model'!$C$8*AD901+'ARIMAX(1,1,1) Model'!$C$9*AE901+'ARIMAX(1,1,1) Model'!$C$10*AC901+'ARIMAX(1,1,1) Model'!$C$11*IF(AND(B901&gt;='ARIMAX(1,1,1) Model'!$C$25,B901&lt;='ARIMAX(1,1,1) Model'!$C$26),1,0)+'ARIMAX(1,1,1) Model'!$C$12*E901/1000+'ARIMAX(1,1,1) Model'!$C$13*V901+'ARIMAX(1,1,1) Model'!$C$14*A901+'ARIMAX(1,1,1) Model'!$C$15*SIN(2*PI()*A901/'ARIMAX(1,1,1) Model'!$C$24)+'ARIMAX(1,1,1) Model'!$C$16*COS(2*PI()*A901/'ARIMAX(1,1,1) Model'!$C$24)+'ARIMAX(1,1,1) Model'!$C$17*SIN(4*PI()*A901/'ARIMAX(1,1,1) Model'!$C$24)+'ARIMAX(1,1,1) Model'!$C$18*COS(4*PI()*A901/'ARIMAX(1,1,1) Model'!$C$24)</f>
        <v>1781.51001039537</v>
      </c>
      <c r="AR901" s="31" t="n">
        <f aca="false">IF(ISNUMBER(C901),C901,AP901)-AQ901</f>
        <v>7529.48998960463</v>
      </c>
      <c r="AS901" s="31" t="n">
        <f aca="false">IF(ISNUMBER(C901),C901-AP901,0)</f>
        <v>-29.3332469158613</v>
      </c>
      <c r="AT901" s="32"/>
      <c r="AU901" s="33"/>
      <c r="AV901" s="33"/>
      <c r="AW901" s="31"/>
      <c r="AX901" s="31"/>
    </row>
    <row r="902" customFormat="false" ht="16.5" hidden="false" customHeight="true" outlineLevel="0" collapsed="false">
      <c r="A902" s="23" t="n">
        <v>901</v>
      </c>
      <c r="B902" s="24" t="n">
        <v>39577</v>
      </c>
      <c r="C902" s="23" t="n">
        <v>9343</v>
      </c>
      <c r="D902" s="25"/>
      <c r="E902" s="25" t="n">
        <v>370000</v>
      </c>
      <c r="F902" s="25"/>
      <c r="G902" s="25" t="n">
        <v>123.006</v>
      </c>
      <c r="H902" s="25" t="n">
        <v>119.844</v>
      </c>
      <c r="I902" s="25" t="n">
        <v>3.613</v>
      </c>
      <c r="J902" s="25" t="n">
        <v>14706.538</v>
      </c>
      <c r="K902" s="25" t="n">
        <v>786304</v>
      </c>
      <c r="L902" s="25" t="n">
        <v>1797</v>
      </c>
      <c r="M902" s="25" t="n">
        <v>15.114</v>
      </c>
      <c r="N902" s="25" t="n">
        <v>221336</v>
      </c>
      <c r="O902" s="25" t="n">
        <v>10035.3</v>
      </c>
      <c r="P902" s="25" t="n">
        <v>2609477</v>
      </c>
      <c r="Q902" s="25"/>
      <c r="R902" s="25" t="n">
        <v>12840</v>
      </c>
      <c r="S902" s="25" t="n">
        <v>12.3716</v>
      </c>
      <c r="T902" s="25" t="n">
        <v>107.6</v>
      </c>
      <c r="U902" s="25" t="n">
        <v>20</v>
      </c>
      <c r="V902" s="25" t="n">
        <v>85</v>
      </c>
      <c r="W902" s="25" t="n">
        <v>86.9786</v>
      </c>
      <c r="X902" s="25"/>
      <c r="Y902" s="25"/>
      <c r="Z902" s="25"/>
      <c r="AA902" s="25" t="n">
        <v>301696</v>
      </c>
      <c r="AB902" s="26"/>
      <c r="AC902" s="27" t="n">
        <v>0</v>
      </c>
      <c r="AD902" s="28" t="n">
        <v>32</v>
      </c>
      <c r="AE902" s="28" t="n">
        <v>20.5</v>
      </c>
      <c r="AF902" s="27"/>
      <c r="AG902" s="29" t="n">
        <f aca="false">6753.47943187+0.36116788*I902+0.01252571*N902-22.85359542*V902+0.00407811*AA902-0.00067349*E902</f>
        <v>8565.77744384044</v>
      </c>
      <c r="AH902" s="29" t="n">
        <f aca="false">A902*'Simple Linear Regression'!$B$18+'Simple Linear Regression'!$B$17</f>
        <v>8653.92275953806</v>
      </c>
      <c r="AI902" s="29" t="n">
        <f aca="false">7491.3971+0.0137554*N902-0.00058829*E902-34.3283*V902+0.30565*L902+54.6031*M902</f>
        <v>8774.9138178</v>
      </c>
      <c r="AJ902" s="29" t="n">
        <f aca="false">7491.3971-0.00058829*E902+0.30565*L902+54.6031*M902+0.0137554*N902-34.3283*V902</f>
        <v>8774.9138178</v>
      </c>
      <c r="AK902" s="30" t="n">
        <f aca="false">11611.58410651-152.38769329*I176+0.00324611*N176-2.92151591*V176-0.00770426*AA176-0.00077781*E176</f>
        <v>9556.59608902015</v>
      </c>
      <c r="AL902" s="29" t="n">
        <f aca="false">2192.59+2373.87*I902+0.0316653*N902-15.7623*V902+0.00202406*AA902-0.000740146*E902-0.00963493*(I902*N902)</f>
        <v>9070.12647796776</v>
      </c>
      <c r="AM902" s="30" t="n">
        <f aca="false">5205.907083+122.0638992*I902+13.609808*(N902/1000)-1.245906883*AD902+0.7746840854*AE902-134.2474226*AC902-1547.125689*IF(AND(B902&gt;=DATE(2020,3,20),B902&lt;=DATE(2020,6,26)),1,0)</f>
        <v>8635.2764177923</v>
      </c>
      <c r="AN902" s="30" t="n">
        <f aca="false">IF(ISNUMBER(C903),C903,AN903)-0.8328750492*(AD904-AD903)+3.274150872*(AE904-AE903)+0.7954612886*((IF(ISNUMBER(C903),C903,AN903)-IF(ISNUMBER(C902),C902,AN902))-(-0.8328750492*(AD903-AD902)+3.274150872*(AE903-AE902)))-1.394571582*AO903+0.4181414112*AO902</f>
        <v>9392.04315197059</v>
      </c>
      <c r="AP902" s="31" t="n">
        <f aca="false">AQ902+AR901+'ARIMAX(1,1,1) Model'!$C$19*(AR901-AR900)+'ARIMAX(1,1,1) Model'!$C$20*AS901</f>
        <v>9359.37337877148</v>
      </c>
      <c r="AQ902" s="31" t="n">
        <f aca="false">'ARIMAX(1,1,1) Model'!$C$6*I902+'ARIMAX(1,1,1) Model'!$C$7*N902/1000+'ARIMAX(1,1,1) Model'!$C$8*AD902+'ARIMAX(1,1,1) Model'!$C$9*AE902+'ARIMAX(1,1,1) Model'!$C$10*AC902+'ARIMAX(1,1,1) Model'!$C$11*IF(AND(B902&gt;='ARIMAX(1,1,1) Model'!$C$25,B902&lt;='ARIMAX(1,1,1) Model'!$C$26),1,0)+'ARIMAX(1,1,1) Model'!$C$12*E902/1000+'ARIMAX(1,1,1) Model'!$C$13*V902+'ARIMAX(1,1,1) Model'!$C$14*A902+'ARIMAX(1,1,1) Model'!$C$15*SIN(2*PI()*A902/'ARIMAX(1,1,1) Model'!$C$24)+'ARIMAX(1,1,1) Model'!$C$16*COS(2*PI()*A902/'ARIMAX(1,1,1) Model'!$C$24)+'ARIMAX(1,1,1) Model'!$C$17*SIN(4*PI()*A902/'ARIMAX(1,1,1) Model'!$C$24)+'ARIMAX(1,1,1) Model'!$C$18*COS(4*PI()*A902/'ARIMAX(1,1,1) Model'!$C$24)</f>
        <v>1795.6494443886</v>
      </c>
      <c r="AR902" s="31" t="n">
        <f aca="false">IF(ISNUMBER(C902),C902,AP902)-AQ902</f>
        <v>7547.35055561141</v>
      </c>
      <c r="AS902" s="31" t="n">
        <f aca="false">IF(ISNUMBER(C902),C902-AP902,0)</f>
        <v>-16.3733787714791</v>
      </c>
      <c r="AT902" s="32"/>
      <c r="AU902" s="33"/>
      <c r="AV902" s="33"/>
      <c r="AW902" s="31"/>
      <c r="AX902" s="31"/>
    </row>
    <row r="903" customFormat="false" ht="16.5" hidden="false" customHeight="true" outlineLevel="0" collapsed="false">
      <c r="A903" s="23" t="n">
        <v>902</v>
      </c>
      <c r="B903" s="24" t="n">
        <v>39584</v>
      </c>
      <c r="C903" s="23" t="n">
        <v>9359</v>
      </c>
      <c r="D903" s="25"/>
      <c r="E903" s="25" t="n">
        <v>366000</v>
      </c>
      <c r="F903" s="25"/>
      <c r="G903" s="25" t="n">
        <v>124.962</v>
      </c>
      <c r="H903" s="25" t="n">
        <v>122.584</v>
      </c>
      <c r="I903" s="25" t="n">
        <v>3.722</v>
      </c>
      <c r="J903" s="25" t="n">
        <v>14706.538</v>
      </c>
      <c r="K903" s="25" t="n">
        <v>824117</v>
      </c>
      <c r="L903" s="25" t="n">
        <v>1797</v>
      </c>
      <c r="M903" s="25" t="n">
        <v>14.605</v>
      </c>
      <c r="N903" s="25" t="n">
        <v>252343</v>
      </c>
      <c r="O903" s="25" t="n">
        <v>10035.3</v>
      </c>
      <c r="P903" s="25" t="n">
        <v>2609477</v>
      </c>
      <c r="Q903" s="25"/>
      <c r="R903" s="25" t="n">
        <v>12840</v>
      </c>
      <c r="S903" s="25" t="n">
        <v>12.3716</v>
      </c>
      <c r="T903" s="25" t="n">
        <v>107.6</v>
      </c>
      <c r="U903" s="25" t="n">
        <v>20</v>
      </c>
      <c r="V903" s="25" t="n">
        <v>85</v>
      </c>
      <c r="W903" s="25" t="n">
        <v>87.1926</v>
      </c>
      <c r="X903" s="25"/>
      <c r="Y903" s="25"/>
      <c r="Z903" s="25"/>
      <c r="AA903" s="25" t="n">
        <v>301696</v>
      </c>
      <c r="AB903" s="26"/>
      <c r="AC903" s="27" t="n">
        <v>0</v>
      </c>
      <c r="AD903" s="28" t="n">
        <v>39.4</v>
      </c>
      <c r="AE903" s="28" t="n">
        <v>25.1</v>
      </c>
      <c r="AF903" s="27"/>
      <c r="AG903" s="29" t="n">
        <f aca="false">6753.47943187+0.36116788*I903+0.01252571*N903-22.85359542*V903+0.00407811*AA903-0.00067349*E903</f>
        <v>8956.89546110936</v>
      </c>
      <c r="AH903" s="29" t="n">
        <f aca="false">A903*'Simple Linear Regression'!$B$18+'Simple Linear Regression'!$B$17</f>
        <v>8654.77579662196</v>
      </c>
      <c r="AI903" s="29" t="n">
        <f aca="false">7491.3971+0.0137554*N903-0.00058829*E903-34.3283*V903+0.30565*L903+54.6031*M903</f>
        <v>9175.9876877</v>
      </c>
      <c r="AJ903" s="29" t="n">
        <f aca="false">7491.3971-0.00058829*E903+0.30565*L903+54.6031*M903+0.0137554*N903-34.3283*V903</f>
        <v>9175.9876877</v>
      </c>
      <c r="AK903" s="30" t="n">
        <f aca="false">11611.58410651-152.38769329*I177+0.00324611*N177-2.92151591*V177-0.00770426*AA177-0.00077781*E177</f>
        <v>9558.27995334383</v>
      </c>
      <c r="AL903" s="29" t="n">
        <f aca="false">2192.59+2373.87*I903+0.0316653*N903-15.7623*V903+0.00202406*AA903-0.000740146*E903-0.00963493*(I903*N903)</f>
        <v>8969.28762889522</v>
      </c>
      <c r="AM903" s="30" t="n">
        <f aca="false">5205.907083+122.0638992*I903+13.609808*(N903/1000)-1.245906883*AD903+0.7746840854*AE903-134.2474226*AC903-1547.125689*IF(AND(B903&gt;=DATE(2020,3,20),B903&lt;=DATE(2020,6,26)),1,0)</f>
        <v>9064.92453531974</v>
      </c>
      <c r="AN903" s="30" t="n">
        <f aca="false">IF(ISNUMBER(C904),C904,AN904)-0.8328750492*(AD905-AD904)+3.274150872*(AE905-AE904)+0.7954612886*((IF(ISNUMBER(C904),C904,AN904)-IF(ISNUMBER(C903),C903,AN903))-(-0.8328750492*(AD904-AD903)+3.274150872*(AE904-AE903)))-1.394571582*AO904+0.4181414112*AO903</f>
        <v>9384.32256996403</v>
      </c>
      <c r="AP903" s="31" t="n">
        <f aca="false">AQ903+AR902+'ARIMAX(1,1,1) Model'!$C$19*(AR902-AR901)+'ARIMAX(1,1,1) Model'!$C$20*AS902</f>
        <v>9412.39730170899</v>
      </c>
      <c r="AQ903" s="31" t="n">
        <f aca="false">'ARIMAX(1,1,1) Model'!$C$6*I903+'ARIMAX(1,1,1) Model'!$C$7*N903/1000+'ARIMAX(1,1,1) Model'!$C$8*AD903+'ARIMAX(1,1,1) Model'!$C$9*AE903+'ARIMAX(1,1,1) Model'!$C$10*AC903+'ARIMAX(1,1,1) Model'!$C$11*IF(AND(B903&gt;='ARIMAX(1,1,1) Model'!$C$25,B903&lt;='ARIMAX(1,1,1) Model'!$C$26),1,0)+'ARIMAX(1,1,1) Model'!$C$12*E903/1000+'ARIMAX(1,1,1) Model'!$C$13*V903+'ARIMAX(1,1,1) Model'!$C$14*A903+'ARIMAX(1,1,1) Model'!$C$15*SIN(2*PI()*A903/'ARIMAX(1,1,1) Model'!$C$24)+'ARIMAX(1,1,1) Model'!$C$16*COS(2*PI()*A903/'ARIMAX(1,1,1) Model'!$C$24)+'ARIMAX(1,1,1) Model'!$C$17*SIN(4*PI()*A903/'ARIMAX(1,1,1) Model'!$C$24)+'ARIMAX(1,1,1) Model'!$C$18*COS(4*PI()*A903/'ARIMAX(1,1,1) Model'!$C$24)</f>
        <v>1848.56736784317</v>
      </c>
      <c r="AR903" s="31" t="n">
        <f aca="false">IF(ISNUMBER(C903),C903,AP903)-AQ903</f>
        <v>7510.43263215683</v>
      </c>
      <c r="AS903" s="31" t="n">
        <f aca="false">IF(ISNUMBER(C903),C903-AP903,0)</f>
        <v>-53.397301708992</v>
      </c>
      <c r="AT903" s="32"/>
      <c r="AU903" s="33"/>
      <c r="AV903" s="33"/>
      <c r="AW903" s="31"/>
      <c r="AX903" s="31"/>
    </row>
    <row r="904" customFormat="false" ht="16.5" hidden="false" customHeight="true" outlineLevel="0" collapsed="false">
      <c r="A904" s="23" t="n">
        <v>903</v>
      </c>
      <c r="B904" s="24" t="n">
        <v>39591</v>
      </c>
      <c r="C904" s="23" t="n">
        <v>9373</v>
      </c>
      <c r="D904" s="25"/>
      <c r="E904" s="25" t="n">
        <v>367000</v>
      </c>
      <c r="F904" s="25"/>
      <c r="G904" s="25" t="n">
        <v>130.138</v>
      </c>
      <c r="H904" s="25" t="n">
        <v>126.47</v>
      </c>
      <c r="I904" s="25" t="n">
        <v>3.791</v>
      </c>
      <c r="J904" s="25" t="n">
        <v>14706.538</v>
      </c>
      <c r="K904" s="25" t="n">
        <v>824117</v>
      </c>
      <c r="L904" s="25" t="n">
        <v>1797</v>
      </c>
      <c r="M904" s="25" t="n">
        <v>14.605</v>
      </c>
      <c r="N904" s="25" t="n">
        <v>252343</v>
      </c>
      <c r="O904" s="25" t="n">
        <v>10035.3</v>
      </c>
      <c r="P904" s="25" t="n">
        <v>2609477</v>
      </c>
      <c r="Q904" s="25"/>
      <c r="R904" s="25" t="n">
        <v>12840</v>
      </c>
      <c r="S904" s="25" t="n">
        <v>12.5365</v>
      </c>
      <c r="T904" s="25" t="n">
        <v>107.6</v>
      </c>
      <c r="U904" s="25" t="n">
        <v>20</v>
      </c>
      <c r="V904" s="25" t="n">
        <v>85</v>
      </c>
      <c r="W904" s="25" t="n">
        <v>87.10144</v>
      </c>
      <c r="X904" s="25"/>
      <c r="Y904" s="25"/>
      <c r="Z904" s="25"/>
      <c r="AA904" s="25" t="n">
        <v>301696</v>
      </c>
      <c r="AB904" s="26"/>
      <c r="AC904" s="27" t="n">
        <v>0</v>
      </c>
      <c r="AD904" s="28" t="n">
        <v>35.6</v>
      </c>
      <c r="AE904" s="28" t="n">
        <v>32.5</v>
      </c>
      <c r="AF904" s="27"/>
      <c r="AG904" s="29" t="n">
        <f aca="false">6753.47943187+0.36116788*I904+0.01252571*N904-22.85359542*V904+0.00407811*AA904-0.00067349*E904</f>
        <v>8956.24689169308</v>
      </c>
      <c r="AH904" s="29" t="n">
        <f aca="false">A904*'Simple Linear Regression'!$B$18+'Simple Linear Regression'!$B$17</f>
        <v>8655.62883370587</v>
      </c>
      <c r="AI904" s="29" t="n">
        <f aca="false">7491.3971+0.0137554*N904-0.00058829*E904-34.3283*V904+0.30565*L904+54.6031*M904</f>
        <v>9175.3993977</v>
      </c>
      <c r="AJ904" s="29" t="n">
        <f aca="false">7491.3971-0.00058829*E904+0.30565*L904+54.6031*M904+0.0137554*N904-34.3283*V904</f>
        <v>9175.3993977</v>
      </c>
      <c r="AK904" s="30" t="n">
        <f aca="false">11611.58410651-152.38769329*I178+0.00324611*N178-2.92151591*V178-0.00770426*AA178-0.00077781*E178</f>
        <v>9558.92124718409</v>
      </c>
      <c r="AL904" s="29" t="n">
        <f aca="false">2192.59+2373.87*I904+0.0316653*N904-15.7623*V904+0.00202406*AA904-0.000740146*E904-0.00963493*(I904*N904)</f>
        <v>8964.58432016691</v>
      </c>
      <c r="AM904" s="30" t="n">
        <f aca="false">5205.907083+122.0638992*I904+13.609808*(N904/1000)-1.245906883*AD904+0.7746840854*AE904-134.2474226*AC904-1547.125689*IF(AND(B904&gt;=DATE(2020,3,20),B904&lt;=DATE(2020,6,26)),1,0)</f>
        <v>9083.8140527519</v>
      </c>
      <c r="AN904" s="30" t="n">
        <f aca="false">IF(ISNUMBER(C905),C905,AN905)-0.8328750492*(AD906-AD905)+3.274150872*(AE906-AE905)+0.7954612886*((IF(ISNUMBER(C905),C905,AN905)-IF(ISNUMBER(C904),C904,AN904))-(-0.8328750492*(AD905-AD904)+3.274150872*(AE905-AE904)))-1.394571582*AO905+0.4181414112*AO904</f>
        <v>9009.63867028377</v>
      </c>
      <c r="AP904" s="31" t="n">
        <f aca="false">AQ904+AR903+'ARIMAX(1,1,1) Model'!$C$19*(AR903-AR902)+'ARIMAX(1,1,1) Model'!$C$20*AS903</f>
        <v>9428.71324543611</v>
      </c>
      <c r="AQ904" s="31" t="n">
        <f aca="false">'ARIMAX(1,1,1) Model'!$C$6*I904+'ARIMAX(1,1,1) Model'!$C$7*N904/1000+'ARIMAX(1,1,1) Model'!$C$8*AD904+'ARIMAX(1,1,1) Model'!$C$9*AE904+'ARIMAX(1,1,1) Model'!$C$10*AC904+'ARIMAX(1,1,1) Model'!$C$11*IF(AND(B904&gt;='ARIMAX(1,1,1) Model'!$C$25,B904&lt;='ARIMAX(1,1,1) Model'!$C$26),1,0)+'ARIMAX(1,1,1) Model'!$C$12*E904/1000+'ARIMAX(1,1,1) Model'!$C$13*V904+'ARIMAX(1,1,1) Model'!$C$14*A904+'ARIMAX(1,1,1) Model'!$C$15*SIN(2*PI()*A904/'ARIMAX(1,1,1) Model'!$C$24)+'ARIMAX(1,1,1) Model'!$C$16*COS(2*PI()*A904/'ARIMAX(1,1,1) Model'!$C$24)+'ARIMAX(1,1,1) Model'!$C$17*SIN(4*PI()*A904/'ARIMAX(1,1,1) Model'!$C$24)+'ARIMAX(1,1,1) Model'!$C$18*COS(4*PI()*A904/'ARIMAX(1,1,1) Model'!$C$24)</f>
        <v>1873.81924944014</v>
      </c>
      <c r="AR904" s="31" t="n">
        <f aca="false">IF(ISNUMBER(C904),C904,AP904)-AQ904</f>
        <v>7499.18075055986</v>
      </c>
      <c r="AS904" s="31" t="n">
        <f aca="false">IF(ISNUMBER(C904),C904-AP904,0)</f>
        <v>-55.7132454361054</v>
      </c>
      <c r="AT904" s="32"/>
      <c r="AU904" s="33"/>
      <c r="AV904" s="33"/>
      <c r="AW904" s="31"/>
      <c r="AX904" s="31"/>
    </row>
    <row r="905" customFormat="false" ht="16.5" hidden="false" customHeight="true" outlineLevel="0" collapsed="false">
      <c r="A905" s="23" t="n">
        <v>904</v>
      </c>
      <c r="B905" s="24" t="n">
        <v>39598</v>
      </c>
      <c r="C905" s="23" t="n">
        <v>9129</v>
      </c>
      <c r="D905" s="25"/>
      <c r="E905" s="25" t="n">
        <v>369000</v>
      </c>
      <c r="F905" s="25"/>
      <c r="G905" s="25" t="n">
        <v>128.465</v>
      </c>
      <c r="H905" s="25" t="n">
        <v>128.7575</v>
      </c>
      <c r="I905" s="25" t="n">
        <v>3.937</v>
      </c>
      <c r="J905" s="25" t="n">
        <v>14706.538</v>
      </c>
      <c r="K905" s="25" t="n">
        <v>824117</v>
      </c>
      <c r="L905" s="25" t="n">
        <v>1797</v>
      </c>
      <c r="M905" s="25" t="n">
        <v>14.605</v>
      </c>
      <c r="N905" s="25" t="n">
        <v>252343</v>
      </c>
      <c r="O905" s="25" t="n">
        <v>10035.3</v>
      </c>
      <c r="P905" s="25" t="n">
        <v>2609477</v>
      </c>
      <c r="Q905" s="25"/>
      <c r="R905" s="25" t="n">
        <v>12840</v>
      </c>
      <c r="S905" s="25" t="n">
        <v>12.5365</v>
      </c>
      <c r="T905" s="25" t="n">
        <v>107.6</v>
      </c>
      <c r="U905" s="25" t="n">
        <v>20</v>
      </c>
      <c r="V905" s="25" t="n">
        <v>85</v>
      </c>
      <c r="W905" s="25" t="n">
        <v>86.41184</v>
      </c>
      <c r="X905" s="25"/>
      <c r="Y905" s="25"/>
      <c r="Z905" s="25"/>
      <c r="AA905" s="25" t="n">
        <v>301696</v>
      </c>
      <c r="AB905" s="26"/>
      <c r="AC905" s="27" t="n">
        <v>1</v>
      </c>
      <c r="AD905" s="28" t="n">
        <v>21.4</v>
      </c>
      <c r="AE905" s="28" t="n">
        <v>35.6</v>
      </c>
      <c r="AF905" s="27"/>
      <c r="AG905" s="29" t="n">
        <f aca="false">6753.47943187+0.36116788*I905+0.01252571*N905-22.85359542*V905+0.00407811*AA905-0.00067349*E905</f>
        <v>8954.95264220356</v>
      </c>
      <c r="AH905" s="29" t="n">
        <f aca="false">A905*'Simple Linear Regression'!$B$18+'Simple Linear Regression'!$B$17</f>
        <v>8656.48187078977</v>
      </c>
      <c r="AI905" s="29" t="n">
        <f aca="false">7491.3971+0.0137554*N905-0.00058829*E905-34.3283*V905+0.30565*L905+54.6031*M905</f>
        <v>9174.2228177</v>
      </c>
      <c r="AJ905" s="29" t="n">
        <f aca="false">7491.3971-0.00058829*E905+0.30565*L905+54.6031*M905+0.0137554*N905-34.3283*V905</f>
        <v>9174.2228177</v>
      </c>
      <c r="AK905" s="30" t="n">
        <f aca="false">11611.58410651-152.38769329*I179+0.00324611*N179-2.92151591*V179-0.00770426*AA179-0.00077781*E179</f>
        <v>9552.59399409145</v>
      </c>
      <c r="AL905" s="29" t="n">
        <f aca="false">2192.59+2373.87*I905+0.0316653*N905-15.7623*V905+0.00202406*AA905-0.000740146*E905-0.00963493*(I905*N905)</f>
        <v>8954.71820558237</v>
      </c>
      <c r="AM905" s="30" t="n">
        <f aca="false">5205.907083+122.0638992*I905+13.609808*(N905/1000)-1.245906883*AD905+0.7746840854*AE905-134.2474226*AC905-1547.125689*IF(AND(B905&gt;=DATE(2020,3,20),B905&lt;=DATE(2020,6,26)),1,0)</f>
        <v>8987.48135783844</v>
      </c>
      <c r="AN905" s="30" t="n">
        <f aca="false">IF(ISNUMBER(C906),C906,AN906)-0.8328750492*(AD907-AD906)+3.274150872*(AE907-AE906)+0.7954612886*((IF(ISNUMBER(C906),C906,AN906)-IF(ISNUMBER(C905),C905,AN905))-(-0.8328750492*(AD906-AD905)+3.274150872*(AE906-AE905)))-1.394571582*AO906+0.4181414112*AO905</f>
        <v>9665.69284391519</v>
      </c>
      <c r="AP905" s="31" t="n">
        <f aca="false">AQ905+AR904+'ARIMAX(1,1,1) Model'!$C$19*(AR904-AR903)+'ARIMAX(1,1,1) Model'!$C$20*AS904</f>
        <v>9290.06362297594</v>
      </c>
      <c r="AQ905" s="31" t="n">
        <f aca="false">'ARIMAX(1,1,1) Model'!$C$6*I905+'ARIMAX(1,1,1) Model'!$C$7*N905/1000+'ARIMAX(1,1,1) Model'!$C$8*AD905+'ARIMAX(1,1,1) Model'!$C$9*AE905+'ARIMAX(1,1,1) Model'!$C$10*AC905+'ARIMAX(1,1,1) Model'!$C$11*IF(AND(B905&gt;='ARIMAX(1,1,1) Model'!$C$25,B905&lt;='ARIMAX(1,1,1) Model'!$C$26),1,0)+'ARIMAX(1,1,1) Model'!$C$12*E905/1000+'ARIMAX(1,1,1) Model'!$C$13*V905+'ARIMAX(1,1,1) Model'!$C$14*A905+'ARIMAX(1,1,1) Model'!$C$15*SIN(2*PI()*A905/'ARIMAX(1,1,1) Model'!$C$24)+'ARIMAX(1,1,1) Model'!$C$16*COS(2*PI()*A905/'ARIMAX(1,1,1) Model'!$C$24)+'ARIMAX(1,1,1) Model'!$C$17*SIN(4*PI()*A905/'ARIMAX(1,1,1) Model'!$C$24)+'ARIMAX(1,1,1) Model'!$C$18*COS(4*PI()*A905/'ARIMAX(1,1,1) Model'!$C$24)</f>
        <v>1741.83371460702</v>
      </c>
      <c r="AR905" s="31" t="n">
        <f aca="false">IF(ISNUMBER(C905),C905,AP905)-AQ905</f>
        <v>7387.16628539298</v>
      </c>
      <c r="AS905" s="31" t="n">
        <f aca="false">IF(ISNUMBER(C905),C905-AP905,0)</f>
        <v>-161.063622975938</v>
      </c>
      <c r="AT905" s="32"/>
      <c r="AU905" s="33"/>
      <c r="AV905" s="33"/>
      <c r="AW905" s="31"/>
      <c r="AX905" s="31"/>
    </row>
    <row r="906" customFormat="false" ht="16.5" hidden="false" customHeight="true" outlineLevel="0" collapsed="false">
      <c r="A906" s="23" t="n">
        <v>905</v>
      </c>
      <c r="B906" s="24" t="n">
        <v>39605</v>
      </c>
      <c r="C906" s="23" t="n">
        <v>9411</v>
      </c>
      <c r="D906" s="25"/>
      <c r="E906" s="25" t="n">
        <v>362000</v>
      </c>
      <c r="F906" s="25"/>
      <c r="G906" s="25" t="n">
        <v>128.164</v>
      </c>
      <c r="H906" s="25" t="n">
        <v>126.334</v>
      </c>
      <c r="I906" s="25" t="n">
        <v>3.976</v>
      </c>
      <c r="J906" s="25" t="n">
        <v>14706.538</v>
      </c>
      <c r="K906" s="25" t="n">
        <v>824117</v>
      </c>
      <c r="L906" s="25" t="n">
        <v>1829</v>
      </c>
      <c r="M906" s="25" t="n">
        <v>14.605</v>
      </c>
      <c r="N906" s="25" t="n">
        <v>252343</v>
      </c>
      <c r="O906" s="25" t="n">
        <v>10070.3</v>
      </c>
      <c r="P906" s="25" t="n">
        <v>2609477</v>
      </c>
      <c r="Q906" s="25"/>
      <c r="R906" s="25" t="n">
        <v>12840</v>
      </c>
      <c r="S906" s="25" t="n">
        <v>12.5365</v>
      </c>
      <c r="T906" s="25" t="n">
        <v>107.6</v>
      </c>
      <c r="U906" s="25" t="n">
        <v>20</v>
      </c>
      <c r="V906" s="25" t="n">
        <v>83.2</v>
      </c>
      <c r="W906" s="25" t="n">
        <v>86.4486</v>
      </c>
      <c r="X906" s="25"/>
      <c r="Y906" s="25"/>
      <c r="Z906" s="25"/>
      <c r="AA906" s="25" t="n">
        <v>301696</v>
      </c>
      <c r="AB906" s="26"/>
      <c r="AC906" s="27" t="n">
        <v>0</v>
      </c>
      <c r="AD906" s="28" t="n">
        <v>1.1</v>
      </c>
      <c r="AE906" s="28" t="n">
        <v>58.6</v>
      </c>
      <c r="AF906" s="27"/>
      <c r="AG906" s="29" t="n">
        <f aca="false">6753.47943187+0.36116788*I906+0.01252571*N906-22.85359542*V906+0.00407811*AA906-0.00067349*E906</f>
        <v>9000.81762950688</v>
      </c>
      <c r="AH906" s="29" t="n">
        <f aca="false">A906*'Simple Linear Regression'!$B$18+'Simple Linear Regression'!$B$17</f>
        <v>8657.33490787368</v>
      </c>
      <c r="AI906" s="29" t="n">
        <f aca="false">7491.3971+0.0137554*N906-0.00058829*E906-34.3283*V906+0.30565*L906+54.6031*M906</f>
        <v>9249.9125877</v>
      </c>
      <c r="AJ906" s="29" t="n">
        <f aca="false">7491.3971-0.00058829*E906+0.30565*L906+54.6031*M906+0.0137554*N906-34.3283*V906</f>
        <v>9249.9125877</v>
      </c>
      <c r="AK906" s="30" t="n">
        <f aca="false">11611.58410651-152.38769329*I180+0.00324611*N180-2.92151591*V180-0.00770426*AA180-0.00077781*E180</f>
        <v>9543.71061233687</v>
      </c>
      <c r="AL906" s="29" t="n">
        <f aca="false">2192.59+2373.87*I906+0.0316653*N906-15.7623*V906+0.00202406*AA906-0.000740146*E906-0.00963493*(I906*N906)</f>
        <v>8986.03131908376</v>
      </c>
      <c r="AM906" s="30" t="n">
        <f aca="false">5205.907083+122.0638992*I906+13.609808*(N906/1000)-1.245906883*AD906+0.7746840854*AE906-134.2474226*AC906-1547.125689*IF(AND(B906&gt;=DATE(2020,3,20),B906&lt;=DATE(2020,6,26)),1,0)</f>
        <v>9169.59891619634</v>
      </c>
      <c r="AN906" s="30" t="n">
        <f aca="false">IF(ISNUMBER(C907),C907,AN907)-0.8328750492*(AD908-AD907)+3.274150872*(AE908-AE907)+0.7954612886*((IF(ISNUMBER(C907),C907,AN907)-IF(ISNUMBER(C906),C906,AN906))-(-0.8328750492*(AD907-AD906)+3.274150872*(AE907-AE906)))-1.394571582*AO907+0.4181414112*AO906</f>
        <v>9004.21946459278</v>
      </c>
      <c r="AP906" s="31" t="n">
        <f aca="false">AQ906+AR905+'ARIMAX(1,1,1) Model'!$C$19*(AR905-AR904)+'ARIMAX(1,1,1) Model'!$C$20*AS905</f>
        <v>9399.36160613738</v>
      </c>
      <c r="AQ906" s="31" t="n">
        <f aca="false">'ARIMAX(1,1,1) Model'!$C$6*I906+'ARIMAX(1,1,1) Model'!$C$7*N906/1000+'ARIMAX(1,1,1) Model'!$C$8*AD906+'ARIMAX(1,1,1) Model'!$C$9*AE906+'ARIMAX(1,1,1) Model'!$C$10*AC906+'ARIMAX(1,1,1) Model'!$C$11*IF(AND(B906&gt;='ARIMAX(1,1,1) Model'!$C$25,B906&lt;='ARIMAX(1,1,1) Model'!$C$26),1,0)+'ARIMAX(1,1,1) Model'!$C$12*E906/1000+'ARIMAX(1,1,1) Model'!$C$13*V906+'ARIMAX(1,1,1) Model'!$C$14*A906+'ARIMAX(1,1,1) Model'!$C$15*SIN(2*PI()*A906/'ARIMAX(1,1,1) Model'!$C$24)+'ARIMAX(1,1,1) Model'!$C$16*COS(2*PI()*A906/'ARIMAX(1,1,1) Model'!$C$24)+'ARIMAX(1,1,1) Model'!$C$17*SIN(4*PI()*A906/'ARIMAX(1,1,1) Model'!$C$24)+'ARIMAX(1,1,1) Model'!$C$18*COS(4*PI()*A906/'ARIMAX(1,1,1) Model'!$C$24)</f>
        <v>1878.14956802121</v>
      </c>
      <c r="AR906" s="31" t="n">
        <f aca="false">IF(ISNUMBER(C906),C906,AP906)-AQ906</f>
        <v>7532.85043197879</v>
      </c>
      <c r="AS906" s="31" t="n">
        <f aca="false">IF(ISNUMBER(C906),C906-AP906,0)</f>
        <v>11.6383938626186</v>
      </c>
      <c r="AT906" s="32"/>
      <c r="AU906" s="33"/>
      <c r="AV906" s="33"/>
      <c r="AW906" s="31"/>
      <c r="AX906" s="31"/>
    </row>
    <row r="907" customFormat="false" ht="16.5" hidden="false" customHeight="true" outlineLevel="0" collapsed="false">
      <c r="A907" s="23" t="n">
        <v>906</v>
      </c>
      <c r="B907" s="24" t="n">
        <v>39612</v>
      </c>
      <c r="C907" s="23" t="n">
        <v>9251</v>
      </c>
      <c r="D907" s="25"/>
      <c r="E907" s="25" t="n">
        <v>382000</v>
      </c>
      <c r="F907" s="25"/>
      <c r="G907" s="25" t="n">
        <v>134.8</v>
      </c>
      <c r="H907" s="25" t="n">
        <v>134.118</v>
      </c>
      <c r="I907" s="25" t="n">
        <v>4.039</v>
      </c>
      <c r="J907" s="25" t="n">
        <v>14706.538</v>
      </c>
      <c r="K907" s="25" t="n">
        <v>818762</v>
      </c>
      <c r="L907" s="25" t="n">
        <v>1829</v>
      </c>
      <c r="M907" s="25" t="n">
        <v>14.605</v>
      </c>
      <c r="N907" s="25" t="n">
        <v>252343</v>
      </c>
      <c r="O907" s="25" t="n">
        <v>10070.3</v>
      </c>
      <c r="P907" s="25" t="n">
        <v>2609477</v>
      </c>
      <c r="Q907" s="25"/>
      <c r="R907" s="25" t="n">
        <v>12840</v>
      </c>
      <c r="S907" s="25" t="n">
        <v>12.5365</v>
      </c>
      <c r="T907" s="25" t="n">
        <v>107.6</v>
      </c>
      <c r="U907" s="25" t="n">
        <v>20</v>
      </c>
      <c r="V907" s="25" t="n">
        <v>83.2</v>
      </c>
      <c r="W907" s="25" t="n">
        <v>86.8935</v>
      </c>
      <c r="X907" s="25"/>
      <c r="Y907" s="25"/>
      <c r="Z907" s="25"/>
      <c r="AA907" s="25" t="n">
        <v>301696</v>
      </c>
      <c r="AB907" s="26"/>
      <c r="AC907" s="27" t="n">
        <v>0</v>
      </c>
      <c r="AD907" s="28" t="n">
        <v>0</v>
      </c>
      <c r="AE907" s="28" t="n">
        <v>90</v>
      </c>
      <c r="AF907" s="27"/>
      <c r="AG907" s="29" t="n">
        <f aca="false">6753.47943187+0.36116788*I907+0.01252571*N907-22.85359542*V907+0.00407811*AA907-0.00067349*E907</f>
        <v>8987.37058308332</v>
      </c>
      <c r="AH907" s="29" t="n">
        <f aca="false">A907*'Simple Linear Regression'!$B$18+'Simple Linear Regression'!$B$17</f>
        <v>8658.18794495758</v>
      </c>
      <c r="AI907" s="29" t="n">
        <f aca="false">7491.3971+0.0137554*N907-0.00058829*E907-34.3283*V907+0.30565*L907+54.6031*M907</f>
        <v>9238.1467877</v>
      </c>
      <c r="AJ907" s="29" t="n">
        <f aca="false">7491.3971-0.00058829*E907+0.30565*L907+54.6031*M907+0.0137554*N907-34.3283*V907</f>
        <v>9238.1467877</v>
      </c>
      <c r="AK907" s="30" t="n">
        <f aca="false">11611.58410651-152.38769329*I181+0.00324611*N181-2.92151591*V181-0.00770426*AA181-0.00077781*E181</f>
        <v>9537.35161617713</v>
      </c>
      <c r="AL907" s="29" t="n">
        <f aca="false">2192.59+2373.87*I907+0.0316653*N907-15.7623*V907+0.00202406*AA907-0.000740146*E907-0.00963493*(I907*N907)</f>
        <v>8967.60985920139</v>
      </c>
      <c r="AM907" s="30" t="n">
        <f aca="false">5205.907083+122.0638992*I907+13.609808*(N907/1000)-1.245906883*AD907+0.7746840854*AE907-134.2474226*AC907-1547.125689*IF(AND(B907&gt;=DATE(2020,3,20),B907&lt;=DATE(2020,6,26)),1,0)</f>
        <v>9202.9845196988</v>
      </c>
      <c r="AN907" s="30" t="n">
        <f aca="false">IF(ISNUMBER(C908),C908,AN908)-0.8328750492*(AD909-AD908)+3.274150872*(AE909-AE908)+0.7954612886*((IF(ISNUMBER(C908),C908,AN908)-IF(ISNUMBER(C907),C907,AN907))-(-0.8328750492*(AD908-AD907)+3.274150872*(AE908-AE907)))-1.394571582*AO908+0.4181414112*AO907</f>
        <v>9448.77117816895</v>
      </c>
      <c r="AP907" s="31" t="n">
        <f aca="false">AQ907+AR906+'ARIMAX(1,1,1) Model'!$C$19*(AR906-AR905)+'ARIMAX(1,1,1) Model'!$C$20*AS906</f>
        <v>9474.59697138452</v>
      </c>
      <c r="AQ907" s="31" t="n">
        <f aca="false">'ARIMAX(1,1,1) Model'!$C$6*I907+'ARIMAX(1,1,1) Model'!$C$7*N907/1000+'ARIMAX(1,1,1) Model'!$C$8*AD907+'ARIMAX(1,1,1) Model'!$C$9*AE907+'ARIMAX(1,1,1) Model'!$C$10*AC907+'ARIMAX(1,1,1) Model'!$C$11*IF(AND(B907&gt;='ARIMAX(1,1,1) Model'!$C$25,B907&lt;='ARIMAX(1,1,1) Model'!$C$26),1,0)+'ARIMAX(1,1,1) Model'!$C$12*E907/1000+'ARIMAX(1,1,1) Model'!$C$13*V907+'ARIMAX(1,1,1) Model'!$C$14*A907+'ARIMAX(1,1,1) Model'!$C$15*SIN(2*PI()*A907/'ARIMAX(1,1,1) Model'!$C$24)+'ARIMAX(1,1,1) Model'!$C$16*COS(2*PI()*A907/'ARIMAX(1,1,1) Model'!$C$24)+'ARIMAX(1,1,1) Model'!$C$17*SIN(4*PI()*A907/'ARIMAX(1,1,1) Model'!$C$24)+'ARIMAX(1,1,1) Model'!$C$18*COS(4*PI()*A907/'ARIMAX(1,1,1) Model'!$C$24)</f>
        <v>1938.01325121864</v>
      </c>
      <c r="AR907" s="31" t="n">
        <f aca="false">IF(ISNUMBER(C907),C907,AP907)-AQ907</f>
        <v>7312.98674878136</v>
      </c>
      <c r="AS907" s="31" t="n">
        <f aca="false">IF(ISNUMBER(C907),C907-AP907,0)</f>
        <v>-223.596971384519</v>
      </c>
      <c r="AT907" s="32"/>
      <c r="AU907" s="33"/>
      <c r="AV907" s="33"/>
      <c r="AW907" s="31"/>
      <c r="AX907" s="31"/>
    </row>
    <row r="908" customFormat="false" ht="16.5" hidden="false" customHeight="true" outlineLevel="0" collapsed="false">
      <c r="A908" s="23" t="n">
        <v>907</v>
      </c>
      <c r="B908" s="24" t="n">
        <v>39619</v>
      </c>
      <c r="C908" s="23" t="n">
        <v>9334</v>
      </c>
      <c r="D908" s="25"/>
      <c r="E908" s="25" t="n">
        <v>378000</v>
      </c>
      <c r="F908" s="25"/>
      <c r="G908" s="25" t="n">
        <v>134.342</v>
      </c>
      <c r="H908" s="25" t="n">
        <v>132.082</v>
      </c>
      <c r="I908" s="25" t="n">
        <v>4.082</v>
      </c>
      <c r="J908" s="25" t="n">
        <v>14706.538</v>
      </c>
      <c r="K908" s="25" t="n">
        <v>818762</v>
      </c>
      <c r="L908" s="25" t="n">
        <v>1829</v>
      </c>
      <c r="M908" s="25" t="n">
        <v>14.697</v>
      </c>
      <c r="N908" s="25" t="n">
        <v>252088</v>
      </c>
      <c r="O908" s="25" t="n">
        <v>10070.3</v>
      </c>
      <c r="P908" s="25" t="n">
        <v>2645604</v>
      </c>
      <c r="Q908" s="25"/>
      <c r="R908" s="25" t="n">
        <v>12840</v>
      </c>
      <c r="S908" s="25" t="n">
        <v>12.5365</v>
      </c>
      <c r="T908" s="25" t="n">
        <v>107.6</v>
      </c>
      <c r="U908" s="25" t="n">
        <v>20</v>
      </c>
      <c r="V908" s="25" t="n">
        <v>83.2</v>
      </c>
      <c r="W908" s="25" t="n">
        <v>87.39338</v>
      </c>
      <c r="X908" s="25"/>
      <c r="Y908" s="25"/>
      <c r="Z908" s="25"/>
      <c r="AA908" s="25" t="n">
        <v>301696</v>
      </c>
      <c r="AB908" s="26"/>
      <c r="AC908" s="27" t="n">
        <v>0</v>
      </c>
      <c r="AD908" s="28" t="n">
        <v>0</v>
      </c>
      <c r="AE908" s="28" t="n">
        <v>78.7</v>
      </c>
      <c r="AF908" s="27"/>
      <c r="AG908" s="29" t="n">
        <f aca="false">6753.47943187+0.36116788*I908+0.01252571*N908-22.85359542*V908+0.00407811*AA908-0.00067349*E908</f>
        <v>8986.88601725216</v>
      </c>
      <c r="AH908" s="29" t="n">
        <f aca="false">A908*'Simple Linear Regression'!$B$18+'Simple Linear Regression'!$B$17</f>
        <v>8659.04098204148</v>
      </c>
      <c r="AI908" s="29" t="n">
        <f aca="false">7491.3971+0.0137554*N908-0.00058829*E908-34.3283*V908+0.30565*L908+54.6031*M908</f>
        <v>9242.0158059</v>
      </c>
      <c r="AJ908" s="29" t="n">
        <f aca="false">7491.3971-0.00058829*E908+0.30565*L908+54.6031*M908+0.0137554*N908-34.3283*V908</f>
        <v>9242.0158059</v>
      </c>
      <c r="AK908" s="30" t="n">
        <f aca="false">11611.58410651-152.38769329*I182+0.00324611*N182-2.92151591*V182-0.00770426*AA182-0.00077781*E182</f>
        <v>9558.75094258739</v>
      </c>
      <c r="AL908" s="29" t="n">
        <f aca="false">2192.59+2373.87*I908+0.0316653*N908-15.7623*V908+0.00202406*AA908-0.000740146*E908-0.00963493*(I908*N908)</f>
        <v>8970.05508962512</v>
      </c>
      <c r="AM908" s="30" t="n">
        <f aca="false">5205.907083+122.0638992*I908+13.609808*(N908/1000)-1.245906883*AD908+0.7746840854*AE908-134.2474226*AC908-1547.125689*IF(AND(B908&gt;=DATE(2020,3,20),B908&lt;=DATE(2020,6,26)),1,0)</f>
        <v>9196.00883615938</v>
      </c>
      <c r="AN908" s="30" t="n">
        <f aca="false">IF(ISNUMBER(C909),C909,AN909)-0.8328750492*(AD910-AD909)+3.274150872*(AE910-AE909)+0.7954612886*((IF(ISNUMBER(C909),C909,AN909)-IF(ISNUMBER(C908),C908,AN908))-(-0.8328750492*(AD909-AD908)+3.274150872*(AE909-AE908)))-1.394571582*AO909+0.4181414112*AO908</f>
        <v>9348.7971810699</v>
      </c>
      <c r="AP908" s="31" t="n">
        <f aca="false">AQ908+AR907+'ARIMAX(1,1,1) Model'!$C$19*(AR907-AR906)+'ARIMAX(1,1,1) Model'!$C$20*AS907</f>
        <v>9376.43070601146</v>
      </c>
      <c r="AQ908" s="31" t="n">
        <f aca="false">'ARIMAX(1,1,1) Model'!$C$6*I908+'ARIMAX(1,1,1) Model'!$C$7*N908/1000+'ARIMAX(1,1,1) Model'!$C$8*AD908+'ARIMAX(1,1,1) Model'!$C$9*AE908+'ARIMAX(1,1,1) Model'!$C$10*AC908+'ARIMAX(1,1,1) Model'!$C$11*IF(AND(B908&gt;='ARIMAX(1,1,1) Model'!$C$25,B908&lt;='ARIMAX(1,1,1) Model'!$C$26),1,0)+'ARIMAX(1,1,1) Model'!$C$12*E908/1000+'ARIMAX(1,1,1) Model'!$C$13*V908+'ARIMAX(1,1,1) Model'!$C$14*A908+'ARIMAX(1,1,1) Model'!$C$15*SIN(2*PI()*A908/'ARIMAX(1,1,1) Model'!$C$24)+'ARIMAX(1,1,1) Model'!$C$16*COS(2*PI()*A908/'ARIMAX(1,1,1) Model'!$C$24)+'ARIMAX(1,1,1) Model'!$C$17*SIN(4*PI()*A908/'ARIMAX(1,1,1) Model'!$C$24)+'ARIMAX(1,1,1) Model'!$C$18*COS(4*PI()*A908/'ARIMAX(1,1,1) Model'!$C$24)</f>
        <v>1883.63168166049</v>
      </c>
      <c r="AR908" s="31" t="n">
        <f aca="false">IF(ISNUMBER(C908),C908,AP908)-AQ908</f>
        <v>7450.36831833951</v>
      </c>
      <c r="AS908" s="31" t="n">
        <f aca="false">IF(ISNUMBER(C908),C908-AP908,0)</f>
        <v>-42.430706011457</v>
      </c>
      <c r="AT908" s="32"/>
      <c r="AU908" s="33"/>
      <c r="AV908" s="33"/>
      <c r="AW908" s="31"/>
      <c r="AX908" s="31"/>
    </row>
    <row r="909" customFormat="false" ht="16.5" hidden="false" customHeight="true" outlineLevel="0" collapsed="false">
      <c r="A909" s="23" t="n">
        <v>908</v>
      </c>
      <c r="B909" s="24" t="n">
        <v>39626</v>
      </c>
      <c r="C909" s="23" t="n">
        <v>9357</v>
      </c>
      <c r="D909" s="25"/>
      <c r="E909" s="25" t="n">
        <v>381000</v>
      </c>
      <c r="F909" s="25"/>
      <c r="G909" s="25" t="n">
        <v>136.998</v>
      </c>
      <c r="H909" s="25" t="n">
        <v>135.54</v>
      </c>
      <c r="I909" s="25" t="n">
        <v>4.079</v>
      </c>
      <c r="J909" s="25" t="n">
        <v>14706.538</v>
      </c>
      <c r="K909" s="25" t="n">
        <v>818762</v>
      </c>
      <c r="L909" s="25" t="n">
        <v>1829</v>
      </c>
      <c r="M909" s="25" t="n">
        <v>14.697</v>
      </c>
      <c r="N909" s="25" t="n">
        <v>252088</v>
      </c>
      <c r="O909" s="25" t="n">
        <v>10070.3</v>
      </c>
      <c r="P909" s="25" t="n">
        <v>2645604</v>
      </c>
      <c r="Q909" s="25"/>
      <c r="R909" s="25" t="n">
        <v>12840</v>
      </c>
      <c r="S909" s="25" t="n">
        <v>12.5365</v>
      </c>
      <c r="T909" s="25" t="n">
        <v>107.6</v>
      </c>
      <c r="U909" s="25" t="n">
        <v>20</v>
      </c>
      <c r="V909" s="25" t="n">
        <v>83.2</v>
      </c>
      <c r="W909" s="25" t="n">
        <v>87.15474</v>
      </c>
      <c r="X909" s="25"/>
      <c r="Y909" s="25"/>
      <c r="Z909" s="25"/>
      <c r="AA909" s="25" t="n">
        <v>301696</v>
      </c>
      <c r="AB909" s="26"/>
      <c r="AC909" s="27" t="n">
        <v>0</v>
      </c>
      <c r="AD909" s="28" t="n">
        <v>0</v>
      </c>
      <c r="AE909" s="28" t="n">
        <v>84.6</v>
      </c>
      <c r="AF909" s="27"/>
      <c r="AG909" s="29" t="n">
        <f aca="false">6753.47943187+0.36116788*I909+0.01252571*N909-22.85359542*V909+0.00407811*AA909-0.00067349*E909</f>
        <v>8984.86446374852</v>
      </c>
      <c r="AH909" s="29" t="n">
        <f aca="false">A909*'Simple Linear Regression'!$B$18+'Simple Linear Regression'!$B$17</f>
        <v>8659.89401912539</v>
      </c>
      <c r="AI909" s="29" t="n">
        <f aca="false">7491.3971+0.0137554*N909-0.00058829*E909-34.3283*V909+0.30565*L909+54.6031*M909</f>
        <v>9240.2509359</v>
      </c>
      <c r="AJ909" s="29" t="n">
        <f aca="false">7491.3971-0.00058829*E909+0.30565*L909+54.6031*M909+0.0137554*N909-34.3283*V909</f>
        <v>9240.2509359</v>
      </c>
      <c r="AK909" s="30" t="n">
        <f aca="false">11611.58410651-152.38769329*I183+0.00324611*N183-2.92151591*V183-0.00770426*AA183-0.00077781*E183</f>
        <v>9568.87834412094</v>
      </c>
      <c r="AL909" s="29" t="n">
        <f aca="false">2192.59+2373.87*I909+0.0316653*N909-15.7623*V909+0.00202406*AA909-0.000740146*E909-0.00963493*(I909*N909)</f>
        <v>8967.99959232664</v>
      </c>
      <c r="AM909" s="30" t="n">
        <f aca="false">5205.907083+122.0638992*I909+13.609808*(N909/1000)-1.245906883*AD909+0.7746840854*AE909-134.2474226*AC909-1547.125689*IF(AND(B909&gt;=DATE(2020,3,20),B909&lt;=DATE(2020,6,26)),1,0)</f>
        <v>9200.21328056564</v>
      </c>
      <c r="AN909" s="30" t="n">
        <f aca="false">IF(ISNUMBER(C910),C910,AN910)-0.8328750492*(AD911-AD910)+3.274150872*(AE911-AE910)+0.7954612886*((IF(ISNUMBER(C910),C910,AN910)-IF(ISNUMBER(C909),C909,AN909))-(-0.8328750492*(AD910-AD909)+3.274150872*(AE910-AE909)))-1.394571582*AO910+0.4181414112*AO909</f>
        <v>9378.35015514742</v>
      </c>
      <c r="AP909" s="31" t="n">
        <f aca="false">AQ909+AR908+'ARIMAX(1,1,1) Model'!$C$19*(AR908-AR907)+'ARIMAX(1,1,1) Model'!$C$20*AS908</f>
        <v>9382.2567530701</v>
      </c>
      <c r="AQ909" s="31" t="n">
        <f aca="false">'ARIMAX(1,1,1) Model'!$C$6*I909+'ARIMAX(1,1,1) Model'!$C$7*N909/1000+'ARIMAX(1,1,1) Model'!$C$8*AD909+'ARIMAX(1,1,1) Model'!$C$9*AE909+'ARIMAX(1,1,1) Model'!$C$10*AC909+'ARIMAX(1,1,1) Model'!$C$11*IF(AND(B909&gt;='ARIMAX(1,1,1) Model'!$C$25,B909&lt;='ARIMAX(1,1,1) Model'!$C$26),1,0)+'ARIMAX(1,1,1) Model'!$C$12*E909/1000+'ARIMAX(1,1,1) Model'!$C$13*V909+'ARIMAX(1,1,1) Model'!$C$14*A909+'ARIMAX(1,1,1) Model'!$C$15*SIN(2*PI()*A909/'ARIMAX(1,1,1) Model'!$C$24)+'ARIMAX(1,1,1) Model'!$C$16*COS(2*PI()*A909/'ARIMAX(1,1,1) Model'!$C$24)+'ARIMAX(1,1,1) Model'!$C$17*SIN(4*PI()*A909/'ARIMAX(1,1,1) Model'!$C$24)+'ARIMAX(1,1,1) Model'!$C$18*COS(4*PI()*A909/'ARIMAX(1,1,1) Model'!$C$24)</f>
        <v>1880.29820648426</v>
      </c>
      <c r="AR909" s="31" t="n">
        <f aca="false">IF(ISNUMBER(C909),C909,AP909)-AQ909</f>
        <v>7476.70179351575</v>
      </c>
      <c r="AS909" s="31" t="n">
        <f aca="false">IF(ISNUMBER(C909),C909-AP909,0)</f>
        <v>-25.2567530700981</v>
      </c>
      <c r="AT909" s="32"/>
      <c r="AU909" s="33"/>
      <c r="AV909" s="33"/>
      <c r="AW909" s="31"/>
      <c r="AX909" s="31"/>
    </row>
    <row r="910" customFormat="false" ht="16.5" hidden="false" customHeight="true" outlineLevel="0" collapsed="false">
      <c r="A910" s="23" t="n">
        <v>909</v>
      </c>
      <c r="B910" s="24" t="n">
        <v>39633</v>
      </c>
      <c r="C910" s="23" t="n">
        <v>9347</v>
      </c>
      <c r="D910" s="25"/>
      <c r="E910" s="25" t="n">
        <v>392000</v>
      </c>
      <c r="F910" s="25"/>
      <c r="G910" s="25" t="n">
        <v>142.5175</v>
      </c>
      <c r="H910" s="25" t="n">
        <v>141.065</v>
      </c>
      <c r="I910" s="25" t="n">
        <v>4.095</v>
      </c>
      <c r="J910" s="25" t="n">
        <v>14706.538</v>
      </c>
      <c r="K910" s="25" t="n">
        <v>818762</v>
      </c>
      <c r="L910" s="25" t="n">
        <v>1829</v>
      </c>
      <c r="M910" s="25" t="n">
        <v>14.697</v>
      </c>
      <c r="N910" s="25" t="n">
        <v>252088</v>
      </c>
      <c r="O910" s="25" t="n">
        <v>10070.3</v>
      </c>
      <c r="P910" s="25" t="n">
        <v>2645604</v>
      </c>
      <c r="Q910" s="25"/>
      <c r="R910" s="25" t="n">
        <v>12840</v>
      </c>
      <c r="S910" s="25" t="n">
        <v>12.5365</v>
      </c>
      <c r="T910" s="25" t="n">
        <v>107.6</v>
      </c>
      <c r="U910" s="25" t="n">
        <v>20</v>
      </c>
      <c r="V910" s="25" t="n">
        <v>83.2</v>
      </c>
      <c r="W910" s="25" t="n">
        <v>86.91174</v>
      </c>
      <c r="X910" s="25"/>
      <c r="Y910" s="25"/>
      <c r="Z910" s="25"/>
      <c r="AA910" s="25" t="n">
        <v>301696</v>
      </c>
      <c r="AB910" s="26"/>
      <c r="AC910" s="27" t="n">
        <v>1</v>
      </c>
      <c r="AD910" s="28" t="n">
        <v>0</v>
      </c>
      <c r="AE910" s="28" t="n">
        <v>81.2</v>
      </c>
      <c r="AF910" s="27"/>
      <c r="AG910" s="29" t="n">
        <f aca="false">6753.47943187+0.36116788*I910+0.01252571*N910-22.85359542*V910+0.00407811*AA910-0.00067349*E910</f>
        <v>8977.4618524346</v>
      </c>
      <c r="AH910" s="29" t="n">
        <f aca="false">A910*'Simple Linear Regression'!$B$18+'Simple Linear Regression'!$B$17</f>
        <v>8660.74705620929</v>
      </c>
      <c r="AI910" s="29" t="n">
        <f aca="false">7491.3971+0.0137554*N910-0.00058829*E910-34.3283*V910+0.30565*L910+54.6031*M910</f>
        <v>9233.7797459</v>
      </c>
      <c r="AJ910" s="29" t="n">
        <f aca="false">7491.3971-0.00058829*E910+0.30565*L910+54.6031*M910+0.0137554*N910-34.3283*V910</f>
        <v>9233.7797459</v>
      </c>
      <c r="AK910" s="30" t="n">
        <f aca="false">11611.58410651-152.38769329*I184+0.00324611*N184-2.92151591*V184-0.00770426*AA184-0.00077781*E184</f>
        <v>9567.7871232983</v>
      </c>
      <c r="AL910" s="29" t="n">
        <f aca="false">2192.59+2373.87*I910+0.0316653*N910-15.7623*V910+0.00202406*AA910-0.000740146*E910-0.00963493*(I910*N910)</f>
        <v>8958.9783025852</v>
      </c>
      <c r="AM910" s="30" t="n">
        <f aca="false">5205.907083+122.0638992*I910+13.609808*(N910/1000)-1.245906883*AD910+0.7746840854*AE910-134.2474226*AC910-1547.125689*IF(AND(B910&gt;=DATE(2020,3,20),B910&lt;=DATE(2020,6,26)),1,0)</f>
        <v>9065.28495446248</v>
      </c>
      <c r="AN910" s="30" t="n">
        <f aca="false">IF(ISNUMBER(C911),C911,AN911)-0.8328750492*(AD912-AD911)+3.274150872*(AE912-AE911)+0.7954612886*((IF(ISNUMBER(C911),C911,AN911)-IF(ISNUMBER(C910),C910,AN910))-(-0.8328750492*(AD911-AD910)+3.274150872*(AE911-AE910)))-1.394571582*AO911+0.4181414112*AO910</f>
        <v>9349.80622924008</v>
      </c>
      <c r="AP910" s="31" t="n">
        <f aca="false">AQ910+AR909+'ARIMAX(1,1,1) Model'!$C$19*(AR909-AR908)+'ARIMAX(1,1,1) Model'!$C$20*AS909</f>
        <v>9226.14785441247</v>
      </c>
      <c r="AQ910" s="31" t="n">
        <f aca="false">'ARIMAX(1,1,1) Model'!$C$6*I910+'ARIMAX(1,1,1) Model'!$C$7*N910/1000+'ARIMAX(1,1,1) Model'!$C$8*AD910+'ARIMAX(1,1,1) Model'!$C$9*AE910+'ARIMAX(1,1,1) Model'!$C$10*AC910+'ARIMAX(1,1,1) Model'!$C$11*IF(AND(B910&gt;='ARIMAX(1,1,1) Model'!$C$25,B910&lt;='ARIMAX(1,1,1) Model'!$C$26),1,0)+'ARIMAX(1,1,1) Model'!$C$12*E910/1000+'ARIMAX(1,1,1) Model'!$C$13*V910+'ARIMAX(1,1,1) Model'!$C$14*A910+'ARIMAX(1,1,1) Model'!$C$15*SIN(2*PI()*A910/'ARIMAX(1,1,1) Model'!$C$24)+'ARIMAX(1,1,1) Model'!$C$16*COS(2*PI()*A910/'ARIMAX(1,1,1) Model'!$C$24)+'ARIMAX(1,1,1) Model'!$C$17*SIN(4*PI()*A910/'ARIMAX(1,1,1) Model'!$C$24)+'ARIMAX(1,1,1) Model'!$C$18*COS(4*PI()*A910/'ARIMAX(1,1,1) Model'!$C$24)</f>
        <v>1724.14452735016</v>
      </c>
      <c r="AR910" s="31" t="n">
        <f aca="false">IF(ISNUMBER(C910),C910,AP910)-AQ910</f>
        <v>7622.85547264984</v>
      </c>
      <c r="AS910" s="31" t="n">
        <f aca="false">IF(ISNUMBER(C910),C910-AP910,0)</f>
        <v>120.852145587534</v>
      </c>
      <c r="AT910" s="32"/>
      <c r="AU910" s="33"/>
      <c r="AV910" s="33"/>
      <c r="AW910" s="31"/>
      <c r="AX910" s="31"/>
    </row>
    <row r="911" customFormat="false" ht="16.5" hidden="false" customHeight="true" outlineLevel="0" collapsed="false">
      <c r="A911" s="23" t="n">
        <v>910</v>
      </c>
      <c r="B911" s="24" t="n">
        <v>39640</v>
      </c>
      <c r="C911" s="23" t="n">
        <v>9344</v>
      </c>
      <c r="D911" s="25"/>
      <c r="E911" s="25" t="n">
        <v>371000</v>
      </c>
      <c r="F911" s="25"/>
      <c r="G911" s="25" t="n">
        <v>139.95</v>
      </c>
      <c r="H911" s="25" t="n">
        <v>137.434</v>
      </c>
      <c r="I911" s="25" t="n">
        <v>4.114</v>
      </c>
      <c r="J911" s="25" t="n">
        <v>14706.538</v>
      </c>
      <c r="K911" s="25" t="n">
        <v>866867</v>
      </c>
      <c r="L911" s="25" t="n">
        <v>1863</v>
      </c>
      <c r="M911" s="25" t="n">
        <v>14.697</v>
      </c>
      <c r="N911" s="25" t="n">
        <v>252088</v>
      </c>
      <c r="O911" s="25" t="n">
        <v>10132.3</v>
      </c>
      <c r="P911" s="25" t="n">
        <v>2645604</v>
      </c>
      <c r="Q911" s="25"/>
      <c r="R911" s="25" t="n">
        <v>12840</v>
      </c>
      <c r="S911" s="25" t="n">
        <v>12.5365</v>
      </c>
      <c r="T911" s="25" t="n">
        <v>107.6</v>
      </c>
      <c r="U911" s="25" t="n">
        <v>20</v>
      </c>
      <c r="V911" s="25" t="n">
        <v>86.2</v>
      </c>
      <c r="W911" s="25" t="n">
        <v>86.76948</v>
      </c>
      <c r="X911" s="25"/>
      <c r="Y911" s="25"/>
      <c r="Z911" s="25"/>
      <c r="AA911" s="25" t="n">
        <v>301696</v>
      </c>
      <c r="AB911" s="26"/>
      <c r="AC911" s="27" t="n">
        <v>0</v>
      </c>
      <c r="AD911" s="28" t="n">
        <v>0</v>
      </c>
      <c r="AE911" s="28" t="n">
        <v>90.5</v>
      </c>
      <c r="AF911" s="27"/>
      <c r="AG911" s="29" t="n">
        <f aca="false">6753.47943187+0.36116788*I911+0.01252571*N911-22.85359542*V911+0.00407811*AA911-0.00067349*E911</f>
        <v>8923.05121836432</v>
      </c>
      <c r="AH911" s="29" t="n">
        <f aca="false">A911*'Simple Linear Regression'!$B$18+'Simple Linear Regression'!$B$17</f>
        <v>8661.6000932932</v>
      </c>
      <c r="AI911" s="29" t="n">
        <f aca="false">7491.3971+0.0137554*N911-0.00058829*E911-34.3283*V911+0.30565*L911+54.6031*M911</f>
        <v>9153.5410359</v>
      </c>
      <c r="AJ911" s="29" t="n">
        <f aca="false">7491.3971-0.00058829*E911+0.30565*L911+54.6031*M911+0.0137554*N911-34.3283*V911</f>
        <v>9153.5410359</v>
      </c>
      <c r="AK911" s="30" t="n">
        <f aca="false">11611.58410651-152.38769329*I185+0.00324611*N185-2.92151591*V185-0.00770426*AA185-0.00077781*E185</f>
        <v>9559.00579557947</v>
      </c>
      <c r="AL911" s="29" t="n">
        <f aca="false">2192.59+2373.87*I911+0.0316653*N911-15.7623*V911+0.00202406*AA911-0.000740146*E911-0.00963493*(I911*N911)</f>
        <v>8926.18984414224</v>
      </c>
      <c r="AM911" s="30" t="n">
        <f aca="false">5205.907083+122.0638992*I911+13.609808*(N911/1000)-1.245906883*AD911+0.7746840854*AE911-134.2474226*AC911-1547.125689*IF(AND(B911&gt;=DATE(2020,3,20),B911&lt;=DATE(2020,6,26)),1,0)</f>
        <v>9209.0561531415</v>
      </c>
      <c r="AN911" s="30" t="n">
        <f aca="false">IF(ISNUMBER(C912),C912,AN912)-0.8328750492*(AD913-AD912)+3.274150872*(AE913-AE912)+0.7954612886*((IF(ISNUMBER(C912),C912,AN912)-IF(ISNUMBER(C911),C911,AN911))-(-0.8328750492*(AD912-AD911)+3.274150872*(AE912-AE911)))-1.394571582*AO912+0.4181414112*AO911</f>
        <v>9294.65260041365</v>
      </c>
      <c r="AP911" s="31" t="n">
        <f aca="false">AQ911+AR910+'ARIMAX(1,1,1) Model'!$C$19*(AR910-AR909)+'ARIMAX(1,1,1) Model'!$C$20*AS910</f>
        <v>9420.09959999383</v>
      </c>
      <c r="AQ911" s="31" t="n">
        <f aca="false">'ARIMAX(1,1,1) Model'!$C$6*I911+'ARIMAX(1,1,1) Model'!$C$7*N911/1000+'ARIMAX(1,1,1) Model'!$C$8*AD911+'ARIMAX(1,1,1) Model'!$C$9*AE911+'ARIMAX(1,1,1) Model'!$C$10*AC911+'ARIMAX(1,1,1) Model'!$C$11*IF(AND(B911&gt;='ARIMAX(1,1,1) Model'!$C$25,B911&lt;='ARIMAX(1,1,1) Model'!$C$26),1,0)+'ARIMAX(1,1,1) Model'!$C$12*E911/1000+'ARIMAX(1,1,1) Model'!$C$13*V911+'ARIMAX(1,1,1) Model'!$C$14*A911+'ARIMAX(1,1,1) Model'!$C$15*SIN(2*PI()*A911/'ARIMAX(1,1,1) Model'!$C$24)+'ARIMAX(1,1,1) Model'!$C$16*COS(2*PI()*A911/'ARIMAX(1,1,1) Model'!$C$24)+'ARIMAX(1,1,1) Model'!$C$17*SIN(4*PI()*A911/'ARIMAX(1,1,1) Model'!$C$24)+'ARIMAX(1,1,1) Model'!$C$18*COS(4*PI()*A911/'ARIMAX(1,1,1) Model'!$C$24)</f>
        <v>1891.76653954537</v>
      </c>
      <c r="AR911" s="31" t="n">
        <f aca="false">IF(ISNUMBER(C911),C911,AP911)-AQ911</f>
        <v>7452.23346045463</v>
      </c>
      <c r="AS911" s="31" t="n">
        <f aca="false">IF(ISNUMBER(C911),C911-AP911,0)</f>
        <v>-76.0995999938259</v>
      </c>
      <c r="AT911" s="32"/>
      <c r="AU911" s="33"/>
      <c r="AV911" s="33"/>
      <c r="AW911" s="31"/>
      <c r="AX911" s="31"/>
    </row>
    <row r="912" customFormat="false" ht="16.5" hidden="false" customHeight="true" outlineLevel="0" collapsed="false">
      <c r="A912" s="23" t="n">
        <v>911</v>
      </c>
      <c r="B912" s="24" t="n">
        <v>39647</v>
      </c>
      <c r="C912" s="23" t="n">
        <v>9342</v>
      </c>
      <c r="D912" s="25"/>
      <c r="E912" s="25" t="n">
        <v>385000</v>
      </c>
      <c r="F912" s="25"/>
      <c r="G912" s="25" t="n">
        <v>135.368</v>
      </c>
      <c r="H912" s="25" t="n">
        <v>135.052</v>
      </c>
      <c r="I912" s="25" t="n">
        <v>4.113</v>
      </c>
      <c r="J912" s="25" t="n">
        <v>14706.538</v>
      </c>
      <c r="K912" s="25" t="n">
        <v>866867</v>
      </c>
      <c r="L912" s="25" t="n">
        <v>1863</v>
      </c>
      <c r="M912" s="25" t="n">
        <v>14.377</v>
      </c>
      <c r="N912" s="25" t="n">
        <v>261466</v>
      </c>
      <c r="O912" s="25" t="n">
        <v>10132.3</v>
      </c>
      <c r="P912" s="25" t="n">
        <v>2645604</v>
      </c>
      <c r="Q912" s="25"/>
      <c r="R912" s="25" t="n">
        <v>12840</v>
      </c>
      <c r="S912" s="25" t="n">
        <v>12.5365</v>
      </c>
      <c r="T912" s="25" t="n">
        <v>107.6</v>
      </c>
      <c r="U912" s="25" t="n">
        <v>20</v>
      </c>
      <c r="V912" s="25" t="n">
        <v>86.2</v>
      </c>
      <c r="W912" s="25" t="n">
        <v>86.64124</v>
      </c>
      <c r="X912" s="25"/>
      <c r="Y912" s="25"/>
      <c r="Z912" s="25"/>
      <c r="AA912" s="25" t="n">
        <v>301696</v>
      </c>
      <c r="AB912" s="26"/>
      <c r="AC912" s="27" t="n">
        <v>0</v>
      </c>
      <c r="AD912" s="28" t="n">
        <v>0</v>
      </c>
      <c r="AE912" s="28" t="n">
        <v>100.4</v>
      </c>
      <c r="AF912" s="27"/>
      <c r="AG912" s="29" t="n">
        <f aca="false">6753.47943187+0.36116788*I912+0.01252571*N912-22.85359542*V912+0.00407811*AA912-0.00067349*E912</f>
        <v>9031.08810557644</v>
      </c>
      <c r="AH912" s="29" t="n">
        <f aca="false">A912*'Simple Linear Regression'!$B$18+'Simple Linear Regression'!$B$17</f>
        <v>8662.4531303771</v>
      </c>
      <c r="AI912" s="29" t="n">
        <f aca="false">7491.3971+0.0137554*N912-0.00058829*E912-34.3283*V912+0.30565*L912+54.6031*M912</f>
        <v>9256.8301251</v>
      </c>
      <c r="AJ912" s="29" t="n">
        <f aca="false">7491.3971-0.00058829*E912+0.30565*L912+54.6031*M912+0.0137554*N912-34.3283*V912</f>
        <v>9256.8301251</v>
      </c>
      <c r="AK912" s="30" t="n">
        <f aca="false">11611.58410651-152.38769329*I186+0.00324611*N186-2.92151591*V186-0.00770426*AA186-0.00077781*E186</f>
        <v>9562.95650626631</v>
      </c>
      <c r="AL912" s="29" t="n">
        <f aca="false">2192.59+2373.87*I912+0.0316653*N912-15.7623*V912+0.00202406*AA912-0.000740146*E912-0.00963493*(I912*N912)</f>
        <v>8841.20419940606</v>
      </c>
      <c r="AM912" s="30" t="n">
        <f aca="false">5205.907083+122.0638992*I912+13.609808*(N912/1000)-1.245906883*AD912+0.7746840854*AE912-134.2474226*AC912-1547.125689*IF(AND(B912&gt;=DATE(2020,3,20),B912&lt;=DATE(2020,6,26)),1,0)</f>
        <v>9344.23624111176</v>
      </c>
      <c r="AN912" s="30" t="n">
        <f aca="false">IF(ISNUMBER(C913),C913,AN913)-0.8328750492*(AD914-AD913)+3.274150872*(AE914-AE913)+0.7954612886*((IF(ISNUMBER(C913),C913,AN913)-IF(ISNUMBER(C912),C912,AN912))-(-0.8328750492*(AD913-AD912)+3.274150872*(AE913-AE912)))-1.394571582*AO913+0.4181414112*AO912</f>
        <v>9597.86676368344</v>
      </c>
      <c r="AP912" s="31" t="n">
        <f aca="false">AQ912+AR911+'ARIMAX(1,1,1) Model'!$C$19*(AR911-AR910)+'ARIMAX(1,1,1) Model'!$C$20*AS911</f>
        <v>9393.4296347734</v>
      </c>
      <c r="AQ912" s="31" t="n">
        <f aca="false">'ARIMAX(1,1,1) Model'!$C$6*I912+'ARIMAX(1,1,1) Model'!$C$7*N912/1000+'ARIMAX(1,1,1) Model'!$C$8*AD912+'ARIMAX(1,1,1) Model'!$C$9*AE912+'ARIMAX(1,1,1) Model'!$C$10*AC912+'ARIMAX(1,1,1) Model'!$C$11*IF(AND(B912&gt;='ARIMAX(1,1,1) Model'!$C$25,B912&lt;='ARIMAX(1,1,1) Model'!$C$26),1,0)+'ARIMAX(1,1,1) Model'!$C$12*E912/1000+'ARIMAX(1,1,1) Model'!$C$13*V912+'ARIMAX(1,1,1) Model'!$C$14*A912+'ARIMAX(1,1,1) Model'!$C$15*SIN(2*PI()*A912/'ARIMAX(1,1,1) Model'!$C$24)+'ARIMAX(1,1,1) Model'!$C$16*COS(2*PI()*A912/'ARIMAX(1,1,1) Model'!$C$24)+'ARIMAX(1,1,1) Model'!$C$17*SIN(4*PI()*A912/'ARIMAX(1,1,1) Model'!$C$24)+'ARIMAX(1,1,1) Model'!$C$18*COS(4*PI()*A912/'ARIMAX(1,1,1) Model'!$C$24)</f>
        <v>1889.34122623716</v>
      </c>
      <c r="AR912" s="31" t="n">
        <f aca="false">IF(ISNUMBER(C912),C912,AP912)-AQ912</f>
        <v>7452.65877376284</v>
      </c>
      <c r="AS912" s="31" t="n">
        <f aca="false">IF(ISNUMBER(C912),C912-AP912,0)</f>
        <v>-51.4296347733998</v>
      </c>
      <c r="AT912" s="32"/>
      <c r="AU912" s="33"/>
      <c r="AV912" s="33"/>
      <c r="AW912" s="31"/>
      <c r="AX912" s="31"/>
    </row>
    <row r="913" customFormat="false" ht="16.5" hidden="false" customHeight="true" outlineLevel="0" collapsed="false">
      <c r="A913" s="23" t="n">
        <v>912</v>
      </c>
      <c r="B913" s="24" t="n">
        <v>39654</v>
      </c>
      <c r="C913" s="23" t="n">
        <v>9468</v>
      </c>
      <c r="D913" s="25"/>
      <c r="E913" s="25" t="n">
        <v>402000</v>
      </c>
      <c r="F913" s="25"/>
      <c r="G913" s="25" t="n">
        <v>125.924</v>
      </c>
      <c r="H913" s="25" t="n">
        <v>126.702</v>
      </c>
      <c r="I913" s="25" t="n">
        <v>4.064</v>
      </c>
      <c r="J913" s="25" t="n">
        <v>14706.538</v>
      </c>
      <c r="K913" s="25" t="n">
        <v>866867</v>
      </c>
      <c r="L913" s="25" t="n">
        <v>1863</v>
      </c>
      <c r="M913" s="25" t="n">
        <v>14.377</v>
      </c>
      <c r="N913" s="25" t="n">
        <v>261466</v>
      </c>
      <c r="O913" s="25" t="n">
        <v>10132.3</v>
      </c>
      <c r="P913" s="25" t="n">
        <v>2645604</v>
      </c>
      <c r="Q913" s="25"/>
      <c r="R913" s="25" t="n">
        <v>12840</v>
      </c>
      <c r="S913" s="25" t="n">
        <v>12.5365</v>
      </c>
      <c r="T913" s="25" t="n">
        <v>107.6</v>
      </c>
      <c r="U913" s="25" t="n">
        <v>20</v>
      </c>
      <c r="V913" s="25" t="n">
        <v>86.2</v>
      </c>
      <c r="W913" s="25" t="n">
        <v>85.98434</v>
      </c>
      <c r="X913" s="25"/>
      <c r="Y913" s="25"/>
      <c r="Z913" s="25"/>
      <c r="AA913" s="25" t="n">
        <v>301696</v>
      </c>
      <c r="AB913" s="26"/>
      <c r="AC913" s="27" t="n">
        <v>0</v>
      </c>
      <c r="AD913" s="28" t="n">
        <v>0</v>
      </c>
      <c r="AE913" s="28" t="n">
        <v>94.3</v>
      </c>
      <c r="AF913" s="27"/>
      <c r="AG913" s="29" t="n">
        <f aca="false">6753.47943187+0.36116788*I913+0.01252571*N913-22.85359542*V913+0.00407811*AA913-0.00067349*E913</f>
        <v>9019.62107835032</v>
      </c>
      <c r="AH913" s="29" t="n">
        <f aca="false">A913*'Simple Linear Regression'!$B$18+'Simple Linear Regression'!$B$17</f>
        <v>8663.306167461</v>
      </c>
      <c r="AI913" s="29" t="n">
        <f aca="false">7491.3971+0.0137554*N913-0.00058829*E913-34.3283*V913+0.30565*L913+54.6031*M913</f>
        <v>9246.8291951</v>
      </c>
      <c r="AJ913" s="29" t="n">
        <f aca="false">7491.3971-0.00058829*E913+0.30565*L913+54.6031*M913+0.0137554*N913-34.3283*V913</f>
        <v>9246.8291951</v>
      </c>
      <c r="AK913" s="30" t="n">
        <f aca="false">11611.58410651-152.38769329*I187+0.00324611*N187-2.92151591*V187-0.00770426*AA187-0.00077781*E187</f>
        <v>9565.45819549315</v>
      </c>
      <c r="AL913" s="29" t="n">
        <f aca="false">2192.59+2373.87*I913+0.0316653*N913-15.7623*V913+0.00202406*AA913-0.000740146*E913-0.00963493*(I913*N913)</f>
        <v>8835.74321116768</v>
      </c>
      <c r="AM913" s="30" t="n">
        <f aca="false">5205.907083+122.0638992*I913+13.609808*(N913/1000)-1.245906883*AD913+0.7746840854*AE913-134.2474226*AC913-1547.125689*IF(AND(B913&gt;=DATE(2020,3,20),B913&lt;=DATE(2020,6,26)),1,0)</f>
        <v>9333.52953713002</v>
      </c>
      <c r="AN913" s="30" t="n">
        <f aca="false">IF(ISNUMBER(C914),C914,AN914)-0.8328750492*(AD915-AD914)+3.274150872*(AE915-AE914)+0.7954612886*((IF(ISNUMBER(C914),C914,AN914)-IF(ISNUMBER(C913),C913,AN913))-(-0.8328750492*(AD914-AD913)+3.274150872*(AE914-AE913)))-1.394571582*AO914+0.4181414112*AO913</f>
        <v>9484.47898712761</v>
      </c>
      <c r="AP913" s="31" t="n">
        <f aca="false">AQ913+AR912+'ARIMAX(1,1,1) Model'!$C$19*(AR912-AR911)+'ARIMAX(1,1,1) Model'!$C$20*AS912</f>
        <v>9338.70996936454</v>
      </c>
      <c r="AQ913" s="31" t="n">
        <f aca="false">'ARIMAX(1,1,1) Model'!$C$6*I913+'ARIMAX(1,1,1) Model'!$C$7*N913/1000+'ARIMAX(1,1,1) Model'!$C$8*AD913+'ARIMAX(1,1,1) Model'!$C$9*AE913+'ARIMAX(1,1,1) Model'!$C$10*AC913+'ARIMAX(1,1,1) Model'!$C$11*IF(AND(B913&gt;='ARIMAX(1,1,1) Model'!$C$25,B913&lt;='ARIMAX(1,1,1) Model'!$C$26),1,0)+'ARIMAX(1,1,1) Model'!$C$12*E913/1000+'ARIMAX(1,1,1) Model'!$C$13*V913+'ARIMAX(1,1,1) Model'!$C$14*A913+'ARIMAX(1,1,1) Model'!$C$15*SIN(2*PI()*A913/'ARIMAX(1,1,1) Model'!$C$24)+'ARIMAX(1,1,1) Model'!$C$16*COS(2*PI()*A913/'ARIMAX(1,1,1) Model'!$C$24)+'ARIMAX(1,1,1) Model'!$C$17*SIN(4*PI()*A913/'ARIMAX(1,1,1) Model'!$C$24)+'ARIMAX(1,1,1) Model'!$C$18*COS(4*PI()*A913/'ARIMAX(1,1,1) Model'!$C$24)</f>
        <v>1839.71874900453</v>
      </c>
      <c r="AR913" s="31" t="n">
        <f aca="false">IF(ISNUMBER(C913),C913,AP913)-AQ913</f>
        <v>7628.28125099547</v>
      </c>
      <c r="AS913" s="31" t="n">
        <f aca="false">IF(ISNUMBER(C913),C913-AP913,0)</f>
        <v>129.290030635457</v>
      </c>
      <c r="AT913" s="32"/>
      <c r="AU913" s="33"/>
      <c r="AV913" s="33"/>
      <c r="AW913" s="31"/>
      <c r="AX913" s="31"/>
    </row>
    <row r="914" customFormat="false" ht="16.5" hidden="false" customHeight="true" outlineLevel="0" collapsed="false">
      <c r="A914" s="23" t="n">
        <v>913</v>
      </c>
      <c r="B914" s="24" t="n">
        <v>39661</v>
      </c>
      <c r="C914" s="23" t="n">
        <v>9484</v>
      </c>
      <c r="D914" s="25"/>
      <c r="E914" s="25" t="n">
        <v>434000</v>
      </c>
      <c r="F914" s="25"/>
      <c r="G914" s="25" t="n">
        <v>124.574</v>
      </c>
      <c r="H914" s="25" t="n">
        <v>124.432</v>
      </c>
      <c r="I914" s="25" t="n">
        <v>3.955</v>
      </c>
      <c r="J914" s="25" t="n">
        <v>14706.538</v>
      </c>
      <c r="K914" s="25" t="n">
        <v>866867</v>
      </c>
      <c r="L914" s="25" t="n">
        <v>1863</v>
      </c>
      <c r="M914" s="25" t="n">
        <v>14.377</v>
      </c>
      <c r="N914" s="25" t="n">
        <v>261466</v>
      </c>
      <c r="O914" s="25" t="n">
        <v>10132.3</v>
      </c>
      <c r="P914" s="25" t="n">
        <v>2645604</v>
      </c>
      <c r="Q914" s="25"/>
      <c r="R914" s="25" t="n">
        <v>12840</v>
      </c>
      <c r="S914" s="25" t="n">
        <v>12.5365</v>
      </c>
      <c r="T914" s="25" t="n">
        <v>107.6</v>
      </c>
      <c r="U914" s="25" t="n">
        <v>20</v>
      </c>
      <c r="V914" s="25" t="n">
        <v>86.2</v>
      </c>
      <c r="W914" s="25" t="n">
        <v>86.25314</v>
      </c>
      <c r="X914" s="25"/>
      <c r="Y914" s="25"/>
      <c r="Z914" s="25"/>
      <c r="AA914" s="25" t="n">
        <v>301696</v>
      </c>
      <c r="AB914" s="26"/>
      <c r="AC914" s="27" t="n">
        <v>0</v>
      </c>
      <c r="AD914" s="28" t="n">
        <v>0</v>
      </c>
      <c r="AE914" s="28" t="n">
        <v>98.5</v>
      </c>
      <c r="AF914" s="27"/>
      <c r="AG914" s="29" t="n">
        <f aca="false">6753.47943187+0.36116788*I914+0.01252571*N914-22.85359542*V914+0.00407811*AA914-0.00067349*E914</f>
        <v>8998.0300310514</v>
      </c>
      <c r="AH914" s="29" t="n">
        <f aca="false">A914*'Simple Linear Regression'!$B$18+'Simple Linear Regression'!$B$17</f>
        <v>8664.15920454491</v>
      </c>
      <c r="AI914" s="29" t="n">
        <f aca="false">7491.3971+0.0137554*N914-0.00058829*E914-34.3283*V914+0.30565*L914+54.6031*M914</f>
        <v>9228.0039151</v>
      </c>
      <c r="AJ914" s="29" t="n">
        <f aca="false">7491.3971-0.00058829*E914+0.30565*L914+54.6031*M914+0.0137554*N914-34.3283*V914</f>
        <v>9228.0039151</v>
      </c>
      <c r="AK914" s="30" t="n">
        <f aca="false">11611.58410651-152.38769329*I188+0.00324611*N188-2.92151591*V188-0.00770426*AA188-0.00077781*E188</f>
        <v>9558.28964626631</v>
      </c>
      <c r="AL914" s="29" t="n">
        <f aca="false">2192.59+2373.87*I914+0.0316653*N914-15.7623*V914+0.00202406*AA914-0.000740146*E914-0.00963493*(I914*N914)</f>
        <v>8827.9002293721</v>
      </c>
      <c r="AM914" s="30" t="n">
        <f aca="false">5205.907083+122.0638992*I914+13.609808*(N914/1000)-1.245906883*AD914+0.7746840854*AE914-134.2474226*AC914-1547.125689*IF(AND(B914&gt;=DATE(2020,3,20),B914&lt;=DATE(2020,6,26)),1,0)</f>
        <v>9323.4782452759</v>
      </c>
      <c r="AN914" s="30" t="n">
        <f aca="false">IF(ISNUMBER(C915),C915,AN915)-0.8328750492*(AD916-AD915)+3.274150872*(AE916-AE915)+0.7954612886*((IF(ISNUMBER(C915),C915,AN915)-IF(ISNUMBER(C914),C914,AN914))-(-0.8328750492*(AD915-AD914)+3.274150872*(AE915-AE914)))-1.394571582*AO915+0.4181414112*AO914</f>
        <v>9326.77510616188</v>
      </c>
      <c r="AP914" s="31" t="n">
        <f aca="false">AQ914+AR913+'ARIMAX(1,1,1) Model'!$C$19*(AR913-AR912)+'ARIMAX(1,1,1) Model'!$C$20*AS913</f>
        <v>9354.51059732004</v>
      </c>
      <c r="AQ914" s="31" t="n">
        <f aca="false">'ARIMAX(1,1,1) Model'!$C$6*I914+'ARIMAX(1,1,1) Model'!$C$7*N914/1000+'ARIMAX(1,1,1) Model'!$C$8*AD914+'ARIMAX(1,1,1) Model'!$C$9*AE914+'ARIMAX(1,1,1) Model'!$C$10*AC914+'ARIMAX(1,1,1) Model'!$C$11*IF(AND(B914&gt;='ARIMAX(1,1,1) Model'!$C$25,B914&lt;='ARIMAX(1,1,1) Model'!$C$26),1,0)+'ARIMAX(1,1,1) Model'!$C$12*E914/1000+'ARIMAX(1,1,1) Model'!$C$13*V914+'ARIMAX(1,1,1) Model'!$C$14*A914+'ARIMAX(1,1,1) Model'!$C$15*SIN(2*PI()*A914/'ARIMAX(1,1,1) Model'!$C$24)+'ARIMAX(1,1,1) Model'!$C$16*COS(2*PI()*A914/'ARIMAX(1,1,1) Model'!$C$24)+'ARIMAX(1,1,1) Model'!$C$17*SIN(4*PI()*A914/'ARIMAX(1,1,1) Model'!$C$24)+'ARIMAX(1,1,1) Model'!$C$18*COS(4*PI()*A914/'ARIMAX(1,1,1) Model'!$C$24)</f>
        <v>1825.47241920871</v>
      </c>
      <c r="AR914" s="31" t="n">
        <f aca="false">IF(ISNUMBER(C914),C914,AP914)-AQ914</f>
        <v>7658.52758079129</v>
      </c>
      <c r="AS914" s="31" t="n">
        <f aca="false">IF(ISNUMBER(C914),C914-AP914,0)</f>
        <v>129.489402679963</v>
      </c>
      <c r="AT914" s="32"/>
      <c r="AU914" s="33"/>
      <c r="AV914" s="33"/>
      <c r="AW914" s="31"/>
      <c r="AX914" s="31"/>
    </row>
    <row r="915" customFormat="false" ht="16.5" hidden="false" customHeight="true" outlineLevel="0" collapsed="false">
      <c r="A915" s="23" t="n">
        <v>914</v>
      </c>
      <c r="B915" s="24" t="n">
        <v>39668</v>
      </c>
      <c r="C915" s="23" t="n">
        <v>9446</v>
      </c>
      <c r="D915" s="25"/>
      <c r="E915" s="25" t="n">
        <v>448000</v>
      </c>
      <c r="F915" s="25"/>
      <c r="G915" s="25" t="n">
        <v>118.798</v>
      </c>
      <c r="H915" s="25" t="n">
        <v>116.562</v>
      </c>
      <c r="I915" s="25" t="n">
        <v>3.88</v>
      </c>
      <c r="J915" s="25" t="n">
        <v>14865.701</v>
      </c>
      <c r="K915" s="25" t="n">
        <v>866867</v>
      </c>
      <c r="L915" s="25" t="n">
        <v>1902</v>
      </c>
      <c r="M915" s="25" t="n">
        <v>14.377</v>
      </c>
      <c r="N915" s="25" t="n">
        <v>261466</v>
      </c>
      <c r="O915" s="25" t="n">
        <v>10187.1</v>
      </c>
      <c r="P915" s="25" t="n">
        <v>2645604</v>
      </c>
      <c r="Q915" s="25"/>
      <c r="R915" s="25" t="n">
        <v>12840</v>
      </c>
      <c r="S915" s="25" t="n">
        <v>12.5365</v>
      </c>
      <c r="T915" s="25" t="n">
        <v>108.3</v>
      </c>
      <c r="U915" s="25" t="n">
        <v>20</v>
      </c>
      <c r="V915" s="25" t="n">
        <v>88.8</v>
      </c>
      <c r="W915" s="25" t="n">
        <v>86.75664</v>
      </c>
      <c r="X915" s="25"/>
      <c r="Y915" s="25"/>
      <c r="Z915" s="25"/>
      <c r="AA915" s="25" t="n">
        <v>301696</v>
      </c>
      <c r="AB915" s="26"/>
      <c r="AC915" s="27" t="n">
        <v>0</v>
      </c>
      <c r="AD915" s="28" t="n">
        <v>0</v>
      </c>
      <c r="AE915" s="28" t="n">
        <v>98.1</v>
      </c>
      <c r="AF915" s="27"/>
      <c r="AG915" s="29" t="n">
        <f aca="false">6753.47943187+0.36116788*I915+0.01252571*N915-22.85359542*V915+0.00407811*AA915-0.00067349*E915</f>
        <v>8929.1547353684</v>
      </c>
      <c r="AH915" s="29" t="n">
        <f aca="false">A915*'Simple Linear Regression'!$B$18+'Simple Linear Regression'!$B$17</f>
        <v>8665.01224162881</v>
      </c>
      <c r="AI915" s="29" t="n">
        <f aca="false">7491.3971+0.0137554*N915-0.00058829*E915-34.3283*V915+0.30565*L915+54.6031*M915</f>
        <v>9142.4346251</v>
      </c>
      <c r="AJ915" s="29" t="n">
        <f aca="false">7491.3971-0.00058829*E915+0.30565*L915+54.6031*M915+0.0137554*N915-34.3283*V915</f>
        <v>9142.4346251</v>
      </c>
      <c r="AK915" s="30" t="n">
        <f aca="false">11611.58410651-152.38769329*I189+0.00324611*N189-2.92151591*V189-0.00770426*AA189-0.00077781*E189</f>
        <v>9559.43859836876</v>
      </c>
      <c r="AL915" s="29" t="n">
        <f aca="false">2192.59+2373.87*I915+0.0316653*N915-15.7623*V915+0.00202406*AA915-0.000740146*E915-0.00963493*(I915*N915)</f>
        <v>8787.4564509256</v>
      </c>
      <c r="AM915" s="30" t="n">
        <f aca="false">5205.907083+122.0638992*I915+13.609808*(N915/1000)-1.245906883*AD915+0.7746840854*AE915-134.2474226*AC915-1547.125689*IF(AND(B915&gt;=DATE(2020,3,20),B915&lt;=DATE(2020,6,26)),1,0)</f>
        <v>9314.01357920174</v>
      </c>
      <c r="AN915" s="30" t="n">
        <f aca="false">IF(ISNUMBER(C916),C916,AN916)-0.8328750492*(AD917-AD916)+3.274150872*(AE917-AE916)+0.7954612886*((IF(ISNUMBER(C916),C916,AN916)-IF(ISNUMBER(C915),C915,AN915))-(-0.8328750492*(AD916-AD915)+3.274150872*(AE916-AE915)))-1.394571582*AO916+0.4181414112*AO915</f>
        <v>9477.63670818308</v>
      </c>
      <c r="AP915" s="31" t="n">
        <f aca="false">AQ915+AR914+'ARIMAX(1,1,1) Model'!$C$19*(AR914-AR913)+'ARIMAX(1,1,1) Model'!$C$20*AS914</f>
        <v>9390.97083271012</v>
      </c>
      <c r="AQ915" s="31" t="n">
        <f aca="false">'ARIMAX(1,1,1) Model'!$C$6*I915+'ARIMAX(1,1,1) Model'!$C$7*N915/1000+'ARIMAX(1,1,1) Model'!$C$8*AD915+'ARIMAX(1,1,1) Model'!$C$9*AE915+'ARIMAX(1,1,1) Model'!$C$10*AC915+'ARIMAX(1,1,1) Model'!$C$11*IF(AND(B915&gt;='ARIMAX(1,1,1) Model'!$C$25,B915&lt;='ARIMAX(1,1,1) Model'!$C$26),1,0)+'ARIMAX(1,1,1) Model'!$C$12*E915/1000+'ARIMAX(1,1,1) Model'!$C$13*V915+'ARIMAX(1,1,1) Model'!$C$14*A915+'ARIMAX(1,1,1) Model'!$C$15*SIN(2*PI()*A915/'ARIMAX(1,1,1) Model'!$C$24)+'ARIMAX(1,1,1) Model'!$C$16*COS(2*PI()*A915/'ARIMAX(1,1,1) Model'!$C$24)+'ARIMAX(1,1,1) Model'!$C$17*SIN(4*PI()*A915/'ARIMAX(1,1,1) Model'!$C$24)+'ARIMAX(1,1,1) Model'!$C$18*COS(4*PI()*A915/'ARIMAX(1,1,1) Model'!$C$24)</f>
        <v>1846.04455096313</v>
      </c>
      <c r="AR915" s="31" t="n">
        <f aca="false">IF(ISNUMBER(C915),C915,AP915)-AQ915</f>
        <v>7599.95544903687</v>
      </c>
      <c r="AS915" s="31" t="n">
        <f aca="false">IF(ISNUMBER(C915),C915-AP915,0)</f>
        <v>55.029167289882</v>
      </c>
      <c r="AT915" s="32"/>
      <c r="AU915" s="33"/>
      <c r="AV915" s="33"/>
      <c r="AW915" s="31"/>
      <c r="AX915" s="31"/>
    </row>
    <row r="916" customFormat="false" ht="16.5" hidden="false" customHeight="true" outlineLevel="0" collapsed="false">
      <c r="A916" s="23" t="n">
        <v>915</v>
      </c>
      <c r="B916" s="24" t="n">
        <v>39675</v>
      </c>
      <c r="C916" s="23" t="n">
        <v>9423</v>
      </c>
      <c r="D916" s="25"/>
      <c r="E916" s="25" t="n">
        <v>430000</v>
      </c>
      <c r="F916" s="25"/>
      <c r="G916" s="25" t="n">
        <v>114.402</v>
      </c>
      <c r="H916" s="25" t="n">
        <v>110.164</v>
      </c>
      <c r="I916" s="25" t="n">
        <v>3.809</v>
      </c>
      <c r="J916" s="25" t="n">
        <v>14865.701</v>
      </c>
      <c r="K916" s="25" t="n">
        <v>894223</v>
      </c>
      <c r="L916" s="25" t="n">
        <v>1902</v>
      </c>
      <c r="M916" s="25" t="n">
        <v>14.377</v>
      </c>
      <c r="N916" s="25" t="n">
        <v>257484</v>
      </c>
      <c r="O916" s="25" t="n">
        <v>10187.1</v>
      </c>
      <c r="P916" s="25" t="n">
        <v>2645604</v>
      </c>
      <c r="Q916" s="25"/>
      <c r="R916" s="25" t="n">
        <v>12840</v>
      </c>
      <c r="S916" s="25" t="n">
        <v>12.5365</v>
      </c>
      <c r="T916" s="25" t="n">
        <v>108.3</v>
      </c>
      <c r="U916" s="25" t="n">
        <v>20</v>
      </c>
      <c r="V916" s="25" t="n">
        <v>88.8</v>
      </c>
      <c r="W916" s="25" t="n">
        <v>87.75134</v>
      </c>
      <c r="X916" s="25"/>
      <c r="Y916" s="25"/>
      <c r="Z916" s="25"/>
      <c r="AA916" s="25" t="n">
        <v>301696</v>
      </c>
      <c r="AB916" s="26"/>
      <c r="AC916" s="27" t="n">
        <v>0</v>
      </c>
      <c r="AD916" s="28" t="n">
        <v>0</v>
      </c>
      <c r="AE916" s="28" t="n">
        <v>70.6</v>
      </c>
      <c r="AF916" s="27"/>
      <c r="AG916" s="29" t="n">
        <f aca="false">6753.47943187+0.36116788*I916+0.01252571*N916-22.85359542*V916+0.00407811*AA916-0.00067349*E916</f>
        <v>8891.37453522892</v>
      </c>
      <c r="AH916" s="29" t="n">
        <f aca="false">A916*'Simple Linear Regression'!$B$18+'Simple Linear Regression'!$B$17</f>
        <v>8665.86527871272</v>
      </c>
      <c r="AI916" s="29" t="n">
        <f aca="false">7491.3971+0.0137554*N916-0.00058829*E916-34.3283*V916+0.30565*L916+54.6031*M916</f>
        <v>9098.2498423</v>
      </c>
      <c r="AJ916" s="29" t="n">
        <f aca="false">7491.3971-0.00058829*E916+0.30565*L916+54.6031*M916+0.0137554*N916-34.3283*V916</f>
        <v>9098.2498423</v>
      </c>
      <c r="AK916" s="30" t="n">
        <f aca="false">11611.58410651-152.38769329*I190+0.00324611*N190-2.92151591*V190-0.00770426*AA190-0.00077781*E190</f>
        <v>9590.9147373085</v>
      </c>
      <c r="AL916" s="29" t="n">
        <f aca="false">2192.59+2373.87*I916+0.0316653*N916-15.7623*V916+0.00202406*AA916-0.000740146*E916-0.00963493*(I916*N916)</f>
        <v>8831.14395685892</v>
      </c>
      <c r="AM916" s="30" t="n">
        <f aca="false">5205.907083+122.0638992*I916+13.609808*(N916/1000)-1.245906883*AD916+0.7746840854*AE916-134.2474226*AC916-1547.125689*IF(AND(B916&gt;=DATE(2020,3,20),B916&lt;=DATE(2020,6,26)),1,0)</f>
        <v>9229.84897455404</v>
      </c>
      <c r="AN916" s="30" t="n">
        <f aca="false">IF(ISNUMBER(C917),C917,AN917)-0.8328750492*(AD918-AD917)+3.274150872*(AE918-AE917)+0.7954612886*((IF(ISNUMBER(C917),C917,AN917)-IF(ISNUMBER(C916),C916,AN916))-(-0.8328750492*(AD917-AD916)+3.274150872*(AE917-AE916)))-1.394571582*AO917+0.4181414112*AO916</f>
        <v>9404.01424638731</v>
      </c>
      <c r="AP916" s="31" t="n">
        <f aca="false">AQ916+AR915+'ARIMAX(1,1,1) Model'!$C$19*(AR915-AR914)+'ARIMAX(1,1,1) Model'!$C$20*AS915</f>
        <v>9309.76006752184</v>
      </c>
      <c r="AQ916" s="31" t="n">
        <f aca="false">'ARIMAX(1,1,1) Model'!$C$6*I916+'ARIMAX(1,1,1) Model'!$C$7*N916/1000+'ARIMAX(1,1,1) Model'!$C$8*AD916+'ARIMAX(1,1,1) Model'!$C$9*AE916+'ARIMAX(1,1,1) Model'!$C$10*AC916+'ARIMAX(1,1,1) Model'!$C$11*IF(AND(B916&gt;='ARIMAX(1,1,1) Model'!$C$25,B916&lt;='ARIMAX(1,1,1) Model'!$C$26),1,0)+'ARIMAX(1,1,1) Model'!$C$12*E916/1000+'ARIMAX(1,1,1) Model'!$C$13*V916+'ARIMAX(1,1,1) Model'!$C$14*A916+'ARIMAX(1,1,1) Model'!$C$15*SIN(2*PI()*A916/'ARIMAX(1,1,1) Model'!$C$24)+'ARIMAX(1,1,1) Model'!$C$16*COS(2*PI()*A916/'ARIMAX(1,1,1) Model'!$C$24)+'ARIMAX(1,1,1) Model'!$C$17*SIN(4*PI()*A916/'ARIMAX(1,1,1) Model'!$C$24)+'ARIMAX(1,1,1) Model'!$C$18*COS(4*PI()*A916/'ARIMAX(1,1,1) Model'!$C$24)</f>
        <v>1765.04809967056</v>
      </c>
      <c r="AR916" s="31" t="n">
        <f aca="false">IF(ISNUMBER(C916),C916,AP916)-AQ916</f>
        <v>7657.95190032944</v>
      </c>
      <c r="AS916" s="31" t="n">
        <f aca="false">IF(ISNUMBER(C916),C916-AP916,0)</f>
        <v>113.23993247816</v>
      </c>
      <c r="AT916" s="32"/>
      <c r="AU916" s="33"/>
      <c r="AV916" s="33"/>
      <c r="AW916" s="31"/>
      <c r="AX916" s="31"/>
    </row>
    <row r="917" customFormat="false" ht="16.5" hidden="false" customHeight="true" outlineLevel="0" collapsed="false">
      <c r="A917" s="23" t="n">
        <v>916</v>
      </c>
      <c r="B917" s="24" t="n">
        <v>39682</v>
      </c>
      <c r="C917" s="23" t="n">
        <v>9411</v>
      </c>
      <c r="D917" s="25"/>
      <c r="E917" s="25" t="n">
        <v>424000</v>
      </c>
      <c r="F917" s="25"/>
      <c r="G917" s="25" t="n">
        <v>115.7</v>
      </c>
      <c r="H917" s="25" t="n">
        <v>111.66</v>
      </c>
      <c r="I917" s="25" t="n">
        <v>3.74</v>
      </c>
      <c r="J917" s="25" t="n">
        <v>14865.701</v>
      </c>
      <c r="K917" s="25" t="n">
        <v>894223</v>
      </c>
      <c r="L917" s="25" t="n">
        <v>1902</v>
      </c>
      <c r="M917" s="25" t="n">
        <v>13.006</v>
      </c>
      <c r="N917" s="25" t="n">
        <v>257484</v>
      </c>
      <c r="O917" s="25" t="n">
        <v>10187.1</v>
      </c>
      <c r="P917" s="25" t="n">
        <v>2645604</v>
      </c>
      <c r="Q917" s="25"/>
      <c r="R917" s="25" t="n">
        <v>12840</v>
      </c>
      <c r="S917" s="25" t="n">
        <v>12.5991</v>
      </c>
      <c r="T917" s="25" t="n">
        <v>108.3</v>
      </c>
      <c r="U917" s="25" t="n">
        <v>20</v>
      </c>
      <c r="V917" s="25" t="n">
        <v>88.8</v>
      </c>
      <c r="W917" s="25" t="n">
        <v>89.32792</v>
      </c>
      <c r="X917" s="25"/>
      <c r="Y917" s="25"/>
      <c r="Z917" s="25"/>
      <c r="AA917" s="25" t="n">
        <v>301696</v>
      </c>
      <c r="AB917" s="26"/>
      <c r="AC917" s="27" t="n">
        <v>0</v>
      </c>
      <c r="AD917" s="28" t="n">
        <v>0</v>
      </c>
      <c r="AE917" s="28" t="n">
        <v>71</v>
      </c>
      <c r="AF917" s="27"/>
      <c r="AG917" s="29" t="n">
        <f aca="false">6753.47943187+0.36116788*I917+0.01252571*N917-22.85359542*V917+0.00407811*AA917-0.00067349*E917</f>
        <v>8895.3905546452</v>
      </c>
      <c r="AH917" s="29" t="n">
        <f aca="false">A917*'Simple Linear Regression'!$B$18+'Simple Linear Regression'!$B$17</f>
        <v>8666.71831579662</v>
      </c>
      <c r="AI917" s="29" t="n">
        <f aca="false">7491.3971+0.0137554*N917-0.00058829*E917-34.3283*V917+0.30565*L917+54.6031*M917</f>
        <v>9026.9187322</v>
      </c>
      <c r="AJ917" s="29" t="n">
        <f aca="false">7491.3971-0.00058829*E917+0.30565*L917+54.6031*M917+0.0137554*N917-34.3283*V917</f>
        <v>9026.9187322</v>
      </c>
      <c r="AK917" s="30" t="n">
        <f aca="false">11611.58410651-152.38769329*I191+0.00324611*N191-2.92151591*V191-0.00770426*AA191-0.00077781*E191</f>
        <v>9596.3276642414</v>
      </c>
      <c r="AL917" s="29" t="n">
        <f aca="false">2192.59+2373.87*I917+0.0316653*N917-15.7623*V917+0.00202406*AA917-0.000740146*E917-0.00963493*(I917*N917)</f>
        <v>8842.9657846712</v>
      </c>
      <c r="AM917" s="30" t="n">
        <f aca="false">5205.907083+122.0638992*I917+13.609808*(N917/1000)-1.245906883*AD917+0.7746840854*AE917-134.2474226*AC917-1547.125689*IF(AND(B917&gt;=DATE(2020,3,20),B917&lt;=DATE(2020,6,26)),1,0)</f>
        <v>9221.7364391434</v>
      </c>
      <c r="AN917" s="30" t="n">
        <f aca="false">IF(ISNUMBER(C918),C918,AN918)-0.8328750492*(AD919-AD918)+3.274150872*(AE919-AE918)+0.7954612886*((IF(ISNUMBER(C918),C918,AN918)-IF(ISNUMBER(C917),C917,AN917))-(-0.8328750492*(AD918-AD917)+3.274150872*(AE918-AE917)))-1.394571582*AO918+0.4181414112*AO917</f>
        <v>9471.09331600412</v>
      </c>
      <c r="AP917" s="31" t="n">
        <f aca="false">AQ917+AR916+'ARIMAX(1,1,1) Model'!$C$19*(AR916-AR915)+'ARIMAX(1,1,1) Model'!$C$20*AS916</f>
        <v>9327.91829439555</v>
      </c>
      <c r="AQ917" s="31" t="n">
        <f aca="false">'ARIMAX(1,1,1) Model'!$C$6*I917+'ARIMAX(1,1,1) Model'!$C$7*N917/1000+'ARIMAX(1,1,1) Model'!$C$8*AD917+'ARIMAX(1,1,1) Model'!$C$9*AE917+'ARIMAX(1,1,1) Model'!$C$10*AC917+'ARIMAX(1,1,1) Model'!$C$11*IF(AND(B917&gt;='ARIMAX(1,1,1) Model'!$C$25,B917&lt;='ARIMAX(1,1,1) Model'!$C$26),1,0)+'ARIMAX(1,1,1) Model'!$C$12*E917/1000+'ARIMAX(1,1,1) Model'!$C$13*V917+'ARIMAX(1,1,1) Model'!$C$14*A917+'ARIMAX(1,1,1) Model'!$C$15*SIN(2*PI()*A917/'ARIMAX(1,1,1) Model'!$C$24)+'ARIMAX(1,1,1) Model'!$C$16*COS(2*PI()*A917/'ARIMAX(1,1,1) Model'!$C$24)+'ARIMAX(1,1,1) Model'!$C$17*SIN(4*PI()*A917/'ARIMAX(1,1,1) Model'!$C$24)+'ARIMAX(1,1,1) Model'!$C$18*COS(4*PI()*A917/'ARIMAX(1,1,1) Model'!$C$24)</f>
        <v>1766.23529830716</v>
      </c>
      <c r="AR917" s="31" t="n">
        <f aca="false">IF(ISNUMBER(C917),C917,AP917)-AQ917</f>
        <v>7644.76470169284</v>
      </c>
      <c r="AS917" s="31" t="n">
        <f aca="false">IF(ISNUMBER(C917),C917-AP917,0)</f>
        <v>83.0817056044543</v>
      </c>
      <c r="AT917" s="32"/>
      <c r="AU917" s="33"/>
      <c r="AV917" s="33"/>
      <c r="AW917" s="31"/>
      <c r="AX917" s="31"/>
    </row>
    <row r="918" customFormat="false" ht="16.5" hidden="false" customHeight="true" outlineLevel="0" collapsed="false">
      <c r="A918" s="23" t="n">
        <v>917</v>
      </c>
      <c r="B918" s="24" t="n">
        <v>39689</v>
      </c>
      <c r="C918" s="23" t="n">
        <v>9424</v>
      </c>
      <c r="D918" s="25"/>
      <c r="E918" s="25" t="n">
        <v>421000</v>
      </c>
      <c r="F918" s="25"/>
      <c r="G918" s="25" t="n">
        <v>116.092</v>
      </c>
      <c r="H918" s="25" t="n">
        <v>112.404</v>
      </c>
      <c r="I918" s="25" t="n">
        <v>3.685</v>
      </c>
      <c r="J918" s="25" t="n">
        <v>14865.701</v>
      </c>
      <c r="K918" s="25" t="n">
        <v>894223</v>
      </c>
      <c r="L918" s="25" t="n">
        <v>1902</v>
      </c>
      <c r="M918" s="25" t="n">
        <v>13.006</v>
      </c>
      <c r="N918" s="25" t="n">
        <v>257484</v>
      </c>
      <c r="O918" s="25" t="n">
        <v>10187.1</v>
      </c>
      <c r="P918" s="25" t="n">
        <v>2645604</v>
      </c>
      <c r="Q918" s="25"/>
      <c r="R918" s="25" t="n">
        <v>12840</v>
      </c>
      <c r="S918" s="25" t="n">
        <v>12.5991</v>
      </c>
      <c r="T918" s="25" t="n">
        <v>108.3</v>
      </c>
      <c r="U918" s="25" t="n">
        <v>21</v>
      </c>
      <c r="V918" s="25" t="n">
        <v>88.8</v>
      </c>
      <c r="W918" s="25" t="n">
        <v>89.41834</v>
      </c>
      <c r="X918" s="25"/>
      <c r="Y918" s="25"/>
      <c r="Z918" s="25"/>
      <c r="AA918" s="25" t="n">
        <v>301696</v>
      </c>
      <c r="AB918" s="26"/>
      <c r="AC918" s="27" t="n">
        <v>0</v>
      </c>
      <c r="AD918" s="28" t="n">
        <v>0</v>
      </c>
      <c r="AE918" s="28" t="n">
        <v>72.1</v>
      </c>
      <c r="AF918" s="27"/>
      <c r="AG918" s="29" t="n">
        <f aca="false">6753.47943187+0.36116788*I918+0.01252571*N918-22.85359542*V918+0.00407811*AA918-0.00067349*E918</f>
        <v>8897.3911604118</v>
      </c>
      <c r="AH918" s="29" t="n">
        <f aca="false">A918*'Simple Linear Regression'!$B$18+'Simple Linear Regression'!$B$17</f>
        <v>8667.57135288053</v>
      </c>
      <c r="AI918" s="29" t="n">
        <f aca="false">7491.3971+0.0137554*N918-0.00058829*E918-34.3283*V918+0.30565*L918+54.6031*M918</f>
        <v>9028.6836022</v>
      </c>
      <c r="AJ918" s="29" t="n">
        <f aca="false">7491.3971-0.00058829*E918+0.30565*L918+54.6031*M918+0.0137554*N918-34.3283*V918</f>
        <v>9028.6836022</v>
      </c>
      <c r="AK918" s="30" t="n">
        <f aca="false">11611.58410651-152.38769329*I192+0.00324611*N192-2.92151591*V192-0.00770426*AA192-0.00077781*E192</f>
        <v>9598.78173886759</v>
      </c>
      <c r="AL918" s="29" t="n">
        <f aca="false">2192.59+2373.87*I918+0.0316653*N918-15.7623*V918+0.00202406*AA918-0.000740146*E918-0.00963493*(I918*N918)</f>
        <v>8851.0695900578</v>
      </c>
      <c r="AM918" s="30" t="n">
        <f aca="false">5205.907083+122.0638992*I918+13.609808*(N918/1000)-1.245906883*AD918+0.7746840854*AE918-134.2474226*AC918-1547.125689*IF(AND(B918&gt;=DATE(2020,3,20),B918&lt;=DATE(2020,6,26)),1,0)</f>
        <v>9215.87507718134</v>
      </c>
      <c r="AN918" s="30" t="n">
        <f aca="false">IF(ISNUMBER(C919),C919,AN919)-0.8328750492*(AD920-AD919)+3.274150872*(AE920-AE919)+0.7954612886*((IF(ISNUMBER(C919),C919,AN919)-IF(ISNUMBER(C918),C918,AN918))-(-0.8328750492*(AD919-AD918)+3.274150872*(AE919-AE918)))-1.394571582*AO919+0.4181414112*AO918</f>
        <v>8709.11586341165</v>
      </c>
      <c r="AP918" s="31" t="n">
        <f aca="false">AQ918+AR917+'ARIMAX(1,1,1) Model'!$C$19*(AR917-AR916)+'ARIMAX(1,1,1) Model'!$C$20*AS917</f>
        <v>9337.08818947063</v>
      </c>
      <c r="AQ918" s="31" t="n">
        <f aca="false">'ARIMAX(1,1,1) Model'!$C$6*I918+'ARIMAX(1,1,1) Model'!$C$7*N918/1000+'ARIMAX(1,1,1) Model'!$C$8*AD918+'ARIMAX(1,1,1) Model'!$C$9*AE918+'ARIMAX(1,1,1) Model'!$C$10*AC918+'ARIMAX(1,1,1) Model'!$C$11*IF(AND(B918&gt;='ARIMAX(1,1,1) Model'!$C$25,B918&lt;='ARIMAX(1,1,1) Model'!$C$26),1,0)+'ARIMAX(1,1,1) Model'!$C$12*E918/1000+'ARIMAX(1,1,1) Model'!$C$13*V918+'ARIMAX(1,1,1) Model'!$C$14*A918+'ARIMAX(1,1,1) Model'!$C$15*SIN(2*PI()*A918/'ARIMAX(1,1,1) Model'!$C$24)+'ARIMAX(1,1,1) Model'!$C$16*COS(2*PI()*A918/'ARIMAX(1,1,1) Model'!$C$24)+'ARIMAX(1,1,1) Model'!$C$17*SIN(4*PI()*A918/'ARIMAX(1,1,1) Model'!$C$24)+'ARIMAX(1,1,1) Model'!$C$18*COS(4*PI()*A918/'ARIMAX(1,1,1) Model'!$C$24)</f>
        <v>1768.39012837221</v>
      </c>
      <c r="AR918" s="31" t="n">
        <f aca="false">IF(ISNUMBER(C918),C918,AP918)-AQ918</f>
        <v>7655.6098716278</v>
      </c>
      <c r="AS918" s="31" t="n">
        <f aca="false">IF(ISNUMBER(C918),C918-AP918,0)</f>
        <v>86.9118105293746</v>
      </c>
      <c r="AT918" s="32"/>
      <c r="AU918" s="33"/>
      <c r="AV918" s="33"/>
      <c r="AW918" s="31"/>
      <c r="AX918" s="31"/>
    </row>
    <row r="919" customFormat="false" ht="16.5" hidden="false" customHeight="true" outlineLevel="0" collapsed="false">
      <c r="A919" s="23" t="n">
        <v>918</v>
      </c>
      <c r="B919" s="24" t="n">
        <v>39696</v>
      </c>
      <c r="C919" s="23" t="n">
        <v>9090</v>
      </c>
      <c r="D919" s="25"/>
      <c r="E919" s="25" t="n">
        <v>442000</v>
      </c>
      <c r="F919" s="25"/>
      <c r="G919" s="25" t="n">
        <v>108.3675</v>
      </c>
      <c r="H919" s="25" t="n">
        <v>103.685</v>
      </c>
      <c r="I919" s="25" t="n">
        <v>3.68</v>
      </c>
      <c r="J919" s="25" t="n">
        <v>14865.701</v>
      </c>
      <c r="K919" s="25" t="n">
        <v>894223</v>
      </c>
      <c r="L919" s="25" t="n">
        <v>1932</v>
      </c>
      <c r="M919" s="25" t="n">
        <v>13.006</v>
      </c>
      <c r="N919" s="25" t="n">
        <v>257484</v>
      </c>
      <c r="O919" s="25" t="n">
        <v>10185.1</v>
      </c>
      <c r="P919" s="25" t="n">
        <v>2645604</v>
      </c>
      <c r="Q919" s="25"/>
      <c r="R919" s="25" t="n">
        <v>12840</v>
      </c>
      <c r="S919" s="25" t="n">
        <v>12.5991</v>
      </c>
      <c r="T919" s="25" t="n">
        <v>108.3</v>
      </c>
      <c r="U919" s="25" t="n">
        <v>21</v>
      </c>
      <c r="V919" s="25" t="n">
        <v>89.5</v>
      </c>
      <c r="W919" s="25" t="n">
        <v>89.70624</v>
      </c>
      <c r="X919" s="25"/>
      <c r="Y919" s="25"/>
      <c r="Z919" s="25"/>
      <c r="AA919" s="25" t="n">
        <v>301696</v>
      </c>
      <c r="AB919" s="26"/>
      <c r="AC919" s="27" t="n">
        <v>1</v>
      </c>
      <c r="AD919" s="28" t="n">
        <v>0</v>
      </c>
      <c r="AE919" s="28" t="n">
        <v>84.2</v>
      </c>
      <c r="AF919" s="27"/>
      <c r="AG919" s="29" t="n">
        <f aca="false">6753.47943187+0.36116788*I919+0.01252571*N919-22.85359542*V919+0.00407811*AA919-0.00067349*E919</f>
        <v>8867.2485477784</v>
      </c>
      <c r="AH919" s="29" t="n">
        <f aca="false">A919*'Simple Linear Regression'!$B$18+'Simple Linear Regression'!$B$17</f>
        <v>8668.42438996443</v>
      </c>
      <c r="AI919" s="29" t="n">
        <f aca="false">7491.3971+0.0137554*N919-0.00058829*E919-34.3283*V919+0.30565*L919+54.6031*M919</f>
        <v>9001.4692022</v>
      </c>
      <c r="AJ919" s="29" t="n">
        <f aca="false">7491.3971-0.00058829*E919+0.30565*L919+54.6031*M919+0.0137554*N919-34.3283*V919</f>
        <v>9001.4692022</v>
      </c>
      <c r="AK919" s="30" t="n">
        <f aca="false">11611.58410651-152.38769329*I193+0.00324611*N193-2.92151591*V193-0.00770426*AA193-0.00077781*E193</f>
        <v>9597.1406328802</v>
      </c>
      <c r="AL919" s="29" t="n">
        <f aca="false">2192.59+2373.87*I919+0.0316653*N919-15.7623*V919+0.00202406*AA919-0.000740146*E919-0.00963493*(I919*N919)</f>
        <v>8825.0277656384</v>
      </c>
      <c r="AM919" s="30" t="n">
        <f aca="false">5205.907083+122.0638992*I919+13.609808*(N919/1000)-1.245906883*AD919+0.7746840854*AE919-134.2474226*AC919-1547.125689*IF(AND(B919&gt;=DATE(2020,3,20),B919&lt;=DATE(2020,6,26)),1,0)</f>
        <v>9090.39101251868</v>
      </c>
      <c r="AN919" s="30" t="n">
        <f aca="false">IF(ISNUMBER(C920),C920,AN920)-0.8328750492*(AD921-AD920)+3.274150872*(AE921-AE920)+0.7954612886*((IF(ISNUMBER(C920),C920,AN920)-IF(ISNUMBER(C919),C919,AN919))-(-0.8328750492*(AD920-AD919)+3.274150872*(AE920-AE919)))-1.394571582*AO920+0.4181414112*AO919</f>
        <v>8781.49522242337</v>
      </c>
      <c r="AP919" s="31" t="n">
        <f aca="false">AQ919+AR918+'ARIMAX(1,1,1) Model'!$C$19*(AR918-AR917)+'ARIMAX(1,1,1) Model'!$C$20*AS918</f>
        <v>9259.31263278848</v>
      </c>
      <c r="AQ919" s="31" t="n">
        <f aca="false">'ARIMAX(1,1,1) Model'!$C$6*I919+'ARIMAX(1,1,1) Model'!$C$7*N919/1000+'ARIMAX(1,1,1) Model'!$C$8*AD919+'ARIMAX(1,1,1) Model'!$C$9*AE919+'ARIMAX(1,1,1) Model'!$C$10*AC919+'ARIMAX(1,1,1) Model'!$C$11*IF(AND(B919&gt;='ARIMAX(1,1,1) Model'!$C$25,B919&lt;='ARIMAX(1,1,1) Model'!$C$26),1,0)+'ARIMAX(1,1,1) Model'!$C$12*E919/1000+'ARIMAX(1,1,1) Model'!$C$13*V919+'ARIMAX(1,1,1) Model'!$C$14*A919+'ARIMAX(1,1,1) Model'!$C$15*SIN(2*PI()*A919/'ARIMAX(1,1,1) Model'!$C$24)+'ARIMAX(1,1,1) Model'!$C$16*COS(2*PI()*A919/'ARIMAX(1,1,1) Model'!$C$24)+'ARIMAX(1,1,1) Model'!$C$17*SIN(4*PI()*A919/'ARIMAX(1,1,1) Model'!$C$24)+'ARIMAX(1,1,1) Model'!$C$18*COS(4*PI()*A919/'ARIMAX(1,1,1) Model'!$C$24)</f>
        <v>1680.87289953934</v>
      </c>
      <c r="AR919" s="31" t="n">
        <f aca="false">IF(ISNUMBER(C919),C919,AP919)-AQ919</f>
        <v>7409.12710046066</v>
      </c>
      <c r="AS919" s="31" t="n">
        <f aca="false">IF(ISNUMBER(C919),C919-AP919,0)</f>
        <v>-169.312632788475</v>
      </c>
      <c r="AT919" s="32"/>
      <c r="AU919" s="33"/>
      <c r="AV919" s="33"/>
      <c r="AW919" s="31"/>
      <c r="AX919" s="31"/>
    </row>
    <row r="920" customFormat="false" ht="16.5" hidden="false" customHeight="true" outlineLevel="0" collapsed="false">
      <c r="A920" s="23" t="n">
        <v>919</v>
      </c>
      <c r="B920" s="24" t="n">
        <v>39703</v>
      </c>
      <c r="C920" s="23" t="n">
        <v>8907</v>
      </c>
      <c r="D920" s="25"/>
      <c r="E920" s="25" t="n">
        <v>441000</v>
      </c>
      <c r="F920" s="25"/>
      <c r="G920" s="25" t="n">
        <v>102.876</v>
      </c>
      <c r="H920" s="25" t="n">
        <v>97.28</v>
      </c>
      <c r="I920" s="25" t="n">
        <v>3.648</v>
      </c>
      <c r="J920" s="25" t="n">
        <v>14865.701</v>
      </c>
      <c r="K920" s="25" t="n">
        <v>900514</v>
      </c>
      <c r="L920" s="25" t="n">
        <v>1932</v>
      </c>
      <c r="M920" s="25" t="n">
        <v>13.006</v>
      </c>
      <c r="N920" s="25" t="n">
        <v>257484</v>
      </c>
      <c r="O920" s="25" t="n">
        <v>10185.1</v>
      </c>
      <c r="P920" s="25" t="n">
        <v>2645604</v>
      </c>
      <c r="Q920" s="25"/>
      <c r="R920" s="25" t="n">
        <v>12840</v>
      </c>
      <c r="S920" s="25" t="n">
        <v>12.5991</v>
      </c>
      <c r="T920" s="25" t="n">
        <v>108.3</v>
      </c>
      <c r="U920" s="25" t="n">
        <v>21</v>
      </c>
      <c r="V920" s="25" t="n">
        <v>89.5</v>
      </c>
      <c r="W920" s="25" t="n">
        <v>90.8511</v>
      </c>
      <c r="X920" s="25"/>
      <c r="Y920" s="25"/>
      <c r="Z920" s="25"/>
      <c r="AA920" s="25" t="n">
        <v>301696</v>
      </c>
      <c r="AB920" s="26"/>
      <c r="AC920" s="27" t="n">
        <v>0</v>
      </c>
      <c r="AD920" s="28" t="n">
        <v>2.2</v>
      </c>
      <c r="AE920" s="28" t="n">
        <v>59.2</v>
      </c>
      <c r="AF920" s="27"/>
      <c r="AG920" s="29" t="n">
        <f aca="false">6753.47943187+0.36116788*I920+0.01252571*N920-22.85359542*V920+0.00407811*AA920-0.00067349*E920</f>
        <v>8867.91048040624</v>
      </c>
      <c r="AH920" s="29" t="n">
        <f aca="false">A920*'Simple Linear Regression'!$B$18+'Simple Linear Regression'!$B$17</f>
        <v>8669.27742704833</v>
      </c>
      <c r="AI920" s="29" t="n">
        <f aca="false">7491.3971+0.0137554*N920-0.00058829*E920-34.3283*V920+0.30565*L920+54.6031*M920</f>
        <v>9002.0574922</v>
      </c>
      <c r="AJ920" s="29" t="n">
        <f aca="false">7491.3971-0.00058829*E920+0.30565*L920+54.6031*M920+0.0137554*N920-34.3283*V920</f>
        <v>9002.0574922</v>
      </c>
      <c r="AK920" s="30" t="n">
        <f aca="false">11611.58410651-152.38769329*I194+0.00324611*N194-2.92151591*V194-0.00770426*AA194-0.00077781*E194</f>
        <v>9589.49904903994</v>
      </c>
      <c r="AL920" s="29" t="n">
        <f aca="false">2192.59+2373.87*I920+0.0316653*N920-15.7623*V920+0.00202406*AA920-0.000740146*E920-0.00963493*(I920*N920)</f>
        <v>8829.19096175424</v>
      </c>
      <c r="AM920" s="30" t="n">
        <f aca="false">5205.907083+122.0638992*I920+13.609808*(N920/1000)-1.245906883*AD920+0.7746840854*AE920-134.2474226*AC920-1547.125689*IF(AND(B920&gt;=DATE(2020,3,20),B920&lt;=DATE(2020,6,26)),1,0)</f>
        <v>9198.62429306668</v>
      </c>
      <c r="AN920" s="30" t="n">
        <f aca="false">IF(ISNUMBER(C921),C921,AN921)-0.8328750492*(AD922-AD921)+3.274150872*(AE922-AE921)+0.7954612886*((IF(ISNUMBER(C921),C921,AN921)-IF(ISNUMBER(C920),C920,AN920))-(-0.8328750492*(AD921-AD920)+3.274150872*(AE921-AE920)))-1.394571582*AO921+0.4181414112*AO920</f>
        <v>8623.82529513459</v>
      </c>
      <c r="AP920" s="31" t="n">
        <f aca="false">AQ920+AR919+'ARIMAX(1,1,1) Model'!$C$19*(AR919-AR918)+'ARIMAX(1,1,1) Model'!$C$20*AS919</f>
        <v>9254.37977255833</v>
      </c>
      <c r="AQ920" s="31" t="n">
        <f aca="false">'ARIMAX(1,1,1) Model'!$C$6*I920+'ARIMAX(1,1,1) Model'!$C$7*N920/1000+'ARIMAX(1,1,1) Model'!$C$8*AD920+'ARIMAX(1,1,1) Model'!$C$9*AE920+'ARIMAX(1,1,1) Model'!$C$10*AC920+'ARIMAX(1,1,1) Model'!$C$11*IF(AND(B920&gt;='ARIMAX(1,1,1) Model'!$C$25,B920&lt;='ARIMAX(1,1,1) Model'!$C$26),1,0)+'ARIMAX(1,1,1) Model'!$C$12*E920/1000+'ARIMAX(1,1,1) Model'!$C$13*V920+'ARIMAX(1,1,1) Model'!$C$14*A920+'ARIMAX(1,1,1) Model'!$C$15*SIN(2*PI()*A920/'ARIMAX(1,1,1) Model'!$C$24)+'ARIMAX(1,1,1) Model'!$C$16*COS(2*PI()*A920/'ARIMAX(1,1,1) Model'!$C$24)+'ARIMAX(1,1,1) Model'!$C$17*SIN(4*PI()*A920/'ARIMAX(1,1,1) Model'!$C$24)+'ARIMAX(1,1,1) Model'!$C$18*COS(4*PI()*A920/'ARIMAX(1,1,1) Model'!$C$24)</f>
        <v>1716.89703680956</v>
      </c>
      <c r="AR920" s="31" t="n">
        <f aca="false">IF(ISNUMBER(C920),C920,AP920)-AQ920</f>
        <v>7190.10296319044</v>
      </c>
      <c r="AS920" s="31" t="n">
        <f aca="false">IF(ISNUMBER(C920),C920-AP920,0)</f>
        <v>-347.379772558328</v>
      </c>
      <c r="AT920" s="32"/>
      <c r="AU920" s="33"/>
      <c r="AV920" s="33"/>
      <c r="AW920" s="31"/>
      <c r="AX920" s="31"/>
    </row>
    <row r="921" customFormat="false" ht="16.5" hidden="false" customHeight="true" outlineLevel="0" collapsed="false">
      <c r="A921" s="23" t="n">
        <v>920</v>
      </c>
      <c r="B921" s="24" t="n">
        <v>39710</v>
      </c>
      <c r="C921" s="23" t="n">
        <v>8741</v>
      </c>
      <c r="D921" s="25"/>
      <c r="E921" s="25" t="n">
        <v>449000</v>
      </c>
      <c r="F921" s="25"/>
      <c r="G921" s="25" t="n">
        <v>97.19</v>
      </c>
      <c r="H921" s="25" t="n">
        <v>89.348</v>
      </c>
      <c r="I921" s="25" t="n">
        <v>3.835</v>
      </c>
      <c r="J921" s="25" t="n">
        <v>14865.701</v>
      </c>
      <c r="K921" s="25" t="n">
        <v>900514</v>
      </c>
      <c r="L921" s="25" t="n">
        <v>1932</v>
      </c>
      <c r="M921" s="25" t="n">
        <v>14.119</v>
      </c>
      <c r="N921" s="25" t="n">
        <v>261600</v>
      </c>
      <c r="O921" s="25" t="n">
        <v>10185.1</v>
      </c>
      <c r="P921" s="25" t="n">
        <v>2662410</v>
      </c>
      <c r="Q921" s="25"/>
      <c r="R921" s="25" t="n">
        <v>12840</v>
      </c>
      <c r="S921" s="25" t="n">
        <v>12.5991</v>
      </c>
      <c r="T921" s="25" t="n">
        <v>108.3</v>
      </c>
      <c r="U921" s="25" t="n">
        <v>21</v>
      </c>
      <c r="V921" s="25" t="n">
        <v>89.5</v>
      </c>
      <c r="W921" s="25" t="n">
        <v>91.86598</v>
      </c>
      <c r="X921" s="25"/>
      <c r="Y921" s="25"/>
      <c r="Z921" s="25"/>
      <c r="AA921" s="25" t="n">
        <v>301696</v>
      </c>
      <c r="AB921" s="26"/>
      <c r="AC921" s="27" t="n">
        <v>0</v>
      </c>
      <c r="AD921" s="28" t="n">
        <v>3</v>
      </c>
      <c r="AE921" s="28" t="n">
        <v>45.2</v>
      </c>
      <c r="AF921" s="27"/>
      <c r="AG921" s="29" t="n">
        <f aca="false">6753.47943187+0.36116788*I921+0.01252571*N921-22.85359542*V921+0.00407811*AA921-0.00067349*E921</f>
        <v>8914.1459211598</v>
      </c>
      <c r="AH921" s="29" t="n">
        <f aca="false">A921*'Simple Linear Regression'!$B$18+'Simple Linear Regression'!$B$17</f>
        <v>8670.13046413224</v>
      </c>
      <c r="AI921" s="29" t="n">
        <f aca="false">7491.3971+0.0137554*N921-0.00058829*E921-34.3283*V921+0.30565*L921+54.6031*M921</f>
        <v>9114.7416489</v>
      </c>
      <c r="AJ921" s="29" t="n">
        <f aca="false">7491.3971-0.00058829*E921+0.30565*L921+54.6031*M921+0.0137554*N921-34.3283*V921</f>
        <v>9114.7416489</v>
      </c>
      <c r="AK921" s="30" t="n">
        <f aca="false">11611.58410651-152.38769329*I195+0.00324611*N195-2.92151591*V195-0.00770426*AA195-0.00077781*E195</f>
        <v>9596.25172195626</v>
      </c>
      <c r="AL921" s="29" t="n">
        <f aca="false">2192.59+2373.87*I921+0.0316653*N921-15.7623*V921+0.00202406*AA921-0.000740146*E921-0.00963493*(I921*N921)</f>
        <v>8781.51469828</v>
      </c>
      <c r="AM921" s="30" t="n">
        <f aca="false">5205.907083+122.0638992*I921+13.609808*(N921/1000)-1.245906883*AD921+0.7746840854*AE921-134.2474226*AC921-1547.125689*IF(AND(B921&gt;=DATE(2020,3,20),B921&lt;=DATE(2020,6,26)),1,0)</f>
        <v>9265.62590924308</v>
      </c>
      <c r="AN921" s="30" t="n">
        <f aca="false">IF(ISNUMBER(C922),C922,AN922)-0.8328750492*(AD923-AD922)+3.274150872*(AE923-AE922)+0.7954612886*((IF(ISNUMBER(C922),C922,AN922)-IF(ISNUMBER(C921),C921,AN921))-(-0.8328750492*(AD922-AD921)+3.274150872*(AE922-AE921)))-1.394571582*AO922+0.4181414112*AO921</f>
        <v>8726.19477003511</v>
      </c>
      <c r="AP921" s="31" t="n">
        <f aca="false">AQ921+AR920+'ARIMAX(1,1,1) Model'!$C$19*(AR920-AR919)+'ARIMAX(1,1,1) Model'!$C$20*AS920</f>
        <v>9106.40454577093</v>
      </c>
      <c r="AQ921" s="31" t="n">
        <f aca="false">'ARIMAX(1,1,1) Model'!$C$6*I921+'ARIMAX(1,1,1) Model'!$C$7*N921/1000+'ARIMAX(1,1,1) Model'!$C$8*AD921+'ARIMAX(1,1,1) Model'!$C$9*AE921+'ARIMAX(1,1,1) Model'!$C$10*AC921+'ARIMAX(1,1,1) Model'!$C$11*IF(AND(B921&gt;='ARIMAX(1,1,1) Model'!$C$25,B921&lt;='ARIMAX(1,1,1) Model'!$C$26),1,0)+'ARIMAX(1,1,1) Model'!$C$12*E921/1000+'ARIMAX(1,1,1) Model'!$C$13*V921+'ARIMAX(1,1,1) Model'!$C$14*A921+'ARIMAX(1,1,1) Model'!$C$15*SIN(2*PI()*A921/'ARIMAX(1,1,1) Model'!$C$24)+'ARIMAX(1,1,1) Model'!$C$16*COS(2*PI()*A921/'ARIMAX(1,1,1) Model'!$C$24)+'ARIMAX(1,1,1) Model'!$C$17*SIN(4*PI()*A921/'ARIMAX(1,1,1) Model'!$C$24)+'ARIMAX(1,1,1) Model'!$C$18*COS(4*PI()*A921/'ARIMAX(1,1,1) Model'!$C$24)</f>
        <v>1624.99256919097</v>
      </c>
      <c r="AR921" s="31" t="n">
        <f aca="false">IF(ISNUMBER(C921),C921,AP921)-AQ921</f>
        <v>7116.00743080903</v>
      </c>
      <c r="AS921" s="31" t="n">
        <f aca="false">IF(ISNUMBER(C921),C921-AP921,0)</f>
        <v>-365.404545770929</v>
      </c>
      <c r="AT921" s="32"/>
      <c r="AU921" s="33"/>
      <c r="AV921" s="33"/>
      <c r="AW921" s="31"/>
      <c r="AX921" s="31"/>
    </row>
    <row r="922" customFormat="false" ht="16.5" hidden="false" customHeight="true" outlineLevel="0" collapsed="false">
      <c r="A922" s="23" t="n">
        <v>921</v>
      </c>
      <c r="B922" s="24" t="n">
        <v>39717</v>
      </c>
      <c r="C922" s="23" t="n">
        <v>8730</v>
      </c>
      <c r="D922" s="25"/>
      <c r="E922" s="25" t="n">
        <v>483000</v>
      </c>
      <c r="F922" s="25"/>
      <c r="G922" s="25" t="n">
        <v>111.122</v>
      </c>
      <c r="H922" s="25" t="n">
        <v>100.914</v>
      </c>
      <c r="I922" s="25" t="n">
        <v>3.718</v>
      </c>
      <c r="J922" s="25" t="n">
        <v>14865.701</v>
      </c>
      <c r="K922" s="25" t="n">
        <v>900514</v>
      </c>
      <c r="L922" s="25" t="n">
        <v>1932</v>
      </c>
      <c r="M922" s="25" t="n">
        <v>14.119</v>
      </c>
      <c r="N922" s="25" t="n">
        <v>261600</v>
      </c>
      <c r="O922" s="25" t="n">
        <v>10185.1</v>
      </c>
      <c r="P922" s="25" t="n">
        <v>2662410</v>
      </c>
      <c r="Q922" s="25"/>
      <c r="R922" s="25" t="n">
        <v>12840</v>
      </c>
      <c r="S922" s="25" t="n">
        <v>12.5991</v>
      </c>
      <c r="T922" s="25" t="n">
        <v>108.3</v>
      </c>
      <c r="U922" s="25" t="n">
        <v>21</v>
      </c>
      <c r="V922" s="25" t="n">
        <v>89.5</v>
      </c>
      <c r="W922" s="25" t="n">
        <v>91.72542</v>
      </c>
      <c r="X922" s="25"/>
      <c r="Y922" s="25"/>
      <c r="Z922" s="25"/>
      <c r="AA922" s="25" t="n">
        <v>301696</v>
      </c>
      <c r="AB922" s="26"/>
      <c r="AC922" s="27" t="n">
        <v>0</v>
      </c>
      <c r="AD922" s="28" t="n">
        <v>4.4</v>
      </c>
      <c r="AE922" s="28" t="n">
        <v>38.8</v>
      </c>
      <c r="AF922" s="27"/>
      <c r="AG922" s="29" t="n">
        <f aca="false">6753.47943187+0.36116788*I922+0.01252571*N922-22.85359542*V922+0.00407811*AA922-0.00067349*E922</f>
        <v>8891.20500451784</v>
      </c>
      <c r="AH922" s="29" t="n">
        <f aca="false">A922*'Simple Linear Regression'!$B$18+'Simple Linear Regression'!$B$17</f>
        <v>8670.98350121614</v>
      </c>
      <c r="AI922" s="29" t="n">
        <f aca="false">7491.3971+0.0137554*N922-0.00058829*E922-34.3283*V922+0.30565*L922+54.6031*M922</f>
        <v>9094.7397889</v>
      </c>
      <c r="AJ922" s="29" t="n">
        <f aca="false">7491.3971-0.00058829*E922+0.30565*L922+54.6031*M922+0.0137554*N922-34.3283*V922</f>
        <v>9094.7397889</v>
      </c>
      <c r="AK922" s="30" t="n">
        <f aca="false">11611.58410651-152.38769329*I196+0.00324611*N196-2.92151591*V196-0.00770426*AA196-0.00077781*E196</f>
        <v>9599.98838426297</v>
      </c>
      <c r="AL922" s="29" t="n">
        <f aca="false">2192.59+2373.87*I922+0.0316653*N922-15.7623*V922+0.00202406*AA922-0.000740146*E922-0.00963493*(I922*N922)</f>
        <v>8773.505173776</v>
      </c>
      <c r="AM922" s="30" t="n">
        <f aca="false">5205.907083+122.0638992*I922+13.609808*(N922/1000)-1.245906883*AD922+0.7746840854*AE922-134.2474226*AC922-1547.125689*IF(AND(B922&gt;=DATE(2020,3,20),B922&lt;=DATE(2020,6,26)),1,0)</f>
        <v>9244.64218525392</v>
      </c>
      <c r="AN922" s="30" t="n">
        <f aca="false">IF(ISNUMBER(C923),C923,AN923)-0.8328750492*(AD924-AD923)+3.274150872*(AE924-AE923)+0.7954612886*((IF(ISNUMBER(C923),C923,AN923)-IF(ISNUMBER(C922),C922,AN922))-(-0.8328750492*(AD923-AD922)+3.274150872*(AE923-AE922)))-1.394571582*AO923+0.4181414112*AO922</f>
        <v>8619.97500122099</v>
      </c>
      <c r="AP922" s="31" t="n">
        <f aca="false">AQ922+AR921+'ARIMAX(1,1,1) Model'!$C$19*(AR921-AR920)+'ARIMAX(1,1,1) Model'!$C$20*AS921</f>
        <v>9044.69316479225</v>
      </c>
      <c r="AQ922" s="31" t="n">
        <f aca="false">'ARIMAX(1,1,1) Model'!$C$6*I922+'ARIMAX(1,1,1) Model'!$C$7*N922/1000+'ARIMAX(1,1,1) Model'!$C$8*AD922+'ARIMAX(1,1,1) Model'!$C$9*AE922+'ARIMAX(1,1,1) Model'!$C$10*AC922+'ARIMAX(1,1,1) Model'!$C$11*IF(AND(B922&gt;='ARIMAX(1,1,1) Model'!$C$25,B922&lt;='ARIMAX(1,1,1) Model'!$C$26),1,0)+'ARIMAX(1,1,1) Model'!$C$12*E922/1000+'ARIMAX(1,1,1) Model'!$C$13*V922+'ARIMAX(1,1,1) Model'!$C$14*A922+'ARIMAX(1,1,1) Model'!$C$15*SIN(2*PI()*A922/'ARIMAX(1,1,1) Model'!$C$24)+'ARIMAX(1,1,1) Model'!$C$16*COS(2*PI()*A922/'ARIMAX(1,1,1) Model'!$C$24)+'ARIMAX(1,1,1) Model'!$C$17*SIN(4*PI()*A922/'ARIMAX(1,1,1) Model'!$C$24)+'ARIMAX(1,1,1) Model'!$C$18*COS(4*PI()*A922/'ARIMAX(1,1,1) Model'!$C$24)</f>
        <v>1607.01779472267</v>
      </c>
      <c r="AR922" s="31" t="n">
        <f aca="false">IF(ISNUMBER(C922),C922,AP922)-AQ922</f>
        <v>7122.98220527733</v>
      </c>
      <c r="AS922" s="31" t="n">
        <f aca="false">IF(ISNUMBER(C922),C922-AP922,0)</f>
        <v>-314.693164792252</v>
      </c>
      <c r="AT922" s="32"/>
      <c r="AU922" s="33"/>
      <c r="AV922" s="33"/>
      <c r="AW922" s="31"/>
      <c r="AX922" s="31"/>
    </row>
    <row r="923" customFormat="false" ht="16.5" hidden="false" customHeight="true" outlineLevel="0" collapsed="false">
      <c r="A923" s="23" t="n">
        <v>922</v>
      </c>
      <c r="B923" s="24" t="n">
        <v>39724</v>
      </c>
      <c r="C923" s="23" t="n">
        <v>8691</v>
      </c>
      <c r="D923" s="25"/>
      <c r="E923" s="25" t="n">
        <v>483000</v>
      </c>
      <c r="F923" s="25"/>
      <c r="G923" s="25" t="n">
        <v>96.594</v>
      </c>
      <c r="H923" s="25" t="n">
        <v>91.9</v>
      </c>
      <c r="I923" s="25" t="n">
        <v>3.632</v>
      </c>
      <c r="J923" s="25" t="n">
        <v>14865.701</v>
      </c>
      <c r="K923" s="25" t="n">
        <v>900514</v>
      </c>
      <c r="L923" s="25" t="n">
        <v>1932</v>
      </c>
      <c r="M923" s="25" t="n">
        <v>14.119</v>
      </c>
      <c r="N923" s="25" t="n">
        <v>261600</v>
      </c>
      <c r="O923" s="25" t="n">
        <v>10185.1</v>
      </c>
      <c r="P923" s="25" t="n">
        <v>2662410</v>
      </c>
      <c r="Q923" s="25"/>
      <c r="R923" s="25" t="n">
        <v>12840</v>
      </c>
      <c r="S923" s="25" t="n">
        <v>12.5991</v>
      </c>
      <c r="T923" s="25" t="n">
        <v>108.3</v>
      </c>
      <c r="U923" s="25" t="n">
        <v>21</v>
      </c>
      <c r="V923" s="25" t="n">
        <v>89.5</v>
      </c>
      <c r="W923" s="25" t="n">
        <v>90.3693</v>
      </c>
      <c r="X923" s="25"/>
      <c r="Y923" s="25"/>
      <c r="Z923" s="25"/>
      <c r="AA923" s="25" t="n">
        <v>301696</v>
      </c>
      <c r="AB923" s="26"/>
      <c r="AC923" s="27" t="n">
        <v>0</v>
      </c>
      <c r="AD923" s="28" t="n">
        <v>13.3</v>
      </c>
      <c r="AE923" s="28" t="n">
        <v>37.2</v>
      </c>
      <c r="AF923" s="27"/>
      <c r="AG923" s="29" t="n">
        <f aca="false">6753.47943187+0.36116788*I923+0.01252571*N923-22.85359542*V923+0.00407811*AA923-0.00067349*E923</f>
        <v>8891.17394408016</v>
      </c>
      <c r="AH923" s="29" t="n">
        <f aca="false">A923*'Simple Linear Regression'!$B$18+'Simple Linear Regression'!$B$17</f>
        <v>8671.83653830005</v>
      </c>
      <c r="AI923" s="29" t="n">
        <f aca="false">7491.3971+0.0137554*N923-0.00058829*E923-34.3283*V923+0.30565*L923+54.6031*M923</f>
        <v>9094.7397889</v>
      </c>
      <c r="AJ923" s="29" t="n">
        <f aca="false">7491.3971-0.00058829*E923+0.30565*L923+54.6031*M923+0.0137554*N923-34.3283*V923</f>
        <v>9094.7397889</v>
      </c>
      <c r="AK923" s="30" t="n">
        <f aca="false">11611.58410651-152.38769329*I197+0.00324611*N197-2.92151591*V197-0.00770426*AA197-0.00077781*E197</f>
        <v>9597.07714655691</v>
      </c>
      <c r="AL923" s="29" t="n">
        <f aca="false">2192.59+2373.87*I923+0.0316653*N923-15.7623*V923+0.00202406*AA923-0.000740146*E923-0.00963493*(I923*N923)</f>
        <v>8786.115154944</v>
      </c>
      <c r="AM923" s="30" t="n">
        <f aca="false">5205.907083+122.0638992*I923+13.609808*(N923/1000)-1.245906883*AD923+0.7746840854*AE923-134.2474226*AC923-1547.125689*IF(AND(B923&gt;=DATE(2020,3,20),B923&lt;=DATE(2020,6,26)),1,0)</f>
        <v>9221.81662412738</v>
      </c>
      <c r="AN923" s="30" t="n">
        <f aca="false">IF(ISNUMBER(C924),C924,AN924)-0.8328750492*(AD925-AD924)+3.274150872*(AE925-AE924)+0.7954612886*((IF(ISNUMBER(C924),C924,AN924)-IF(ISNUMBER(C923),C923,AN923))-(-0.8328750492*(AD924-AD923)+3.274150872*(AE924-AE923)))-1.394571582*AO924+0.4181414112*AO923</f>
        <v>9101.04496868075</v>
      </c>
      <c r="AP923" s="31" t="n">
        <f aca="false">AQ923+AR922+'ARIMAX(1,1,1) Model'!$C$19*(AR922-AR921)+'ARIMAX(1,1,1) Model'!$C$20*AS922</f>
        <v>9032.97530635485</v>
      </c>
      <c r="AQ923" s="31" t="n">
        <f aca="false">'ARIMAX(1,1,1) Model'!$C$6*I923+'ARIMAX(1,1,1) Model'!$C$7*N923/1000+'ARIMAX(1,1,1) Model'!$C$8*AD923+'ARIMAX(1,1,1) Model'!$C$9*AE923+'ARIMAX(1,1,1) Model'!$C$10*AC923+'ARIMAX(1,1,1) Model'!$C$11*IF(AND(B923&gt;='ARIMAX(1,1,1) Model'!$C$25,B923&lt;='ARIMAX(1,1,1) Model'!$C$26),1,0)+'ARIMAX(1,1,1) Model'!$C$12*E923/1000+'ARIMAX(1,1,1) Model'!$C$13*V923+'ARIMAX(1,1,1) Model'!$C$14*A923+'ARIMAX(1,1,1) Model'!$C$15*SIN(2*PI()*A923/'ARIMAX(1,1,1) Model'!$C$24)+'ARIMAX(1,1,1) Model'!$C$16*COS(2*PI()*A923/'ARIMAX(1,1,1) Model'!$C$24)+'ARIMAX(1,1,1) Model'!$C$17*SIN(4*PI()*A923/'ARIMAX(1,1,1) Model'!$C$24)+'ARIMAX(1,1,1) Model'!$C$18*COS(4*PI()*A923/'ARIMAX(1,1,1) Model'!$C$24)</f>
        <v>1626.06271821054</v>
      </c>
      <c r="AR923" s="31" t="n">
        <f aca="false">IF(ISNUMBER(C923),C923,AP923)-AQ923</f>
        <v>7064.93728178946</v>
      </c>
      <c r="AS923" s="31" t="n">
        <f aca="false">IF(ISNUMBER(C923),C923-AP923,0)</f>
        <v>-341.975306354849</v>
      </c>
      <c r="AT923" s="32"/>
      <c r="AU923" s="33"/>
      <c r="AV923" s="33"/>
      <c r="AW923" s="31"/>
      <c r="AX923" s="31"/>
    </row>
    <row r="924" customFormat="false" ht="16.5" hidden="false" customHeight="true" outlineLevel="0" collapsed="false">
      <c r="A924" s="23" t="n">
        <v>923</v>
      </c>
      <c r="B924" s="24" t="n">
        <v>39731</v>
      </c>
      <c r="C924" s="23" t="n">
        <v>8894</v>
      </c>
      <c r="D924" s="25"/>
      <c r="E924" s="25" t="n">
        <v>482000</v>
      </c>
      <c r="F924" s="25"/>
      <c r="G924" s="25" t="n">
        <v>86.242</v>
      </c>
      <c r="H924" s="25" t="n">
        <v>80.976</v>
      </c>
      <c r="I924" s="25" t="n">
        <v>3.484</v>
      </c>
      <c r="J924" s="25" t="n">
        <v>14865.701</v>
      </c>
      <c r="K924" s="25" t="n">
        <v>867243</v>
      </c>
      <c r="L924" s="25" t="n">
        <v>1987</v>
      </c>
      <c r="M924" s="25" t="n">
        <v>14.119</v>
      </c>
      <c r="N924" s="25" t="n">
        <v>261600</v>
      </c>
      <c r="O924" s="25" t="n">
        <v>10175.7</v>
      </c>
      <c r="P924" s="25" t="n">
        <v>2662410</v>
      </c>
      <c r="Q924" s="25"/>
      <c r="R924" s="25" t="n">
        <v>12840</v>
      </c>
      <c r="S924" s="25" t="n">
        <v>12.5991</v>
      </c>
      <c r="T924" s="25" t="n">
        <v>108.3</v>
      </c>
      <c r="U924" s="25" t="n">
        <v>21</v>
      </c>
      <c r="V924" s="25" t="n">
        <v>88.8</v>
      </c>
      <c r="W924" s="25" t="n">
        <v>92.641</v>
      </c>
      <c r="X924" s="25"/>
      <c r="Y924" s="25"/>
      <c r="Z924" s="25"/>
      <c r="AA924" s="25" t="n">
        <v>301696</v>
      </c>
      <c r="AB924" s="26"/>
      <c r="AC924" s="27" t="n">
        <v>0</v>
      </c>
      <c r="AD924" s="28" t="n">
        <v>22.7</v>
      </c>
      <c r="AE924" s="28" t="n">
        <v>24.3</v>
      </c>
      <c r="AF924" s="27"/>
      <c r="AG924" s="29" t="n">
        <f aca="false">6753.47943187+0.36116788*I924+0.01252571*N924-22.85359542*V924+0.00407811*AA924-0.00067349*E924</f>
        <v>8907.79149802792</v>
      </c>
      <c r="AH924" s="29" t="n">
        <f aca="false">A924*'Simple Linear Regression'!$B$18+'Simple Linear Regression'!$B$17</f>
        <v>8672.68957538395</v>
      </c>
      <c r="AI924" s="29" t="n">
        <f aca="false">7491.3971+0.0137554*N924-0.00058829*E924-34.3283*V924+0.30565*L924+54.6031*M924</f>
        <v>9136.1686389</v>
      </c>
      <c r="AJ924" s="29" t="n">
        <f aca="false">7491.3971-0.00058829*E924+0.30565*L924+54.6031*M924+0.0137554*N924-34.3283*V924</f>
        <v>9136.1686389</v>
      </c>
      <c r="AK924" s="30" t="n">
        <f aca="false">11611.58410651-152.38769329*I198+0.00324611*N198-2.92151591*V198-0.00770426*AA198-0.00077781*E198</f>
        <v>9596.47643685133</v>
      </c>
      <c r="AL924" s="29" t="n">
        <f aca="false">2192.59+2373.87*I924+0.0316653*N924-15.7623*V924+0.00202406*AA924-0.000740146*E924-0.00963493*(I924*N924)</f>
        <v>8819.589808768</v>
      </c>
      <c r="AM924" s="30" t="n">
        <f aca="false">5205.907083+122.0638992*I924+13.609808*(N924/1000)-1.245906883*AD924+0.7746840854*AE924-134.2474226*AC924-1547.125689*IF(AND(B924&gt;=DATE(2020,3,20),B924&lt;=DATE(2020,6,26)),1,0)</f>
        <v>9182.04621764392</v>
      </c>
      <c r="AN924" s="30" t="n">
        <f aca="false">IF(ISNUMBER(C925),C925,AN925)-0.8328750492*(AD926-AD925)+3.274150872*(AE926-AE925)+0.7954612886*((IF(ISNUMBER(C925),C925,AN925)-IF(ISNUMBER(C924),C924,AN924))-(-0.8328750492*(AD925-AD924)+3.274150872*(AE925-AE924)))-1.394571582*AO925+0.4181414112*AO924</f>
        <v>9111.00850027917</v>
      </c>
      <c r="AP924" s="31" t="n">
        <f aca="false">AQ924+AR923+'ARIMAX(1,1,1) Model'!$C$19*(AR923-AR922)+'ARIMAX(1,1,1) Model'!$C$20*AS923</f>
        <v>8982.27655441923</v>
      </c>
      <c r="AQ924" s="31" t="n">
        <f aca="false">'ARIMAX(1,1,1) Model'!$C$6*I924+'ARIMAX(1,1,1) Model'!$C$7*N924/1000+'ARIMAX(1,1,1) Model'!$C$8*AD924+'ARIMAX(1,1,1) Model'!$C$9*AE924+'ARIMAX(1,1,1) Model'!$C$10*AC924+'ARIMAX(1,1,1) Model'!$C$11*IF(AND(B924&gt;='ARIMAX(1,1,1) Model'!$C$25,B924&lt;='ARIMAX(1,1,1) Model'!$C$26),1,0)+'ARIMAX(1,1,1) Model'!$C$12*E924/1000+'ARIMAX(1,1,1) Model'!$C$13*V924+'ARIMAX(1,1,1) Model'!$C$14*A924+'ARIMAX(1,1,1) Model'!$C$15*SIN(2*PI()*A924/'ARIMAX(1,1,1) Model'!$C$24)+'ARIMAX(1,1,1) Model'!$C$16*COS(2*PI()*A924/'ARIMAX(1,1,1) Model'!$C$24)+'ARIMAX(1,1,1) Model'!$C$17*SIN(4*PI()*A924/'ARIMAX(1,1,1) Model'!$C$24)+'ARIMAX(1,1,1) Model'!$C$18*COS(4*PI()*A924/'ARIMAX(1,1,1) Model'!$C$24)</f>
        <v>1615.19416264669</v>
      </c>
      <c r="AR924" s="31" t="n">
        <f aca="false">IF(ISNUMBER(C924),C924,AP924)-AQ924</f>
        <v>7278.80583735331</v>
      </c>
      <c r="AS924" s="31" t="n">
        <f aca="false">IF(ISNUMBER(C924),C924-AP924,0)</f>
        <v>-88.2765544192334</v>
      </c>
      <c r="AT924" s="32"/>
      <c r="AU924" s="33"/>
      <c r="AV924" s="33"/>
      <c r="AW924" s="31"/>
      <c r="AX924" s="31"/>
    </row>
    <row r="925" customFormat="false" ht="16.5" hidden="false" customHeight="true" outlineLevel="0" collapsed="false">
      <c r="A925" s="23" t="n">
        <v>924</v>
      </c>
      <c r="B925" s="24" t="n">
        <v>39738</v>
      </c>
      <c r="C925" s="23" t="n">
        <v>9065</v>
      </c>
      <c r="D925" s="25"/>
      <c r="E925" s="25" t="n">
        <v>461000</v>
      </c>
      <c r="F925" s="25"/>
      <c r="G925" s="25" t="n">
        <v>75.19</v>
      </c>
      <c r="H925" s="25" t="n">
        <v>69.28</v>
      </c>
      <c r="I925" s="25" t="n">
        <v>3.151</v>
      </c>
      <c r="J925" s="25" t="n">
        <v>14865.701</v>
      </c>
      <c r="K925" s="25" t="n">
        <v>867243</v>
      </c>
      <c r="L925" s="25" t="n">
        <v>1987</v>
      </c>
      <c r="M925" s="25" t="n">
        <v>12.961</v>
      </c>
      <c r="N925" s="25" t="n">
        <v>260609</v>
      </c>
      <c r="O925" s="25" t="n">
        <v>10175.7</v>
      </c>
      <c r="P925" s="25" t="n">
        <v>2662410</v>
      </c>
      <c r="Q925" s="25"/>
      <c r="R925" s="25" t="n">
        <v>12840</v>
      </c>
      <c r="S925" s="25" t="n">
        <v>12.5991</v>
      </c>
      <c r="T925" s="25" t="n">
        <v>108.3</v>
      </c>
      <c r="U925" s="25" t="n">
        <v>21</v>
      </c>
      <c r="V925" s="25" t="n">
        <v>88.8</v>
      </c>
      <c r="W925" s="25" t="n">
        <v>96.4267</v>
      </c>
      <c r="X925" s="25"/>
      <c r="Y925" s="25"/>
      <c r="Z925" s="25"/>
      <c r="AA925" s="25" t="n">
        <v>301696</v>
      </c>
      <c r="AB925" s="26"/>
      <c r="AC925" s="27" t="n">
        <v>0</v>
      </c>
      <c r="AD925" s="28" t="n">
        <v>16.2</v>
      </c>
      <c r="AE925" s="28" t="n">
        <v>24.4</v>
      </c>
      <c r="AF925" s="27"/>
      <c r="AG925" s="29" t="n">
        <f aca="false">6753.47943187+0.36116788*I925+0.01252571*N925-22.85359542*V925+0.00407811*AA925-0.00067349*E925</f>
        <v>8909.40154051388</v>
      </c>
      <c r="AH925" s="29" t="n">
        <f aca="false">A925*'Simple Linear Regression'!$B$18+'Simple Linear Regression'!$B$17</f>
        <v>8673.54261246785</v>
      </c>
      <c r="AI925" s="29" t="n">
        <f aca="false">7491.3971+0.0137554*N925-0.00058829*E925-34.3283*V925+0.30565*L925+54.6031*M925</f>
        <v>9071.6607377</v>
      </c>
      <c r="AJ925" s="29" t="n">
        <f aca="false">7491.3971-0.00058829*E925+0.30565*L925+54.6031*M925+0.0137554*N925-34.3283*V925</f>
        <v>9071.6607377</v>
      </c>
      <c r="AK925" s="30" t="n">
        <f aca="false">11611.58410651-152.38769329*I199+0.00324611*N199-2.92151591*V199-0.00770426*AA199-0.00077781*E199</f>
        <v>9548.67205180462</v>
      </c>
      <c r="AL925" s="29" t="n">
        <f aca="false">2192.59+2373.87*I925+0.0316653*N925-15.7623*V925+0.00202406*AA925-0.000740146*E925-0.00963493*(I925*N925)</f>
        <v>8882.66601002213</v>
      </c>
      <c r="AM925" s="30" t="n">
        <f aca="false">5205.907083+122.0638992*I925+13.609808*(N925/1000)-1.245906883*AD925+0.7746840854*AE925-134.2474226*AC925-1547.125689*IF(AND(B925&gt;=DATE(2020,3,20),B925&lt;=DATE(2020,6,26)),1,0)</f>
        <v>9136.08748263036</v>
      </c>
      <c r="AN925" s="30" t="n">
        <f aca="false">IF(ISNUMBER(C926),C926,AN926)-0.8328750492*(AD927-AD926)+3.274150872*(AE927-AE926)+0.7954612886*((IF(ISNUMBER(C926),C926,AN926)-IF(ISNUMBER(C925),C925,AN925))-(-0.8328750492*(AD926-AD925)+3.274150872*(AE926-AE925)))-1.394571582*AO926+0.4181414112*AO925</f>
        <v>9104.03201396374</v>
      </c>
      <c r="AP925" s="31" t="n">
        <f aca="false">AQ925+AR924+'ARIMAX(1,1,1) Model'!$C$19*(AR924-AR923)+'ARIMAX(1,1,1) Model'!$C$20*AS924</f>
        <v>9078.1000204753</v>
      </c>
      <c r="AQ925" s="31" t="n">
        <f aca="false">'ARIMAX(1,1,1) Model'!$C$6*I925+'ARIMAX(1,1,1) Model'!$C$7*N925/1000+'ARIMAX(1,1,1) Model'!$C$8*AD925+'ARIMAX(1,1,1) Model'!$C$9*AE925+'ARIMAX(1,1,1) Model'!$C$10*AC925+'ARIMAX(1,1,1) Model'!$C$11*IF(AND(B925&gt;='ARIMAX(1,1,1) Model'!$C$25,B925&lt;='ARIMAX(1,1,1) Model'!$C$26),1,0)+'ARIMAX(1,1,1) Model'!$C$12*E925/1000+'ARIMAX(1,1,1) Model'!$C$13*V925+'ARIMAX(1,1,1) Model'!$C$14*A925+'ARIMAX(1,1,1) Model'!$C$15*SIN(2*PI()*A925/'ARIMAX(1,1,1) Model'!$C$24)+'ARIMAX(1,1,1) Model'!$C$16*COS(2*PI()*A925/'ARIMAX(1,1,1) Model'!$C$24)+'ARIMAX(1,1,1) Model'!$C$17*SIN(4*PI()*A925/'ARIMAX(1,1,1) Model'!$C$24)+'ARIMAX(1,1,1) Model'!$C$18*COS(4*PI()*A925/'ARIMAX(1,1,1) Model'!$C$24)</f>
        <v>1698.97896219836</v>
      </c>
      <c r="AR925" s="31" t="n">
        <f aca="false">IF(ISNUMBER(C925),C925,AP925)-AQ925</f>
        <v>7366.02103780164</v>
      </c>
      <c r="AS925" s="31" t="n">
        <f aca="false">IF(ISNUMBER(C925),C925-AP925,0)</f>
        <v>-13.1000204752982</v>
      </c>
      <c r="AT925" s="32"/>
      <c r="AU925" s="33"/>
      <c r="AV925" s="33"/>
      <c r="AW925" s="31"/>
      <c r="AX925" s="31"/>
    </row>
    <row r="926" customFormat="false" ht="16.5" hidden="false" customHeight="true" outlineLevel="0" collapsed="false">
      <c r="A926" s="23" t="n">
        <v>925</v>
      </c>
      <c r="B926" s="24" t="n">
        <v>39745</v>
      </c>
      <c r="C926" s="23" t="n">
        <v>9057</v>
      </c>
      <c r="D926" s="25"/>
      <c r="E926" s="25" t="n">
        <v>478000</v>
      </c>
      <c r="F926" s="25"/>
      <c r="G926" s="25" t="n">
        <v>68.56</v>
      </c>
      <c r="H926" s="25" t="n">
        <v>64.404</v>
      </c>
      <c r="I926" s="25" t="n">
        <v>2.914</v>
      </c>
      <c r="J926" s="25" t="n">
        <v>14865.701</v>
      </c>
      <c r="K926" s="25" t="n">
        <v>867243</v>
      </c>
      <c r="L926" s="25" t="n">
        <v>1987</v>
      </c>
      <c r="M926" s="25" t="n">
        <v>12.961</v>
      </c>
      <c r="N926" s="25" t="n">
        <v>260609</v>
      </c>
      <c r="O926" s="25" t="n">
        <v>10175.7</v>
      </c>
      <c r="P926" s="25" t="n">
        <v>2662410</v>
      </c>
      <c r="Q926" s="25"/>
      <c r="R926" s="25" t="n">
        <v>12840</v>
      </c>
      <c r="S926" s="25" t="n">
        <v>12.5991</v>
      </c>
      <c r="T926" s="25" t="n">
        <v>108.3</v>
      </c>
      <c r="U926" s="25" t="n">
        <v>21</v>
      </c>
      <c r="V926" s="25" t="n">
        <v>88.8</v>
      </c>
      <c r="W926" s="25" t="n">
        <v>97.5042</v>
      </c>
      <c r="X926" s="25"/>
      <c r="Y926" s="25"/>
      <c r="Z926" s="25"/>
      <c r="AA926" s="25" t="n">
        <v>301696</v>
      </c>
      <c r="AB926" s="26"/>
      <c r="AC926" s="27" t="n">
        <v>0</v>
      </c>
      <c r="AD926" s="28" t="n">
        <v>61.4</v>
      </c>
      <c r="AE926" s="28" t="n">
        <v>9.8</v>
      </c>
      <c r="AF926" s="27"/>
      <c r="AG926" s="29" t="n">
        <f aca="false">6753.47943187+0.36116788*I926+0.01252571*N926-22.85359542*V926+0.00407811*AA926-0.00067349*E926</f>
        <v>8897.86661372632</v>
      </c>
      <c r="AH926" s="29" t="n">
        <f aca="false">A926*'Simple Linear Regression'!$B$18+'Simple Linear Regression'!$B$17</f>
        <v>8674.39564955176</v>
      </c>
      <c r="AI926" s="29" t="n">
        <f aca="false">7491.3971+0.0137554*N926-0.00058829*E926-34.3283*V926+0.30565*L926+54.6031*M926</f>
        <v>9061.6598077</v>
      </c>
      <c r="AJ926" s="29" t="n">
        <f aca="false">7491.3971-0.00058829*E926+0.30565*L926+54.6031*M926+0.0137554*N926-34.3283*V926</f>
        <v>9061.6598077</v>
      </c>
      <c r="AK926" s="30" t="n">
        <f aca="false">11611.58410651-152.38769329*I200+0.00324611*N200-2.92151591*V200-0.00770426*AA200-0.00077781*E200</f>
        <v>9552.37697104423</v>
      </c>
      <c r="AL926" s="29" t="n">
        <f aca="false">2192.59+2373.87*I926+0.0316653*N926-15.7623*V926+0.00202406*AA926-0.000740146*E926-0.00963493*(I926*N926)</f>
        <v>8902.57136297382</v>
      </c>
      <c r="AM926" s="30" t="n">
        <f aca="false">5205.907083+122.0638992*I926+13.609808*(N926/1000)-1.245906883*AD926+0.7746840854*AE926-134.2474226*AC926-1547.125689*IF(AND(B926&gt;=DATE(2020,3,20),B926&lt;=DATE(2020,6,26)),1,0)</f>
        <v>9039.53295976152</v>
      </c>
      <c r="AN926" s="30" t="n">
        <f aca="false">IF(ISNUMBER(C927),C927,AN927)-0.8328750492*(AD928-AD927)+3.274150872*(AE928-AE927)+0.7954612886*((IF(ISNUMBER(C927),C927,AN927)-IF(ISNUMBER(C926),C926,AN926))-(-0.8328750492*(AD927-AD926)+3.274150872*(AE927-AE926)))-1.394571582*AO927+0.4181414112*AO926</f>
        <v>9149.06736425229</v>
      </c>
      <c r="AP926" s="31" t="n">
        <f aca="false">AQ926+AR925+'ARIMAX(1,1,1) Model'!$C$19*(AR925-AR924)+'ARIMAX(1,1,1) Model'!$C$20*AS925</f>
        <v>9108.0233613898</v>
      </c>
      <c r="AQ926" s="31" t="n">
        <f aca="false">'ARIMAX(1,1,1) Model'!$C$6*I926+'ARIMAX(1,1,1) Model'!$C$7*N926/1000+'ARIMAX(1,1,1) Model'!$C$8*AD926+'ARIMAX(1,1,1) Model'!$C$9*AE926+'ARIMAX(1,1,1) Model'!$C$10*AC926+'ARIMAX(1,1,1) Model'!$C$11*IF(AND(B926&gt;='ARIMAX(1,1,1) Model'!$C$25,B926&lt;='ARIMAX(1,1,1) Model'!$C$26),1,0)+'ARIMAX(1,1,1) Model'!$C$12*E926/1000+'ARIMAX(1,1,1) Model'!$C$13*V926+'ARIMAX(1,1,1) Model'!$C$14*A926+'ARIMAX(1,1,1) Model'!$C$15*SIN(2*PI()*A926/'ARIMAX(1,1,1) Model'!$C$24)+'ARIMAX(1,1,1) Model'!$C$16*COS(2*PI()*A926/'ARIMAX(1,1,1) Model'!$C$24)+'ARIMAX(1,1,1) Model'!$C$17*SIN(4*PI()*A926/'ARIMAX(1,1,1) Model'!$C$24)+'ARIMAX(1,1,1) Model'!$C$18*COS(4*PI()*A926/'ARIMAX(1,1,1) Model'!$C$24)</f>
        <v>1721.70496956467</v>
      </c>
      <c r="AR926" s="31" t="n">
        <f aca="false">IF(ISNUMBER(C926),C926,AP926)-AQ926</f>
        <v>7335.29503043533</v>
      </c>
      <c r="AS926" s="31" t="n">
        <f aca="false">IF(ISNUMBER(C926),C926-AP926,0)</f>
        <v>-51.0233613897963</v>
      </c>
      <c r="AT926" s="32"/>
      <c r="AU926" s="33"/>
      <c r="AV926" s="33"/>
      <c r="AW926" s="31"/>
      <c r="AX926" s="31"/>
    </row>
    <row r="927" customFormat="false" ht="16.5" hidden="false" customHeight="true" outlineLevel="0" collapsed="false">
      <c r="A927" s="23" t="n">
        <v>926</v>
      </c>
      <c r="B927" s="24" t="n">
        <v>39752</v>
      </c>
      <c r="C927" s="23" t="n">
        <v>9095</v>
      </c>
      <c r="D927" s="25"/>
      <c r="E927" s="25" t="n">
        <v>480000</v>
      </c>
      <c r="F927" s="25"/>
      <c r="G927" s="25" t="n">
        <v>65.212</v>
      </c>
      <c r="H927" s="25" t="n">
        <v>60.614</v>
      </c>
      <c r="I927" s="25" t="n">
        <v>2.656</v>
      </c>
      <c r="J927" s="25" t="n">
        <v>14865.701</v>
      </c>
      <c r="K927" s="25" t="n">
        <v>867243</v>
      </c>
      <c r="L927" s="25" t="n">
        <v>1987</v>
      </c>
      <c r="M927" s="25" t="n">
        <v>12.961</v>
      </c>
      <c r="N927" s="25" t="n">
        <v>260609</v>
      </c>
      <c r="O927" s="25" t="n">
        <v>10175.7</v>
      </c>
      <c r="P927" s="25" t="n">
        <v>2662410</v>
      </c>
      <c r="Q927" s="25"/>
      <c r="R927" s="25" t="n">
        <v>12840</v>
      </c>
      <c r="S927" s="25" t="n">
        <v>12.5991</v>
      </c>
      <c r="T927" s="25" t="n">
        <v>108.3</v>
      </c>
      <c r="U927" s="25" t="n">
        <v>21</v>
      </c>
      <c r="V927" s="25" t="n">
        <v>88.8</v>
      </c>
      <c r="W927" s="25" t="n">
        <v>100.34982</v>
      </c>
      <c r="X927" s="25"/>
      <c r="Y927" s="25"/>
      <c r="Z927" s="25"/>
      <c r="AA927" s="25" t="n">
        <v>301696</v>
      </c>
      <c r="AB927" s="26"/>
      <c r="AC927" s="27" t="n">
        <v>0</v>
      </c>
      <c r="AD927" s="28" t="n">
        <v>78.9</v>
      </c>
      <c r="AE927" s="28" t="n">
        <v>9.8</v>
      </c>
      <c r="AF927" s="27"/>
      <c r="AG927" s="29" t="n">
        <f aca="false">6753.47943187+0.36116788*I927+0.01252571*N927-22.85359542*V927+0.00407811*AA927-0.00067349*E927</f>
        <v>8896.42645241328</v>
      </c>
      <c r="AH927" s="29" t="n">
        <f aca="false">A927*'Simple Linear Regression'!$B$18+'Simple Linear Regression'!$B$17</f>
        <v>8675.24868663566</v>
      </c>
      <c r="AI927" s="29" t="n">
        <f aca="false">7491.3971+0.0137554*N927-0.00058829*E927-34.3283*V927+0.30565*L927+54.6031*M927</f>
        <v>9060.4832277</v>
      </c>
      <c r="AJ927" s="29" t="n">
        <f aca="false">7491.3971-0.00058829*E927+0.30565*L927+54.6031*M927+0.0137554*N927-34.3283*V927</f>
        <v>9060.4832277</v>
      </c>
      <c r="AK927" s="30" t="n">
        <f aca="false">11611.58410651-152.38769329*I201+0.00324611*N201-2.92151591*V201-0.00770426*AA201-0.00077781*E201</f>
        <v>9551.26264259055</v>
      </c>
      <c r="AL927" s="29" t="n">
        <f aca="false">2192.59+2373.87*I927+0.0316653*N927-15.7623*V927+0.00202406*AA927-0.000740146*E927-0.00963493*(I927*N927)</f>
        <v>8936.45757484528</v>
      </c>
      <c r="AM927" s="30" t="n">
        <f aca="false">5205.907083+122.0638992*I927+13.609808*(N927/1000)-1.245906883*AD927+0.7746840854*AE927-134.2474226*AC927-1547.125689*IF(AND(B927&gt;=DATE(2020,3,20),B927&lt;=DATE(2020,6,26)),1,0)</f>
        <v>8986.23710331542</v>
      </c>
      <c r="AN927" s="30" t="n">
        <f aca="false">IF(ISNUMBER(C928),C928,AN928)-0.8328750492*(AD929-AD928)+3.274150872*(AE929-AE928)+0.7954612886*((IF(ISNUMBER(C928),C928,AN928)-IF(ISNUMBER(C927),C927,AN927))-(-0.8328750492*(AD928-AD927)+3.274150872*(AE928-AE927)))-1.394571582*AO928+0.4181414112*AO927</f>
        <v>8887.24352516683</v>
      </c>
      <c r="AP927" s="31" t="n">
        <f aca="false">AQ927+AR926+'ARIMAX(1,1,1) Model'!$C$19*(AR926-AR925)+'ARIMAX(1,1,1) Model'!$C$20*AS926</f>
        <v>9160.83187976567</v>
      </c>
      <c r="AQ927" s="31" t="n">
        <f aca="false">'ARIMAX(1,1,1) Model'!$C$6*I927+'ARIMAX(1,1,1) Model'!$C$7*N927/1000+'ARIMAX(1,1,1) Model'!$C$8*AD927+'ARIMAX(1,1,1) Model'!$C$9*AE927+'ARIMAX(1,1,1) Model'!$C$10*AC927+'ARIMAX(1,1,1) Model'!$C$11*IF(AND(B927&gt;='ARIMAX(1,1,1) Model'!$C$25,B927&lt;='ARIMAX(1,1,1) Model'!$C$26),1,0)+'ARIMAX(1,1,1) Model'!$C$12*E927/1000+'ARIMAX(1,1,1) Model'!$C$13*V927+'ARIMAX(1,1,1) Model'!$C$14*A927+'ARIMAX(1,1,1) Model'!$C$15*SIN(2*PI()*A927/'ARIMAX(1,1,1) Model'!$C$24)+'ARIMAX(1,1,1) Model'!$C$16*COS(2*PI()*A927/'ARIMAX(1,1,1) Model'!$C$24)+'ARIMAX(1,1,1) Model'!$C$17*SIN(4*PI()*A927/'ARIMAX(1,1,1) Model'!$C$24)+'ARIMAX(1,1,1) Model'!$C$18*COS(4*PI()*A927/'ARIMAX(1,1,1) Model'!$C$24)</f>
        <v>1782.60832221943</v>
      </c>
      <c r="AR927" s="31" t="n">
        <f aca="false">IF(ISNUMBER(C927),C927,AP927)-AQ927</f>
        <v>7312.39167778057</v>
      </c>
      <c r="AS927" s="31" t="n">
        <f aca="false">IF(ISNUMBER(C927),C927-AP927,0)</f>
        <v>-65.8318797656739</v>
      </c>
      <c r="AT927" s="32"/>
      <c r="AU927" s="33"/>
      <c r="AV927" s="33"/>
      <c r="AW927" s="31"/>
      <c r="AX927" s="31"/>
    </row>
    <row r="928" customFormat="false" ht="16.5" hidden="false" customHeight="true" outlineLevel="0" collapsed="false">
      <c r="A928" s="23" t="n">
        <v>927</v>
      </c>
      <c r="B928" s="24" t="n">
        <v>39759</v>
      </c>
      <c r="C928" s="23" t="n">
        <v>9002</v>
      </c>
      <c r="D928" s="25"/>
      <c r="E928" s="25" t="n">
        <v>490000</v>
      </c>
      <c r="F928" s="25"/>
      <c r="G928" s="25" t="n">
        <v>64.306</v>
      </c>
      <c r="H928" s="25" t="n">
        <v>59.434</v>
      </c>
      <c r="I928" s="25" t="n">
        <v>2.4</v>
      </c>
      <c r="J928" s="25" t="n">
        <v>14898.999</v>
      </c>
      <c r="K928" s="25" t="n">
        <v>867243</v>
      </c>
      <c r="L928" s="25" t="n">
        <v>2014</v>
      </c>
      <c r="M928" s="25" t="n">
        <v>12.961</v>
      </c>
      <c r="N928" s="25" t="n">
        <v>260609</v>
      </c>
      <c r="O928" s="25" t="n">
        <v>10116.4</v>
      </c>
      <c r="P928" s="25" t="n">
        <v>2662410</v>
      </c>
      <c r="Q928" s="25"/>
      <c r="R928" s="25" t="n">
        <v>12840</v>
      </c>
      <c r="S928" s="25" t="n">
        <v>12.5991</v>
      </c>
      <c r="T928" s="25" t="n">
        <v>109.1</v>
      </c>
      <c r="U928" s="25" t="n">
        <v>21</v>
      </c>
      <c r="V928" s="25" t="n">
        <v>87.1</v>
      </c>
      <c r="W928" s="25" t="n">
        <v>100.81696</v>
      </c>
      <c r="X928" s="25"/>
      <c r="Y928" s="25"/>
      <c r="Z928" s="25"/>
      <c r="AA928" s="25" t="n">
        <v>301696</v>
      </c>
      <c r="AB928" s="26"/>
      <c r="AC928" s="27" t="n">
        <v>0</v>
      </c>
      <c r="AD928" s="28" t="n">
        <v>46.9</v>
      </c>
      <c r="AE928" s="28" t="n">
        <v>5.4</v>
      </c>
      <c r="AF928" s="27"/>
      <c r="AG928" s="29" t="n">
        <f aca="false">6753.47943187+0.36116788*I928+0.01252571*N928-22.85359542*V928+0.00407811*AA928-0.00067349*E928</f>
        <v>8928.45020565</v>
      </c>
      <c r="AH928" s="29" t="n">
        <f aca="false">A928*'Simple Linear Regression'!$B$18+'Simple Linear Regression'!$B$17</f>
        <v>8676.10172371957</v>
      </c>
      <c r="AI928" s="29" t="n">
        <f aca="false">7491.3971+0.0137554*N928-0.00058829*E928-34.3283*V928+0.30565*L928+54.6031*M928</f>
        <v>9121.2109877</v>
      </c>
      <c r="AJ928" s="29" t="n">
        <f aca="false">7491.3971-0.00058829*E928+0.30565*L928+54.6031*M928+0.0137554*N928-34.3283*V928</f>
        <v>9121.2109877</v>
      </c>
      <c r="AK928" s="30" t="n">
        <f aca="false">11611.58410651-152.38769329*I202+0.00324611*N202-2.92151591*V202-0.00770426*AA202-0.00077781*E202</f>
        <v>9561.29949979713</v>
      </c>
      <c r="AL928" s="29" t="n">
        <f aca="false">2192.59+2373.87*I928+0.0316653*N928-15.7623*V928+0.00202406*AA928-0.000740146*E928-0.00963493*(I928*N928)</f>
        <v>8990.944369772</v>
      </c>
      <c r="AM928" s="30" t="n">
        <f aca="false">5205.907083+122.0638992*I928+13.609808*(N928/1000)-1.245906883*AD928+0.7746840854*AE928-134.2474226*AC928-1547.125689*IF(AND(B928&gt;=DATE(2020,3,20),B928&lt;=DATE(2020,6,26)),1,0)</f>
        <v>8991.44915540046</v>
      </c>
      <c r="AN928" s="30" t="n">
        <f aca="false">IF(ISNUMBER(C929),C929,AN929)-0.8328750492*(AD930-AD929)+3.274150872*(AE930-AE929)+0.7954612886*((IF(ISNUMBER(C929),C929,AN929)-IF(ISNUMBER(C928),C928,AN928))-(-0.8328750492*(AD929-AD928)+3.274150872*(AE929-AE928)))-1.394571582*AO929+0.4181414112*AO928</f>
        <v>8916.3804325076</v>
      </c>
      <c r="AP928" s="31" t="n">
        <f aca="false">AQ928+AR927+'ARIMAX(1,1,1) Model'!$C$19*(AR927-AR926)+'ARIMAX(1,1,1) Model'!$C$20*AS927</f>
        <v>9130.65518377926</v>
      </c>
      <c r="AQ928" s="31" t="n">
        <f aca="false">'ARIMAX(1,1,1) Model'!$C$6*I928+'ARIMAX(1,1,1) Model'!$C$7*N928/1000+'ARIMAX(1,1,1) Model'!$C$8*AD928+'ARIMAX(1,1,1) Model'!$C$9*AE928+'ARIMAX(1,1,1) Model'!$C$10*AC928+'ARIMAX(1,1,1) Model'!$C$11*IF(AND(B928&gt;='ARIMAX(1,1,1) Model'!$C$25,B928&lt;='ARIMAX(1,1,1) Model'!$C$26),1,0)+'ARIMAX(1,1,1) Model'!$C$12*E928/1000+'ARIMAX(1,1,1) Model'!$C$13*V928+'ARIMAX(1,1,1) Model'!$C$14*A928+'ARIMAX(1,1,1) Model'!$C$15*SIN(2*PI()*A928/'ARIMAX(1,1,1) Model'!$C$24)+'ARIMAX(1,1,1) Model'!$C$16*COS(2*PI()*A928/'ARIMAX(1,1,1) Model'!$C$24)+'ARIMAX(1,1,1) Model'!$C$17*SIN(4*PI()*A928/'ARIMAX(1,1,1) Model'!$C$24)+'ARIMAX(1,1,1) Model'!$C$18*COS(4*PI()*A928/'ARIMAX(1,1,1) Model'!$C$24)</f>
        <v>1761.24311962973</v>
      </c>
      <c r="AR928" s="31" t="n">
        <f aca="false">IF(ISNUMBER(C928),C928,AP928)-AQ928</f>
        <v>7240.75688037027</v>
      </c>
      <c r="AS928" s="31" t="n">
        <f aca="false">IF(ISNUMBER(C928),C928-AP928,0)</f>
        <v>-128.655183779258</v>
      </c>
      <c r="AT928" s="32"/>
      <c r="AU928" s="33"/>
      <c r="AV928" s="33"/>
      <c r="AW928" s="31"/>
      <c r="AX928" s="31"/>
    </row>
    <row r="929" customFormat="false" ht="16.5" hidden="false" customHeight="true" outlineLevel="0" collapsed="false">
      <c r="A929" s="23" t="n">
        <v>928</v>
      </c>
      <c r="B929" s="24" t="n">
        <v>39766</v>
      </c>
      <c r="C929" s="23" t="n">
        <v>8962</v>
      </c>
      <c r="D929" s="25"/>
      <c r="E929" s="25" t="n">
        <v>512000</v>
      </c>
      <c r="F929" s="25"/>
      <c r="G929" s="25" t="n">
        <v>58.602</v>
      </c>
      <c r="H929" s="25" t="n">
        <v>53.266</v>
      </c>
      <c r="I929" s="25" t="n">
        <v>2.224</v>
      </c>
      <c r="J929" s="25" t="n">
        <v>14898.999</v>
      </c>
      <c r="K929" s="25" t="n">
        <v>895654</v>
      </c>
      <c r="L929" s="25" t="n">
        <v>2014</v>
      </c>
      <c r="M929" s="25" t="n">
        <v>12.961</v>
      </c>
      <c r="N929" s="25" t="n">
        <v>260609</v>
      </c>
      <c r="O929" s="25" t="n">
        <v>10116.4</v>
      </c>
      <c r="P929" s="25" t="n">
        <v>2662410</v>
      </c>
      <c r="Q929" s="25"/>
      <c r="R929" s="25" t="n">
        <v>12840</v>
      </c>
      <c r="S929" s="25" t="n">
        <v>12.5991</v>
      </c>
      <c r="T929" s="25" t="n">
        <v>109.1</v>
      </c>
      <c r="U929" s="25" t="n">
        <v>21</v>
      </c>
      <c r="V929" s="25" t="n">
        <v>87.1</v>
      </c>
      <c r="W929" s="25" t="n">
        <v>98.89126</v>
      </c>
      <c r="X929" s="25"/>
      <c r="Y929" s="25"/>
      <c r="Z929" s="25"/>
      <c r="AA929" s="25" t="n">
        <v>301696</v>
      </c>
      <c r="AB929" s="26"/>
      <c r="AC929" s="27" t="n">
        <v>0</v>
      </c>
      <c r="AD929" s="28" t="n">
        <v>82.2</v>
      </c>
      <c r="AE929" s="28" t="n">
        <v>4.9</v>
      </c>
      <c r="AF929" s="27"/>
      <c r="AG929" s="29" t="n">
        <f aca="false">6753.47943187+0.36116788*I929+0.01252571*N929-22.85359542*V929+0.00407811*AA929-0.00067349*E929</f>
        <v>8913.56986010312</v>
      </c>
      <c r="AH929" s="29" t="n">
        <f aca="false">A929*'Simple Linear Regression'!$B$18+'Simple Linear Regression'!$B$17</f>
        <v>8676.95476080347</v>
      </c>
      <c r="AI929" s="29" t="n">
        <f aca="false">7491.3971+0.0137554*N929-0.00058829*E929-34.3283*V929+0.30565*L929+54.6031*M929</f>
        <v>9108.2686077</v>
      </c>
      <c r="AJ929" s="29" t="n">
        <f aca="false">7491.3971-0.00058829*E929+0.30565*L929+54.6031*M929+0.0137554*N929-34.3283*V929</f>
        <v>9108.2686077</v>
      </c>
      <c r="AK929" s="30" t="n">
        <f aca="false">11611.58410651-152.38769329*I203+0.00324611*N203-2.92151591*V203-0.00770426*AA203-0.00077781*E203</f>
        <v>9566.26764817345</v>
      </c>
      <c r="AL929" s="29" t="n">
        <f aca="false">2192.59+2373.87*I929+0.0316653*N929-15.7623*V929+0.00202406*AA929-0.000740146*E929-0.00963493*(I929*N929)</f>
        <v>8998.78714490912</v>
      </c>
      <c r="AM929" s="30" t="n">
        <f aca="false">5205.907083+122.0638992*I929+13.609808*(N929/1000)-1.245906883*AD929+0.7746840854*AE929-134.2474226*AC929-1547.125689*IF(AND(B929&gt;=DATE(2020,3,20),B929&lt;=DATE(2020,6,26)),1,0)</f>
        <v>8925.59805412866</v>
      </c>
      <c r="AN929" s="30" t="n">
        <f aca="false">IF(ISNUMBER(C930),C930,AN930)-0.8328750492*(AD931-AD930)+3.274150872*(AE931-AE930)+0.7954612886*((IF(ISNUMBER(C930),C930,AN930)-IF(ISNUMBER(C929),C929,AN929))-(-0.8328750492*(AD930-AD929)+3.274150872*(AE930-AE929)))-1.394571582*AO930+0.4181414112*AO929</f>
        <v>8767.27174140519</v>
      </c>
      <c r="AP929" s="31" t="n">
        <f aca="false">AQ929+AR928+'ARIMAX(1,1,1) Model'!$C$19*(AR928-AR927)+'ARIMAX(1,1,1) Model'!$C$20*AS928</f>
        <v>9140.73294544818</v>
      </c>
      <c r="AQ929" s="31" t="n">
        <f aca="false">'ARIMAX(1,1,1) Model'!$C$6*I929+'ARIMAX(1,1,1) Model'!$C$7*N929/1000+'ARIMAX(1,1,1) Model'!$C$8*AD929+'ARIMAX(1,1,1) Model'!$C$9*AE929+'ARIMAX(1,1,1) Model'!$C$10*AC929+'ARIMAX(1,1,1) Model'!$C$11*IF(AND(B929&gt;='ARIMAX(1,1,1) Model'!$C$25,B929&lt;='ARIMAX(1,1,1) Model'!$C$26),1,0)+'ARIMAX(1,1,1) Model'!$C$12*E929/1000+'ARIMAX(1,1,1) Model'!$C$13*V929+'ARIMAX(1,1,1) Model'!$C$14*A929+'ARIMAX(1,1,1) Model'!$C$15*SIN(2*PI()*A929/'ARIMAX(1,1,1) Model'!$C$24)+'ARIMAX(1,1,1) Model'!$C$16*COS(2*PI()*A929/'ARIMAX(1,1,1) Model'!$C$24)+'ARIMAX(1,1,1) Model'!$C$17*SIN(4*PI()*A929/'ARIMAX(1,1,1) Model'!$C$24)+'ARIMAX(1,1,1) Model'!$C$18*COS(4*PI()*A929/'ARIMAX(1,1,1) Model'!$C$24)</f>
        <v>1791.16231798601</v>
      </c>
      <c r="AR929" s="31" t="n">
        <f aca="false">IF(ISNUMBER(C929),C929,AP929)-AQ929</f>
        <v>7170.83768201399</v>
      </c>
      <c r="AS929" s="31" t="n">
        <f aca="false">IF(ISNUMBER(C929),C929-AP929,0)</f>
        <v>-178.732945448184</v>
      </c>
      <c r="AT929" s="32"/>
      <c r="AU929" s="33"/>
      <c r="AV929" s="33"/>
      <c r="AW929" s="31"/>
      <c r="AX929" s="31"/>
    </row>
    <row r="930" customFormat="false" ht="16.5" hidden="false" customHeight="true" outlineLevel="0" collapsed="false">
      <c r="A930" s="23" t="n">
        <v>929</v>
      </c>
      <c r="B930" s="24" t="n">
        <v>39773</v>
      </c>
      <c r="C930" s="23" t="n">
        <v>8844</v>
      </c>
      <c r="D930" s="25"/>
      <c r="E930" s="25" t="n">
        <v>536000</v>
      </c>
      <c r="F930" s="25"/>
      <c r="G930" s="25" t="n">
        <v>52.256</v>
      </c>
      <c r="H930" s="25" t="n">
        <v>47.794</v>
      </c>
      <c r="I930" s="25" t="n">
        <v>2.072</v>
      </c>
      <c r="J930" s="25" t="n">
        <v>14898.999</v>
      </c>
      <c r="K930" s="25" t="n">
        <v>895654</v>
      </c>
      <c r="L930" s="25" t="n">
        <v>2014</v>
      </c>
      <c r="M930" s="25" t="n">
        <v>10.933</v>
      </c>
      <c r="N930" s="25" t="n">
        <v>239607</v>
      </c>
      <c r="O930" s="25" t="n">
        <v>10116.4</v>
      </c>
      <c r="P930" s="25" t="n">
        <v>2662410</v>
      </c>
      <c r="Q930" s="25"/>
      <c r="R930" s="25" t="n">
        <v>12840</v>
      </c>
      <c r="S930" s="25" t="n">
        <v>12.6754</v>
      </c>
      <c r="T930" s="25" t="n">
        <v>109.1</v>
      </c>
      <c r="U930" s="25" t="n">
        <v>21</v>
      </c>
      <c r="V930" s="25" t="n">
        <v>87.1</v>
      </c>
      <c r="W930" s="25" t="n">
        <v>100.6266</v>
      </c>
      <c r="X930" s="25"/>
      <c r="Y930" s="25"/>
      <c r="Z930" s="25"/>
      <c r="AA930" s="25" t="n">
        <v>301696</v>
      </c>
      <c r="AB930" s="26"/>
      <c r="AC930" s="27" t="n">
        <v>0</v>
      </c>
      <c r="AD930" s="28" t="n">
        <v>129.2</v>
      </c>
      <c r="AE930" s="28" t="n">
        <v>5.1</v>
      </c>
      <c r="AF930" s="27"/>
      <c r="AG930" s="29" t="n">
        <f aca="false">6753.47943187+0.36116788*I930+0.01252571*N930-22.85359542*V930+0.00407811*AA930-0.00067349*E930</f>
        <v>8634.28624116536</v>
      </c>
      <c r="AH930" s="29" t="n">
        <f aca="false">A930*'Simple Linear Regression'!$B$18+'Simple Linear Regression'!$B$17</f>
        <v>8677.80779788738</v>
      </c>
      <c r="AI930" s="29" t="n">
        <f aca="false">7491.3971+0.0137554*N930-0.00058829*E930-34.3283*V930+0.30565*L930+54.6031*M930</f>
        <v>8694.5236501</v>
      </c>
      <c r="AJ930" s="29" t="n">
        <f aca="false">7491.3971-0.00058829*E930+0.30565*L930+54.6031*M930+0.0137554*N930-34.3283*V930</f>
        <v>8694.5236501</v>
      </c>
      <c r="AK930" s="30" t="n">
        <f aca="false">11611.58410651-152.38769329*I204+0.00324611*N204-2.92151591*V204-0.00770426*AA204-0.00077781*E204</f>
        <v>9566.70893971977</v>
      </c>
      <c r="AL930" s="29" t="n">
        <f aca="false">2192.59+2373.87*I930+0.0316653*N930-15.7623*V930+0.00202406*AA930-0.000740146*E930-0.00963493*(I930*N930)</f>
        <v>8756.10009141928</v>
      </c>
      <c r="AM930" s="30" t="n">
        <f aca="false">5205.907083+122.0638992*I930+13.609808*(N930/1000)-1.245906883*AD930+0.7746840854*AE930-134.2474226*AC930-1547.125689*IF(AND(B930&gt;=DATE(2020,3,20),B930&lt;=DATE(2020,6,26)),1,0)</f>
        <v>8562.80846715034</v>
      </c>
      <c r="AN930" s="30" t="n">
        <f aca="false">IF(ISNUMBER(C931),C931,AN931)-0.8328750492*(AD932-AD931)+3.274150872*(AE932-AE931)+0.7954612886*((IF(ISNUMBER(C931),C931,AN931)-IF(ISNUMBER(C930),C930,AN930))-(-0.8328750492*(AD931-AD930)+3.274150872*(AE931-AE930)))-1.394571582*AO931+0.4181414112*AO930</f>
        <v>8996.11615886219</v>
      </c>
      <c r="AP930" s="31" t="n">
        <f aca="false">AQ930+AR929+'ARIMAX(1,1,1) Model'!$C$19*(AR929-AR928)+'ARIMAX(1,1,1) Model'!$C$20*AS929</f>
        <v>9127.21986824699</v>
      </c>
      <c r="AQ930" s="31" t="n">
        <f aca="false">'ARIMAX(1,1,1) Model'!$C$6*I930+'ARIMAX(1,1,1) Model'!$C$7*N930/1000+'ARIMAX(1,1,1) Model'!$C$8*AD930+'ARIMAX(1,1,1) Model'!$C$9*AE930+'ARIMAX(1,1,1) Model'!$C$10*AC930+'ARIMAX(1,1,1) Model'!$C$11*IF(AND(B930&gt;='ARIMAX(1,1,1) Model'!$C$25,B930&lt;='ARIMAX(1,1,1) Model'!$C$26),1,0)+'ARIMAX(1,1,1) Model'!$C$12*E930/1000+'ARIMAX(1,1,1) Model'!$C$13*V930+'ARIMAX(1,1,1) Model'!$C$14*A930+'ARIMAX(1,1,1) Model'!$C$15*SIN(2*PI()*A930/'ARIMAX(1,1,1) Model'!$C$24)+'ARIMAX(1,1,1) Model'!$C$16*COS(2*PI()*A930/'ARIMAX(1,1,1) Model'!$C$24)+'ARIMAX(1,1,1) Model'!$C$17*SIN(4*PI()*A930/'ARIMAX(1,1,1) Model'!$C$24)+'ARIMAX(1,1,1) Model'!$C$18*COS(4*PI()*A930/'ARIMAX(1,1,1) Model'!$C$24)</f>
        <v>1802.32694751395</v>
      </c>
      <c r="AR930" s="31" t="n">
        <f aca="false">IF(ISNUMBER(C930),C930,AP930)-AQ930</f>
        <v>7041.67305248605</v>
      </c>
      <c r="AS930" s="31" t="n">
        <f aca="false">IF(ISNUMBER(C930),C930-AP930,0)</f>
        <v>-283.219868246992</v>
      </c>
      <c r="AT930" s="32"/>
      <c r="AU930" s="33"/>
      <c r="AV930" s="33"/>
      <c r="AW930" s="31"/>
      <c r="AX930" s="31"/>
    </row>
    <row r="931" customFormat="false" ht="16.5" hidden="false" customHeight="true" outlineLevel="0" collapsed="false">
      <c r="A931" s="23" t="n">
        <v>930</v>
      </c>
      <c r="B931" s="24" t="n">
        <v>39780</v>
      </c>
      <c r="C931" s="23" t="n">
        <v>8933</v>
      </c>
      <c r="D931" s="25"/>
      <c r="E931" s="25" t="n">
        <v>532000</v>
      </c>
      <c r="F931" s="25"/>
      <c r="G931" s="25" t="n">
        <v>53.265</v>
      </c>
      <c r="H931" s="25" t="n">
        <v>48.5325</v>
      </c>
      <c r="I931" s="25" t="n">
        <v>1.892</v>
      </c>
      <c r="J931" s="25" t="n">
        <v>14898.999</v>
      </c>
      <c r="K931" s="25" t="n">
        <v>895654</v>
      </c>
      <c r="L931" s="25" t="n">
        <v>2014</v>
      </c>
      <c r="M931" s="25" t="n">
        <v>10.933</v>
      </c>
      <c r="N931" s="25" t="n">
        <v>239607</v>
      </c>
      <c r="O931" s="25" t="n">
        <v>10116.4</v>
      </c>
      <c r="P931" s="25" t="n">
        <v>2662410</v>
      </c>
      <c r="Q931" s="25"/>
      <c r="R931" s="25" t="n">
        <v>12840</v>
      </c>
      <c r="S931" s="25" t="n">
        <v>12.6754</v>
      </c>
      <c r="T931" s="25" t="n">
        <v>109.1</v>
      </c>
      <c r="U931" s="25" t="n">
        <v>21</v>
      </c>
      <c r="V931" s="25" t="n">
        <v>87.1</v>
      </c>
      <c r="W931" s="25" t="n">
        <v>102.25648</v>
      </c>
      <c r="X931" s="25"/>
      <c r="Y931" s="25"/>
      <c r="Z931" s="25"/>
      <c r="AA931" s="25" t="n">
        <v>301696</v>
      </c>
      <c r="AB931" s="26"/>
      <c r="AC931" s="27" t="n">
        <v>1</v>
      </c>
      <c r="AD931" s="28" t="n">
        <v>133.2</v>
      </c>
      <c r="AE931" s="28" t="n">
        <v>2</v>
      </c>
      <c r="AF931" s="27"/>
      <c r="AG931" s="29" t="n">
        <f aca="false">6753.47943187+0.36116788*I931+0.01252571*N931-22.85359542*V931+0.00407811*AA931-0.00067349*E931</f>
        <v>8636.91519094696</v>
      </c>
      <c r="AH931" s="29" t="n">
        <f aca="false">A931*'Simple Linear Regression'!$B$18+'Simple Linear Regression'!$B$17</f>
        <v>8678.66083497128</v>
      </c>
      <c r="AI931" s="29" t="n">
        <f aca="false">7491.3971+0.0137554*N931-0.00058829*E931-34.3283*V931+0.30565*L931+54.6031*M931</f>
        <v>8696.8768101</v>
      </c>
      <c r="AJ931" s="29" t="n">
        <f aca="false">7491.3971-0.00058829*E931+0.30565*L931+54.6031*M931+0.0137554*N931-34.3283*V931</f>
        <v>8696.8768101</v>
      </c>
      <c r="AK931" s="30" t="n">
        <f aca="false">11611.58410651-152.38769329*I205+0.00324611*N205-2.92151591*V205-0.00770426*AA205-0.00077781*E205</f>
        <v>9580.67777665267</v>
      </c>
      <c r="AL931" s="29" t="n">
        <f aca="false">2192.59+2373.87*I931+0.0316653*N931-15.7623*V931+0.00202406*AA931-0.000740146*E931-0.00963493*(I931*N931)</f>
        <v>8747.31147647108</v>
      </c>
      <c r="AM931" s="30" t="n">
        <f aca="false">5205.907083+122.0638992*I931+13.609808*(N931/1000)-1.245906883*AD931+0.7746840854*AE931-134.2474226*AC931-1547.125689*IF(AND(B931&gt;=DATE(2020,3,20),B931&lt;=DATE(2020,6,26)),1,0)</f>
        <v>8399.2043944976</v>
      </c>
      <c r="AN931" s="30" t="n">
        <f aca="false">IF(ISNUMBER(C932),C932,AN932)-0.8328750492*(AD933-AD932)+3.274150872*(AE933-AE932)+0.7954612886*((IF(ISNUMBER(C932),C932,AN932)-IF(ISNUMBER(C931),C931,AN931))-(-0.8328750492*(AD932-AD931)+3.274150872*(AE932-AE931)))-1.394571582*AO932+0.4181414112*AO931</f>
        <v>9084.0456970957</v>
      </c>
      <c r="AP931" s="31" t="n">
        <f aca="false">AQ931+AR930+'ARIMAX(1,1,1) Model'!$C$19*(AR930-AR929)+'ARIMAX(1,1,1) Model'!$C$20*AS930</f>
        <v>8989.4720614913</v>
      </c>
      <c r="AQ931" s="31" t="n">
        <f aca="false">'ARIMAX(1,1,1) Model'!$C$6*I931+'ARIMAX(1,1,1) Model'!$C$7*N931/1000+'ARIMAX(1,1,1) Model'!$C$8*AD931+'ARIMAX(1,1,1) Model'!$C$9*AE931+'ARIMAX(1,1,1) Model'!$C$10*AC931+'ARIMAX(1,1,1) Model'!$C$11*IF(AND(B931&gt;='ARIMAX(1,1,1) Model'!$C$25,B931&lt;='ARIMAX(1,1,1) Model'!$C$26),1,0)+'ARIMAX(1,1,1) Model'!$C$12*E931/1000+'ARIMAX(1,1,1) Model'!$C$13*V931+'ARIMAX(1,1,1) Model'!$C$14*A931+'ARIMAX(1,1,1) Model'!$C$15*SIN(2*PI()*A931/'ARIMAX(1,1,1) Model'!$C$24)+'ARIMAX(1,1,1) Model'!$C$16*COS(2*PI()*A931/'ARIMAX(1,1,1) Model'!$C$24)+'ARIMAX(1,1,1) Model'!$C$17*SIN(4*PI()*A931/'ARIMAX(1,1,1) Model'!$C$24)+'ARIMAX(1,1,1) Model'!$C$18*COS(4*PI()*A931/'ARIMAX(1,1,1) Model'!$C$24)</f>
        <v>1705.4751205953</v>
      </c>
      <c r="AR931" s="31" t="n">
        <f aca="false">IF(ISNUMBER(C931),C931,AP931)-AQ931</f>
        <v>7227.5248794047</v>
      </c>
      <c r="AS931" s="31" t="n">
        <f aca="false">IF(ISNUMBER(C931),C931-AP931,0)</f>
        <v>-56.472061491304</v>
      </c>
      <c r="AT931" s="32"/>
      <c r="AU931" s="33"/>
      <c r="AV931" s="33"/>
      <c r="AW931" s="31"/>
      <c r="AX931" s="31"/>
    </row>
    <row r="932" customFormat="false" ht="16.5" hidden="false" customHeight="true" outlineLevel="0" collapsed="false">
      <c r="A932" s="23" t="n">
        <v>931</v>
      </c>
      <c r="B932" s="24" t="n">
        <v>39787</v>
      </c>
      <c r="C932" s="23" t="n">
        <v>9015</v>
      </c>
      <c r="D932" s="25"/>
      <c r="E932" s="25" t="n">
        <v>529000</v>
      </c>
      <c r="F932" s="25"/>
      <c r="G932" s="25" t="n">
        <v>45.598</v>
      </c>
      <c r="H932" s="25" t="n">
        <v>43.696</v>
      </c>
      <c r="I932" s="25" t="n">
        <v>1.811</v>
      </c>
      <c r="J932" s="25" t="n">
        <v>14898.999</v>
      </c>
      <c r="K932" s="25" t="n">
        <v>895654</v>
      </c>
      <c r="L932" s="25" t="n">
        <v>2014</v>
      </c>
      <c r="M932" s="25" t="n">
        <v>10.933</v>
      </c>
      <c r="N932" s="25" t="n">
        <v>239607</v>
      </c>
      <c r="O932" s="25" t="n">
        <v>10116.4</v>
      </c>
      <c r="P932" s="25" t="n">
        <v>2662410</v>
      </c>
      <c r="Q932" s="25"/>
      <c r="R932" s="25" t="n">
        <v>12840</v>
      </c>
      <c r="S932" s="25" t="n">
        <v>12.6754</v>
      </c>
      <c r="T932" s="25" t="n">
        <v>109.1</v>
      </c>
      <c r="U932" s="25" t="n">
        <v>21</v>
      </c>
      <c r="V932" s="25" t="n">
        <v>74.6</v>
      </c>
      <c r="W932" s="25" t="n">
        <v>101.2923</v>
      </c>
      <c r="X932" s="25"/>
      <c r="Y932" s="25"/>
      <c r="Z932" s="25"/>
      <c r="AA932" s="25" t="n">
        <v>301696</v>
      </c>
      <c r="AB932" s="26"/>
      <c r="AC932" s="27" t="n">
        <v>0</v>
      </c>
      <c r="AD932" s="28" t="n">
        <v>149.4</v>
      </c>
      <c r="AE932" s="28" t="n">
        <v>0.5</v>
      </c>
      <c r="AF932" s="27"/>
      <c r="AG932" s="29" t="n">
        <f aca="false">6753.47943187+0.36116788*I932+0.01252571*N932-22.85359542*V932+0.00407811*AA932-0.00067349*E932</f>
        <v>8924.57634909868</v>
      </c>
      <c r="AH932" s="29" t="n">
        <f aca="false">A932*'Simple Linear Regression'!$B$18+'Simple Linear Regression'!$B$17</f>
        <v>8679.51387205518</v>
      </c>
      <c r="AI932" s="29" t="n">
        <f aca="false">7491.3971+0.0137554*N932-0.00058829*E932-34.3283*V932+0.30565*L932+54.6031*M932</f>
        <v>9127.7454301</v>
      </c>
      <c r="AJ932" s="29" t="n">
        <f aca="false">7491.3971-0.00058829*E932+0.30565*L932+54.6031*M932+0.0137554*N932-34.3283*V932</f>
        <v>9127.7454301</v>
      </c>
      <c r="AK932" s="30" t="n">
        <f aca="false">11611.58410651-152.38769329*I206+0.00324611*N206-2.92151591*V206-0.00770426*AA206-0.00077781*E206</f>
        <v>9589.92292445209</v>
      </c>
      <c r="AL932" s="29" t="n">
        <f aca="false">2192.59+2373.87*I932+0.0316653*N932-15.7623*V932+0.00202406*AA932-0.000740146*E932-0.00963493*(I932*N932)</f>
        <v>8941.27352494439</v>
      </c>
      <c r="AM932" s="30" t="n">
        <f aca="false">5205.907083+122.0638992*I932+13.609808*(N932/1000)-1.245906883*AD932+0.7746840854*AE932-134.2474226*AC932-1547.125689*IF(AND(B932&gt;=DATE(2020,3,20),B932&lt;=DATE(2020,6,26)),1,0)</f>
        <v>8502.2189236297</v>
      </c>
      <c r="AN932" s="30" t="n">
        <f aca="false">IF(ISNUMBER(C933),C933,AN933)-0.8328750492*(AD934-AD933)+3.274150872*(AE934-AE933)+0.7954612886*((IF(ISNUMBER(C933),C933,AN933)-IF(ISNUMBER(C932),C932,AN932))-(-0.8328750492*(AD933-AD932)+3.274150872*(AE933-AE932)))-1.394571582*AO933+0.4181414112*AO932</f>
        <v>9324.44365939237</v>
      </c>
      <c r="AP932" s="31" t="n">
        <f aca="false">AQ932+AR931+'ARIMAX(1,1,1) Model'!$C$19*(AR931-AR930)+'ARIMAX(1,1,1) Model'!$C$20*AS931</f>
        <v>8910.57988663631</v>
      </c>
      <c r="AQ932" s="31" t="n">
        <f aca="false">'ARIMAX(1,1,1) Model'!$C$6*I932+'ARIMAX(1,1,1) Model'!$C$7*N932/1000+'ARIMAX(1,1,1) Model'!$C$8*AD932+'ARIMAX(1,1,1) Model'!$C$9*AE932+'ARIMAX(1,1,1) Model'!$C$10*AC932+'ARIMAX(1,1,1) Model'!$C$11*IF(AND(B932&gt;='ARIMAX(1,1,1) Model'!$C$25,B932&lt;='ARIMAX(1,1,1) Model'!$C$26),1,0)+'ARIMAX(1,1,1) Model'!$C$12*E932/1000+'ARIMAX(1,1,1) Model'!$C$13*V932+'ARIMAX(1,1,1) Model'!$C$14*A932+'ARIMAX(1,1,1) Model'!$C$15*SIN(2*PI()*A932/'ARIMAX(1,1,1) Model'!$C$24)+'ARIMAX(1,1,1) Model'!$C$16*COS(2*PI()*A932/'ARIMAX(1,1,1) Model'!$C$24)+'ARIMAX(1,1,1) Model'!$C$17*SIN(4*PI()*A932/'ARIMAX(1,1,1) Model'!$C$24)+'ARIMAX(1,1,1) Model'!$C$18*COS(4*PI()*A932/'ARIMAX(1,1,1) Model'!$C$24)</f>
        <v>1614.09900286738</v>
      </c>
      <c r="AR932" s="31" t="n">
        <f aca="false">IF(ISNUMBER(C932),C932,AP932)-AQ932</f>
        <v>7400.90099713262</v>
      </c>
      <c r="AS932" s="31" t="n">
        <f aca="false">IF(ISNUMBER(C932),C932-AP932,0)</f>
        <v>104.420113363689</v>
      </c>
      <c r="AT932" s="32"/>
      <c r="AU932" s="33"/>
      <c r="AV932" s="33"/>
      <c r="AW932" s="31"/>
      <c r="AX932" s="31"/>
    </row>
    <row r="933" customFormat="false" ht="16.5" hidden="false" customHeight="true" outlineLevel="0" collapsed="false">
      <c r="A933" s="23" t="n">
        <v>932</v>
      </c>
      <c r="B933" s="24" t="n">
        <v>39794</v>
      </c>
      <c r="C933" s="23" t="n">
        <v>9175</v>
      </c>
      <c r="D933" s="25"/>
      <c r="E933" s="25" t="n">
        <v>570000</v>
      </c>
      <c r="F933" s="25"/>
      <c r="G933" s="25" t="n">
        <v>44.566</v>
      </c>
      <c r="H933" s="25" t="n">
        <v>41.01</v>
      </c>
      <c r="I933" s="25" t="n">
        <v>1.699</v>
      </c>
      <c r="J933" s="25" t="n">
        <v>14898.999</v>
      </c>
      <c r="K933" s="25" t="n">
        <v>875549</v>
      </c>
      <c r="L933" s="25" t="n">
        <v>1976</v>
      </c>
      <c r="M933" s="25" t="n">
        <v>10.933</v>
      </c>
      <c r="N933" s="25" t="n">
        <v>239607</v>
      </c>
      <c r="O933" s="25" t="n">
        <v>10034.1</v>
      </c>
      <c r="P933" s="25" t="n">
        <v>2662410</v>
      </c>
      <c r="Q933" s="25"/>
      <c r="R933" s="25" t="n">
        <v>12840</v>
      </c>
      <c r="S933" s="25" t="n">
        <v>12.6754</v>
      </c>
      <c r="T933" s="25" t="n">
        <v>109.1</v>
      </c>
      <c r="U933" s="25" t="n">
        <v>21</v>
      </c>
      <c r="V933" s="25" t="n">
        <v>74.6</v>
      </c>
      <c r="W933" s="25" t="n">
        <v>102.43006</v>
      </c>
      <c r="X933" s="25"/>
      <c r="Y933" s="25"/>
      <c r="Z933" s="25"/>
      <c r="AA933" s="25" t="n">
        <v>301696</v>
      </c>
      <c r="AB933" s="26"/>
      <c r="AC933" s="27" t="n">
        <v>0</v>
      </c>
      <c r="AD933" s="28" t="n">
        <v>162</v>
      </c>
      <c r="AE933" s="28" t="n">
        <v>0.4</v>
      </c>
      <c r="AF933" s="27"/>
      <c r="AG933" s="29" t="n">
        <f aca="false">6753.47943187+0.36116788*I933+0.01252571*N933-22.85359542*V933+0.00407811*AA933-0.00067349*E933</f>
        <v>8896.92280829612</v>
      </c>
      <c r="AH933" s="29" t="n">
        <f aca="false">A933*'Simple Linear Regression'!$B$18+'Simple Linear Regression'!$B$17</f>
        <v>8680.36690913909</v>
      </c>
      <c r="AI933" s="29" t="n">
        <f aca="false">7491.3971+0.0137554*N933-0.00058829*E933-34.3283*V933+0.30565*L933+54.6031*M933</f>
        <v>9092.0108401</v>
      </c>
      <c r="AJ933" s="29" t="n">
        <f aca="false">7491.3971-0.00058829*E933+0.30565*L933+54.6031*M933+0.0137554*N933-34.3283*V933</f>
        <v>9092.0108401</v>
      </c>
      <c r="AK933" s="30" t="n">
        <f aca="false">11611.58410651-152.38769329*I207+0.00324611*N207-2.92151591*V207-0.00770426*AA207-0.00077781*E207</f>
        <v>9574.07782059906</v>
      </c>
      <c r="AL933" s="29" t="n">
        <f aca="false">2192.59+2373.87*I933+0.0316653*N933-15.7623*V933+0.00202406*AA933-0.000740146*E933-0.00963493*(I933*N933)</f>
        <v>8903.61692626551</v>
      </c>
      <c r="AM933" s="30" t="n">
        <f aca="false">5205.907083+122.0638992*I933+13.609808*(N933/1000)-1.245906883*AD933+0.7746840854*AE933-134.2474226*AC933-1547.125689*IF(AND(B933&gt;=DATE(2020,3,20),B933&lt;=DATE(2020,6,26)),1,0)</f>
        <v>8472.77187178496</v>
      </c>
      <c r="AN933" s="30" t="n">
        <f aca="false">IF(ISNUMBER(C934),C934,AN934)-0.8328750492*(AD935-AD934)+3.274150872*(AE935-AE934)+0.7954612886*((IF(ISNUMBER(C934),C934,AN934)-IF(ISNUMBER(C933),C933,AN933))-(-0.8328750492*(AD934-AD933)+3.274150872*(AE934-AE933)))-1.394571582*AO934+0.4181414112*AO933</f>
        <v>8591.17526935381</v>
      </c>
      <c r="AP933" s="31" t="n">
        <f aca="false">AQ933+AR932+'ARIMAX(1,1,1) Model'!$C$19*(AR932-AR931)+'ARIMAX(1,1,1) Model'!$C$20*AS932</f>
        <v>8912.65758983017</v>
      </c>
      <c r="AQ933" s="31" t="n">
        <f aca="false">'ARIMAX(1,1,1) Model'!$C$6*I933+'ARIMAX(1,1,1) Model'!$C$7*N933/1000+'ARIMAX(1,1,1) Model'!$C$8*AD933+'ARIMAX(1,1,1) Model'!$C$9*AE933+'ARIMAX(1,1,1) Model'!$C$10*AC933+'ARIMAX(1,1,1) Model'!$C$11*IF(AND(B933&gt;='ARIMAX(1,1,1) Model'!$C$25,B933&lt;='ARIMAX(1,1,1) Model'!$C$26),1,0)+'ARIMAX(1,1,1) Model'!$C$12*E933/1000+'ARIMAX(1,1,1) Model'!$C$13*V933+'ARIMAX(1,1,1) Model'!$C$14*A933+'ARIMAX(1,1,1) Model'!$C$15*SIN(2*PI()*A933/'ARIMAX(1,1,1) Model'!$C$24)+'ARIMAX(1,1,1) Model'!$C$16*COS(2*PI()*A933/'ARIMAX(1,1,1) Model'!$C$24)+'ARIMAX(1,1,1) Model'!$C$17*SIN(4*PI()*A933/'ARIMAX(1,1,1) Model'!$C$24)+'ARIMAX(1,1,1) Model'!$C$18*COS(4*PI()*A933/'ARIMAX(1,1,1) Model'!$C$24)</f>
        <v>1588.83375481506</v>
      </c>
      <c r="AR933" s="31" t="n">
        <f aca="false">IF(ISNUMBER(C933),C933,AP933)-AQ933</f>
        <v>7586.16624518494</v>
      </c>
      <c r="AS933" s="31" t="n">
        <f aca="false">IF(ISNUMBER(C933),C933-AP933,0)</f>
        <v>262.342410169831</v>
      </c>
      <c r="AT933" s="32"/>
      <c r="AU933" s="33"/>
      <c r="AV933" s="33"/>
      <c r="AW933" s="31"/>
      <c r="AX933" s="31"/>
    </row>
    <row r="934" customFormat="false" ht="16.5" hidden="false" customHeight="true" outlineLevel="0" collapsed="false">
      <c r="A934" s="23" t="n">
        <v>933</v>
      </c>
      <c r="B934" s="24" t="n">
        <v>39801</v>
      </c>
      <c r="C934" s="23" t="n">
        <v>8867</v>
      </c>
      <c r="D934" s="25"/>
      <c r="E934" s="25" t="n">
        <v>566000</v>
      </c>
      <c r="F934" s="25"/>
      <c r="G934" s="25" t="n">
        <v>39.704</v>
      </c>
      <c r="H934" s="25" t="n">
        <v>41.714</v>
      </c>
      <c r="I934" s="25" t="n">
        <v>1.659</v>
      </c>
      <c r="J934" s="25" t="n">
        <v>14898.999</v>
      </c>
      <c r="K934" s="25" t="n">
        <v>875549</v>
      </c>
      <c r="L934" s="25" t="n">
        <v>1976</v>
      </c>
      <c r="M934" s="25" t="n">
        <v>10.526</v>
      </c>
      <c r="N934" s="25" t="n">
        <v>255848</v>
      </c>
      <c r="O934" s="25" t="n">
        <v>10034.1</v>
      </c>
      <c r="P934" s="25" t="n">
        <v>2657388</v>
      </c>
      <c r="Q934" s="25"/>
      <c r="R934" s="25" t="n">
        <v>12840</v>
      </c>
      <c r="S934" s="25" t="n">
        <v>12.6754</v>
      </c>
      <c r="T934" s="25" t="n">
        <v>109.1</v>
      </c>
      <c r="U934" s="25" t="n">
        <v>21</v>
      </c>
      <c r="V934" s="25" t="n">
        <v>74.6</v>
      </c>
      <c r="W934" s="25" t="n">
        <v>100.91554</v>
      </c>
      <c r="X934" s="25"/>
      <c r="Y934" s="25"/>
      <c r="Z934" s="25"/>
      <c r="AA934" s="25" t="n">
        <v>301696</v>
      </c>
      <c r="AB934" s="26"/>
      <c r="AC934" s="27" t="n">
        <v>0</v>
      </c>
      <c r="AD934" s="28" t="n">
        <v>152.4</v>
      </c>
      <c r="AE934" s="28" t="n">
        <v>2.1</v>
      </c>
      <c r="AF934" s="27"/>
      <c r="AG934" s="29" t="n">
        <f aca="false">6753.47943187+0.36116788*I934+0.01252571*N934-22.85359542*V934+0.00407811*AA934-0.00067349*E934</f>
        <v>9103.03237769092</v>
      </c>
      <c r="AH934" s="29" t="n">
        <f aca="false">A934*'Simple Linear Regression'!$B$18+'Simple Linear Regression'!$B$17</f>
        <v>8681.21994622299</v>
      </c>
      <c r="AI934" s="29" t="n">
        <f aca="false">7491.3971+0.0137554*N934-0.00058829*E934-34.3283*V934+0.30565*L934+54.6031*M934</f>
        <v>9295.5419898</v>
      </c>
      <c r="AJ934" s="29" t="n">
        <f aca="false">7491.3971-0.00058829*E934+0.30565*L934+54.6031*M934+0.0137554*N934-34.3283*V934</f>
        <v>9295.5419898</v>
      </c>
      <c r="AK934" s="30" t="n">
        <f aca="false">11611.58410651-152.38769329*I208+0.00324611*N208-2.92151591*V208-0.00770426*AA208-0.00077781*E208</f>
        <v>9526.77888524538</v>
      </c>
      <c r="AL934" s="29" t="n">
        <f aca="false">2192.59+2373.87*I934+0.0316653*N934-15.7623*V934+0.00202406*AA934-0.000740146*E934-0.00963493*(I934*N934)</f>
        <v>9158.64090446824</v>
      </c>
      <c r="AM934" s="30" t="n">
        <f aca="false">5205.907083+122.0638992*I934+13.609808*(N934/1000)-1.245906883*AD934+0.7746840854*AE934-134.2474226*AC934-1547.125689*IF(AND(B934&gt;=DATE(2020,3,20),B934&lt;=DATE(2020,6,26)),1,0)</f>
        <v>8702.20387656694</v>
      </c>
      <c r="AN934" s="30" t="n">
        <f aca="false">IF(ISNUMBER(C935),C935,AN935)-0.8328750492*(AD936-AD935)+3.274150872*(AE936-AE935)+0.7954612886*((IF(ISNUMBER(C935),C935,AN935)-IF(ISNUMBER(C934),C934,AN934))-(-0.8328750492*(AD935-AD934)+3.274150872*(AE935-AE934)))-1.394571582*AO935+0.4181414112*AO934</f>
        <v>9332.96012016395</v>
      </c>
      <c r="AP934" s="31" t="n">
        <f aca="false">AQ934+AR933+'ARIMAX(1,1,1) Model'!$C$19*(AR933-AR932)+'ARIMAX(1,1,1) Model'!$C$20*AS933</f>
        <v>8949.98189973137</v>
      </c>
      <c r="AQ934" s="31" t="n">
        <f aca="false">'ARIMAX(1,1,1) Model'!$C$6*I934+'ARIMAX(1,1,1) Model'!$C$7*N934/1000+'ARIMAX(1,1,1) Model'!$C$8*AD934+'ARIMAX(1,1,1) Model'!$C$9*AE934+'ARIMAX(1,1,1) Model'!$C$10*AC934+'ARIMAX(1,1,1) Model'!$C$11*IF(AND(B934&gt;='ARIMAX(1,1,1) Model'!$C$25,B934&lt;='ARIMAX(1,1,1) Model'!$C$26),1,0)+'ARIMAX(1,1,1) Model'!$C$12*E934/1000+'ARIMAX(1,1,1) Model'!$C$13*V934+'ARIMAX(1,1,1) Model'!$C$14*A934+'ARIMAX(1,1,1) Model'!$C$15*SIN(2*PI()*A934/'ARIMAX(1,1,1) Model'!$C$24)+'ARIMAX(1,1,1) Model'!$C$16*COS(2*PI()*A934/'ARIMAX(1,1,1) Model'!$C$24)+'ARIMAX(1,1,1) Model'!$C$17*SIN(4*PI()*A934/'ARIMAX(1,1,1) Model'!$C$24)+'ARIMAX(1,1,1) Model'!$C$18*COS(4*PI()*A934/'ARIMAX(1,1,1) Model'!$C$24)</f>
        <v>1581.87650209385</v>
      </c>
      <c r="AR934" s="31" t="n">
        <f aca="false">IF(ISNUMBER(C934),C934,AP934)-AQ934</f>
        <v>7285.12349790615</v>
      </c>
      <c r="AS934" s="31" t="n">
        <f aca="false">IF(ISNUMBER(C934),C934-AP934,0)</f>
        <v>-82.9818997313687</v>
      </c>
      <c r="AT934" s="32"/>
      <c r="AU934" s="33"/>
      <c r="AV934" s="33"/>
      <c r="AW934" s="31"/>
      <c r="AX934" s="31"/>
    </row>
    <row r="935" customFormat="false" ht="16.5" hidden="false" customHeight="true" outlineLevel="0" collapsed="false">
      <c r="A935" s="23" t="n">
        <v>934</v>
      </c>
      <c r="B935" s="24" t="n">
        <v>39808</v>
      </c>
      <c r="C935" s="23" t="n">
        <v>9106</v>
      </c>
      <c r="D935" s="25"/>
      <c r="E935" s="25" t="n">
        <v>587000</v>
      </c>
      <c r="F935" s="25"/>
      <c r="G935" s="25" t="n">
        <v>32.975</v>
      </c>
      <c r="H935" s="25" t="n">
        <v>35.3825</v>
      </c>
      <c r="I935" s="25" t="n">
        <v>1.653</v>
      </c>
      <c r="J935" s="25" t="n">
        <v>14898.999</v>
      </c>
      <c r="K935" s="25" t="n">
        <v>875549</v>
      </c>
      <c r="L935" s="25" t="n">
        <v>1976</v>
      </c>
      <c r="M935" s="25" t="n">
        <v>10.526</v>
      </c>
      <c r="N935" s="25" t="n">
        <v>255848</v>
      </c>
      <c r="O935" s="25" t="n">
        <v>10034.1</v>
      </c>
      <c r="P935" s="25" t="n">
        <v>2657388</v>
      </c>
      <c r="Q935" s="25"/>
      <c r="R935" s="25" t="n">
        <v>12840</v>
      </c>
      <c r="S935" s="25" t="n">
        <v>12.6754</v>
      </c>
      <c r="T935" s="25" t="n">
        <v>109.1</v>
      </c>
      <c r="U935" s="25" t="n">
        <v>21</v>
      </c>
      <c r="V935" s="25" t="n">
        <v>74.6</v>
      </c>
      <c r="W935" s="25" t="n">
        <v>97.87448</v>
      </c>
      <c r="X935" s="25"/>
      <c r="Y935" s="25"/>
      <c r="Z935" s="25"/>
      <c r="AA935" s="25" t="n">
        <v>301696</v>
      </c>
      <c r="AB935" s="26"/>
      <c r="AC935" s="27" t="n">
        <v>1</v>
      </c>
      <c r="AD935" s="28" t="n">
        <v>179.6</v>
      </c>
      <c r="AE935" s="28" t="n">
        <v>2.9</v>
      </c>
      <c r="AF935" s="27"/>
      <c r="AG935" s="29" t="n">
        <f aca="false">6753.47943187+0.36116788*I935+0.01252571*N935-22.85359542*V935+0.00407811*AA935-0.00067349*E935</f>
        <v>9088.88692068364</v>
      </c>
      <c r="AH935" s="29" t="n">
        <f aca="false">A935*'Simple Linear Regression'!$B$18+'Simple Linear Regression'!$B$17</f>
        <v>8682.0729833069</v>
      </c>
      <c r="AI935" s="29" t="n">
        <f aca="false">7491.3971+0.0137554*N935-0.00058829*E935-34.3283*V935+0.30565*L935+54.6031*M935</f>
        <v>9283.1878998</v>
      </c>
      <c r="AJ935" s="29" t="n">
        <f aca="false">7491.3971-0.00058829*E935+0.30565*L935+54.6031*M935+0.0137554*N935-34.3283*V935</f>
        <v>9283.1878998</v>
      </c>
      <c r="AK935" s="30" t="n">
        <f aca="false">11611.58410651-152.38769329*I209+0.00324611*N209-2.92151591*V209-0.00770426*AA209-0.00077781*E209</f>
        <v>9543.12876677893</v>
      </c>
      <c r="AL935" s="29" t="n">
        <f aca="false">2192.59+2373.87*I935+0.0316653*N935-15.7623*V935+0.00202406*AA935-0.000740146*E935-0.00963493*(I935*N935)</f>
        <v>9143.64508389208</v>
      </c>
      <c r="AM935" s="30" t="n">
        <f aca="false">5205.907083+122.0638992*I935+13.609808*(N935/1000)-1.245906883*AD935+0.7746840854*AE935-134.2474226*AC935-1547.125689*IF(AND(B935&gt;=DATE(2020,3,20),B935&lt;=DATE(2020,6,26)),1,0)</f>
        <v>8533.95515062246</v>
      </c>
      <c r="AN935" s="30" t="n">
        <f aca="false">IF(ISNUMBER(C936),C936,AN936)-0.8328750492*(AD937-AD936)+3.274150872*(AE937-AE936)+0.7954612886*((IF(ISNUMBER(C936),C936,AN936)-IF(ISNUMBER(C935),C935,AN935))-(-0.8328750492*(AD936-AD935)+3.274150872*(AE936-AE935)))-1.394571582*AO936+0.4181414112*AO935</f>
        <v>8876.98530287023</v>
      </c>
      <c r="AP935" s="31" t="n">
        <f aca="false">AQ935+AR934+'ARIMAX(1,1,1) Model'!$C$19*(AR934-AR933)+'ARIMAX(1,1,1) Model'!$C$20*AS934</f>
        <v>8778.4492994575</v>
      </c>
      <c r="AQ935" s="31" t="n">
        <f aca="false">'ARIMAX(1,1,1) Model'!$C$6*I935+'ARIMAX(1,1,1) Model'!$C$7*N935/1000+'ARIMAX(1,1,1) Model'!$C$8*AD935+'ARIMAX(1,1,1) Model'!$C$9*AE935+'ARIMAX(1,1,1) Model'!$C$10*AC935+'ARIMAX(1,1,1) Model'!$C$11*IF(AND(B935&gt;='ARIMAX(1,1,1) Model'!$C$25,B935&lt;='ARIMAX(1,1,1) Model'!$C$26),1,0)+'ARIMAX(1,1,1) Model'!$C$12*E935/1000+'ARIMAX(1,1,1) Model'!$C$13*V935+'ARIMAX(1,1,1) Model'!$C$14*A935+'ARIMAX(1,1,1) Model'!$C$15*SIN(2*PI()*A935/'ARIMAX(1,1,1) Model'!$C$24)+'ARIMAX(1,1,1) Model'!$C$16*COS(2*PI()*A935/'ARIMAX(1,1,1) Model'!$C$24)+'ARIMAX(1,1,1) Model'!$C$17*SIN(4*PI()*A935/'ARIMAX(1,1,1) Model'!$C$24)+'ARIMAX(1,1,1) Model'!$C$18*COS(4*PI()*A935/'ARIMAX(1,1,1) Model'!$C$24)</f>
        <v>1447.99635783102</v>
      </c>
      <c r="AR935" s="31" t="n">
        <f aca="false">IF(ISNUMBER(C935),C935,AP935)-AQ935</f>
        <v>7658.00364216898</v>
      </c>
      <c r="AS935" s="31" t="n">
        <f aca="false">IF(ISNUMBER(C935),C935-AP935,0)</f>
        <v>327.550700542499</v>
      </c>
      <c r="AT935" s="32"/>
      <c r="AU935" s="33"/>
      <c r="AV935" s="33"/>
      <c r="AW935" s="31"/>
      <c r="AX935" s="31"/>
    </row>
    <row r="936" customFormat="false" ht="16.5" hidden="false" customHeight="true" outlineLevel="0" collapsed="false">
      <c r="A936" s="23" t="n">
        <v>935</v>
      </c>
      <c r="B936" s="24" t="n">
        <v>39815</v>
      </c>
      <c r="C936" s="23" t="n">
        <v>8990</v>
      </c>
      <c r="D936" s="25"/>
      <c r="E936" s="25" t="n">
        <v>533000</v>
      </c>
      <c r="F936" s="25"/>
      <c r="G936" s="25" t="n">
        <v>42.4025</v>
      </c>
      <c r="H936" s="25" t="n">
        <v>37.035</v>
      </c>
      <c r="I936" s="25" t="n">
        <v>1.613</v>
      </c>
      <c r="J936" s="25" t="n">
        <v>14898.999</v>
      </c>
      <c r="K936" s="25" t="n">
        <v>875549</v>
      </c>
      <c r="L936" s="25" t="n">
        <v>1976</v>
      </c>
      <c r="M936" s="25" t="n">
        <v>10.526</v>
      </c>
      <c r="N936" s="25" t="n">
        <v>255848</v>
      </c>
      <c r="O936" s="25" t="n">
        <v>10034.1</v>
      </c>
      <c r="P936" s="25" t="n">
        <v>2657388</v>
      </c>
      <c r="Q936" s="25"/>
      <c r="R936" s="25" t="n">
        <v>12840</v>
      </c>
      <c r="S936" s="25" t="n">
        <v>12.6754</v>
      </c>
      <c r="T936" s="25" t="n">
        <v>109.1</v>
      </c>
      <c r="U936" s="25" t="n">
        <v>21</v>
      </c>
      <c r="V936" s="25" t="n">
        <v>74.6</v>
      </c>
      <c r="W936" s="25" t="n">
        <v>98.23206</v>
      </c>
      <c r="X936" s="25"/>
      <c r="Y936" s="25"/>
      <c r="Z936" s="25"/>
      <c r="AA936" s="25" t="n">
        <v>301696</v>
      </c>
      <c r="AB936" s="26"/>
      <c r="AC936" s="27" t="n">
        <v>1</v>
      </c>
      <c r="AD936" s="28" t="n">
        <v>148.6</v>
      </c>
      <c r="AE936" s="28" t="n">
        <v>1.4</v>
      </c>
      <c r="AF936" s="27"/>
      <c r="AG936" s="29" t="n">
        <f aca="false">6753.47943187+0.36116788*I936+0.01252571*N936-22.85359542*V936+0.00407811*AA936-0.00067349*E936</f>
        <v>9125.24093396844</v>
      </c>
      <c r="AH936" s="29" t="n">
        <f aca="false">A936*'Simple Linear Regression'!$B$18+'Simple Linear Regression'!$B$17</f>
        <v>8682.9260203908</v>
      </c>
      <c r="AI936" s="29" t="n">
        <f aca="false">7491.3971+0.0137554*N936-0.00058829*E936-34.3283*V936+0.30565*L936+54.6031*M936</f>
        <v>9314.9555598</v>
      </c>
      <c r="AJ936" s="29" t="n">
        <f aca="false">7491.3971-0.00058829*E936+0.30565*L936+54.6031*M936+0.0137554*N936-34.3283*V936</f>
        <v>9314.9555598</v>
      </c>
      <c r="AK936" s="30" t="n">
        <f aca="false">11611.58410651-152.38769329*I210+0.00324611*N210-2.92151591*V210-0.00770426*AA210-0.00077781*E210</f>
        <v>9543.90657677893</v>
      </c>
      <c r="AL936" s="29" t="n">
        <f aca="false">2192.59+2373.87*I936+0.0316653*N936-15.7623*V936+0.00202406*AA936-0.000740146*E936-0.00963493*(I936*N936)</f>
        <v>9187.26127071768</v>
      </c>
      <c r="AM936" s="30" t="n">
        <f aca="false">5205.907083+122.0638992*I936+13.609808*(N936/1000)-1.245906883*AD936+0.7746840854*AE936-134.2474226*AC936-1547.125689*IF(AND(B936&gt;=DATE(2020,3,20),B936&lt;=DATE(2020,6,26)),1,0)</f>
        <v>8566.53368189936</v>
      </c>
      <c r="AN936" s="30" t="n">
        <f aca="false">IF(ISNUMBER(C937),C937,AN937)-0.8328750492*(AD938-AD937)+3.274150872*(AE938-AE937)+0.7954612886*((IF(ISNUMBER(C937),C937,AN937)-IF(ISNUMBER(C936),C936,AN936))-(-0.8328750492*(AD937-AD936)+3.274150872*(AE937-AE936)))-1.394571582*AO937+0.4181414112*AO936</f>
        <v>8519.77916078903</v>
      </c>
      <c r="AP936" s="31" t="n">
        <f aca="false">AQ936+AR935+'ARIMAX(1,1,1) Model'!$C$19*(AR935-AR934)+'ARIMAX(1,1,1) Model'!$C$20*AS935</f>
        <v>8841.32359824001</v>
      </c>
      <c r="AQ936" s="31" t="n">
        <f aca="false">'ARIMAX(1,1,1) Model'!$C$6*I936+'ARIMAX(1,1,1) Model'!$C$7*N936/1000+'ARIMAX(1,1,1) Model'!$C$8*AD936+'ARIMAX(1,1,1) Model'!$C$9*AE936+'ARIMAX(1,1,1) Model'!$C$10*AC936+'ARIMAX(1,1,1) Model'!$C$11*IF(AND(B936&gt;='ARIMAX(1,1,1) Model'!$C$25,B936&lt;='ARIMAX(1,1,1) Model'!$C$26),1,0)+'ARIMAX(1,1,1) Model'!$C$12*E936/1000+'ARIMAX(1,1,1) Model'!$C$13*V936+'ARIMAX(1,1,1) Model'!$C$14*A936+'ARIMAX(1,1,1) Model'!$C$15*SIN(2*PI()*A936/'ARIMAX(1,1,1) Model'!$C$24)+'ARIMAX(1,1,1) Model'!$C$16*COS(2*PI()*A936/'ARIMAX(1,1,1) Model'!$C$24)+'ARIMAX(1,1,1) Model'!$C$17*SIN(4*PI()*A936/'ARIMAX(1,1,1) Model'!$C$24)+'ARIMAX(1,1,1) Model'!$C$18*COS(4*PI()*A936/'ARIMAX(1,1,1) Model'!$C$24)</f>
        <v>1441.77531982313</v>
      </c>
      <c r="AR936" s="31" t="n">
        <f aca="false">IF(ISNUMBER(C936),C936,AP936)-AQ936</f>
        <v>7548.22468017687</v>
      </c>
      <c r="AS936" s="31" t="n">
        <f aca="false">IF(ISNUMBER(C936),C936-AP936,0)</f>
        <v>148.676401759989</v>
      </c>
      <c r="AT936" s="32"/>
      <c r="AU936" s="33"/>
      <c r="AV936" s="33"/>
      <c r="AW936" s="31"/>
      <c r="AX936" s="31"/>
    </row>
    <row r="937" customFormat="false" ht="16.5" hidden="false" customHeight="true" outlineLevel="0" collapsed="false">
      <c r="A937" s="23" t="n">
        <v>936</v>
      </c>
      <c r="B937" s="24" t="n">
        <v>39822</v>
      </c>
      <c r="C937" s="23" t="n">
        <v>8758</v>
      </c>
      <c r="D937" s="25"/>
      <c r="E937" s="25" t="n">
        <v>503000</v>
      </c>
      <c r="F937" s="25"/>
      <c r="G937" s="25" t="n">
        <v>44.458</v>
      </c>
      <c r="H937" s="25" t="n">
        <v>45.248</v>
      </c>
      <c r="I937" s="25" t="n">
        <v>1.684</v>
      </c>
      <c r="J937" s="25" t="n">
        <v>14898.999</v>
      </c>
      <c r="K937" s="25" t="n">
        <v>896800</v>
      </c>
      <c r="L937" s="25" t="n">
        <v>1935</v>
      </c>
      <c r="M937" s="25" t="n">
        <v>10.526</v>
      </c>
      <c r="N937" s="25" t="n">
        <v>255848</v>
      </c>
      <c r="O937" s="25" t="n">
        <v>9885.2</v>
      </c>
      <c r="P937" s="25" t="n">
        <v>2657388</v>
      </c>
      <c r="Q937" s="25"/>
      <c r="R937" s="25" t="n">
        <v>12840</v>
      </c>
      <c r="S937" s="25" t="n">
        <v>12.6754</v>
      </c>
      <c r="T937" s="25" t="n">
        <v>109.1</v>
      </c>
      <c r="U937" s="25" t="n">
        <v>21</v>
      </c>
      <c r="V937" s="25" t="n">
        <v>85.3</v>
      </c>
      <c r="W937" s="25" t="n">
        <v>98.39295</v>
      </c>
      <c r="X937" s="25"/>
      <c r="Y937" s="25"/>
      <c r="Z937" s="25"/>
      <c r="AA937" s="25" t="n">
        <v>301696</v>
      </c>
      <c r="AB937" s="26"/>
      <c r="AC937" s="27" t="n">
        <v>0</v>
      </c>
      <c r="AD937" s="28" t="n">
        <v>155.5</v>
      </c>
      <c r="AE937" s="28" t="n">
        <v>1.9</v>
      </c>
      <c r="AF937" s="27"/>
      <c r="AG937" s="29" t="n">
        <f aca="false">6753.47943187+0.36116788*I937+0.01252571*N937-22.85359542*V937+0.00407811*AA937-0.00067349*E937</f>
        <v>8900.93780589392</v>
      </c>
      <c r="AH937" s="29" t="n">
        <f aca="false">A937*'Simple Linear Regression'!$B$18+'Simple Linear Regression'!$B$17</f>
        <v>8683.77905747471</v>
      </c>
      <c r="AI937" s="29" t="n">
        <f aca="false">7491.3971+0.0137554*N937-0.00058829*E937-34.3283*V937+0.30565*L937+54.6031*M937</f>
        <v>8952.7597998</v>
      </c>
      <c r="AJ937" s="29" t="n">
        <f aca="false">7491.3971-0.00058829*E937+0.30565*L937+54.6031*M937+0.0137554*N937-34.3283*V937</f>
        <v>8952.7597998</v>
      </c>
      <c r="AK937" s="30" t="n">
        <f aca="false">11611.58410651-152.38769329*I211+0.00324611*N211-2.92151591*V211-0.00770426*AA211-0.00077781*E211</f>
        <v>9536.50089449296</v>
      </c>
      <c r="AL937" s="29" t="n">
        <f aca="false">2192.59+2373.87*I937+0.0316653*N937-15.7623*V937+0.00202406*AA937-0.000740146*E937-0.00963493*(I937*N937)</f>
        <v>9034.33330320224</v>
      </c>
      <c r="AM937" s="30" t="n">
        <f aca="false">5205.907083+122.0638992*I937+13.609808*(N937/1000)-1.245906883*AD937+0.7746840854*AE937-134.2474226*AC937-1547.125689*IF(AND(B937&gt;=DATE(2020,3,20),B937&lt;=DATE(2020,6,26)),1,0)</f>
        <v>8701.23822589256</v>
      </c>
      <c r="AN937" s="30" t="n">
        <f aca="false">IF(ISNUMBER(C938),C938,AN938)-0.8328750492*(AD939-AD938)+3.274150872*(AE939-AE938)+0.7954612886*((IF(ISNUMBER(C938),C938,AN938)-IF(ISNUMBER(C937),C937,AN937))-(-0.8328750492*(AD938-AD937)+3.274150872*(AE938-AE937)))-1.394571582*AO938+0.4181414112*AO937</f>
        <v>8610.87817932727</v>
      </c>
      <c r="AP937" s="31" t="n">
        <f aca="false">AQ937+AR936+'ARIMAX(1,1,1) Model'!$C$19*(AR936-AR935)+'ARIMAX(1,1,1) Model'!$C$20*AS936</f>
        <v>9111.82254879139</v>
      </c>
      <c r="AQ937" s="31" t="n">
        <f aca="false">'ARIMAX(1,1,1) Model'!$C$6*I937+'ARIMAX(1,1,1) Model'!$C$7*N937/1000+'ARIMAX(1,1,1) Model'!$C$8*AD937+'ARIMAX(1,1,1) Model'!$C$9*AE937+'ARIMAX(1,1,1) Model'!$C$10*AC937+'ARIMAX(1,1,1) Model'!$C$11*IF(AND(B937&gt;='ARIMAX(1,1,1) Model'!$C$25,B937&lt;='ARIMAX(1,1,1) Model'!$C$26),1,0)+'ARIMAX(1,1,1) Model'!$C$12*E937/1000+'ARIMAX(1,1,1) Model'!$C$13*V937+'ARIMAX(1,1,1) Model'!$C$14*A937+'ARIMAX(1,1,1) Model'!$C$15*SIN(2*PI()*A937/'ARIMAX(1,1,1) Model'!$C$24)+'ARIMAX(1,1,1) Model'!$C$16*COS(2*PI()*A937/'ARIMAX(1,1,1) Model'!$C$24)+'ARIMAX(1,1,1) Model'!$C$17*SIN(4*PI()*A937/'ARIMAX(1,1,1) Model'!$C$24)+'ARIMAX(1,1,1) Model'!$C$18*COS(4*PI()*A937/'ARIMAX(1,1,1) Model'!$C$24)</f>
        <v>1708.12596565495</v>
      </c>
      <c r="AR937" s="31" t="n">
        <f aca="false">IF(ISNUMBER(C937),C937,AP937)-AQ937</f>
        <v>7049.87403434505</v>
      </c>
      <c r="AS937" s="31" t="n">
        <f aca="false">IF(ISNUMBER(C937),C937-AP937,0)</f>
        <v>-353.822548791391</v>
      </c>
      <c r="AT937" s="32"/>
      <c r="AU937" s="33"/>
      <c r="AV937" s="33"/>
      <c r="AW937" s="31"/>
      <c r="AX937" s="31"/>
    </row>
    <row r="938" customFormat="false" ht="16.5" hidden="false" customHeight="true" outlineLevel="0" collapsed="false">
      <c r="A938" s="23" t="n">
        <v>937</v>
      </c>
      <c r="B938" s="24" t="n">
        <v>39829</v>
      </c>
      <c r="C938" s="23" t="n">
        <v>8641</v>
      </c>
      <c r="D938" s="25"/>
      <c r="E938" s="25" t="n">
        <v>551000</v>
      </c>
      <c r="F938" s="25"/>
      <c r="G938" s="25" t="n">
        <v>36.728</v>
      </c>
      <c r="H938" s="25" t="n">
        <v>42.384</v>
      </c>
      <c r="I938" s="25" t="n">
        <v>1.784</v>
      </c>
      <c r="J938" s="25" t="n">
        <v>14898.999</v>
      </c>
      <c r="K938" s="25" t="n">
        <v>896800</v>
      </c>
      <c r="L938" s="25" t="n">
        <v>1935</v>
      </c>
      <c r="M938" s="25" t="n">
        <v>10.383</v>
      </c>
      <c r="N938" s="25" t="n">
        <v>236465</v>
      </c>
      <c r="O938" s="25" t="n">
        <v>9885.2</v>
      </c>
      <c r="P938" s="25" t="n">
        <v>2657388</v>
      </c>
      <c r="Q938" s="25"/>
      <c r="R938" s="25" t="n">
        <v>12840</v>
      </c>
      <c r="S938" s="25" t="n">
        <v>12.6754</v>
      </c>
      <c r="T938" s="25" t="n">
        <v>109.1</v>
      </c>
      <c r="U938" s="25" t="n">
        <v>21</v>
      </c>
      <c r="V938" s="25" t="n">
        <v>85.3</v>
      </c>
      <c r="W938" s="25" t="n">
        <v>98.59862</v>
      </c>
      <c r="X938" s="25"/>
      <c r="Y938" s="25"/>
      <c r="Z938" s="25"/>
      <c r="AA938" s="25" t="n">
        <v>301696</v>
      </c>
      <c r="AB938" s="26"/>
      <c r="AC938" s="27" t="n">
        <v>0</v>
      </c>
      <c r="AD938" s="28" t="n">
        <v>216.4</v>
      </c>
      <c r="AE938" s="28" t="n">
        <v>0</v>
      </c>
      <c r="AF938" s="27"/>
      <c r="AG938" s="29" t="n">
        <f aca="false">6753.47943187+0.36116788*I938+0.01252571*N938-22.85359542*V938+0.00407811*AA938-0.00067349*E938</f>
        <v>8625.86056575192</v>
      </c>
      <c r="AH938" s="29" t="n">
        <f aca="false">A938*'Simple Linear Regression'!$B$18+'Simple Linear Regression'!$B$17</f>
        <v>8684.63209455861</v>
      </c>
      <c r="AI938" s="29" t="n">
        <f aca="false">7491.3971+0.0137554*N938-0.00058829*E938-34.3283*V938+0.30565*L938+54.6031*M938</f>
        <v>8650.0927183</v>
      </c>
      <c r="AJ938" s="29" t="n">
        <f aca="false">7491.3971-0.00058829*E938+0.30565*L938+54.6031*M938+0.0137554*N938-34.3283*V938</f>
        <v>8650.0927183</v>
      </c>
      <c r="AK938" s="30" t="n">
        <f aca="false">11611.58410651-152.38769329*I212+0.00324611*N212-2.92151591*V212-0.00770426*AA212-0.00077781*E212</f>
        <v>9527.91875930954</v>
      </c>
      <c r="AL938" s="29" t="n">
        <f aca="false">2192.59+2373.87*I938+0.0316653*N938-15.7623*V938+0.00202406*AA938-0.000740146*E938-0.00963493*(I938*N938)</f>
        <v>8709.0858934092</v>
      </c>
      <c r="AM938" s="30" t="n">
        <f aca="false">5205.907083+122.0638992*I938+13.609808*(N938/1000)-1.245906883*AD938+0.7746840854*AE938-134.2474226*AC938-1547.125689*IF(AND(B938&gt;=DATE(2020,3,20),B938&lt;=DATE(2020,6,26)),1,0)</f>
        <v>8372.2980784116</v>
      </c>
      <c r="AN938" s="30" t="n">
        <f aca="false">IF(ISNUMBER(C939),C939,AN939)-0.8328750492*(AD940-AD939)+3.274150872*(AE940-AE939)+0.7954612886*((IF(ISNUMBER(C939),C939,AN939)-IF(ISNUMBER(C938),C938,AN938))-(-0.8328750492*(AD939-AD938)+3.274150872*(AE939-AE938)))-1.394571582*AO939+0.4181414112*AO938</f>
        <v>8644.07759801642</v>
      </c>
      <c r="AP938" s="31" t="n">
        <f aca="false">AQ938+AR937+'ARIMAX(1,1,1) Model'!$C$19*(AR937-AR936)+'ARIMAX(1,1,1) Model'!$C$20*AS937</f>
        <v>8969.03292805247</v>
      </c>
      <c r="AQ938" s="31" t="n">
        <f aca="false">'ARIMAX(1,1,1) Model'!$C$6*I938+'ARIMAX(1,1,1) Model'!$C$7*N938/1000+'ARIMAX(1,1,1) Model'!$C$8*AD938+'ARIMAX(1,1,1) Model'!$C$9*AE938+'ARIMAX(1,1,1) Model'!$C$10*AC938+'ARIMAX(1,1,1) Model'!$C$11*IF(AND(B938&gt;='ARIMAX(1,1,1) Model'!$C$25,B938&lt;='ARIMAX(1,1,1) Model'!$C$26),1,0)+'ARIMAX(1,1,1) Model'!$C$12*E938/1000+'ARIMAX(1,1,1) Model'!$C$13*V938+'ARIMAX(1,1,1) Model'!$C$14*A938+'ARIMAX(1,1,1) Model'!$C$15*SIN(2*PI()*A938/'ARIMAX(1,1,1) Model'!$C$24)+'ARIMAX(1,1,1) Model'!$C$16*COS(2*PI()*A938/'ARIMAX(1,1,1) Model'!$C$24)+'ARIMAX(1,1,1) Model'!$C$17*SIN(4*PI()*A938/'ARIMAX(1,1,1) Model'!$C$24)+'ARIMAX(1,1,1) Model'!$C$18*COS(4*PI()*A938/'ARIMAX(1,1,1) Model'!$C$24)</f>
        <v>1649.29401743417</v>
      </c>
      <c r="AR938" s="31" t="n">
        <f aca="false">IF(ISNUMBER(C938),C938,AP938)-AQ938</f>
        <v>6991.70598256583</v>
      </c>
      <c r="AS938" s="31" t="n">
        <f aca="false">IF(ISNUMBER(C938),C938-AP938,0)</f>
        <v>-328.032928052466</v>
      </c>
      <c r="AT938" s="32"/>
      <c r="AU938" s="33"/>
      <c r="AV938" s="33"/>
      <c r="AW938" s="31"/>
      <c r="AX938" s="31"/>
    </row>
    <row r="939" customFormat="false" ht="16.5" hidden="false" customHeight="true" outlineLevel="0" collapsed="false">
      <c r="A939" s="23" t="n">
        <v>938</v>
      </c>
      <c r="B939" s="24" t="n">
        <v>39836</v>
      </c>
      <c r="C939" s="23" t="n">
        <v>8650</v>
      </c>
      <c r="D939" s="25"/>
      <c r="E939" s="25" t="n">
        <v>591000</v>
      </c>
      <c r="F939" s="25"/>
      <c r="G939" s="25" t="n">
        <v>42.145</v>
      </c>
      <c r="H939" s="25" t="n">
        <v>41.6675</v>
      </c>
      <c r="I939" s="25" t="n">
        <v>1.847</v>
      </c>
      <c r="J939" s="25" t="n">
        <v>14898.999</v>
      </c>
      <c r="K939" s="25" t="n">
        <v>896800</v>
      </c>
      <c r="L939" s="25" t="n">
        <v>1935</v>
      </c>
      <c r="M939" s="25" t="n">
        <v>10.383</v>
      </c>
      <c r="N939" s="25" t="n">
        <v>236465</v>
      </c>
      <c r="O939" s="25" t="n">
        <v>9885.2</v>
      </c>
      <c r="P939" s="25" t="n">
        <v>2657388</v>
      </c>
      <c r="Q939" s="25"/>
      <c r="R939" s="25" t="n">
        <v>12840</v>
      </c>
      <c r="S939" s="25" t="n">
        <v>12.6754</v>
      </c>
      <c r="T939" s="25" t="n">
        <v>109.1</v>
      </c>
      <c r="U939" s="25" t="n">
        <v>21</v>
      </c>
      <c r="V939" s="25" t="n">
        <v>85.3</v>
      </c>
      <c r="W939" s="25" t="n">
        <v>100.57856</v>
      </c>
      <c r="X939" s="25"/>
      <c r="Y939" s="25"/>
      <c r="Z939" s="25"/>
      <c r="AA939" s="25" t="n">
        <v>301696</v>
      </c>
      <c r="AB939" s="26"/>
      <c r="AC939" s="27" t="n">
        <v>0</v>
      </c>
      <c r="AD939" s="28" t="n">
        <v>195.6</v>
      </c>
      <c r="AE939" s="28" t="n">
        <v>0.1</v>
      </c>
      <c r="AF939" s="27"/>
      <c r="AG939" s="29" t="n">
        <f aca="false">6753.47943187+0.36116788*I939+0.01252571*N939-22.85359542*V939+0.00407811*AA939-0.00067349*E939</f>
        <v>8598.94371932836</v>
      </c>
      <c r="AH939" s="29" t="n">
        <f aca="false">A939*'Simple Linear Regression'!$B$18+'Simple Linear Regression'!$B$17</f>
        <v>8685.48513164251</v>
      </c>
      <c r="AI939" s="29" t="n">
        <f aca="false">7491.3971+0.0137554*N939-0.00058829*E939-34.3283*V939+0.30565*L939+54.6031*M939</f>
        <v>8626.5611183</v>
      </c>
      <c r="AJ939" s="29" t="n">
        <f aca="false">7491.3971-0.00058829*E939+0.30565*L939+54.6031*M939+0.0137554*N939-34.3283*V939</f>
        <v>8626.5611183</v>
      </c>
      <c r="AK939" s="30" t="n">
        <f aca="false">11611.58410651-152.38769329*I213+0.00324611*N213-2.92151591*V213-0.00770426*AA213-0.00077781*E213</f>
        <v>9532.87452316257</v>
      </c>
      <c r="AL939" s="29" t="n">
        <f aca="false">2192.59+2373.87*I939+0.0316653*N939-15.7623*V939+0.00202406*AA939-0.000740146*E939-0.00963493*(I939*N939)</f>
        <v>8685.49946889485</v>
      </c>
      <c r="AM939" s="30" t="n">
        <f aca="false">5205.907083+122.0638992*I939+13.609808*(N939/1000)-1.245906883*AD939+0.7746840854*AE939-134.2474226*AC939-1547.125689*IF(AND(B939&gt;=DATE(2020,3,20),B939&lt;=DATE(2020,6,26)),1,0)</f>
        <v>8405.98043563614</v>
      </c>
      <c r="AN939" s="30" t="n">
        <f aca="false">IF(ISNUMBER(C940),C940,AN940)-0.8328750492*(AD941-AD940)+3.274150872*(AE941-AE940)+0.7954612886*((IF(ISNUMBER(C940),C940,AN940)-IF(ISNUMBER(C939),C939,AN939))-(-0.8328750492*(AD940-AD939)+3.274150872*(AE940-AE939)))-1.394571582*AO940+0.4181414112*AO939</f>
        <v>9303.95985934509</v>
      </c>
      <c r="AP939" s="31" t="n">
        <f aca="false">AQ939+AR938+'ARIMAX(1,1,1) Model'!$C$19*(AR938-AR937)+'ARIMAX(1,1,1) Model'!$C$20*AS938</f>
        <v>8861.76103941528</v>
      </c>
      <c r="AQ939" s="31" t="n">
        <f aca="false">'ARIMAX(1,1,1) Model'!$C$6*I939+'ARIMAX(1,1,1) Model'!$C$7*N939/1000+'ARIMAX(1,1,1) Model'!$C$8*AD939+'ARIMAX(1,1,1) Model'!$C$9*AE939+'ARIMAX(1,1,1) Model'!$C$10*AC939+'ARIMAX(1,1,1) Model'!$C$11*IF(AND(B939&gt;='ARIMAX(1,1,1) Model'!$C$25,B939&lt;='ARIMAX(1,1,1) Model'!$C$26),1,0)+'ARIMAX(1,1,1) Model'!$C$12*E939/1000+'ARIMAX(1,1,1) Model'!$C$13*V939+'ARIMAX(1,1,1) Model'!$C$14*A939+'ARIMAX(1,1,1) Model'!$C$15*SIN(2*PI()*A939/'ARIMAX(1,1,1) Model'!$C$24)+'ARIMAX(1,1,1) Model'!$C$16*COS(2*PI()*A939/'ARIMAX(1,1,1) Model'!$C$24)+'ARIMAX(1,1,1) Model'!$C$17*SIN(4*PI()*A939/'ARIMAX(1,1,1) Model'!$C$24)+'ARIMAX(1,1,1) Model'!$C$18*COS(4*PI()*A939/'ARIMAX(1,1,1) Model'!$C$24)</f>
        <v>1580.47126027467</v>
      </c>
      <c r="AR939" s="31" t="n">
        <f aca="false">IF(ISNUMBER(C939),C939,AP939)-AQ939</f>
        <v>7069.52873972533</v>
      </c>
      <c r="AS939" s="31" t="n">
        <f aca="false">IF(ISNUMBER(C939),C939-AP939,0)</f>
        <v>-211.761039415283</v>
      </c>
      <c r="AT939" s="32"/>
      <c r="AU939" s="33"/>
      <c r="AV939" s="33"/>
      <c r="AW939" s="31"/>
      <c r="AX939" s="31"/>
    </row>
    <row r="940" customFormat="false" ht="16.5" hidden="false" customHeight="true" outlineLevel="0" collapsed="false">
      <c r="A940" s="23" t="n">
        <v>939</v>
      </c>
      <c r="B940" s="24" t="n">
        <v>39843</v>
      </c>
      <c r="C940" s="23" t="n">
        <v>9015</v>
      </c>
      <c r="D940" s="25"/>
      <c r="E940" s="25" t="n">
        <v>586000</v>
      </c>
      <c r="F940" s="25"/>
      <c r="G940" s="25" t="n">
        <v>42.704</v>
      </c>
      <c r="H940" s="25" t="n">
        <v>44.204</v>
      </c>
      <c r="I940" s="25" t="n">
        <v>1.838</v>
      </c>
      <c r="J940" s="25" t="n">
        <v>14898.999</v>
      </c>
      <c r="K940" s="25" t="n">
        <v>896800</v>
      </c>
      <c r="L940" s="25" t="n">
        <v>1935</v>
      </c>
      <c r="M940" s="25" t="n">
        <v>10.383</v>
      </c>
      <c r="N940" s="25" t="n">
        <v>236465</v>
      </c>
      <c r="O940" s="25" t="n">
        <v>9885.2</v>
      </c>
      <c r="P940" s="25" t="n">
        <v>2657388</v>
      </c>
      <c r="Q940" s="25"/>
      <c r="R940" s="25" t="n">
        <v>12840</v>
      </c>
      <c r="S940" s="25" t="n">
        <v>12.6754</v>
      </c>
      <c r="T940" s="25" t="n">
        <v>109.1</v>
      </c>
      <c r="U940" s="25" t="n">
        <v>21</v>
      </c>
      <c r="V940" s="25" t="n">
        <v>85.3</v>
      </c>
      <c r="W940" s="25" t="n">
        <v>102.017833333333</v>
      </c>
      <c r="X940" s="25"/>
      <c r="Y940" s="25"/>
      <c r="Z940" s="25"/>
      <c r="AA940" s="25" t="n">
        <v>301696</v>
      </c>
      <c r="AB940" s="26"/>
      <c r="AC940" s="27" t="n">
        <v>0</v>
      </c>
      <c r="AD940" s="28" t="n">
        <v>197.2</v>
      </c>
      <c r="AE940" s="28" t="n">
        <v>0.8</v>
      </c>
      <c r="AF940" s="27"/>
      <c r="AG940" s="29" t="n">
        <f aca="false">6753.47943187+0.36116788*I940+0.01252571*N940-22.85359542*V940+0.00407811*AA940-0.00067349*E940</f>
        <v>8602.30791881744</v>
      </c>
      <c r="AH940" s="29" t="n">
        <f aca="false">A940*'Simple Linear Regression'!$B$18+'Simple Linear Regression'!$B$17</f>
        <v>8686.33816872642</v>
      </c>
      <c r="AI940" s="29" t="n">
        <f aca="false">7491.3971+0.0137554*N940-0.00058829*E940-34.3283*V940+0.30565*L940+54.6031*M940</f>
        <v>8629.5025683</v>
      </c>
      <c r="AJ940" s="29" t="n">
        <f aca="false">7491.3971-0.00058829*E940+0.30565*L940+54.6031*M940+0.0137554*N940-34.3283*V940</f>
        <v>8629.5025683</v>
      </c>
      <c r="AK940" s="30" t="n">
        <f aca="false">11611.58410651-152.38769329*I214+0.00324611*N214-2.92151591*V214-0.00770426*AA214-0.00077781*E214</f>
        <v>9512.95925002283</v>
      </c>
      <c r="AL940" s="29" t="n">
        <f aca="false">2192.59+2373.87*I940+0.0316653*N940-15.7623*V940+0.00202406*AA940-0.000740146*E940-0.00963493*(I940*N940)</f>
        <v>8688.3402823969</v>
      </c>
      <c r="AM940" s="30" t="n">
        <f aca="false">5205.907083+122.0638992*I940+13.609808*(N940/1000)-1.245906883*AD940+0.7746840854*AE940-134.2474226*AC940-1547.125689*IF(AND(B940&gt;=DATE(2020,3,20),B940&lt;=DATE(2020,6,26)),1,0)</f>
        <v>8403.43068839032</v>
      </c>
      <c r="AN940" s="30" t="n">
        <f aca="false">IF(ISNUMBER(C941),C941,AN941)-0.8328750492*(AD942-AD941)+3.274150872*(AE942-AE941)+0.7954612886*((IF(ISNUMBER(C941),C941,AN941)-IF(ISNUMBER(C940),C940,AN940))-(-0.8328750492*(AD941-AD940)+3.274150872*(AE941-AE940)))-1.394571582*AO941+0.4181414112*AO940</f>
        <v>9066.78304159422</v>
      </c>
      <c r="AP940" s="31" t="n">
        <f aca="false">AQ940+AR939+'ARIMAX(1,1,1) Model'!$C$19*(AR939-AR938)+'ARIMAX(1,1,1) Model'!$C$20*AS939</f>
        <v>8851.6343183309</v>
      </c>
      <c r="AQ940" s="31" t="n">
        <f aca="false">'ARIMAX(1,1,1) Model'!$C$6*I940+'ARIMAX(1,1,1) Model'!$C$7*N940/1000+'ARIMAX(1,1,1) Model'!$C$8*AD940+'ARIMAX(1,1,1) Model'!$C$9*AE940+'ARIMAX(1,1,1) Model'!$C$10*AC940+'ARIMAX(1,1,1) Model'!$C$11*IF(AND(B940&gt;='ARIMAX(1,1,1) Model'!$C$25,B940&lt;='ARIMAX(1,1,1) Model'!$C$26),1,0)+'ARIMAX(1,1,1) Model'!$C$12*E940/1000+'ARIMAX(1,1,1) Model'!$C$13*V940+'ARIMAX(1,1,1) Model'!$C$14*A940+'ARIMAX(1,1,1) Model'!$C$15*SIN(2*PI()*A940/'ARIMAX(1,1,1) Model'!$C$24)+'ARIMAX(1,1,1) Model'!$C$16*COS(2*PI()*A940/'ARIMAX(1,1,1) Model'!$C$24)+'ARIMAX(1,1,1) Model'!$C$17*SIN(4*PI()*A940/'ARIMAX(1,1,1) Model'!$C$24)+'ARIMAX(1,1,1) Model'!$C$18*COS(4*PI()*A940/'ARIMAX(1,1,1) Model'!$C$24)</f>
        <v>1583.91278201612</v>
      </c>
      <c r="AR940" s="31" t="n">
        <f aca="false">IF(ISNUMBER(C940),C940,AP940)-AQ940</f>
        <v>7431.08721798388</v>
      </c>
      <c r="AS940" s="31" t="n">
        <f aca="false">IF(ISNUMBER(C940),C940-AP940,0)</f>
        <v>163.3656816691</v>
      </c>
      <c r="AT940" s="32"/>
      <c r="AU940" s="33"/>
      <c r="AV940" s="33"/>
      <c r="AW940" s="31"/>
      <c r="AX940" s="31"/>
    </row>
    <row r="941" customFormat="false" ht="16.5" hidden="false" customHeight="true" outlineLevel="0" collapsed="false">
      <c r="A941" s="23" t="n">
        <v>940</v>
      </c>
      <c r="B941" s="24" t="n">
        <v>39850</v>
      </c>
      <c r="C941" s="23" t="n">
        <v>9006</v>
      </c>
      <c r="D941" s="25"/>
      <c r="E941" s="25" t="n">
        <v>629000</v>
      </c>
      <c r="F941" s="25"/>
      <c r="G941" s="25" t="n">
        <v>40.776</v>
      </c>
      <c r="H941" s="25" t="n">
        <v>43.64</v>
      </c>
      <c r="I941" s="25" t="n">
        <v>1.892</v>
      </c>
      <c r="J941" s="25" t="n">
        <v>14608.209</v>
      </c>
      <c r="K941" s="25" t="n">
        <v>896800</v>
      </c>
      <c r="L941" s="25" t="n">
        <v>1782</v>
      </c>
      <c r="M941" s="25" t="n">
        <v>10.383</v>
      </c>
      <c r="N941" s="25" t="n">
        <v>236465</v>
      </c>
      <c r="O941" s="25" t="n">
        <v>9801.5</v>
      </c>
      <c r="P941" s="25" t="n">
        <v>2657388</v>
      </c>
      <c r="Q941" s="25"/>
      <c r="R941" s="25" t="n">
        <v>12840</v>
      </c>
      <c r="S941" s="25" t="n">
        <v>12.6754</v>
      </c>
      <c r="T941" s="25" t="n">
        <v>109.6</v>
      </c>
      <c r="U941" s="25" t="n">
        <v>21</v>
      </c>
      <c r="V941" s="25" t="n">
        <v>85.8</v>
      </c>
      <c r="W941" s="25" t="n">
        <v>101.22988</v>
      </c>
      <c r="X941" s="25"/>
      <c r="Y941" s="25"/>
      <c r="Z941" s="25"/>
      <c r="AA941" s="25" t="n">
        <v>301696</v>
      </c>
      <c r="AB941" s="26"/>
      <c r="AC941" s="27" t="n">
        <v>0</v>
      </c>
      <c r="AD941" s="28" t="n">
        <v>194.8</v>
      </c>
      <c r="AE941" s="28" t="n">
        <v>0</v>
      </c>
      <c r="AF941" s="27"/>
      <c r="AG941" s="29" t="n">
        <f aca="false">6753.47943187+0.36116788*I941+0.01252571*N941-22.85359542*V941+0.00407811*AA941-0.00067349*E941</f>
        <v>8561.94055417296</v>
      </c>
      <c r="AH941" s="29" t="n">
        <f aca="false">A941*'Simple Linear Regression'!$B$18+'Simple Linear Regression'!$B$17</f>
        <v>8687.19120581032</v>
      </c>
      <c r="AI941" s="29" t="n">
        <f aca="false">7491.3971+0.0137554*N941-0.00058829*E941-34.3283*V941+0.30565*L941+54.6031*M941</f>
        <v>8540.2774983</v>
      </c>
      <c r="AJ941" s="29" t="n">
        <f aca="false">7491.3971-0.00058829*E941+0.30565*L941+54.6031*M941+0.0137554*N941-34.3283*V941</f>
        <v>8540.2774983</v>
      </c>
      <c r="AK941" s="30" t="n">
        <f aca="false">11611.58410651-152.38769329*I215+0.00324611*N215-2.92151591*V215-0.00770426*AA215-0.00077781*E215</f>
        <v>9510.46080853396</v>
      </c>
      <c r="AL941" s="29" t="n">
        <f aca="false">2192.59+2373.87*I941+0.0316653*N941-15.7623*V941+0.00202406*AA941-0.000740146*E941-0.00963493*(I941*N941)</f>
        <v>8653.7923533846</v>
      </c>
      <c r="AM941" s="30" t="n">
        <f aca="false">5205.907083+122.0638992*I941+13.609808*(N941/1000)-1.245906883*AD941+0.7746840854*AE941-134.2474226*AC941-1547.125689*IF(AND(B941&gt;=DATE(2020,3,20),B941&lt;=DATE(2020,6,26)),1,0)</f>
        <v>8412.392568198</v>
      </c>
      <c r="AN941" s="30" t="n">
        <f aca="false">IF(ISNUMBER(C942),C942,AN942)-0.8328750492*(AD943-AD942)+3.274150872*(AE943-AE942)+0.7954612886*((IF(ISNUMBER(C942),C942,AN942)-IF(ISNUMBER(C941),C941,AN941))-(-0.8328750492*(AD942-AD941)+3.274150872*(AE942-AE941)))-1.394571582*AO942+0.4181414112*AO941</f>
        <v>8739.11359305697</v>
      </c>
      <c r="AP941" s="31" t="n">
        <f aca="false">AQ941+AR940+'ARIMAX(1,1,1) Model'!$C$19*(AR940-AR939)+'ARIMAX(1,1,1) Model'!$C$20*AS940</f>
        <v>8868.20153663</v>
      </c>
      <c r="AQ941" s="31" t="n">
        <f aca="false">'ARIMAX(1,1,1) Model'!$C$6*I941+'ARIMAX(1,1,1) Model'!$C$7*N941/1000+'ARIMAX(1,1,1) Model'!$C$8*AD941+'ARIMAX(1,1,1) Model'!$C$9*AE941+'ARIMAX(1,1,1) Model'!$C$10*AC941+'ARIMAX(1,1,1) Model'!$C$11*IF(AND(B941&gt;='ARIMAX(1,1,1) Model'!$C$25,B941&lt;='ARIMAX(1,1,1) Model'!$C$26),1,0)+'ARIMAX(1,1,1) Model'!$C$12*E941/1000+'ARIMAX(1,1,1) Model'!$C$13*V941+'ARIMAX(1,1,1) Model'!$C$14*A941+'ARIMAX(1,1,1) Model'!$C$15*SIN(2*PI()*A941/'ARIMAX(1,1,1) Model'!$C$24)+'ARIMAX(1,1,1) Model'!$C$16*COS(2*PI()*A941/'ARIMAX(1,1,1) Model'!$C$24)+'ARIMAX(1,1,1) Model'!$C$17*SIN(4*PI()*A941/'ARIMAX(1,1,1) Model'!$C$24)+'ARIMAX(1,1,1) Model'!$C$18*COS(4*PI()*A941/'ARIMAX(1,1,1) Model'!$C$24)</f>
        <v>1548.89367851294</v>
      </c>
      <c r="AR941" s="31" t="n">
        <f aca="false">IF(ISNUMBER(C941),C941,AP941)-AQ941</f>
        <v>7457.10632148706</v>
      </c>
      <c r="AS941" s="31" t="n">
        <f aca="false">IF(ISNUMBER(C941),C941-AP941,0)</f>
        <v>137.798463370005</v>
      </c>
      <c r="AT941" s="32"/>
      <c r="AU941" s="33"/>
      <c r="AV941" s="33"/>
      <c r="AW941" s="31"/>
      <c r="AX941" s="31"/>
    </row>
    <row r="942" customFormat="false" ht="16.5" hidden="false" customHeight="true" outlineLevel="0" collapsed="false">
      <c r="A942" s="23" t="n">
        <v>941</v>
      </c>
      <c r="B942" s="24" t="n">
        <v>39857</v>
      </c>
      <c r="C942" s="23" t="n">
        <v>8908</v>
      </c>
      <c r="D942" s="25"/>
      <c r="E942" s="25" t="n">
        <v>637000</v>
      </c>
      <c r="F942" s="25"/>
      <c r="G942" s="25" t="n">
        <v>36.942</v>
      </c>
      <c r="H942" s="25" t="n">
        <v>45.588</v>
      </c>
      <c r="I942" s="25" t="n">
        <v>1.926</v>
      </c>
      <c r="J942" s="25" t="n">
        <v>14608.209</v>
      </c>
      <c r="K942" s="25" t="n">
        <v>954787</v>
      </c>
      <c r="L942" s="25" t="n">
        <v>1782</v>
      </c>
      <c r="M942" s="25" t="n">
        <v>10.383</v>
      </c>
      <c r="N942" s="25" t="n">
        <v>236465</v>
      </c>
      <c r="O942" s="25" t="n">
        <v>9801.5</v>
      </c>
      <c r="P942" s="25" t="n">
        <v>2657388</v>
      </c>
      <c r="Q942" s="25"/>
      <c r="R942" s="25" t="n">
        <v>12840</v>
      </c>
      <c r="S942" s="25" t="n">
        <v>12.6754</v>
      </c>
      <c r="T942" s="25" t="n">
        <v>109.6</v>
      </c>
      <c r="U942" s="25" t="n">
        <v>21</v>
      </c>
      <c r="V942" s="25" t="n">
        <v>85.8</v>
      </c>
      <c r="W942" s="25" t="n">
        <v>101.99202</v>
      </c>
      <c r="X942" s="25"/>
      <c r="Y942" s="25"/>
      <c r="Z942" s="25"/>
      <c r="AA942" s="25" t="n">
        <v>301696</v>
      </c>
      <c r="AB942" s="26"/>
      <c r="AC942" s="27" t="n">
        <v>0</v>
      </c>
      <c r="AD942" s="28" t="n">
        <v>120.5</v>
      </c>
      <c r="AE942" s="28" t="n">
        <v>1.7</v>
      </c>
      <c r="AF942" s="27"/>
      <c r="AG942" s="29" t="n">
        <f aca="false">6753.47943187+0.36116788*I942+0.01252571*N942-22.85359542*V942+0.00407811*AA942-0.00067349*E942</f>
        <v>8556.56491388088</v>
      </c>
      <c r="AH942" s="29" t="n">
        <f aca="false">A942*'Simple Linear Regression'!$B$18+'Simple Linear Regression'!$B$17</f>
        <v>8688.04424289423</v>
      </c>
      <c r="AI942" s="29" t="n">
        <f aca="false">7491.3971+0.0137554*N942-0.00058829*E942-34.3283*V942+0.30565*L942+54.6031*M942</f>
        <v>8535.5711783</v>
      </c>
      <c r="AJ942" s="29" t="n">
        <f aca="false">7491.3971-0.00058829*E942+0.30565*L942+54.6031*M942+0.0137554*N942-34.3283*V942</f>
        <v>8535.5711783</v>
      </c>
      <c r="AK942" s="30" t="n">
        <f aca="false">11611.58410651-152.38769329*I216+0.00324611*N216-2.92151591*V216-0.00770426*AA216-0.00077781*E216</f>
        <v>9505.30504238699</v>
      </c>
      <c r="AL942" s="29" t="n">
        <f aca="false">2192.59+2373.87*I942+0.0316653*N942-15.7623*V942+0.00202406*AA942-0.000740146*E942-0.00963493*(I942*N942)</f>
        <v>8651.1197588213</v>
      </c>
      <c r="AM942" s="30" t="n">
        <f aca="false">5205.907083+122.0638992*I942+13.609808*(N942/1000)-1.245906883*AD942+0.7746840854*AE942-134.2474226*AC942-1547.125689*IF(AND(B942&gt;=DATE(2020,3,20),B942&lt;=DATE(2020,6,26)),1,0)</f>
        <v>8510.43058512288</v>
      </c>
      <c r="AN942" s="30" t="n">
        <f aca="false">IF(ISNUMBER(C943),C943,AN943)-0.8328750492*(AD944-AD943)+3.274150872*(AE944-AE943)+0.7954612886*((IF(ISNUMBER(C943),C943,AN943)-IF(ISNUMBER(C942),C942,AN942))-(-0.8328750492*(AD943-AD942)+3.274150872*(AE943-AE942)))-1.394571582*AO943+0.4181414112*AO942</f>
        <v>9135.92321934236</v>
      </c>
      <c r="AP942" s="31" t="n">
        <f aca="false">AQ942+AR941+'ARIMAX(1,1,1) Model'!$C$19*(AR941-AR940)+'ARIMAX(1,1,1) Model'!$C$20*AS941</f>
        <v>8841.04296969451</v>
      </c>
      <c r="AQ942" s="31" t="n">
        <f aca="false">'ARIMAX(1,1,1) Model'!$C$6*I942+'ARIMAX(1,1,1) Model'!$C$7*N942/1000+'ARIMAX(1,1,1) Model'!$C$8*AD942+'ARIMAX(1,1,1) Model'!$C$9*AE942+'ARIMAX(1,1,1) Model'!$C$10*AC942+'ARIMAX(1,1,1) Model'!$C$11*IF(AND(B942&gt;='ARIMAX(1,1,1) Model'!$C$25,B942&lt;='ARIMAX(1,1,1) Model'!$C$26),1,0)+'ARIMAX(1,1,1) Model'!$C$12*E942/1000+'ARIMAX(1,1,1) Model'!$C$13*V942+'ARIMAX(1,1,1) Model'!$C$14*A942+'ARIMAX(1,1,1) Model'!$C$15*SIN(2*PI()*A942/'ARIMAX(1,1,1) Model'!$C$24)+'ARIMAX(1,1,1) Model'!$C$16*COS(2*PI()*A942/'ARIMAX(1,1,1) Model'!$C$24)+'ARIMAX(1,1,1) Model'!$C$17*SIN(4*PI()*A942/'ARIMAX(1,1,1) Model'!$C$24)+'ARIMAX(1,1,1) Model'!$C$18*COS(4*PI()*A942/'ARIMAX(1,1,1) Model'!$C$24)</f>
        <v>1505.42908391608</v>
      </c>
      <c r="AR942" s="31" t="n">
        <f aca="false">IF(ISNUMBER(C942),C942,AP942)-AQ942</f>
        <v>7402.57091608392</v>
      </c>
      <c r="AS942" s="31" t="n">
        <f aca="false">IF(ISNUMBER(C942),C942-AP942,0)</f>
        <v>66.9570303054952</v>
      </c>
      <c r="AT942" s="32"/>
      <c r="AU942" s="33"/>
      <c r="AV942" s="33"/>
      <c r="AW942" s="31"/>
      <c r="AX942" s="31"/>
    </row>
    <row r="943" customFormat="false" ht="16.5" hidden="false" customHeight="true" outlineLevel="0" collapsed="false">
      <c r="A943" s="23" t="n">
        <v>942</v>
      </c>
      <c r="B943" s="24" t="n">
        <v>39864</v>
      </c>
      <c r="C943" s="23" t="n">
        <v>9010</v>
      </c>
      <c r="D943" s="25"/>
      <c r="E943" s="25" t="n">
        <v>632000</v>
      </c>
      <c r="F943" s="25"/>
      <c r="G943" s="25" t="n">
        <v>37.145</v>
      </c>
      <c r="H943" s="25" t="n">
        <v>40.9125</v>
      </c>
      <c r="I943" s="25" t="n">
        <v>1.964</v>
      </c>
      <c r="J943" s="25" t="n">
        <v>14608.209</v>
      </c>
      <c r="K943" s="25" t="n">
        <v>954787</v>
      </c>
      <c r="L943" s="25" t="n">
        <v>1782</v>
      </c>
      <c r="M943" s="25" t="n">
        <v>9.786</v>
      </c>
      <c r="N943" s="25" t="n">
        <v>241742</v>
      </c>
      <c r="O943" s="25" t="n">
        <v>9801.5</v>
      </c>
      <c r="P943" s="25" t="n">
        <v>2657388</v>
      </c>
      <c r="Q943" s="25"/>
      <c r="R943" s="25" t="n">
        <v>12840</v>
      </c>
      <c r="S943" s="25" t="n">
        <v>12.6699</v>
      </c>
      <c r="T943" s="25" t="n">
        <v>109.6</v>
      </c>
      <c r="U943" s="25" t="n">
        <v>21</v>
      </c>
      <c r="V943" s="25" t="n">
        <v>85.8</v>
      </c>
      <c r="W943" s="25" t="n">
        <v>101.96138</v>
      </c>
      <c r="X943" s="25"/>
      <c r="Y943" s="25"/>
      <c r="Z943" s="25"/>
      <c r="AA943" s="25" t="n">
        <v>301696</v>
      </c>
      <c r="AB943" s="26"/>
      <c r="AC943" s="27" t="n">
        <v>0</v>
      </c>
      <c r="AD943" s="28" t="n">
        <v>162.9</v>
      </c>
      <c r="AE943" s="28" t="n">
        <v>1.1</v>
      </c>
      <c r="AF943" s="27"/>
      <c r="AG943" s="29" t="n">
        <f aca="false">6753.47943187+0.36116788*I943+0.01252571*N943-22.85359542*V943+0.00407811*AA943-0.00067349*E943</f>
        <v>8626.04425993032</v>
      </c>
      <c r="AH943" s="29" t="n">
        <f aca="false">A943*'Simple Linear Regression'!$B$18+'Simple Linear Regression'!$B$17</f>
        <v>8688.89727997813</v>
      </c>
      <c r="AI943" s="29" t="n">
        <f aca="false">7491.3971+0.0137554*N943-0.00058829*E943-34.3283*V943+0.30565*L943+54.6031*M943</f>
        <v>8578.5018234</v>
      </c>
      <c r="AJ943" s="29" t="n">
        <f aca="false">7491.3971-0.00058829*E943+0.30565*L943+54.6031*M943+0.0137554*N943-34.3283*V943</f>
        <v>8578.5018234</v>
      </c>
      <c r="AK943" s="30" t="n">
        <f aca="false">11611.58410651-152.38769329*I217+0.00324611*N217-2.92151591*V217-0.00770426*AA217-0.00077781*E217</f>
        <v>9511.00649869028</v>
      </c>
      <c r="AL943" s="29" t="n">
        <f aca="false">2192.59+2373.87*I943+0.0316653*N943-15.7623*V943+0.00202406*AA943-0.000740146*E943-0.00963493*(I943*N943)</f>
        <v>8725.69235117016</v>
      </c>
      <c r="AM943" s="30" t="n">
        <f aca="false">5205.907083+122.0638992*I943+13.609808*(N943/1000)-1.245906883*AD943+0.7746840854*AE943-134.2474226*AC943-1547.125689*IF(AND(B943&gt;=DATE(2020,3,20),B943&lt;=DATE(2020,6,26)),1,0)</f>
        <v>8533.59670781804</v>
      </c>
      <c r="AN943" s="30" t="n">
        <f aca="false">IF(ISNUMBER(C944),C944,AN944)-0.8328750492*(AD945-AD944)+3.274150872*(AE945-AE944)+0.7954612886*((IF(ISNUMBER(C944),C944,AN944)-IF(ISNUMBER(C943),C943,AN943))-(-0.8328750492*(AD944-AD943)+3.274150872*(AE944-AE943)))-1.394571582*AO944+0.4181414112*AO943</f>
        <v>9325.64095809852</v>
      </c>
      <c r="AP943" s="31" t="n">
        <f aca="false">AQ943+AR942+'ARIMAX(1,1,1) Model'!$C$19*(AR942-AR941)+'ARIMAX(1,1,1) Model'!$C$20*AS942</f>
        <v>8889.30891973563</v>
      </c>
      <c r="AQ943" s="31" t="n">
        <f aca="false">'ARIMAX(1,1,1) Model'!$C$6*I943+'ARIMAX(1,1,1) Model'!$C$7*N943/1000+'ARIMAX(1,1,1) Model'!$C$8*AD943+'ARIMAX(1,1,1) Model'!$C$9*AE943+'ARIMAX(1,1,1) Model'!$C$10*AC943+'ARIMAX(1,1,1) Model'!$C$11*IF(AND(B943&gt;='ARIMAX(1,1,1) Model'!$C$25,B943&lt;='ARIMAX(1,1,1) Model'!$C$26),1,0)+'ARIMAX(1,1,1) Model'!$C$12*E943/1000+'ARIMAX(1,1,1) Model'!$C$13*V943+'ARIMAX(1,1,1) Model'!$C$14*A943+'ARIMAX(1,1,1) Model'!$C$15*SIN(2*PI()*A943/'ARIMAX(1,1,1) Model'!$C$24)+'ARIMAX(1,1,1) Model'!$C$16*COS(2*PI()*A943/'ARIMAX(1,1,1) Model'!$C$24)+'ARIMAX(1,1,1) Model'!$C$17*SIN(4*PI()*A943/'ARIMAX(1,1,1) Model'!$C$24)+'ARIMAX(1,1,1) Model'!$C$18*COS(4*PI()*A943/'ARIMAX(1,1,1) Model'!$C$24)</f>
        <v>1552.32384883561</v>
      </c>
      <c r="AR943" s="31" t="n">
        <f aca="false">IF(ISNUMBER(C943),C943,AP943)-AQ943</f>
        <v>7457.67615116439</v>
      </c>
      <c r="AS943" s="31" t="n">
        <f aca="false">IF(ISNUMBER(C943),C943-AP943,0)</f>
        <v>120.691080264367</v>
      </c>
      <c r="AT943" s="32"/>
      <c r="AU943" s="33"/>
      <c r="AV943" s="33"/>
      <c r="AW943" s="31"/>
      <c r="AX943" s="31"/>
    </row>
    <row r="944" customFormat="false" ht="16.5" hidden="false" customHeight="true" outlineLevel="0" collapsed="false">
      <c r="A944" s="23" t="n">
        <v>943</v>
      </c>
      <c r="B944" s="24" t="n">
        <v>39871</v>
      </c>
      <c r="C944" s="23" t="n">
        <v>9204</v>
      </c>
      <c r="D944" s="25"/>
      <c r="E944" s="25" t="n">
        <v>655000</v>
      </c>
      <c r="F944" s="25"/>
      <c r="G944" s="25" t="n">
        <v>41.098</v>
      </c>
      <c r="H944" s="25" t="n">
        <v>42.676</v>
      </c>
      <c r="I944" s="25" t="n">
        <v>1.909</v>
      </c>
      <c r="J944" s="25" t="n">
        <v>14608.209</v>
      </c>
      <c r="K944" s="25" t="n">
        <v>954787</v>
      </c>
      <c r="L944" s="25" t="n">
        <v>1782</v>
      </c>
      <c r="M944" s="25" t="n">
        <v>9.786</v>
      </c>
      <c r="N944" s="25" t="n">
        <v>241742</v>
      </c>
      <c r="O944" s="25" t="n">
        <v>9801.5</v>
      </c>
      <c r="P944" s="25" t="n">
        <v>2657388</v>
      </c>
      <c r="Q944" s="25"/>
      <c r="R944" s="25" t="n">
        <v>12840</v>
      </c>
      <c r="S944" s="25" t="n">
        <v>12.6699</v>
      </c>
      <c r="T944" s="25" t="n">
        <v>109.6</v>
      </c>
      <c r="U944" s="25" t="n">
        <v>21</v>
      </c>
      <c r="V944" s="25" t="n">
        <v>85.8</v>
      </c>
      <c r="W944" s="25" t="n">
        <v>103.89775</v>
      </c>
      <c r="X944" s="25"/>
      <c r="Y944" s="25"/>
      <c r="Z944" s="25"/>
      <c r="AA944" s="25" t="n">
        <v>301696</v>
      </c>
      <c r="AB944" s="26"/>
      <c r="AC944" s="27" t="n">
        <v>0</v>
      </c>
      <c r="AD944" s="28" t="n">
        <v>152.2</v>
      </c>
      <c r="AE944" s="28" t="n">
        <v>3</v>
      </c>
      <c r="AF944" s="27"/>
      <c r="AG944" s="29" t="n">
        <f aca="false">6753.47943187+0.36116788*I944+0.01252571*N944-22.85359542*V944+0.00407811*AA944-0.00067349*E944</f>
        <v>8610.53412569692</v>
      </c>
      <c r="AH944" s="29" t="n">
        <f aca="false">A944*'Simple Linear Regression'!$B$18+'Simple Linear Regression'!$B$17</f>
        <v>8689.75031706203</v>
      </c>
      <c r="AI944" s="29" t="n">
        <f aca="false">7491.3971+0.0137554*N944-0.00058829*E944-34.3283*V944+0.30565*L944+54.6031*M944</f>
        <v>8564.9711534</v>
      </c>
      <c r="AJ944" s="29" t="n">
        <f aca="false">7491.3971-0.00058829*E944+0.30565*L944+54.6031*M944+0.0137554*N944-34.3283*V944</f>
        <v>8564.9711534</v>
      </c>
      <c r="AK944" s="30" t="n">
        <f aca="false">11611.58410651-152.38769329*I218+0.00324611*N218-2.92151591*V218-0.00770426*AA218-0.00077781*E218</f>
        <v>9518.49569483725</v>
      </c>
      <c r="AL944" s="29" t="n">
        <f aca="false">2192.59+2373.87*I944+0.0316653*N944-15.7623*V944+0.00202406*AA944-0.000740146*E944-0.00963493*(I944*N944)</f>
        <v>8706.21034181346</v>
      </c>
      <c r="AM944" s="30" t="n">
        <f aca="false">5205.907083+122.0638992*I944+13.609808*(N944/1000)-1.245906883*AD944+0.7746840854*AE944-134.2474226*AC944-1547.125689*IF(AND(B944&gt;=DATE(2020,3,20),B944&lt;=DATE(2020,6,26)),1,0)</f>
        <v>8541.6862967724</v>
      </c>
      <c r="AN944" s="30" t="n">
        <f aca="false">IF(ISNUMBER(C945),C945,AN945)-0.8328750492*(AD946-AD945)+3.274150872*(AE946-AE945)+0.7954612886*((IF(ISNUMBER(C945),C945,AN945)-IF(ISNUMBER(C944),C944,AN944))-(-0.8328750492*(AD945-AD944)+3.274150872*(AE945-AE944)))-1.394571582*AO945+0.4181414112*AO944</f>
        <v>8870.99095600693</v>
      </c>
      <c r="AP944" s="31" t="n">
        <f aca="false">AQ944+AR943+'ARIMAX(1,1,1) Model'!$C$19*(AR943-AR942)+'ARIMAX(1,1,1) Model'!$C$20*AS943</f>
        <v>8933.53925644849</v>
      </c>
      <c r="AQ944" s="31" t="n">
        <f aca="false">'ARIMAX(1,1,1) Model'!$C$6*I944+'ARIMAX(1,1,1) Model'!$C$7*N944/1000+'ARIMAX(1,1,1) Model'!$C$8*AD944+'ARIMAX(1,1,1) Model'!$C$9*AE944+'ARIMAX(1,1,1) Model'!$C$10*AC944+'ARIMAX(1,1,1) Model'!$C$11*IF(AND(B944&gt;='ARIMAX(1,1,1) Model'!$C$25,B944&lt;='ARIMAX(1,1,1) Model'!$C$26),1,0)+'ARIMAX(1,1,1) Model'!$C$12*E944/1000+'ARIMAX(1,1,1) Model'!$C$13*V944+'ARIMAX(1,1,1) Model'!$C$14*A944+'ARIMAX(1,1,1) Model'!$C$15*SIN(2*PI()*A944/'ARIMAX(1,1,1) Model'!$C$24)+'ARIMAX(1,1,1) Model'!$C$16*COS(2*PI()*A944/'ARIMAX(1,1,1) Model'!$C$24)+'ARIMAX(1,1,1) Model'!$C$17*SIN(4*PI()*A944/'ARIMAX(1,1,1) Model'!$C$24)+'ARIMAX(1,1,1) Model'!$C$18*COS(4*PI()*A944/'ARIMAX(1,1,1) Model'!$C$24)</f>
        <v>1579.12064969026</v>
      </c>
      <c r="AR944" s="31" t="n">
        <f aca="false">IF(ISNUMBER(C944),C944,AP944)-AQ944</f>
        <v>7624.87935030974</v>
      </c>
      <c r="AS944" s="31" t="n">
        <f aca="false">IF(ISNUMBER(C944),C944-AP944,0)</f>
        <v>270.460743551512</v>
      </c>
      <c r="AT944" s="32"/>
      <c r="AU944" s="33"/>
      <c r="AV944" s="33"/>
      <c r="AW944" s="31"/>
      <c r="AX944" s="31"/>
    </row>
    <row r="945" customFormat="false" ht="16.5" hidden="false" customHeight="true" outlineLevel="0" collapsed="false">
      <c r="A945" s="23" t="n">
        <v>944</v>
      </c>
      <c r="B945" s="24" t="n">
        <v>39878</v>
      </c>
      <c r="C945" s="23" t="n">
        <v>8972</v>
      </c>
      <c r="D945" s="25"/>
      <c r="E945" s="25" t="n">
        <v>652000</v>
      </c>
      <c r="F945" s="25"/>
      <c r="G945" s="25" t="n">
        <v>43.178</v>
      </c>
      <c r="H945" s="25" t="n">
        <v>43.864</v>
      </c>
      <c r="I945" s="25" t="n">
        <v>1.934</v>
      </c>
      <c r="J945" s="25" t="n">
        <v>14608.209</v>
      </c>
      <c r="K945" s="25" t="n">
        <v>954787</v>
      </c>
      <c r="L945" s="25" t="n">
        <v>1782</v>
      </c>
      <c r="M945" s="25" t="n">
        <v>9.786</v>
      </c>
      <c r="N945" s="25" t="n">
        <v>241742</v>
      </c>
      <c r="O945" s="25" t="n">
        <v>9801.5</v>
      </c>
      <c r="P945" s="25" t="n">
        <v>2657388</v>
      </c>
      <c r="Q945" s="25"/>
      <c r="R945" s="25" t="n">
        <v>15156</v>
      </c>
      <c r="S945" s="25" t="n">
        <v>12.6699</v>
      </c>
      <c r="T945" s="25" t="n">
        <v>109.6</v>
      </c>
      <c r="U945" s="25" t="n">
        <v>21</v>
      </c>
      <c r="V945" s="25" t="n">
        <v>85.8</v>
      </c>
      <c r="W945" s="25" t="n">
        <v>104.22856</v>
      </c>
      <c r="X945" s="25"/>
      <c r="Y945" s="25"/>
      <c r="Z945" s="25"/>
      <c r="AA945" s="25" t="n">
        <v>304543</v>
      </c>
      <c r="AB945" s="26"/>
      <c r="AC945" s="27" t="n">
        <v>0</v>
      </c>
      <c r="AD945" s="28" t="n">
        <v>170.3</v>
      </c>
      <c r="AE945" s="28" t="n">
        <v>1.3</v>
      </c>
      <c r="AF945" s="27"/>
      <c r="AG945" s="29" t="n">
        <f aca="false">6753.47943187+0.36116788*I945+0.01252571*N945-22.85359542*V945+0.00407811*AA945-0.00067349*E945</f>
        <v>8624.17400406392</v>
      </c>
      <c r="AH945" s="29" t="n">
        <f aca="false">A945*'Simple Linear Regression'!$B$18+'Simple Linear Regression'!$B$17</f>
        <v>8690.60335414594</v>
      </c>
      <c r="AI945" s="29" t="n">
        <f aca="false">7491.3971+0.0137554*N945-0.00058829*E945-34.3283*V945+0.30565*L945+54.6031*M945</f>
        <v>8566.7360234</v>
      </c>
      <c r="AJ945" s="29" t="n">
        <f aca="false">7491.3971-0.00058829*E945+0.30565*L945+54.6031*M945+0.0137554*N945-34.3283*V945</f>
        <v>8566.7360234</v>
      </c>
      <c r="AK945" s="30" t="n">
        <f aca="false">11611.58410651-152.38769329*I219+0.00324611*N219-2.92151591*V219-0.00770426*AA219-0.00077781*E219</f>
        <v>9523.09816024777</v>
      </c>
      <c r="AL945" s="29" t="n">
        <f aca="false">2192.59+2373.87*I945+0.0316653*N945-15.7623*V945+0.00202406*AA945-0.000740146*E945-0.00963493*(I945*N945)</f>
        <v>8715.31084743196</v>
      </c>
      <c r="AM945" s="30" t="n">
        <f aca="false">5205.907083+122.0638992*I945+13.609808*(N945/1000)-1.245906883*AD945+0.7746840854*AE945-134.2474226*AC945-1547.125689*IF(AND(B945&gt;=DATE(2020,3,20),B945&lt;=DATE(2020,6,26)),1,0)</f>
        <v>8520.87001672492</v>
      </c>
      <c r="AN945" s="30" t="n">
        <f aca="false">IF(ISNUMBER(C946),C946,AN946)-0.8328750492*(AD947-AD946)+3.274150872*(AE947-AE946)+0.7954612886*((IF(ISNUMBER(C946),C946,AN946)-IF(ISNUMBER(C945),C945,AN945))-(-0.8328750492*(AD946-AD945)+3.274150872*(AE946-AE945)))-1.394571582*AO946+0.4181414112*AO945</f>
        <v>8865.01260320152</v>
      </c>
      <c r="AP945" s="31" t="n">
        <f aca="false">AQ945+AR944+'ARIMAX(1,1,1) Model'!$C$19*(AR944-AR943)+'ARIMAX(1,1,1) Model'!$C$20*AS944</f>
        <v>9019.61791062036</v>
      </c>
      <c r="AQ945" s="31" t="n">
        <f aca="false">'ARIMAX(1,1,1) Model'!$C$6*I945+'ARIMAX(1,1,1) Model'!$C$7*N945/1000+'ARIMAX(1,1,1) Model'!$C$8*AD945+'ARIMAX(1,1,1) Model'!$C$9*AE945+'ARIMAX(1,1,1) Model'!$C$10*AC945+'ARIMAX(1,1,1) Model'!$C$11*IF(AND(B945&gt;='ARIMAX(1,1,1) Model'!$C$25,B945&lt;='ARIMAX(1,1,1) Model'!$C$26),1,0)+'ARIMAX(1,1,1) Model'!$C$12*E945/1000+'ARIMAX(1,1,1) Model'!$C$13*V945+'ARIMAX(1,1,1) Model'!$C$14*A945+'ARIMAX(1,1,1) Model'!$C$15*SIN(2*PI()*A945/'ARIMAX(1,1,1) Model'!$C$24)+'ARIMAX(1,1,1) Model'!$C$16*COS(2*PI()*A945/'ARIMAX(1,1,1) Model'!$C$24)+'ARIMAX(1,1,1) Model'!$C$17*SIN(4*PI()*A945/'ARIMAX(1,1,1) Model'!$C$24)+'ARIMAX(1,1,1) Model'!$C$18*COS(4*PI()*A945/'ARIMAX(1,1,1) Model'!$C$24)</f>
        <v>1621.86820701689</v>
      </c>
      <c r="AR945" s="31" t="n">
        <f aca="false">IF(ISNUMBER(C945),C945,AP945)-AQ945</f>
        <v>7350.13179298311</v>
      </c>
      <c r="AS945" s="31" t="n">
        <f aca="false">IF(ISNUMBER(C945),C945-AP945,0)</f>
        <v>-47.6179106203563</v>
      </c>
      <c r="AT945" s="32"/>
      <c r="AU945" s="33"/>
      <c r="AV945" s="33"/>
      <c r="AW945" s="31"/>
      <c r="AX945" s="31"/>
    </row>
    <row r="946" customFormat="false" ht="16.5" hidden="false" customHeight="true" outlineLevel="0" collapsed="false">
      <c r="A946" s="23" t="n">
        <v>945</v>
      </c>
      <c r="B946" s="24" t="n">
        <v>39885</v>
      </c>
      <c r="C946" s="23" t="n">
        <v>8955</v>
      </c>
      <c r="D946" s="25"/>
      <c r="E946" s="25" t="n">
        <v>660000</v>
      </c>
      <c r="F946" s="25"/>
      <c r="G946" s="25" t="n">
        <v>45.656</v>
      </c>
      <c r="H946" s="25" t="n">
        <v>43.98</v>
      </c>
      <c r="I946" s="25" t="n">
        <v>1.941</v>
      </c>
      <c r="J946" s="25" t="n">
        <v>14608.209</v>
      </c>
      <c r="K946" s="25" t="n">
        <v>836322</v>
      </c>
      <c r="L946" s="25" t="n">
        <v>1553</v>
      </c>
      <c r="M946" s="25" t="n">
        <v>9.786</v>
      </c>
      <c r="N946" s="25" t="n">
        <v>241742</v>
      </c>
      <c r="O946" s="25" t="n">
        <v>9847.2</v>
      </c>
      <c r="P946" s="25" t="n">
        <v>2657388</v>
      </c>
      <c r="Q946" s="25"/>
      <c r="R946" s="25" t="n">
        <v>15156</v>
      </c>
      <c r="S946" s="25" t="n">
        <v>12.6699</v>
      </c>
      <c r="T946" s="25" t="n">
        <v>109.6</v>
      </c>
      <c r="U946" s="25" t="n">
        <v>21</v>
      </c>
      <c r="V946" s="25" t="n">
        <v>83.9</v>
      </c>
      <c r="W946" s="25" t="n">
        <v>105.7285</v>
      </c>
      <c r="X946" s="25"/>
      <c r="Y946" s="25"/>
      <c r="Z946" s="25"/>
      <c r="AA946" s="25" t="n">
        <v>304543</v>
      </c>
      <c r="AB946" s="26"/>
      <c r="AC946" s="27" t="n">
        <v>0</v>
      </c>
      <c r="AD946" s="28" t="n">
        <v>113.3</v>
      </c>
      <c r="AE946" s="28" t="n">
        <v>7.3</v>
      </c>
      <c r="AF946" s="27"/>
      <c r="AG946" s="29" t="n">
        <f aca="false">6753.47943187+0.36116788*I946+0.01252571*N946-22.85359542*V946+0.00407811*AA946-0.00067349*E946</f>
        <v>8662.21044353708</v>
      </c>
      <c r="AH946" s="29" t="n">
        <f aca="false">A946*'Simple Linear Regression'!$B$18+'Simple Linear Regression'!$B$17</f>
        <v>8691.45639122984</v>
      </c>
      <c r="AI946" s="29" t="n">
        <f aca="false">7491.3971+0.0137554*N946-0.00058829*E946-34.3283*V946+0.30565*L946+54.6031*M946</f>
        <v>8557.2596234</v>
      </c>
      <c r="AJ946" s="29" t="n">
        <f aca="false">7491.3971-0.00058829*E946+0.30565*L946+54.6031*M946+0.0137554*N946-34.3283*V946</f>
        <v>8557.2596234</v>
      </c>
      <c r="AK946" s="30" t="n">
        <f aca="false">11611.58410651-152.38769329*I220+0.00324611*N220-2.92151591*V220-0.00770426*AA220-0.00077781*E220</f>
        <v>9511.32623715513</v>
      </c>
      <c r="AL946" s="29" t="n">
        <f aca="false">2192.59+2373.87*I946+0.0316653*N946-15.7623*V946+0.00202406*AA946-0.000740146*E946-0.00963493*(I946*N946)</f>
        <v>8739.65096869554</v>
      </c>
      <c r="AM946" s="30" t="n">
        <f aca="false">5205.907083+122.0638992*I946+13.609808*(N946/1000)-1.245906883*AD946+0.7746840854*AE946-134.2474226*AC946-1547.125689*IF(AND(B946&gt;=DATE(2020,3,20),B946&lt;=DATE(2020,6,26)),1,0)</f>
        <v>8597.38926086272</v>
      </c>
      <c r="AN946" s="30" t="n">
        <f aca="false">IF(ISNUMBER(C947),C947,AN947)-0.8328750492*(AD948-AD947)+3.274150872*(AE948-AE947)+0.7954612886*((IF(ISNUMBER(C947),C947,AN947)-IF(ISNUMBER(C946),C946,AN946))-(-0.8328750492*(AD947-AD946)+3.274150872*(AE947-AE946)))-1.394571582*AO947+0.4181414112*AO946</f>
        <v>9268.333145005</v>
      </c>
      <c r="AP946" s="31" t="n">
        <f aca="false">AQ946+AR945+'ARIMAX(1,1,1) Model'!$C$19*(AR945-AR944)+'ARIMAX(1,1,1) Model'!$C$20*AS945</f>
        <v>8978.87486958374</v>
      </c>
      <c r="AQ946" s="31" t="n">
        <f aca="false">'ARIMAX(1,1,1) Model'!$C$6*I946+'ARIMAX(1,1,1) Model'!$C$7*N946/1000+'ARIMAX(1,1,1) Model'!$C$8*AD946+'ARIMAX(1,1,1) Model'!$C$9*AE946+'ARIMAX(1,1,1) Model'!$C$10*AC946+'ARIMAX(1,1,1) Model'!$C$11*IF(AND(B946&gt;='ARIMAX(1,1,1) Model'!$C$25,B946&lt;='ARIMAX(1,1,1) Model'!$C$26),1,0)+'ARIMAX(1,1,1) Model'!$C$12*E946/1000+'ARIMAX(1,1,1) Model'!$C$13*V946+'ARIMAX(1,1,1) Model'!$C$14*A946+'ARIMAX(1,1,1) Model'!$C$15*SIN(2*PI()*A946/'ARIMAX(1,1,1) Model'!$C$24)+'ARIMAX(1,1,1) Model'!$C$16*COS(2*PI()*A946/'ARIMAX(1,1,1) Model'!$C$24)+'ARIMAX(1,1,1) Model'!$C$17*SIN(4*PI()*A946/'ARIMAX(1,1,1) Model'!$C$24)+'ARIMAX(1,1,1) Model'!$C$18*COS(4*PI()*A946/'ARIMAX(1,1,1) Model'!$C$24)</f>
        <v>1612.67956246638</v>
      </c>
      <c r="AR946" s="31" t="n">
        <f aca="false">IF(ISNUMBER(C946),C946,AP946)-AQ946</f>
        <v>7342.32043753362</v>
      </c>
      <c r="AS946" s="31" t="n">
        <f aca="false">IF(ISNUMBER(C946),C946-AP946,0)</f>
        <v>-23.8748695837385</v>
      </c>
      <c r="AT946" s="32"/>
      <c r="AU946" s="33"/>
      <c r="AV946" s="33"/>
      <c r="AW946" s="31"/>
      <c r="AX946" s="31"/>
    </row>
    <row r="947" customFormat="false" ht="16.5" hidden="false" customHeight="true" outlineLevel="0" collapsed="false">
      <c r="A947" s="23" t="n">
        <v>946</v>
      </c>
      <c r="B947" s="24" t="n">
        <v>39892</v>
      </c>
      <c r="C947" s="23" t="n">
        <v>9100</v>
      </c>
      <c r="D947" s="25"/>
      <c r="E947" s="25" t="n">
        <v>651000</v>
      </c>
      <c r="F947" s="25"/>
      <c r="G947" s="25" t="n">
        <v>49.486</v>
      </c>
      <c r="H947" s="25" t="n">
        <v>46.434</v>
      </c>
      <c r="I947" s="25" t="n">
        <v>1.91</v>
      </c>
      <c r="J947" s="25" t="n">
        <v>14608.209</v>
      </c>
      <c r="K947" s="25" t="n">
        <v>836322</v>
      </c>
      <c r="L947" s="25" t="n">
        <v>1553</v>
      </c>
      <c r="M947" s="25" t="n">
        <v>9.223</v>
      </c>
      <c r="N947" s="25" t="n">
        <v>225529</v>
      </c>
      <c r="O947" s="25" t="n">
        <v>9847.2</v>
      </c>
      <c r="P947" s="25" t="n">
        <v>2643789</v>
      </c>
      <c r="Q947" s="25"/>
      <c r="R947" s="25" t="n">
        <v>15156</v>
      </c>
      <c r="S947" s="25" t="n">
        <v>12.6699</v>
      </c>
      <c r="T947" s="25" t="n">
        <v>109.6</v>
      </c>
      <c r="U947" s="25" t="n">
        <v>21</v>
      </c>
      <c r="V947" s="25" t="n">
        <v>83.9</v>
      </c>
      <c r="W947" s="25" t="n">
        <v>104.9968</v>
      </c>
      <c r="X947" s="25"/>
      <c r="Y947" s="25"/>
      <c r="Z947" s="25"/>
      <c r="AA947" s="25" t="n">
        <v>304543</v>
      </c>
      <c r="AB947" s="26"/>
      <c r="AC947" s="27" t="n">
        <v>0</v>
      </c>
      <c r="AD947" s="28" t="n">
        <v>112.7</v>
      </c>
      <c r="AE947" s="28" t="n">
        <v>0.1</v>
      </c>
      <c r="AF947" s="27"/>
      <c r="AG947" s="29" t="n">
        <f aca="false">6753.47943187+0.36116788*I947+0.01252571*N947-22.85359542*V947+0.00407811*AA947-0.00067349*E947</f>
        <v>8465.1813211028</v>
      </c>
      <c r="AH947" s="29" t="n">
        <f aca="false">A947*'Simple Linear Regression'!$B$18+'Simple Linear Regression'!$B$17</f>
        <v>8692.30942831375</v>
      </c>
      <c r="AI947" s="29" t="n">
        <f aca="false">7491.3971+0.0137554*N947-0.00058829*E947-34.3283*V947+0.30565*L947+54.6031*M947</f>
        <v>8308.7963879</v>
      </c>
      <c r="AJ947" s="29" t="n">
        <f aca="false">7491.3971-0.00058829*E947+0.30565*L947+54.6031*M947+0.0137554*N947-34.3283*V947</f>
        <v>8308.7963879</v>
      </c>
      <c r="AK947" s="30" t="n">
        <f aca="false">11611.58410651-152.38769329*I221+0.00324611*N221-2.92151591*V221-0.00770426*AA221-0.00077781*E221</f>
        <v>9429.00771309907</v>
      </c>
      <c r="AL947" s="29" t="n">
        <f aca="false">2192.59+2373.87*I947+0.0316653*N947-15.7623*V947+0.00202406*AA947-0.000740146*E947-0.00963493*(I947*N947)</f>
        <v>8529.9002278573</v>
      </c>
      <c r="AM947" s="30" t="n">
        <f aca="false">5205.907083+122.0638992*I947+13.609808*(N947/1000)-1.245906883*AD947+0.7746840854*AE947-134.2474226*AC947-1547.125689*IF(AND(B947&gt;=DATE(2020,3,20),B947&lt;=DATE(2020,6,26)),1,0)</f>
        <v>8368.11928159844</v>
      </c>
      <c r="AN947" s="30" t="n">
        <f aca="false">IF(ISNUMBER(C948),C948,AN948)-0.8328750492*(AD949-AD948)+3.274150872*(AE949-AE948)+0.7954612886*((IF(ISNUMBER(C948),C948,AN948)-IF(ISNUMBER(C947),C947,AN947))-(-0.8328750492*(AD948-AD947)+3.274150872*(AE948-AE947)))-1.394571582*AO948+0.4181414112*AO947</f>
        <v>9102.97402872994</v>
      </c>
      <c r="AP947" s="31" t="n">
        <f aca="false">AQ947+AR946+'ARIMAX(1,1,1) Model'!$C$19*(AR946-AR945)+'ARIMAX(1,1,1) Model'!$C$20*AS946</f>
        <v>9006.86201645976</v>
      </c>
      <c r="AQ947" s="31" t="n">
        <f aca="false">'ARIMAX(1,1,1) Model'!$C$6*I947+'ARIMAX(1,1,1) Model'!$C$7*N947/1000+'ARIMAX(1,1,1) Model'!$C$8*AD947+'ARIMAX(1,1,1) Model'!$C$9*AE947+'ARIMAX(1,1,1) Model'!$C$10*AC947+'ARIMAX(1,1,1) Model'!$C$11*IF(AND(B947&gt;='ARIMAX(1,1,1) Model'!$C$25,B947&lt;='ARIMAX(1,1,1) Model'!$C$26),1,0)+'ARIMAX(1,1,1) Model'!$C$12*E947/1000+'ARIMAX(1,1,1) Model'!$C$13*V947+'ARIMAX(1,1,1) Model'!$C$14*A947+'ARIMAX(1,1,1) Model'!$C$15*SIN(2*PI()*A947/'ARIMAX(1,1,1) Model'!$C$24)+'ARIMAX(1,1,1) Model'!$C$16*COS(2*PI()*A947/'ARIMAX(1,1,1) Model'!$C$24)+'ARIMAX(1,1,1) Model'!$C$17*SIN(4*PI()*A947/'ARIMAX(1,1,1) Model'!$C$24)+'ARIMAX(1,1,1) Model'!$C$18*COS(4*PI()*A947/'ARIMAX(1,1,1) Model'!$C$24)</f>
        <v>1643.81405735799</v>
      </c>
      <c r="AR947" s="31" t="n">
        <f aca="false">IF(ISNUMBER(C947),C947,AP947)-AQ947</f>
        <v>7456.18594264201</v>
      </c>
      <c r="AS947" s="31" t="n">
        <f aca="false">IF(ISNUMBER(C947),C947-AP947,0)</f>
        <v>93.1379835402422</v>
      </c>
      <c r="AT947" s="32"/>
      <c r="AU947" s="33"/>
      <c r="AV947" s="33"/>
      <c r="AW947" s="31"/>
      <c r="AX947" s="31"/>
    </row>
    <row r="948" customFormat="false" ht="16.5" hidden="false" customHeight="true" outlineLevel="0" collapsed="false">
      <c r="A948" s="23" t="n">
        <v>947</v>
      </c>
      <c r="B948" s="24" t="n">
        <v>39899</v>
      </c>
      <c r="C948" s="23" t="n">
        <v>9125</v>
      </c>
      <c r="D948" s="25"/>
      <c r="E948" s="25" t="n">
        <v>661000</v>
      </c>
      <c r="F948" s="25"/>
      <c r="G948" s="25" t="n">
        <v>52.986</v>
      </c>
      <c r="H948" s="25" t="n">
        <v>51.464</v>
      </c>
      <c r="I948" s="25" t="n">
        <v>1.962</v>
      </c>
      <c r="J948" s="25" t="n">
        <v>14608.209</v>
      </c>
      <c r="K948" s="25" t="n">
        <v>836322</v>
      </c>
      <c r="L948" s="25" t="n">
        <v>1553</v>
      </c>
      <c r="M948" s="25" t="n">
        <v>9.223</v>
      </c>
      <c r="N948" s="25" t="n">
        <v>225529</v>
      </c>
      <c r="O948" s="25" t="n">
        <v>9847.2</v>
      </c>
      <c r="P948" s="25" t="n">
        <v>2643789</v>
      </c>
      <c r="Q948" s="25"/>
      <c r="R948" s="25" t="n">
        <v>15156</v>
      </c>
      <c r="S948" s="25" t="n">
        <v>12.6699</v>
      </c>
      <c r="T948" s="25" t="n">
        <v>109.6</v>
      </c>
      <c r="U948" s="25" t="n">
        <v>21</v>
      </c>
      <c r="V948" s="25" t="n">
        <v>83.9</v>
      </c>
      <c r="W948" s="25" t="n">
        <v>102.17694</v>
      </c>
      <c r="X948" s="25"/>
      <c r="Y948" s="25"/>
      <c r="Z948" s="25"/>
      <c r="AA948" s="25" t="n">
        <v>304543</v>
      </c>
      <c r="AB948" s="26"/>
      <c r="AC948" s="27" t="n">
        <v>0</v>
      </c>
      <c r="AD948" s="28" t="n">
        <v>94.7</v>
      </c>
      <c r="AE948" s="28" t="n">
        <v>6.1</v>
      </c>
      <c r="AF948" s="27"/>
      <c r="AG948" s="29" t="n">
        <f aca="false">6753.47943187+0.36116788*I948+0.01252571*N948-22.85359542*V948+0.00407811*AA948-0.00067349*E948</f>
        <v>8458.46520183256</v>
      </c>
      <c r="AH948" s="29" t="n">
        <f aca="false">A948*'Simple Linear Regression'!$B$18+'Simple Linear Regression'!$B$17</f>
        <v>8693.16246539765</v>
      </c>
      <c r="AI948" s="29" t="n">
        <f aca="false">7491.3971+0.0137554*N948-0.00058829*E948-34.3283*V948+0.30565*L948+54.6031*M948</f>
        <v>8302.9134879</v>
      </c>
      <c r="AJ948" s="29" t="n">
        <f aca="false">7491.3971-0.00058829*E948+0.30565*L948+54.6031*M948+0.0137554*N948-34.3283*V948</f>
        <v>8302.9134879</v>
      </c>
      <c r="AK948" s="30" t="n">
        <f aca="false">11611.58410651-152.38769329*I222+0.00324611*N222-2.92151591*V222-0.00770426*AA222-0.00077781*E222</f>
        <v>9430.47443153998</v>
      </c>
      <c r="AL948" s="29" t="n">
        <f aca="false">2192.59+2373.87*I948+0.0316653*N948-15.7623*V948+0.00202406*AA948-0.000740146*E948-0.00963493*(I948*N948)</f>
        <v>8532.94628920286</v>
      </c>
      <c r="AM948" s="30" t="n">
        <f aca="false">5205.907083+122.0638992*I948+13.609808*(N948/1000)-1.245906883*AD948+0.7746840854*AE948-134.2474226*AC948-1547.125689*IF(AND(B948&gt;=DATE(2020,3,20),B948&lt;=DATE(2020,6,26)),1,0)</f>
        <v>8401.54103276324</v>
      </c>
      <c r="AN948" s="30" t="n">
        <f aca="false">IF(ISNUMBER(C949),C949,AN949)-0.8328750492*(AD950-AD949)+3.274150872*(AE950-AE949)+0.7954612886*((IF(ISNUMBER(C949),C949,AN949)-IF(ISNUMBER(C948),C948,AN948))-(-0.8328750492*(AD949-AD948)+3.274150872*(AE949-AE948)))-1.394571582*AO949+0.4181414112*AO948</f>
        <v>8960.40646706301</v>
      </c>
      <c r="AP948" s="31" t="n">
        <f aca="false">AQ948+AR947+'ARIMAX(1,1,1) Model'!$C$19*(AR947-AR946)+'ARIMAX(1,1,1) Model'!$C$20*AS947</f>
        <v>9071.84617117342</v>
      </c>
      <c r="AQ948" s="31" t="n">
        <f aca="false">'ARIMAX(1,1,1) Model'!$C$6*I948+'ARIMAX(1,1,1) Model'!$C$7*N948/1000+'ARIMAX(1,1,1) Model'!$C$8*AD948+'ARIMAX(1,1,1) Model'!$C$9*AE948+'ARIMAX(1,1,1) Model'!$C$10*AC948+'ARIMAX(1,1,1) Model'!$C$11*IF(AND(B948&gt;='ARIMAX(1,1,1) Model'!$C$25,B948&lt;='ARIMAX(1,1,1) Model'!$C$26),1,0)+'ARIMAX(1,1,1) Model'!$C$12*E948/1000+'ARIMAX(1,1,1) Model'!$C$13*V948+'ARIMAX(1,1,1) Model'!$C$14*A948+'ARIMAX(1,1,1) Model'!$C$15*SIN(2*PI()*A948/'ARIMAX(1,1,1) Model'!$C$24)+'ARIMAX(1,1,1) Model'!$C$16*COS(2*PI()*A948/'ARIMAX(1,1,1) Model'!$C$24)+'ARIMAX(1,1,1) Model'!$C$17*SIN(4*PI()*A948/'ARIMAX(1,1,1) Model'!$C$24)+'ARIMAX(1,1,1) Model'!$C$18*COS(4*PI()*A948/'ARIMAX(1,1,1) Model'!$C$24)</f>
        <v>1688.38669976827</v>
      </c>
      <c r="AR948" s="31" t="n">
        <f aca="false">IF(ISNUMBER(C948),C948,AP948)-AQ948</f>
        <v>7436.61330023173</v>
      </c>
      <c r="AS948" s="31" t="n">
        <f aca="false">IF(ISNUMBER(C948),C948-AP948,0)</f>
        <v>53.153828826582</v>
      </c>
      <c r="AT948" s="32"/>
      <c r="AU948" s="33"/>
      <c r="AV948" s="33"/>
      <c r="AW948" s="31"/>
      <c r="AX948" s="31"/>
    </row>
    <row r="949" customFormat="false" ht="16.5" hidden="false" customHeight="true" outlineLevel="0" collapsed="false">
      <c r="A949" s="23" t="n">
        <v>948</v>
      </c>
      <c r="B949" s="24" t="n">
        <v>39906</v>
      </c>
      <c r="C949" s="23" t="n">
        <v>9024</v>
      </c>
      <c r="D949" s="25"/>
      <c r="E949" s="25" t="n">
        <v>665000</v>
      </c>
      <c r="F949" s="25"/>
      <c r="G949" s="25" t="n">
        <v>50.344</v>
      </c>
      <c r="H949" s="25" t="n">
        <v>48.494</v>
      </c>
      <c r="I949" s="25" t="n">
        <v>2.046</v>
      </c>
      <c r="J949" s="25" t="n">
        <v>14608.209</v>
      </c>
      <c r="K949" s="25" t="n">
        <v>836322</v>
      </c>
      <c r="L949" s="25" t="n">
        <v>1553</v>
      </c>
      <c r="M949" s="25" t="n">
        <v>9.223</v>
      </c>
      <c r="N949" s="25" t="n">
        <v>225529</v>
      </c>
      <c r="O949" s="25" t="n">
        <v>9847.2</v>
      </c>
      <c r="P949" s="25" t="n">
        <v>2643789</v>
      </c>
      <c r="Q949" s="25"/>
      <c r="R949" s="25" t="n">
        <v>15156</v>
      </c>
      <c r="S949" s="25" t="n">
        <v>12.6699</v>
      </c>
      <c r="T949" s="25" t="n">
        <v>109.6</v>
      </c>
      <c r="U949" s="25" t="n">
        <v>21</v>
      </c>
      <c r="V949" s="25" t="n">
        <v>83.9</v>
      </c>
      <c r="W949" s="25" t="n">
        <v>101.20762</v>
      </c>
      <c r="X949" s="25"/>
      <c r="Y949" s="25"/>
      <c r="Z949" s="25"/>
      <c r="AA949" s="25" t="n">
        <v>304543</v>
      </c>
      <c r="AB949" s="26"/>
      <c r="AC949" s="27" t="n">
        <v>0</v>
      </c>
      <c r="AD949" s="28" t="n">
        <v>91.5</v>
      </c>
      <c r="AE949" s="28" t="n">
        <v>0.9</v>
      </c>
      <c r="AF949" s="27"/>
      <c r="AG949" s="29" t="n">
        <f aca="false">6753.47943187+0.36116788*I949+0.01252571*N949-22.85359542*V949+0.00407811*AA949-0.00067349*E949</f>
        <v>8455.80157993448</v>
      </c>
      <c r="AH949" s="29" t="n">
        <f aca="false">A949*'Simple Linear Regression'!$B$18+'Simple Linear Regression'!$B$17</f>
        <v>8694.01550248155</v>
      </c>
      <c r="AI949" s="29" t="n">
        <f aca="false">7491.3971+0.0137554*N949-0.00058829*E949-34.3283*V949+0.30565*L949+54.6031*M949</f>
        <v>8300.5603279</v>
      </c>
      <c r="AJ949" s="29" t="n">
        <f aca="false">7491.3971-0.00058829*E949+0.30565*L949+54.6031*M949+0.0137554*N949-34.3283*V949</f>
        <v>8300.5603279</v>
      </c>
      <c r="AK949" s="30" t="n">
        <f aca="false">11611.58410651-152.38769329*I223+0.00324611*N223-2.92151591*V223-0.00770426*AA223-0.00077781*E223</f>
        <v>9421.47217165408</v>
      </c>
      <c r="AL949" s="29" t="n">
        <f aca="false">2192.59+2373.87*I949+0.0316653*N949-15.7623*V949+0.00202406*AA949-0.000740146*E949-0.00963493*(I949*N949)</f>
        <v>8546.86247045338</v>
      </c>
      <c r="AM949" s="30" t="n">
        <f aca="false">5205.907083+122.0638992*I949+13.609808*(N949/1000)-1.245906883*AD949+0.7746840854*AE949-134.2474226*AC949-1547.125689*IF(AND(B949&gt;=DATE(2020,3,20),B949&lt;=DATE(2020,6,26)),1,0)</f>
        <v>8411.75294507756</v>
      </c>
      <c r="AN949" s="30" t="n">
        <f aca="false">IF(ISNUMBER(C950),C950,AN950)-0.8328750492*(AD951-AD950)+3.274150872*(AE951-AE950)+0.7954612886*((IF(ISNUMBER(C950),C950,AN950)-IF(ISNUMBER(C949),C949,AN949))-(-0.8328750492*(AD950-AD949)+3.274150872*(AE950-AE949)))-1.394571582*AO950+0.4181414112*AO949</f>
        <v>8878.77232025002</v>
      </c>
      <c r="AP949" s="31" t="n">
        <f aca="false">AQ949+AR948+'ARIMAX(1,1,1) Model'!$C$19*(AR948-AR947)+'ARIMAX(1,1,1) Model'!$C$20*AS948</f>
        <v>9094.71249914771</v>
      </c>
      <c r="AQ949" s="31" t="n">
        <f aca="false">'ARIMAX(1,1,1) Model'!$C$6*I949+'ARIMAX(1,1,1) Model'!$C$7*N949/1000+'ARIMAX(1,1,1) Model'!$C$8*AD949+'ARIMAX(1,1,1) Model'!$C$9*AE949+'ARIMAX(1,1,1) Model'!$C$10*AC949+'ARIMAX(1,1,1) Model'!$C$11*IF(AND(B949&gt;='ARIMAX(1,1,1) Model'!$C$25,B949&lt;='ARIMAX(1,1,1) Model'!$C$26),1,0)+'ARIMAX(1,1,1) Model'!$C$12*E949/1000+'ARIMAX(1,1,1) Model'!$C$13*V949+'ARIMAX(1,1,1) Model'!$C$14*A949+'ARIMAX(1,1,1) Model'!$C$15*SIN(2*PI()*A949/'ARIMAX(1,1,1) Model'!$C$24)+'ARIMAX(1,1,1) Model'!$C$16*COS(2*PI()*A949/'ARIMAX(1,1,1) Model'!$C$24)+'ARIMAX(1,1,1) Model'!$C$17*SIN(4*PI()*A949/'ARIMAX(1,1,1) Model'!$C$24)+'ARIMAX(1,1,1) Model'!$C$18*COS(4*PI()*A949/'ARIMAX(1,1,1) Model'!$C$24)</f>
        <v>1707.85103459954</v>
      </c>
      <c r="AR949" s="31" t="n">
        <f aca="false">IF(ISNUMBER(C949),C949,AP949)-AQ949</f>
        <v>7316.14896540046</v>
      </c>
      <c r="AS949" s="31" t="n">
        <f aca="false">IF(ISNUMBER(C949),C949-AP949,0)</f>
        <v>-70.7124991477049</v>
      </c>
      <c r="AT949" s="32"/>
      <c r="AU949" s="33"/>
      <c r="AV949" s="33"/>
      <c r="AW949" s="31"/>
      <c r="AX949" s="31"/>
    </row>
    <row r="950" customFormat="false" ht="16.5" hidden="false" customHeight="true" outlineLevel="0" collapsed="false">
      <c r="A950" s="23" t="n">
        <v>949</v>
      </c>
      <c r="B950" s="24" t="n">
        <v>39913</v>
      </c>
      <c r="C950" s="23" t="n">
        <v>8944</v>
      </c>
      <c r="D950" s="25"/>
      <c r="E950" s="25" t="n">
        <v>653000</v>
      </c>
      <c r="F950" s="25"/>
      <c r="G950" s="25" t="n">
        <v>50.46</v>
      </c>
      <c r="H950" s="25" t="n">
        <v>51.48</v>
      </c>
      <c r="I950" s="25" t="n">
        <v>2.037</v>
      </c>
      <c r="J950" s="25" t="n">
        <v>14608.209</v>
      </c>
      <c r="K950" s="25" t="n">
        <v>836322</v>
      </c>
      <c r="L950" s="25" t="n">
        <v>1320</v>
      </c>
      <c r="M950" s="25" t="n">
        <v>9.223</v>
      </c>
      <c r="N950" s="25" t="n">
        <v>225529</v>
      </c>
      <c r="O950" s="25" t="n">
        <v>9824.5</v>
      </c>
      <c r="P950" s="25" t="n">
        <v>2643789</v>
      </c>
      <c r="Q950" s="25"/>
      <c r="R950" s="25" t="n">
        <v>15156</v>
      </c>
      <c r="S950" s="25" t="n">
        <v>12.6699</v>
      </c>
      <c r="T950" s="25" t="n">
        <v>109.6</v>
      </c>
      <c r="U950" s="25" t="n">
        <v>21</v>
      </c>
      <c r="V950" s="25" t="n">
        <v>82.3</v>
      </c>
      <c r="W950" s="25" t="n">
        <v>101.7533</v>
      </c>
      <c r="X950" s="25"/>
      <c r="Y950" s="25"/>
      <c r="Z950" s="25"/>
      <c r="AA950" s="25" t="n">
        <v>304543</v>
      </c>
      <c r="AB950" s="26"/>
      <c r="AC950" s="27" t="n">
        <v>0</v>
      </c>
      <c r="AD950" s="28" t="n">
        <v>96.9</v>
      </c>
      <c r="AE950" s="28" t="n">
        <v>3.9</v>
      </c>
      <c r="AF950" s="27"/>
      <c r="AG950" s="29" t="n">
        <f aca="false">6753.47943187+0.36116788*I950+0.01252571*N950-22.85359542*V950+0.00407811*AA950-0.00067349*E950</f>
        <v>8500.44596209556</v>
      </c>
      <c r="AH950" s="29" t="n">
        <f aca="false">A950*'Simple Linear Regression'!$B$18+'Simple Linear Regression'!$B$17</f>
        <v>8694.86853956546</v>
      </c>
      <c r="AI950" s="29" t="n">
        <f aca="false">7491.3971+0.0137554*N950-0.00058829*E950-34.3283*V950+0.30565*L950+54.6031*M950</f>
        <v>8291.3286379</v>
      </c>
      <c r="AJ950" s="29" t="n">
        <f aca="false">7491.3971-0.00058829*E950+0.30565*L950+54.6031*M950+0.0137554*N950-34.3283*V950</f>
        <v>8291.3286379</v>
      </c>
      <c r="AK950" s="30" t="n">
        <f aca="false">11611.58410651-152.38769329*I224+0.00324611*N224-2.92151591*V224-0.00770426*AA224-0.00077781*E224</f>
        <v>9419.04984009499</v>
      </c>
      <c r="AL950" s="29" t="n">
        <f aca="false">2192.59+2373.87*I950+0.0316653*N950-15.7623*V950+0.00202406*AA950-0.000740146*E950-0.00963493*(I950*N950)</f>
        <v>8579.15567760511</v>
      </c>
      <c r="AM950" s="30" t="n">
        <f aca="false">5205.907083+122.0638992*I950+13.609808*(N950/1000)-1.245906883*AD950+0.7746840854*AE950-134.2474226*AC950-1547.125689*IF(AND(B950&gt;=DATE(2020,3,20),B950&lt;=DATE(2020,6,26)),1,0)</f>
        <v>8406.25052507276</v>
      </c>
      <c r="AN950" s="30" t="n">
        <f aca="false">IF(ISNUMBER(C951),C951,AN951)-0.8328750492*(AD952-AD951)+3.274150872*(AE952-AE951)+0.7954612886*((IF(ISNUMBER(C951),C951,AN951)-IF(ISNUMBER(C950),C950,AN950))-(-0.8328750492*(AD951-AD950)+3.274150872*(AE951-AE950)))-1.394571582*AO951+0.4181414112*AO950</f>
        <v>9356.60733001311</v>
      </c>
      <c r="AP950" s="31" t="n">
        <f aca="false">AQ950+AR949+'ARIMAX(1,1,1) Model'!$C$19*(AR949-AR948)+'ARIMAX(1,1,1) Model'!$C$20*AS949</f>
        <v>9132.78617508725</v>
      </c>
      <c r="AQ950" s="31" t="n">
        <f aca="false">'ARIMAX(1,1,1) Model'!$C$6*I950+'ARIMAX(1,1,1) Model'!$C$7*N950/1000+'ARIMAX(1,1,1) Model'!$C$8*AD950+'ARIMAX(1,1,1) Model'!$C$9*AE950+'ARIMAX(1,1,1) Model'!$C$10*AC950+'ARIMAX(1,1,1) Model'!$C$11*IF(AND(B950&gt;='ARIMAX(1,1,1) Model'!$C$25,B950&lt;='ARIMAX(1,1,1) Model'!$C$26),1,0)+'ARIMAX(1,1,1) Model'!$C$12*E950/1000+'ARIMAX(1,1,1) Model'!$C$13*V950+'ARIMAX(1,1,1) Model'!$C$14*A950+'ARIMAX(1,1,1) Model'!$C$15*SIN(2*PI()*A950/'ARIMAX(1,1,1) Model'!$C$24)+'ARIMAX(1,1,1) Model'!$C$16*COS(2*PI()*A950/'ARIMAX(1,1,1) Model'!$C$24)+'ARIMAX(1,1,1) Model'!$C$17*SIN(4*PI()*A950/'ARIMAX(1,1,1) Model'!$C$24)+'ARIMAX(1,1,1) Model'!$C$18*COS(4*PI()*A950/'ARIMAX(1,1,1) Model'!$C$24)</f>
        <v>1764.73914139054</v>
      </c>
      <c r="AR950" s="31" t="n">
        <f aca="false">IF(ISNUMBER(C950),C950,AP950)-AQ950</f>
        <v>7179.26085860946</v>
      </c>
      <c r="AS950" s="31" t="n">
        <f aca="false">IF(ISNUMBER(C950),C950-AP950,0)</f>
        <v>-188.786175087245</v>
      </c>
      <c r="AT950" s="32"/>
      <c r="AU950" s="33"/>
      <c r="AV950" s="33"/>
      <c r="AW950" s="31"/>
      <c r="AX950" s="31"/>
    </row>
    <row r="951" customFormat="false" ht="16.5" hidden="false" customHeight="true" outlineLevel="0" collapsed="false">
      <c r="A951" s="23" t="n">
        <v>950</v>
      </c>
      <c r="B951" s="24" t="n">
        <v>39920</v>
      </c>
      <c r="C951" s="23" t="n">
        <v>9136</v>
      </c>
      <c r="D951" s="25"/>
      <c r="E951" s="25" t="n">
        <v>599000</v>
      </c>
      <c r="F951" s="25"/>
      <c r="G951" s="25" t="n">
        <v>49.864</v>
      </c>
      <c r="H951" s="25" t="n">
        <v>51.59</v>
      </c>
      <c r="I951" s="25" t="n">
        <v>2.051</v>
      </c>
      <c r="J951" s="25" t="n">
        <v>14608.209</v>
      </c>
      <c r="K951" s="25" t="n">
        <v>836796</v>
      </c>
      <c r="L951" s="25" t="n">
        <v>1320</v>
      </c>
      <c r="M951" s="25" t="n">
        <v>9.748</v>
      </c>
      <c r="N951" s="25" t="n">
        <v>217643</v>
      </c>
      <c r="O951" s="25" t="n">
        <v>9824.5</v>
      </c>
      <c r="P951" s="25" t="n">
        <v>2643789</v>
      </c>
      <c r="Q951" s="25"/>
      <c r="R951" s="25" t="n">
        <v>15156</v>
      </c>
      <c r="S951" s="25" t="n">
        <v>12.6699</v>
      </c>
      <c r="T951" s="25" t="n">
        <v>109.6</v>
      </c>
      <c r="U951" s="25" t="n">
        <v>21</v>
      </c>
      <c r="V951" s="25" t="n">
        <v>82.3</v>
      </c>
      <c r="W951" s="25" t="n">
        <v>100.87538</v>
      </c>
      <c r="X951" s="25"/>
      <c r="Y951" s="25"/>
      <c r="Z951" s="25"/>
      <c r="AA951" s="25" t="n">
        <v>304543</v>
      </c>
      <c r="AB951" s="26"/>
      <c r="AC951" s="27" t="n">
        <v>0</v>
      </c>
      <c r="AD951" s="28" t="n">
        <v>89.4</v>
      </c>
      <c r="AE951" s="28" t="n">
        <v>2.8</v>
      </c>
      <c r="AF951" s="27"/>
      <c r="AG951" s="29" t="n">
        <f aca="false">6753.47943187+0.36116788*I951+0.01252571*N951-22.85359542*V951+0.00407811*AA951-0.00067349*E951</f>
        <v>8438.04172938588</v>
      </c>
      <c r="AH951" s="29" t="n">
        <f aca="false">A951*'Simple Linear Regression'!$B$18+'Simple Linear Regression'!$B$17</f>
        <v>8695.72157664936</v>
      </c>
      <c r="AI951" s="29" t="n">
        <f aca="false">7491.3971+0.0137554*N951-0.00058829*E951-34.3283*V951+0.30565*L951+54.6031*M951</f>
        <v>8243.287841</v>
      </c>
      <c r="AJ951" s="29" t="n">
        <f aca="false">7491.3971-0.00058829*E951+0.30565*L951+54.6031*M951+0.0137554*N951-34.3283*V951</f>
        <v>8243.287841</v>
      </c>
      <c r="AK951" s="30" t="n">
        <f aca="false">11611.58410651-152.38769329*I225+0.00324611*N225-2.92151591*V225-0.00770426*AA225-0.00077781*E225</f>
        <v>9513.91846630209</v>
      </c>
      <c r="AL951" s="29" t="n">
        <f aca="false">2192.59+2373.87*I951+0.0316653*N951-15.7623*V951+0.00202406*AA951-0.000740146*E951-0.00963493*(I951*N951)</f>
        <v>8528.06094993051</v>
      </c>
      <c r="AM951" s="30" t="n">
        <f aca="false">5205.907083+122.0638992*I951+13.609808*(N951/1000)-1.245906883*AD951+0.7746840854*AE951-134.2474226*AC951-1547.125689*IF(AND(B951&gt;=DATE(2020,3,20),B951&lt;=DATE(2020,6,26)),1,0)</f>
        <v>8309.12462290212</v>
      </c>
      <c r="AN951" s="30" t="n">
        <f aca="false">IF(ISNUMBER(C952),C952,AN952)-0.8328750492*(AD953-AD952)+3.274150872*(AE953-AE952)+0.7954612886*((IF(ISNUMBER(C952),C952,AN952)-IF(ISNUMBER(C951),C951,AN951))-(-0.8328750492*(AD952-AD951)+3.274150872*(AE952-AE951)))-1.394571582*AO952+0.4181414112*AO951</f>
        <v>9153.08646661337</v>
      </c>
      <c r="AP951" s="31" t="n">
        <f aca="false">AQ951+AR950+'ARIMAX(1,1,1) Model'!$C$19*(AR950-AR949)+'ARIMAX(1,1,1) Model'!$C$20*AS950</f>
        <v>9178.13561730832</v>
      </c>
      <c r="AQ951" s="31" t="n">
        <f aca="false">'ARIMAX(1,1,1) Model'!$C$6*I951+'ARIMAX(1,1,1) Model'!$C$7*N951/1000+'ARIMAX(1,1,1) Model'!$C$8*AD951+'ARIMAX(1,1,1) Model'!$C$9*AE951+'ARIMAX(1,1,1) Model'!$C$10*AC951+'ARIMAX(1,1,1) Model'!$C$11*IF(AND(B951&gt;='ARIMAX(1,1,1) Model'!$C$25,B951&lt;='ARIMAX(1,1,1) Model'!$C$26),1,0)+'ARIMAX(1,1,1) Model'!$C$12*E951/1000+'ARIMAX(1,1,1) Model'!$C$13*V951+'ARIMAX(1,1,1) Model'!$C$14*A951+'ARIMAX(1,1,1) Model'!$C$15*SIN(2*PI()*A951/'ARIMAX(1,1,1) Model'!$C$24)+'ARIMAX(1,1,1) Model'!$C$16*COS(2*PI()*A951/'ARIMAX(1,1,1) Model'!$C$24)+'ARIMAX(1,1,1) Model'!$C$17*SIN(4*PI()*A951/'ARIMAX(1,1,1) Model'!$C$24)+'ARIMAX(1,1,1) Model'!$C$18*COS(4*PI()*A951/'ARIMAX(1,1,1) Model'!$C$24)</f>
        <v>1842.30236171757</v>
      </c>
      <c r="AR951" s="31" t="n">
        <f aca="false">IF(ISNUMBER(C951),C951,AP951)-AQ951</f>
        <v>7293.69763828243</v>
      </c>
      <c r="AS951" s="31" t="n">
        <f aca="false">IF(ISNUMBER(C951),C951-AP951,0)</f>
        <v>-42.1356173083168</v>
      </c>
      <c r="AT951" s="32"/>
      <c r="AU951" s="33"/>
      <c r="AV951" s="33"/>
      <c r="AW951" s="31"/>
      <c r="AX951" s="31"/>
    </row>
    <row r="952" customFormat="false" ht="16.5" hidden="false" customHeight="true" outlineLevel="0" collapsed="false">
      <c r="A952" s="23" t="n">
        <v>951</v>
      </c>
      <c r="B952" s="24" t="n">
        <v>39927</v>
      </c>
      <c r="C952" s="23" t="n">
        <v>9151</v>
      </c>
      <c r="D952" s="25"/>
      <c r="E952" s="25" t="n">
        <v>639000</v>
      </c>
      <c r="F952" s="25"/>
      <c r="G952" s="25" t="n">
        <v>47.798</v>
      </c>
      <c r="H952" s="25" t="n">
        <v>48.966</v>
      </c>
      <c r="I952" s="25" t="n">
        <v>2.059</v>
      </c>
      <c r="J952" s="25" t="n">
        <v>14608.209</v>
      </c>
      <c r="K952" s="25" t="n">
        <v>836796</v>
      </c>
      <c r="L952" s="25" t="n">
        <v>1320</v>
      </c>
      <c r="M952" s="25" t="n">
        <v>9.748</v>
      </c>
      <c r="N952" s="25" t="n">
        <v>217643</v>
      </c>
      <c r="O952" s="25" t="n">
        <v>9824.5</v>
      </c>
      <c r="P952" s="25" t="n">
        <v>2643789</v>
      </c>
      <c r="Q952" s="25"/>
      <c r="R952" s="25" t="n">
        <v>15156</v>
      </c>
      <c r="S952" s="25" t="n">
        <v>12.6699</v>
      </c>
      <c r="T952" s="25" t="n">
        <v>109.6</v>
      </c>
      <c r="U952" s="25" t="n">
        <v>21</v>
      </c>
      <c r="V952" s="25" t="n">
        <v>82.3</v>
      </c>
      <c r="W952" s="25" t="n">
        <v>100.16398</v>
      </c>
      <c r="X952" s="25"/>
      <c r="Y952" s="25"/>
      <c r="Z952" s="25"/>
      <c r="AA952" s="25" t="n">
        <v>304543</v>
      </c>
      <c r="AB952" s="26"/>
      <c r="AC952" s="27" t="n">
        <v>0</v>
      </c>
      <c r="AD952" s="28" t="n">
        <v>55.3</v>
      </c>
      <c r="AE952" s="28" t="n">
        <v>15.5</v>
      </c>
      <c r="AF952" s="27"/>
      <c r="AG952" s="29" t="n">
        <f aca="false">6753.47943187+0.36116788*I952+0.01252571*N952-22.85359542*V952+0.00407811*AA952-0.00067349*E952</f>
        <v>8411.10501872892</v>
      </c>
      <c r="AH952" s="29" t="n">
        <f aca="false">A952*'Simple Linear Regression'!$B$18+'Simple Linear Regression'!$B$17</f>
        <v>8696.57461373327</v>
      </c>
      <c r="AI952" s="29" t="n">
        <f aca="false">7491.3971+0.0137554*N952-0.00058829*E952-34.3283*V952+0.30565*L952+54.6031*M952</f>
        <v>8219.756241</v>
      </c>
      <c r="AJ952" s="29" t="n">
        <f aca="false">7491.3971-0.00058829*E952+0.30565*L952+54.6031*M952+0.0137554*N952-34.3283*V952</f>
        <v>8219.756241</v>
      </c>
      <c r="AK952" s="30" t="n">
        <f aca="false">11611.58410651-152.38769329*I226+0.00324611*N226-2.92151591*V226-0.00770426*AA226-0.00077781*E226</f>
        <v>9502.61957782287</v>
      </c>
      <c r="AL952" s="29" t="n">
        <f aca="false">2192.59+2373.87*I952+0.0316653*N952-15.7623*V952+0.00202406*AA952-0.000740146*E952-0.00963493*(I952*N952)</f>
        <v>8500.67026937059</v>
      </c>
      <c r="AM952" s="30" t="n">
        <f aca="false">5205.907083+122.0638992*I952+13.609808*(N952/1000)-1.245906883*AD952+0.7746840854*AE952-134.2474226*AC952-1547.125689*IF(AND(B952&gt;=DATE(2020,3,20),B952&lt;=DATE(2020,6,26)),1,0)</f>
        <v>8362.4250466906</v>
      </c>
      <c r="AN952" s="30" t="n">
        <f aca="false">IF(ISNUMBER(C953),C953,AN953)-0.8328750492*(AD954-AD953)+3.274150872*(AE954-AE953)+0.7954612886*((IF(ISNUMBER(C953),C953,AN953)-IF(ISNUMBER(C952),C952,AN952))-(-0.8328750492*(AD953-AD952)+3.274150872*(AE953-AE952)))-1.394571582*AO953+0.4181414112*AO952</f>
        <v>8736.52413563413</v>
      </c>
      <c r="AP952" s="31" t="n">
        <f aca="false">AQ952+AR951+'ARIMAX(1,1,1) Model'!$C$19*(AR951-AR950)+'ARIMAX(1,1,1) Model'!$C$20*AS951</f>
        <v>9225.15154751345</v>
      </c>
      <c r="AQ952" s="31" t="n">
        <f aca="false">'ARIMAX(1,1,1) Model'!$C$6*I952+'ARIMAX(1,1,1) Model'!$C$7*N952/1000+'ARIMAX(1,1,1) Model'!$C$8*AD952+'ARIMAX(1,1,1) Model'!$C$9*AE952+'ARIMAX(1,1,1) Model'!$C$10*AC952+'ARIMAX(1,1,1) Model'!$C$11*IF(AND(B952&gt;='ARIMAX(1,1,1) Model'!$C$25,B952&lt;='ARIMAX(1,1,1) Model'!$C$26),1,0)+'ARIMAX(1,1,1) Model'!$C$12*E952/1000+'ARIMAX(1,1,1) Model'!$C$13*V952+'ARIMAX(1,1,1) Model'!$C$14*A952+'ARIMAX(1,1,1) Model'!$C$15*SIN(2*PI()*A952/'ARIMAX(1,1,1) Model'!$C$24)+'ARIMAX(1,1,1) Model'!$C$16*COS(2*PI()*A952/'ARIMAX(1,1,1) Model'!$C$24)+'ARIMAX(1,1,1) Model'!$C$17*SIN(4*PI()*A952/'ARIMAX(1,1,1) Model'!$C$24)+'ARIMAX(1,1,1) Model'!$C$18*COS(4*PI()*A952/'ARIMAX(1,1,1) Model'!$C$24)</f>
        <v>1882.36712853549</v>
      </c>
      <c r="AR952" s="31" t="n">
        <f aca="false">IF(ISNUMBER(C952),C952,AP952)-AQ952</f>
        <v>7268.63287146451</v>
      </c>
      <c r="AS952" s="31" t="n">
        <f aca="false">IF(ISNUMBER(C952),C952-AP952,0)</f>
        <v>-74.1515475134456</v>
      </c>
      <c r="AT952" s="32"/>
      <c r="AU952" s="33"/>
      <c r="AV952" s="33"/>
      <c r="AW952" s="31"/>
      <c r="AX952" s="31"/>
    </row>
    <row r="953" customFormat="false" ht="16.5" hidden="false" customHeight="true" outlineLevel="0" collapsed="false">
      <c r="A953" s="23" t="n">
        <v>952</v>
      </c>
      <c r="B953" s="24" t="n">
        <v>39934</v>
      </c>
      <c r="C953" s="23" t="n">
        <v>8923</v>
      </c>
      <c r="D953" s="25"/>
      <c r="E953" s="25" t="n">
        <v>620000</v>
      </c>
      <c r="F953" s="25"/>
      <c r="G953" s="25" t="n">
        <v>50.204</v>
      </c>
      <c r="H953" s="25" t="n">
        <v>49.916</v>
      </c>
      <c r="I953" s="25" t="n">
        <v>2.049</v>
      </c>
      <c r="J953" s="25" t="n">
        <v>14608.209</v>
      </c>
      <c r="K953" s="25" t="n">
        <v>836796</v>
      </c>
      <c r="L953" s="25" t="n">
        <v>1320</v>
      </c>
      <c r="M953" s="25" t="n">
        <v>9.748</v>
      </c>
      <c r="N953" s="25" t="n">
        <v>217643</v>
      </c>
      <c r="O953" s="25" t="n">
        <v>9824.5</v>
      </c>
      <c r="P953" s="25" t="n">
        <v>2643789</v>
      </c>
      <c r="Q953" s="25"/>
      <c r="R953" s="25" t="n">
        <v>15156</v>
      </c>
      <c r="S953" s="25" t="n">
        <v>12.6699</v>
      </c>
      <c r="T953" s="25" t="n">
        <v>109.6</v>
      </c>
      <c r="U953" s="25" t="n">
        <v>21</v>
      </c>
      <c r="V953" s="25" t="n">
        <v>82.3</v>
      </c>
      <c r="W953" s="25" t="n">
        <v>100.9545</v>
      </c>
      <c r="X953" s="25"/>
      <c r="Y953" s="25"/>
      <c r="Z953" s="25"/>
      <c r="AA953" s="25" t="n">
        <v>304543</v>
      </c>
      <c r="AB953" s="26"/>
      <c r="AC953" s="27" t="n">
        <v>0</v>
      </c>
      <c r="AD953" s="28" t="n">
        <v>27.8</v>
      </c>
      <c r="AE953" s="28" t="n">
        <v>22.5</v>
      </c>
      <c r="AF953" s="27"/>
      <c r="AG953" s="29" t="n">
        <f aca="false">6753.47943187+0.36116788*I953+0.01252571*N953-22.85359542*V953+0.00407811*AA953-0.00067349*E953</f>
        <v>8423.89771705012</v>
      </c>
      <c r="AH953" s="29" t="n">
        <f aca="false">A953*'Simple Linear Regression'!$B$18+'Simple Linear Regression'!$B$17</f>
        <v>8697.42765081717</v>
      </c>
      <c r="AI953" s="29" t="n">
        <f aca="false">7491.3971+0.0137554*N953-0.00058829*E953-34.3283*V953+0.30565*L953+54.6031*M953</f>
        <v>8230.933751</v>
      </c>
      <c r="AJ953" s="29" t="n">
        <f aca="false">7491.3971-0.00058829*E953+0.30565*L953+54.6031*M953+0.0137554*N953-34.3283*V953</f>
        <v>8230.933751</v>
      </c>
      <c r="AK953" s="30" t="n">
        <f aca="false">11611.58410651-152.38769329*I227+0.00324611*N227-2.92151591*V227-0.00770426*AA227-0.00077781*E227</f>
        <v>9504.64823243629</v>
      </c>
      <c r="AL953" s="29" t="n">
        <f aca="false">2192.59+2373.87*I953+0.0316653*N953-15.7623*V953+0.00202406*AA953-0.000740146*E953-0.00963493*(I953*N953)</f>
        <v>8511.96409407049</v>
      </c>
      <c r="AM953" s="30" t="n">
        <f aca="false">5205.907083+122.0638992*I953+13.609808*(N953/1000)-1.245906883*AD953+0.7746840854*AE953-134.2474226*AC953-1547.125689*IF(AND(B953&gt;=DATE(2020,3,20),B953&lt;=DATE(2020,6,26)),1,0)</f>
        <v>8400.8896355789</v>
      </c>
      <c r="AN953" s="30" t="n">
        <f aca="false">IF(ISNUMBER(C954),C954,AN954)-0.8328750492*(AD955-AD954)+3.274150872*(AE955-AE954)+0.7954612886*((IF(ISNUMBER(C954),C954,AN954)-IF(ISNUMBER(C953),C953,AN953))-(-0.8328750492*(AD954-AD953)+3.274150872*(AE954-AE953)))-1.394571582*AO954+0.4181414112*AO953</f>
        <v>8866.77994493863</v>
      </c>
      <c r="AP953" s="31" t="n">
        <f aca="false">AQ953+AR952+'ARIMAX(1,1,1) Model'!$C$19*(AR952-AR951)+'ARIMAX(1,1,1) Model'!$C$20*AS952</f>
        <v>9282.34285159894</v>
      </c>
      <c r="AQ953" s="31" t="n">
        <f aca="false">'ARIMAX(1,1,1) Model'!$C$6*I953+'ARIMAX(1,1,1) Model'!$C$7*N953/1000+'ARIMAX(1,1,1) Model'!$C$8*AD953+'ARIMAX(1,1,1) Model'!$C$9*AE953+'ARIMAX(1,1,1) Model'!$C$10*AC953+'ARIMAX(1,1,1) Model'!$C$11*IF(AND(B953&gt;='ARIMAX(1,1,1) Model'!$C$25,B953&lt;='ARIMAX(1,1,1) Model'!$C$26),1,0)+'ARIMAX(1,1,1) Model'!$C$12*E953/1000+'ARIMAX(1,1,1) Model'!$C$13*V953+'ARIMAX(1,1,1) Model'!$C$14*A953+'ARIMAX(1,1,1) Model'!$C$15*SIN(2*PI()*A953/'ARIMAX(1,1,1) Model'!$C$24)+'ARIMAX(1,1,1) Model'!$C$16*COS(2*PI()*A953/'ARIMAX(1,1,1) Model'!$C$24)+'ARIMAX(1,1,1) Model'!$C$17*SIN(4*PI()*A953/'ARIMAX(1,1,1) Model'!$C$24)+'ARIMAX(1,1,1) Model'!$C$18*COS(4*PI()*A953/'ARIMAX(1,1,1) Model'!$C$24)</f>
        <v>1949.41200447092</v>
      </c>
      <c r="AR953" s="31" t="n">
        <f aca="false">IF(ISNUMBER(C953),C953,AP953)-AQ953</f>
        <v>6973.58799552908</v>
      </c>
      <c r="AS953" s="31" t="n">
        <f aca="false">IF(ISNUMBER(C953),C953-AP953,0)</f>
        <v>-359.342851598936</v>
      </c>
      <c r="AT953" s="32"/>
      <c r="AU953" s="33"/>
      <c r="AV953" s="33"/>
      <c r="AW953" s="31"/>
      <c r="AX953" s="31"/>
    </row>
    <row r="954" customFormat="false" ht="16.5" hidden="false" customHeight="true" outlineLevel="0" collapsed="false">
      <c r="A954" s="23" t="n">
        <v>953</v>
      </c>
      <c r="B954" s="24" t="n">
        <v>39941</v>
      </c>
      <c r="C954" s="23" t="n">
        <v>8911</v>
      </c>
      <c r="D954" s="25"/>
      <c r="E954" s="25" t="n">
        <v>602000</v>
      </c>
      <c r="F954" s="25"/>
      <c r="G954" s="25" t="n">
        <v>55.96</v>
      </c>
      <c r="H954" s="25" t="n">
        <v>54.828</v>
      </c>
      <c r="I954" s="25" t="n">
        <v>2.078</v>
      </c>
      <c r="J954" s="25" t="n">
        <v>14430.902</v>
      </c>
      <c r="K954" s="25" t="n">
        <v>836796</v>
      </c>
      <c r="L954" s="25" t="n">
        <v>1105</v>
      </c>
      <c r="M954" s="25" t="n">
        <v>9.748</v>
      </c>
      <c r="N954" s="25" t="n">
        <v>217643</v>
      </c>
      <c r="O954" s="25" t="n">
        <v>9773.2</v>
      </c>
      <c r="P954" s="25" t="n">
        <v>2643789</v>
      </c>
      <c r="Q954" s="25"/>
      <c r="R954" s="25" t="n">
        <v>15156</v>
      </c>
      <c r="S954" s="25" t="n">
        <v>12.6699</v>
      </c>
      <c r="T954" s="25" t="n">
        <v>109.9</v>
      </c>
      <c r="U954" s="25" t="n">
        <v>21</v>
      </c>
      <c r="V954" s="25" t="n">
        <v>81.5</v>
      </c>
      <c r="W954" s="25" t="n">
        <v>100.43022</v>
      </c>
      <c r="X954" s="25"/>
      <c r="Y954" s="25"/>
      <c r="Z954" s="25"/>
      <c r="AA954" s="25" t="n">
        <v>304543</v>
      </c>
      <c r="AB954" s="26"/>
      <c r="AC954" s="27" t="n">
        <v>0</v>
      </c>
      <c r="AD954" s="28" t="n">
        <v>22.8</v>
      </c>
      <c r="AE954" s="28" t="n">
        <v>30.8</v>
      </c>
      <c r="AF954" s="27"/>
      <c r="AG954" s="29" t="n">
        <f aca="false">6753.47943187+0.36116788*I954+0.01252571*N954-22.85359542*V954+0.00407811*AA954-0.00067349*E954</f>
        <v>8454.31388725464</v>
      </c>
      <c r="AH954" s="29" t="n">
        <f aca="false">A954*'Simple Linear Regression'!$B$18+'Simple Linear Regression'!$B$17</f>
        <v>8698.28068790108</v>
      </c>
      <c r="AI954" s="29" t="n">
        <f aca="false">7491.3971+0.0137554*N954-0.00058829*E954-34.3283*V954+0.30565*L954+54.6031*M954</f>
        <v>8203.270861</v>
      </c>
      <c r="AJ954" s="29" t="n">
        <f aca="false">7491.3971-0.00058829*E954+0.30565*L954+54.6031*M954+0.0137554*N954-34.3283*V954</f>
        <v>8203.270861</v>
      </c>
      <c r="AK954" s="30" t="n">
        <f aca="false">11611.58410651-152.38769329*I228+0.00324611*N228-2.92151591*V228-0.00770426*AA228-0.00077781*E228</f>
        <v>9517.48777152829</v>
      </c>
      <c r="AL954" s="29" t="n">
        <f aca="false">2192.59+2373.87*I954+0.0316653*N954-15.7623*V954+0.00202406*AA954-0.000740146*E954-0.00963493*(I954*N954)</f>
        <v>8545.92651504078</v>
      </c>
      <c r="AM954" s="30" t="n">
        <f aca="false">5205.907083+122.0638992*I954+13.609808*(N954/1000)-1.245906883*AD954+0.7746840854*AE954-134.2474226*AC954-1547.125689*IF(AND(B954&gt;=DATE(2020,3,20),B954&lt;=DATE(2020,6,26)),1,0)</f>
        <v>8417.08890097952</v>
      </c>
      <c r="AN954" s="30" t="n">
        <f aca="false">IF(ISNUMBER(C955),C955,AN955)-0.8328750492*(AD956-AD955)+3.274150872*(AE956-AE955)+0.7954612886*((IF(ISNUMBER(C955),C955,AN955)-IF(ISNUMBER(C954),C954,AN954))-(-0.8328750492*(AD955-AD954)+3.274150872*(AE955-AE954)))-1.394571582*AO955+0.4181414112*AO954</f>
        <v>9479.52521196313</v>
      </c>
      <c r="AP954" s="31" t="n">
        <f aca="false">AQ954+AR953+'ARIMAX(1,1,1) Model'!$C$19*(AR953-AR952)+'ARIMAX(1,1,1) Model'!$C$20*AS953</f>
        <v>9273.53912592018</v>
      </c>
      <c r="AQ954" s="31" t="n">
        <f aca="false">'ARIMAX(1,1,1) Model'!$C$6*I954+'ARIMAX(1,1,1) Model'!$C$7*N954/1000+'ARIMAX(1,1,1) Model'!$C$8*AD954+'ARIMAX(1,1,1) Model'!$C$9*AE954+'ARIMAX(1,1,1) Model'!$C$10*AC954+'ARIMAX(1,1,1) Model'!$C$11*IF(AND(B954&gt;='ARIMAX(1,1,1) Model'!$C$25,B954&lt;='ARIMAX(1,1,1) Model'!$C$26),1,0)+'ARIMAX(1,1,1) Model'!$C$12*E954/1000+'ARIMAX(1,1,1) Model'!$C$13*V954+'ARIMAX(1,1,1) Model'!$C$14*A954+'ARIMAX(1,1,1) Model'!$C$15*SIN(2*PI()*A954/'ARIMAX(1,1,1) Model'!$C$24)+'ARIMAX(1,1,1) Model'!$C$16*COS(2*PI()*A954/'ARIMAX(1,1,1) Model'!$C$24)+'ARIMAX(1,1,1) Model'!$C$17*SIN(4*PI()*A954/'ARIMAX(1,1,1) Model'!$C$24)+'ARIMAX(1,1,1) Model'!$C$18*COS(4*PI()*A954/'ARIMAX(1,1,1) Model'!$C$24)</f>
        <v>2005.2887747117</v>
      </c>
      <c r="AR954" s="31" t="n">
        <f aca="false">IF(ISNUMBER(C954),C954,AP954)-AQ954</f>
        <v>6905.7112252883</v>
      </c>
      <c r="AS954" s="31" t="n">
        <f aca="false">IF(ISNUMBER(C954),C954-AP954,0)</f>
        <v>-362.539125920182</v>
      </c>
      <c r="AT954" s="32"/>
      <c r="AU954" s="33"/>
      <c r="AV954" s="33"/>
      <c r="AW954" s="31"/>
      <c r="AX954" s="31"/>
    </row>
    <row r="955" customFormat="false" ht="16.5" hidden="false" customHeight="true" outlineLevel="0" collapsed="false">
      <c r="A955" s="23" t="n">
        <v>954</v>
      </c>
      <c r="B955" s="24" t="n">
        <v>39948</v>
      </c>
      <c r="C955" s="23" t="n">
        <v>9232</v>
      </c>
      <c r="D955" s="25"/>
      <c r="E955" s="25" t="n">
        <v>625000</v>
      </c>
      <c r="F955" s="25"/>
      <c r="G955" s="25" t="n">
        <v>57.94</v>
      </c>
      <c r="H955" s="25" t="n">
        <v>56.386</v>
      </c>
      <c r="I955" s="25" t="n">
        <v>2.24</v>
      </c>
      <c r="J955" s="25" t="n">
        <v>14430.902</v>
      </c>
      <c r="K955" s="25" t="n">
        <v>811077</v>
      </c>
      <c r="L955" s="25" t="n">
        <v>1105</v>
      </c>
      <c r="M955" s="25" t="n">
        <v>9.748</v>
      </c>
      <c r="N955" s="25" t="n">
        <v>217643</v>
      </c>
      <c r="O955" s="25" t="n">
        <v>9773.2</v>
      </c>
      <c r="P955" s="25" t="n">
        <v>2643789</v>
      </c>
      <c r="Q955" s="25"/>
      <c r="R955" s="25" t="n">
        <v>15156</v>
      </c>
      <c r="S955" s="25" t="n">
        <v>12.6699</v>
      </c>
      <c r="T955" s="25" t="n">
        <v>109.9</v>
      </c>
      <c r="U955" s="25" t="n">
        <v>21</v>
      </c>
      <c r="V955" s="25" t="n">
        <v>81.5</v>
      </c>
      <c r="W955" s="25" t="n">
        <v>98.71404</v>
      </c>
      <c r="X955" s="25"/>
      <c r="Y955" s="25"/>
      <c r="Z955" s="25"/>
      <c r="AA955" s="25" t="n">
        <v>304543</v>
      </c>
      <c r="AB955" s="26"/>
      <c r="AC955" s="27" t="n">
        <v>0</v>
      </c>
      <c r="AD955" s="28" t="n">
        <v>23.1</v>
      </c>
      <c r="AE955" s="28" t="n">
        <v>27.9</v>
      </c>
      <c r="AF955" s="27"/>
      <c r="AG955" s="29" t="n">
        <f aca="false">6753.47943187+0.36116788*I955+0.01252571*N955-22.85359542*V955+0.00407811*AA955-0.00067349*E955</f>
        <v>8438.8821264512</v>
      </c>
      <c r="AH955" s="29" t="n">
        <f aca="false">A955*'Simple Linear Regression'!$B$18+'Simple Linear Regression'!$B$17</f>
        <v>8699.13372498498</v>
      </c>
      <c r="AI955" s="29" t="n">
        <f aca="false">7491.3971+0.0137554*N955-0.00058829*E955-34.3283*V955+0.30565*L955+54.6031*M955</f>
        <v>8189.740191</v>
      </c>
      <c r="AJ955" s="29" t="n">
        <f aca="false">7491.3971-0.00058829*E955+0.30565*L955+54.6031*M955+0.0137554*N955-34.3283*V955</f>
        <v>8189.740191</v>
      </c>
      <c r="AK955" s="30" t="n">
        <f aca="false">11611.58410651-152.38769329*I229+0.00324611*N229-2.92151591*V229-0.00770426*AA229-0.00077781*E229</f>
        <v>9504.27210906816</v>
      </c>
      <c r="AL955" s="29" t="n">
        <f aca="false">2192.59+2373.87*I955+0.0316653*N955-15.7623*V955+0.00202406*AA955-0.000740146*E955-0.00963493*(I955*N955)</f>
        <v>8573.7601357024</v>
      </c>
      <c r="AM955" s="30" t="n">
        <f aca="false">5205.907083+122.0638992*I955+13.609808*(N955/1000)-1.245906883*AD955+0.7746840854*AE955-134.2474226*AC955-1547.125689*IF(AND(B955&gt;=DATE(2020,3,20),B955&lt;=DATE(2020,6,26)),1,0)</f>
        <v>8434.24289673736</v>
      </c>
      <c r="AN955" s="30" t="n">
        <f aca="false">IF(ISNUMBER(C956),C956,AN956)-0.8328750492*(AD957-AD956)+3.274150872*(AE957-AE956)+0.7954612886*((IF(ISNUMBER(C956),C956,AN956)-IF(ISNUMBER(C955),C955,AN955))-(-0.8328750492*(AD956-AD955)+3.274150872*(AE956-AE955)))-1.394571582*AO956+0.4181414112*AO955</f>
        <v>9818.29465079252</v>
      </c>
      <c r="AP955" s="31" t="n">
        <f aca="false">AQ955+AR954+'ARIMAX(1,1,1) Model'!$C$19*(AR954-AR953)+'ARIMAX(1,1,1) Model'!$C$20*AS954</f>
        <v>9201.45784531226</v>
      </c>
      <c r="AQ955" s="31" t="n">
        <f aca="false">'ARIMAX(1,1,1) Model'!$C$6*I955+'ARIMAX(1,1,1) Model'!$C$7*N955/1000+'ARIMAX(1,1,1) Model'!$C$8*AD955+'ARIMAX(1,1,1) Model'!$C$9*AE955+'ARIMAX(1,1,1) Model'!$C$10*AC955+'ARIMAX(1,1,1) Model'!$C$11*IF(AND(B955&gt;='ARIMAX(1,1,1) Model'!$C$25,B955&lt;='ARIMAX(1,1,1) Model'!$C$26),1,0)+'ARIMAX(1,1,1) Model'!$C$12*E955/1000+'ARIMAX(1,1,1) Model'!$C$13*V955+'ARIMAX(1,1,1) Model'!$C$14*A955+'ARIMAX(1,1,1) Model'!$C$15*SIN(2*PI()*A955/'ARIMAX(1,1,1) Model'!$C$24)+'ARIMAX(1,1,1) Model'!$C$16*COS(2*PI()*A955/'ARIMAX(1,1,1) Model'!$C$24)+'ARIMAX(1,1,1) Model'!$C$17*SIN(4*PI()*A955/'ARIMAX(1,1,1) Model'!$C$24)+'ARIMAX(1,1,1) Model'!$C$18*COS(4*PI()*A955/'ARIMAX(1,1,1) Model'!$C$24)</f>
        <v>1976.05127176341</v>
      </c>
      <c r="AR955" s="31" t="n">
        <f aca="false">IF(ISNUMBER(C955),C955,AP955)-AQ955</f>
        <v>7255.94872823659</v>
      </c>
      <c r="AS955" s="31" t="n">
        <f aca="false">IF(ISNUMBER(C955),C955-AP955,0)</f>
        <v>30.5421546877387</v>
      </c>
      <c r="AT955" s="32"/>
      <c r="AU955" s="33"/>
      <c r="AV955" s="33"/>
      <c r="AW955" s="31"/>
      <c r="AX955" s="31"/>
    </row>
    <row r="956" customFormat="false" ht="16.5" hidden="false" customHeight="true" outlineLevel="0" collapsed="false">
      <c r="A956" s="23" t="n">
        <v>955</v>
      </c>
      <c r="B956" s="24" t="n">
        <v>39955</v>
      </c>
      <c r="C956" s="23" t="n">
        <v>9538</v>
      </c>
      <c r="D956" s="25"/>
      <c r="E956" s="25" t="n">
        <v>620000</v>
      </c>
      <c r="F956" s="25"/>
      <c r="G956" s="25" t="n">
        <v>60.32</v>
      </c>
      <c r="H956" s="25" t="n">
        <v>57.89</v>
      </c>
      <c r="I956" s="25" t="n">
        <v>2.309</v>
      </c>
      <c r="J956" s="25" t="n">
        <v>14430.902</v>
      </c>
      <c r="K956" s="25" t="n">
        <v>811077</v>
      </c>
      <c r="L956" s="25" t="n">
        <v>1105</v>
      </c>
      <c r="M956" s="25" t="n">
        <v>9.379</v>
      </c>
      <c r="N956" s="25" t="n">
        <v>249741</v>
      </c>
      <c r="O956" s="25" t="n">
        <v>9773.2</v>
      </c>
      <c r="P956" s="25" t="n">
        <v>2643789</v>
      </c>
      <c r="Q956" s="25"/>
      <c r="R956" s="25" t="n">
        <v>15156</v>
      </c>
      <c r="S956" s="25" t="n">
        <v>12.5296</v>
      </c>
      <c r="T956" s="25" t="n">
        <v>109.9</v>
      </c>
      <c r="U956" s="25" t="n">
        <v>21</v>
      </c>
      <c r="V956" s="25" t="n">
        <v>81.5</v>
      </c>
      <c r="W956" s="25" t="n">
        <v>97.96698</v>
      </c>
      <c r="X956" s="25"/>
      <c r="Y956" s="25"/>
      <c r="Z956" s="25"/>
      <c r="AA956" s="25" t="n">
        <v>304543</v>
      </c>
      <c r="AB956" s="26"/>
      <c r="AC956" s="27" t="n">
        <v>0</v>
      </c>
      <c r="AD956" s="28" t="n">
        <v>18.6</v>
      </c>
      <c r="AE956" s="28" t="n">
        <v>22</v>
      </c>
      <c r="AF956" s="27"/>
      <c r="AG956" s="29" t="n">
        <f aca="false">6753.47943187+0.36116788*I956+0.01252571*N956-22.85359542*V956+0.00407811*AA956-0.00067349*E956</f>
        <v>8844.32473661492</v>
      </c>
      <c r="AH956" s="29" t="n">
        <f aca="false">A956*'Simple Linear Regression'!$B$18+'Simple Linear Regression'!$B$17</f>
        <v>8699.98676206888</v>
      </c>
      <c r="AI956" s="29" t="n">
        <f aca="false">7491.3971+0.0137554*N956-0.00058829*E956-34.3283*V956+0.30565*L956+54.6031*M956</f>
        <v>8614.0539263</v>
      </c>
      <c r="AJ956" s="29" t="n">
        <f aca="false">7491.3971-0.00058829*E956+0.30565*L956+54.6031*M956+0.0137554*N956-34.3283*V956</f>
        <v>8614.0539263</v>
      </c>
      <c r="AK956" s="30" t="n">
        <f aca="false">11611.58410651-152.38769329*I230+0.00324611*N230-2.92151591*V230-0.00770426*AA230-0.00077781*E230</f>
        <v>9496.78291292119</v>
      </c>
      <c r="AL956" s="29" t="n">
        <f aca="false">2192.59+2373.87*I956+0.0316653*N956-15.7623*V956+0.00202406*AA956-0.000740146*E956-0.00963493*(I956*N956)</f>
        <v>8898.87349620283</v>
      </c>
      <c r="AM956" s="30" t="n">
        <f aca="false">5205.907083+122.0638992*I956+13.609808*(N956/1000)-1.245906883*AD956+0.7746840854*AE956-134.2474226*AC956-1547.125689*IF(AND(B956&gt;=DATE(2020,3,20),B956&lt;=DATE(2020,6,26)),1,0)</f>
        <v>8880.5488678358</v>
      </c>
      <c r="AN956" s="30" t="n">
        <f aca="false">IF(ISNUMBER(C957),C957,AN957)-0.8328750492*(AD958-AD957)+3.274150872*(AE958-AE957)+0.7954612886*((IF(ISNUMBER(C957),C957,AN957)-IF(ISNUMBER(C956),C956,AN956))-(-0.8328750492*(AD957-AD956)+3.274150872*(AE957-AE956)))-1.394571582*AO957+0.4181414112*AO956</f>
        <v>8590.73812883347</v>
      </c>
      <c r="AP956" s="31" t="n">
        <f aca="false">AQ956+AR955+'ARIMAX(1,1,1) Model'!$C$19*(AR955-AR954)+'ARIMAX(1,1,1) Model'!$C$20*AS955</f>
        <v>9255.68483603964</v>
      </c>
      <c r="AQ956" s="31" t="n">
        <f aca="false">'ARIMAX(1,1,1) Model'!$C$6*I956+'ARIMAX(1,1,1) Model'!$C$7*N956/1000+'ARIMAX(1,1,1) Model'!$C$8*AD956+'ARIMAX(1,1,1) Model'!$C$9*AE956+'ARIMAX(1,1,1) Model'!$C$10*AC956+'ARIMAX(1,1,1) Model'!$C$11*IF(AND(B956&gt;='ARIMAX(1,1,1) Model'!$C$25,B956&lt;='ARIMAX(1,1,1) Model'!$C$26),1,0)+'ARIMAX(1,1,1) Model'!$C$12*E956/1000+'ARIMAX(1,1,1) Model'!$C$13*V956+'ARIMAX(1,1,1) Model'!$C$14*A956+'ARIMAX(1,1,1) Model'!$C$15*SIN(2*PI()*A956/'ARIMAX(1,1,1) Model'!$C$24)+'ARIMAX(1,1,1) Model'!$C$16*COS(2*PI()*A956/'ARIMAX(1,1,1) Model'!$C$24)+'ARIMAX(1,1,1) Model'!$C$17*SIN(4*PI()*A956/'ARIMAX(1,1,1) Model'!$C$24)+'ARIMAX(1,1,1) Model'!$C$18*COS(4*PI()*A956/'ARIMAX(1,1,1) Model'!$C$24)</f>
        <v>1993.06735745405</v>
      </c>
      <c r="AR956" s="31" t="n">
        <f aca="false">IF(ISNUMBER(C956),C956,AP956)-AQ956</f>
        <v>7544.93264254595</v>
      </c>
      <c r="AS956" s="31" t="n">
        <f aca="false">IF(ISNUMBER(C956),C956-AP956,0)</f>
        <v>282.315163960358</v>
      </c>
      <c r="AT956" s="32"/>
      <c r="AU956" s="33"/>
      <c r="AV956" s="33"/>
      <c r="AW956" s="31"/>
      <c r="AX956" s="31"/>
    </row>
    <row r="957" customFormat="false" ht="16.5" hidden="false" customHeight="true" outlineLevel="0" collapsed="false">
      <c r="A957" s="23" t="n">
        <v>956</v>
      </c>
      <c r="B957" s="24" t="n">
        <v>39962</v>
      </c>
      <c r="C957" s="23" t="n">
        <v>9020</v>
      </c>
      <c r="D957" s="25"/>
      <c r="E957" s="25" t="n">
        <v>606000</v>
      </c>
      <c r="F957" s="25"/>
      <c r="G957" s="25" t="n">
        <v>64.3225</v>
      </c>
      <c r="H957" s="25" t="n">
        <v>62.195</v>
      </c>
      <c r="I957" s="25" t="n">
        <v>2.435</v>
      </c>
      <c r="J957" s="25" t="n">
        <v>14430.902</v>
      </c>
      <c r="K957" s="25" t="n">
        <v>811077</v>
      </c>
      <c r="L957" s="25" t="n">
        <v>1105</v>
      </c>
      <c r="M957" s="25" t="n">
        <v>9.379</v>
      </c>
      <c r="N957" s="25" t="n">
        <v>249741</v>
      </c>
      <c r="O957" s="25" t="n">
        <v>9773.2</v>
      </c>
      <c r="P957" s="25" t="n">
        <v>2643789</v>
      </c>
      <c r="Q957" s="25"/>
      <c r="R957" s="25" t="n">
        <v>15156</v>
      </c>
      <c r="S957" s="25" t="n">
        <v>12.5296</v>
      </c>
      <c r="T957" s="25" t="n">
        <v>109.9</v>
      </c>
      <c r="U957" s="25" t="n">
        <v>21</v>
      </c>
      <c r="V957" s="25" t="n">
        <v>81.5</v>
      </c>
      <c r="W957" s="25" t="n">
        <v>96.85546</v>
      </c>
      <c r="X957" s="25"/>
      <c r="Y957" s="25"/>
      <c r="Z957" s="25"/>
      <c r="AA957" s="25" t="n">
        <v>304543</v>
      </c>
      <c r="AB957" s="26"/>
      <c r="AC957" s="27" t="n">
        <v>1</v>
      </c>
      <c r="AD957" s="28" t="n">
        <v>11.2</v>
      </c>
      <c r="AE957" s="28" t="n">
        <v>27.6</v>
      </c>
      <c r="AF957" s="27"/>
      <c r="AG957" s="29" t="n">
        <f aca="false">6753.47943187+0.36116788*I957+0.01252571*N957-22.85359542*V957+0.00407811*AA957-0.00067349*E957</f>
        <v>8853.7991037678</v>
      </c>
      <c r="AH957" s="29" t="n">
        <f aca="false">A957*'Simple Linear Regression'!$B$18+'Simple Linear Regression'!$B$17</f>
        <v>8700.83979915279</v>
      </c>
      <c r="AI957" s="29" t="n">
        <f aca="false">7491.3971+0.0137554*N957-0.00058829*E957-34.3283*V957+0.30565*L957+54.6031*M957</f>
        <v>8622.2899863</v>
      </c>
      <c r="AJ957" s="29" t="n">
        <f aca="false">7491.3971-0.00058829*E957+0.30565*L957+54.6031*M957+0.0137554*N957-34.3283*V957</f>
        <v>8622.2899863</v>
      </c>
      <c r="AK957" s="30" t="n">
        <f aca="false">11611.58410651-152.38769329*I231+0.00324611*N231-2.92151591*V231-0.00770426*AA231-0.00077781*E231</f>
        <v>9513.40582677422</v>
      </c>
      <c r="AL957" s="29" t="n">
        <f aca="false">2192.59+2373.87*I957+0.0316653*N957-15.7623*V957+0.00202406*AA957-0.000740146*E957-0.00963493*(I957*N957)</f>
        <v>8905.15729150845</v>
      </c>
      <c r="AM957" s="30" t="n">
        <f aca="false">5205.907083+122.0638992*I957+13.609808*(N957/1000)-1.245906883*AD957+0.7746840854*AE957-134.2474226*AC957-1547.125689*IF(AND(B957&gt;=DATE(2020,3,20),B957&lt;=DATE(2020,6,26)),1,0)</f>
        <v>8775.23943834744</v>
      </c>
      <c r="AN957" s="30" t="n">
        <f aca="false">IF(ISNUMBER(C958),C958,AN958)-0.8328750492*(AD959-AD958)+3.274150872*(AE959-AE958)+0.7954612886*((IF(ISNUMBER(C958),C958,AN958)-IF(ISNUMBER(C957),C957,AN957))-(-0.8328750492*(AD958-AD957)+3.274150872*(AE958-AE957)))-1.394571582*AO958+0.4181414112*AO957</f>
        <v>9276.6754772203</v>
      </c>
      <c r="AP957" s="31" t="n">
        <f aca="false">AQ957+AR956+'ARIMAX(1,1,1) Model'!$C$19*(AR956-AR955)+'ARIMAX(1,1,1) Model'!$C$20*AS956</f>
        <v>9209.48539160446</v>
      </c>
      <c r="AQ957" s="31" t="n">
        <f aca="false">'ARIMAX(1,1,1) Model'!$C$6*I957+'ARIMAX(1,1,1) Model'!$C$7*N957/1000+'ARIMAX(1,1,1) Model'!$C$8*AD957+'ARIMAX(1,1,1) Model'!$C$9*AE957+'ARIMAX(1,1,1) Model'!$C$10*AC957+'ARIMAX(1,1,1) Model'!$C$11*IF(AND(B957&gt;='ARIMAX(1,1,1) Model'!$C$25,B957&lt;='ARIMAX(1,1,1) Model'!$C$26),1,0)+'ARIMAX(1,1,1) Model'!$C$12*E957/1000+'ARIMAX(1,1,1) Model'!$C$13*V957+'ARIMAX(1,1,1) Model'!$C$14*A957+'ARIMAX(1,1,1) Model'!$C$15*SIN(2*PI()*A957/'ARIMAX(1,1,1) Model'!$C$24)+'ARIMAX(1,1,1) Model'!$C$16*COS(2*PI()*A957/'ARIMAX(1,1,1) Model'!$C$24)+'ARIMAX(1,1,1) Model'!$C$17*SIN(4*PI()*A957/'ARIMAX(1,1,1) Model'!$C$24)+'ARIMAX(1,1,1) Model'!$C$18*COS(4*PI()*A957/'ARIMAX(1,1,1) Model'!$C$24)</f>
        <v>1890.47489047168</v>
      </c>
      <c r="AR957" s="31" t="n">
        <f aca="false">IF(ISNUMBER(C957),C957,AP957)-AQ957</f>
        <v>7129.52510952832</v>
      </c>
      <c r="AS957" s="31" t="n">
        <f aca="false">IF(ISNUMBER(C957),C957-AP957,0)</f>
        <v>-189.485391604456</v>
      </c>
      <c r="AT957" s="32"/>
      <c r="AU957" s="33"/>
      <c r="AV957" s="33"/>
      <c r="AW957" s="31"/>
      <c r="AX957" s="31"/>
    </row>
    <row r="958" customFormat="false" ht="16.5" hidden="false" customHeight="true" outlineLevel="0" collapsed="false">
      <c r="A958" s="23" t="n">
        <v>957</v>
      </c>
      <c r="B958" s="24" t="n">
        <v>39969</v>
      </c>
      <c r="C958" s="23" t="n">
        <v>9141</v>
      </c>
      <c r="D958" s="25"/>
      <c r="E958" s="25" t="n">
        <v>607000</v>
      </c>
      <c r="F958" s="25"/>
      <c r="G958" s="25" t="n">
        <v>68.108</v>
      </c>
      <c r="H958" s="25" t="n">
        <v>67.174</v>
      </c>
      <c r="I958" s="25" t="n">
        <v>2.524</v>
      </c>
      <c r="J958" s="25" t="n">
        <v>14430.902</v>
      </c>
      <c r="K958" s="25" t="n">
        <v>811077</v>
      </c>
      <c r="L958" s="25" t="n">
        <v>995</v>
      </c>
      <c r="M958" s="25" t="n">
        <v>9.379</v>
      </c>
      <c r="N958" s="25" t="n">
        <v>249741</v>
      </c>
      <c r="O958" s="25" t="n">
        <v>9772.5</v>
      </c>
      <c r="P958" s="25" t="n">
        <v>2643789</v>
      </c>
      <c r="Q958" s="25"/>
      <c r="R958" s="25" t="n">
        <v>15156</v>
      </c>
      <c r="S958" s="25" t="n">
        <v>12.5296</v>
      </c>
      <c r="T958" s="25" t="n">
        <v>109.9</v>
      </c>
      <c r="U958" s="25" t="n">
        <v>21</v>
      </c>
      <c r="V958" s="25" t="n">
        <v>81.5</v>
      </c>
      <c r="W958" s="25" t="n">
        <v>95.837375</v>
      </c>
      <c r="X958" s="25"/>
      <c r="Y958" s="25"/>
      <c r="Z958" s="25"/>
      <c r="AA958" s="25" t="n">
        <v>304543</v>
      </c>
      <c r="AB958" s="26"/>
      <c r="AC958" s="27" t="n">
        <v>0</v>
      </c>
      <c r="AD958" s="28" t="n">
        <v>12.4</v>
      </c>
      <c r="AE958" s="28" t="n">
        <v>28.6</v>
      </c>
      <c r="AF958" s="27"/>
      <c r="AG958" s="29" t="n">
        <f aca="false">6753.47943187+0.36116788*I958+0.01252571*N958-22.85359542*V958+0.00407811*AA958-0.00067349*E958</f>
        <v>8853.15775770912</v>
      </c>
      <c r="AH958" s="29" t="n">
        <f aca="false">A958*'Simple Linear Regression'!$B$18+'Simple Linear Regression'!$B$17</f>
        <v>8701.69283623669</v>
      </c>
      <c r="AI958" s="29" t="n">
        <f aca="false">7491.3971+0.0137554*N958-0.00058829*E958-34.3283*V958+0.30565*L958+54.6031*M958</f>
        <v>8588.0801963</v>
      </c>
      <c r="AJ958" s="29" t="n">
        <f aca="false">7491.3971-0.00058829*E958+0.30565*L958+54.6031*M958+0.0137554*N958-34.3283*V958</f>
        <v>8588.0801963</v>
      </c>
      <c r="AK958" s="30" t="n">
        <f aca="false">11611.58410651-152.38769329*I232+0.00324611*N232-2.92151591*V232-0.00770426*AA232-0.00077781*E232</f>
        <v>9505.70421016925</v>
      </c>
      <c r="AL958" s="29" t="n">
        <f aca="false">2192.59+2373.87*I958+0.0316653*N958-15.7623*V958+0.00202406*AA958-0.000740146*E958-0.00963493*(I958*N958)</f>
        <v>8901.53647777988</v>
      </c>
      <c r="AM958" s="30" t="n">
        <f aca="false">5205.907083+122.0638992*I958+13.609808*(N958/1000)-1.245906883*AD958+0.7746840854*AE958-134.2474226*AC958-1547.125689*IF(AND(B958&gt;=DATE(2020,3,20),B958&lt;=DATE(2020,6,26)),1,0)</f>
        <v>8919.63014380204</v>
      </c>
      <c r="AN958" s="30" t="n">
        <f aca="false">IF(ISNUMBER(C959),C959,AN959)-0.8328750492*(AD960-AD959)+3.274150872*(AE960-AE959)+0.7954612886*((IF(ISNUMBER(C959),C959,AN959)-IF(ISNUMBER(C958),C958,AN958))-(-0.8328750492*(AD959-AD958)+3.274150872*(AE959-AE958)))-1.394571582*AO959+0.4181414112*AO958</f>
        <v>9541.77296381011</v>
      </c>
      <c r="AP958" s="31" t="n">
        <f aca="false">AQ958+AR957+'ARIMAX(1,1,1) Model'!$C$19*(AR957-AR956)+'ARIMAX(1,1,1) Model'!$C$20*AS957</f>
        <v>9247.35099513587</v>
      </c>
      <c r="AQ958" s="31" t="n">
        <f aca="false">'ARIMAX(1,1,1) Model'!$C$6*I958+'ARIMAX(1,1,1) Model'!$C$7*N958/1000+'ARIMAX(1,1,1) Model'!$C$8*AD958+'ARIMAX(1,1,1) Model'!$C$9*AE958+'ARIMAX(1,1,1) Model'!$C$10*AC958+'ARIMAX(1,1,1) Model'!$C$11*IF(AND(B958&gt;='ARIMAX(1,1,1) Model'!$C$25,B958&lt;='ARIMAX(1,1,1) Model'!$C$26),1,0)+'ARIMAX(1,1,1) Model'!$C$12*E958/1000+'ARIMAX(1,1,1) Model'!$C$13*V958+'ARIMAX(1,1,1) Model'!$C$14*A958+'ARIMAX(1,1,1) Model'!$C$15*SIN(2*PI()*A958/'ARIMAX(1,1,1) Model'!$C$24)+'ARIMAX(1,1,1) Model'!$C$16*COS(2*PI()*A958/'ARIMAX(1,1,1) Model'!$C$24)+'ARIMAX(1,1,1) Model'!$C$17*SIN(4*PI()*A958/'ARIMAX(1,1,1) Model'!$C$24)+'ARIMAX(1,1,1) Model'!$C$18*COS(4*PI()*A958/'ARIMAX(1,1,1) Model'!$C$24)</f>
        <v>1987.78859294224</v>
      </c>
      <c r="AR958" s="31" t="n">
        <f aca="false">IF(ISNUMBER(C958),C958,AP958)-AQ958</f>
        <v>7153.21140705776</v>
      </c>
      <c r="AS958" s="31" t="n">
        <f aca="false">IF(ISNUMBER(C958),C958-AP958,0)</f>
        <v>-106.35099513587</v>
      </c>
      <c r="AT958" s="32"/>
      <c r="AU958" s="33"/>
      <c r="AV958" s="33"/>
      <c r="AW958" s="31"/>
      <c r="AX958" s="31"/>
    </row>
    <row r="959" customFormat="false" ht="16.5" hidden="false" customHeight="true" outlineLevel="0" collapsed="false">
      <c r="A959" s="23" t="n">
        <v>958</v>
      </c>
      <c r="B959" s="24" t="n">
        <v>39976</v>
      </c>
      <c r="C959" s="23" t="n">
        <v>9354</v>
      </c>
      <c r="D959" s="25"/>
      <c r="E959" s="25" t="n">
        <v>596000</v>
      </c>
      <c r="F959" s="25"/>
      <c r="G959" s="25" t="n">
        <v>70.854</v>
      </c>
      <c r="H959" s="25" t="n">
        <v>69.88</v>
      </c>
      <c r="I959" s="25" t="n">
        <v>2.624</v>
      </c>
      <c r="J959" s="25" t="n">
        <v>14430.902</v>
      </c>
      <c r="K959" s="25" t="n">
        <v>793796</v>
      </c>
      <c r="L959" s="25" t="n">
        <v>995</v>
      </c>
      <c r="M959" s="25" t="n">
        <v>9.379</v>
      </c>
      <c r="N959" s="25" t="n">
        <v>249741</v>
      </c>
      <c r="O959" s="25" t="n">
        <v>9772.5</v>
      </c>
      <c r="P959" s="25" t="n">
        <v>2643789</v>
      </c>
      <c r="Q959" s="25"/>
      <c r="R959" s="25" t="n">
        <v>15156</v>
      </c>
      <c r="S959" s="25" t="n">
        <v>12.5296</v>
      </c>
      <c r="T959" s="25" t="n">
        <v>109.9</v>
      </c>
      <c r="U959" s="25" t="n">
        <v>21</v>
      </c>
      <c r="V959" s="25" t="n">
        <v>81.5</v>
      </c>
      <c r="W959" s="25" t="n">
        <v>95.17496</v>
      </c>
      <c r="X959" s="25"/>
      <c r="Y959" s="25"/>
      <c r="Z959" s="25"/>
      <c r="AA959" s="25" t="n">
        <v>304543</v>
      </c>
      <c r="AB959" s="26"/>
      <c r="AC959" s="27" t="n">
        <v>0</v>
      </c>
      <c r="AD959" s="28" t="n">
        <v>8.1</v>
      </c>
      <c r="AE959" s="28" t="n">
        <v>40.1</v>
      </c>
      <c r="AF959" s="27"/>
      <c r="AG959" s="29" t="n">
        <f aca="false">6753.47943187+0.36116788*I959+0.01252571*N959-22.85359542*V959+0.00407811*AA959-0.00067349*E959</f>
        <v>8860.60226449712</v>
      </c>
      <c r="AH959" s="29" t="n">
        <f aca="false">A959*'Simple Linear Regression'!$B$18+'Simple Linear Regression'!$B$17</f>
        <v>8702.5458733206</v>
      </c>
      <c r="AI959" s="29" t="n">
        <f aca="false">7491.3971+0.0137554*N959-0.00058829*E959-34.3283*V959+0.30565*L959+54.6031*M959</f>
        <v>8594.5513863</v>
      </c>
      <c r="AJ959" s="29" t="n">
        <f aca="false">7491.3971-0.00058829*E959+0.30565*L959+54.6031*M959+0.0137554*N959-34.3283*V959</f>
        <v>8594.5513863</v>
      </c>
      <c r="AK959" s="30" t="n">
        <f aca="false">11611.58410651-152.38769329*I233+0.00324611*N233-2.92151591*V233-0.00770426*AA233-0.00077781*E233</f>
        <v>9494.00531710215</v>
      </c>
      <c r="AL959" s="29" t="n">
        <f aca="false">2192.59+2373.87*I959+0.0316653*N959-15.7623*V959+0.00202406*AA959-0.000740146*E959-0.00963493*(I959*N959)</f>
        <v>8906.44137846688</v>
      </c>
      <c r="AM959" s="30" t="n">
        <f aca="false">5205.907083+122.0638992*I959+13.609808*(N959/1000)-1.245906883*AD959+0.7746840854*AE959-134.2474226*AC959-1547.125689*IF(AND(B959&gt;=DATE(2020,3,20),B959&lt;=DATE(2020,6,26)),1,0)</f>
        <v>8946.10280030104</v>
      </c>
      <c r="AN959" s="30" t="n">
        <f aca="false">IF(ISNUMBER(C960),C960,AN960)-0.8328750492*(AD961-AD960)+3.274150872*(AE961-AE960)+0.7954612886*((IF(ISNUMBER(C960),C960,AN960)-IF(ISNUMBER(C959),C959,AN959))-(-0.8328750492*(AD960-AD959)+3.274150872*(AE960-AE959)))-1.394571582*AO960+0.4181414112*AO959</f>
        <v>9008.02829188615</v>
      </c>
      <c r="AP959" s="31" t="n">
        <f aca="false">AQ959+AR958+'ARIMAX(1,1,1) Model'!$C$19*(AR958-AR957)+'ARIMAX(1,1,1) Model'!$C$20*AS958</f>
        <v>9251.66928774674</v>
      </c>
      <c r="AQ959" s="31" t="n">
        <f aca="false">'ARIMAX(1,1,1) Model'!$C$6*I959+'ARIMAX(1,1,1) Model'!$C$7*N959/1000+'ARIMAX(1,1,1) Model'!$C$8*AD959+'ARIMAX(1,1,1) Model'!$C$9*AE959+'ARIMAX(1,1,1) Model'!$C$10*AC959+'ARIMAX(1,1,1) Model'!$C$11*IF(AND(B959&gt;='ARIMAX(1,1,1) Model'!$C$25,B959&lt;='ARIMAX(1,1,1) Model'!$C$26),1,0)+'ARIMAX(1,1,1) Model'!$C$12*E959/1000+'ARIMAX(1,1,1) Model'!$C$13*V959+'ARIMAX(1,1,1) Model'!$C$14*A959+'ARIMAX(1,1,1) Model'!$C$15*SIN(2*PI()*A959/'ARIMAX(1,1,1) Model'!$C$24)+'ARIMAX(1,1,1) Model'!$C$16*COS(2*PI()*A959/'ARIMAX(1,1,1) Model'!$C$24)+'ARIMAX(1,1,1) Model'!$C$17*SIN(4*PI()*A959/'ARIMAX(1,1,1) Model'!$C$24)+'ARIMAX(1,1,1) Model'!$C$18*COS(4*PI()*A959/'ARIMAX(1,1,1) Model'!$C$24)</f>
        <v>2000.42294241608</v>
      </c>
      <c r="AR959" s="31" t="n">
        <f aca="false">IF(ISNUMBER(C959),C959,AP959)-AQ959</f>
        <v>7353.57705758392</v>
      </c>
      <c r="AS959" s="31" t="n">
        <f aca="false">IF(ISNUMBER(C959),C959-AP959,0)</f>
        <v>102.330712253262</v>
      </c>
      <c r="AT959" s="32"/>
      <c r="AU959" s="33"/>
      <c r="AV959" s="33"/>
      <c r="AW959" s="31"/>
      <c r="AX959" s="31"/>
    </row>
    <row r="960" customFormat="false" ht="16.5" hidden="false" customHeight="true" outlineLevel="0" collapsed="false">
      <c r="A960" s="23" t="n">
        <v>959</v>
      </c>
      <c r="B960" s="24" t="n">
        <v>39983</v>
      </c>
      <c r="C960" s="23" t="n">
        <v>9129</v>
      </c>
      <c r="D960" s="25"/>
      <c r="E960" s="25" t="n">
        <v>595000</v>
      </c>
      <c r="F960" s="25"/>
      <c r="G960" s="25" t="n">
        <v>70.62</v>
      </c>
      <c r="H960" s="25" t="n">
        <v>69.68</v>
      </c>
      <c r="I960" s="25" t="n">
        <v>2.672</v>
      </c>
      <c r="J960" s="25" t="n">
        <v>14430.902</v>
      </c>
      <c r="K960" s="25" t="n">
        <v>793796</v>
      </c>
      <c r="L960" s="25" t="n">
        <v>995</v>
      </c>
      <c r="M960" s="25" t="n">
        <v>10.176</v>
      </c>
      <c r="N960" s="25" t="n">
        <v>251374</v>
      </c>
      <c r="O960" s="25" t="n">
        <v>9772.5</v>
      </c>
      <c r="P960" s="25" t="n">
        <v>2622827</v>
      </c>
      <c r="Q960" s="25"/>
      <c r="R960" s="25" t="n">
        <v>15156</v>
      </c>
      <c r="S960" s="25" t="n">
        <v>12.5296</v>
      </c>
      <c r="T960" s="25" t="n">
        <v>109.9</v>
      </c>
      <c r="U960" s="25" t="n">
        <v>21</v>
      </c>
      <c r="V960" s="25" t="n">
        <v>81.5</v>
      </c>
      <c r="W960" s="25" t="n">
        <v>96.0143</v>
      </c>
      <c r="X960" s="25"/>
      <c r="Y960" s="25"/>
      <c r="Z960" s="25"/>
      <c r="AA960" s="25" t="n">
        <v>304543</v>
      </c>
      <c r="AB960" s="26"/>
      <c r="AC960" s="27" t="n">
        <v>0</v>
      </c>
      <c r="AD960" s="28" t="n">
        <v>3.7</v>
      </c>
      <c r="AE960" s="28" t="n">
        <v>54.6</v>
      </c>
      <c r="AF960" s="27"/>
      <c r="AG960" s="29" t="n">
        <f aca="false">6753.47943187+0.36116788*I960+0.01252571*N960-22.85359542*V960+0.00407811*AA960-0.00067349*E960</f>
        <v>8881.74757498536</v>
      </c>
      <c r="AH960" s="29" t="n">
        <f aca="false">A960*'Simple Linear Regression'!$B$18+'Simple Linear Regression'!$B$17</f>
        <v>8703.3989104045</v>
      </c>
      <c r="AI960" s="29" t="n">
        <f aca="false">7491.3971+0.0137554*N960-0.00058829*E960-34.3283*V960+0.30565*L960+54.6031*M960</f>
        <v>8661.1209152</v>
      </c>
      <c r="AJ960" s="29" t="n">
        <f aca="false">7491.3971-0.00058829*E960+0.30565*L960+54.6031*M960+0.0137554*N960-34.3283*V960</f>
        <v>8661.1209152</v>
      </c>
      <c r="AK960" s="30" t="n">
        <f aca="false">11611.58410651-152.38769329*I234+0.00324611*N234-2.92151591*V234-0.00770426*AA234-0.00077781*E234</f>
        <v>9529.26753845163</v>
      </c>
      <c r="AL960" s="29" t="n">
        <f aca="false">2192.59+2373.87*I960+0.0316653*N960-15.7623*V960+0.00202406*AA960-0.000740146*E960-0.00963493*(I960*N960)</f>
        <v>8915.29651849296</v>
      </c>
      <c r="AM960" s="30" t="n">
        <f aca="false">5205.907083+122.0638992*I960+13.609808*(N960/1000)-1.245906883*AD960+0.7746840854*AE960-134.2474226*AC960-1547.125689*IF(AND(B960&gt;=DATE(2020,3,20),B960&lt;=DATE(2020,6,26)),1,0)</f>
        <v>8990.90159345014</v>
      </c>
      <c r="AN960" s="30" t="n">
        <f aca="false">IF(ISNUMBER(C961),C961,AN961)-0.8328750492*(AD962-AD961)+3.274150872*(AE962-AE961)+0.7954612886*((IF(ISNUMBER(C961),C961,AN961)-IF(ISNUMBER(C960),C960,AN960))-(-0.8328750492*(AD961-AD960)+3.274150872*(AE961-AE960)))-1.394571582*AO961+0.4181414112*AO960</f>
        <v>8909.20396998282</v>
      </c>
      <c r="AP960" s="31" t="n">
        <f aca="false">AQ960+AR959+'ARIMAX(1,1,1) Model'!$C$19*(AR959-AR958)+'ARIMAX(1,1,1) Model'!$C$20*AS959</f>
        <v>9301.37801849647</v>
      </c>
      <c r="AQ960" s="31" t="n">
        <f aca="false">'ARIMAX(1,1,1) Model'!$C$6*I960+'ARIMAX(1,1,1) Model'!$C$7*N960/1000+'ARIMAX(1,1,1) Model'!$C$8*AD960+'ARIMAX(1,1,1) Model'!$C$9*AE960+'ARIMAX(1,1,1) Model'!$C$10*AC960+'ARIMAX(1,1,1) Model'!$C$11*IF(AND(B960&gt;='ARIMAX(1,1,1) Model'!$C$25,B960&lt;='ARIMAX(1,1,1) Model'!$C$26),1,0)+'ARIMAX(1,1,1) Model'!$C$12*E960/1000+'ARIMAX(1,1,1) Model'!$C$13*V960+'ARIMAX(1,1,1) Model'!$C$14*A960+'ARIMAX(1,1,1) Model'!$C$15*SIN(2*PI()*A960/'ARIMAX(1,1,1) Model'!$C$24)+'ARIMAX(1,1,1) Model'!$C$16*COS(2*PI()*A960/'ARIMAX(1,1,1) Model'!$C$24)+'ARIMAX(1,1,1) Model'!$C$17*SIN(4*PI()*A960/'ARIMAX(1,1,1) Model'!$C$24)+'ARIMAX(1,1,1) Model'!$C$18*COS(4*PI()*A960/'ARIMAX(1,1,1) Model'!$C$24)</f>
        <v>2020.3651540815</v>
      </c>
      <c r="AR960" s="31" t="n">
        <f aca="false">IF(ISNUMBER(C960),C960,AP960)-AQ960</f>
        <v>7108.6348459185</v>
      </c>
      <c r="AS960" s="31" t="n">
        <f aca="false">IF(ISNUMBER(C960),C960-AP960,0)</f>
        <v>-172.378018496473</v>
      </c>
      <c r="AT960" s="32"/>
      <c r="AU960" s="33"/>
      <c r="AV960" s="33"/>
      <c r="AW960" s="31"/>
      <c r="AX960" s="31"/>
    </row>
    <row r="961" customFormat="false" ht="16.5" hidden="false" customHeight="true" outlineLevel="0" collapsed="false">
      <c r="A961" s="23" t="n">
        <v>960</v>
      </c>
      <c r="B961" s="24" t="n">
        <v>39990</v>
      </c>
      <c r="C961" s="23" t="n">
        <v>9053</v>
      </c>
      <c r="D961" s="25"/>
      <c r="E961" s="25" t="n">
        <v>608000</v>
      </c>
      <c r="F961" s="25"/>
      <c r="G961" s="25" t="n">
        <v>68.58</v>
      </c>
      <c r="H961" s="25" t="n">
        <v>67.576</v>
      </c>
      <c r="I961" s="25" t="n">
        <v>2.691</v>
      </c>
      <c r="J961" s="25" t="n">
        <v>14430.902</v>
      </c>
      <c r="K961" s="25" t="n">
        <v>793796</v>
      </c>
      <c r="L961" s="25" t="n">
        <v>995</v>
      </c>
      <c r="M961" s="25" t="n">
        <v>10.176</v>
      </c>
      <c r="N961" s="25" t="n">
        <v>251374</v>
      </c>
      <c r="O961" s="25" t="n">
        <v>9772.5</v>
      </c>
      <c r="P961" s="25" t="n">
        <v>2622827</v>
      </c>
      <c r="Q961" s="25"/>
      <c r="R961" s="25" t="n">
        <v>15156</v>
      </c>
      <c r="S961" s="25" t="n">
        <v>12.5296</v>
      </c>
      <c r="T961" s="25" t="n">
        <v>109.9</v>
      </c>
      <c r="U961" s="25" t="n">
        <v>21</v>
      </c>
      <c r="V961" s="25" t="n">
        <v>81.5</v>
      </c>
      <c r="W961" s="25" t="n">
        <v>96.36684</v>
      </c>
      <c r="X961" s="25"/>
      <c r="Y961" s="25"/>
      <c r="Z961" s="25"/>
      <c r="AA961" s="25" t="n">
        <v>304543</v>
      </c>
      <c r="AB961" s="26"/>
      <c r="AC961" s="27" t="n">
        <v>0</v>
      </c>
      <c r="AD961" s="28" t="n">
        <v>0</v>
      </c>
      <c r="AE961" s="28" t="n">
        <v>83.8</v>
      </c>
      <c r="AF961" s="27"/>
      <c r="AG961" s="29" t="n">
        <f aca="false">6753.47943187+0.36116788*I961+0.01252571*N961-22.85359542*V961+0.00407811*AA961-0.00067349*E961</f>
        <v>8872.99906717508</v>
      </c>
      <c r="AH961" s="29" t="n">
        <f aca="false">A961*'Simple Linear Regression'!$B$18+'Simple Linear Regression'!$B$17</f>
        <v>8704.25194748841</v>
      </c>
      <c r="AI961" s="29" t="n">
        <f aca="false">7491.3971+0.0137554*N961-0.00058829*E961-34.3283*V961+0.30565*L961+54.6031*M961</f>
        <v>8653.4731452</v>
      </c>
      <c r="AJ961" s="29" t="n">
        <f aca="false">7491.3971-0.00058829*E961+0.30565*L961+54.6031*M961+0.0137554*N961-34.3283*V961</f>
        <v>8653.4731452</v>
      </c>
      <c r="AK961" s="30" t="n">
        <f aca="false">11611.58410651-152.38769329*I235+0.00324611*N235-2.92151591*V235-0.00770426*AA235-0.00077781*E235</f>
        <v>9529.86121769124</v>
      </c>
      <c r="AL961" s="29" t="n">
        <f aca="false">2192.59+2373.87*I961+0.0316653*N961-15.7623*V961+0.00202406*AA961-0.000740146*E961-0.00963493*(I961*N961)</f>
        <v>8904.76070351038</v>
      </c>
      <c r="AM961" s="30" t="n">
        <f aca="false">5205.907083+122.0638992*I961+13.609808*(N961/1000)-1.245906883*AD961+0.7746840854*AE961-134.2474226*AC961-1547.125689*IF(AND(B961&gt;=DATE(2020,3,20),B961&lt;=DATE(2020,6,26)),1,0)</f>
        <v>9020.45143829572</v>
      </c>
      <c r="AN961" s="30" t="n">
        <f aca="false">IF(ISNUMBER(C962),C962,AN962)-0.8328750492*(AD963-AD962)+3.274150872*(AE963-AE962)+0.7954612886*((IF(ISNUMBER(C962),C962,AN962)-IF(ISNUMBER(C961),C961,AN961))-(-0.8328750492*(AD962-AD961)+3.274150872*(AE962-AE961)))-1.394571582*AO962+0.4181414112*AO961</f>
        <v>9332.83429077038</v>
      </c>
      <c r="AP961" s="31" t="n">
        <f aca="false">AQ961+AR960+'ARIMAX(1,1,1) Model'!$C$19*(AR960-AR959)+'ARIMAX(1,1,1) Model'!$C$20*AS960</f>
        <v>9313.58405429313</v>
      </c>
      <c r="AQ961" s="31" t="n">
        <f aca="false">'ARIMAX(1,1,1) Model'!$C$6*I961+'ARIMAX(1,1,1) Model'!$C$7*N961/1000+'ARIMAX(1,1,1) Model'!$C$8*AD961+'ARIMAX(1,1,1) Model'!$C$9*AE961+'ARIMAX(1,1,1) Model'!$C$10*AC961+'ARIMAX(1,1,1) Model'!$C$11*IF(AND(B961&gt;='ARIMAX(1,1,1) Model'!$C$25,B961&lt;='ARIMAX(1,1,1) Model'!$C$26),1,0)+'ARIMAX(1,1,1) Model'!$C$12*E961/1000+'ARIMAX(1,1,1) Model'!$C$13*V961+'ARIMAX(1,1,1) Model'!$C$14*A961+'ARIMAX(1,1,1) Model'!$C$15*SIN(2*PI()*A961/'ARIMAX(1,1,1) Model'!$C$24)+'ARIMAX(1,1,1) Model'!$C$16*COS(2*PI()*A961/'ARIMAX(1,1,1) Model'!$C$24)+'ARIMAX(1,1,1) Model'!$C$17*SIN(4*PI()*A961/'ARIMAX(1,1,1) Model'!$C$24)+'ARIMAX(1,1,1) Model'!$C$18*COS(4*PI()*A961/'ARIMAX(1,1,1) Model'!$C$24)</f>
        <v>2073.6842167231</v>
      </c>
      <c r="AR961" s="31" t="n">
        <f aca="false">IF(ISNUMBER(C961),C961,AP961)-AQ961</f>
        <v>6979.3157832769</v>
      </c>
      <c r="AS961" s="31" t="n">
        <f aca="false">IF(ISNUMBER(C961),C961-AP961,0)</f>
        <v>-260.584054293131</v>
      </c>
      <c r="AT961" s="32"/>
      <c r="AU961" s="33"/>
      <c r="AV961" s="33"/>
      <c r="AW961" s="31"/>
      <c r="AX961" s="31"/>
    </row>
    <row r="962" customFormat="false" ht="16.5" hidden="false" customHeight="true" outlineLevel="0" collapsed="false">
      <c r="A962" s="23" t="n">
        <v>961</v>
      </c>
      <c r="B962" s="24" t="n">
        <v>39997</v>
      </c>
      <c r="C962" s="23" t="n">
        <v>9229</v>
      </c>
      <c r="D962" s="25"/>
      <c r="E962" s="25" t="n">
        <v>594000</v>
      </c>
      <c r="F962" s="25"/>
      <c r="G962" s="25" t="n">
        <v>69.3225</v>
      </c>
      <c r="H962" s="25" t="n">
        <v>68.03</v>
      </c>
      <c r="I962" s="25" t="n">
        <v>2.642</v>
      </c>
      <c r="J962" s="25" t="n">
        <v>14430.902</v>
      </c>
      <c r="K962" s="25" t="n">
        <v>793796</v>
      </c>
      <c r="L962" s="25" t="n">
        <v>995</v>
      </c>
      <c r="M962" s="25" t="n">
        <v>10.176</v>
      </c>
      <c r="N962" s="25" t="n">
        <v>251374</v>
      </c>
      <c r="O962" s="25" t="n">
        <v>9772.5</v>
      </c>
      <c r="P962" s="25" t="n">
        <v>2622827</v>
      </c>
      <c r="Q962" s="25"/>
      <c r="R962" s="25" t="n">
        <v>15156</v>
      </c>
      <c r="S962" s="25" t="n">
        <v>12.5296</v>
      </c>
      <c r="T962" s="25" t="n">
        <v>109.9</v>
      </c>
      <c r="U962" s="25" t="n">
        <v>21</v>
      </c>
      <c r="V962" s="25" t="n">
        <v>81.5</v>
      </c>
      <c r="W962" s="25" t="n">
        <v>96.5078</v>
      </c>
      <c r="X962" s="25"/>
      <c r="Y962" s="25"/>
      <c r="Z962" s="25"/>
      <c r="AA962" s="25" t="n">
        <v>304543</v>
      </c>
      <c r="AB962" s="26"/>
      <c r="AC962" s="27" t="n">
        <v>1</v>
      </c>
      <c r="AD962" s="28" t="n">
        <v>0.7</v>
      </c>
      <c r="AE962" s="28" t="n">
        <v>82.5</v>
      </c>
      <c r="AF962" s="27"/>
      <c r="AG962" s="29" t="n">
        <f aca="false">6753.47943187+0.36116788*I962+0.01252571*N962-22.85359542*V962+0.00407811*AA962-0.00067349*E962</f>
        <v>8882.41022994896</v>
      </c>
      <c r="AH962" s="29" t="n">
        <f aca="false">A962*'Simple Linear Regression'!$B$18+'Simple Linear Regression'!$B$17</f>
        <v>8705.10498457231</v>
      </c>
      <c r="AI962" s="29" t="n">
        <f aca="false">7491.3971+0.0137554*N962-0.00058829*E962-34.3283*V962+0.30565*L962+54.6031*M962</f>
        <v>8661.7092052</v>
      </c>
      <c r="AJ962" s="29" t="n">
        <f aca="false">7491.3971-0.00058829*E962+0.30565*L962+54.6031*M962+0.0137554*N962-34.3283*V962</f>
        <v>8661.7092052</v>
      </c>
      <c r="AK962" s="30" t="n">
        <f aca="false">11611.58410651-152.38769329*I236+0.00324611*N236-2.92151591*V236-0.00770426*AA236-0.00077781*E236</f>
        <v>9562.02446001072</v>
      </c>
      <c r="AL962" s="29" t="n">
        <f aca="false">2192.59+2373.87*I962+0.0316653*N962-15.7623*V962+0.00202406*AA962-0.000740146*E962-0.00963493*(I962*N962)</f>
        <v>8917.47969130756</v>
      </c>
      <c r="AM962" s="30" t="n">
        <f aca="false">5205.907083+122.0638992*I962+13.609808*(N962/1000)-1.245906883*AD962+0.7746840854*AE962-134.2474226*AC962-1547.125689*IF(AND(B962&gt;=DATE(2020,3,20),B962&lt;=DATE(2020,6,26)),1,0)</f>
        <v>8878.3436605058</v>
      </c>
      <c r="AN962" s="30" t="n">
        <f aca="false">IF(ISNUMBER(C963),C963,AN963)-0.8328750492*(AD964-AD963)+3.274150872*(AE964-AE963)+0.7954612886*((IF(ISNUMBER(C963),C963,AN963)-IF(ISNUMBER(C962),C962,AN962))-(-0.8328750492*(AD963-AD962)+3.274150872*(AE963-AE962)))-1.394571582*AO963+0.4181414112*AO962</f>
        <v>9199.30132359251</v>
      </c>
      <c r="AP962" s="31" t="n">
        <f aca="false">AQ962+AR961+'ARIMAX(1,1,1) Model'!$C$19*(AR961-AR960)+'ARIMAX(1,1,1) Model'!$C$20*AS961</f>
        <v>9158.84671050556</v>
      </c>
      <c r="AQ962" s="31" t="n">
        <f aca="false">'ARIMAX(1,1,1) Model'!$C$6*I962+'ARIMAX(1,1,1) Model'!$C$7*N962/1000+'ARIMAX(1,1,1) Model'!$C$8*AD962+'ARIMAX(1,1,1) Model'!$C$9*AE962+'ARIMAX(1,1,1) Model'!$C$10*AC962+'ARIMAX(1,1,1) Model'!$C$11*IF(AND(B962&gt;='ARIMAX(1,1,1) Model'!$C$25,B962&lt;='ARIMAX(1,1,1) Model'!$C$26),1,0)+'ARIMAX(1,1,1) Model'!$C$12*E962/1000+'ARIMAX(1,1,1) Model'!$C$13*V962+'ARIMAX(1,1,1) Model'!$C$14*A962+'ARIMAX(1,1,1) Model'!$C$15*SIN(2*PI()*A962/'ARIMAX(1,1,1) Model'!$C$24)+'ARIMAX(1,1,1) Model'!$C$16*COS(2*PI()*A962/'ARIMAX(1,1,1) Model'!$C$24)+'ARIMAX(1,1,1) Model'!$C$17*SIN(4*PI()*A962/'ARIMAX(1,1,1) Model'!$C$24)+'ARIMAX(1,1,1) Model'!$C$18*COS(4*PI()*A962/'ARIMAX(1,1,1) Model'!$C$24)</f>
        <v>1957.59622332804</v>
      </c>
      <c r="AR962" s="31" t="n">
        <f aca="false">IF(ISNUMBER(C962),C962,AP962)-AQ962</f>
        <v>7271.40377667196</v>
      </c>
      <c r="AS962" s="31" t="n">
        <f aca="false">IF(ISNUMBER(C962),C962-AP962,0)</f>
        <v>70.1532894944412</v>
      </c>
      <c r="AT962" s="32"/>
      <c r="AU962" s="33"/>
      <c r="AV962" s="33"/>
      <c r="AW962" s="31"/>
      <c r="AX962" s="31"/>
    </row>
    <row r="963" customFormat="false" ht="16.5" hidden="false" customHeight="true" outlineLevel="0" collapsed="false">
      <c r="A963" s="23" t="n">
        <v>962</v>
      </c>
      <c r="B963" s="24" t="n">
        <v>40004</v>
      </c>
      <c r="C963" s="23" t="n">
        <v>9163</v>
      </c>
      <c r="D963" s="25"/>
      <c r="E963" s="25" t="n">
        <v>573000</v>
      </c>
      <c r="F963" s="25"/>
      <c r="G963" s="25" t="n">
        <v>61.476</v>
      </c>
      <c r="H963" s="25" t="n">
        <v>60.394</v>
      </c>
      <c r="I963" s="25" t="n">
        <v>2.612</v>
      </c>
      <c r="J963" s="25" t="n">
        <v>14430.902</v>
      </c>
      <c r="K963" s="25" t="n">
        <v>881916</v>
      </c>
      <c r="L963" s="25" t="n">
        <v>918</v>
      </c>
      <c r="M963" s="25" t="n">
        <v>10.176</v>
      </c>
      <c r="N963" s="25" t="n">
        <v>251374</v>
      </c>
      <c r="O963" s="25" t="n">
        <v>9791.6</v>
      </c>
      <c r="P963" s="25" t="n">
        <v>2622827</v>
      </c>
      <c r="Q963" s="25"/>
      <c r="R963" s="25" t="n">
        <v>15156</v>
      </c>
      <c r="S963" s="25" t="n">
        <v>12.5296</v>
      </c>
      <c r="T963" s="25" t="n">
        <v>109.9</v>
      </c>
      <c r="U963" s="25" t="n">
        <v>21</v>
      </c>
      <c r="V963" s="25" t="n">
        <v>82.7</v>
      </c>
      <c r="W963" s="25" t="n">
        <v>96.14945</v>
      </c>
      <c r="X963" s="25"/>
      <c r="Y963" s="25"/>
      <c r="Z963" s="25"/>
      <c r="AA963" s="25" t="n">
        <v>304543</v>
      </c>
      <c r="AB963" s="26"/>
      <c r="AC963" s="27" t="n">
        <v>1</v>
      </c>
      <c r="AD963" s="28" t="n">
        <v>0</v>
      </c>
      <c r="AE963" s="28" t="n">
        <v>70.1</v>
      </c>
      <c r="AF963" s="27"/>
      <c r="AG963" s="29" t="n">
        <f aca="false">6753.47943187+0.36116788*I963+0.01252571*N963-22.85359542*V963+0.00407811*AA963-0.00067349*E963</f>
        <v>8869.11837040856</v>
      </c>
      <c r="AH963" s="29" t="n">
        <f aca="false">A963*'Simple Linear Regression'!$B$18+'Simple Linear Regression'!$B$17</f>
        <v>8705.95802165621</v>
      </c>
      <c r="AI963" s="29" t="n">
        <f aca="false">7491.3971+0.0137554*N963-0.00058829*E963-34.3283*V963+0.30565*L963+54.6031*M963</f>
        <v>8609.3342852</v>
      </c>
      <c r="AJ963" s="29" t="n">
        <f aca="false">7491.3971-0.00058829*E963+0.30565*L963+54.6031*M963+0.0137554*N963-34.3283*V963</f>
        <v>8609.3342852</v>
      </c>
      <c r="AK963" s="30" t="n">
        <f aca="false">11611.58410651-152.38769329*I237+0.00324611*N237-2.92151591*V237-0.00770426*AA237-0.00077781*E237</f>
        <v>9552.56109279217</v>
      </c>
      <c r="AL963" s="29" t="n">
        <f aca="false">2192.59+2373.87*I963+0.0316653*N963-15.7623*V963+0.00202406*AA963-0.000740146*E963-0.00963493*(I963*N963)</f>
        <v>8915.55102412216</v>
      </c>
      <c r="AM963" s="30" t="n">
        <f aca="false">5205.907083+122.0638992*I963+13.609808*(N963/1000)-1.245906883*AD963+0.7746840854*AE963-134.2474226*AC963-1547.125689*IF(AND(B963&gt;=DATE(2020,3,20),B963&lt;=DATE(2020,6,26)),1,0)</f>
        <v>8865.94779568894</v>
      </c>
      <c r="AN963" s="30" t="n">
        <f aca="false">IF(ISNUMBER(C964),C964,AN964)-0.8328750492*(AD965-AD964)+3.274150872*(AE965-AE964)+0.7954612886*((IF(ISNUMBER(C964),C964,AN964)-IF(ISNUMBER(C963),C963,AN963))-(-0.8328750492*(AD964-AD963)+3.274150872*(AE964-AE963)))-1.394571582*AO964+0.4181414112*AO963</f>
        <v>9234.97893958729</v>
      </c>
      <c r="AP963" s="31" t="n">
        <f aca="false">AQ963+AR962+'ARIMAX(1,1,1) Model'!$C$19*(AR962-AR961)+'ARIMAX(1,1,1) Model'!$C$20*AS962</f>
        <v>9169.5730030064</v>
      </c>
      <c r="AQ963" s="31" t="n">
        <f aca="false">'ARIMAX(1,1,1) Model'!$C$6*I963+'ARIMAX(1,1,1) Model'!$C$7*N963/1000+'ARIMAX(1,1,1) Model'!$C$8*AD963+'ARIMAX(1,1,1) Model'!$C$9*AE963+'ARIMAX(1,1,1) Model'!$C$10*AC963+'ARIMAX(1,1,1) Model'!$C$11*IF(AND(B963&gt;='ARIMAX(1,1,1) Model'!$C$25,B963&lt;='ARIMAX(1,1,1) Model'!$C$26),1,0)+'ARIMAX(1,1,1) Model'!$C$12*E963/1000+'ARIMAX(1,1,1) Model'!$C$13*V963+'ARIMAX(1,1,1) Model'!$C$14*A963+'ARIMAX(1,1,1) Model'!$C$15*SIN(2*PI()*A963/'ARIMAX(1,1,1) Model'!$C$24)+'ARIMAX(1,1,1) Model'!$C$16*COS(2*PI()*A963/'ARIMAX(1,1,1) Model'!$C$24)+'ARIMAX(1,1,1) Model'!$C$17*SIN(4*PI()*A963/'ARIMAX(1,1,1) Model'!$C$24)+'ARIMAX(1,1,1) Model'!$C$18*COS(4*PI()*A963/'ARIMAX(1,1,1) Model'!$C$24)</f>
        <v>1932.82522166609</v>
      </c>
      <c r="AR963" s="31" t="n">
        <f aca="false">IF(ISNUMBER(C963),C963,AP963)-AQ963</f>
        <v>7230.17477833391</v>
      </c>
      <c r="AS963" s="31" t="n">
        <f aca="false">IF(ISNUMBER(C963),C963-AP963,0)</f>
        <v>-6.57300300640418</v>
      </c>
      <c r="AT963" s="32"/>
      <c r="AU963" s="33"/>
      <c r="AV963" s="33"/>
      <c r="AW963" s="31"/>
      <c r="AX963" s="31"/>
    </row>
    <row r="964" customFormat="false" ht="16.5" hidden="false" customHeight="true" outlineLevel="0" collapsed="false">
      <c r="A964" s="23" t="n">
        <v>963</v>
      </c>
      <c r="B964" s="24" t="n">
        <v>40011</v>
      </c>
      <c r="C964" s="23" t="n">
        <v>9255</v>
      </c>
      <c r="D964" s="25"/>
      <c r="E964" s="25" t="n">
        <v>546000</v>
      </c>
      <c r="F964" s="25"/>
      <c r="G964" s="25" t="n">
        <v>61.286</v>
      </c>
      <c r="H964" s="25" t="n">
        <v>61.108</v>
      </c>
      <c r="I964" s="25" t="n">
        <v>2.528</v>
      </c>
      <c r="J964" s="25" t="n">
        <v>14430.902</v>
      </c>
      <c r="K964" s="25" t="n">
        <v>881916</v>
      </c>
      <c r="L964" s="25" t="n">
        <v>918</v>
      </c>
      <c r="M964" s="25" t="n">
        <v>10.149</v>
      </c>
      <c r="N964" s="25" t="n">
        <v>258276</v>
      </c>
      <c r="O964" s="25" t="n">
        <v>9791.6</v>
      </c>
      <c r="P964" s="25" t="n">
        <v>2622827</v>
      </c>
      <c r="Q964" s="25"/>
      <c r="R964" s="25" t="n">
        <v>15156</v>
      </c>
      <c r="S964" s="25" t="n">
        <v>12.5296</v>
      </c>
      <c r="T964" s="25" t="n">
        <v>109.9</v>
      </c>
      <c r="U964" s="25" t="n">
        <v>21</v>
      </c>
      <c r="V964" s="25" t="n">
        <v>82.7</v>
      </c>
      <c r="W964" s="25" t="n">
        <v>96.79474</v>
      </c>
      <c r="X964" s="25"/>
      <c r="Y964" s="25"/>
      <c r="Z964" s="25"/>
      <c r="AA964" s="25" t="n">
        <v>304543</v>
      </c>
      <c r="AB964" s="26"/>
      <c r="AC964" s="27" t="n">
        <v>0</v>
      </c>
      <c r="AD964" s="28" t="n">
        <v>0</v>
      </c>
      <c r="AE964" s="28" t="n">
        <v>87.5</v>
      </c>
      <c r="AF964" s="27"/>
      <c r="AG964" s="29" t="n">
        <f aca="false">6753.47943187+0.36116788*I964+0.01252571*N964-22.85359542*V964+0.00407811*AA964-0.00067349*E964</f>
        <v>8973.72471272664</v>
      </c>
      <c r="AH964" s="29" t="n">
        <f aca="false">A964*'Simple Linear Regression'!$B$18+'Simple Linear Regression'!$B$17</f>
        <v>8706.81105874012</v>
      </c>
      <c r="AI964" s="29" t="n">
        <f aca="false">7491.3971+0.0137554*N964-0.00058829*E964-34.3283*V964+0.30565*L964+54.6031*M964</f>
        <v>8718.6836023</v>
      </c>
      <c r="AJ964" s="29" t="n">
        <f aca="false">7491.3971-0.00058829*E964+0.30565*L964+54.6031*M964+0.0137554*N964-34.3283*V964</f>
        <v>8718.6836023</v>
      </c>
      <c r="AK964" s="30" t="n">
        <f aca="false">11611.58410651-152.38769329*I238+0.00324611*N238-2.92151591*V238-0.00770426*AA238-0.00077781*E238</f>
        <v>9547.36297841875</v>
      </c>
      <c r="AL964" s="29" t="n">
        <f aca="false">2192.59+2373.87*I964+0.0316653*N964-15.7623*V964+0.00202406*AA964-0.000740146*E964-0.00963493*(I964*N964)</f>
        <v>8990.01661662096</v>
      </c>
      <c r="AM964" s="30" t="n">
        <f aca="false">5205.907083+122.0638992*I964+13.609808*(N964/1000)-1.245906883*AD964+0.7746840854*AE964-134.2474226*AC964-1547.125689*IF(AND(B964&gt;=DATE(2020,3,20),B964&lt;=DATE(2020,6,26)),1,0)</f>
        <v>9097.3562486581</v>
      </c>
      <c r="AN964" s="30" t="n">
        <f aca="false">IF(ISNUMBER(C965),C965,AN965)-0.8328750492*(AD966-AD965)+3.274150872*(AE966-AE965)+0.7954612886*((IF(ISNUMBER(C965),C965,AN965)-IF(ISNUMBER(C964),C964,AN964))-(-0.8328750492*(AD965-AD964)+3.274150872*(AE965-AE964)))-1.394571582*AO965+0.4181414112*AO964</f>
        <v>9193.4326648187</v>
      </c>
      <c r="AP964" s="31" t="n">
        <f aca="false">AQ964+AR963+'ARIMAX(1,1,1) Model'!$C$19*(AR963-AR962)+'ARIMAX(1,1,1) Model'!$C$20*AS963</f>
        <v>9340.80357242533</v>
      </c>
      <c r="AQ964" s="31" t="n">
        <f aca="false">'ARIMAX(1,1,1) Model'!$C$6*I964+'ARIMAX(1,1,1) Model'!$C$7*N964/1000+'ARIMAX(1,1,1) Model'!$C$8*AD964+'ARIMAX(1,1,1) Model'!$C$9*AE964+'ARIMAX(1,1,1) Model'!$C$10*AC964+'ARIMAX(1,1,1) Model'!$C$11*IF(AND(B964&gt;='ARIMAX(1,1,1) Model'!$C$25,B964&lt;='ARIMAX(1,1,1) Model'!$C$26),1,0)+'ARIMAX(1,1,1) Model'!$C$12*E964/1000+'ARIMAX(1,1,1) Model'!$C$13*V964+'ARIMAX(1,1,1) Model'!$C$14*A964+'ARIMAX(1,1,1) Model'!$C$15*SIN(2*PI()*A964/'ARIMAX(1,1,1) Model'!$C$24)+'ARIMAX(1,1,1) Model'!$C$16*COS(2*PI()*A964/'ARIMAX(1,1,1) Model'!$C$24)+'ARIMAX(1,1,1) Model'!$C$17*SIN(4*PI()*A964/'ARIMAX(1,1,1) Model'!$C$24)+'ARIMAX(1,1,1) Model'!$C$18*COS(4*PI()*A964/'ARIMAX(1,1,1) Model'!$C$24)</f>
        <v>2108.73367460715</v>
      </c>
      <c r="AR964" s="31" t="n">
        <f aca="false">IF(ISNUMBER(C964),C964,AP964)-AQ964</f>
        <v>7146.26632539285</v>
      </c>
      <c r="AS964" s="31" t="n">
        <f aca="false">IF(ISNUMBER(C964),C964-AP964,0)</f>
        <v>-85.8035724253259</v>
      </c>
      <c r="AT964" s="32"/>
      <c r="AU964" s="33"/>
      <c r="AV964" s="33"/>
      <c r="AW964" s="31"/>
      <c r="AX964" s="31"/>
    </row>
    <row r="965" customFormat="false" ht="16.5" hidden="false" customHeight="true" outlineLevel="0" collapsed="false">
      <c r="A965" s="23" t="n">
        <v>964</v>
      </c>
      <c r="B965" s="24" t="n">
        <v>40018</v>
      </c>
      <c r="C965" s="23" t="n">
        <v>9171</v>
      </c>
      <c r="D965" s="25"/>
      <c r="E965" s="25" t="n">
        <v>560000</v>
      </c>
      <c r="F965" s="25"/>
      <c r="G965" s="25" t="n">
        <v>65.276</v>
      </c>
      <c r="H965" s="25" t="n">
        <v>66.562</v>
      </c>
      <c r="I965" s="25" t="n">
        <v>2.463</v>
      </c>
      <c r="J965" s="25" t="n">
        <v>14430.902</v>
      </c>
      <c r="K965" s="25" t="n">
        <v>881916</v>
      </c>
      <c r="L965" s="25" t="n">
        <v>918</v>
      </c>
      <c r="M965" s="25" t="n">
        <v>10.149</v>
      </c>
      <c r="N965" s="25" t="n">
        <v>258276</v>
      </c>
      <c r="O965" s="25" t="n">
        <v>9791.6</v>
      </c>
      <c r="P965" s="25" t="n">
        <v>2622827</v>
      </c>
      <c r="Q965" s="25"/>
      <c r="R965" s="25" t="n">
        <v>15156</v>
      </c>
      <c r="S965" s="25" t="n">
        <v>12.5296</v>
      </c>
      <c r="T965" s="25" t="n">
        <v>109.9</v>
      </c>
      <c r="U965" s="25" t="n">
        <v>21</v>
      </c>
      <c r="V965" s="25" t="n">
        <v>82.7</v>
      </c>
      <c r="W965" s="25" t="n">
        <v>96.1575</v>
      </c>
      <c r="X965" s="25"/>
      <c r="Y965" s="25"/>
      <c r="Z965" s="25"/>
      <c r="AA965" s="25" t="n">
        <v>304543</v>
      </c>
      <c r="AB965" s="26"/>
      <c r="AC965" s="27" t="n">
        <v>0</v>
      </c>
      <c r="AD965" s="28" t="n">
        <v>0.1</v>
      </c>
      <c r="AE965" s="28" t="n">
        <v>72.9</v>
      </c>
      <c r="AF965" s="27"/>
      <c r="AG965" s="29" t="n">
        <f aca="false">6753.47943187+0.36116788*I965+0.01252571*N965-22.85359542*V965+0.00407811*AA965-0.00067349*E965</f>
        <v>8964.27237681444</v>
      </c>
      <c r="AH965" s="29" t="n">
        <f aca="false">A965*'Simple Linear Regression'!$B$18+'Simple Linear Regression'!$B$17</f>
        <v>8707.66409582402</v>
      </c>
      <c r="AI965" s="29" t="n">
        <f aca="false">7491.3971+0.0137554*N965-0.00058829*E965-34.3283*V965+0.30565*L965+54.6031*M965</f>
        <v>8710.4475423</v>
      </c>
      <c r="AJ965" s="29" t="n">
        <f aca="false">7491.3971-0.00058829*E965+0.30565*L965+54.6031*M965+0.0137554*N965-34.3283*V965</f>
        <v>8710.4475423</v>
      </c>
      <c r="AK965" s="30" t="n">
        <f aca="false">11611.58410651-152.38769329*I239+0.00324611*N239-2.92151591*V239-0.00770426*AA239-0.00077781*E239</f>
        <v>9540.51507611204</v>
      </c>
      <c r="AL965" s="29" t="n">
        <f aca="false">2192.59+2373.87*I965+0.0316653*N965-15.7623*V965+0.00202406*AA965-0.000740146*E965-0.00963493*(I965*N965)</f>
        <v>8987.10364936516</v>
      </c>
      <c r="AM965" s="30" t="n">
        <f aca="false">5205.907083+122.0638992*I965+13.609808*(N965/1000)-1.245906883*AD965+0.7746840854*AE965-134.2474226*AC965-1547.125689*IF(AND(B965&gt;=DATE(2020,3,20),B965&lt;=DATE(2020,6,26)),1,0)</f>
        <v>9077.98711687496</v>
      </c>
      <c r="AN965" s="30" t="n">
        <f aca="false">IF(ISNUMBER(C966),C966,AN966)-0.8328750492*(AD967-AD966)+3.274150872*(AE967-AE966)+0.7954612886*((IF(ISNUMBER(C966),C966,AN966)-IF(ISNUMBER(C965),C965,AN965))-(-0.8328750492*(AD966-AD965)+3.274150872*(AE966-AE965)))-1.394571582*AO966+0.4181414112*AO965</f>
        <v>9168.13531054251</v>
      </c>
      <c r="AP965" s="31" t="n">
        <f aca="false">AQ965+AR964+'ARIMAX(1,1,1) Model'!$C$19*(AR964-AR963)+'ARIMAX(1,1,1) Model'!$C$20*AS964</f>
        <v>9254.68033101564</v>
      </c>
      <c r="AQ965" s="31" t="n">
        <f aca="false">'ARIMAX(1,1,1) Model'!$C$6*I965+'ARIMAX(1,1,1) Model'!$C$7*N965/1000+'ARIMAX(1,1,1) Model'!$C$8*AD965+'ARIMAX(1,1,1) Model'!$C$9*AE965+'ARIMAX(1,1,1) Model'!$C$10*AC965+'ARIMAX(1,1,1) Model'!$C$11*IF(AND(B965&gt;='ARIMAX(1,1,1) Model'!$C$25,B965&lt;='ARIMAX(1,1,1) Model'!$C$26),1,0)+'ARIMAX(1,1,1) Model'!$C$12*E965/1000+'ARIMAX(1,1,1) Model'!$C$13*V965+'ARIMAX(1,1,1) Model'!$C$14*A965+'ARIMAX(1,1,1) Model'!$C$15*SIN(2*PI()*A965/'ARIMAX(1,1,1) Model'!$C$24)+'ARIMAX(1,1,1) Model'!$C$16*COS(2*PI()*A965/'ARIMAX(1,1,1) Model'!$C$24)+'ARIMAX(1,1,1) Model'!$C$17*SIN(4*PI()*A965/'ARIMAX(1,1,1) Model'!$C$24)+'ARIMAX(1,1,1) Model'!$C$18*COS(4*PI()*A965/'ARIMAX(1,1,1) Model'!$C$24)</f>
        <v>2039.36735617927</v>
      </c>
      <c r="AR965" s="31" t="n">
        <f aca="false">IF(ISNUMBER(C965),C965,AP965)-AQ965</f>
        <v>7131.63264382073</v>
      </c>
      <c r="AS965" s="31" t="n">
        <f aca="false">IF(ISNUMBER(C965),C965-AP965,0)</f>
        <v>-83.6803310156392</v>
      </c>
      <c r="AT965" s="32"/>
      <c r="AU965" s="33"/>
      <c r="AV965" s="33"/>
      <c r="AW965" s="31"/>
      <c r="AX965" s="31"/>
    </row>
    <row r="966" customFormat="false" ht="16.5" hidden="false" customHeight="true" outlineLevel="0" collapsed="false">
      <c r="A966" s="23" t="n">
        <v>965</v>
      </c>
      <c r="B966" s="24" t="n">
        <v>40025</v>
      </c>
      <c r="C966" s="23" t="n">
        <v>9199</v>
      </c>
      <c r="D966" s="25"/>
      <c r="E966" s="25" t="n">
        <v>587000</v>
      </c>
      <c r="F966" s="25"/>
      <c r="G966" s="25" t="n">
        <v>67.032</v>
      </c>
      <c r="H966" s="25" t="n">
        <v>68.6</v>
      </c>
      <c r="I966" s="25" t="n">
        <v>2.503</v>
      </c>
      <c r="J966" s="25" t="n">
        <v>14430.902</v>
      </c>
      <c r="K966" s="25" t="n">
        <v>881916</v>
      </c>
      <c r="L966" s="25" t="n">
        <v>918</v>
      </c>
      <c r="M966" s="25" t="n">
        <v>10.149</v>
      </c>
      <c r="N966" s="25" t="n">
        <v>258276</v>
      </c>
      <c r="O966" s="25" t="n">
        <v>9791.6</v>
      </c>
      <c r="P966" s="25" t="n">
        <v>2622827</v>
      </c>
      <c r="Q966" s="25"/>
      <c r="R966" s="25" t="n">
        <v>15156</v>
      </c>
      <c r="S966" s="25" t="n">
        <v>12.5296</v>
      </c>
      <c r="T966" s="25" t="n">
        <v>109.9</v>
      </c>
      <c r="U966" s="25" t="n">
        <v>21</v>
      </c>
      <c r="V966" s="25" t="n">
        <v>82.7</v>
      </c>
      <c r="W966" s="25" t="n">
        <v>94.84984</v>
      </c>
      <c r="X966" s="25"/>
      <c r="Y966" s="25"/>
      <c r="Z966" s="25"/>
      <c r="AA966" s="25" t="n">
        <v>304543</v>
      </c>
      <c r="AB966" s="26"/>
      <c r="AC966" s="27" t="n">
        <v>0</v>
      </c>
      <c r="AD966" s="28" t="n">
        <v>0</v>
      </c>
      <c r="AE966" s="28" t="n">
        <v>88.5</v>
      </c>
      <c r="AF966" s="27"/>
      <c r="AG966" s="29" t="n">
        <f aca="false">6753.47943187+0.36116788*I966+0.01252571*N966-22.85359542*V966+0.00407811*AA966-0.00067349*E966</f>
        <v>8946.10259352964</v>
      </c>
      <c r="AH966" s="29" t="n">
        <f aca="false">A966*'Simple Linear Regression'!$B$18+'Simple Linear Regression'!$B$17</f>
        <v>8708.51713290793</v>
      </c>
      <c r="AI966" s="29" t="n">
        <f aca="false">7491.3971+0.0137554*N966-0.00058829*E966-34.3283*V966+0.30565*L966+54.6031*M966</f>
        <v>8694.5637123</v>
      </c>
      <c r="AJ966" s="29" t="n">
        <f aca="false">7491.3971-0.00058829*E966+0.30565*L966+54.6031*M966+0.0137554*N966-34.3283*V966</f>
        <v>8694.5637123</v>
      </c>
      <c r="AK966" s="30" t="n">
        <f aca="false">11611.58410651-152.38769329*I240+0.00324611*N240-2.92151591*V240-0.00770426*AA240-0.00077781*E240</f>
        <v>9543.91521996507</v>
      </c>
      <c r="AL966" s="29" t="n">
        <f aca="false">2192.59+2373.87*I966+0.0316653*N966-15.7623*V966+0.00202406*AA966-0.000740146*E966-0.00963493*(I966*N966)</f>
        <v>8962.53566013796</v>
      </c>
      <c r="AM966" s="30" t="n">
        <f aca="false">5205.907083+122.0638992*I966+13.609808*(N966/1000)-1.245906883*AD966+0.7746840854*AE966-134.2474226*AC966-1547.125689*IF(AND(B966&gt;=DATE(2020,3,20),B966&lt;=DATE(2020,6,26)),1,0)</f>
        <v>9095.0793352635</v>
      </c>
      <c r="AN966" s="30" t="n">
        <f aca="false">IF(ISNUMBER(C967),C967,AN967)-0.8328750492*(AD968-AD967)+3.274150872*(AE968-AE967)+0.7954612886*((IF(ISNUMBER(C967),C967,AN967)-IF(ISNUMBER(C966),C966,AN966))-(-0.8328750492*(AD967-AD966)+3.274150872*(AE967-AE966)))-1.394571582*AO967+0.4181414112*AO966</f>
        <v>8780.97554908131</v>
      </c>
      <c r="AP966" s="31" t="n">
        <f aca="false">AQ966+AR965+'ARIMAX(1,1,1) Model'!$C$19*(AR965-AR964)+'ARIMAX(1,1,1) Model'!$C$20*AS965</f>
        <v>9233.70148178508</v>
      </c>
      <c r="AQ966" s="31" t="n">
        <f aca="false">'ARIMAX(1,1,1) Model'!$C$6*I966+'ARIMAX(1,1,1) Model'!$C$7*N966/1000+'ARIMAX(1,1,1) Model'!$C$8*AD966+'ARIMAX(1,1,1) Model'!$C$9*AE966+'ARIMAX(1,1,1) Model'!$C$10*AC966+'ARIMAX(1,1,1) Model'!$C$11*IF(AND(B966&gt;='ARIMAX(1,1,1) Model'!$C$25,B966&lt;='ARIMAX(1,1,1) Model'!$C$26),1,0)+'ARIMAX(1,1,1) Model'!$C$12*E966/1000+'ARIMAX(1,1,1) Model'!$C$13*V966+'ARIMAX(1,1,1) Model'!$C$14*A966+'ARIMAX(1,1,1) Model'!$C$15*SIN(2*PI()*A966/'ARIMAX(1,1,1) Model'!$C$24)+'ARIMAX(1,1,1) Model'!$C$16*COS(2*PI()*A966/'ARIMAX(1,1,1) Model'!$C$24)+'ARIMAX(1,1,1) Model'!$C$17*SIN(4*PI()*A966/'ARIMAX(1,1,1) Model'!$C$24)+'ARIMAX(1,1,1) Model'!$C$18*COS(4*PI()*A966/'ARIMAX(1,1,1) Model'!$C$24)</f>
        <v>2028.1768007089</v>
      </c>
      <c r="AR966" s="31" t="n">
        <f aca="false">IF(ISNUMBER(C966),C966,AP966)-AQ966</f>
        <v>7170.8231992911</v>
      </c>
      <c r="AS966" s="31" t="n">
        <f aca="false">IF(ISNUMBER(C966),C966-AP966,0)</f>
        <v>-34.7014817850795</v>
      </c>
      <c r="AT966" s="32"/>
      <c r="AU966" s="33"/>
      <c r="AV966" s="33"/>
      <c r="AW966" s="31"/>
      <c r="AX966" s="31"/>
    </row>
    <row r="967" customFormat="false" ht="16.5" hidden="false" customHeight="true" outlineLevel="0" collapsed="false">
      <c r="A967" s="23" t="n">
        <v>966</v>
      </c>
      <c r="B967" s="24" t="n">
        <v>40032</v>
      </c>
      <c r="C967" s="23" t="n">
        <v>8951</v>
      </c>
      <c r="D967" s="25"/>
      <c r="E967" s="25" t="n">
        <v>555000</v>
      </c>
      <c r="F967" s="25"/>
      <c r="G967" s="25" t="n">
        <v>71.578</v>
      </c>
      <c r="H967" s="25" t="n">
        <v>73.986</v>
      </c>
      <c r="I967" s="25" t="n">
        <v>2.557</v>
      </c>
      <c r="J967" s="25" t="n">
        <v>14381.236</v>
      </c>
      <c r="K967" s="25" t="n">
        <v>881916</v>
      </c>
      <c r="L967" s="25" t="n">
        <v>895</v>
      </c>
      <c r="M967" s="25" t="n">
        <v>10.149</v>
      </c>
      <c r="N967" s="25" t="n">
        <v>258276</v>
      </c>
      <c r="O967" s="25" t="n">
        <v>9852.4</v>
      </c>
      <c r="P967" s="25" t="n">
        <v>2622827</v>
      </c>
      <c r="Q967" s="25"/>
      <c r="R967" s="25" t="n">
        <v>15156</v>
      </c>
      <c r="S967" s="25" t="n">
        <v>12.5296</v>
      </c>
      <c r="T967" s="25" t="n">
        <v>110.2</v>
      </c>
      <c r="U967" s="25" t="n">
        <v>20</v>
      </c>
      <c r="V967" s="25" t="n">
        <v>84</v>
      </c>
      <c r="W967" s="25" t="n">
        <v>94.70844</v>
      </c>
      <c r="X967" s="25"/>
      <c r="Y967" s="25"/>
      <c r="Z967" s="25"/>
      <c r="AA967" s="25" t="n">
        <v>304543</v>
      </c>
      <c r="AB967" s="26"/>
      <c r="AC967" s="27" t="n">
        <v>0</v>
      </c>
      <c r="AD967" s="28" t="n">
        <v>0</v>
      </c>
      <c r="AE967" s="28" t="n">
        <v>84.7</v>
      </c>
      <c r="AF967" s="27"/>
      <c r="AG967" s="29" t="n">
        <f aca="false">6753.47943187+0.36116788*I967+0.01252571*N967-22.85359542*V967+0.00407811*AA967-0.00067349*E967</f>
        <v>8937.96410254916</v>
      </c>
      <c r="AH967" s="29" t="n">
        <f aca="false">A967*'Simple Linear Regression'!$B$18+'Simple Linear Regression'!$B$17</f>
        <v>8709.37016999183</v>
      </c>
      <c r="AI967" s="29" t="n">
        <f aca="false">7491.3971+0.0137554*N967-0.00058829*E967-34.3283*V967+0.30565*L967+54.6031*M967</f>
        <v>8661.7322523</v>
      </c>
      <c r="AJ967" s="29" t="n">
        <f aca="false">7491.3971-0.00058829*E967+0.30565*L967+54.6031*M967+0.0137554*N967-34.3283*V967</f>
        <v>8661.7322523</v>
      </c>
      <c r="AK967" s="30" t="n">
        <f aca="false">11611.58410651-152.38769329*I241+0.00324611*N241-2.92151591*V241-0.00770426*AA241-0.00077781*E241</f>
        <v>9542.96158528223</v>
      </c>
      <c r="AL967" s="29" t="n">
        <f aca="false">2192.59+2373.87*I967+0.0316653*N967-15.7623*V967+0.00202406*AA967-0.000740146*E967-0.00963493*(I967*N967)</f>
        <v>8959.54087838124</v>
      </c>
      <c r="AM967" s="30" t="n">
        <f aca="false">5205.907083+122.0638992*I967+13.609808*(N967/1000)-1.245906883*AD967+0.7746840854*AE967-134.2474226*AC967-1547.125689*IF(AND(B967&gt;=DATE(2020,3,20),B967&lt;=DATE(2020,6,26)),1,0)</f>
        <v>9098.72698629578</v>
      </c>
      <c r="AN967" s="30" t="n">
        <f aca="false">IF(ISNUMBER(C968),C968,AN968)-0.8328750492*(AD969-AD968)+3.274150872*(AE969-AE968)+0.7954612886*((IF(ISNUMBER(C968),C968,AN968)-IF(ISNUMBER(C967),C967,AN967))-(-0.8328750492*(AD968-AD967)+3.274150872*(AE968-AE967)))-1.394571582*AO968+0.4181414112*AO967</f>
        <v>9394.22577312593</v>
      </c>
      <c r="AP967" s="31" t="n">
        <f aca="false">AQ967+AR966+'ARIMAX(1,1,1) Model'!$C$19*(AR966-AR965)+'ARIMAX(1,1,1) Model'!$C$20*AS966</f>
        <v>9225.59097859604</v>
      </c>
      <c r="AQ967" s="31" t="n">
        <f aca="false">'ARIMAX(1,1,1) Model'!$C$6*I967+'ARIMAX(1,1,1) Model'!$C$7*N967/1000+'ARIMAX(1,1,1) Model'!$C$8*AD967+'ARIMAX(1,1,1) Model'!$C$9*AE967+'ARIMAX(1,1,1) Model'!$C$10*AC967+'ARIMAX(1,1,1) Model'!$C$11*IF(AND(B967&gt;='ARIMAX(1,1,1) Model'!$C$25,B967&lt;='ARIMAX(1,1,1) Model'!$C$26),1,0)+'ARIMAX(1,1,1) Model'!$C$12*E967/1000+'ARIMAX(1,1,1) Model'!$C$13*V967+'ARIMAX(1,1,1) Model'!$C$14*A967+'ARIMAX(1,1,1) Model'!$C$15*SIN(2*PI()*A967/'ARIMAX(1,1,1) Model'!$C$24)+'ARIMAX(1,1,1) Model'!$C$16*COS(2*PI()*A967/'ARIMAX(1,1,1) Model'!$C$24)+'ARIMAX(1,1,1) Model'!$C$17*SIN(4*PI()*A967/'ARIMAX(1,1,1) Model'!$C$24)+'ARIMAX(1,1,1) Model'!$C$18*COS(4*PI()*A967/'ARIMAX(1,1,1) Model'!$C$24)</f>
        <v>2019.71122920686</v>
      </c>
      <c r="AR967" s="31" t="n">
        <f aca="false">IF(ISNUMBER(C967),C967,AP967)-AQ967</f>
        <v>6931.28877079314</v>
      </c>
      <c r="AS967" s="31" t="n">
        <f aca="false">IF(ISNUMBER(C967),C967-AP967,0)</f>
        <v>-274.590978596036</v>
      </c>
      <c r="AT967" s="32"/>
      <c r="AU967" s="33"/>
      <c r="AV967" s="33"/>
      <c r="AW967" s="31"/>
      <c r="AX967" s="31"/>
    </row>
    <row r="968" customFormat="false" ht="16.5" hidden="false" customHeight="true" outlineLevel="0" collapsed="false">
      <c r="A968" s="23" t="n">
        <v>967</v>
      </c>
      <c r="B968" s="24" t="n">
        <v>40039</v>
      </c>
      <c r="C968" s="23" t="n">
        <v>9205</v>
      </c>
      <c r="D968" s="25"/>
      <c r="E968" s="25" t="n">
        <v>555000</v>
      </c>
      <c r="F968" s="25"/>
      <c r="G968" s="25" t="n">
        <v>69.642</v>
      </c>
      <c r="H968" s="25" t="n">
        <v>72.898</v>
      </c>
      <c r="I968" s="25" t="n">
        <v>2.647</v>
      </c>
      <c r="J968" s="25" t="n">
        <v>14381.236</v>
      </c>
      <c r="K968" s="25" t="n">
        <v>867250</v>
      </c>
      <c r="L968" s="25" t="n">
        <v>895</v>
      </c>
      <c r="M968" s="25" t="n">
        <v>10.149</v>
      </c>
      <c r="N968" s="25" t="n">
        <v>258276</v>
      </c>
      <c r="O968" s="25" t="n">
        <v>9852.4</v>
      </c>
      <c r="P968" s="25" t="n">
        <v>2622827</v>
      </c>
      <c r="Q968" s="25"/>
      <c r="R968" s="25" t="n">
        <v>15156</v>
      </c>
      <c r="S968" s="25" t="n">
        <v>12.5296</v>
      </c>
      <c r="T968" s="25" t="n">
        <v>110.2</v>
      </c>
      <c r="U968" s="25" t="n">
        <v>20</v>
      </c>
      <c r="V968" s="25" t="n">
        <v>84</v>
      </c>
      <c r="W968" s="25" t="n">
        <v>93.9102</v>
      </c>
      <c r="X968" s="25"/>
      <c r="Y968" s="25"/>
      <c r="Z968" s="25"/>
      <c r="AA968" s="25" t="n">
        <v>304543</v>
      </c>
      <c r="AB968" s="26"/>
      <c r="AC968" s="27" t="n">
        <v>0</v>
      </c>
      <c r="AD968" s="28" t="n">
        <v>0</v>
      </c>
      <c r="AE968" s="28" t="n">
        <v>90</v>
      </c>
      <c r="AF968" s="27"/>
      <c r="AG968" s="29" t="n">
        <f aca="false">6753.47943187+0.36116788*I968+0.01252571*N968-22.85359542*V968+0.00407811*AA968-0.00067349*E968</f>
        <v>8937.99660765836</v>
      </c>
      <c r="AH968" s="29" t="n">
        <f aca="false">A968*'Simple Linear Regression'!$B$18+'Simple Linear Regression'!$B$17</f>
        <v>8710.22320707574</v>
      </c>
      <c r="AI968" s="29" t="n">
        <f aca="false">7491.3971+0.0137554*N968-0.00058829*E968-34.3283*V968+0.30565*L968+54.6031*M968</f>
        <v>8661.7322523</v>
      </c>
      <c r="AJ968" s="29" t="n">
        <f aca="false">7491.3971-0.00058829*E968+0.30565*L968+54.6031*M968+0.0137554*N968-34.3283*V968</f>
        <v>8661.7322523</v>
      </c>
      <c r="AK968" s="30" t="n">
        <f aca="false">11611.58410651-152.38769329*I242+0.00324611*N242-2.92151591*V242-0.00770426*AA242-0.00077781*E242</f>
        <v>9549.70726864881</v>
      </c>
      <c r="AL968" s="29" t="n">
        <f aca="false">2192.59+2373.87*I968+0.0316653*N968-15.7623*V968+0.00202406*AA968-0.000740146*E968-0.00963493*(I968*N968)</f>
        <v>8949.22677212004</v>
      </c>
      <c r="AM968" s="30" t="n">
        <f aca="false">5205.907083+122.0638992*I968+13.609808*(N968/1000)-1.245906883*AD968+0.7746840854*AE968-134.2474226*AC968-1547.125689*IF(AND(B968&gt;=DATE(2020,3,20),B968&lt;=DATE(2020,6,26)),1,0)</f>
        <v>9113.8185628764</v>
      </c>
      <c r="AN968" s="30" t="n">
        <f aca="false">IF(ISNUMBER(C969),C969,AN969)-0.8328750492*(AD970-AD969)+3.274150872*(AE970-AE969)+0.7954612886*((IF(ISNUMBER(C969),C969,AN969)-IF(ISNUMBER(C968),C968,AN968))-(-0.8328750492*(AD969-AD968)+3.274150872*(AE969-AE968)))-1.394571582*AO969+0.4181414112*AO968</f>
        <v>8982.02528421757</v>
      </c>
      <c r="AP968" s="31" t="n">
        <f aca="false">AQ968+AR967+'ARIMAX(1,1,1) Model'!$C$19*(AR967-AR966)+'ARIMAX(1,1,1) Model'!$C$20*AS967</f>
        <v>9145.29983210702</v>
      </c>
      <c r="AQ968" s="31" t="n">
        <f aca="false">'ARIMAX(1,1,1) Model'!$C$6*I968+'ARIMAX(1,1,1) Model'!$C$7*N968/1000+'ARIMAX(1,1,1) Model'!$C$8*AD968+'ARIMAX(1,1,1) Model'!$C$9*AE968+'ARIMAX(1,1,1) Model'!$C$10*AC968+'ARIMAX(1,1,1) Model'!$C$11*IF(AND(B968&gt;='ARIMAX(1,1,1) Model'!$C$25,B968&lt;='ARIMAX(1,1,1) Model'!$C$26),1,0)+'ARIMAX(1,1,1) Model'!$C$12*E968/1000+'ARIMAX(1,1,1) Model'!$C$13*V968+'ARIMAX(1,1,1) Model'!$C$14*A968+'ARIMAX(1,1,1) Model'!$C$15*SIN(2*PI()*A968/'ARIMAX(1,1,1) Model'!$C$24)+'ARIMAX(1,1,1) Model'!$C$16*COS(2*PI()*A968/'ARIMAX(1,1,1) Model'!$C$24)+'ARIMAX(1,1,1) Model'!$C$17*SIN(4*PI()*A968/'ARIMAX(1,1,1) Model'!$C$24)+'ARIMAX(1,1,1) Model'!$C$18*COS(4*PI()*A968/'ARIMAX(1,1,1) Model'!$C$24)</f>
        <v>1990.21844195915</v>
      </c>
      <c r="AR968" s="31" t="n">
        <f aca="false">IF(ISNUMBER(C968),C968,AP968)-AQ968</f>
        <v>7214.78155804085</v>
      </c>
      <c r="AS968" s="31" t="n">
        <f aca="false">IF(ISNUMBER(C968),C968-AP968,0)</f>
        <v>59.700167892981</v>
      </c>
      <c r="AT968" s="32"/>
      <c r="AU968" s="33"/>
      <c r="AV968" s="33"/>
      <c r="AW968" s="31"/>
      <c r="AX968" s="31"/>
    </row>
    <row r="969" customFormat="false" ht="16.5" hidden="false" customHeight="true" outlineLevel="0" collapsed="false">
      <c r="A969" s="23" t="n">
        <v>968</v>
      </c>
      <c r="B969" s="24" t="n">
        <v>40046</v>
      </c>
      <c r="C969" s="23" t="n">
        <v>9105</v>
      </c>
      <c r="D969" s="25"/>
      <c r="E969" s="25" t="n">
        <v>562000</v>
      </c>
      <c r="F969" s="25"/>
      <c r="G969" s="25" t="n">
        <v>70.8</v>
      </c>
      <c r="H969" s="25" t="n">
        <v>71.516</v>
      </c>
      <c r="I969" s="25" t="n">
        <v>2.637</v>
      </c>
      <c r="J969" s="25" t="n">
        <v>14381.236</v>
      </c>
      <c r="K969" s="25" t="n">
        <v>867250</v>
      </c>
      <c r="L969" s="25" t="n">
        <v>895</v>
      </c>
      <c r="M969" s="25" t="n">
        <v>11.566</v>
      </c>
      <c r="N969" s="25" t="n">
        <v>258395</v>
      </c>
      <c r="O969" s="25" t="n">
        <v>9852.4</v>
      </c>
      <c r="P969" s="25" t="n">
        <v>2622827</v>
      </c>
      <c r="Q969" s="25"/>
      <c r="R969" s="25" t="n">
        <v>15156</v>
      </c>
      <c r="S969" s="25" t="n">
        <v>12.4072</v>
      </c>
      <c r="T969" s="25" t="n">
        <v>110.2</v>
      </c>
      <c r="U969" s="25" t="n">
        <v>20</v>
      </c>
      <c r="V969" s="25" t="n">
        <v>84</v>
      </c>
      <c r="W969" s="25" t="n">
        <v>94.54602</v>
      </c>
      <c r="X969" s="25"/>
      <c r="Y969" s="25"/>
      <c r="Z969" s="25"/>
      <c r="AA969" s="25" t="n">
        <v>304543</v>
      </c>
      <c r="AB969" s="26"/>
      <c r="AC969" s="27" t="n">
        <v>0</v>
      </c>
      <c r="AD969" s="28" t="n">
        <v>0</v>
      </c>
      <c r="AE969" s="28" t="n">
        <v>90.3</v>
      </c>
      <c r="AF969" s="27"/>
      <c r="AG969" s="29" t="n">
        <f aca="false">6753.47943187+0.36116788*I969+0.01252571*N969-22.85359542*V969+0.00407811*AA969-0.00067349*E969</f>
        <v>8934.76912546956</v>
      </c>
      <c r="AH969" s="29" t="n">
        <f aca="false">A969*'Simple Linear Regression'!$B$18+'Simple Linear Regression'!$B$17</f>
        <v>8711.07624415964</v>
      </c>
      <c r="AI969" s="29" t="n">
        <f aca="false">7491.3971+0.0137554*N969-0.00058829*E969-34.3283*V969+0.30565*L969+54.6031*M969</f>
        <v>8736.6237076</v>
      </c>
      <c r="AJ969" s="29" t="n">
        <f aca="false">7491.3971-0.00058829*E969+0.30565*L969+54.6031*M969+0.0137554*N969-34.3283*V969</f>
        <v>8736.6237076</v>
      </c>
      <c r="AK969" s="30" t="n">
        <f aca="false">11611.58410651-152.38769329*I243+0.00324611*N243-2.92151591*V243-0.00770426*AA243-0.00077781*E243</f>
        <v>9545.9706063421</v>
      </c>
      <c r="AL969" s="29" t="n">
        <f aca="false">2192.59+2373.87*I969+0.0316653*N969-15.7623*V969+0.00202406*AA969-0.000740146*E969-0.00963493*(I969*N969)</f>
        <v>8945.93646268805</v>
      </c>
      <c r="AM969" s="30" t="n">
        <f aca="false">5205.907083+122.0638992*I969+13.609808*(N969/1000)-1.245906883*AD969+0.7746840854*AE969-134.2474226*AC969-1547.125689*IF(AND(B969&gt;=DATE(2020,3,20),B969&lt;=DATE(2020,6,26)),1,0)</f>
        <v>9114.44989626202</v>
      </c>
      <c r="AN969" s="30" t="n">
        <f aca="false">IF(ISNUMBER(C970),C970,AN970)-0.8328750492*(AD971-AD970)+3.274150872*(AE971-AE970)+0.7954612886*((IF(ISNUMBER(C970),C970,AN970)-IF(ISNUMBER(C969),C969,AN969))-(-0.8328750492*(AD970-AD969)+3.274150872*(AE970-AE969)))-1.394571582*AO970+0.4181414112*AO969</f>
        <v>9761.04414635472</v>
      </c>
      <c r="AP969" s="31" t="n">
        <f aca="false">AQ969+AR968+'ARIMAX(1,1,1) Model'!$C$19*(AR968-AR967)+'ARIMAX(1,1,1) Model'!$C$20*AS968</f>
        <v>9156.46245580352</v>
      </c>
      <c r="AQ969" s="31" t="n">
        <f aca="false">'ARIMAX(1,1,1) Model'!$C$6*I969+'ARIMAX(1,1,1) Model'!$C$7*N969/1000+'ARIMAX(1,1,1) Model'!$C$8*AD969+'ARIMAX(1,1,1) Model'!$C$9*AE969+'ARIMAX(1,1,1) Model'!$C$10*AC969+'ARIMAX(1,1,1) Model'!$C$11*IF(AND(B969&gt;='ARIMAX(1,1,1) Model'!$C$25,B969&lt;='ARIMAX(1,1,1) Model'!$C$26),1,0)+'ARIMAX(1,1,1) Model'!$C$12*E969/1000+'ARIMAX(1,1,1) Model'!$C$13*V969+'ARIMAX(1,1,1) Model'!$C$14*A969+'ARIMAX(1,1,1) Model'!$C$15*SIN(2*PI()*A969/'ARIMAX(1,1,1) Model'!$C$24)+'ARIMAX(1,1,1) Model'!$C$16*COS(2*PI()*A969/'ARIMAX(1,1,1) Model'!$C$24)+'ARIMAX(1,1,1) Model'!$C$17*SIN(4*PI()*A969/'ARIMAX(1,1,1) Model'!$C$24)+'ARIMAX(1,1,1) Model'!$C$18*COS(4*PI()*A969/'ARIMAX(1,1,1) Model'!$C$24)</f>
        <v>1967.76651552223</v>
      </c>
      <c r="AR969" s="31" t="n">
        <f aca="false">IF(ISNUMBER(C969),C969,AP969)-AQ969</f>
        <v>7137.23348447777</v>
      </c>
      <c r="AS969" s="31" t="n">
        <f aca="false">IF(ISNUMBER(C969),C969-AP969,0)</f>
        <v>-51.4624558035175</v>
      </c>
      <c r="AT969" s="32"/>
      <c r="AU969" s="33"/>
      <c r="AV969" s="33"/>
      <c r="AW969" s="31"/>
      <c r="AX969" s="31"/>
    </row>
    <row r="970" customFormat="false" ht="16.5" hidden="false" customHeight="true" outlineLevel="0" collapsed="false">
      <c r="A970" s="23" t="n">
        <v>969</v>
      </c>
      <c r="B970" s="24" t="n">
        <v>40053</v>
      </c>
      <c r="C970" s="23" t="n">
        <v>9478</v>
      </c>
      <c r="D970" s="25"/>
      <c r="E970" s="25" t="n">
        <v>560000</v>
      </c>
      <c r="F970" s="25"/>
      <c r="G970" s="25" t="n">
        <v>72.374</v>
      </c>
      <c r="H970" s="25" t="n">
        <v>72.332</v>
      </c>
      <c r="I970" s="25" t="n">
        <v>2.628</v>
      </c>
      <c r="J970" s="25" t="n">
        <v>14381.236</v>
      </c>
      <c r="K970" s="25" t="n">
        <v>867250</v>
      </c>
      <c r="L970" s="25" t="n">
        <v>895</v>
      </c>
      <c r="M970" s="25" t="n">
        <v>11.566</v>
      </c>
      <c r="N970" s="25" t="n">
        <v>258395</v>
      </c>
      <c r="O970" s="25" t="n">
        <v>9852.4</v>
      </c>
      <c r="P970" s="25" t="n">
        <v>2622827</v>
      </c>
      <c r="Q970" s="25"/>
      <c r="R970" s="25" t="n">
        <v>15156</v>
      </c>
      <c r="S970" s="25" t="n">
        <v>12.4072</v>
      </c>
      <c r="T970" s="25" t="n">
        <v>110.2</v>
      </c>
      <c r="U970" s="25" t="n">
        <v>20</v>
      </c>
      <c r="V970" s="25" t="n">
        <v>84</v>
      </c>
      <c r="W970" s="25" t="n">
        <v>94.59642</v>
      </c>
      <c r="X970" s="25"/>
      <c r="Y970" s="25"/>
      <c r="Z970" s="25"/>
      <c r="AA970" s="25" t="n">
        <v>304543</v>
      </c>
      <c r="AB970" s="26"/>
      <c r="AC970" s="27" t="n">
        <v>0</v>
      </c>
      <c r="AD970" s="28" t="n">
        <v>0.1</v>
      </c>
      <c r="AE970" s="28" t="n">
        <v>77.3</v>
      </c>
      <c r="AF970" s="27"/>
      <c r="AG970" s="29" t="n">
        <f aca="false">6753.47943187+0.36116788*I970+0.01252571*N970-22.85359542*V970+0.00407811*AA970-0.00067349*E970</f>
        <v>8936.11285495864</v>
      </c>
      <c r="AH970" s="29" t="n">
        <f aca="false">A970*'Simple Linear Regression'!$B$18+'Simple Linear Regression'!$B$17</f>
        <v>8711.92928124354</v>
      </c>
      <c r="AI970" s="29" t="n">
        <f aca="false">7491.3971+0.0137554*N970-0.00058829*E970-34.3283*V970+0.30565*L970+54.6031*M970</f>
        <v>8737.8002876</v>
      </c>
      <c r="AJ970" s="29" t="n">
        <f aca="false">7491.3971-0.00058829*E970+0.30565*L970+54.6031*M970+0.0137554*N970-34.3283*V970</f>
        <v>8737.8002876</v>
      </c>
      <c r="AK970" s="30" t="n">
        <f aca="false">11611.58410651-152.38769329*I244+0.00324611*N244-2.92151591*V244-0.00770426*AA244-0.00077781*E244</f>
        <v>9564.01262403539</v>
      </c>
      <c r="AL970" s="29" t="n">
        <f aca="false">2192.59+2373.87*I970+0.0316653*N970-15.7623*V970+0.00202406*AA970-0.000740146*E970-0.00963493*(I970*N970)</f>
        <v>8948.4584843242</v>
      </c>
      <c r="AM970" s="30" t="n">
        <f aca="false">5205.907083+122.0638992*I970+13.609808*(N970/1000)-1.245906883*AD970+0.7746840854*AE970-134.2474226*AC970-1547.125689*IF(AND(B970&gt;=DATE(2020,3,20),B970&lt;=DATE(2020,6,26)),1,0)</f>
        <v>9103.15583737072</v>
      </c>
      <c r="AN970" s="30" t="n">
        <f aca="false">IF(ISNUMBER(C971),C971,AN971)-0.8328750492*(AD972-AD971)+3.274150872*(AE972-AE971)+0.7954612886*((IF(ISNUMBER(C971),C971,AN971)-IF(ISNUMBER(C970),C970,AN970))-(-0.8328750492*(AD971-AD970)+3.274150872*(AE971-AE970)))-1.394571582*AO971+0.4181414112*AO970</f>
        <v>9146.68262646763</v>
      </c>
      <c r="AP970" s="31" t="n">
        <f aca="false">AQ970+AR969+'ARIMAX(1,1,1) Model'!$C$19*(AR969-AR968)+'ARIMAX(1,1,1) Model'!$C$20*AS969</f>
        <v>9091.52568222395</v>
      </c>
      <c r="AQ970" s="31" t="n">
        <f aca="false">'ARIMAX(1,1,1) Model'!$C$6*I970+'ARIMAX(1,1,1) Model'!$C$7*N970/1000+'ARIMAX(1,1,1) Model'!$C$8*AD970+'ARIMAX(1,1,1) Model'!$C$9*AE970+'ARIMAX(1,1,1) Model'!$C$10*AC970+'ARIMAX(1,1,1) Model'!$C$11*IF(AND(B970&gt;='ARIMAX(1,1,1) Model'!$C$25,B970&lt;='ARIMAX(1,1,1) Model'!$C$26),1,0)+'ARIMAX(1,1,1) Model'!$C$12*E970/1000+'ARIMAX(1,1,1) Model'!$C$13*V970+'ARIMAX(1,1,1) Model'!$C$14*A970+'ARIMAX(1,1,1) Model'!$C$15*SIN(2*PI()*A970/'ARIMAX(1,1,1) Model'!$C$24)+'ARIMAX(1,1,1) Model'!$C$16*COS(2*PI()*A970/'ARIMAX(1,1,1) Model'!$C$24)+'ARIMAX(1,1,1) Model'!$C$17*SIN(4*PI()*A970/'ARIMAX(1,1,1) Model'!$C$24)+'ARIMAX(1,1,1) Model'!$C$18*COS(4*PI()*A970/'ARIMAX(1,1,1) Model'!$C$24)</f>
        <v>1915.53508210057</v>
      </c>
      <c r="AR970" s="31" t="n">
        <f aca="false">IF(ISNUMBER(C970),C970,AP970)-AQ970</f>
        <v>7562.46491789943</v>
      </c>
      <c r="AS970" s="31" t="n">
        <f aca="false">IF(ISNUMBER(C970),C970-AP970,0)</f>
        <v>386.474317776048</v>
      </c>
      <c r="AT970" s="32"/>
      <c r="AU970" s="33"/>
      <c r="AV970" s="33"/>
      <c r="AW970" s="31"/>
      <c r="AX970" s="31"/>
    </row>
    <row r="971" customFormat="false" ht="16.5" hidden="false" customHeight="true" outlineLevel="0" collapsed="false">
      <c r="A971" s="23" t="n">
        <v>970</v>
      </c>
      <c r="B971" s="24" t="n">
        <v>40060</v>
      </c>
      <c r="C971" s="23" t="n">
        <v>9283</v>
      </c>
      <c r="D971" s="25"/>
      <c r="E971" s="25" t="n">
        <v>564000</v>
      </c>
      <c r="F971" s="25"/>
      <c r="G971" s="25" t="n">
        <v>68.392</v>
      </c>
      <c r="H971" s="25" t="n">
        <v>67.604</v>
      </c>
      <c r="I971" s="25" t="n">
        <v>2.613</v>
      </c>
      <c r="J971" s="25" t="n">
        <v>14381.236</v>
      </c>
      <c r="K971" s="25" t="n">
        <v>867250</v>
      </c>
      <c r="L971" s="25" t="n">
        <v>895</v>
      </c>
      <c r="M971" s="25" t="n">
        <v>11.566</v>
      </c>
      <c r="N971" s="25" t="n">
        <v>258395</v>
      </c>
      <c r="O971" s="25" t="n">
        <v>9852.4</v>
      </c>
      <c r="P971" s="25" t="n">
        <v>2622827</v>
      </c>
      <c r="Q971" s="25"/>
      <c r="R971" s="25" t="n">
        <v>15156</v>
      </c>
      <c r="S971" s="25" t="n">
        <v>12.4072</v>
      </c>
      <c r="T971" s="25" t="n">
        <v>110.2</v>
      </c>
      <c r="U971" s="25" t="n">
        <v>20</v>
      </c>
      <c r="V971" s="25" t="n">
        <v>86</v>
      </c>
      <c r="W971" s="25" t="n">
        <v>94.3901</v>
      </c>
      <c r="X971" s="25"/>
      <c r="Y971" s="25"/>
      <c r="Z971" s="25"/>
      <c r="AA971" s="25" t="n">
        <v>304543</v>
      </c>
      <c r="AB971" s="26"/>
      <c r="AC971" s="27" t="n">
        <v>0</v>
      </c>
      <c r="AD971" s="28" t="n">
        <v>2.2</v>
      </c>
      <c r="AE971" s="28" t="n">
        <v>63.3</v>
      </c>
      <c r="AF971" s="27"/>
      <c r="AG971" s="29" t="n">
        <f aca="false">6753.47943187+0.36116788*I971+0.01252571*N971-22.85359542*V971+0.00407811*AA971-0.00067349*E971</f>
        <v>8887.70628660044</v>
      </c>
      <c r="AH971" s="29" t="n">
        <f aca="false">A971*'Simple Linear Regression'!$B$18+'Simple Linear Regression'!$B$17</f>
        <v>8712.78231832745</v>
      </c>
      <c r="AI971" s="29" t="n">
        <f aca="false">7491.3971+0.0137554*N971-0.00058829*E971-34.3283*V971+0.30565*L971+54.6031*M971</f>
        <v>8666.7905276</v>
      </c>
      <c r="AJ971" s="29" t="n">
        <f aca="false">7491.3971-0.00058829*E971+0.30565*L971+54.6031*M971+0.0137554*N971-34.3283*V971</f>
        <v>8666.7905276</v>
      </c>
      <c r="AK971" s="30" t="n">
        <f aca="false">11611.58410651-152.38769329*I245+0.00324611*N245-2.92151591*V245-0.00770426*AA245-0.00077781*E245</f>
        <v>9567.74098026455</v>
      </c>
      <c r="AL971" s="29" t="n">
        <f aca="false">2192.59+2373.87*I971+0.0316653*N971-15.7623*V971+0.00202406*AA971-0.000740146*E971-0.00963493*(I971*N971)</f>
        <v>8915.70951638445</v>
      </c>
      <c r="AM971" s="30" t="n">
        <f aca="false">5205.907083+122.0638992*I971+13.609808*(N971/1000)-1.245906883*AD971+0.7746840854*AE971-134.2474226*AC971-1547.125689*IF(AND(B971&gt;=DATE(2020,3,20),B971&lt;=DATE(2020,6,26)),1,0)</f>
        <v>9087.86289723282</v>
      </c>
      <c r="AN971" s="30" t="n">
        <f aca="false">IF(ISNUMBER(C972),C972,AN972)-0.8328750492*(AD973-AD972)+3.274150872*(AE973-AE972)+0.7954612886*((IF(ISNUMBER(C972),C972,AN972)-IF(ISNUMBER(C971),C971,AN971))-(-0.8328750492*(AD972-AD971)+3.274150872*(AE972-AE971)))-1.394571582*AO972+0.4181414112*AO971</f>
        <v>8743.20287464598</v>
      </c>
      <c r="AP971" s="31" t="n">
        <f aca="false">AQ971+AR970+'ARIMAX(1,1,1) Model'!$C$19*(AR970-AR969)+'ARIMAX(1,1,1) Model'!$C$20*AS970</f>
        <v>9151.00393878279</v>
      </c>
      <c r="AQ971" s="31" t="n">
        <f aca="false">'ARIMAX(1,1,1) Model'!$C$6*I971+'ARIMAX(1,1,1) Model'!$C$7*N971/1000+'ARIMAX(1,1,1) Model'!$C$8*AD971+'ARIMAX(1,1,1) Model'!$C$9*AE971+'ARIMAX(1,1,1) Model'!$C$10*AC971+'ARIMAX(1,1,1) Model'!$C$11*IF(AND(B971&gt;='ARIMAX(1,1,1) Model'!$C$25,B971&lt;='ARIMAX(1,1,1) Model'!$C$26),1,0)+'ARIMAX(1,1,1) Model'!$C$12*E971/1000+'ARIMAX(1,1,1) Model'!$C$13*V971+'ARIMAX(1,1,1) Model'!$C$14*A971+'ARIMAX(1,1,1) Model'!$C$15*SIN(2*PI()*A971/'ARIMAX(1,1,1) Model'!$C$24)+'ARIMAX(1,1,1) Model'!$C$16*COS(2*PI()*A971/'ARIMAX(1,1,1) Model'!$C$24)+'ARIMAX(1,1,1) Model'!$C$17*SIN(4*PI()*A971/'ARIMAX(1,1,1) Model'!$C$24)+'ARIMAX(1,1,1) Model'!$C$18*COS(4*PI()*A971/'ARIMAX(1,1,1) Model'!$C$24)</f>
        <v>1894.92465230037</v>
      </c>
      <c r="AR971" s="31" t="n">
        <f aca="false">IF(ISNUMBER(C971),C971,AP971)-AQ971</f>
        <v>7388.07534769963</v>
      </c>
      <c r="AS971" s="31" t="n">
        <f aca="false">IF(ISNUMBER(C971),C971-AP971,0)</f>
        <v>131.996061217209</v>
      </c>
      <c r="AT971" s="32"/>
      <c r="AU971" s="33"/>
      <c r="AV971" s="33"/>
      <c r="AW971" s="31"/>
      <c r="AX971" s="31"/>
    </row>
    <row r="972" customFormat="false" ht="16.5" hidden="false" customHeight="true" outlineLevel="0" collapsed="false">
      <c r="A972" s="23" t="n">
        <v>971</v>
      </c>
      <c r="B972" s="24" t="n">
        <v>40067</v>
      </c>
      <c r="C972" s="23" t="n">
        <v>9001</v>
      </c>
      <c r="D972" s="25"/>
      <c r="E972" s="25" t="n">
        <v>558000</v>
      </c>
      <c r="F972" s="25"/>
      <c r="G972" s="25" t="n">
        <v>70.91</v>
      </c>
      <c r="H972" s="25" t="n">
        <v>69.17</v>
      </c>
      <c r="I972" s="25" t="n">
        <v>2.588</v>
      </c>
      <c r="J972" s="25" t="n">
        <v>14381.236</v>
      </c>
      <c r="K972" s="25" t="n">
        <v>848882</v>
      </c>
      <c r="L972" s="25" t="n">
        <v>931</v>
      </c>
      <c r="M972" s="25" t="n">
        <v>11.566</v>
      </c>
      <c r="N972" s="25" t="n">
        <v>258395</v>
      </c>
      <c r="O972" s="25" t="n">
        <v>9886.3</v>
      </c>
      <c r="P972" s="25" t="n">
        <v>2622827</v>
      </c>
      <c r="Q972" s="25"/>
      <c r="R972" s="25" t="n">
        <v>15156</v>
      </c>
      <c r="S972" s="25" t="n">
        <v>12.4072</v>
      </c>
      <c r="T972" s="25" t="n">
        <v>110.2</v>
      </c>
      <c r="U972" s="25" t="n">
        <v>20</v>
      </c>
      <c r="V972" s="25" t="n">
        <v>86</v>
      </c>
      <c r="W972" s="25" t="n">
        <v>94.90758</v>
      </c>
      <c r="X972" s="25"/>
      <c r="Y972" s="25"/>
      <c r="Z972" s="25"/>
      <c r="AA972" s="25" t="n">
        <v>304543</v>
      </c>
      <c r="AB972" s="26"/>
      <c r="AC972" s="27" t="n">
        <v>1</v>
      </c>
      <c r="AD972" s="28" t="n">
        <v>1.1</v>
      </c>
      <c r="AE972" s="28" t="n">
        <v>57.2</v>
      </c>
      <c r="AF972" s="27"/>
      <c r="AG972" s="29" t="n">
        <f aca="false">6753.47943187+0.36116788*I972+0.01252571*N972-22.85359542*V972+0.00407811*AA972-0.00067349*E972</f>
        <v>8891.73819740344</v>
      </c>
      <c r="AH972" s="29" t="n">
        <f aca="false">A972*'Simple Linear Regression'!$B$18+'Simple Linear Regression'!$B$17</f>
        <v>8713.63535541135</v>
      </c>
      <c r="AI972" s="29" t="n">
        <f aca="false">7491.3971+0.0137554*N972-0.00058829*E972-34.3283*V972+0.30565*L972+54.6031*M972</f>
        <v>8681.3236676</v>
      </c>
      <c r="AJ972" s="29" t="n">
        <f aca="false">7491.3971-0.00058829*E972+0.30565*L972+54.6031*M972+0.0137554*N972-34.3283*V972</f>
        <v>8681.3236676</v>
      </c>
      <c r="AK972" s="30" t="n">
        <f aca="false">11611.58410651-152.38769329*I246+0.00324611*N246-2.92151591*V246-0.00770426*AA246-0.00077781*E246</f>
        <v>9554.18169181087</v>
      </c>
      <c r="AL972" s="29" t="n">
        <f aca="false">2192.59+2373.87*I972+0.0316653*N972-15.7623*V972+0.00202406*AA972-0.000740146*E972-0.00963493*(I972*N972)</f>
        <v>8923.0440858182</v>
      </c>
      <c r="AM972" s="30" t="n">
        <f aca="false">5205.907083+122.0638992*I972+13.609808*(N972/1000)-1.245906883*AD972+0.7746840854*AE972-134.2474226*AC972-1547.125689*IF(AND(B972&gt;=DATE(2020,3,20),B972&lt;=DATE(2020,6,26)),1,0)</f>
        <v>8947.20880180318</v>
      </c>
      <c r="AN972" s="30" t="n">
        <f aca="false">IF(ISNUMBER(C973),C973,AN973)-0.8328750492*(AD974-AD973)+3.274150872*(AE974-AE973)+0.7954612886*((IF(ISNUMBER(C973),C973,AN973)-IF(ISNUMBER(C972),C972,AN972))-(-0.8328750492*(AD973-AD972)+3.274150872*(AE973-AE972)))-1.394571582*AO973+0.4181414112*AO972</f>
        <v>8688.75887784919</v>
      </c>
      <c r="AP972" s="31" t="n">
        <f aca="false">AQ972+AR971+'ARIMAX(1,1,1) Model'!$C$19*(AR971-AR970)+'ARIMAX(1,1,1) Model'!$C$20*AS971</f>
        <v>9019.69481759228</v>
      </c>
      <c r="AQ972" s="31" t="n">
        <f aca="false">'ARIMAX(1,1,1) Model'!$C$6*I972+'ARIMAX(1,1,1) Model'!$C$7*N972/1000+'ARIMAX(1,1,1) Model'!$C$8*AD972+'ARIMAX(1,1,1) Model'!$C$9*AE972+'ARIMAX(1,1,1) Model'!$C$10*AC972+'ARIMAX(1,1,1) Model'!$C$11*IF(AND(B972&gt;='ARIMAX(1,1,1) Model'!$C$25,B972&lt;='ARIMAX(1,1,1) Model'!$C$26),1,0)+'ARIMAX(1,1,1) Model'!$C$12*E972/1000+'ARIMAX(1,1,1) Model'!$C$13*V972+'ARIMAX(1,1,1) Model'!$C$14*A972+'ARIMAX(1,1,1) Model'!$C$15*SIN(2*PI()*A972/'ARIMAX(1,1,1) Model'!$C$24)+'ARIMAX(1,1,1) Model'!$C$16*COS(2*PI()*A972/'ARIMAX(1,1,1) Model'!$C$24)+'ARIMAX(1,1,1) Model'!$C$17*SIN(4*PI()*A972/'ARIMAX(1,1,1) Model'!$C$24)+'ARIMAX(1,1,1) Model'!$C$18*COS(4*PI()*A972/'ARIMAX(1,1,1) Model'!$C$24)</f>
        <v>1767.43544666997</v>
      </c>
      <c r="AR972" s="31" t="n">
        <f aca="false">IF(ISNUMBER(C972),C972,AP972)-AQ972</f>
        <v>7233.56455333003</v>
      </c>
      <c r="AS972" s="31" t="n">
        <f aca="false">IF(ISNUMBER(C972),C972-AP972,0)</f>
        <v>-18.6948175922789</v>
      </c>
      <c r="AT972" s="32"/>
      <c r="AU972" s="33"/>
      <c r="AV972" s="33"/>
      <c r="AW972" s="31"/>
      <c r="AX972" s="31"/>
    </row>
    <row r="973" customFormat="false" ht="16.5" hidden="false" customHeight="true" outlineLevel="0" collapsed="false">
      <c r="A973" s="23" t="n">
        <v>972</v>
      </c>
      <c r="B973" s="24" t="n">
        <v>40074</v>
      </c>
      <c r="C973" s="23" t="n">
        <v>8790</v>
      </c>
      <c r="D973" s="25"/>
      <c r="E973" s="25" t="n">
        <v>542000</v>
      </c>
      <c r="F973" s="25"/>
      <c r="G973" s="25" t="n">
        <v>71.32</v>
      </c>
      <c r="H973" s="25" t="n">
        <v>68.846</v>
      </c>
      <c r="I973" s="25" t="n">
        <v>2.577</v>
      </c>
      <c r="J973" s="25" t="n">
        <v>14381.236</v>
      </c>
      <c r="K973" s="25" t="n">
        <v>848882</v>
      </c>
      <c r="L973" s="25" t="n">
        <v>931</v>
      </c>
      <c r="M973" s="25" t="n">
        <v>14.754</v>
      </c>
      <c r="N973" s="25" t="n">
        <v>264472</v>
      </c>
      <c r="O973" s="25" t="n">
        <v>9886.3</v>
      </c>
      <c r="P973" s="25" t="n">
        <v>2591475</v>
      </c>
      <c r="Q973" s="25"/>
      <c r="R973" s="25" t="n">
        <v>15156</v>
      </c>
      <c r="S973" s="25" t="n">
        <v>12.4072</v>
      </c>
      <c r="T973" s="25" t="n">
        <v>110.2</v>
      </c>
      <c r="U973" s="25" t="n">
        <v>20</v>
      </c>
      <c r="V973" s="25" t="n">
        <v>86</v>
      </c>
      <c r="W973" s="25" t="n">
        <v>93.61025</v>
      </c>
      <c r="X973" s="25"/>
      <c r="Y973" s="25"/>
      <c r="Z973" s="25"/>
      <c r="AA973" s="25" t="n">
        <v>304543</v>
      </c>
      <c r="AB973" s="26"/>
      <c r="AC973" s="27" t="n">
        <v>0</v>
      </c>
      <c r="AD973" s="28" t="n">
        <v>2.1</v>
      </c>
      <c r="AE973" s="28" t="n">
        <v>42.6</v>
      </c>
      <c r="AF973" s="27"/>
      <c r="AG973" s="29" t="n">
        <f aca="false">6753.47943187+0.36116788*I973+0.01252571*N973-22.85359542*V973+0.00407811*AA973-0.00067349*E973</f>
        <v>8978.62880422676</v>
      </c>
      <c r="AH973" s="29" t="n">
        <f aca="false">A973*'Simple Linear Regression'!$B$18+'Simple Linear Regression'!$B$17</f>
        <v>8714.48839249526</v>
      </c>
      <c r="AI973" s="29" t="n">
        <f aca="false">7491.3971+0.0137554*N973-0.00058829*E973-34.3283*V973+0.30565*L973+54.6031*M973</f>
        <v>8948.4025562</v>
      </c>
      <c r="AJ973" s="29" t="n">
        <f aca="false">7491.3971-0.00058829*E973+0.30565*L973+54.6031*M973+0.0137554*N973-34.3283*V973</f>
        <v>8948.4025562</v>
      </c>
      <c r="AK973" s="30" t="n">
        <f aca="false">11611.58410651-152.38769329*I247+0.00324611*N247-2.92151591*V247-0.00770426*AA247-0.00077781*E247</f>
        <v>9566.17772982377</v>
      </c>
      <c r="AL973" s="29" t="n">
        <f aca="false">2192.59+2373.87*I973+0.0316653*N973-15.7623*V973+0.00202406*AA973-0.000740146*E973-0.00963493*(I973*N973)</f>
        <v>8977.70253784408</v>
      </c>
      <c r="AM973" s="30" t="n">
        <f aca="false">5205.907083+122.0638992*I973+13.609808*(N973/1000)-1.245906883*AD973+0.7746840854*AE973-134.2474226*AC973-1547.125689*IF(AND(B973&gt;=DATE(2020,3,20),B973&lt;=DATE(2020,6,26)),1,0)</f>
        <v>9150.26403019814</v>
      </c>
      <c r="AN973" s="30" t="n">
        <f aca="false">IF(ISNUMBER(C974),C974,AN974)-0.8328750492*(AD975-AD974)+3.274150872*(AE975-AE974)+0.7954612886*((IF(ISNUMBER(C974),C974,AN974)-IF(ISNUMBER(C973),C973,AN973))-(-0.8328750492*(AD974-AD973)+3.274150872*(AE974-AE973)))-1.394571582*AO974+0.4181414112*AO973</f>
        <v>9289.56220069454</v>
      </c>
      <c r="AP973" s="31" t="n">
        <f aca="false">AQ973+AR972+'ARIMAX(1,1,1) Model'!$C$19*(AR972-AR971)+'ARIMAX(1,1,1) Model'!$C$20*AS972</f>
        <v>9082.51244688166</v>
      </c>
      <c r="AQ973" s="31" t="n">
        <f aca="false">'ARIMAX(1,1,1) Model'!$C$6*I973+'ARIMAX(1,1,1) Model'!$C$7*N973/1000+'ARIMAX(1,1,1) Model'!$C$8*AD973+'ARIMAX(1,1,1) Model'!$C$9*AE973+'ARIMAX(1,1,1) Model'!$C$10*AC973+'ARIMAX(1,1,1) Model'!$C$11*IF(AND(B973&gt;='ARIMAX(1,1,1) Model'!$C$25,B973&lt;='ARIMAX(1,1,1) Model'!$C$26),1,0)+'ARIMAX(1,1,1) Model'!$C$12*E973/1000+'ARIMAX(1,1,1) Model'!$C$13*V973+'ARIMAX(1,1,1) Model'!$C$14*A973+'ARIMAX(1,1,1) Model'!$C$15*SIN(2*PI()*A973/'ARIMAX(1,1,1) Model'!$C$24)+'ARIMAX(1,1,1) Model'!$C$16*COS(2*PI()*A973/'ARIMAX(1,1,1) Model'!$C$24)+'ARIMAX(1,1,1) Model'!$C$17*SIN(4*PI()*A973/'ARIMAX(1,1,1) Model'!$C$24)+'ARIMAX(1,1,1) Model'!$C$18*COS(4*PI()*A973/'ARIMAX(1,1,1) Model'!$C$24)</f>
        <v>1847.19068872055</v>
      </c>
      <c r="AR973" s="31" t="n">
        <f aca="false">IF(ISNUMBER(C973),C973,AP973)-AQ973</f>
        <v>6942.80931127945</v>
      </c>
      <c r="AS973" s="31" t="n">
        <f aca="false">IF(ISNUMBER(C973),C973-AP973,0)</f>
        <v>-292.512446881656</v>
      </c>
      <c r="AT973" s="32"/>
      <c r="AU973" s="33"/>
      <c r="AV973" s="33"/>
      <c r="AW973" s="31"/>
      <c r="AX973" s="31"/>
    </row>
    <row r="974" customFormat="false" ht="16.5" hidden="false" customHeight="true" outlineLevel="0" collapsed="false">
      <c r="A974" s="23" t="n">
        <v>973</v>
      </c>
      <c r="B974" s="24" t="n">
        <v>40081</v>
      </c>
      <c r="C974" s="23" t="n">
        <v>9126</v>
      </c>
      <c r="D974" s="25"/>
      <c r="E974" s="25" t="n">
        <v>536000</v>
      </c>
      <c r="F974" s="25"/>
      <c r="G974" s="25" t="n">
        <v>68.326</v>
      </c>
      <c r="H974" s="25" t="n">
        <v>66.956</v>
      </c>
      <c r="I974" s="25" t="n">
        <v>2.552</v>
      </c>
      <c r="J974" s="25" t="n">
        <v>14381.236</v>
      </c>
      <c r="K974" s="25" t="n">
        <v>848882</v>
      </c>
      <c r="L974" s="25" t="n">
        <v>931</v>
      </c>
      <c r="M974" s="25" t="n">
        <v>14.754</v>
      </c>
      <c r="N974" s="25" t="n">
        <v>264472</v>
      </c>
      <c r="O974" s="25" t="n">
        <v>9886.3</v>
      </c>
      <c r="P974" s="25" t="n">
        <v>2591475</v>
      </c>
      <c r="Q974" s="25"/>
      <c r="R974" s="25" t="n">
        <v>15156</v>
      </c>
      <c r="S974" s="25" t="n">
        <v>12.4072</v>
      </c>
      <c r="T974" s="25" t="n">
        <v>110.2</v>
      </c>
      <c r="U974" s="25" t="n">
        <v>20</v>
      </c>
      <c r="V974" s="25" t="n">
        <v>86</v>
      </c>
      <c r="W974" s="25" t="n">
        <v>93.1843</v>
      </c>
      <c r="X974" s="25"/>
      <c r="Y974" s="25"/>
      <c r="Z974" s="25"/>
      <c r="AA974" s="25" t="n">
        <v>304543</v>
      </c>
      <c r="AB974" s="26"/>
      <c r="AC974" s="27" t="n">
        <v>0</v>
      </c>
      <c r="AD974" s="28" t="n">
        <v>2</v>
      </c>
      <c r="AE974" s="28" t="n">
        <v>51.1</v>
      </c>
      <c r="AF974" s="27"/>
      <c r="AG974" s="29" t="n">
        <f aca="false">6753.47943187+0.36116788*I974+0.01252571*N974-22.85359542*V974+0.00407811*AA974-0.00067349*E974</f>
        <v>8982.66071502976</v>
      </c>
      <c r="AH974" s="29" t="n">
        <f aca="false">A974*'Simple Linear Regression'!$B$18+'Simple Linear Regression'!$B$17</f>
        <v>8715.34142957916</v>
      </c>
      <c r="AI974" s="29" t="n">
        <f aca="false">7491.3971+0.0137554*N974-0.00058829*E974-34.3283*V974+0.30565*L974+54.6031*M974</f>
        <v>8951.9322962</v>
      </c>
      <c r="AJ974" s="29" t="n">
        <f aca="false">7491.3971-0.00058829*E974+0.30565*L974+54.6031*M974+0.0137554*N974-34.3283*V974</f>
        <v>8951.9322962</v>
      </c>
      <c r="AK974" s="30" t="n">
        <f aca="false">11611.58410651-152.38769329*I248+0.00324611*N248-2.92151591*V248-0.00770426*AA248-0.00077781*E248</f>
        <v>9569.73026137009</v>
      </c>
      <c r="AL974" s="29" t="n">
        <f aca="false">2192.59+2373.87*I974+0.0316653*N974-15.7623*V974+0.00202406*AA974-0.000740146*E974-0.00963493*(I974*N974)</f>
        <v>8986.50089401808</v>
      </c>
      <c r="AM974" s="30" t="n">
        <f aca="false">5205.907083+122.0638992*I974+13.609808*(N974/1000)-1.245906883*AD974+0.7746840854*AE974-134.2474226*AC974-1547.125689*IF(AND(B974&gt;=DATE(2020,3,20),B974&lt;=DATE(2020,6,26)),1,0)</f>
        <v>9153.92183813234</v>
      </c>
      <c r="AN974" s="30" t="n">
        <f aca="false">IF(ISNUMBER(C975),C975,AN975)-0.8328750492*(AD976-AD975)+3.274150872*(AE976-AE975)+0.7954612886*((IF(ISNUMBER(C975),C975,AN975)-IF(ISNUMBER(C974),C974,AN974))-(-0.8328750492*(AD975-AD974)+3.274150872*(AE975-AE974)))-1.394571582*AO975+0.4181414112*AO974</f>
        <v>9410.28580427145</v>
      </c>
      <c r="AP974" s="31" t="n">
        <f aca="false">AQ974+AR973+'ARIMAX(1,1,1) Model'!$C$19*(AR973-AR972)+'ARIMAX(1,1,1) Model'!$C$20*AS973</f>
        <v>9057.26435238531</v>
      </c>
      <c r="AQ974" s="31" t="n">
        <f aca="false">'ARIMAX(1,1,1) Model'!$C$6*I974+'ARIMAX(1,1,1) Model'!$C$7*N974/1000+'ARIMAX(1,1,1) Model'!$C$8*AD974+'ARIMAX(1,1,1) Model'!$C$9*AE974+'ARIMAX(1,1,1) Model'!$C$10*AC974+'ARIMAX(1,1,1) Model'!$C$11*IF(AND(B974&gt;='ARIMAX(1,1,1) Model'!$C$25,B974&lt;='ARIMAX(1,1,1) Model'!$C$26),1,0)+'ARIMAX(1,1,1) Model'!$C$12*E974/1000+'ARIMAX(1,1,1) Model'!$C$13*V974+'ARIMAX(1,1,1) Model'!$C$14*A974+'ARIMAX(1,1,1) Model'!$C$15*SIN(2*PI()*A974/'ARIMAX(1,1,1) Model'!$C$24)+'ARIMAX(1,1,1) Model'!$C$16*COS(2*PI()*A974/'ARIMAX(1,1,1) Model'!$C$24)+'ARIMAX(1,1,1) Model'!$C$17*SIN(4*PI()*A974/'ARIMAX(1,1,1) Model'!$C$24)+'ARIMAX(1,1,1) Model'!$C$18*COS(4*PI()*A974/'ARIMAX(1,1,1) Model'!$C$24)</f>
        <v>1879.5272542122</v>
      </c>
      <c r="AR974" s="31" t="n">
        <f aca="false">IF(ISNUMBER(C974),C974,AP974)-AQ974</f>
        <v>7246.4727457878</v>
      </c>
      <c r="AS974" s="31" t="n">
        <f aca="false">IF(ISNUMBER(C974),C974-AP974,0)</f>
        <v>68.7356476146906</v>
      </c>
      <c r="AT974" s="32"/>
      <c r="AU974" s="33"/>
      <c r="AV974" s="33"/>
      <c r="AW974" s="31"/>
      <c r="AX974" s="31"/>
    </row>
    <row r="975" customFormat="false" ht="16.5" hidden="false" customHeight="true" outlineLevel="0" collapsed="false">
      <c r="A975" s="23" t="n">
        <v>974</v>
      </c>
      <c r="B975" s="24" t="n">
        <v>40088</v>
      </c>
      <c r="C975" s="23" t="n">
        <v>9269</v>
      </c>
      <c r="D975" s="25"/>
      <c r="E975" s="25" t="n">
        <v>554000</v>
      </c>
      <c r="F975" s="25"/>
      <c r="G975" s="25" t="n">
        <v>68.836</v>
      </c>
      <c r="H975" s="25" t="n">
        <v>65.9</v>
      </c>
      <c r="I975" s="25" t="n">
        <v>2.499</v>
      </c>
      <c r="J975" s="25" t="n">
        <v>14381.236</v>
      </c>
      <c r="K975" s="25" t="n">
        <v>848882</v>
      </c>
      <c r="L975" s="25" t="n">
        <v>931</v>
      </c>
      <c r="M975" s="25" t="n">
        <v>14.754</v>
      </c>
      <c r="N975" s="25" t="n">
        <v>264472</v>
      </c>
      <c r="O975" s="25" t="n">
        <v>9886.3</v>
      </c>
      <c r="P975" s="25" t="n">
        <v>2591475</v>
      </c>
      <c r="Q975" s="25"/>
      <c r="R975" s="25" t="n">
        <v>15156</v>
      </c>
      <c r="S975" s="25" t="n">
        <v>12.4072</v>
      </c>
      <c r="T975" s="25" t="n">
        <v>110.2</v>
      </c>
      <c r="U975" s="25" t="n">
        <v>20</v>
      </c>
      <c r="V975" s="25" t="n">
        <v>86</v>
      </c>
      <c r="W975" s="25" t="n">
        <v>93.24488</v>
      </c>
      <c r="X975" s="25"/>
      <c r="Y975" s="25"/>
      <c r="Z975" s="25"/>
      <c r="AA975" s="25" t="n">
        <v>304543</v>
      </c>
      <c r="AB975" s="26"/>
      <c r="AC975" s="27" t="n">
        <v>0</v>
      </c>
      <c r="AD975" s="28" t="n">
        <v>23.6</v>
      </c>
      <c r="AE975" s="28" t="n">
        <v>31.7</v>
      </c>
      <c r="AF975" s="27"/>
      <c r="AG975" s="29" t="n">
        <f aca="false">6753.47943187+0.36116788*I975+0.01252571*N975-22.85359542*V975+0.00407811*AA975-0.00067349*E975</f>
        <v>8970.51875313212</v>
      </c>
      <c r="AH975" s="29" t="n">
        <f aca="false">A975*'Simple Linear Regression'!$B$18+'Simple Linear Regression'!$B$17</f>
        <v>8716.19446666306</v>
      </c>
      <c r="AI975" s="29" t="n">
        <f aca="false">7491.3971+0.0137554*N975-0.00058829*E975-34.3283*V975+0.30565*L975+54.6031*M975</f>
        <v>8941.3430762</v>
      </c>
      <c r="AJ975" s="29" t="n">
        <f aca="false">7491.3971-0.00058829*E975+0.30565*L975+54.6031*M975+0.0137554*N975-34.3283*V975</f>
        <v>8941.3430762</v>
      </c>
      <c r="AK975" s="30" t="n">
        <f aca="false">11611.58410651-152.38769329*I249+0.00324611*N249-2.92151591*V249-0.00770426*AA249-0.00077781*E249</f>
        <v>9562.85061599628</v>
      </c>
      <c r="AL975" s="29" t="n">
        <f aca="false">2192.59+2373.87*I975+0.0316653*N975-15.7623*V975+0.00202406*AA975-0.000740146*E975-0.00963493*(I975*N975)</f>
        <v>8982.41612398696</v>
      </c>
      <c r="AM975" s="30" t="n">
        <f aca="false">5205.907083+122.0638992*I975+13.609808*(N975/1000)-1.245906883*AD975+0.7746840854*AE975-134.2474226*AC975-1547.125689*IF(AND(B975&gt;=DATE(2020,3,20),B975&lt;=DATE(2020,6,26)),1,0)</f>
        <v>9105.51199154518</v>
      </c>
      <c r="AN975" s="30" t="n">
        <f aca="false">IF(ISNUMBER(C976),C976,AN976)-0.8328750492*(AD977-AD976)+3.274150872*(AE977-AE976)+0.7954612886*((IF(ISNUMBER(C976),C976,AN976)-IF(ISNUMBER(C975),C975,AN975))-(-0.8328750492*(AD976-AD975)+3.274150872*(AE976-AE975)))-1.394571582*AO976+0.4181414112*AO975</f>
        <v>9225.06236346289</v>
      </c>
      <c r="AP975" s="31" t="n">
        <f aca="false">AQ975+AR974+'ARIMAX(1,1,1) Model'!$C$19*(AR974-AR973)+'ARIMAX(1,1,1) Model'!$C$20*AS974</f>
        <v>9047.14926889599</v>
      </c>
      <c r="AQ975" s="31" t="n">
        <f aca="false">'ARIMAX(1,1,1) Model'!$C$6*I975+'ARIMAX(1,1,1) Model'!$C$7*N975/1000+'ARIMAX(1,1,1) Model'!$C$8*AD975+'ARIMAX(1,1,1) Model'!$C$9*AE975+'ARIMAX(1,1,1) Model'!$C$10*AC975+'ARIMAX(1,1,1) Model'!$C$11*IF(AND(B975&gt;='ARIMAX(1,1,1) Model'!$C$25,B975&lt;='ARIMAX(1,1,1) Model'!$C$26),1,0)+'ARIMAX(1,1,1) Model'!$C$12*E975/1000+'ARIMAX(1,1,1) Model'!$C$13*V975+'ARIMAX(1,1,1) Model'!$C$14*A975+'ARIMAX(1,1,1) Model'!$C$15*SIN(2*PI()*A975/'ARIMAX(1,1,1) Model'!$C$24)+'ARIMAX(1,1,1) Model'!$C$16*COS(2*PI()*A975/'ARIMAX(1,1,1) Model'!$C$24)+'ARIMAX(1,1,1) Model'!$C$17*SIN(4*PI()*A975/'ARIMAX(1,1,1) Model'!$C$24)+'ARIMAX(1,1,1) Model'!$C$18*COS(4*PI()*A975/'ARIMAX(1,1,1) Model'!$C$24)</f>
        <v>1832.9275505878</v>
      </c>
      <c r="AR975" s="31" t="n">
        <f aca="false">IF(ISNUMBER(C975),C975,AP975)-AQ975</f>
        <v>7436.0724494122</v>
      </c>
      <c r="AS975" s="31" t="n">
        <f aca="false">IF(ISNUMBER(C975),C975-AP975,0)</f>
        <v>221.850731104007</v>
      </c>
      <c r="AT975" s="32"/>
      <c r="AU975" s="33"/>
      <c r="AV975" s="33"/>
      <c r="AW975" s="31"/>
      <c r="AX975" s="31"/>
    </row>
    <row r="976" customFormat="false" ht="16.5" hidden="false" customHeight="true" outlineLevel="0" collapsed="false">
      <c r="A976" s="23" t="n">
        <v>975</v>
      </c>
      <c r="B976" s="24" t="n">
        <v>40095</v>
      </c>
      <c r="C976" s="23" t="n">
        <v>9256</v>
      </c>
      <c r="D976" s="25"/>
      <c r="E976" s="25" t="n">
        <v>533000</v>
      </c>
      <c r="F976" s="25"/>
      <c r="G976" s="25" t="n">
        <v>70.802</v>
      </c>
      <c r="H976" s="25" t="n">
        <v>67.868</v>
      </c>
      <c r="I976" s="25" t="n">
        <v>2.468</v>
      </c>
      <c r="J976" s="25" t="n">
        <v>14381.236</v>
      </c>
      <c r="K976" s="25" t="n">
        <v>842850</v>
      </c>
      <c r="L976" s="25" t="n">
        <v>980</v>
      </c>
      <c r="M976" s="25" t="n">
        <v>14.754</v>
      </c>
      <c r="N976" s="25" t="n">
        <v>264472</v>
      </c>
      <c r="O976" s="25" t="n">
        <v>10004.1</v>
      </c>
      <c r="P976" s="25" t="n">
        <v>2591475</v>
      </c>
      <c r="Q976" s="25"/>
      <c r="R976" s="25" t="n">
        <v>15156</v>
      </c>
      <c r="S976" s="25" t="n">
        <v>12.4072</v>
      </c>
      <c r="T976" s="25" t="n">
        <v>110.2</v>
      </c>
      <c r="U976" s="25" t="n">
        <v>20</v>
      </c>
      <c r="V976" s="25" t="n">
        <v>84.2</v>
      </c>
      <c r="W976" s="25" t="n">
        <v>93.54206</v>
      </c>
      <c r="X976" s="25"/>
      <c r="Y976" s="25"/>
      <c r="Z976" s="25"/>
      <c r="AA976" s="25" t="n">
        <v>304543</v>
      </c>
      <c r="AB976" s="26"/>
      <c r="AC976" s="27" t="n">
        <v>0</v>
      </c>
      <c r="AD976" s="28" t="n">
        <v>33.4</v>
      </c>
      <c r="AE976" s="28" t="n">
        <v>22.8</v>
      </c>
      <c r="AF976" s="27"/>
      <c r="AG976" s="29" t="n">
        <f aca="false">6753.47943187+0.36116788*I976+0.01252571*N976-22.85359542*V976+0.00407811*AA976-0.00067349*E976</f>
        <v>9025.78731868384</v>
      </c>
      <c r="AH976" s="29" t="n">
        <f aca="false">A976*'Simple Linear Regression'!$B$18+'Simple Linear Regression'!$B$17</f>
        <v>8717.04750374697</v>
      </c>
      <c r="AI976" s="29" t="n">
        <f aca="false">7491.3971+0.0137554*N976-0.00058829*E976-34.3283*V976+0.30565*L976+54.6031*M976</f>
        <v>9030.4649562</v>
      </c>
      <c r="AJ976" s="29" t="n">
        <f aca="false">7491.3971-0.00058829*E976+0.30565*L976+54.6031*M976+0.0137554*N976-34.3283*V976</f>
        <v>9030.4649562</v>
      </c>
      <c r="AK976" s="30" t="n">
        <f aca="false">11611.58410651-152.38769329*I250+0.00324611*N250-2.92151591*V250-0.00770426*AA250-0.00077781*E250</f>
        <v>9560.97434907615</v>
      </c>
      <c r="AL976" s="29" t="n">
        <f aca="false">2192.59+2373.87*I976+0.0316653*N976-15.7623*V976+0.00202406*AA976-0.000740146*E976-0.00963493*(I976*N976)</f>
        <v>9031.73460540272</v>
      </c>
      <c r="AM976" s="30" t="n">
        <f aca="false">5205.907083+122.0638992*I976+13.609808*(N976/1000)-1.245906883*AD976+0.7746840854*AE976-134.2474226*AC976-1547.125689*IF(AND(B976&gt;=DATE(2020,3,20),B976&lt;=DATE(2020,6,26)),1,0)</f>
        <v>9082.62343485652</v>
      </c>
      <c r="AN976" s="30" t="n">
        <f aca="false">IF(ISNUMBER(C977),C977,AN977)-0.8328750492*(AD978-AD977)+3.274150872*(AE978-AE977)+0.7954612886*((IF(ISNUMBER(C977),C977,AN977)-IF(ISNUMBER(C976),C976,AN976))-(-0.8328750492*(AD977-AD976)+3.274150872*(AE977-AE976)))-1.394571582*AO977+0.4181414112*AO976</f>
        <v>8724.90617019919</v>
      </c>
      <c r="AP976" s="31" t="n">
        <f aca="false">AQ976+AR975+'ARIMAX(1,1,1) Model'!$C$19*(AR975-AR974)+'ARIMAX(1,1,1) Model'!$C$20*AS975</f>
        <v>9058.75102824909</v>
      </c>
      <c r="AQ976" s="31" t="n">
        <f aca="false">'ARIMAX(1,1,1) Model'!$C$6*I976+'ARIMAX(1,1,1) Model'!$C$7*N976/1000+'ARIMAX(1,1,1) Model'!$C$8*AD976+'ARIMAX(1,1,1) Model'!$C$9*AE976+'ARIMAX(1,1,1) Model'!$C$10*AC976+'ARIMAX(1,1,1) Model'!$C$11*IF(AND(B976&gt;='ARIMAX(1,1,1) Model'!$C$25,B976&lt;='ARIMAX(1,1,1) Model'!$C$26),1,0)+'ARIMAX(1,1,1) Model'!$C$12*E976/1000+'ARIMAX(1,1,1) Model'!$C$13*V976+'ARIMAX(1,1,1) Model'!$C$14*A976+'ARIMAX(1,1,1) Model'!$C$15*SIN(2*PI()*A976/'ARIMAX(1,1,1) Model'!$C$24)+'ARIMAX(1,1,1) Model'!$C$16*COS(2*PI()*A976/'ARIMAX(1,1,1) Model'!$C$24)+'ARIMAX(1,1,1) Model'!$C$17*SIN(4*PI()*A976/'ARIMAX(1,1,1) Model'!$C$24)+'ARIMAX(1,1,1) Model'!$C$18*COS(4*PI()*A976/'ARIMAX(1,1,1) Model'!$C$24)</f>
        <v>1803.87078804791</v>
      </c>
      <c r="AR976" s="31" t="n">
        <f aca="false">IF(ISNUMBER(C976),C976,AP976)-AQ976</f>
        <v>7452.12921195209</v>
      </c>
      <c r="AS976" s="31" t="n">
        <f aca="false">IF(ISNUMBER(C976),C976-AP976,0)</f>
        <v>197.248971750907</v>
      </c>
      <c r="AT976" s="32"/>
      <c r="AU976" s="33"/>
      <c r="AV976" s="33"/>
      <c r="AW976" s="31"/>
      <c r="AX976" s="31"/>
    </row>
    <row r="977" customFormat="false" ht="16.5" hidden="false" customHeight="true" outlineLevel="0" collapsed="false">
      <c r="A977" s="23" t="n">
        <v>976</v>
      </c>
      <c r="B977" s="24" t="n">
        <v>40102</v>
      </c>
      <c r="C977" s="23" t="n">
        <v>8950</v>
      </c>
      <c r="D977" s="25"/>
      <c r="E977" s="25" t="n">
        <v>511000</v>
      </c>
      <c r="F977" s="25"/>
      <c r="G977" s="25" t="n">
        <v>75.726</v>
      </c>
      <c r="H977" s="25" t="n">
        <v>72.288</v>
      </c>
      <c r="I977" s="25" t="n">
        <v>2.489</v>
      </c>
      <c r="J977" s="25" t="n">
        <v>14381.236</v>
      </c>
      <c r="K977" s="25" t="n">
        <v>842850</v>
      </c>
      <c r="L977" s="25" t="n">
        <v>980</v>
      </c>
      <c r="M977" s="25" t="n">
        <v>9.535</v>
      </c>
      <c r="N977" s="25" t="n">
        <v>260297</v>
      </c>
      <c r="O977" s="25" t="n">
        <v>10004.1</v>
      </c>
      <c r="P977" s="25" t="n">
        <v>2591475</v>
      </c>
      <c r="Q977" s="25"/>
      <c r="R977" s="25" t="n">
        <v>15156</v>
      </c>
      <c r="S977" s="25" t="n">
        <v>12.4072</v>
      </c>
      <c r="T977" s="25" t="n">
        <v>110.2</v>
      </c>
      <c r="U977" s="25" t="n">
        <v>20</v>
      </c>
      <c r="V977" s="25" t="n">
        <v>84.2</v>
      </c>
      <c r="W977" s="25" t="n">
        <v>92.65088</v>
      </c>
      <c r="X977" s="25"/>
      <c r="Y977" s="25"/>
      <c r="Z977" s="25"/>
      <c r="AA977" s="25" t="n">
        <v>304543</v>
      </c>
      <c r="AB977" s="26"/>
      <c r="AC977" s="27" t="n">
        <v>0</v>
      </c>
      <c r="AD977" s="28" t="n">
        <v>62.7</v>
      </c>
      <c r="AE977" s="28" t="n">
        <v>14.9</v>
      </c>
      <c r="AF977" s="27"/>
      <c r="AG977" s="29" t="n">
        <f aca="false">6753.47943187+0.36116788*I977+0.01252571*N977-22.85359542*V977+0.00407811*AA977-0.00067349*E977</f>
        <v>8988.31684395932</v>
      </c>
      <c r="AH977" s="29" t="n">
        <f aca="false">A977*'Simple Linear Regression'!$B$18+'Simple Linear Regression'!$B$17</f>
        <v>8717.90054083087</v>
      </c>
      <c r="AI977" s="29" t="n">
        <f aca="false">7491.3971+0.0137554*N977-0.00058829*E977-34.3283*V977+0.30565*L977+54.6031*M977</f>
        <v>8701.0049623</v>
      </c>
      <c r="AJ977" s="29" t="n">
        <f aca="false">7491.3971-0.00058829*E977+0.30565*L977+54.6031*M977+0.0137554*N977-34.3283*V977</f>
        <v>8701.0049623</v>
      </c>
      <c r="AK977" s="30" t="n">
        <f aca="false">11611.58410651-152.38769329*I251+0.00324611*N251-2.92151591*V251-0.00770426*AA251-0.00077781*E251</f>
        <v>9519.22943596273</v>
      </c>
      <c r="AL977" s="29" t="n">
        <f aca="false">2192.59+2373.87*I977+0.0316653*N977-15.7623*V977+0.00202406*AA977-0.000740146*E977-0.00963493*(I977*N977)</f>
        <v>9012.27700427131</v>
      </c>
      <c r="AM977" s="30" t="n">
        <f aca="false">5205.907083+122.0638992*I977+13.609808*(N977/1000)-1.245906883*AD977+0.7746840854*AE977-134.2474226*AC977-1547.125689*IF(AND(B977&gt;=DATE(2020,3,20),B977&lt;=DATE(2020,6,26)),1,0)</f>
        <v>8985.74075239316</v>
      </c>
      <c r="AN977" s="30" t="n">
        <f aca="false">IF(ISNUMBER(C978),C978,AN978)-0.8328750492*(AD979-AD978)+3.274150872*(AE979-AE978)+0.7954612886*((IF(ISNUMBER(C978),C978,AN978)-IF(ISNUMBER(C977),C977,AN977))-(-0.8328750492*(AD978-AD977)+3.274150872*(AE978-AE977)))-1.394571582*AO978+0.4181414112*AO977</f>
        <v>8803.57411992925</v>
      </c>
      <c r="AP977" s="31" t="n">
        <f aca="false">AQ977+AR976+'ARIMAX(1,1,1) Model'!$C$19*(AR976-AR975)+'ARIMAX(1,1,1) Model'!$C$20*AS976</f>
        <v>9079.60025425873</v>
      </c>
      <c r="AQ977" s="31" t="n">
        <f aca="false">'ARIMAX(1,1,1) Model'!$C$6*I977+'ARIMAX(1,1,1) Model'!$C$7*N977/1000+'ARIMAX(1,1,1) Model'!$C$8*AD977+'ARIMAX(1,1,1) Model'!$C$9*AE977+'ARIMAX(1,1,1) Model'!$C$10*AC977+'ARIMAX(1,1,1) Model'!$C$11*IF(AND(B977&gt;='ARIMAX(1,1,1) Model'!$C$25,B977&lt;='ARIMAX(1,1,1) Model'!$C$26),1,0)+'ARIMAX(1,1,1) Model'!$C$12*E977/1000+'ARIMAX(1,1,1) Model'!$C$13*V977+'ARIMAX(1,1,1) Model'!$C$14*A977+'ARIMAX(1,1,1) Model'!$C$15*SIN(2*PI()*A977/'ARIMAX(1,1,1) Model'!$C$24)+'ARIMAX(1,1,1) Model'!$C$16*COS(2*PI()*A977/'ARIMAX(1,1,1) Model'!$C$24)+'ARIMAX(1,1,1) Model'!$C$17*SIN(4*PI()*A977/'ARIMAX(1,1,1) Model'!$C$24)+'ARIMAX(1,1,1) Model'!$C$18*COS(4*PI()*A977/'ARIMAX(1,1,1) Model'!$C$24)</f>
        <v>1803.44554249894</v>
      </c>
      <c r="AR977" s="31" t="n">
        <f aca="false">IF(ISNUMBER(C977),C977,AP977)-AQ977</f>
        <v>7146.55445750106</v>
      </c>
      <c r="AS977" s="31" t="n">
        <f aca="false">IF(ISNUMBER(C977),C977-AP977,0)</f>
        <v>-129.60025425873</v>
      </c>
      <c r="AT977" s="32"/>
      <c r="AU977" s="33"/>
      <c r="AV977" s="33"/>
      <c r="AW977" s="31"/>
      <c r="AX977" s="31"/>
    </row>
    <row r="978" customFormat="false" ht="16.5" hidden="false" customHeight="true" outlineLevel="0" collapsed="false">
      <c r="A978" s="23" t="n">
        <v>977</v>
      </c>
      <c r="B978" s="24" t="n">
        <v>40109</v>
      </c>
      <c r="C978" s="23" t="n">
        <v>8858</v>
      </c>
      <c r="D978" s="25"/>
      <c r="E978" s="25" t="n">
        <v>531000</v>
      </c>
      <c r="F978" s="25"/>
      <c r="G978" s="25" t="n">
        <v>80.06</v>
      </c>
      <c r="H978" s="25" t="n">
        <v>77.238</v>
      </c>
      <c r="I978" s="25" t="n">
        <v>2.574</v>
      </c>
      <c r="J978" s="25" t="n">
        <v>14381.236</v>
      </c>
      <c r="K978" s="25" t="n">
        <v>842850</v>
      </c>
      <c r="L978" s="25" t="n">
        <v>980</v>
      </c>
      <c r="M978" s="25" t="n">
        <v>9.535</v>
      </c>
      <c r="N978" s="25" t="n">
        <v>260297</v>
      </c>
      <c r="O978" s="25" t="n">
        <v>10004.1</v>
      </c>
      <c r="P978" s="25" t="n">
        <v>2591475</v>
      </c>
      <c r="Q978" s="25"/>
      <c r="R978" s="25" t="n">
        <v>15156</v>
      </c>
      <c r="S978" s="25" t="n">
        <v>12.4072</v>
      </c>
      <c r="T978" s="25" t="n">
        <v>110.2</v>
      </c>
      <c r="U978" s="25" t="n">
        <v>20</v>
      </c>
      <c r="V978" s="25" t="n">
        <v>84.2</v>
      </c>
      <c r="W978" s="25" t="n">
        <v>91.6057</v>
      </c>
      <c r="X978" s="25"/>
      <c r="Y978" s="25"/>
      <c r="Z978" s="25"/>
      <c r="AA978" s="25" t="n">
        <v>304543</v>
      </c>
      <c r="AB978" s="26"/>
      <c r="AC978" s="27" t="n">
        <v>0</v>
      </c>
      <c r="AD978" s="28" t="n">
        <v>61.2</v>
      </c>
      <c r="AE978" s="28" t="n">
        <v>7.9</v>
      </c>
      <c r="AF978" s="27"/>
      <c r="AG978" s="29" t="n">
        <f aca="false">6753.47943187+0.36116788*I978+0.01252571*N978-22.85359542*V978+0.00407811*AA978-0.00067349*E978</f>
        <v>8974.87774322912</v>
      </c>
      <c r="AH978" s="29" t="n">
        <f aca="false">A978*'Simple Linear Regression'!$B$18+'Simple Linear Regression'!$B$17</f>
        <v>8718.75357791478</v>
      </c>
      <c r="AI978" s="29" t="n">
        <f aca="false">7491.3971+0.0137554*N978-0.00058829*E978-34.3283*V978+0.30565*L978+54.6031*M978</f>
        <v>8689.2391623</v>
      </c>
      <c r="AJ978" s="29" t="n">
        <f aca="false">7491.3971-0.00058829*E978+0.30565*L978+54.6031*M978+0.0137554*N978-34.3283*V978</f>
        <v>8689.2391623</v>
      </c>
      <c r="AK978" s="30" t="n">
        <f aca="false">11611.58410651-152.38769329*I252+0.00324611*N252-2.92151591*V252-0.00770426*AA252-0.00077781*E252</f>
        <v>9512.6863090426</v>
      </c>
      <c r="AL978" s="29" t="n">
        <f aca="false">2192.59+2373.87*I978+0.0316653*N978-15.7623*V978+0.00202406*AA978-0.000740146*E978-0.00963493*(I978*N978)</f>
        <v>8986.07784746346</v>
      </c>
      <c r="AM978" s="30" t="n">
        <f aca="false">5205.907083+122.0638992*I978+13.609808*(N978/1000)-1.245906883*AD978+0.7746840854*AE978-134.2474226*AC978-1547.125689*IF(AND(B978&gt;=DATE(2020,3,20),B978&lt;=DATE(2020,6,26)),1,0)</f>
        <v>8992.56225555186</v>
      </c>
      <c r="AN978" s="30" t="n">
        <f aca="false">IF(ISNUMBER(C979),C979,AN979)-0.8328750492*(AD980-AD979)+3.274150872*(AE980-AE979)+0.7954612886*((IF(ISNUMBER(C979),C979,AN979)-IF(ISNUMBER(C978),C978,AN978))-(-0.8328750492*(AD979-AD978)+3.274150872*(AE979-AE978)))-1.394571582*AO979+0.4181414112*AO978</f>
        <v>9108.00302208775</v>
      </c>
      <c r="AP978" s="31" t="n">
        <f aca="false">AQ978+AR977+'ARIMAX(1,1,1) Model'!$C$19*(AR977-AR976)+'ARIMAX(1,1,1) Model'!$C$20*AS977</f>
        <v>8976.39042327619</v>
      </c>
      <c r="AQ978" s="31" t="n">
        <f aca="false">'ARIMAX(1,1,1) Model'!$C$6*I978+'ARIMAX(1,1,1) Model'!$C$7*N978/1000+'ARIMAX(1,1,1) Model'!$C$8*AD978+'ARIMAX(1,1,1) Model'!$C$9*AE978+'ARIMAX(1,1,1) Model'!$C$10*AC978+'ARIMAX(1,1,1) Model'!$C$11*IF(AND(B978&gt;='ARIMAX(1,1,1) Model'!$C$25,B978&lt;='ARIMAX(1,1,1) Model'!$C$26),1,0)+'ARIMAX(1,1,1) Model'!$C$12*E978/1000+'ARIMAX(1,1,1) Model'!$C$13*V978+'ARIMAX(1,1,1) Model'!$C$14*A978+'ARIMAX(1,1,1) Model'!$C$15*SIN(2*PI()*A978/'ARIMAX(1,1,1) Model'!$C$24)+'ARIMAX(1,1,1) Model'!$C$16*COS(2*PI()*A978/'ARIMAX(1,1,1) Model'!$C$24)+'ARIMAX(1,1,1) Model'!$C$17*SIN(4*PI()*A978/'ARIMAX(1,1,1) Model'!$C$24)+'ARIMAX(1,1,1) Model'!$C$18*COS(4*PI()*A978/'ARIMAX(1,1,1) Model'!$C$24)</f>
        <v>1742.98812498361</v>
      </c>
      <c r="AR978" s="31" t="n">
        <f aca="false">IF(ISNUMBER(C978),C978,AP978)-AQ978</f>
        <v>7115.01187501639</v>
      </c>
      <c r="AS978" s="31" t="n">
        <f aca="false">IF(ISNUMBER(C978),C978-AP978,0)</f>
        <v>-118.390423276194</v>
      </c>
      <c r="AT978" s="32"/>
      <c r="AU978" s="33"/>
      <c r="AV978" s="33"/>
      <c r="AW978" s="31"/>
      <c r="AX978" s="31"/>
    </row>
    <row r="979" customFormat="false" ht="16.5" hidden="false" customHeight="true" outlineLevel="0" collapsed="false">
      <c r="A979" s="23" t="n">
        <v>978</v>
      </c>
      <c r="B979" s="24" t="n">
        <v>40116</v>
      </c>
      <c r="C979" s="23" t="n">
        <v>9015</v>
      </c>
      <c r="D979" s="25"/>
      <c r="E979" s="25" t="n">
        <v>530000</v>
      </c>
      <c r="F979" s="25"/>
      <c r="G979" s="25" t="n">
        <v>78.466</v>
      </c>
      <c r="H979" s="25" t="n">
        <v>76.068</v>
      </c>
      <c r="I979" s="25" t="n">
        <v>2.674</v>
      </c>
      <c r="J979" s="25" t="n">
        <v>14381.236</v>
      </c>
      <c r="K979" s="25" t="n">
        <v>842850</v>
      </c>
      <c r="L979" s="25" t="n">
        <v>980</v>
      </c>
      <c r="M979" s="25" t="n">
        <v>9.535</v>
      </c>
      <c r="N979" s="25" t="n">
        <v>260297</v>
      </c>
      <c r="O979" s="25" t="n">
        <v>10004.1</v>
      </c>
      <c r="P979" s="25" t="n">
        <v>2591475</v>
      </c>
      <c r="Q979" s="25"/>
      <c r="R979" s="25" t="n">
        <v>15156</v>
      </c>
      <c r="S979" s="25" t="n">
        <v>12.4072</v>
      </c>
      <c r="T979" s="25" t="n">
        <v>110.2</v>
      </c>
      <c r="U979" s="25" t="n">
        <v>20</v>
      </c>
      <c r="V979" s="25" t="n">
        <v>84.2</v>
      </c>
      <c r="W979" s="25" t="n">
        <v>91.59254</v>
      </c>
      <c r="X979" s="25"/>
      <c r="Y979" s="25"/>
      <c r="Z979" s="25"/>
      <c r="AA979" s="25" t="n">
        <v>304543</v>
      </c>
      <c r="AB979" s="26"/>
      <c r="AC979" s="27" t="n">
        <v>0</v>
      </c>
      <c r="AD979" s="28" t="n">
        <v>52.3</v>
      </c>
      <c r="AE979" s="28" t="n">
        <v>6.1</v>
      </c>
      <c r="AF979" s="27"/>
      <c r="AG979" s="29" t="n">
        <f aca="false">6753.47943187+0.36116788*I979+0.01252571*N979-22.85359542*V979+0.00407811*AA979-0.00067349*E979</f>
        <v>8975.58735001712</v>
      </c>
      <c r="AH979" s="29" t="n">
        <f aca="false">A979*'Simple Linear Regression'!$B$18+'Simple Linear Regression'!$B$17</f>
        <v>8719.60661499868</v>
      </c>
      <c r="AI979" s="29" t="n">
        <f aca="false">7491.3971+0.0137554*N979-0.00058829*E979-34.3283*V979+0.30565*L979+54.6031*M979</f>
        <v>8689.8274523</v>
      </c>
      <c r="AJ979" s="29" t="n">
        <f aca="false">7491.3971-0.00058829*E979+0.30565*L979+54.6031*M979+0.0137554*N979-34.3283*V979</f>
        <v>8689.8274523</v>
      </c>
      <c r="AK979" s="30" t="n">
        <f aca="false">11611.58410651-152.38769329*I253+0.00324611*N253-2.92151591*V253-0.00770426*AA253-0.00077781*E253</f>
        <v>9512.53392134931</v>
      </c>
      <c r="AL979" s="29" t="n">
        <f aca="false">2192.59+2373.87*I979+0.0316653*N979-15.7623*V979+0.00202406*AA979-0.000740146*E979-0.00963493*(I979*N979)</f>
        <v>8973.41065604246</v>
      </c>
      <c r="AM979" s="30" t="n">
        <f aca="false">5205.907083+122.0638992*I979+13.609808*(N979/1000)-1.245906883*AD979+0.7746840854*AE979-134.2474226*AC979-1547.125689*IF(AND(B979&gt;=DATE(2020,3,20),B979&lt;=DATE(2020,6,26)),1,0)</f>
        <v>9014.46278537684</v>
      </c>
      <c r="AN979" s="30" t="n">
        <f aca="false">IF(ISNUMBER(C980),C980,AN980)-0.8328750492*(AD981-AD980)+3.274150872*(AE981-AE980)+0.7954612886*((IF(ISNUMBER(C980),C980,AN980)-IF(ISNUMBER(C979),C979,AN979))-(-0.8328750492*(AD980-AD979)+3.274150872*(AE980-AE979)))-1.394571582*AO980+0.4181414112*AO979</f>
        <v>8741.88393712232</v>
      </c>
      <c r="AP979" s="31" t="n">
        <f aca="false">AQ979+AR978+'ARIMAX(1,1,1) Model'!$C$19*(AR978-AR977)+'ARIMAX(1,1,1) Model'!$C$20*AS978</f>
        <v>8920.08803026683</v>
      </c>
      <c r="AQ979" s="31" t="n">
        <f aca="false">'ARIMAX(1,1,1) Model'!$C$6*I979+'ARIMAX(1,1,1) Model'!$C$7*N979/1000+'ARIMAX(1,1,1) Model'!$C$8*AD979+'ARIMAX(1,1,1) Model'!$C$9*AE979+'ARIMAX(1,1,1) Model'!$C$10*AC979+'ARIMAX(1,1,1) Model'!$C$11*IF(AND(B979&gt;='ARIMAX(1,1,1) Model'!$C$25,B979&lt;='ARIMAX(1,1,1) Model'!$C$26),1,0)+'ARIMAX(1,1,1) Model'!$C$12*E979/1000+'ARIMAX(1,1,1) Model'!$C$13*V979+'ARIMAX(1,1,1) Model'!$C$14*A979+'ARIMAX(1,1,1) Model'!$C$15*SIN(2*PI()*A979/'ARIMAX(1,1,1) Model'!$C$24)+'ARIMAX(1,1,1) Model'!$C$16*COS(2*PI()*A979/'ARIMAX(1,1,1) Model'!$C$24)+'ARIMAX(1,1,1) Model'!$C$17*SIN(4*PI()*A979/'ARIMAX(1,1,1) Model'!$C$24)+'ARIMAX(1,1,1) Model'!$C$18*COS(4*PI()*A979/'ARIMAX(1,1,1) Model'!$C$24)</f>
        <v>1701.59128996515</v>
      </c>
      <c r="AR979" s="31" t="n">
        <f aca="false">IF(ISNUMBER(C979),C979,AP979)-AQ979</f>
        <v>7313.40871003485</v>
      </c>
      <c r="AS979" s="31" t="n">
        <f aca="false">IF(ISNUMBER(C979),C979-AP979,0)</f>
        <v>94.9119697331735</v>
      </c>
      <c r="AT979" s="32"/>
      <c r="AU979" s="33"/>
      <c r="AV979" s="33"/>
      <c r="AW979" s="31"/>
      <c r="AX979" s="31"/>
    </row>
    <row r="980" customFormat="false" ht="16.5" hidden="false" customHeight="true" outlineLevel="0" collapsed="false">
      <c r="A980" s="23" t="n">
        <v>979</v>
      </c>
      <c r="B980" s="24" t="n">
        <v>40123</v>
      </c>
      <c r="C980" s="23" t="n">
        <v>8844</v>
      </c>
      <c r="D980" s="25"/>
      <c r="E980" s="25" t="n">
        <v>522000</v>
      </c>
      <c r="F980" s="25"/>
      <c r="G980" s="25" t="n">
        <v>79</v>
      </c>
      <c r="H980" s="25" t="n">
        <v>76.596</v>
      </c>
      <c r="I980" s="25" t="n">
        <v>2.694</v>
      </c>
      <c r="J980" s="25" t="n">
        <v>14448.882</v>
      </c>
      <c r="K980" s="25" t="n">
        <v>842850</v>
      </c>
      <c r="L980" s="25" t="n">
        <v>1009</v>
      </c>
      <c r="M980" s="25" t="n">
        <v>9.535</v>
      </c>
      <c r="N980" s="25" t="n">
        <v>260297</v>
      </c>
      <c r="O980" s="25" t="n">
        <v>9927.8</v>
      </c>
      <c r="P980" s="25" t="n">
        <v>2591475</v>
      </c>
      <c r="Q980" s="25"/>
      <c r="R980" s="25" t="n">
        <v>15156</v>
      </c>
      <c r="S980" s="25" t="n">
        <v>12.4072</v>
      </c>
      <c r="T980" s="25" t="n">
        <v>110.7</v>
      </c>
      <c r="U980" s="25" t="n">
        <v>20</v>
      </c>
      <c r="V980" s="25" t="n">
        <v>84.1</v>
      </c>
      <c r="W980" s="25" t="n">
        <v>92.508</v>
      </c>
      <c r="X980" s="25"/>
      <c r="Y980" s="25"/>
      <c r="Z980" s="25"/>
      <c r="AA980" s="25" t="n">
        <v>304543</v>
      </c>
      <c r="AB980" s="26"/>
      <c r="AC980" s="27" t="n">
        <v>0</v>
      </c>
      <c r="AD980" s="28" t="n">
        <v>73.8</v>
      </c>
      <c r="AE980" s="28" t="n">
        <v>2.2</v>
      </c>
      <c r="AF980" s="27"/>
      <c r="AG980" s="29" t="n">
        <f aca="false">6753.47943187+0.36116788*I980+0.01252571*N980-22.85359542*V980+0.00407811*AA980-0.00067349*E980</f>
        <v>8983.26785291672</v>
      </c>
      <c r="AH980" s="29" t="n">
        <f aca="false">A980*'Simple Linear Regression'!$B$18+'Simple Linear Regression'!$B$17</f>
        <v>8720.45965208258</v>
      </c>
      <c r="AI980" s="29" t="n">
        <f aca="false">7491.3971+0.0137554*N980-0.00058829*E980-34.3283*V980+0.30565*L980+54.6031*M980</f>
        <v>8706.8304523</v>
      </c>
      <c r="AJ980" s="29" t="n">
        <f aca="false">7491.3971-0.00058829*E980+0.30565*L980+54.6031*M980+0.0137554*N980-34.3283*V980</f>
        <v>8706.8304523</v>
      </c>
      <c r="AK980" s="30" t="n">
        <f aca="false">11611.58410651-152.38769329*I254+0.00324611*N254-2.92151591*V254-0.00770426*AA254-0.00077781*E254</f>
        <v>9512.37396820002</v>
      </c>
      <c r="AL980" s="29" t="n">
        <f aca="false">2192.59+2373.87*I980+0.0316653*N980-15.7623*V980+0.00202406*AA980-0.000740146*E980-0.00963493*(I980*N980)</f>
        <v>8978.22658655826</v>
      </c>
      <c r="AM980" s="30" t="n">
        <f aca="false">5205.907083+122.0638992*I980+13.609808*(N980/1000)-1.245906883*AD980+0.7746840854*AE980-134.2474226*AC980-1547.125689*IF(AND(B980&gt;=DATE(2020,3,20),B980&lt;=DATE(2020,6,26)),1,0)</f>
        <v>8987.09579744328</v>
      </c>
      <c r="AN980" s="30" t="n">
        <f aca="false">IF(ISNUMBER(C981),C981,AN981)-0.8328750492*(AD982-AD981)+3.274150872*(AE982-AE981)+0.7954612886*((IF(ISNUMBER(C981),C981,AN981)-IF(ISNUMBER(C980),C980,AN980))-(-0.8328750492*(AD981-AD980)+3.274150872*(AE981-AE980)))-1.394571582*AO981+0.4181414112*AO980</f>
        <v>9127.66034390953</v>
      </c>
      <c r="AP980" s="31" t="n">
        <f aca="false">AQ980+AR979+'ARIMAX(1,1,1) Model'!$C$19*(AR979-AR978)+'ARIMAX(1,1,1) Model'!$C$20*AS979</f>
        <v>8938.8386184591</v>
      </c>
      <c r="AQ980" s="31" t="n">
        <f aca="false">'ARIMAX(1,1,1) Model'!$C$6*I980+'ARIMAX(1,1,1) Model'!$C$7*N980/1000+'ARIMAX(1,1,1) Model'!$C$8*AD980+'ARIMAX(1,1,1) Model'!$C$9*AE980+'ARIMAX(1,1,1) Model'!$C$10*AC980+'ARIMAX(1,1,1) Model'!$C$11*IF(AND(B980&gt;='ARIMAX(1,1,1) Model'!$C$25,B980&lt;='ARIMAX(1,1,1) Model'!$C$26),1,0)+'ARIMAX(1,1,1) Model'!$C$12*E980/1000+'ARIMAX(1,1,1) Model'!$C$13*V980+'ARIMAX(1,1,1) Model'!$C$14*A980+'ARIMAX(1,1,1) Model'!$C$15*SIN(2*PI()*A980/'ARIMAX(1,1,1) Model'!$C$24)+'ARIMAX(1,1,1) Model'!$C$16*COS(2*PI()*A980/'ARIMAX(1,1,1) Model'!$C$24)+'ARIMAX(1,1,1) Model'!$C$17*SIN(4*PI()*A980/'ARIMAX(1,1,1) Model'!$C$24)+'ARIMAX(1,1,1) Model'!$C$18*COS(4*PI()*A980/'ARIMAX(1,1,1) Model'!$C$24)</f>
        <v>1691.50863575716</v>
      </c>
      <c r="AR980" s="31" t="n">
        <f aca="false">IF(ISNUMBER(C980),C980,AP980)-AQ980</f>
        <v>7152.49136424284</v>
      </c>
      <c r="AS980" s="31" t="n">
        <f aca="false">IF(ISNUMBER(C980),C980-AP980,0)</f>
        <v>-94.8386184591036</v>
      </c>
      <c r="AT980" s="32"/>
      <c r="AU980" s="33"/>
      <c r="AV980" s="33"/>
      <c r="AW980" s="31"/>
      <c r="AX980" s="31"/>
    </row>
    <row r="981" customFormat="false" ht="16.5" hidden="false" customHeight="true" outlineLevel="0" collapsed="false">
      <c r="A981" s="23" t="n">
        <v>980</v>
      </c>
      <c r="B981" s="24" t="n">
        <v>40130</v>
      </c>
      <c r="C981" s="23" t="n">
        <v>9015</v>
      </c>
      <c r="D981" s="25"/>
      <c r="E981" s="25" t="n">
        <v>512000</v>
      </c>
      <c r="F981" s="25"/>
      <c r="G981" s="25" t="n">
        <v>78.24</v>
      </c>
      <c r="H981" s="25" t="n">
        <v>76.246</v>
      </c>
      <c r="I981" s="25" t="n">
        <v>2.666</v>
      </c>
      <c r="J981" s="25" t="n">
        <v>14448.882</v>
      </c>
      <c r="K981" s="25" t="n">
        <v>840198</v>
      </c>
      <c r="L981" s="25" t="n">
        <v>1009</v>
      </c>
      <c r="M981" s="25" t="n">
        <v>9.535</v>
      </c>
      <c r="N981" s="25" t="n">
        <v>260297</v>
      </c>
      <c r="O981" s="25" t="n">
        <v>9927.8</v>
      </c>
      <c r="P981" s="25" t="n">
        <v>2591475</v>
      </c>
      <c r="Q981" s="25"/>
      <c r="R981" s="25" t="n">
        <v>15156</v>
      </c>
      <c r="S981" s="25" t="n">
        <v>12.4072</v>
      </c>
      <c r="T981" s="25" t="n">
        <v>110.7</v>
      </c>
      <c r="U981" s="25" t="n">
        <v>20</v>
      </c>
      <c r="V981" s="25" t="n">
        <v>84.1</v>
      </c>
      <c r="W981" s="25" t="n">
        <v>92.49096</v>
      </c>
      <c r="X981" s="25"/>
      <c r="Y981" s="25"/>
      <c r="Z981" s="25"/>
      <c r="AA981" s="25" t="n">
        <v>304543</v>
      </c>
      <c r="AB981" s="26"/>
      <c r="AC981" s="27" t="n">
        <v>0</v>
      </c>
      <c r="AD981" s="28" t="n">
        <v>61.6</v>
      </c>
      <c r="AE981" s="28" t="n">
        <v>2</v>
      </c>
      <c r="AF981" s="27"/>
      <c r="AG981" s="29" t="n">
        <f aca="false">6753.47943187+0.36116788*I981+0.01252571*N981-22.85359542*V981+0.00407811*AA981-0.00067349*E981</f>
        <v>8989.99264021608</v>
      </c>
      <c r="AH981" s="29" t="n">
        <f aca="false">A981*'Simple Linear Regression'!$B$18+'Simple Linear Regression'!$B$17</f>
        <v>8721.31268916649</v>
      </c>
      <c r="AI981" s="29" t="n">
        <f aca="false">7491.3971+0.0137554*N981-0.00058829*E981-34.3283*V981+0.30565*L981+54.6031*M981</f>
        <v>8712.7133523</v>
      </c>
      <c r="AJ981" s="29" t="n">
        <f aca="false">7491.3971-0.00058829*E981+0.30565*L981+54.6031*M981+0.0137554*N981-34.3283*V981</f>
        <v>8712.7133523</v>
      </c>
      <c r="AK981" s="30" t="n">
        <f aca="false">11611.58410651-152.38769329*I255+0.00324611*N255-2.92151591*V255-0.00770426*AA255-0.00077781*E255</f>
        <v>9533.22245050673</v>
      </c>
      <c r="AL981" s="29" t="n">
        <f aca="false">2192.59+2373.87*I981+0.0316653*N981-15.7623*V981+0.00202406*AA981-0.000740146*E981-0.00963493*(I981*N981)</f>
        <v>8989.38210103614</v>
      </c>
      <c r="AM981" s="30" t="n">
        <f aca="false">5205.907083+122.0638992*I981+13.609808*(N981/1000)-1.245906883*AD981+0.7746840854*AE981-134.2474226*AC981-1547.125689*IF(AND(B981&gt;=DATE(2020,3,20),B981&lt;=DATE(2020,6,26)),1,0)</f>
        <v>8998.7231354212</v>
      </c>
      <c r="AN981" s="30" t="n">
        <f aca="false">IF(ISNUMBER(C982),C982,AN982)-0.8328750492*(AD983-AD982)+3.274150872*(AE983-AE982)+0.7954612886*((IF(ISNUMBER(C982),C982,AN982)-IF(ISNUMBER(C981),C981,AN981))-(-0.8328750492*(AD982-AD981)+3.274150872*(AE982-AE981)))-1.394571582*AO982+0.4181414112*AO981</f>
        <v>9142.25825641519</v>
      </c>
      <c r="AP981" s="31" t="n">
        <f aca="false">AQ981+AR980+'ARIMAX(1,1,1) Model'!$C$19*(AR980-AR979)+'ARIMAX(1,1,1) Model'!$C$20*AS980</f>
        <v>8902.86521476949</v>
      </c>
      <c r="AQ981" s="31" t="n">
        <f aca="false">'ARIMAX(1,1,1) Model'!$C$6*I981+'ARIMAX(1,1,1) Model'!$C$7*N981/1000+'ARIMAX(1,1,1) Model'!$C$8*AD981+'ARIMAX(1,1,1) Model'!$C$9*AE981+'ARIMAX(1,1,1) Model'!$C$10*AC981+'ARIMAX(1,1,1) Model'!$C$11*IF(AND(B981&gt;='ARIMAX(1,1,1) Model'!$C$25,B981&lt;='ARIMAX(1,1,1) Model'!$C$26),1,0)+'ARIMAX(1,1,1) Model'!$C$12*E981/1000+'ARIMAX(1,1,1) Model'!$C$13*V981+'ARIMAX(1,1,1) Model'!$C$14*A981+'ARIMAX(1,1,1) Model'!$C$15*SIN(2*PI()*A981/'ARIMAX(1,1,1) Model'!$C$24)+'ARIMAX(1,1,1) Model'!$C$16*COS(2*PI()*A981/'ARIMAX(1,1,1) Model'!$C$24)+'ARIMAX(1,1,1) Model'!$C$17*SIN(4*PI()*A981/'ARIMAX(1,1,1) Model'!$C$24)+'ARIMAX(1,1,1) Model'!$C$18*COS(4*PI()*A981/'ARIMAX(1,1,1) Model'!$C$24)</f>
        <v>1680.70570925952</v>
      </c>
      <c r="AR981" s="31" t="n">
        <f aca="false">IF(ISNUMBER(C981),C981,AP981)-AQ981</f>
        <v>7334.29429074048</v>
      </c>
      <c r="AS981" s="31" t="n">
        <f aca="false">IF(ISNUMBER(C981),C981-AP981,0)</f>
        <v>112.134785230513</v>
      </c>
      <c r="AT981" s="32"/>
      <c r="AU981" s="33"/>
      <c r="AV981" s="33"/>
      <c r="AW981" s="31"/>
      <c r="AX981" s="31"/>
    </row>
    <row r="982" customFormat="false" ht="16.5" hidden="false" customHeight="true" outlineLevel="0" collapsed="false">
      <c r="A982" s="23" t="n">
        <v>981</v>
      </c>
      <c r="B982" s="24" t="n">
        <v>40137</v>
      </c>
      <c r="C982" s="23" t="n">
        <v>9092</v>
      </c>
      <c r="D982" s="25"/>
      <c r="E982" s="25" t="n">
        <v>507000</v>
      </c>
      <c r="F982" s="25"/>
      <c r="G982" s="25" t="n">
        <v>78.368</v>
      </c>
      <c r="H982" s="25" t="n">
        <v>77.04</v>
      </c>
      <c r="I982" s="25" t="n">
        <v>2.629</v>
      </c>
      <c r="J982" s="25" t="n">
        <v>14448.882</v>
      </c>
      <c r="K982" s="25" t="n">
        <v>840198</v>
      </c>
      <c r="L982" s="25" t="n">
        <v>1009</v>
      </c>
      <c r="M982" s="25" t="n">
        <v>10.576</v>
      </c>
      <c r="N982" s="25" t="n">
        <v>241970</v>
      </c>
      <c r="O982" s="25" t="n">
        <v>9927.8</v>
      </c>
      <c r="P982" s="25" t="n">
        <v>2591475</v>
      </c>
      <c r="Q982" s="25"/>
      <c r="R982" s="25" t="n">
        <v>15156</v>
      </c>
      <c r="S982" s="25" t="n">
        <v>12.279</v>
      </c>
      <c r="T982" s="25" t="n">
        <v>110.7</v>
      </c>
      <c r="U982" s="25" t="n">
        <v>20</v>
      </c>
      <c r="V982" s="25" t="n">
        <v>84.1</v>
      </c>
      <c r="W982" s="25" t="n">
        <v>91.718375</v>
      </c>
      <c r="X982" s="25"/>
      <c r="Y982" s="25"/>
      <c r="Z982" s="25"/>
      <c r="AA982" s="25" t="n">
        <v>304543</v>
      </c>
      <c r="AB982" s="26"/>
      <c r="AC982" s="27" t="n">
        <v>0</v>
      </c>
      <c r="AD982" s="28" t="n">
        <v>79</v>
      </c>
      <c r="AE982" s="28" t="n">
        <v>1.6</v>
      </c>
      <c r="AF982" s="27"/>
      <c r="AG982" s="29" t="n">
        <f aca="false">6753.47943187+0.36116788*I982+0.01252571*N982-22.85359542*V982+0.00407811*AA982-0.00067349*E982</f>
        <v>8763.78803983452</v>
      </c>
      <c r="AH982" s="29" t="n">
        <f aca="false">A982*'Simple Linear Regression'!$B$18+'Simple Linear Regression'!$B$17</f>
        <v>8722.16572625039</v>
      </c>
      <c r="AI982" s="29" t="n">
        <f aca="false">7491.3971+0.0137554*N982-0.00058829*E982-34.3283*V982+0.30565*L982+54.6031*M982</f>
        <v>8520.4014136</v>
      </c>
      <c r="AJ982" s="29" t="n">
        <f aca="false">7491.3971-0.00058829*E982+0.30565*L982+54.6031*M982+0.0137554*N982-34.3283*V982</f>
        <v>8520.4014136</v>
      </c>
      <c r="AK982" s="30" t="n">
        <f aca="false">11611.58410651-152.38769329*I256+0.00324611*N256-2.92151591*V256-0.00770426*AA256-0.00077781*E256</f>
        <v>9519.28131579738</v>
      </c>
      <c r="AL982" s="29" t="n">
        <f aca="false">2192.59+2373.87*I982+0.0316653*N982-15.7623*V982+0.00202406*AA982-0.000740146*E982-0.00963493*(I982*N982)</f>
        <v>8881.9407357691</v>
      </c>
      <c r="AM982" s="30" t="n">
        <f aca="false">5205.907083+122.0638992*I982+13.609808*(N982/1000)-1.245906883*AD982+0.7746840854*AE982-134.2474226*AC982-1547.125689*IF(AND(B982&gt;=DATE(2020,3,20),B982&lt;=DATE(2020,6,26)),1,0)</f>
        <v>8722.79116653644</v>
      </c>
      <c r="AN982" s="30" t="n">
        <f aca="false">IF(ISNUMBER(C983),C983,AN983)-0.8328750492*(AD984-AD983)+3.274150872*(AE984-AE983)+0.7954612886*((IF(ISNUMBER(C983),C983,AN983)-IF(ISNUMBER(C982),C982,AN982))-(-0.8328750492*(AD983-AD982)+3.274150872*(AE983-AE982)))-1.394571582*AO983+0.4181414112*AO982</f>
        <v>8827.60393340329</v>
      </c>
      <c r="AP982" s="31" t="n">
        <f aca="false">AQ982+AR981+'ARIMAX(1,1,1) Model'!$C$19*(AR981-AR980)+'ARIMAX(1,1,1) Model'!$C$20*AS981</f>
        <v>8918.77638515622</v>
      </c>
      <c r="AQ982" s="31" t="n">
        <f aca="false">'ARIMAX(1,1,1) Model'!$C$6*I982+'ARIMAX(1,1,1) Model'!$C$7*N982/1000+'ARIMAX(1,1,1) Model'!$C$8*AD982+'ARIMAX(1,1,1) Model'!$C$9*AE982+'ARIMAX(1,1,1) Model'!$C$10*AC982+'ARIMAX(1,1,1) Model'!$C$11*IF(AND(B982&gt;='ARIMAX(1,1,1) Model'!$C$25,B982&lt;='ARIMAX(1,1,1) Model'!$C$26),1,0)+'ARIMAX(1,1,1) Model'!$C$12*E982/1000+'ARIMAX(1,1,1) Model'!$C$13*V982+'ARIMAX(1,1,1) Model'!$C$14*A982+'ARIMAX(1,1,1) Model'!$C$15*SIN(2*PI()*A982/'ARIMAX(1,1,1) Model'!$C$24)+'ARIMAX(1,1,1) Model'!$C$16*COS(2*PI()*A982/'ARIMAX(1,1,1) Model'!$C$24)+'ARIMAX(1,1,1) Model'!$C$17*SIN(4*PI()*A982/'ARIMAX(1,1,1) Model'!$C$24)+'ARIMAX(1,1,1) Model'!$C$18*COS(4*PI()*A982/'ARIMAX(1,1,1) Model'!$C$24)</f>
        <v>1667.68122478759</v>
      </c>
      <c r="AR982" s="31" t="n">
        <f aca="false">IF(ISNUMBER(C982),C982,AP982)-AQ982</f>
        <v>7424.31877521241</v>
      </c>
      <c r="AS982" s="31" t="n">
        <f aca="false">IF(ISNUMBER(C982),C982-AP982,0)</f>
        <v>173.223614843781</v>
      </c>
      <c r="AT982" s="32"/>
      <c r="AU982" s="33"/>
      <c r="AV982" s="33"/>
      <c r="AW982" s="31"/>
      <c r="AX982" s="31"/>
    </row>
    <row r="983" customFormat="false" ht="16.5" hidden="false" customHeight="true" outlineLevel="0" collapsed="false">
      <c r="A983" s="23" t="n">
        <v>982</v>
      </c>
      <c r="B983" s="24" t="n">
        <v>40144</v>
      </c>
      <c r="C983" s="23" t="n">
        <v>8943</v>
      </c>
      <c r="D983" s="25"/>
      <c r="E983" s="25" t="n">
        <v>482000</v>
      </c>
      <c r="F983" s="25"/>
      <c r="G983" s="25" t="n">
        <v>76.1425</v>
      </c>
      <c r="H983" s="25" t="n">
        <v>76.515</v>
      </c>
      <c r="I983" s="25" t="n">
        <v>2.639</v>
      </c>
      <c r="J983" s="25" t="n">
        <v>14448.882</v>
      </c>
      <c r="K983" s="25" t="n">
        <v>840198</v>
      </c>
      <c r="L983" s="25" t="n">
        <v>1009</v>
      </c>
      <c r="M983" s="25" t="n">
        <v>10.576</v>
      </c>
      <c r="N983" s="25" t="n">
        <v>241970</v>
      </c>
      <c r="O983" s="25" t="n">
        <v>9927.8</v>
      </c>
      <c r="P983" s="25" t="n">
        <v>2591475</v>
      </c>
      <c r="Q983" s="25"/>
      <c r="R983" s="25" t="n">
        <v>15156</v>
      </c>
      <c r="S983" s="25" t="n">
        <v>12.279</v>
      </c>
      <c r="T983" s="25" t="n">
        <v>110.7</v>
      </c>
      <c r="U983" s="25" t="n">
        <v>20</v>
      </c>
      <c r="V983" s="25" t="n">
        <v>84.1</v>
      </c>
      <c r="W983" s="25" t="n">
        <v>91.59164</v>
      </c>
      <c r="X983" s="25"/>
      <c r="Y983" s="25"/>
      <c r="Z983" s="25"/>
      <c r="AA983" s="25" t="n">
        <v>304543</v>
      </c>
      <c r="AB983" s="26"/>
      <c r="AC983" s="27" t="n">
        <v>1</v>
      </c>
      <c r="AD983" s="28" t="n">
        <v>101</v>
      </c>
      <c r="AE983" s="28" t="n">
        <v>0</v>
      </c>
      <c r="AF983" s="27"/>
      <c r="AG983" s="29" t="n">
        <f aca="false">6753.47943187+0.36116788*I983+0.01252571*N983-22.85359542*V983+0.00407811*AA983-0.00067349*E983</f>
        <v>8780.62890151332</v>
      </c>
      <c r="AH983" s="29" t="n">
        <f aca="false">A983*'Simple Linear Regression'!$B$18+'Simple Linear Regression'!$B$17</f>
        <v>8723.0187633343</v>
      </c>
      <c r="AI983" s="29" t="n">
        <f aca="false">7491.3971+0.0137554*N983-0.00058829*E983-34.3283*V983+0.30565*L983+54.6031*M983</f>
        <v>8535.1086636</v>
      </c>
      <c r="AJ983" s="29" t="n">
        <f aca="false">7491.3971-0.00058829*E983+0.30565*L983+54.6031*M983+0.0137554*N983-34.3283*V983</f>
        <v>8535.1086636</v>
      </c>
      <c r="AK983" s="30" t="n">
        <f aca="false">11611.58410651-152.38769329*I257+0.00324611*N257-2.92151591*V257-0.00770426*AA257-0.00077781*E257</f>
        <v>9517.89395502422</v>
      </c>
      <c r="AL983" s="29" t="n">
        <f aca="false">2192.59+2373.87*I983+0.0316653*N983-15.7623*V983+0.00202406*AA983-0.000740146*E983-0.00963493*(I983*N983)</f>
        <v>8900.8694456481</v>
      </c>
      <c r="AM983" s="30" t="n">
        <f aca="false">5205.907083+122.0638992*I983+13.609808*(N983/1000)-1.245906883*AD983+0.7746840854*AE983-134.2474226*AC983-1547.125689*IF(AND(B983&gt;=DATE(2020,3,20),B983&lt;=DATE(2020,6,26)),1,0)</f>
        <v>8561.1149369658</v>
      </c>
      <c r="AN983" s="30" t="n">
        <f aca="false">IF(ISNUMBER(C984),C984,AN984)-0.8328750492*(AD985-AD984)+3.274150872*(AE985-AE984)+0.7954612886*((IF(ISNUMBER(C984),C984,AN984)-IF(ISNUMBER(C983),C983,AN983))-(-0.8328750492*(AD984-AD983)+3.274150872*(AE984-AE983)))-1.394571582*AO984+0.4181414112*AO983</f>
        <v>9033.29003801721</v>
      </c>
      <c r="AP983" s="31" t="n">
        <f aca="false">AQ983+AR982+'ARIMAX(1,1,1) Model'!$C$19*(AR982-AR981)+'ARIMAX(1,1,1) Model'!$C$20*AS982</f>
        <v>8835.67892810763</v>
      </c>
      <c r="AQ983" s="31" t="n">
        <f aca="false">'ARIMAX(1,1,1) Model'!$C$6*I983+'ARIMAX(1,1,1) Model'!$C$7*N983/1000+'ARIMAX(1,1,1) Model'!$C$8*AD983+'ARIMAX(1,1,1) Model'!$C$9*AE983+'ARIMAX(1,1,1) Model'!$C$10*AC983+'ARIMAX(1,1,1) Model'!$C$11*IF(AND(B983&gt;='ARIMAX(1,1,1) Model'!$C$25,B983&lt;='ARIMAX(1,1,1) Model'!$C$26),1,0)+'ARIMAX(1,1,1) Model'!$C$12*E983/1000+'ARIMAX(1,1,1) Model'!$C$13*V983+'ARIMAX(1,1,1) Model'!$C$14*A983+'ARIMAX(1,1,1) Model'!$C$15*SIN(2*PI()*A983/'ARIMAX(1,1,1) Model'!$C$24)+'ARIMAX(1,1,1) Model'!$C$16*COS(2*PI()*A983/'ARIMAX(1,1,1) Model'!$C$24)+'ARIMAX(1,1,1) Model'!$C$17*SIN(4*PI()*A983/'ARIMAX(1,1,1) Model'!$C$24)+'ARIMAX(1,1,1) Model'!$C$18*COS(4*PI()*A983/'ARIMAX(1,1,1) Model'!$C$24)</f>
        <v>1558.49563249301</v>
      </c>
      <c r="AR983" s="31" t="n">
        <f aca="false">IF(ISNUMBER(C983),C983,AP983)-AQ983</f>
        <v>7384.50436750699</v>
      </c>
      <c r="AS983" s="31" t="n">
        <f aca="false">IF(ISNUMBER(C983),C983-AP983,0)</f>
        <v>107.321071892369</v>
      </c>
      <c r="AT983" s="32"/>
      <c r="AU983" s="33"/>
      <c r="AV983" s="33"/>
      <c r="AW983" s="31"/>
      <c r="AX983" s="31"/>
    </row>
    <row r="984" customFormat="false" ht="16.5" hidden="false" customHeight="true" outlineLevel="0" collapsed="false">
      <c r="A984" s="23" t="n">
        <v>983</v>
      </c>
      <c r="B984" s="24" t="n">
        <v>40151</v>
      </c>
      <c r="C984" s="23" t="n">
        <v>9012</v>
      </c>
      <c r="D984" s="25"/>
      <c r="E984" s="25" t="n">
        <v>475000</v>
      </c>
      <c r="F984" s="25"/>
      <c r="G984" s="25" t="n">
        <v>76.806</v>
      </c>
      <c r="H984" s="25" t="n">
        <v>77.782</v>
      </c>
      <c r="I984" s="25" t="n">
        <v>2.629</v>
      </c>
      <c r="J984" s="25" t="n">
        <v>14448.882</v>
      </c>
      <c r="K984" s="25" t="n">
        <v>840198</v>
      </c>
      <c r="L984" s="25" t="n">
        <v>1009</v>
      </c>
      <c r="M984" s="25" t="n">
        <v>10.576</v>
      </c>
      <c r="N984" s="25" t="n">
        <v>241970</v>
      </c>
      <c r="O984" s="25" t="n">
        <v>9927.8</v>
      </c>
      <c r="P984" s="25" t="n">
        <v>2591475</v>
      </c>
      <c r="Q984" s="25"/>
      <c r="R984" s="25" t="n">
        <v>15156</v>
      </c>
      <c r="S984" s="25" t="n">
        <v>12.279</v>
      </c>
      <c r="T984" s="25" t="n">
        <v>110.7</v>
      </c>
      <c r="U984" s="25" t="n">
        <v>20</v>
      </c>
      <c r="V984" s="25" t="n">
        <v>84.1</v>
      </c>
      <c r="W984" s="25" t="n">
        <v>91.3836</v>
      </c>
      <c r="X984" s="25"/>
      <c r="Y984" s="25"/>
      <c r="Z984" s="25"/>
      <c r="AA984" s="25" t="n">
        <v>304543</v>
      </c>
      <c r="AB984" s="26"/>
      <c r="AC984" s="27" t="n">
        <v>0</v>
      </c>
      <c r="AD984" s="28" t="n">
        <v>122.5</v>
      </c>
      <c r="AE984" s="28" t="n">
        <v>0.7</v>
      </c>
      <c r="AF984" s="27"/>
      <c r="AG984" s="29" t="n">
        <f aca="false">6753.47943187+0.36116788*I984+0.01252571*N984-22.85359542*V984+0.00407811*AA984-0.00067349*E984</f>
        <v>8785.33971983452</v>
      </c>
      <c r="AH984" s="29" t="n">
        <f aca="false">A984*'Simple Linear Regression'!$B$18+'Simple Linear Regression'!$B$17</f>
        <v>8723.8718004182</v>
      </c>
      <c r="AI984" s="29" t="n">
        <f aca="false">7491.3971+0.0137554*N984-0.00058829*E984-34.3283*V984+0.30565*L984+54.6031*M984</f>
        <v>8539.2266936</v>
      </c>
      <c r="AJ984" s="29" t="n">
        <f aca="false">7491.3971-0.00058829*E984+0.30565*L984+54.6031*M984+0.0137554*N984-34.3283*V984</f>
        <v>8539.2266936</v>
      </c>
      <c r="AK984" s="30" t="n">
        <f aca="false">11611.58410651-152.38769329*I258+0.00324611*N258-2.92151591*V258-0.00770426*AA258-0.00077781*E258</f>
        <v>9544.30844847193</v>
      </c>
      <c r="AL984" s="29" t="n">
        <f aca="false">2192.59+2373.87*I984+0.0316653*N984-15.7623*V984+0.00202406*AA984-0.000740146*E984-0.00963493*(I984*N984)</f>
        <v>8905.6254077691</v>
      </c>
      <c r="AM984" s="30" t="n">
        <f aca="false">5205.907083+122.0638992*I984+13.609808*(N984/1000)-1.245906883*AD984+0.7746840854*AE984-134.2474226*AC984-1547.125689*IF(AND(B984&gt;=DATE(2020,3,20),B984&lt;=DATE(2020,6,26)),1,0)</f>
        <v>8667.89700144908</v>
      </c>
      <c r="AN984" s="30" t="n">
        <f aca="false">IF(ISNUMBER(C985),C985,AN985)-0.8328750492*(AD986-AD985)+3.274150872*(AE986-AE985)+0.7954612886*((IF(ISNUMBER(C985),C985,AN985)-IF(ISNUMBER(C984),C984,AN984))-(-0.8328750492*(AD985-AD984)+3.274150872*(AE985-AE984)))-1.394571582*AO985+0.4181414112*AO984</f>
        <v>8973.53737495507</v>
      </c>
      <c r="AP984" s="31" t="n">
        <f aca="false">AQ984+AR983+'ARIMAX(1,1,1) Model'!$C$19*(AR983-AR982)+'ARIMAX(1,1,1) Model'!$C$20*AS983</f>
        <v>8948.00765240825</v>
      </c>
      <c r="AQ984" s="31" t="n">
        <f aca="false">'ARIMAX(1,1,1) Model'!$C$6*I984+'ARIMAX(1,1,1) Model'!$C$7*N984/1000+'ARIMAX(1,1,1) Model'!$C$8*AD984+'ARIMAX(1,1,1) Model'!$C$9*AE984+'ARIMAX(1,1,1) Model'!$C$10*AC984+'ARIMAX(1,1,1) Model'!$C$11*IF(AND(B984&gt;='ARIMAX(1,1,1) Model'!$C$25,B984&lt;='ARIMAX(1,1,1) Model'!$C$26),1,0)+'ARIMAX(1,1,1) Model'!$C$12*E984/1000+'ARIMAX(1,1,1) Model'!$C$13*V984+'ARIMAX(1,1,1) Model'!$C$14*A984+'ARIMAX(1,1,1) Model'!$C$15*SIN(2*PI()*A984/'ARIMAX(1,1,1) Model'!$C$24)+'ARIMAX(1,1,1) Model'!$C$16*COS(2*PI()*A984/'ARIMAX(1,1,1) Model'!$C$24)+'ARIMAX(1,1,1) Model'!$C$17*SIN(4*PI()*A984/'ARIMAX(1,1,1) Model'!$C$24)+'ARIMAX(1,1,1) Model'!$C$18*COS(4*PI()*A984/'ARIMAX(1,1,1) Model'!$C$24)</f>
        <v>1663.98437434743</v>
      </c>
      <c r="AR984" s="31" t="n">
        <f aca="false">IF(ISNUMBER(C984),C984,AP984)-AQ984</f>
        <v>7348.01562565257</v>
      </c>
      <c r="AS984" s="31" t="n">
        <f aca="false">IF(ISNUMBER(C984),C984-AP984,0)</f>
        <v>63.9923475917458</v>
      </c>
      <c r="AT984" s="32"/>
      <c r="AU984" s="33"/>
      <c r="AV984" s="33"/>
      <c r="AW984" s="31"/>
      <c r="AX984" s="31"/>
    </row>
    <row r="985" customFormat="false" ht="16.5" hidden="false" customHeight="true" outlineLevel="0" collapsed="false">
      <c r="A985" s="23" t="n">
        <v>984</v>
      </c>
      <c r="B985" s="24" t="n">
        <v>40158</v>
      </c>
      <c r="C985" s="23" t="n">
        <v>8963</v>
      </c>
      <c r="D985" s="25"/>
      <c r="E985" s="25" t="n">
        <v>497000</v>
      </c>
      <c r="F985" s="25"/>
      <c r="G985" s="25" t="n">
        <v>71.51</v>
      </c>
      <c r="H985" s="25" t="n">
        <v>73.144</v>
      </c>
      <c r="I985" s="25" t="n">
        <v>2.634</v>
      </c>
      <c r="J985" s="25" t="n">
        <v>14448.882</v>
      </c>
      <c r="K985" s="25" t="n">
        <v>830487</v>
      </c>
      <c r="L985" s="25" t="n">
        <v>1044</v>
      </c>
      <c r="M985" s="25" t="n">
        <v>10.576</v>
      </c>
      <c r="N985" s="25" t="n">
        <v>241970</v>
      </c>
      <c r="O985" s="25" t="n">
        <v>9976.7</v>
      </c>
      <c r="P985" s="25" t="n">
        <v>2591475</v>
      </c>
      <c r="Q985" s="25"/>
      <c r="R985" s="25" t="n">
        <v>15156</v>
      </c>
      <c r="S985" s="25" t="n">
        <v>12.279</v>
      </c>
      <c r="T985" s="25" t="n">
        <v>110.7</v>
      </c>
      <c r="U985" s="25" t="n">
        <v>20</v>
      </c>
      <c r="V985" s="25" t="n">
        <v>84.9</v>
      </c>
      <c r="W985" s="25" t="n">
        <v>91.07808</v>
      </c>
      <c r="X985" s="25"/>
      <c r="Y985" s="25"/>
      <c r="Z985" s="25"/>
      <c r="AA985" s="25" t="n">
        <v>304543</v>
      </c>
      <c r="AB985" s="26"/>
      <c r="AC985" s="27" t="n">
        <v>0</v>
      </c>
      <c r="AD985" s="28" t="n">
        <v>175</v>
      </c>
      <c r="AE985" s="28" t="n">
        <v>0</v>
      </c>
      <c r="AF985" s="27"/>
      <c r="AG985" s="29" t="n">
        <f aca="false">6753.47943187+0.36116788*I985+0.01252571*N985-22.85359542*V985+0.00407811*AA985-0.00067349*E985</f>
        <v>8752.24186933792</v>
      </c>
      <c r="AH985" s="29" t="n">
        <f aca="false">A985*'Simple Linear Regression'!$B$18+'Simple Linear Regression'!$B$17</f>
        <v>8724.7248375021</v>
      </c>
      <c r="AI985" s="29" t="n">
        <f aca="false">7491.3971+0.0137554*N985-0.00058829*E985-34.3283*V985+0.30565*L985+54.6031*M985</f>
        <v>8509.5194236</v>
      </c>
      <c r="AJ985" s="29" t="n">
        <f aca="false">7491.3971-0.00058829*E985+0.30565*L985+54.6031*M985+0.0137554*N985-34.3283*V985</f>
        <v>8509.5194236</v>
      </c>
      <c r="AK985" s="30" t="n">
        <f aca="false">11611.58410651-152.38769329*I259+0.00324611*N259-2.92151591*V259-0.00770426*AA259-0.00077781*E259</f>
        <v>9541.22895153903</v>
      </c>
      <c r="AL985" s="29" t="n">
        <f aca="false">2192.59+2373.87*I985+0.0316653*N985-15.7623*V985+0.00202406*AA985-0.000740146*E985-0.00963493*(I985*N985)</f>
        <v>8876.9448857086</v>
      </c>
      <c r="AM985" s="30" t="n">
        <f aca="false">5205.907083+122.0638992*I985+13.609808*(N985/1000)-1.245906883*AD985+0.7746840854*AE985-134.2474226*AC985-1547.125689*IF(AND(B985&gt;=DATE(2020,3,20),B985&lt;=DATE(2020,6,26)),1,0)</f>
        <v>8602.5549307278</v>
      </c>
      <c r="AN985" s="30" t="n">
        <f aca="false">IF(ISNUMBER(C986),C986,AN986)-0.8328750492*(AD987-AD986)+3.274150872*(AE987-AE986)+0.7954612886*((IF(ISNUMBER(C986),C986,AN986)-IF(ISNUMBER(C985),C985,AN985))-(-0.8328750492*(AD986-AD985)+3.274150872*(AE986-AE985)))-1.394571582*AO986+0.4181414112*AO985</f>
        <v>9088.60872743803</v>
      </c>
      <c r="AP985" s="31" t="n">
        <f aca="false">AQ985+AR984+'ARIMAX(1,1,1) Model'!$C$19*(AR984-AR983)+'ARIMAX(1,1,1) Model'!$C$20*AS984</f>
        <v>8948.95630540673</v>
      </c>
      <c r="AQ985" s="31" t="n">
        <f aca="false">'ARIMAX(1,1,1) Model'!$C$6*I985+'ARIMAX(1,1,1) Model'!$C$7*N985/1000+'ARIMAX(1,1,1) Model'!$C$8*AD985+'ARIMAX(1,1,1) Model'!$C$9*AE985+'ARIMAX(1,1,1) Model'!$C$10*AC985+'ARIMAX(1,1,1) Model'!$C$11*IF(AND(B985&gt;='ARIMAX(1,1,1) Model'!$C$25,B985&lt;='ARIMAX(1,1,1) Model'!$C$26),1,0)+'ARIMAX(1,1,1) Model'!$C$12*E985/1000+'ARIMAX(1,1,1) Model'!$C$13*V985+'ARIMAX(1,1,1) Model'!$C$14*A985+'ARIMAX(1,1,1) Model'!$C$15*SIN(2*PI()*A985/'ARIMAX(1,1,1) Model'!$C$24)+'ARIMAX(1,1,1) Model'!$C$16*COS(2*PI()*A985/'ARIMAX(1,1,1) Model'!$C$24)+'ARIMAX(1,1,1) Model'!$C$17*SIN(4*PI()*A985/'ARIMAX(1,1,1) Model'!$C$24)+'ARIMAX(1,1,1) Model'!$C$18*COS(4*PI()*A985/'ARIMAX(1,1,1) Model'!$C$24)</f>
        <v>1662.09794221136</v>
      </c>
      <c r="AR985" s="31" t="n">
        <f aca="false">IF(ISNUMBER(C985),C985,AP985)-AQ985</f>
        <v>7300.90205778864</v>
      </c>
      <c r="AS985" s="31" t="n">
        <f aca="false">IF(ISNUMBER(C985),C985-AP985,0)</f>
        <v>14.0436945932706</v>
      </c>
      <c r="AT985" s="32"/>
      <c r="AU985" s="33"/>
      <c r="AV985" s="33"/>
      <c r="AW985" s="31"/>
      <c r="AX985" s="31"/>
    </row>
    <row r="986" customFormat="false" ht="16.5" hidden="false" customHeight="true" outlineLevel="0" collapsed="false">
      <c r="A986" s="23" t="n">
        <v>985</v>
      </c>
      <c r="B986" s="24" t="n">
        <v>40165</v>
      </c>
      <c r="C986" s="23" t="n">
        <v>9045</v>
      </c>
      <c r="D986" s="25"/>
      <c r="E986" s="25" t="n">
        <v>498000</v>
      </c>
      <c r="F986" s="25"/>
      <c r="G986" s="25" t="n">
        <v>71.724</v>
      </c>
      <c r="H986" s="25" t="n">
        <v>71.802</v>
      </c>
      <c r="I986" s="25" t="n">
        <v>2.599</v>
      </c>
      <c r="J986" s="25" t="n">
        <v>14448.882</v>
      </c>
      <c r="K986" s="25" t="n">
        <v>830487</v>
      </c>
      <c r="L986" s="25" t="n">
        <v>1044</v>
      </c>
      <c r="M986" s="25" t="n">
        <v>11.041</v>
      </c>
      <c r="N986" s="25" t="n">
        <v>252209</v>
      </c>
      <c r="O986" s="25" t="n">
        <v>9976.7</v>
      </c>
      <c r="P986" s="25" t="n">
        <v>2576593</v>
      </c>
      <c r="Q986" s="25"/>
      <c r="R986" s="25" t="n">
        <v>15156</v>
      </c>
      <c r="S986" s="25" t="n">
        <v>12.279</v>
      </c>
      <c r="T986" s="25" t="n">
        <v>110.7</v>
      </c>
      <c r="U986" s="25" t="n">
        <v>20</v>
      </c>
      <c r="V986" s="25" t="n">
        <v>84.9</v>
      </c>
      <c r="W986" s="25" t="n">
        <v>91.96172</v>
      </c>
      <c r="X986" s="25"/>
      <c r="Y986" s="25"/>
      <c r="Z986" s="25"/>
      <c r="AA986" s="25" t="n">
        <v>304543</v>
      </c>
      <c r="AB986" s="26"/>
      <c r="AC986" s="27" t="n">
        <v>0</v>
      </c>
      <c r="AD986" s="28" t="n">
        <v>159.5</v>
      </c>
      <c r="AE986" s="28" t="n">
        <v>0</v>
      </c>
      <c r="AF986" s="27"/>
      <c r="AG986" s="29" t="n">
        <f aca="false">6753.47943187+0.36116788*I986+0.01252571*N986-22.85359542*V986+0.00407811*AA986-0.00067349*E986</f>
        <v>8879.80648315212</v>
      </c>
      <c r="AH986" s="29" t="n">
        <f aca="false">A986*'Simple Linear Regression'!$B$18+'Simple Linear Regression'!$B$17</f>
        <v>8725.57787458601</v>
      </c>
      <c r="AI986" s="29" t="n">
        <f aca="false">7491.3971+0.0137554*N986-0.00058829*E986-34.3283*V986+0.30565*L986+54.6031*M986</f>
        <v>8675.1631157</v>
      </c>
      <c r="AJ986" s="29" t="n">
        <f aca="false">7491.3971-0.00058829*E986+0.30565*L986+54.6031*M986+0.0137554*N986-34.3283*V986</f>
        <v>8675.1631157</v>
      </c>
      <c r="AK986" s="30" t="n">
        <f aca="false">11611.58410651-152.38769329*I260+0.00324611*N260-2.92151591*V260-0.00770426*AA260-0.00077781*E260</f>
        <v>9521.29926153258</v>
      </c>
      <c r="AL986" s="29" t="n">
        <f aca="false">2192.59+2373.87*I986+0.0316653*N986-15.7623*V986+0.00202406*AA986-0.000740146*E986-0.00963493*(I986*N986)</f>
        <v>8942.54136337837</v>
      </c>
      <c r="AM986" s="30" t="n">
        <f aca="false">5205.907083+122.0638992*I986+13.609808*(N986/1000)-1.245906883*AD986+0.7746840854*AE986-134.2474226*AC986-1547.125689*IF(AND(B986&gt;=DATE(2020,3,20),B986&lt;=DATE(2020,6,26)),1,0)</f>
        <v>8756.9450750543</v>
      </c>
      <c r="AN986" s="30" t="n">
        <f aca="false">IF(ISNUMBER(C987),C987,AN987)-0.8328750492*(AD988-AD987)+3.274150872*(AE988-AE987)+0.7954612886*((IF(ISNUMBER(C987),C987,AN987)-IF(ISNUMBER(C986),C986,AN986))-(-0.8328750492*(AD987-AD986)+3.274150872*(AE987-AE986)))-1.394571582*AO987+0.4181414112*AO986</f>
        <v>9091.1280839752</v>
      </c>
      <c r="AP986" s="31" t="n">
        <f aca="false">AQ986+AR985+'ARIMAX(1,1,1) Model'!$C$19*(AR985-AR984)+'ARIMAX(1,1,1) Model'!$C$20*AS985</f>
        <v>8920.38530145866</v>
      </c>
      <c r="AQ986" s="31" t="n">
        <f aca="false">'ARIMAX(1,1,1) Model'!$C$6*I986+'ARIMAX(1,1,1) Model'!$C$7*N986/1000+'ARIMAX(1,1,1) Model'!$C$8*AD986+'ARIMAX(1,1,1) Model'!$C$9*AE986+'ARIMAX(1,1,1) Model'!$C$10*AC986+'ARIMAX(1,1,1) Model'!$C$11*IF(AND(B986&gt;='ARIMAX(1,1,1) Model'!$C$25,B986&lt;='ARIMAX(1,1,1) Model'!$C$26),1,0)+'ARIMAX(1,1,1) Model'!$C$12*E986/1000+'ARIMAX(1,1,1) Model'!$C$13*V986+'ARIMAX(1,1,1) Model'!$C$14*A986+'ARIMAX(1,1,1) Model'!$C$15*SIN(2*PI()*A986/'ARIMAX(1,1,1) Model'!$C$24)+'ARIMAX(1,1,1) Model'!$C$16*COS(2*PI()*A986/'ARIMAX(1,1,1) Model'!$C$24)+'ARIMAX(1,1,1) Model'!$C$17*SIN(4*PI()*A986/'ARIMAX(1,1,1) Model'!$C$24)+'ARIMAX(1,1,1) Model'!$C$18*COS(4*PI()*A986/'ARIMAX(1,1,1) Model'!$C$24)</f>
        <v>1636.71880502814</v>
      </c>
      <c r="AR986" s="31" t="n">
        <f aca="false">IF(ISNUMBER(C986),C986,AP986)-AQ986</f>
        <v>7408.28119497186</v>
      </c>
      <c r="AS986" s="31" t="n">
        <f aca="false">IF(ISNUMBER(C986),C986-AP986,0)</f>
        <v>124.614698541338</v>
      </c>
      <c r="AT986" s="32"/>
      <c r="AU986" s="33"/>
      <c r="AV986" s="33"/>
      <c r="AW986" s="31"/>
      <c r="AX986" s="31"/>
    </row>
    <row r="987" customFormat="false" ht="16.5" hidden="false" customHeight="true" outlineLevel="0" collapsed="false">
      <c r="A987" s="23" t="n">
        <v>986</v>
      </c>
      <c r="B987" s="24" t="n">
        <v>40172</v>
      </c>
      <c r="C987" s="23" t="n">
        <v>9074</v>
      </c>
      <c r="D987" s="25"/>
      <c r="E987" s="25" t="n">
        <v>479000</v>
      </c>
      <c r="F987" s="25"/>
      <c r="G987" s="25" t="n">
        <v>74.7625</v>
      </c>
      <c r="H987" s="25" t="n">
        <v>73.35</v>
      </c>
      <c r="I987" s="25" t="n">
        <v>2.589</v>
      </c>
      <c r="J987" s="25" t="n">
        <v>14448.882</v>
      </c>
      <c r="K987" s="25" t="n">
        <v>830487</v>
      </c>
      <c r="L987" s="25" t="n">
        <v>1044</v>
      </c>
      <c r="M987" s="25" t="n">
        <v>11.041</v>
      </c>
      <c r="N987" s="25" t="n">
        <v>252209</v>
      </c>
      <c r="O987" s="25" t="n">
        <v>9976.7</v>
      </c>
      <c r="P987" s="25" t="n">
        <v>2576593</v>
      </c>
      <c r="Q987" s="25"/>
      <c r="R987" s="25" t="n">
        <v>15156</v>
      </c>
      <c r="S987" s="25" t="n">
        <v>12.279</v>
      </c>
      <c r="T987" s="25" t="n">
        <v>110.7</v>
      </c>
      <c r="U987" s="25" t="n">
        <v>20</v>
      </c>
      <c r="V987" s="25" t="n">
        <v>84.9</v>
      </c>
      <c r="W987" s="25" t="n">
        <v>92.58636</v>
      </c>
      <c r="X987" s="25"/>
      <c r="Y987" s="25"/>
      <c r="Z987" s="25"/>
      <c r="AA987" s="25" t="n">
        <v>304543</v>
      </c>
      <c r="AB987" s="26"/>
      <c r="AC987" s="27" t="n">
        <v>1</v>
      </c>
      <c r="AD987" s="28" t="n">
        <v>174.7</v>
      </c>
      <c r="AE987" s="28" t="n">
        <v>0.4</v>
      </c>
      <c r="AF987" s="27"/>
      <c r="AG987" s="29" t="n">
        <f aca="false">6753.47943187+0.36116788*I987+0.01252571*N987-22.85359542*V987+0.00407811*AA987-0.00067349*E987</f>
        <v>8892.59918147332</v>
      </c>
      <c r="AH987" s="29" t="n">
        <f aca="false">A987*'Simple Linear Regression'!$B$18+'Simple Linear Regression'!$B$17</f>
        <v>8726.43091166991</v>
      </c>
      <c r="AI987" s="29" t="n">
        <f aca="false">7491.3971+0.0137554*N987-0.00058829*E987-34.3283*V987+0.30565*L987+54.6031*M987</f>
        <v>8686.3406257</v>
      </c>
      <c r="AJ987" s="29" t="n">
        <f aca="false">7491.3971-0.00058829*E987+0.30565*L987+54.6031*M987+0.0137554*N987-34.3283*V987</f>
        <v>8686.3406257</v>
      </c>
      <c r="AK987" s="30" t="n">
        <f aca="false">11611.58410651-152.38769329*I261+0.00324611*N261-2.92151591*V261-0.00770426*AA261-0.00077781*E261</f>
        <v>9458.58555538561</v>
      </c>
      <c r="AL987" s="29" t="n">
        <f aca="false">2192.59+2373.87*I987+0.0316653*N987-15.7623*V987+0.00202406*AA987-0.000740146*E987-0.00963493*(I987*N987)</f>
        <v>8957.16559798207</v>
      </c>
      <c r="AM987" s="30" t="n">
        <f aca="false">5205.907083+122.0638992*I987+13.609808*(N987/1000)-1.245906883*AD987+0.7746840854*AE987-134.2474226*AC987-1547.125689*IF(AND(B987&gt;=DATE(2020,3,20),B987&lt;=DATE(2020,6,26)),1,0)</f>
        <v>8602.84910247486</v>
      </c>
      <c r="AN987" s="30" t="n">
        <f aca="false">IF(ISNUMBER(C988),C988,AN988)-0.8328750492*(AD989-AD988)+3.274150872*(AE989-AE988)+0.7954612886*((IF(ISNUMBER(C988),C988,AN988)-IF(ISNUMBER(C987),C987,AN987))-(-0.8328750492*(AD988-AD987)+3.274150872*(AE988-AE987)))-1.394571582*AO988+0.4181414112*AO987</f>
        <v>8461.53307414235</v>
      </c>
      <c r="AP987" s="31" t="n">
        <f aca="false">AQ987+AR986+'ARIMAX(1,1,1) Model'!$C$19*(AR986-AR985)+'ARIMAX(1,1,1) Model'!$C$20*AS986</f>
        <v>8829.22403814376</v>
      </c>
      <c r="AQ987" s="31" t="n">
        <f aca="false">'ARIMAX(1,1,1) Model'!$C$6*I987+'ARIMAX(1,1,1) Model'!$C$7*N987/1000+'ARIMAX(1,1,1) Model'!$C$8*AD987+'ARIMAX(1,1,1) Model'!$C$9*AE987+'ARIMAX(1,1,1) Model'!$C$10*AC987+'ARIMAX(1,1,1) Model'!$C$11*IF(AND(B987&gt;='ARIMAX(1,1,1) Model'!$C$25,B987&lt;='ARIMAX(1,1,1) Model'!$C$26),1,0)+'ARIMAX(1,1,1) Model'!$C$12*E987/1000+'ARIMAX(1,1,1) Model'!$C$13*V987+'ARIMAX(1,1,1) Model'!$C$14*A987+'ARIMAX(1,1,1) Model'!$C$15*SIN(2*PI()*A987/'ARIMAX(1,1,1) Model'!$C$24)+'ARIMAX(1,1,1) Model'!$C$16*COS(2*PI()*A987/'ARIMAX(1,1,1) Model'!$C$24)+'ARIMAX(1,1,1) Model'!$C$17*SIN(4*PI()*A987/'ARIMAX(1,1,1) Model'!$C$24)+'ARIMAX(1,1,1) Model'!$C$18*COS(4*PI()*A987/'ARIMAX(1,1,1) Model'!$C$24)</f>
        <v>1522.6336119888</v>
      </c>
      <c r="AR987" s="31" t="n">
        <f aca="false">IF(ISNUMBER(C987),C987,AP987)-AQ987</f>
        <v>7551.3663880112</v>
      </c>
      <c r="AS987" s="31" t="n">
        <f aca="false">IF(ISNUMBER(C987),C987-AP987,0)</f>
        <v>244.775961856245</v>
      </c>
      <c r="AT987" s="32"/>
      <c r="AU987" s="33"/>
      <c r="AV987" s="33"/>
      <c r="AW987" s="31"/>
      <c r="AX987" s="31"/>
    </row>
    <row r="988" customFormat="false" ht="16.5" hidden="false" customHeight="true" outlineLevel="0" collapsed="false">
      <c r="A988" s="23" t="n">
        <v>987</v>
      </c>
      <c r="B988" s="24" t="n">
        <v>40179</v>
      </c>
      <c r="C988" s="23" t="n">
        <v>8741</v>
      </c>
      <c r="D988" s="25"/>
      <c r="E988" s="25" t="n">
        <v>468000</v>
      </c>
      <c r="F988" s="25"/>
      <c r="G988" s="25" t="n">
        <v>79.07</v>
      </c>
      <c r="H988" s="25" t="n">
        <v>77.1925</v>
      </c>
      <c r="I988" s="25" t="n">
        <v>2.607</v>
      </c>
      <c r="J988" s="25" t="n">
        <v>14448.882</v>
      </c>
      <c r="K988" s="25" t="n">
        <v>830487</v>
      </c>
      <c r="L988" s="25" t="n">
        <v>1044</v>
      </c>
      <c r="M988" s="25" t="n">
        <v>11.041</v>
      </c>
      <c r="N988" s="25" t="n">
        <v>252209</v>
      </c>
      <c r="O988" s="25" t="n">
        <v>9976.7</v>
      </c>
      <c r="P988" s="25" t="n">
        <v>2576593</v>
      </c>
      <c r="Q988" s="25"/>
      <c r="R988" s="25" t="n">
        <v>15156</v>
      </c>
      <c r="S988" s="25" t="n">
        <v>12.279</v>
      </c>
      <c r="T988" s="25" t="n">
        <v>110.7</v>
      </c>
      <c r="U988" s="25" t="n">
        <v>20</v>
      </c>
      <c r="V988" s="25" t="n">
        <v>84.9</v>
      </c>
      <c r="W988" s="25" t="n">
        <v>93.0297333333333</v>
      </c>
      <c r="X988" s="25"/>
      <c r="Y988" s="25"/>
      <c r="Z988" s="25"/>
      <c r="AA988" s="25" t="n">
        <v>304543</v>
      </c>
      <c r="AB988" s="26"/>
      <c r="AC988" s="27" t="n">
        <v>1</v>
      </c>
      <c r="AD988" s="28" t="n">
        <v>191.1</v>
      </c>
      <c r="AE988" s="28" t="n">
        <v>0</v>
      </c>
      <c r="AF988" s="27"/>
      <c r="AG988" s="29" t="n">
        <f aca="false">6753.47943187+0.36116788*I988+0.01252571*N988-22.85359542*V988+0.00407811*AA988-0.00067349*E988</f>
        <v>8900.01407249516</v>
      </c>
      <c r="AH988" s="29" t="n">
        <f aca="false">A988*'Simple Linear Regression'!$B$18+'Simple Linear Regression'!$B$17</f>
        <v>8727.28394875382</v>
      </c>
      <c r="AI988" s="29" t="n">
        <f aca="false">7491.3971+0.0137554*N988-0.00058829*E988-34.3283*V988+0.30565*L988+54.6031*M988</f>
        <v>8692.8118157</v>
      </c>
      <c r="AJ988" s="29" t="n">
        <f aca="false">7491.3971-0.00058829*E988+0.30565*L988+54.6031*M988+0.0137554*N988-34.3283*V988</f>
        <v>8692.8118157</v>
      </c>
      <c r="AK988" s="30" t="n">
        <f aca="false">11611.58410651-152.38769329*I262+0.00324611*N262-2.92151591*V262-0.00770426*AA262-0.00077781*E262</f>
        <v>9480.97378615877</v>
      </c>
      <c r="AL988" s="29" t="n">
        <f aca="false">2192.59+2373.87*I988+0.0316653*N988-15.7623*V988+0.00202406*AA988-0.000740146*E988-0.00963493*(I988*N988)</f>
        <v>8964.29657489541</v>
      </c>
      <c r="AM988" s="30" t="n">
        <f aca="false">5205.907083+122.0638992*I988+13.609808*(N988/1000)-1.245906883*AD988+0.7746840854*AE988-134.2474226*AC988-1547.125689*IF(AND(B988&gt;=DATE(2020,3,20),B988&lt;=DATE(2020,6,26)),1,0)</f>
        <v>8584.3035061451</v>
      </c>
      <c r="AN988" s="30" t="n">
        <f aca="false">IF(ISNUMBER(C989),C989,AN989)-0.8328750492*(AD990-AD989)+3.274150872*(AE990-AE989)+0.7954612886*((IF(ISNUMBER(C989),C989,AN989)-IF(ISNUMBER(C988),C988,AN988))-(-0.8328750492*(AD989-AD988)+3.274150872*(AE989-AE988)))-1.394571582*AO989+0.4181414112*AO988</f>
        <v>8774.01510856737</v>
      </c>
      <c r="AP988" s="31" t="n">
        <f aca="false">AQ988+AR987+'ARIMAX(1,1,1) Model'!$C$19*(AR987-AR986)+'ARIMAX(1,1,1) Model'!$C$20*AS987</f>
        <v>8851.34289098158</v>
      </c>
      <c r="AQ988" s="31" t="n">
        <f aca="false">'ARIMAX(1,1,1) Model'!$C$6*I988+'ARIMAX(1,1,1) Model'!$C$7*N988/1000+'ARIMAX(1,1,1) Model'!$C$8*AD988+'ARIMAX(1,1,1) Model'!$C$9*AE988+'ARIMAX(1,1,1) Model'!$C$10*AC988+'ARIMAX(1,1,1) Model'!$C$11*IF(AND(B988&gt;='ARIMAX(1,1,1) Model'!$C$25,B988&lt;='ARIMAX(1,1,1) Model'!$C$26),1,0)+'ARIMAX(1,1,1) Model'!$C$12*E988/1000+'ARIMAX(1,1,1) Model'!$C$13*V988+'ARIMAX(1,1,1) Model'!$C$14*A988+'ARIMAX(1,1,1) Model'!$C$15*SIN(2*PI()*A988/'ARIMAX(1,1,1) Model'!$C$24)+'ARIMAX(1,1,1) Model'!$C$16*COS(2*PI()*A988/'ARIMAX(1,1,1) Model'!$C$24)+'ARIMAX(1,1,1) Model'!$C$17*SIN(4*PI()*A988/'ARIMAX(1,1,1) Model'!$C$24)+'ARIMAX(1,1,1) Model'!$C$18*COS(4*PI()*A988/'ARIMAX(1,1,1) Model'!$C$24)</f>
        <v>1506.33997054943</v>
      </c>
      <c r="AR988" s="31" t="n">
        <f aca="false">IF(ISNUMBER(C988),C988,AP988)-AQ988</f>
        <v>7234.66002945057</v>
      </c>
      <c r="AS988" s="31" t="n">
        <f aca="false">IF(ISNUMBER(C988),C988-AP988,0)</f>
        <v>-110.342890981576</v>
      </c>
      <c r="AT988" s="32"/>
      <c r="AU988" s="33"/>
      <c r="AV988" s="33"/>
      <c r="AW988" s="31"/>
      <c r="AX988" s="31"/>
    </row>
    <row r="989" customFormat="false" ht="16.5" hidden="false" customHeight="true" outlineLevel="0" collapsed="false">
      <c r="A989" s="23" t="n">
        <v>988</v>
      </c>
      <c r="B989" s="24" t="n">
        <v>40186</v>
      </c>
      <c r="C989" s="23" t="n">
        <v>8740</v>
      </c>
      <c r="D989" s="25"/>
      <c r="E989" s="25" t="n">
        <v>456000</v>
      </c>
      <c r="F989" s="25"/>
      <c r="G989" s="25" t="n">
        <v>82.344</v>
      </c>
      <c r="H989" s="25" t="n">
        <v>79.818</v>
      </c>
      <c r="I989" s="25" t="n">
        <v>2.665</v>
      </c>
      <c r="J989" s="25" t="n">
        <v>14448.882</v>
      </c>
      <c r="K989" s="25" t="n">
        <v>830487</v>
      </c>
      <c r="L989" s="25" t="n">
        <v>1107</v>
      </c>
      <c r="M989" s="25" t="n">
        <v>11.041</v>
      </c>
      <c r="N989" s="25" t="n">
        <v>252209</v>
      </c>
      <c r="O989" s="25" t="n">
        <v>9985.7</v>
      </c>
      <c r="P989" s="25" t="n">
        <v>2576593</v>
      </c>
      <c r="Q989" s="25"/>
      <c r="R989" s="25" t="n">
        <v>15156</v>
      </c>
      <c r="S989" s="25" t="n">
        <v>12.279</v>
      </c>
      <c r="T989" s="25" t="n">
        <v>110.7</v>
      </c>
      <c r="U989" s="25" t="n">
        <v>20</v>
      </c>
      <c r="V989" s="25" t="n">
        <v>81.5</v>
      </c>
      <c r="W989" s="25" t="n">
        <v>92.895675</v>
      </c>
      <c r="X989" s="25"/>
      <c r="Y989" s="25"/>
      <c r="Z989" s="25"/>
      <c r="AA989" s="25" t="n">
        <v>304543</v>
      </c>
      <c r="AB989" s="26"/>
      <c r="AC989" s="27" t="n">
        <v>0</v>
      </c>
      <c r="AD989" s="28" t="n">
        <v>222.9</v>
      </c>
      <c r="AE989" s="28" t="n">
        <v>0</v>
      </c>
      <c r="AF989" s="27"/>
      <c r="AG989" s="29" t="n">
        <f aca="false">6753.47943187+0.36116788*I989+0.01252571*N989-22.85359542*V989+0.00407811*AA989-0.00067349*E989</f>
        <v>8985.8191246602</v>
      </c>
      <c r="AH989" s="29" t="n">
        <f aca="false">A989*'Simple Linear Regression'!$B$18+'Simple Linear Regression'!$B$17</f>
        <v>8728.13698583772</v>
      </c>
      <c r="AI989" s="29" t="n">
        <f aca="false">7491.3971+0.0137554*N989-0.00058829*E989-34.3283*V989+0.30565*L989+54.6031*M989</f>
        <v>8835.8434657</v>
      </c>
      <c r="AJ989" s="29" t="n">
        <f aca="false">7491.3971-0.00058829*E989+0.30565*L989+54.6031*M989+0.0137554*N989-34.3283*V989</f>
        <v>8835.8434657</v>
      </c>
      <c r="AK989" s="30" t="n">
        <f aca="false">11611.58410651-152.38769329*I263+0.00324611*N263-2.92151591*V263-0.00770426*AA263-0.00077781*E263</f>
        <v>9487.02044147593</v>
      </c>
      <c r="AL989" s="29" t="n">
        <f aca="false">2192.59+2373.87*I989+0.0316653*N989-15.7623*V989+0.00202406*AA989-0.000740146*E989-0.00963493*(I989*N989)</f>
        <v>9023.51367539395</v>
      </c>
      <c r="AM989" s="30" t="n">
        <f aca="false">5205.907083+122.0638992*I989+13.609808*(N989/1000)-1.245906883*AD989+0.7746840854*AE989-134.2474226*AC989-1547.125689*IF(AND(B989&gt;=DATE(2020,3,20),B989&lt;=DATE(2020,6,26)),1,0)</f>
        <v>8686.0107960193</v>
      </c>
      <c r="AN989" s="30" t="n">
        <f aca="false">IF(ISNUMBER(C990),C990,AN990)-0.8328750492*(AD991-AD990)+3.274150872*(AE991-AE990)+0.7954612886*((IF(ISNUMBER(C990),C990,AN990)-IF(ISNUMBER(C989),C989,AN989))-(-0.8328750492*(AD990-AD989)+3.274150872*(AE990-AE989)))-1.394571582*AO990+0.4181414112*AO989</f>
        <v>8529.56710774391</v>
      </c>
      <c r="AP989" s="31" t="n">
        <f aca="false">AQ989+AR988+'ARIMAX(1,1,1) Model'!$C$19*(AR988-AR987)+'ARIMAX(1,1,1) Model'!$C$20*AS988</f>
        <v>8854.49374094944</v>
      </c>
      <c r="AQ989" s="31" t="n">
        <f aca="false">'ARIMAX(1,1,1) Model'!$C$6*I989+'ARIMAX(1,1,1) Model'!$C$7*N989/1000+'ARIMAX(1,1,1) Model'!$C$8*AD989+'ARIMAX(1,1,1) Model'!$C$9*AE989+'ARIMAX(1,1,1) Model'!$C$10*AC989+'ARIMAX(1,1,1) Model'!$C$11*IF(AND(B989&gt;='ARIMAX(1,1,1) Model'!$C$25,B989&lt;='ARIMAX(1,1,1) Model'!$C$26),1,0)+'ARIMAX(1,1,1) Model'!$C$12*E989/1000+'ARIMAX(1,1,1) Model'!$C$13*V989+'ARIMAX(1,1,1) Model'!$C$14*A989+'ARIMAX(1,1,1) Model'!$C$15*SIN(2*PI()*A989/'ARIMAX(1,1,1) Model'!$C$24)+'ARIMAX(1,1,1) Model'!$C$16*COS(2*PI()*A989/'ARIMAX(1,1,1) Model'!$C$24)+'ARIMAX(1,1,1) Model'!$C$17*SIN(4*PI()*A989/'ARIMAX(1,1,1) Model'!$C$24)+'ARIMAX(1,1,1) Model'!$C$18*COS(4*PI()*A989/'ARIMAX(1,1,1) Model'!$C$24)</f>
        <v>1551.40478908005</v>
      </c>
      <c r="AR989" s="31" t="n">
        <f aca="false">IF(ISNUMBER(C989),C989,AP989)-AQ989</f>
        <v>7188.59521091995</v>
      </c>
      <c r="AS989" s="31" t="n">
        <f aca="false">IF(ISNUMBER(C989),C989-AP989,0)</f>
        <v>-114.493740949443</v>
      </c>
      <c r="AT989" s="32"/>
      <c r="AU989" s="33"/>
      <c r="AV989" s="33"/>
      <c r="AW989" s="31"/>
      <c r="AX989" s="31"/>
    </row>
    <row r="990" customFormat="false" ht="16.5" hidden="false" customHeight="true" outlineLevel="0" collapsed="false">
      <c r="A990" s="23" t="n">
        <v>989</v>
      </c>
      <c r="B990" s="24" t="n">
        <v>40193</v>
      </c>
      <c r="C990" s="23" t="n">
        <v>8602</v>
      </c>
      <c r="D990" s="25"/>
      <c r="E990" s="25" t="n">
        <v>469000</v>
      </c>
      <c r="F990" s="25"/>
      <c r="G990" s="25" t="n">
        <v>80.06</v>
      </c>
      <c r="H990" s="25" t="n">
        <v>78.31</v>
      </c>
      <c r="I990" s="25" t="n">
        <v>2.751</v>
      </c>
      <c r="J990" s="25" t="n">
        <v>14448.882</v>
      </c>
      <c r="K990" s="25" t="n">
        <v>865917</v>
      </c>
      <c r="L990" s="25" t="n">
        <v>1107</v>
      </c>
      <c r="M990" s="25" t="n">
        <v>11.041</v>
      </c>
      <c r="N990" s="25" t="n">
        <v>237264</v>
      </c>
      <c r="O990" s="25" t="n">
        <v>9985.7</v>
      </c>
      <c r="P990" s="25" t="n">
        <v>2576593</v>
      </c>
      <c r="Q990" s="25"/>
      <c r="R990" s="25" t="n">
        <v>15156</v>
      </c>
      <c r="S990" s="25" t="n">
        <v>12.279</v>
      </c>
      <c r="T990" s="25" t="n">
        <v>110.7</v>
      </c>
      <c r="U990" s="25" t="n">
        <v>20</v>
      </c>
      <c r="V990" s="25" t="n">
        <v>81.5</v>
      </c>
      <c r="W990" s="25" t="n">
        <v>92.23824</v>
      </c>
      <c r="X990" s="25"/>
      <c r="Y990" s="25"/>
      <c r="Z990" s="25"/>
      <c r="AA990" s="25" t="n">
        <v>304543</v>
      </c>
      <c r="AB990" s="26"/>
      <c r="AC990" s="27" t="n">
        <v>0</v>
      </c>
      <c r="AD990" s="28" t="n">
        <v>206.4</v>
      </c>
      <c r="AE990" s="28" t="n">
        <v>0</v>
      </c>
      <c r="AF990" s="27"/>
      <c r="AG990" s="29" t="n">
        <f aca="false">6753.47943187+0.36116788*I990+0.01252571*N990-22.85359542*V990+0.00407811*AA990-0.00067349*E990</f>
        <v>8789.89807914788</v>
      </c>
      <c r="AH990" s="29" t="n">
        <f aca="false">A990*'Simple Linear Regression'!$B$18+'Simple Linear Regression'!$B$17</f>
        <v>8728.99002292163</v>
      </c>
      <c r="AI990" s="29" t="n">
        <f aca="false">7491.3971+0.0137554*N990-0.00058829*E990-34.3283*V990+0.30565*L990+54.6031*M990</f>
        <v>8622.6212427</v>
      </c>
      <c r="AJ990" s="29" t="n">
        <f aca="false">7491.3971-0.00058829*E990+0.30565*L990+54.6031*M990+0.0137554*N990-34.3283*V990</f>
        <v>8622.6212427</v>
      </c>
      <c r="AK990" s="30" t="n">
        <f aca="false">11611.58410651-152.38769329*I264+0.00324611*N264-2.92151591*V264-0.00770426*AA264-0.00077781*E264</f>
        <v>9474.8016476558</v>
      </c>
      <c r="AL990" s="29" t="n">
        <f aca="false">2192.59+2373.87*I990+0.0316653*N990-15.7623*V990+0.00202406*AA990-0.000740146*E990-0.00963493*(I990*N990)</f>
        <v>8931.95288106848</v>
      </c>
      <c r="AM990" s="30" t="n">
        <f aca="false">5205.907083+122.0638992*I990+13.609808*(N990/1000)-1.245906883*AD990+0.7746840854*AE990-134.2474226*AC990-1547.125689*IF(AND(B990&gt;=DATE(2020,3,20),B990&lt;=DATE(2020,6,26)),1,0)</f>
        <v>8513.66717436</v>
      </c>
      <c r="AN990" s="30" t="n">
        <f aca="false">IF(ISNUMBER(C991),C991,AN991)-0.8328750492*(AD992-AD991)+3.274150872*(AE992-AE991)+0.7954612886*((IF(ISNUMBER(C991),C991,AN991)-IF(ISNUMBER(C990),C990,AN990))-(-0.8328750492*(AD991-AD990)+3.274150872*(AE991-AE990)))-1.394571582*AO991+0.4181414112*AO990</f>
        <v>8580.06567799984</v>
      </c>
      <c r="AP990" s="31" t="n">
        <f aca="false">AQ990+AR989+'ARIMAX(1,1,1) Model'!$C$19*(AR989-AR988)+'ARIMAX(1,1,1) Model'!$C$20*AS989</f>
        <v>8765.82924700878</v>
      </c>
      <c r="AQ990" s="31" t="n">
        <f aca="false">'ARIMAX(1,1,1) Model'!$C$6*I990+'ARIMAX(1,1,1) Model'!$C$7*N990/1000+'ARIMAX(1,1,1) Model'!$C$8*AD990+'ARIMAX(1,1,1) Model'!$C$9*AE990+'ARIMAX(1,1,1) Model'!$C$10*AC990+'ARIMAX(1,1,1) Model'!$C$11*IF(AND(B990&gt;='ARIMAX(1,1,1) Model'!$C$25,B990&lt;='ARIMAX(1,1,1) Model'!$C$26),1,0)+'ARIMAX(1,1,1) Model'!$C$12*E990/1000+'ARIMAX(1,1,1) Model'!$C$13*V990+'ARIMAX(1,1,1) Model'!$C$14*A990+'ARIMAX(1,1,1) Model'!$C$15*SIN(2*PI()*A990/'ARIMAX(1,1,1) Model'!$C$24)+'ARIMAX(1,1,1) Model'!$C$16*COS(2*PI()*A990/'ARIMAX(1,1,1) Model'!$C$24)+'ARIMAX(1,1,1) Model'!$C$17*SIN(4*PI()*A990/'ARIMAX(1,1,1) Model'!$C$24)+'ARIMAX(1,1,1) Model'!$C$18*COS(4*PI()*A990/'ARIMAX(1,1,1) Model'!$C$24)</f>
        <v>1478.67288778449</v>
      </c>
      <c r="AR990" s="31" t="n">
        <f aca="false">IF(ISNUMBER(C990),C990,AP990)-AQ990</f>
        <v>7123.32711221551</v>
      </c>
      <c r="AS990" s="31" t="n">
        <f aca="false">IF(ISNUMBER(C990),C990-AP990,0)</f>
        <v>-163.829247008776</v>
      </c>
      <c r="AT990" s="32"/>
      <c r="AU990" s="33"/>
      <c r="AV990" s="33"/>
      <c r="AW990" s="31"/>
      <c r="AX990" s="31"/>
    </row>
    <row r="991" customFormat="false" ht="16.5" hidden="false" customHeight="true" outlineLevel="0" collapsed="false">
      <c r="A991" s="23" t="n">
        <v>990</v>
      </c>
      <c r="B991" s="24" t="n">
        <v>40200</v>
      </c>
      <c r="C991" s="23" t="n">
        <v>8619</v>
      </c>
      <c r="D991" s="25"/>
      <c r="E991" s="25" t="n">
        <v>507000</v>
      </c>
      <c r="F991" s="25"/>
      <c r="G991" s="25" t="n">
        <v>76.6225</v>
      </c>
      <c r="H991" s="25" t="n">
        <v>74.2825</v>
      </c>
      <c r="I991" s="25" t="n">
        <v>2.739</v>
      </c>
      <c r="J991" s="25" t="n">
        <v>14448.882</v>
      </c>
      <c r="K991" s="25" t="n">
        <v>865917</v>
      </c>
      <c r="L991" s="25" t="n">
        <v>1107</v>
      </c>
      <c r="M991" s="25" t="n">
        <v>11.284</v>
      </c>
      <c r="N991" s="25" t="n">
        <v>237264</v>
      </c>
      <c r="O991" s="25" t="n">
        <v>9985.7</v>
      </c>
      <c r="P991" s="25" t="n">
        <v>2576593</v>
      </c>
      <c r="Q991" s="25"/>
      <c r="R991" s="25" t="n">
        <v>15156</v>
      </c>
      <c r="S991" s="25" t="n">
        <v>12.279</v>
      </c>
      <c r="T991" s="25" t="n">
        <v>110.7</v>
      </c>
      <c r="U991" s="25" t="n">
        <v>20</v>
      </c>
      <c r="V991" s="25" t="n">
        <v>81.5</v>
      </c>
      <c r="W991" s="25" t="n">
        <v>91.67612</v>
      </c>
      <c r="X991" s="25"/>
      <c r="Y991" s="25"/>
      <c r="Z991" s="25"/>
      <c r="AA991" s="25" t="n">
        <v>304543</v>
      </c>
      <c r="AB991" s="26"/>
      <c r="AC991" s="27" t="n">
        <v>0</v>
      </c>
      <c r="AD991" s="28" t="n">
        <v>150.8</v>
      </c>
      <c r="AE991" s="28" t="n">
        <v>0.6</v>
      </c>
      <c r="AF991" s="27"/>
      <c r="AG991" s="29" t="n">
        <f aca="false">6753.47943187+0.36116788*I991+0.01252571*N991-22.85359542*V991+0.00407811*AA991-0.00067349*E991</f>
        <v>8764.30112513332</v>
      </c>
      <c r="AH991" s="29" t="n">
        <f aca="false">A991*'Simple Linear Regression'!$B$18+'Simple Linear Regression'!$B$17</f>
        <v>8729.84306000553</v>
      </c>
      <c r="AI991" s="29" t="n">
        <f aca="false">7491.3971+0.0137554*N991-0.00058829*E991-34.3283*V991+0.30565*L991+54.6031*M991</f>
        <v>8613.534776</v>
      </c>
      <c r="AJ991" s="29" t="n">
        <f aca="false">7491.3971-0.00058829*E991+0.30565*L991+54.6031*M991+0.0137554*N991-34.3283*V991</f>
        <v>8613.534776</v>
      </c>
      <c r="AK991" s="30" t="n">
        <f aca="false">11611.58410651-152.38769329*I265+0.00324611*N265-2.92151591*V265-0.00770426*AA265-0.00077781*E265</f>
        <v>9476.84617380277</v>
      </c>
      <c r="AL991" s="29" t="n">
        <f aca="false">2192.59+2373.87*I991+0.0316653*N991-15.7623*V991+0.00202406*AA991-0.000740146*E991-0.00963493*(I991*N991)</f>
        <v>8902.77315744672</v>
      </c>
      <c r="AM991" s="30" t="n">
        <f aca="false">5205.907083+122.0638992*I991+13.609808*(N991/1000)-1.245906883*AD991+0.7746840854*AE991-134.2474226*AC991-1547.125689*IF(AND(B991&gt;=DATE(2020,3,20),B991&lt;=DATE(2020,6,26)),1,0)</f>
        <v>8581.93964071564</v>
      </c>
      <c r="AN991" s="30" t="n">
        <f aca="false">IF(ISNUMBER(C992),C992,AN992)-0.8328750492*(AD993-AD992)+3.274150872*(AE993-AE992)+0.7954612886*((IF(ISNUMBER(C992),C992,AN992)-IF(ISNUMBER(C991),C991,AN991))-(-0.8328750492*(AD992-AD991)+3.274150872*(AE992-AE991)))-1.394571582*AO992+0.4181414112*AO991</f>
        <v>8594.77423549114</v>
      </c>
      <c r="AP991" s="31" t="n">
        <f aca="false">AQ991+AR990+'ARIMAX(1,1,1) Model'!$C$19*(AR990-AR989)+'ARIMAX(1,1,1) Model'!$C$20*AS990</f>
        <v>8670.73304054002</v>
      </c>
      <c r="AQ991" s="31" t="n">
        <f aca="false">'ARIMAX(1,1,1) Model'!$C$6*I991+'ARIMAX(1,1,1) Model'!$C$7*N991/1000+'ARIMAX(1,1,1) Model'!$C$8*AD991+'ARIMAX(1,1,1) Model'!$C$9*AE991+'ARIMAX(1,1,1) Model'!$C$10*AC991+'ARIMAX(1,1,1) Model'!$C$11*IF(AND(B991&gt;='ARIMAX(1,1,1) Model'!$C$25,B991&lt;='ARIMAX(1,1,1) Model'!$C$26),1,0)+'ARIMAX(1,1,1) Model'!$C$12*E991/1000+'ARIMAX(1,1,1) Model'!$C$13*V991+'ARIMAX(1,1,1) Model'!$C$14*A991+'ARIMAX(1,1,1) Model'!$C$15*SIN(2*PI()*A991/'ARIMAX(1,1,1) Model'!$C$24)+'ARIMAX(1,1,1) Model'!$C$16*COS(2*PI()*A991/'ARIMAX(1,1,1) Model'!$C$24)+'ARIMAX(1,1,1) Model'!$C$17*SIN(4*PI()*A991/'ARIMAX(1,1,1) Model'!$C$24)+'ARIMAX(1,1,1) Model'!$C$18*COS(4*PI()*A991/'ARIMAX(1,1,1) Model'!$C$24)</f>
        <v>1406.31163309578</v>
      </c>
      <c r="AR991" s="31" t="n">
        <f aca="false">IF(ISNUMBER(C991),C991,AP991)-AQ991</f>
        <v>7212.68836690422</v>
      </c>
      <c r="AS991" s="31" t="n">
        <f aca="false">IF(ISNUMBER(C991),C991-AP991,0)</f>
        <v>-51.7330405400153</v>
      </c>
      <c r="AT991" s="32"/>
      <c r="AU991" s="33"/>
      <c r="AV991" s="33"/>
      <c r="AW991" s="31"/>
      <c r="AX991" s="31"/>
    </row>
    <row r="992" customFormat="false" ht="16.5" hidden="false" customHeight="true" outlineLevel="0" collapsed="false">
      <c r="A992" s="23" t="n">
        <v>991</v>
      </c>
      <c r="B992" s="24" t="n">
        <v>40207</v>
      </c>
      <c r="C992" s="23" t="n">
        <v>8613</v>
      </c>
      <c r="D992" s="25"/>
      <c r="E992" s="25" t="n">
        <v>471000</v>
      </c>
      <c r="F992" s="25"/>
      <c r="G992" s="25" t="n">
        <v>73.936</v>
      </c>
      <c r="H992" s="25" t="n">
        <v>71.882</v>
      </c>
      <c r="I992" s="25" t="n">
        <v>2.705</v>
      </c>
      <c r="J992" s="25" t="n">
        <v>14448.882</v>
      </c>
      <c r="K992" s="25" t="n">
        <v>865917</v>
      </c>
      <c r="L992" s="25" t="n">
        <v>1107</v>
      </c>
      <c r="M992" s="25" t="n">
        <v>11.284</v>
      </c>
      <c r="N992" s="25" t="n">
        <v>237264</v>
      </c>
      <c r="O992" s="25" t="n">
        <v>9985.7</v>
      </c>
      <c r="P992" s="25" t="n">
        <v>2576593</v>
      </c>
      <c r="Q992" s="25"/>
      <c r="R992" s="25" t="n">
        <v>15156</v>
      </c>
      <c r="S992" s="25" t="n">
        <v>12.279</v>
      </c>
      <c r="T992" s="25" t="n">
        <v>110.7</v>
      </c>
      <c r="U992" s="25" t="n">
        <v>20</v>
      </c>
      <c r="V992" s="25" t="n">
        <v>81.5</v>
      </c>
      <c r="W992" s="25" t="n">
        <v>92.56085</v>
      </c>
      <c r="X992" s="25"/>
      <c r="Y992" s="25"/>
      <c r="Z992" s="25"/>
      <c r="AA992" s="25" t="n">
        <v>304543</v>
      </c>
      <c r="AB992" s="26"/>
      <c r="AC992" s="27" t="n">
        <v>0</v>
      </c>
      <c r="AD992" s="28" t="n">
        <v>166.5</v>
      </c>
      <c r="AE992" s="28" t="n">
        <v>0.3</v>
      </c>
      <c r="AF992" s="27"/>
      <c r="AG992" s="29" t="n">
        <f aca="false">6753.47943187+0.36116788*I992+0.01252571*N992-22.85359542*V992+0.00407811*AA992-0.00067349*E992</f>
        <v>8788.5344854254</v>
      </c>
      <c r="AH992" s="29" t="n">
        <f aca="false">A992*'Simple Linear Regression'!$B$18+'Simple Linear Regression'!$B$17</f>
        <v>8730.69609708943</v>
      </c>
      <c r="AI992" s="29" t="n">
        <f aca="false">7491.3971+0.0137554*N992-0.00058829*E992-34.3283*V992+0.30565*L992+54.6031*M992</f>
        <v>8634.713216</v>
      </c>
      <c r="AJ992" s="29" t="n">
        <f aca="false">7491.3971-0.00058829*E992+0.30565*L992+54.6031*M992+0.0137554*N992-34.3283*V992</f>
        <v>8634.713216</v>
      </c>
      <c r="AK992" s="30" t="n">
        <f aca="false">11611.58410651-152.38769329*I266+0.00324611*N266-2.92151591*V266-0.00770426*AA266-0.00077781*E266</f>
        <v>9463.66155335697</v>
      </c>
      <c r="AL992" s="29" t="n">
        <f aca="false">2192.59+2373.87*I992+0.0316653*N992-15.7623*V992+0.00202406*AA992-0.000740146*E992-0.00963493*(I992*N992)</f>
        <v>8926.4315825184</v>
      </c>
      <c r="AM992" s="30" t="n">
        <f aca="false">5205.907083+122.0638992*I992+13.609808*(N992/1000)-1.245906883*AD992+0.7746840854*AE992-134.2474226*AC992-1547.125689*IF(AND(B992&gt;=DATE(2020,3,20),B992&lt;=DATE(2020,6,26)),1,0)</f>
        <v>8557.99632485412</v>
      </c>
      <c r="AN992" s="30" t="n">
        <f aca="false">IF(ISNUMBER(C993),C993,AN993)-0.8328750492*(AD994-AD993)+3.274150872*(AE994-AE993)+0.7954612886*((IF(ISNUMBER(C993),C993,AN993)-IF(ISNUMBER(C992),C992,AN992))-(-0.8328750492*(AD993-AD992)+3.274150872*(AE993-AE992)))-1.394571582*AO993+0.4181414112*AO992</f>
        <v>8894.55949100513</v>
      </c>
      <c r="AP992" s="31" t="n">
        <f aca="false">AQ992+AR991+'ARIMAX(1,1,1) Model'!$C$19*(AR991-AR990)+'ARIMAX(1,1,1) Model'!$C$20*AS991</f>
        <v>8709.81646058214</v>
      </c>
      <c r="AQ992" s="31" t="n">
        <f aca="false">'ARIMAX(1,1,1) Model'!$C$6*I992+'ARIMAX(1,1,1) Model'!$C$7*N992/1000+'ARIMAX(1,1,1) Model'!$C$8*AD992+'ARIMAX(1,1,1) Model'!$C$9*AE992+'ARIMAX(1,1,1) Model'!$C$10*AC992+'ARIMAX(1,1,1) Model'!$C$11*IF(AND(B992&gt;='ARIMAX(1,1,1) Model'!$C$25,B992&lt;='ARIMAX(1,1,1) Model'!$C$26),1,0)+'ARIMAX(1,1,1) Model'!$C$12*E992/1000+'ARIMAX(1,1,1) Model'!$C$13*V992+'ARIMAX(1,1,1) Model'!$C$14*A992+'ARIMAX(1,1,1) Model'!$C$15*SIN(2*PI()*A992/'ARIMAX(1,1,1) Model'!$C$24)+'ARIMAX(1,1,1) Model'!$C$16*COS(2*PI()*A992/'ARIMAX(1,1,1) Model'!$C$24)+'ARIMAX(1,1,1) Model'!$C$17*SIN(4*PI()*A992/'ARIMAX(1,1,1) Model'!$C$24)+'ARIMAX(1,1,1) Model'!$C$18*COS(4*PI()*A992/'ARIMAX(1,1,1) Model'!$C$24)</f>
        <v>1441.84848797597</v>
      </c>
      <c r="AR992" s="31" t="n">
        <f aca="false">IF(ISNUMBER(C992),C992,AP992)-AQ992</f>
        <v>7171.15151202403</v>
      </c>
      <c r="AS992" s="31" t="n">
        <f aca="false">IF(ISNUMBER(C992),C992-AP992,0)</f>
        <v>-96.8164605821403</v>
      </c>
      <c r="AT992" s="32"/>
      <c r="AU992" s="33"/>
      <c r="AV992" s="33"/>
      <c r="AW992" s="31"/>
      <c r="AX992" s="31"/>
    </row>
    <row r="993" customFormat="false" ht="16.5" hidden="false" customHeight="true" outlineLevel="0" collapsed="false">
      <c r="A993" s="23" t="n">
        <v>992</v>
      </c>
      <c r="B993" s="24" t="n">
        <v>40214</v>
      </c>
      <c r="C993" s="23" t="n">
        <v>8766</v>
      </c>
      <c r="D993" s="25"/>
      <c r="E993" s="25" t="n">
        <v>496000</v>
      </c>
      <c r="F993" s="25"/>
      <c r="G993" s="25" t="n">
        <v>74.572</v>
      </c>
      <c r="H993" s="25" t="n">
        <v>72.54</v>
      </c>
      <c r="I993" s="25" t="n">
        <v>2.661</v>
      </c>
      <c r="J993" s="25" t="n">
        <v>14651.249</v>
      </c>
      <c r="K993" s="25" t="n">
        <v>865917</v>
      </c>
      <c r="L993" s="25" t="n">
        <v>1172</v>
      </c>
      <c r="M993" s="25" t="n">
        <v>11.284</v>
      </c>
      <c r="N993" s="25" t="n">
        <v>237264</v>
      </c>
      <c r="O993" s="25" t="n">
        <v>10052.6</v>
      </c>
      <c r="P993" s="25" t="n">
        <v>2576593</v>
      </c>
      <c r="Q993" s="25"/>
      <c r="R993" s="25" t="n">
        <v>15156</v>
      </c>
      <c r="S993" s="25" t="n">
        <v>12.279</v>
      </c>
      <c r="T993" s="25" t="n">
        <v>111.1</v>
      </c>
      <c r="U993" s="25" t="n">
        <v>20</v>
      </c>
      <c r="V993" s="25" t="n">
        <v>81.1</v>
      </c>
      <c r="W993" s="25" t="n">
        <v>93.3101</v>
      </c>
      <c r="X993" s="25"/>
      <c r="Y993" s="25"/>
      <c r="Z993" s="25"/>
      <c r="AA993" s="25" t="n">
        <v>304543</v>
      </c>
      <c r="AB993" s="26"/>
      <c r="AC993" s="27" t="n">
        <v>0</v>
      </c>
      <c r="AD993" s="28" t="n">
        <v>194.9</v>
      </c>
      <c r="AE993" s="28" t="n">
        <v>0</v>
      </c>
      <c r="AF993" s="27"/>
      <c r="AG993" s="29" t="n">
        <f aca="false">6753.47943187+0.36116788*I993+0.01252571*N993-22.85359542*V993+0.00407811*AA993-0.00067349*E993</f>
        <v>8780.82278220668</v>
      </c>
      <c r="AH993" s="29" t="n">
        <f aca="false">A993*'Simple Linear Regression'!$B$18+'Simple Linear Regression'!$B$17</f>
        <v>8731.54913417334</v>
      </c>
      <c r="AI993" s="29" t="n">
        <f aca="false">7491.3971+0.0137554*N993-0.00058829*E993-34.3283*V993+0.30565*L993+54.6031*M993</f>
        <v>8653.604536</v>
      </c>
      <c r="AJ993" s="29" t="n">
        <f aca="false">7491.3971-0.00058829*E993+0.30565*L993+54.6031*M993+0.0137554*N993-34.3283*V993</f>
        <v>8653.604536</v>
      </c>
      <c r="AK993" s="30" t="n">
        <f aca="false">11611.58410651-152.38769329*I267+0.00324611*N267-2.92151591*V267-0.00770426*AA267-0.00077781*E267</f>
        <v>9455.23171347904</v>
      </c>
      <c r="AL993" s="29" t="n">
        <f aca="false">2192.59+2373.87*I993+0.0316653*N993-15.7623*V993+0.00202406*AA993-0.000740146*E993-0.00963493*(I993*N993)</f>
        <v>8910.36754190528</v>
      </c>
      <c r="AM993" s="30" t="n">
        <f aca="false">5205.907083+122.0638992*I993+13.609808*(N993/1000)-1.245906883*AD993+0.7746840854*AE993-134.2474226*AC993-1547.125689*IF(AND(B993&gt;=DATE(2020,3,20),B993&lt;=DATE(2020,6,26)),1,0)</f>
        <v>8517.0093525865</v>
      </c>
      <c r="AN993" s="30" t="n">
        <f aca="false">IF(ISNUMBER(C994),C994,AN994)-0.8328750492*(AD995-AD994)+3.274150872*(AE995-AE994)+0.7954612886*((IF(ISNUMBER(C994),C994,AN994)-IF(ISNUMBER(C993),C993,AN993))-(-0.8328750492*(AD994-AD993)+3.274150872*(AE994-AE993)))-1.394571582*AO994+0.4181414112*AO993</f>
        <v>8347.99207634287</v>
      </c>
      <c r="AP993" s="31" t="n">
        <f aca="false">AQ993+AR992+'ARIMAX(1,1,1) Model'!$C$19*(AR992-AR991)+'ARIMAX(1,1,1) Model'!$C$20*AS992</f>
        <v>8701.6626440833</v>
      </c>
      <c r="AQ993" s="31" t="n">
        <f aca="false">'ARIMAX(1,1,1) Model'!$C$6*I993+'ARIMAX(1,1,1) Model'!$C$7*N993/1000+'ARIMAX(1,1,1) Model'!$C$8*AD993+'ARIMAX(1,1,1) Model'!$C$9*AE993+'ARIMAX(1,1,1) Model'!$C$10*AC993+'ARIMAX(1,1,1) Model'!$C$11*IF(AND(B993&gt;='ARIMAX(1,1,1) Model'!$C$25,B993&lt;='ARIMAX(1,1,1) Model'!$C$26),1,0)+'ARIMAX(1,1,1) Model'!$C$12*E993/1000+'ARIMAX(1,1,1) Model'!$C$13*V993+'ARIMAX(1,1,1) Model'!$C$14*A993+'ARIMAX(1,1,1) Model'!$C$15*SIN(2*PI()*A993/'ARIMAX(1,1,1) Model'!$C$24)+'ARIMAX(1,1,1) Model'!$C$16*COS(2*PI()*A993/'ARIMAX(1,1,1) Model'!$C$24)+'ARIMAX(1,1,1) Model'!$C$17*SIN(4*PI()*A993/'ARIMAX(1,1,1) Model'!$C$24)+'ARIMAX(1,1,1) Model'!$C$18*COS(4*PI()*A993/'ARIMAX(1,1,1) Model'!$C$24)</f>
        <v>1447.41939219987</v>
      </c>
      <c r="AR993" s="31" t="n">
        <f aca="false">IF(ISNUMBER(C993),C993,AP993)-AQ993</f>
        <v>7318.58060780013</v>
      </c>
      <c r="AS993" s="31" t="n">
        <f aca="false">IF(ISNUMBER(C993),C993-AP993,0)</f>
        <v>64.3373559167048</v>
      </c>
      <c r="AT993" s="32"/>
      <c r="AU993" s="33"/>
      <c r="AV993" s="33"/>
      <c r="AW993" s="31"/>
      <c r="AX993" s="31"/>
    </row>
    <row r="994" customFormat="false" ht="16.5" hidden="false" customHeight="true" outlineLevel="0" collapsed="false">
      <c r="A994" s="23" t="n">
        <v>993</v>
      </c>
      <c r="B994" s="24" t="n">
        <v>40221</v>
      </c>
      <c r="C994" s="23" t="n">
        <v>8521</v>
      </c>
      <c r="D994" s="25"/>
      <c r="E994" s="25" t="n">
        <v>466000</v>
      </c>
      <c r="F994" s="25"/>
      <c r="G994" s="25" t="n">
        <v>73.88</v>
      </c>
      <c r="H994" s="25" t="n">
        <v>70.852</v>
      </c>
      <c r="I994" s="25" t="n">
        <v>2.652</v>
      </c>
      <c r="J994" s="25" t="n">
        <v>14651.249</v>
      </c>
      <c r="K994" s="25" t="n">
        <v>904060</v>
      </c>
      <c r="L994" s="25" t="n">
        <v>1172</v>
      </c>
      <c r="M994" s="25" t="n">
        <v>11.284</v>
      </c>
      <c r="N994" s="25" t="n">
        <v>237264</v>
      </c>
      <c r="O994" s="25" t="n">
        <v>10052.6</v>
      </c>
      <c r="P994" s="25" t="n">
        <v>2576593</v>
      </c>
      <c r="Q994" s="25"/>
      <c r="R994" s="25" t="n">
        <v>15156</v>
      </c>
      <c r="S994" s="25" t="n">
        <v>12.279</v>
      </c>
      <c r="T994" s="25" t="n">
        <v>111.1</v>
      </c>
      <c r="U994" s="25" t="n">
        <v>20</v>
      </c>
      <c r="V994" s="25" t="n">
        <v>81.1</v>
      </c>
      <c r="W994" s="25" t="n">
        <v>93.90688</v>
      </c>
      <c r="X994" s="25"/>
      <c r="Y994" s="25"/>
      <c r="Z994" s="25"/>
      <c r="AA994" s="25" t="n">
        <v>304543</v>
      </c>
      <c r="AB994" s="26"/>
      <c r="AC994" s="27" t="n">
        <v>0</v>
      </c>
      <c r="AD994" s="28" t="n">
        <v>210.2</v>
      </c>
      <c r="AE994" s="28" t="n">
        <v>0</v>
      </c>
      <c r="AF994" s="27"/>
      <c r="AG994" s="29" t="n">
        <f aca="false">6753.47943187+0.36116788*I994+0.01252571*N994-22.85359542*V994+0.00407811*AA994-0.00067349*E994</f>
        <v>8801.02423169576</v>
      </c>
      <c r="AH994" s="29" t="n">
        <f aca="false">A994*'Simple Linear Regression'!$B$18+'Simple Linear Regression'!$B$17</f>
        <v>8732.40217125724</v>
      </c>
      <c r="AI994" s="29" t="n">
        <f aca="false">7491.3971+0.0137554*N994-0.00058829*E994-34.3283*V994+0.30565*L994+54.6031*M994</f>
        <v>8671.253236</v>
      </c>
      <c r="AJ994" s="29" t="n">
        <f aca="false">7491.3971-0.00058829*E994+0.30565*L994+54.6031*M994+0.0137554*N994-34.3283*V994</f>
        <v>8671.253236</v>
      </c>
      <c r="AK994" s="30" t="n">
        <f aca="false">11611.58410651-152.38769329*I268+0.00324611*N268-2.92151591*V268-0.00770426*AA268-0.00077781*E268</f>
        <v>9460.52399578575</v>
      </c>
      <c r="AL994" s="29" t="n">
        <f aca="false">2192.59+2373.87*I994+0.0316653*N994-15.7623*V994+0.00202406*AA994-0.000740146*E994-0.00963493*(I994*N994)</f>
        <v>8931.78129018896</v>
      </c>
      <c r="AM994" s="30" t="n">
        <f aca="false">5205.907083+122.0638992*I994+13.609808*(N994/1000)-1.245906883*AD994+0.7746840854*AE994-134.2474226*AC994-1547.125689*IF(AND(B994&gt;=DATE(2020,3,20),B994&lt;=DATE(2020,6,26)),1,0)</f>
        <v>8496.8484021838</v>
      </c>
      <c r="AN994" s="30" t="n">
        <f aca="false">IF(ISNUMBER(C995),C995,AN995)-0.8328750492*(AD996-AD995)+3.274150872*(AE996-AE995)+0.7954612886*((IF(ISNUMBER(C995),C995,AN995)-IF(ISNUMBER(C994),C994,AN994))-(-0.8328750492*(AD995-AD994)+3.274150872*(AE995-AE994)))-1.394571582*AO995+0.4181414112*AO994</f>
        <v>9507.74897593518</v>
      </c>
      <c r="AP994" s="31" t="n">
        <f aca="false">AQ994+AR993+'ARIMAX(1,1,1) Model'!$C$19*(AR993-AR992)+'ARIMAX(1,1,1) Model'!$C$20*AS993</f>
        <v>8766.57762299979</v>
      </c>
      <c r="AQ994" s="31" t="n">
        <f aca="false">'ARIMAX(1,1,1) Model'!$C$6*I994+'ARIMAX(1,1,1) Model'!$C$7*N994/1000+'ARIMAX(1,1,1) Model'!$C$8*AD994+'ARIMAX(1,1,1) Model'!$C$9*AE994+'ARIMAX(1,1,1) Model'!$C$10*AC994+'ARIMAX(1,1,1) Model'!$C$11*IF(AND(B994&gt;='ARIMAX(1,1,1) Model'!$C$25,B994&lt;='ARIMAX(1,1,1) Model'!$C$26),1,0)+'ARIMAX(1,1,1) Model'!$C$12*E994/1000+'ARIMAX(1,1,1) Model'!$C$13*V994+'ARIMAX(1,1,1) Model'!$C$14*A994+'ARIMAX(1,1,1) Model'!$C$15*SIN(2*PI()*A994/'ARIMAX(1,1,1) Model'!$C$24)+'ARIMAX(1,1,1) Model'!$C$16*COS(2*PI()*A994/'ARIMAX(1,1,1) Model'!$C$24)+'ARIMAX(1,1,1) Model'!$C$17*SIN(4*PI()*A994/'ARIMAX(1,1,1) Model'!$C$24)+'ARIMAX(1,1,1) Model'!$C$18*COS(4*PI()*A994/'ARIMAX(1,1,1) Model'!$C$24)</f>
        <v>1491.52700486724</v>
      </c>
      <c r="AR994" s="31" t="n">
        <f aca="false">IF(ISNUMBER(C994),C994,AP994)-AQ994</f>
        <v>7029.47299513276</v>
      </c>
      <c r="AS994" s="31" t="n">
        <f aca="false">IF(ISNUMBER(C994),C994-AP994,0)</f>
        <v>-245.577622999785</v>
      </c>
      <c r="AT994" s="32"/>
      <c r="AU994" s="33"/>
      <c r="AV994" s="33"/>
      <c r="AW994" s="31"/>
      <c r="AX994" s="31"/>
    </row>
    <row r="995" customFormat="false" ht="16.5" hidden="false" customHeight="true" outlineLevel="0" collapsed="false">
      <c r="A995" s="23" t="n">
        <v>994</v>
      </c>
      <c r="B995" s="24" t="n">
        <v>40228</v>
      </c>
      <c r="C995" s="23" t="n">
        <v>9064</v>
      </c>
      <c r="D995" s="25"/>
      <c r="E995" s="25" t="n">
        <v>489000</v>
      </c>
      <c r="F995" s="25"/>
      <c r="G995" s="25" t="n">
        <v>78.2475</v>
      </c>
      <c r="H995" s="25" t="n">
        <v>75.8</v>
      </c>
      <c r="I995" s="25" t="n">
        <v>2.608</v>
      </c>
      <c r="J995" s="25" t="n">
        <v>14651.249</v>
      </c>
      <c r="K995" s="25" t="n">
        <v>904060</v>
      </c>
      <c r="L995" s="25" t="n">
        <v>1172</v>
      </c>
      <c r="M995" s="25" t="n">
        <v>10.893</v>
      </c>
      <c r="N995" s="25" t="n">
        <v>239593</v>
      </c>
      <c r="O995" s="25" t="n">
        <v>10052.6</v>
      </c>
      <c r="P995" s="25" t="n">
        <v>2576593</v>
      </c>
      <c r="Q995" s="25"/>
      <c r="R995" s="25" t="n">
        <v>15156</v>
      </c>
      <c r="S995" s="25" t="n">
        <v>12.279</v>
      </c>
      <c r="T995" s="25" t="n">
        <v>111.1</v>
      </c>
      <c r="U995" s="25" t="n">
        <v>20</v>
      </c>
      <c r="V995" s="25" t="n">
        <v>81.1</v>
      </c>
      <c r="W995" s="25" t="n">
        <v>93.9976</v>
      </c>
      <c r="X995" s="25"/>
      <c r="Y995" s="25"/>
      <c r="Z995" s="25"/>
      <c r="AA995" s="25" t="n">
        <v>304543</v>
      </c>
      <c r="AB995" s="26"/>
      <c r="AC995" s="27" t="n">
        <v>0</v>
      </c>
      <c r="AD995" s="28" t="n">
        <v>196.1</v>
      </c>
      <c r="AE995" s="28" t="n">
        <v>0</v>
      </c>
      <c r="AF995" s="27"/>
      <c r="AG995" s="29" t="n">
        <f aca="false">6753.47943187+0.36116788*I995+0.01252571*N995-22.85359542*V995+0.00407811*AA995-0.00067349*E995</f>
        <v>8814.69044889904</v>
      </c>
      <c r="AH995" s="29" t="n">
        <f aca="false">A995*'Simple Linear Regression'!$B$18+'Simple Linear Regression'!$B$17</f>
        <v>8733.25520834115</v>
      </c>
      <c r="AI995" s="29" t="n">
        <f aca="false">7491.3971+0.0137554*N995-0.00058829*E995-34.3283*V995+0.30565*L995+54.6031*M995</f>
        <v>8668.4090805</v>
      </c>
      <c r="AJ995" s="29" t="n">
        <f aca="false">7491.3971-0.00058829*E995+0.30565*L995+54.6031*M995+0.0137554*N995-34.3283*V995</f>
        <v>8668.4090805</v>
      </c>
      <c r="AK995" s="30" t="n">
        <f aca="false">11611.58410651-152.38769329*I269+0.00324611*N269-2.92151591*V269-0.00770426*AA269-0.00077781*E269</f>
        <v>9409.05190649285</v>
      </c>
      <c r="AL995" s="29" t="n">
        <f aca="false">2192.59+2373.87*I995+0.0316653*N995-15.7623*V995+0.00202406*AA995-0.000740146*E995-0.00963493*(I995*N995)</f>
        <v>8926.11823213808</v>
      </c>
      <c r="AM995" s="30" t="n">
        <f aca="false">5205.907083+122.0638992*I995+13.609808*(N995/1000)-1.245906883*AD995+0.7746840854*AE995-134.2474226*AC995-1547.125689*IF(AND(B995&gt;=DATE(2020,3,20),B995&lt;=DATE(2020,6,26)),1,0)</f>
        <v>8540.7421205013</v>
      </c>
      <c r="AN995" s="30" t="n">
        <f aca="false">IF(ISNUMBER(C996),C996,AN996)-0.8328750492*(AD997-AD996)+3.274150872*(AE997-AE996)+0.7954612886*((IF(ISNUMBER(C996),C996,AN996)-IF(ISNUMBER(C995),C995,AN995))-(-0.8328750492*(AD996-AD995)+3.274150872*(AE996-AE995)))-1.394571582*AO996+0.4181414112*AO995</f>
        <v>8716.06709077802</v>
      </c>
      <c r="AP995" s="31" t="n">
        <f aca="false">AQ995+AR994+'ARIMAX(1,1,1) Model'!$C$19*(AR994-AR993)+'ARIMAX(1,1,1) Model'!$C$20*AS994</f>
        <v>8721.29455469163</v>
      </c>
      <c r="AQ995" s="31" t="n">
        <f aca="false">'ARIMAX(1,1,1) Model'!$C$6*I995+'ARIMAX(1,1,1) Model'!$C$7*N995/1000+'ARIMAX(1,1,1) Model'!$C$8*AD995+'ARIMAX(1,1,1) Model'!$C$9*AE995+'ARIMAX(1,1,1) Model'!$C$10*AC995+'ARIMAX(1,1,1) Model'!$C$11*IF(AND(B995&gt;='ARIMAX(1,1,1) Model'!$C$25,B995&lt;='ARIMAX(1,1,1) Model'!$C$26),1,0)+'ARIMAX(1,1,1) Model'!$C$12*E995/1000+'ARIMAX(1,1,1) Model'!$C$13*V995+'ARIMAX(1,1,1) Model'!$C$14*A995+'ARIMAX(1,1,1) Model'!$C$15*SIN(2*PI()*A995/'ARIMAX(1,1,1) Model'!$C$24)+'ARIMAX(1,1,1) Model'!$C$16*COS(2*PI()*A995/'ARIMAX(1,1,1) Model'!$C$24)+'ARIMAX(1,1,1) Model'!$C$17*SIN(4*PI()*A995/'ARIMAX(1,1,1) Model'!$C$24)+'ARIMAX(1,1,1) Model'!$C$18*COS(4*PI()*A995/'ARIMAX(1,1,1) Model'!$C$24)</f>
        <v>1498.97833668509</v>
      </c>
      <c r="AR995" s="31" t="n">
        <f aca="false">IF(ISNUMBER(C995),C995,AP995)-AQ995</f>
        <v>7565.02166331491</v>
      </c>
      <c r="AS995" s="31" t="n">
        <f aca="false">IF(ISNUMBER(C995),C995-AP995,0)</f>
        <v>342.705445308367</v>
      </c>
      <c r="AT995" s="32"/>
      <c r="AU995" s="33"/>
      <c r="AV995" s="33"/>
      <c r="AW995" s="31"/>
      <c r="AX995" s="31"/>
    </row>
    <row r="996" customFormat="false" ht="16.5" hidden="false" customHeight="true" outlineLevel="0" collapsed="false">
      <c r="A996" s="23" t="n">
        <v>995</v>
      </c>
      <c r="B996" s="24" t="n">
        <v>40235</v>
      </c>
      <c r="C996" s="23" t="n">
        <v>8882</v>
      </c>
      <c r="D996" s="25"/>
      <c r="E996" s="25" t="n">
        <v>500000</v>
      </c>
      <c r="F996" s="25"/>
      <c r="G996" s="25" t="n">
        <v>79.222</v>
      </c>
      <c r="H996" s="25" t="n">
        <v>76.226</v>
      </c>
      <c r="I996" s="25" t="n">
        <v>2.655</v>
      </c>
      <c r="J996" s="25" t="n">
        <v>14651.249</v>
      </c>
      <c r="K996" s="25" t="n">
        <v>904060</v>
      </c>
      <c r="L996" s="25" t="n">
        <v>1172</v>
      </c>
      <c r="M996" s="25" t="n">
        <v>10.893</v>
      </c>
      <c r="N996" s="25" t="n">
        <v>239593</v>
      </c>
      <c r="O996" s="25" t="n">
        <v>10052.6</v>
      </c>
      <c r="P996" s="25" t="n">
        <v>2576593</v>
      </c>
      <c r="Q996" s="25"/>
      <c r="R996" s="25" t="n">
        <v>15156</v>
      </c>
      <c r="S996" s="25" t="n">
        <v>12.1661</v>
      </c>
      <c r="T996" s="25" t="n">
        <v>111.1</v>
      </c>
      <c r="U996" s="25" t="n">
        <v>20</v>
      </c>
      <c r="V996" s="25" t="n">
        <v>81.1</v>
      </c>
      <c r="W996" s="25" t="n">
        <v>93.7578</v>
      </c>
      <c r="X996" s="25"/>
      <c r="Y996" s="25"/>
      <c r="Z996" s="25"/>
      <c r="AA996" s="25" t="n">
        <v>304543</v>
      </c>
      <c r="AB996" s="26"/>
      <c r="AC996" s="27" t="n">
        <v>0</v>
      </c>
      <c r="AD996" s="28" t="n">
        <v>170.7</v>
      </c>
      <c r="AE996" s="28" t="n">
        <v>0</v>
      </c>
      <c r="AF996" s="27"/>
      <c r="AG996" s="29" t="n">
        <f aca="false">6753.47943187+0.36116788*I996+0.01252571*N996-22.85359542*V996+0.00407811*AA996-0.00067349*E996</f>
        <v>8807.2990337894</v>
      </c>
      <c r="AH996" s="29" t="n">
        <f aca="false">A996*'Simple Linear Regression'!$B$18+'Simple Linear Regression'!$B$17</f>
        <v>8734.10824542505</v>
      </c>
      <c r="AI996" s="29" t="n">
        <f aca="false">7491.3971+0.0137554*N996-0.00058829*E996-34.3283*V996+0.30565*L996+54.6031*M996</f>
        <v>8661.9378905</v>
      </c>
      <c r="AJ996" s="29" t="n">
        <f aca="false">7491.3971-0.00058829*E996+0.30565*L996+54.6031*M996+0.0137554*N996-34.3283*V996</f>
        <v>8661.9378905</v>
      </c>
      <c r="AK996" s="30" t="n">
        <f aca="false">11611.58410651-152.38769329*I270+0.00324611*N270-2.92151591*V270-0.00770426*AA270-0.00077781*E270</f>
        <v>9371.96464338744</v>
      </c>
      <c r="AL996" s="29" t="n">
        <f aca="false">2192.59+2373.87*I996+0.0316653*N996-15.7623*V996+0.00202406*AA996-0.000740146*E996-0.00963493*(I996*N996)</f>
        <v>8921.05081231405</v>
      </c>
      <c r="AM996" s="30" t="n">
        <f aca="false">5205.907083+122.0638992*I996+13.609808*(N996/1000)-1.245906883*AD996+0.7746840854*AE996-134.2474226*AC996-1547.125689*IF(AND(B996&gt;=DATE(2020,3,20),B996&lt;=DATE(2020,6,26)),1,0)</f>
        <v>8578.1251585919</v>
      </c>
      <c r="AN996" s="30" t="n">
        <f aca="false">IF(ISNUMBER(C997),C997,AN997)-0.8328750492*(AD998-AD997)+3.274150872*(AE998-AE997)+0.7954612886*((IF(ISNUMBER(C997),C997,AN997)-IF(ISNUMBER(C996),C996,AN996))-(-0.8328750492*(AD997-AD996)+3.274150872*(AE997-AE996)))-1.394571582*AO997+0.4181414112*AO996</f>
        <v>9126.71492807793</v>
      </c>
      <c r="AP996" s="31" t="n">
        <f aca="false">AQ996+AR995+'ARIMAX(1,1,1) Model'!$C$19*(AR995-AR994)+'ARIMAX(1,1,1) Model'!$C$20*AS995</f>
        <v>8802.66113327769</v>
      </c>
      <c r="AQ996" s="31" t="n">
        <f aca="false">'ARIMAX(1,1,1) Model'!$C$6*I996+'ARIMAX(1,1,1) Model'!$C$7*N996/1000+'ARIMAX(1,1,1) Model'!$C$8*AD996+'ARIMAX(1,1,1) Model'!$C$9*AE996+'ARIMAX(1,1,1) Model'!$C$10*AC996+'ARIMAX(1,1,1) Model'!$C$11*IF(AND(B996&gt;='ARIMAX(1,1,1) Model'!$C$25,B996&lt;='ARIMAX(1,1,1) Model'!$C$26),1,0)+'ARIMAX(1,1,1) Model'!$C$12*E996/1000+'ARIMAX(1,1,1) Model'!$C$13*V996+'ARIMAX(1,1,1) Model'!$C$14*A996+'ARIMAX(1,1,1) Model'!$C$15*SIN(2*PI()*A996/'ARIMAX(1,1,1) Model'!$C$24)+'ARIMAX(1,1,1) Model'!$C$16*COS(2*PI()*A996/'ARIMAX(1,1,1) Model'!$C$24)+'ARIMAX(1,1,1) Model'!$C$17*SIN(4*PI()*A996/'ARIMAX(1,1,1) Model'!$C$24)+'ARIMAX(1,1,1) Model'!$C$18*COS(4*PI()*A996/'ARIMAX(1,1,1) Model'!$C$24)</f>
        <v>1493.87004067076</v>
      </c>
      <c r="AR996" s="31" t="n">
        <f aca="false">IF(ISNUMBER(C996),C996,AP996)-AQ996</f>
        <v>7388.12995932924</v>
      </c>
      <c r="AS996" s="31" t="n">
        <f aca="false">IF(ISNUMBER(C996),C996-AP996,0)</f>
        <v>79.3388667223098</v>
      </c>
      <c r="AT996" s="32"/>
      <c r="AU996" s="33"/>
      <c r="AV996" s="33"/>
      <c r="AW996" s="31"/>
      <c r="AX996" s="31"/>
    </row>
    <row r="997" customFormat="false" ht="16.5" hidden="false" customHeight="true" outlineLevel="0" collapsed="false">
      <c r="A997" s="23" t="n">
        <v>996</v>
      </c>
      <c r="B997" s="24" t="n">
        <v>40242</v>
      </c>
      <c r="C997" s="23" t="n">
        <v>8992</v>
      </c>
      <c r="D997" s="25"/>
      <c r="E997" s="25" t="n">
        <v>488000</v>
      </c>
      <c r="F997" s="25"/>
      <c r="G997" s="25" t="n">
        <v>80.19</v>
      </c>
      <c r="H997" s="25" t="n">
        <v>77.862</v>
      </c>
      <c r="I997" s="25" t="n">
        <v>2.702</v>
      </c>
      <c r="J997" s="25" t="n">
        <v>14651.249</v>
      </c>
      <c r="K997" s="25" t="n">
        <v>904060</v>
      </c>
      <c r="L997" s="25" t="n">
        <v>1172</v>
      </c>
      <c r="M997" s="25" t="n">
        <v>10.893</v>
      </c>
      <c r="N997" s="25" t="n">
        <v>239593</v>
      </c>
      <c r="O997" s="25" t="n">
        <v>10052.6</v>
      </c>
      <c r="P997" s="25" t="n">
        <v>2576593</v>
      </c>
      <c r="Q997" s="25"/>
      <c r="R997" s="25" t="n">
        <v>21233</v>
      </c>
      <c r="S997" s="25" t="n">
        <v>12.1661</v>
      </c>
      <c r="T997" s="25" t="n">
        <v>111.1</v>
      </c>
      <c r="U997" s="25" t="n">
        <v>20</v>
      </c>
      <c r="V997" s="25" t="n">
        <v>81.1</v>
      </c>
      <c r="W997" s="25" t="n">
        <v>93.9474</v>
      </c>
      <c r="X997" s="25"/>
      <c r="Y997" s="25"/>
      <c r="Z997" s="25"/>
      <c r="AA997" s="25" t="n">
        <v>307240</v>
      </c>
      <c r="AB997" s="26"/>
      <c r="AC997" s="27" t="n">
        <v>0</v>
      </c>
      <c r="AD997" s="28" t="n">
        <v>175.9</v>
      </c>
      <c r="AE997" s="28" t="n">
        <v>0</v>
      </c>
      <c r="AF997" s="27"/>
      <c r="AG997" s="29" t="n">
        <f aca="false">6753.47943187+0.36116788*I997+0.01252571*N997-22.85359542*V997+0.00407811*AA997-0.00067349*E997</f>
        <v>8826.39655134976</v>
      </c>
      <c r="AH997" s="29" t="n">
        <f aca="false">A997*'Simple Linear Regression'!$B$18+'Simple Linear Regression'!$B$17</f>
        <v>8734.96128250896</v>
      </c>
      <c r="AI997" s="29" t="n">
        <f aca="false">7491.3971+0.0137554*N997-0.00058829*E997-34.3283*V997+0.30565*L997+54.6031*M997</f>
        <v>8668.9973705</v>
      </c>
      <c r="AJ997" s="29" t="n">
        <f aca="false">7491.3971-0.00058829*E997+0.30565*L997+54.6031*M997+0.0137554*N997-34.3283*V997</f>
        <v>8668.9973705</v>
      </c>
      <c r="AK997" s="30" t="n">
        <f aca="false">11611.58410651-152.38769329*I271+0.00324611*N271-2.92151591*V271-0.00770426*AA271-0.00077781*E271</f>
        <v>9395.49894568138</v>
      </c>
      <c r="AL997" s="29" t="n">
        <f aca="false">2192.59+2373.87*I997+0.0316653*N997-15.7623*V997+0.00202406*AA997-0.000740146*E997-0.00963493*(I997*N997)</f>
        <v>8938.46564031002</v>
      </c>
      <c r="AM997" s="30" t="n">
        <f aca="false">5205.907083+122.0638992*I997+13.609808*(N997/1000)-1.245906883*AD997+0.7746840854*AE997-134.2474226*AC997-1547.125689*IF(AND(B997&gt;=DATE(2020,3,20),B997&lt;=DATE(2020,6,26)),1,0)</f>
        <v>8577.3834460627</v>
      </c>
      <c r="AN997" s="30" t="n">
        <f aca="false">IF(ISNUMBER(C998),C998,AN998)-0.8328750492*(AD999-AD998)+3.274150872*(AE999-AE998)+0.7954612886*((IF(ISNUMBER(C998),C998,AN998)-IF(ISNUMBER(C997),C997,AN997))-(-0.8328750492*(AD998-AD997)+3.274150872*(AE998-AE997)))-1.394571582*AO998+0.4181414112*AO997</f>
        <v>8718.45693517561</v>
      </c>
      <c r="AP997" s="31" t="n">
        <f aca="false">AQ997+AR996+'ARIMAX(1,1,1) Model'!$C$19*(AR996-AR995)+'ARIMAX(1,1,1) Model'!$C$20*AS996</f>
        <v>8832.67117099227</v>
      </c>
      <c r="AQ997" s="31" t="n">
        <f aca="false">'ARIMAX(1,1,1) Model'!$C$6*I997+'ARIMAX(1,1,1) Model'!$C$7*N997/1000+'ARIMAX(1,1,1) Model'!$C$8*AD997+'ARIMAX(1,1,1) Model'!$C$9*AE997+'ARIMAX(1,1,1) Model'!$C$10*AC997+'ARIMAX(1,1,1) Model'!$C$11*IF(AND(B997&gt;='ARIMAX(1,1,1) Model'!$C$25,B997&lt;='ARIMAX(1,1,1) Model'!$C$26),1,0)+'ARIMAX(1,1,1) Model'!$C$12*E997/1000+'ARIMAX(1,1,1) Model'!$C$13*V997+'ARIMAX(1,1,1) Model'!$C$14*A997+'ARIMAX(1,1,1) Model'!$C$15*SIN(2*PI()*A997/'ARIMAX(1,1,1) Model'!$C$24)+'ARIMAX(1,1,1) Model'!$C$16*COS(2*PI()*A997/'ARIMAX(1,1,1) Model'!$C$24)+'ARIMAX(1,1,1) Model'!$C$17*SIN(4*PI()*A997/'ARIMAX(1,1,1) Model'!$C$24)+'ARIMAX(1,1,1) Model'!$C$18*COS(4*PI()*A997/'ARIMAX(1,1,1) Model'!$C$24)</f>
        <v>1533.20535433457</v>
      </c>
      <c r="AR997" s="31" t="n">
        <f aca="false">IF(ISNUMBER(C997),C997,AP997)-AQ997</f>
        <v>7458.79464566543</v>
      </c>
      <c r="AS997" s="31" t="n">
        <f aca="false">IF(ISNUMBER(C997),C997-AP997,0)</f>
        <v>159.328829007731</v>
      </c>
      <c r="AT997" s="32"/>
      <c r="AU997" s="33"/>
      <c r="AV997" s="33"/>
      <c r="AW997" s="31"/>
      <c r="AX997" s="31"/>
    </row>
    <row r="998" customFormat="false" ht="16.5" hidden="false" customHeight="true" outlineLevel="0" collapsed="false">
      <c r="A998" s="23" t="n">
        <v>997</v>
      </c>
      <c r="B998" s="24" t="n">
        <v>40249</v>
      </c>
      <c r="C998" s="23" t="n">
        <v>8849</v>
      </c>
      <c r="D998" s="25"/>
      <c r="E998" s="25" t="n">
        <v>472000</v>
      </c>
      <c r="F998" s="25"/>
      <c r="G998" s="25" t="n">
        <v>81.756</v>
      </c>
      <c r="H998" s="25" t="n">
        <v>79.364</v>
      </c>
      <c r="I998" s="25" t="n">
        <v>2.751</v>
      </c>
      <c r="J998" s="25" t="n">
        <v>14651.249</v>
      </c>
      <c r="K998" s="25" t="n">
        <v>804750</v>
      </c>
      <c r="L998" s="25" t="n">
        <v>1267</v>
      </c>
      <c r="M998" s="25" t="n">
        <v>10.893</v>
      </c>
      <c r="N998" s="25" t="n">
        <v>239593</v>
      </c>
      <c r="O998" s="25" t="n">
        <v>10056.1</v>
      </c>
      <c r="P998" s="25" t="n">
        <v>2576593</v>
      </c>
      <c r="Q998" s="25"/>
      <c r="R998" s="25" t="n">
        <v>21233</v>
      </c>
      <c r="S998" s="25" t="n">
        <v>12.1661</v>
      </c>
      <c r="T998" s="25" t="n">
        <v>111.1</v>
      </c>
      <c r="U998" s="25" t="n">
        <v>20</v>
      </c>
      <c r="V998" s="25" t="n">
        <v>81.3</v>
      </c>
      <c r="W998" s="25" t="n">
        <v>93.38844</v>
      </c>
      <c r="X998" s="25"/>
      <c r="Y998" s="25"/>
      <c r="Z998" s="25"/>
      <c r="AA998" s="25" t="n">
        <v>307240</v>
      </c>
      <c r="AB998" s="26"/>
      <c r="AC998" s="27" t="n">
        <v>0</v>
      </c>
      <c r="AD998" s="28" t="n">
        <v>126.1</v>
      </c>
      <c r="AE998" s="28" t="n">
        <v>0.7</v>
      </c>
      <c r="AF998" s="27"/>
      <c r="AG998" s="29" t="n">
        <f aca="false">6753.47943187+0.36116788*I998+0.01252571*N998-22.85359542*V998+0.00407811*AA998-0.00067349*E998</f>
        <v>8832.61936949188</v>
      </c>
      <c r="AH998" s="29" t="n">
        <f aca="false">A998*'Simple Linear Regression'!$B$18+'Simple Linear Regression'!$B$17</f>
        <v>8735.81431959286</v>
      </c>
      <c r="AI998" s="29" t="n">
        <f aca="false">7491.3971+0.0137554*N998-0.00058829*E998-34.3283*V998+0.30565*L998+54.6031*M998</f>
        <v>8700.5811005</v>
      </c>
      <c r="AJ998" s="29" t="n">
        <f aca="false">7491.3971-0.00058829*E998+0.30565*L998+54.6031*M998+0.0137554*N998-34.3283*V998</f>
        <v>8700.5811005</v>
      </c>
      <c r="AK998" s="30" t="n">
        <f aca="false">11611.58410651-152.38769329*I272+0.00324611*N272-2.92151591*V272-0.00770426*AA272-0.00077781*E272</f>
        <v>9418.09239861284</v>
      </c>
      <c r="AL998" s="29" t="n">
        <f aca="false">2192.59+2373.87*I998+0.0316653*N998-15.7623*V998+0.00202406*AA998-0.000740146*E998-0.00963493*(I998*N998)</f>
        <v>8950.36051891901</v>
      </c>
      <c r="AM998" s="30" t="n">
        <f aca="false">5205.907083+122.0638992*I998+13.609808*(N998/1000)-1.245906883*AD998+0.7746840854*AE998-134.2474226*AC998-1547.125689*IF(AND(B998&gt;=DATE(2020,3,20),B998&lt;=DATE(2020,6,26)),1,0)</f>
        <v>8645.95301875668</v>
      </c>
      <c r="AN998" s="30" t="n">
        <f aca="false">IF(ISNUMBER(C999),C999,AN999)-0.8328750492*(AD1000-AD999)+3.274150872*(AE1000-AE999)+0.7954612886*((IF(ISNUMBER(C999),C999,AN999)-IF(ISNUMBER(C998),C998,AN998))-(-0.8328750492*(AD999-AD998)+3.274150872*(AE999-AE998)))-1.394571582*AO999+0.4181414112*AO998</f>
        <v>9258.90608346316</v>
      </c>
      <c r="AP998" s="31" t="n">
        <f aca="false">AQ998+AR997+'ARIMAX(1,1,1) Model'!$C$19*(AR997-AR996)+'ARIMAX(1,1,1) Model'!$C$20*AS997</f>
        <v>8874.50703037029</v>
      </c>
      <c r="AQ998" s="31" t="n">
        <f aca="false">'ARIMAX(1,1,1) Model'!$C$6*I998+'ARIMAX(1,1,1) Model'!$C$7*N998/1000+'ARIMAX(1,1,1) Model'!$C$8*AD998+'ARIMAX(1,1,1) Model'!$C$9*AE998+'ARIMAX(1,1,1) Model'!$C$10*AC998+'ARIMAX(1,1,1) Model'!$C$11*IF(AND(B998&gt;='ARIMAX(1,1,1) Model'!$C$25,B998&lt;='ARIMAX(1,1,1) Model'!$C$26),1,0)+'ARIMAX(1,1,1) Model'!$C$12*E998/1000+'ARIMAX(1,1,1) Model'!$C$13*V998+'ARIMAX(1,1,1) Model'!$C$14*A998+'ARIMAX(1,1,1) Model'!$C$15*SIN(2*PI()*A998/'ARIMAX(1,1,1) Model'!$C$24)+'ARIMAX(1,1,1) Model'!$C$16*COS(2*PI()*A998/'ARIMAX(1,1,1) Model'!$C$24)+'ARIMAX(1,1,1) Model'!$C$17*SIN(4*PI()*A998/'ARIMAX(1,1,1) Model'!$C$24)+'ARIMAX(1,1,1) Model'!$C$18*COS(4*PI()*A998/'ARIMAX(1,1,1) Model'!$C$24)</f>
        <v>1552.22958993411</v>
      </c>
      <c r="AR998" s="31" t="n">
        <f aca="false">IF(ISNUMBER(C998),C998,AP998)-AQ998</f>
        <v>7296.77041006589</v>
      </c>
      <c r="AS998" s="31" t="n">
        <f aca="false">IF(ISNUMBER(C998),C998-AP998,0)</f>
        <v>-25.5070303702869</v>
      </c>
      <c r="AT998" s="32"/>
      <c r="AU998" s="33"/>
      <c r="AV998" s="33"/>
      <c r="AW998" s="31"/>
      <c r="AX998" s="31"/>
    </row>
    <row r="999" customFormat="false" ht="16.5" hidden="false" customHeight="true" outlineLevel="0" collapsed="false">
      <c r="A999" s="23" t="n">
        <v>998</v>
      </c>
      <c r="B999" s="24" t="n">
        <v>40256</v>
      </c>
      <c r="C999" s="23" t="n">
        <v>9087</v>
      </c>
      <c r="D999" s="25"/>
      <c r="E999" s="25" t="n">
        <v>478000</v>
      </c>
      <c r="F999" s="25"/>
      <c r="G999" s="25" t="n">
        <v>81.442</v>
      </c>
      <c r="H999" s="25" t="n">
        <v>79.054</v>
      </c>
      <c r="I999" s="25" t="n">
        <v>2.788</v>
      </c>
      <c r="J999" s="25" t="n">
        <v>14651.249</v>
      </c>
      <c r="K999" s="25" t="n">
        <v>804750</v>
      </c>
      <c r="L999" s="25" t="n">
        <v>1267</v>
      </c>
      <c r="M999" s="25" t="n">
        <v>10.315</v>
      </c>
      <c r="N999" s="25" t="n">
        <v>220839</v>
      </c>
      <c r="O999" s="25" t="n">
        <v>10056.1</v>
      </c>
      <c r="P999" s="25" t="n">
        <v>2555017</v>
      </c>
      <c r="Q999" s="25"/>
      <c r="R999" s="25" t="n">
        <v>21233</v>
      </c>
      <c r="S999" s="25" t="n">
        <v>12.1661</v>
      </c>
      <c r="T999" s="25" t="n">
        <v>111.1</v>
      </c>
      <c r="U999" s="25" t="n">
        <v>20</v>
      </c>
      <c r="V999" s="25" t="n">
        <v>81.3</v>
      </c>
      <c r="W999" s="25" t="n">
        <v>93.03924</v>
      </c>
      <c r="X999" s="25"/>
      <c r="Y999" s="25"/>
      <c r="Z999" s="25"/>
      <c r="AA999" s="25" t="n">
        <v>307240</v>
      </c>
      <c r="AB999" s="26"/>
      <c r="AC999" s="27" t="n">
        <v>0</v>
      </c>
      <c r="AD999" s="28" t="n">
        <v>102.1</v>
      </c>
      <c r="AE999" s="28" t="n">
        <v>0.1</v>
      </c>
      <c r="AF999" s="27"/>
      <c r="AG999" s="29" t="n">
        <f aca="false">6753.47943187+0.36116788*I999+0.01252571*N999-22.85359542*V999+0.00407811*AA999-0.00067349*E999</f>
        <v>8593.68462736344</v>
      </c>
      <c r="AH999" s="29" t="n">
        <f aca="false">A999*'Simple Linear Regression'!$B$18+'Simple Linear Regression'!$B$17</f>
        <v>8736.66735667676</v>
      </c>
      <c r="AI999" s="29" t="n">
        <f aca="false">7491.3971+0.0137554*N999-0.00058829*E999-34.3283*V999+0.30565*L999+54.6031*M999</f>
        <v>8407.5219971</v>
      </c>
      <c r="AJ999" s="29" t="n">
        <f aca="false">7491.3971-0.00058829*E999+0.30565*L999+54.6031*M999+0.0137554*N999-34.3283*V999</f>
        <v>8407.5219971</v>
      </c>
      <c r="AK999" s="30" t="n">
        <f aca="false">11611.58410651-152.38769329*I273+0.00324611*N273-2.92151591*V273-0.00770426*AA273-0.00077781*E273</f>
        <v>9399.22748893782</v>
      </c>
      <c r="AL999" s="29" t="n">
        <f aca="false">2192.59+2373.87*I999+0.0316653*N999-15.7623*V999+0.00202406*AA999-0.000740146*E999-0.00963493*(I999*N999)</f>
        <v>8858.26212521924</v>
      </c>
      <c r="AM999" s="30" t="n">
        <f aca="false">5205.907083+122.0638992*I999+13.609808*(N999/1000)-1.245906883*AD999+0.7746840854*AE999-134.2474226*AC999-1547.125689*IF(AND(B999&gt;=DATE(2020,3,20),B999&lt;=DATE(2020,6,26)),1,0)</f>
        <v>8424.66799853584</v>
      </c>
      <c r="AN999" s="30" t="n">
        <f aca="false">IF(ISNUMBER(C1000),C1000,AN1000)-0.8328750492*(AD1001-AD1000)+3.274150872*(AE1001-AE1000)+0.7954612886*((IF(ISNUMBER(C1000),C1000,AN1000)-IF(ISNUMBER(C999),C999,AN999))-(-0.8328750492*(AD1000-AD999)+3.274150872*(AE1000-AE999)))-1.394571582*AO1000+0.4181414112*AO999</f>
        <v>9065.05959894209</v>
      </c>
      <c r="AP999" s="31" t="n">
        <f aca="false">AQ999+AR998+'ARIMAX(1,1,1) Model'!$C$19*(AR998-AR997)+'ARIMAX(1,1,1) Model'!$C$20*AS998</f>
        <v>8862.83518077902</v>
      </c>
      <c r="AQ999" s="31" t="n">
        <f aca="false">'ARIMAX(1,1,1) Model'!$C$6*I999+'ARIMAX(1,1,1) Model'!$C$7*N999/1000+'ARIMAX(1,1,1) Model'!$C$8*AD999+'ARIMAX(1,1,1) Model'!$C$9*AE999+'ARIMAX(1,1,1) Model'!$C$10*AC999+'ARIMAX(1,1,1) Model'!$C$11*IF(AND(B999&gt;='ARIMAX(1,1,1) Model'!$C$25,B999&lt;='ARIMAX(1,1,1) Model'!$C$26),1,0)+'ARIMAX(1,1,1) Model'!$C$12*E999/1000+'ARIMAX(1,1,1) Model'!$C$13*V999+'ARIMAX(1,1,1) Model'!$C$14*A999+'ARIMAX(1,1,1) Model'!$C$15*SIN(2*PI()*A999/'ARIMAX(1,1,1) Model'!$C$24)+'ARIMAX(1,1,1) Model'!$C$16*COS(2*PI()*A999/'ARIMAX(1,1,1) Model'!$C$24)+'ARIMAX(1,1,1) Model'!$C$17*SIN(4*PI()*A999/'ARIMAX(1,1,1) Model'!$C$24)+'ARIMAX(1,1,1) Model'!$C$18*COS(4*PI()*A999/'ARIMAX(1,1,1) Model'!$C$24)</f>
        <v>1558.90880391499</v>
      </c>
      <c r="AR999" s="31" t="n">
        <f aca="false">IF(ISNUMBER(C999),C999,AP999)-AQ999</f>
        <v>7528.09119608501</v>
      </c>
      <c r="AS999" s="31" t="n">
        <f aca="false">IF(ISNUMBER(C999),C999-AP999,0)</f>
        <v>224.164819220976</v>
      </c>
      <c r="AT999" s="32"/>
      <c r="AU999" s="33"/>
      <c r="AV999" s="33"/>
      <c r="AW999" s="31"/>
      <c r="AX999" s="31"/>
    </row>
    <row r="1000" customFormat="false" ht="16.5" hidden="false" customHeight="true" outlineLevel="0" collapsed="false">
      <c r="A1000" s="23" t="n">
        <v>999</v>
      </c>
      <c r="B1000" s="24" t="n">
        <v>40263</v>
      </c>
      <c r="C1000" s="23" t="n">
        <v>9060</v>
      </c>
      <c r="D1000" s="25"/>
      <c r="E1000" s="25" t="n">
        <v>472000</v>
      </c>
      <c r="F1000" s="25"/>
      <c r="G1000" s="25" t="n">
        <v>80.646</v>
      </c>
      <c r="H1000" s="25" t="n">
        <v>78.382</v>
      </c>
      <c r="I1000" s="25" t="n">
        <v>2.819</v>
      </c>
      <c r="J1000" s="25" t="n">
        <v>14651.249</v>
      </c>
      <c r="K1000" s="25" t="n">
        <v>804750</v>
      </c>
      <c r="L1000" s="25" t="n">
        <v>1267</v>
      </c>
      <c r="M1000" s="25" t="n">
        <v>10.315</v>
      </c>
      <c r="N1000" s="25" t="n">
        <v>220839</v>
      </c>
      <c r="O1000" s="25" t="n">
        <v>10056.1</v>
      </c>
      <c r="P1000" s="25" t="n">
        <v>2555017</v>
      </c>
      <c r="Q1000" s="25"/>
      <c r="R1000" s="25" t="n">
        <v>21233</v>
      </c>
      <c r="S1000" s="25" t="n">
        <v>12.1661</v>
      </c>
      <c r="T1000" s="25" t="n">
        <v>111.1</v>
      </c>
      <c r="U1000" s="25" t="n">
        <v>20</v>
      </c>
      <c r="V1000" s="25" t="n">
        <v>81.3</v>
      </c>
      <c r="W1000" s="25" t="n">
        <v>92.75792</v>
      </c>
      <c r="X1000" s="25"/>
      <c r="Y1000" s="25"/>
      <c r="Z1000" s="25"/>
      <c r="AA1000" s="25" t="n">
        <v>307240</v>
      </c>
      <c r="AB1000" s="26"/>
      <c r="AC1000" s="27" t="n">
        <v>0</v>
      </c>
      <c r="AD1000" s="28" t="n">
        <v>105.4</v>
      </c>
      <c r="AE1000" s="28" t="n">
        <v>0</v>
      </c>
      <c r="AF1000" s="27"/>
      <c r="AG1000" s="29" t="n">
        <f aca="false">6753.47943187+0.36116788*I1000+0.01252571*N1000-22.85359542*V1000+0.00407811*AA1000-0.00067349*E1000</f>
        <v>8597.73676356772</v>
      </c>
      <c r="AH1000" s="29" t="n">
        <f aca="false">A1000*'Simple Linear Regression'!$B$18+'Simple Linear Regression'!$B$17</f>
        <v>8737.52039376067</v>
      </c>
      <c r="AI1000" s="29" t="n">
        <f aca="false">7491.3971+0.0137554*N1000-0.00058829*E1000-34.3283*V1000+0.30565*L1000+54.6031*M1000</f>
        <v>8411.0517371</v>
      </c>
      <c r="AJ1000" s="29" t="n">
        <f aca="false">7491.3971-0.00058829*E1000+0.30565*L1000+54.6031*M1000+0.0137554*N1000-34.3283*V1000</f>
        <v>8411.0517371</v>
      </c>
      <c r="AK1000" s="30" t="n">
        <f aca="false">11611.58410651-152.38769329*I274+0.00324611*N274-2.92151591*V274-0.00770426*AA274-0.00077781*E274</f>
        <v>9388.53815123176</v>
      </c>
      <c r="AL1000" s="29" t="n">
        <f aca="false">2192.59+2373.87*I1000+0.0316653*N1000-15.7623*V1000+0.00202406*AA1000-0.000740146*E1000-0.00963493*(I1000*N1000)</f>
        <v>8870.33215372487</v>
      </c>
      <c r="AM1000" s="30" t="n">
        <f aca="false">5205.907083+122.0638992*I1000+13.609808*(N1000/1000)-1.245906883*AD1000+0.7746840854*AE1000-134.2474226*AC1000-1547.125689*IF(AND(B1000&gt;=DATE(2020,3,20),B1000&lt;=DATE(2020,6,26)),1,0)</f>
        <v>8424.2630182886</v>
      </c>
      <c r="AN1000" s="30" t="n">
        <f aca="false">IF(ISNUMBER(C1001),C1001,AN1001)-0.8328750492*(AD1002-AD1001)+3.274150872*(AE1002-AE1001)+0.7954612886*((IF(ISNUMBER(C1001),C1001,AN1001)-IF(ISNUMBER(C1000),C1000,AN1000))-(-0.8328750492*(AD1001-AD1000)+3.274150872*(AE1001-AE1000)))-1.394571582*AO1001+0.4181414112*AO1000</f>
        <v>9128.73107327524</v>
      </c>
      <c r="AP1000" s="31" t="n">
        <f aca="false">AQ1000+AR999+'ARIMAX(1,1,1) Model'!$C$19*(AR999-AR998)+'ARIMAX(1,1,1) Model'!$C$20*AS999</f>
        <v>8963.2277136392</v>
      </c>
      <c r="AQ1000" s="31" t="n">
        <f aca="false">'ARIMAX(1,1,1) Model'!$C$6*I1000+'ARIMAX(1,1,1) Model'!$C$7*N1000/1000+'ARIMAX(1,1,1) Model'!$C$8*AD1000+'ARIMAX(1,1,1) Model'!$C$9*AE1000+'ARIMAX(1,1,1) Model'!$C$10*AC1000+'ARIMAX(1,1,1) Model'!$C$11*IF(AND(B1000&gt;='ARIMAX(1,1,1) Model'!$C$25,B1000&lt;='ARIMAX(1,1,1) Model'!$C$26),1,0)+'ARIMAX(1,1,1) Model'!$C$12*E1000/1000+'ARIMAX(1,1,1) Model'!$C$13*V1000+'ARIMAX(1,1,1) Model'!$C$14*A1000+'ARIMAX(1,1,1) Model'!$C$15*SIN(2*PI()*A1000/'ARIMAX(1,1,1) Model'!$C$24)+'ARIMAX(1,1,1) Model'!$C$16*COS(2*PI()*A1000/'ARIMAX(1,1,1) Model'!$C$24)+'ARIMAX(1,1,1) Model'!$C$17*SIN(4*PI()*A1000/'ARIMAX(1,1,1) Model'!$C$24)+'ARIMAX(1,1,1) Model'!$C$18*COS(4*PI()*A1000/'ARIMAX(1,1,1) Model'!$C$24)</f>
        <v>1614.3424735105</v>
      </c>
      <c r="AR1000" s="31" t="n">
        <f aca="false">IF(ISNUMBER(C1000),C1000,AP1000)-AQ1000</f>
        <v>7445.6575264895</v>
      </c>
      <c r="AS1000" s="31" t="n">
        <f aca="false">IF(ISNUMBER(C1000),C1000-AP1000,0)</f>
        <v>96.772286360796</v>
      </c>
      <c r="AT1000" s="32"/>
      <c r="AU1000" s="33"/>
      <c r="AV1000" s="33"/>
      <c r="AW1000" s="31"/>
      <c r="AX1000" s="31"/>
    </row>
    <row r="1001" customFormat="false" ht="16.5" hidden="false" customHeight="true" outlineLevel="0" collapsed="false">
      <c r="A1001" s="23" t="n">
        <v>1000</v>
      </c>
      <c r="B1001" s="24" t="n">
        <v>40270</v>
      </c>
      <c r="C1001" s="23" t="n">
        <v>9076</v>
      </c>
      <c r="D1001" s="25"/>
      <c r="E1001" s="25" t="n">
        <v>459000</v>
      </c>
      <c r="F1001" s="25"/>
      <c r="G1001" s="25" t="n">
        <v>83.01</v>
      </c>
      <c r="H1001" s="25" t="n">
        <v>80.5875</v>
      </c>
      <c r="I1001" s="25" t="n">
        <v>2.798</v>
      </c>
      <c r="J1001" s="25" t="n">
        <v>14651.249</v>
      </c>
      <c r="K1001" s="25" t="n">
        <v>804750</v>
      </c>
      <c r="L1001" s="25" t="n">
        <v>1267</v>
      </c>
      <c r="M1001" s="25" t="n">
        <v>10.315</v>
      </c>
      <c r="N1001" s="25" t="n">
        <v>220839</v>
      </c>
      <c r="O1001" s="25" t="n">
        <v>10056.1</v>
      </c>
      <c r="P1001" s="25" t="n">
        <v>2555017</v>
      </c>
      <c r="Q1001" s="25"/>
      <c r="R1001" s="25" t="n">
        <v>21233</v>
      </c>
      <c r="S1001" s="25" t="n">
        <v>12.1661</v>
      </c>
      <c r="T1001" s="25" t="n">
        <v>111.1</v>
      </c>
      <c r="U1001" s="25" t="n">
        <v>20</v>
      </c>
      <c r="V1001" s="25" t="n">
        <v>81.3</v>
      </c>
      <c r="W1001" s="25" t="n">
        <v>93.41238</v>
      </c>
      <c r="X1001" s="25"/>
      <c r="Y1001" s="25"/>
      <c r="Z1001" s="25"/>
      <c r="AA1001" s="25" t="n">
        <v>307240</v>
      </c>
      <c r="AB1001" s="26"/>
      <c r="AC1001" s="27" t="n">
        <v>0</v>
      </c>
      <c r="AD1001" s="28" t="n">
        <v>80.8</v>
      </c>
      <c r="AE1001" s="28" t="n">
        <v>1.1</v>
      </c>
      <c r="AF1001" s="27"/>
      <c r="AG1001" s="29" t="n">
        <f aca="false">6753.47943187+0.36116788*I1001+0.01252571*N1001-22.85359542*V1001+0.00407811*AA1001-0.00067349*E1001</f>
        <v>8606.48454904224</v>
      </c>
      <c r="AH1001" s="29" t="n">
        <f aca="false">A1001*'Simple Linear Regression'!$B$18+'Simple Linear Regression'!$B$17</f>
        <v>8738.37343084457</v>
      </c>
      <c r="AI1001" s="29" t="n">
        <f aca="false">7491.3971+0.0137554*N1001-0.00058829*E1001-34.3283*V1001+0.30565*L1001+54.6031*M1001</f>
        <v>8418.6995071</v>
      </c>
      <c r="AJ1001" s="29" t="n">
        <f aca="false">7491.3971-0.00058829*E1001+0.30565*L1001+54.6031*M1001+0.0137554*N1001-34.3283*V1001</f>
        <v>8418.6995071</v>
      </c>
      <c r="AK1001" s="30" t="n">
        <f aca="false">11611.58410651-152.38769329*I275+0.00324611*N275-2.92151591*V275-0.00770426*AA275-0.00077781*E275</f>
        <v>9405.39281044583</v>
      </c>
      <c r="AL1001" s="29" t="n">
        <f aca="false">2192.59+2373.87*I1001+0.0316653*N1001-15.7623*V1001+0.00202406*AA1001-0.000740146*E1001-0.00963493*(I1001*N1001)</f>
        <v>8874.78591615654</v>
      </c>
      <c r="AM1001" s="30" t="n">
        <f aca="false">5205.907083+122.0638992*I1001+13.609808*(N1001/1000)-1.245906883*AD1001+0.7746840854*AE1001-134.2474226*AC1001-1547.125689*IF(AND(B1001&gt;=DATE(2020,3,20),B1001&lt;=DATE(2020,6,26)),1,0)</f>
        <v>8453.20113822114</v>
      </c>
      <c r="AN1001" s="30" t="n">
        <f aca="false">IF(ISNUMBER(C1002),C1002,AN1002)-0.8328750492*(AD1003-AD1002)+3.274150872*(AE1003-AE1002)+0.7954612886*((IF(ISNUMBER(C1002),C1002,AN1002)-IF(ISNUMBER(C1001),C1001,AN1001))-(-0.8328750492*(AD1002-AD1001)+3.274150872*(AE1002-AE1001)))-1.394571582*AO1002+0.4181414112*AO1001</f>
        <v>9456.07595357734</v>
      </c>
      <c r="AP1001" s="31" t="n">
        <f aca="false">AQ1001+AR1000+'ARIMAX(1,1,1) Model'!$C$19*(AR1000-AR999)+'ARIMAX(1,1,1) Model'!$C$20*AS1000</f>
        <v>9025.33195463317</v>
      </c>
      <c r="AQ1001" s="31" t="n">
        <f aca="false">'ARIMAX(1,1,1) Model'!$C$6*I1001+'ARIMAX(1,1,1) Model'!$C$7*N1001/1000+'ARIMAX(1,1,1) Model'!$C$8*AD1001+'ARIMAX(1,1,1) Model'!$C$9*AE1001+'ARIMAX(1,1,1) Model'!$C$10*AC1001+'ARIMAX(1,1,1) Model'!$C$11*IF(AND(B1001&gt;='ARIMAX(1,1,1) Model'!$C$25,B1001&lt;='ARIMAX(1,1,1) Model'!$C$26),1,0)+'ARIMAX(1,1,1) Model'!$C$12*E1001/1000+'ARIMAX(1,1,1) Model'!$C$13*V1001+'ARIMAX(1,1,1) Model'!$C$14*A1001+'ARIMAX(1,1,1) Model'!$C$15*SIN(2*PI()*A1001/'ARIMAX(1,1,1) Model'!$C$24)+'ARIMAX(1,1,1) Model'!$C$16*COS(2*PI()*A1001/'ARIMAX(1,1,1) Model'!$C$24)+'ARIMAX(1,1,1) Model'!$C$17*SIN(4*PI()*A1001/'ARIMAX(1,1,1) Model'!$C$24)+'ARIMAX(1,1,1) Model'!$C$18*COS(4*PI()*A1001/'ARIMAX(1,1,1) Model'!$C$24)</f>
        <v>1674.81745658987</v>
      </c>
      <c r="AR1001" s="31" t="n">
        <f aca="false">IF(ISNUMBER(C1001),C1001,AP1001)-AQ1001</f>
        <v>7401.18254341013</v>
      </c>
      <c r="AS1001" s="31" t="n">
        <f aca="false">IF(ISNUMBER(C1001),C1001-AP1001,0)</f>
        <v>50.6680453668287</v>
      </c>
      <c r="AT1001" s="32"/>
      <c r="AU1001" s="33"/>
      <c r="AV1001" s="33"/>
      <c r="AW1001" s="31"/>
      <c r="AX1001" s="31"/>
    </row>
    <row r="1002" customFormat="false" ht="16.5" hidden="false" customHeight="true" outlineLevel="0" collapsed="false">
      <c r="A1002" s="23" t="n">
        <v>1001</v>
      </c>
      <c r="B1002" s="24" t="n">
        <v>40277</v>
      </c>
      <c r="C1002" s="23" t="n">
        <v>9325</v>
      </c>
      <c r="D1002" s="25"/>
      <c r="E1002" s="25" t="n">
        <v>479000</v>
      </c>
      <c r="F1002" s="25"/>
      <c r="G1002" s="25" t="n">
        <v>85.662</v>
      </c>
      <c r="H1002" s="25" t="n">
        <v>83.884</v>
      </c>
      <c r="I1002" s="25" t="n">
        <v>2.826</v>
      </c>
      <c r="J1002" s="25" t="n">
        <v>14651.249</v>
      </c>
      <c r="K1002" s="25" t="n">
        <v>804750</v>
      </c>
      <c r="L1002" s="25" t="n">
        <v>1350</v>
      </c>
      <c r="M1002" s="25" t="n">
        <v>10.315</v>
      </c>
      <c r="N1002" s="25" t="n">
        <v>220839</v>
      </c>
      <c r="O1002" s="25" t="n">
        <v>10093.4</v>
      </c>
      <c r="P1002" s="25" t="n">
        <v>2555017</v>
      </c>
      <c r="Q1002" s="25"/>
      <c r="R1002" s="25" t="n">
        <v>21233</v>
      </c>
      <c r="S1002" s="25" t="n">
        <v>12.1661</v>
      </c>
      <c r="T1002" s="25" t="n">
        <v>111.1</v>
      </c>
      <c r="U1002" s="25" t="n">
        <v>20</v>
      </c>
      <c r="V1002" s="25" t="n">
        <v>79.9</v>
      </c>
      <c r="W1002" s="25" t="n">
        <v>93.00582</v>
      </c>
      <c r="X1002" s="25"/>
      <c r="Y1002" s="25"/>
      <c r="Z1002" s="25"/>
      <c r="AA1002" s="25" t="n">
        <v>307240</v>
      </c>
      <c r="AB1002" s="26"/>
      <c r="AC1002" s="27" t="n">
        <v>0</v>
      </c>
      <c r="AD1002" s="28" t="n">
        <v>47.5</v>
      </c>
      <c r="AE1002" s="28" t="n">
        <v>10.7</v>
      </c>
      <c r="AF1002" s="27"/>
      <c r="AG1002" s="29" t="n">
        <f aca="false">6753.47943187+0.36116788*I1002+0.01252571*N1002-22.85359542*V1002+0.00407811*AA1002-0.00067349*E1002</f>
        <v>8625.01989533088</v>
      </c>
      <c r="AH1002" s="29" t="n">
        <f aca="false">A1002*'Simple Linear Regression'!$B$18+'Simple Linear Regression'!$B$17</f>
        <v>8739.22646792848</v>
      </c>
      <c r="AI1002" s="29" t="n">
        <f aca="false">7491.3971+0.0137554*N1002-0.00058829*E1002-34.3283*V1002+0.30565*L1002+54.6031*M1002</f>
        <v>8480.3622771</v>
      </c>
      <c r="AJ1002" s="29" t="n">
        <f aca="false">7491.3971-0.00058829*E1002+0.30565*L1002+54.6031*M1002+0.0137554*N1002-34.3283*V1002</f>
        <v>8480.3622771</v>
      </c>
      <c r="AK1002" s="30" t="n">
        <f aca="false">11611.58410651-152.38769329*I276+0.00324611*N276-2.92151591*V276-0.00770426*AA276-0.00077781*E276</f>
        <v>9410.14569142325</v>
      </c>
      <c r="AL1002" s="29" t="n">
        <f aca="false">2192.59+2373.87*I1002+0.0316653*N1002-15.7623*V1002+0.00202406*AA1002-0.000740146*E1002-0.00963493*(I1002*N1002)</f>
        <v>8888.94106358098</v>
      </c>
      <c r="AM1002" s="30" t="n">
        <f aca="false">5205.907083+122.0638992*I1002+13.609808*(N1002/1000)-1.245906883*AD1002+0.7746840854*AE1002-134.2474226*AC1002-1547.125689*IF(AND(B1002&gt;=DATE(2020,3,20),B1002&lt;=DATE(2020,6,26)),1,0)</f>
        <v>8505.54459382248</v>
      </c>
      <c r="AN1002" s="30" t="n">
        <f aca="false">IF(ISNUMBER(C1003),C1003,AN1003)-0.8328750492*(AD1004-AD1003)+3.274150872*(AE1004-AE1003)+0.7954612886*((IF(ISNUMBER(C1003),C1003,AN1003)-IF(ISNUMBER(C1002),C1002,AN1002))-(-0.8328750492*(AD1003-AD1002)+3.274150872*(AE1003-AE1002)))-1.394571582*AO1003+0.4181414112*AO1002</f>
        <v>9024.00599160728</v>
      </c>
      <c r="AP1002" s="31" t="n">
        <f aca="false">AQ1002+AR1001+'ARIMAX(1,1,1) Model'!$C$19*(AR1001-AR1000)+'ARIMAX(1,1,1) Model'!$C$20*AS1001</f>
        <v>9050.18805995976</v>
      </c>
      <c r="AQ1002" s="31" t="n">
        <f aca="false">'ARIMAX(1,1,1) Model'!$C$6*I1002+'ARIMAX(1,1,1) Model'!$C$7*N1002/1000+'ARIMAX(1,1,1) Model'!$C$8*AD1002+'ARIMAX(1,1,1) Model'!$C$9*AE1002+'ARIMAX(1,1,1) Model'!$C$10*AC1002+'ARIMAX(1,1,1) Model'!$C$11*IF(AND(B1002&gt;='ARIMAX(1,1,1) Model'!$C$25,B1002&lt;='ARIMAX(1,1,1) Model'!$C$26),1,0)+'ARIMAX(1,1,1) Model'!$C$12*E1002/1000+'ARIMAX(1,1,1) Model'!$C$13*V1002+'ARIMAX(1,1,1) Model'!$C$14*A1002+'ARIMAX(1,1,1) Model'!$C$15*SIN(2*PI()*A1002/'ARIMAX(1,1,1) Model'!$C$24)+'ARIMAX(1,1,1) Model'!$C$16*COS(2*PI()*A1002/'ARIMAX(1,1,1) Model'!$C$24)+'ARIMAX(1,1,1) Model'!$C$17*SIN(4*PI()*A1002/'ARIMAX(1,1,1) Model'!$C$24)+'ARIMAX(1,1,1) Model'!$C$18*COS(4*PI()*A1002/'ARIMAX(1,1,1) Model'!$C$24)</f>
        <v>1698.94870581231</v>
      </c>
      <c r="AR1002" s="31" t="n">
        <f aca="false">IF(ISNUMBER(C1002),C1002,AP1002)-AQ1002</f>
        <v>7626.05129418769</v>
      </c>
      <c r="AS1002" s="31" t="n">
        <f aca="false">IF(ISNUMBER(C1002),C1002-AP1002,0)</f>
        <v>274.811940040239</v>
      </c>
      <c r="AT1002" s="32"/>
      <c r="AU1002" s="33"/>
      <c r="AV1002" s="33"/>
      <c r="AW1002" s="31"/>
      <c r="AX1002" s="31"/>
    </row>
    <row r="1003" customFormat="false" ht="16.5" hidden="false" customHeight="true" outlineLevel="0" collapsed="false">
      <c r="A1003" s="23" t="n">
        <v>1002</v>
      </c>
      <c r="B1003" s="24" t="n">
        <v>40284</v>
      </c>
      <c r="C1003" s="23" t="n">
        <v>9152</v>
      </c>
      <c r="D1003" s="25"/>
      <c r="E1003" s="25" t="n">
        <v>479000</v>
      </c>
      <c r="F1003" s="25"/>
      <c r="G1003" s="25" t="n">
        <v>84.342</v>
      </c>
      <c r="H1003" s="25" t="n">
        <v>85.234</v>
      </c>
      <c r="I1003" s="25" t="n">
        <v>2.858</v>
      </c>
      <c r="J1003" s="25" t="n">
        <v>14651.249</v>
      </c>
      <c r="K1003" s="25" t="n">
        <v>807889</v>
      </c>
      <c r="L1003" s="25" t="n">
        <v>1350</v>
      </c>
      <c r="M1003" s="25" t="n">
        <v>11.772</v>
      </c>
      <c r="N1003" s="25" t="n">
        <v>210635</v>
      </c>
      <c r="O1003" s="25" t="n">
        <v>10093.4</v>
      </c>
      <c r="P1003" s="25" t="n">
        <v>2555017</v>
      </c>
      <c r="Q1003" s="25"/>
      <c r="R1003" s="25" t="n">
        <v>21233</v>
      </c>
      <c r="S1003" s="25" t="n">
        <v>12.1661</v>
      </c>
      <c r="T1003" s="25" t="n">
        <v>111.1</v>
      </c>
      <c r="U1003" s="25" t="n">
        <v>20</v>
      </c>
      <c r="V1003" s="25" t="n">
        <v>79.9</v>
      </c>
      <c r="W1003" s="25" t="n">
        <v>92.66904</v>
      </c>
      <c r="X1003" s="25"/>
      <c r="Y1003" s="25"/>
      <c r="Z1003" s="25"/>
      <c r="AA1003" s="25" t="n">
        <v>307240</v>
      </c>
      <c r="AB1003" s="26"/>
      <c r="AC1003" s="27" t="n">
        <v>0</v>
      </c>
      <c r="AD1003" s="28" t="n">
        <v>50.2</v>
      </c>
      <c r="AE1003" s="28" t="n">
        <v>5.3</v>
      </c>
      <c r="AF1003" s="27"/>
      <c r="AG1003" s="29" t="n">
        <f aca="false">6753.47943187+0.36116788*I1003+0.01252571*N1003-22.85359542*V1003+0.00407811*AA1003-0.00067349*E1003</f>
        <v>8497.21910786304</v>
      </c>
      <c r="AH1003" s="29" t="n">
        <f aca="false">A1003*'Simple Linear Regression'!$B$18+'Simple Linear Regression'!$B$17</f>
        <v>8740.07950501238</v>
      </c>
      <c r="AI1003" s="29" t="n">
        <f aca="false">7491.3971+0.0137554*N1003-0.00058829*E1003-34.3283*V1003+0.30565*L1003+54.6031*M1003</f>
        <v>8419.5588922</v>
      </c>
      <c r="AJ1003" s="29" t="n">
        <f aca="false">7491.3971-0.00058829*E1003+0.30565*L1003+54.6031*M1003+0.0137554*N1003-34.3283*V1003</f>
        <v>8419.5588922</v>
      </c>
      <c r="AK1003" s="30" t="n">
        <f aca="false">11611.58410651-152.38769329*I277+0.00324611*N277-2.92151591*V277-0.00770426*AA277-0.00077781*E277</f>
        <v>9488.57667313667</v>
      </c>
      <c r="AL1003" s="29" t="n">
        <f aca="false">2192.59+2373.87*I1003+0.0316653*N1003-15.7623*V1003+0.00202406*AA1003-0.000740146*E1003-0.00963493*(I1003*N1003)</f>
        <v>8854.6873684881</v>
      </c>
      <c r="AM1003" s="30" t="n">
        <f aca="false">5205.907083+122.0638992*I1003+13.609808*(N1003/1000)-1.245906883*AD1003+0.7746840854*AE1003-134.2474226*AC1003-1547.125689*IF(AND(B1003&gt;=DATE(2020,3,20),B1003&lt;=DATE(2020,6,26)),1,0)</f>
        <v>8363.02891511962</v>
      </c>
      <c r="AN1003" s="30" t="n">
        <f aca="false">IF(ISNUMBER(C1004),C1004,AN1004)-0.8328750492*(AD1005-AD1004)+3.274150872*(AE1005-AE1004)+0.7954612886*((IF(ISNUMBER(C1004),C1004,AN1004)-IF(ISNUMBER(C1003),C1003,AN1003))-(-0.8328750492*(AD1004-AD1003)+3.274150872*(AE1004-AE1003)))-1.394571582*AO1004+0.4181414112*AO1003</f>
        <v>9428.00593167695</v>
      </c>
      <c r="AP1003" s="31" t="n">
        <f aca="false">AQ1003+AR1002+'ARIMAX(1,1,1) Model'!$C$19*(AR1002-AR1001)+'ARIMAX(1,1,1) Model'!$C$20*AS1002</f>
        <v>9127.40818923176</v>
      </c>
      <c r="AQ1003" s="31" t="n">
        <f aca="false">'ARIMAX(1,1,1) Model'!$C$6*I1003+'ARIMAX(1,1,1) Model'!$C$7*N1003/1000+'ARIMAX(1,1,1) Model'!$C$8*AD1003+'ARIMAX(1,1,1) Model'!$C$9*AE1003+'ARIMAX(1,1,1) Model'!$C$10*AC1003+'ARIMAX(1,1,1) Model'!$C$11*IF(AND(B1003&gt;='ARIMAX(1,1,1) Model'!$C$25,B1003&lt;='ARIMAX(1,1,1) Model'!$C$26),1,0)+'ARIMAX(1,1,1) Model'!$C$12*E1003/1000+'ARIMAX(1,1,1) Model'!$C$13*V1003+'ARIMAX(1,1,1) Model'!$C$14*A1003+'ARIMAX(1,1,1) Model'!$C$15*SIN(2*PI()*A1003/'ARIMAX(1,1,1) Model'!$C$24)+'ARIMAX(1,1,1) Model'!$C$16*COS(2*PI()*A1003/'ARIMAX(1,1,1) Model'!$C$24)+'ARIMAX(1,1,1) Model'!$C$17*SIN(4*PI()*A1003/'ARIMAX(1,1,1) Model'!$C$24)+'ARIMAX(1,1,1) Model'!$C$18*COS(4*PI()*A1003/'ARIMAX(1,1,1) Model'!$C$24)</f>
        <v>1726.77876580653</v>
      </c>
      <c r="AR1003" s="31" t="n">
        <f aca="false">IF(ISNUMBER(C1003),C1003,AP1003)-AQ1003</f>
        <v>7425.22123419347</v>
      </c>
      <c r="AS1003" s="31" t="n">
        <f aca="false">IF(ISNUMBER(C1003),C1003-AP1003,0)</f>
        <v>24.5918107682355</v>
      </c>
      <c r="AT1003" s="32"/>
      <c r="AU1003" s="33"/>
      <c r="AV1003" s="33"/>
      <c r="AW1003" s="31"/>
      <c r="AX1003" s="31"/>
    </row>
    <row r="1004" customFormat="false" ht="16.5" hidden="false" customHeight="true" outlineLevel="0" collapsed="false">
      <c r="A1004" s="23" t="n">
        <v>1003</v>
      </c>
      <c r="B1004" s="24" t="n">
        <v>40291</v>
      </c>
      <c r="C1004" s="23" t="n">
        <v>9290</v>
      </c>
      <c r="D1004" s="25"/>
      <c r="E1004" s="25" t="n">
        <v>469000</v>
      </c>
      <c r="F1004" s="25"/>
      <c r="G1004" s="25" t="n">
        <v>82.902</v>
      </c>
      <c r="H1004" s="25" t="n">
        <v>84.608</v>
      </c>
      <c r="I1004" s="25" t="n">
        <v>2.86</v>
      </c>
      <c r="J1004" s="25" t="n">
        <v>14651.249</v>
      </c>
      <c r="K1004" s="25" t="n">
        <v>807889</v>
      </c>
      <c r="L1004" s="25" t="n">
        <v>1350</v>
      </c>
      <c r="M1004" s="25" t="n">
        <v>11.772</v>
      </c>
      <c r="N1004" s="25" t="n">
        <v>210635</v>
      </c>
      <c r="O1004" s="25" t="n">
        <v>10093.4</v>
      </c>
      <c r="P1004" s="25" t="n">
        <v>2555017</v>
      </c>
      <c r="Q1004" s="25"/>
      <c r="R1004" s="25" t="n">
        <v>21233</v>
      </c>
      <c r="S1004" s="25" t="n">
        <v>12.1661</v>
      </c>
      <c r="T1004" s="25" t="n">
        <v>111.1</v>
      </c>
      <c r="U1004" s="25" t="n">
        <v>20</v>
      </c>
      <c r="V1004" s="25" t="n">
        <v>79.9</v>
      </c>
      <c r="W1004" s="25" t="n">
        <v>92.23396</v>
      </c>
      <c r="X1004" s="25"/>
      <c r="Y1004" s="25"/>
      <c r="Z1004" s="25"/>
      <c r="AA1004" s="25" t="n">
        <v>307240</v>
      </c>
      <c r="AB1004" s="26"/>
      <c r="AC1004" s="27" t="n">
        <v>0</v>
      </c>
      <c r="AD1004" s="28" t="n">
        <v>62.4</v>
      </c>
      <c r="AE1004" s="28" t="n">
        <v>6.5</v>
      </c>
      <c r="AF1004" s="27"/>
      <c r="AG1004" s="29" t="n">
        <f aca="false">6753.47943187+0.36116788*I1004+0.01252571*N1004-22.85359542*V1004+0.00407811*AA1004-0.00067349*E1004</f>
        <v>8503.9547301988</v>
      </c>
      <c r="AH1004" s="29" t="n">
        <f aca="false">A1004*'Simple Linear Regression'!$B$18+'Simple Linear Regression'!$B$17</f>
        <v>8740.93254209628</v>
      </c>
      <c r="AI1004" s="29" t="n">
        <f aca="false">7491.3971+0.0137554*N1004-0.00058829*E1004-34.3283*V1004+0.30565*L1004+54.6031*M1004</f>
        <v>8425.4417922</v>
      </c>
      <c r="AJ1004" s="29" t="n">
        <f aca="false">7491.3971-0.00058829*E1004+0.30565*L1004+54.6031*M1004+0.0137554*N1004-34.3283*V1004</f>
        <v>8425.4417922</v>
      </c>
      <c r="AK1004" s="30" t="n">
        <f aca="false">11611.58410651-152.38769329*I278+0.00324611*N278-2.92151591*V278-0.00770426*AA278-0.00077781*E278</f>
        <v>9492.80224159035</v>
      </c>
      <c r="AL1004" s="29" t="n">
        <f aca="false">2192.59+2373.87*I1004+0.0316653*N1004-15.7623*V1004+0.00202406*AA1004-0.000740146*E1004-0.00963493*(I1004*N1004)</f>
        <v>8862.777661527</v>
      </c>
      <c r="AM1004" s="30" t="n">
        <f aca="false">5205.907083+122.0638992*I1004+13.609808*(N1004/1000)-1.245906883*AD1004+0.7746840854*AE1004-134.2474226*AC1004-1547.125689*IF(AND(B1004&gt;=DATE(2020,3,20),B1004&lt;=DATE(2020,6,26)),1,0)</f>
        <v>8349.0025998479</v>
      </c>
      <c r="AN1004" s="30" t="n">
        <f aca="false">IF(ISNUMBER(C1005),C1005,AN1005)-0.8328750492*(AD1006-AD1005)+3.274150872*(AE1006-AE1005)+0.7954612886*((IF(ISNUMBER(C1005),C1005,AN1005)-IF(ISNUMBER(C1004),C1004,AN1004))-(-0.8328750492*(AD1005-AD1004)+3.274150872*(AE1005-AE1004)))-1.394571582*AO1005+0.4181414112*AO1004</f>
        <v>9359.5762387732</v>
      </c>
      <c r="AP1004" s="31" t="n">
        <f aca="false">AQ1004+AR1003+'ARIMAX(1,1,1) Model'!$C$19*(AR1003-AR1002)+'ARIMAX(1,1,1) Model'!$C$20*AS1003</f>
        <v>9182.86885173122</v>
      </c>
      <c r="AQ1004" s="31" t="n">
        <f aca="false">'ARIMAX(1,1,1) Model'!$C$6*I1004+'ARIMAX(1,1,1) Model'!$C$7*N1004/1000+'ARIMAX(1,1,1) Model'!$C$8*AD1004+'ARIMAX(1,1,1) Model'!$C$9*AE1004+'ARIMAX(1,1,1) Model'!$C$10*AC1004+'ARIMAX(1,1,1) Model'!$C$11*IF(AND(B1004&gt;='ARIMAX(1,1,1) Model'!$C$25,B1004&lt;='ARIMAX(1,1,1) Model'!$C$26),1,0)+'ARIMAX(1,1,1) Model'!$C$12*E1004/1000+'ARIMAX(1,1,1) Model'!$C$13*V1004+'ARIMAX(1,1,1) Model'!$C$14*A1004+'ARIMAX(1,1,1) Model'!$C$15*SIN(2*PI()*A1004/'ARIMAX(1,1,1) Model'!$C$24)+'ARIMAX(1,1,1) Model'!$C$16*COS(2*PI()*A1004/'ARIMAX(1,1,1) Model'!$C$24)+'ARIMAX(1,1,1) Model'!$C$17*SIN(4*PI()*A1004/'ARIMAX(1,1,1) Model'!$C$24)+'ARIMAX(1,1,1) Model'!$C$18*COS(4*PI()*A1004/'ARIMAX(1,1,1) Model'!$C$24)</f>
        <v>1799.3695863074</v>
      </c>
      <c r="AR1004" s="31" t="n">
        <f aca="false">IF(ISNUMBER(C1004),C1004,AP1004)-AQ1004</f>
        <v>7490.6304136926</v>
      </c>
      <c r="AS1004" s="31" t="n">
        <f aca="false">IF(ISNUMBER(C1004),C1004-AP1004,0)</f>
        <v>107.131148268776</v>
      </c>
      <c r="AT1004" s="32"/>
      <c r="AU1004" s="33"/>
      <c r="AV1004" s="33"/>
      <c r="AW1004" s="31"/>
      <c r="AX1004" s="31"/>
    </row>
    <row r="1005" customFormat="false" ht="16.5" hidden="false" customHeight="true" outlineLevel="0" collapsed="false">
      <c r="A1005" s="23" t="n">
        <v>1004</v>
      </c>
      <c r="B1005" s="24" t="n">
        <v>40298</v>
      </c>
      <c r="C1005" s="23" t="n">
        <v>9282</v>
      </c>
      <c r="D1005" s="25"/>
      <c r="E1005" s="25" t="n">
        <v>449000</v>
      </c>
      <c r="F1005" s="25"/>
      <c r="G1005" s="25" t="n">
        <v>84.218</v>
      </c>
      <c r="H1005" s="25" t="n">
        <v>85.982</v>
      </c>
      <c r="I1005" s="25" t="n">
        <v>2.849</v>
      </c>
      <c r="J1005" s="25" t="n">
        <v>14651.249</v>
      </c>
      <c r="K1005" s="25" t="n">
        <v>807889</v>
      </c>
      <c r="L1005" s="25" t="n">
        <v>1350</v>
      </c>
      <c r="M1005" s="25" t="n">
        <v>11.772</v>
      </c>
      <c r="N1005" s="25" t="n">
        <v>210635</v>
      </c>
      <c r="O1005" s="25" t="n">
        <v>10093.4</v>
      </c>
      <c r="P1005" s="25" t="n">
        <v>2555017</v>
      </c>
      <c r="Q1005" s="25"/>
      <c r="R1005" s="25" t="n">
        <v>21233</v>
      </c>
      <c r="S1005" s="25" t="n">
        <v>12.1661</v>
      </c>
      <c r="T1005" s="25" t="n">
        <v>111.1</v>
      </c>
      <c r="U1005" s="25" t="n">
        <v>20</v>
      </c>
      <c r="V1005" s="25" t="n">
        <v>79.9</v>
      </c>
      <c r="W1005" s="25" t="n">
        <v>92.62592</v>
      </c>
      <c r="X1005" s="25"/>
      <c r="Y1005" s="25"/>
      <c r="Z1005" s="25"/>
      <c r="AA1005" s="25" t="n">
        <v>307240</v>
      </c>
      <c r="AB1005" s="26"/>
      <c r="AC1005" s="27" t="n">
        <v>0</v>
      </c>
      <c r="AD1005" s="28" t="n">
        <v>49</v>
      </c>
      <c r="AE1005" s="28" t="n">
        <v>10.2</v>
      </c>
      <c r="AF1005" s="27"/>
      <c r="AG1005" s="29" t="n">
        <f aca="false">6753.47943187+0.36116788*I1005+0.01252571*N1005-22.85359542*V1005+0.00407811*AA1005-0.00067349*E1005</f>
        <v>8517.42055735212</v>
      </c>
      <c r="AH1005" s="29" t="n">
        <f aca="false">A1005*'Simple Linear Regression'!$B$18+'Simple Linear Regression'!$B$17</f>
        <v>8741.78557918019</v>
      </c>
      <c r="AI1005" s="29" t="n">
        <f aca="false">7491.3971+0.0137554*N1005-0.00058829*E1005-34.3283*V1005+0.30565*L1005+54.6031*M1005</f>
        <v>8437.2075922</v>
      </c>
      <c r="AJ1005" s="29" t="n">
        <f aca="false">7491.3971-0.00058829*E1005+0.30565*L1005+54.6031*M1005+0.0137554*N1005-34.3283*V1005</f>
        <v>8437.2075922</v>
      </c>
      <c r="AK1005" s="30" t="n">
        <f aca="false">11611.58410651-152.38769329*I279+0.00324611*N279-2.92151591*V279-0.00770426*AA279-0.00077781*E279</f>
        <v>9495.88173852325</v>
      </c>
      <c r="AL1005" s="29" t="n">
        <f aca="false">2192.59+2373.87*I1005+0.0316653*N1005-15.7623*V1005+0.00202406*AA1005-0.000740146*E1005-0.00963493*(I1005*N1005)</f>
        <v>8873.79199981305</v>
      </c>
      <c r="AM1005" s="30" t="n">
        <f aca="false">5205.907083+122.0638992*I1005+13.609808*(N1005/1000)-1.245906883*AD1005+0.7746840854*AE1005-134.2474226*AC1005-1547.125689*IF(AND(B1005&gt;=DATE(2020,3,20),B1005&lt;=DATE(2020,6,26)),1,0)</f>
        <v>8367.22138030488</v>
      </c>
      <c r="AN1005" s="30" t="n">
        <f aca="false">IF(ISNUMBER(C1006),C1006,AN1006)-0.8328750492*(AD1007-AD1006)+3.274150872*(AE1007-AE1006)+0.7954612886*((IF(ISNUMBER(C1006),C1006,AN1006)-IF(ISNUMBER(C1005),C1005,AN1005))-(-0.8328750492*(AD1006-AD1005)+3.274150872*(AE1006-AE1005)))-1.394571582*AO1006+0.4181414112*AO1005</f>
        <v>8898.45651116018</v>
      </c>
      <c r="AP1005" s="31" t="n">
        <f aca="false">AQ1005+AR1004+'ARIMAX(1,1,1) Model'!$C$19*(AR1004-AR1003)+'ARIMAX(1,1,1) Model'!$C$20*AS1004</f>
        <v>9268.22156532532</v>
      </c>
      <c r="AQ1005" s="31" t="n">
        <f aca="false">'ARIMAX(1,1,1) Model'!$C$6*I1005+'ARIMAX(1,1,1) Model'!$C$7*N1005/1000+'ARIMAX(1,1,1) Model'!$C$8*AD1005+'ARIMAX(1,1,1) Model'!$C$9*AE1005+'ARIMAX(1,1,1) Model'!$C$10*AC1005+'ARIMAX(1,1,1) Model'!$C$11*IF(AND(B1005&gt;='ARIMAX(1,1,1) Model'!$C$25,B1005&lt;='ARIMAX(1,1,1) Model'!$C$26),1,0)+'ARIMAX(1,1,1) Model'!$C$12*E1005/1000+'ARIMAX(1,1,1) Model'!$C$13*V1005+'ARIMAX(1,1,1) Model'!$C$14*A1005+'ARIMAX(1,1,1) Model'!$C$15*SIN(2*PI()*A1005/'ARIMAX(1,1,1) Model'!$C$24)+'ARIMAX(1,1,1) Model'!$C$16*COS(2*PI()*A1005/'ARIMAX(1,1,1) Model'!$C$24)+'ARIMAX(1,1,1) Model'!$C$17*SIN(4*PI()*A1005/'ARIMAX(1,1,1) Model'!$C$24)+'ARIMAX(1,1,1) Model'!$C$18*COS(4*PI()*A1005/'ARIMAX(1,1,1) Model'!$C$24)</f>
        <v>1867.63866450131</v>
      </c>
      <c r="AR1005" s="31" t="n">
        <f aca="false">IF(ISNUMBER(C1005),C1005,AP1005)-AQ1005</f>
        <v>7414.36133549869</v>
      </c>
      <c r="AS1005" s="31" t="n">
        <f aca="false">IF(ISNUMBER(C1005),C1005-AP1005,0)</f>
        <v>13.778434674683</v>
      </c>
      <c r="AT1005" s="32"/>
      <c r="AU1005" s="33"/>
      <c r="AV1005" s="33"/>
      <c r="AW1005" s="31"/>
      <c r="AX1005" s="31"/>
    </row>
    <row r="1006" customFormat="false" ht="16.5" hidden="false" customHeight="true" outlineLevel="0" collapsed="false">
      <c r="A1006" s="23" t="n">
        <v>1005</v>
      </c>
      <c r="B1006" s="24" t="n">
        <v>40305</v>
      </c>
      <c r="C1006" s="23" t="n">
        <v>9140</v>
      </c>
      <c r="D1006" s="25"/>
      <c r="E1006" s="25" t="n">
        <v>451000</v>
      </c>
      <c r="F1006" s="25"/>
      <c r="G1006" s="25" t="n">
        <v>80.24</v>
      </c>
      <c r="H1006" s="25" t="n">
        <v>82.496</v>
      </c>
      <c r="I1006" s="25" t="n">
        <v>2.898</v>
      </c>
      <c r="J1006" s="25" t="n">
        <v>14764.61</v>
      </c>
      <c r="K1006" s="25" t="n">
        <v>807889</v>
      </c>
      <c r="L1006" s="25" t="n">
        <v>1419</v>
      </c>
      <c r="M1006" s="25" t="n">
        <v>11.772</v>
      </c>
      <c r="N1006" s="25" t="n">
        <v>210635</v>
      </c>
      <c r="O1006" s="25" t="n">
        <v>10156</v>
      </c>
      <c r="P1006" s="25" t="n">
        <v>2555017</v>
      </c>
      <c r="Q1006" s="25"/>
      <c r="R1006" s="25" t="n">
        <v>21233</v>
      </c>
      <c r="S1006" s="25" t="n">
        <v>12.1661</v>
      </c>
      <c r="T1006" s="25" t="n">
        <v>111.8</v>
      </c>
      <c r="U1006" s="25" t="n">
        <v>20</v>
      </c>
      <c r="V1006" s="25" t="n">
        <v>81.1</v>
      </c>
      <c r="W1006" s="25" t="n">
        <v>92.9687</v>
      </c>
      <c r="X1006" s="25"/>
      <c r="Y1006" s="25"/>
      <c r="Z1006" s="25"/>
      <c r="AA1006" s="25" t="n">
        <v>307240</v>
      </c>
      <c r="AB1006" s="26"/>
      <c r="AC1006" s="27" t="n">
        <v>0</v>
      </c>
      <c r="AD1006" s="28" t="n">
        <v>10.9</v>
      </c>
      <c r="AE1006" s="28" t="n">
        <v>31.8</v>
      </c>
      <c r="AF1006" s="27"/>
      <c r="AG1006" s="29" t="n">
        <f aca="false">6753.47943187+0.36116788*I1006+0.01252571*N1006-22.85359542*V1006+0.00407811*AA1006-0.00067349*E1006</f>
        <v>8488.66696007424</v>
      </c>
      <c r="AH1006" s="29" t="n">
        <f aca="false">A1006*'Simple Linear Regression'!$B$18+'Simple Linear Regression'!$B$17</f>
        <v>8742.63861626409</v>
      </c>
      <c r="AI1006" s="29" t="n">
        <f aca="false">7491.3971+0.0137554*N1006-0.00058829*E1006-34.3283*V1006+0.30565*L1006+54.6031*M1006</f>
        <v>8415.9269022</v>
      </c>
      <c r="AJ1006" s="29" t="n">
        <f aca="false">7491.3971-0.00058829*E1006+0.30565*L1006+54.6031*M1006+0.0137554*N1006-34.3283*V1006</f>
        <v>8415.9269022</v>
      </c>
      <c r="AK1006" s="30" t="n">
        <f aca="false">11611.58410651-152.38769329*I280+0.00324611*N280-2.92151591*V280-0.00770426*AA280-0.00077781*E280</f>
        <v>9494.45506922699</v>
      </c>
      <c r="AL1006" s="29" t="n">
        <f aca="false">2192.59+2373.87*I1006+0.0316653*N1006-15.7623*V1006+0.00202406*AA1006-0.000740146*E1006-0.00963493*(I1006*N1006)</f>
        <v>8870.2733572661</v>
      </c>
      <c r="AM1006" s="30" t="n">
        <f aca="false">5205.907083+122.0638992*I1006+13.609808*(N1006/1000)-1.245906883*AD1006+0.7746840854*AE1006-134.2474226*AC1006-1547.125689*IF(AND(B1006&gt;=DATE(2020,3,20),B1006&lt;=DATE(2020,6,26)),1,0)</f>
        <v>8437.40473985262</v>
      </c>
      <c r="AN1006" s="30" t="n">
        <f aca="false">IF(ISNUMBER(C1007),C1007,AN1007)-0.8328750492*(AD1008-AD1007)+3.274150872*(AE1008-AE1007)+0.7954612886*((IF(ISNUMBER(C1007),C1007,AN1007)-IF(ISNUMBER(C1006),C1006,AN1006))-(-0.8328750492*(AD1007-AD1006)+3.274150872*(AE1007-AE1006)))-1.394571582*AO1007+0.4181414112*AO1006</f>
        <v>9114.58213676639</v>
      </c>
      <c r="AP1006" s="31" t="n">
        <f aca="false">AQ1006+AR1005+'ARIMAX(1,1,1) Model'!$C$19*(AR1005-AR1004)+'ARIMAX(1,1,1) Model'!$C$20*AS1005</f>
        <v>9351.37921471215</v>
      </c>
      <c r="AQ1006" s="31" t="n">
        <f aca="false">'ARIMAX(1,1,1) Model'!$C$6*I1006+'ARIMAX(1,1,1) Model'!$C$7*N1006/1000+'ARIMAX(1,1,1) Model'!$C$8*AD1006+'ARIMAX(1,1,1) Model'!$C$9*AE1006+'ARIMAX(1,1,1) Model'!$C$10*AC1006+'ARIMAX(1,1,1) Model'!$C$11*IF(AND(B1006&gt;='ARIMAX(1,1,1) Model'!$C$25,B1006&lt;='ARIMAX(1,1,1) Model'!$C$26),1,0)+'ARIMAX(1,1,1) Model'!$C$12*E1006/1000+'ARIMAX(1,1,1) Model'!$C$13*V1006+'ARIMAX(1,1,1) Model'!$C$14*A1006+'ARIMAX(1,1,1) Model'!$C$15*SIN(2*PI()*A1006/'ARIMAX(1,1,1) Model'!$C$24)+'ARIMAX(1,1,1) Model'!$C$16*COS(2*PI()*A1006/'ARIMAX(1,1,1) Model'!$C$24)+'ARIMAX(1,1,1) Model'!$C$17*SIN(4*PI()*A1006/'ARIMAX(1,1,1) Model'!$C$24)+'ARIMAX(1,1,1) Model'!$C$18*COS(4*PI()*A1006/'ARIMAX(1,1,1) Model'!$C$24)</f>
        <v>1956.85826935616</v>
      </c>
      <c r="AR1006" s="31" t="n">
        <f aca="false">IF(ISNUMBER(C1006),C1006,AP1006)-AQ1006</f>
        <v>7183.14173064384</v>
      </c>
      <c r="AS1006" s="31" t="n">
        <f aca="false">IF(ISNUMBER(C1006),C1006-AP1006,0)</f>
        <v>-211.379214712146</v>
      </c>
      <c r="AT1006" s="32"/>
      <c r="AU1006" s="33"/>
      <c r="AV1006" s="33"/>
      <c r="AW1006" s="31"/>
      <c r="AX1006" s="31"/>
    </row>
    <row r="1007" customFormat="false" ht="16.5" hidden="false" customHeight="true" outlineLevel="0" collapsed="false">
      <c r="A1007" s="23" t="n">
        <v>1006</v>
      </c>
      <c r="B1007" s="24" t="n">
        <v>40312</v>
      </c>
      <c r="C1007" s="23" t="n">
        <v>9092</v>
      </c>
      <c r="D1007" s="25"/>
      <c r="E1007" s="25" t="n">
        <v>451000</v>
      </c>
      <c r="F1007" s="25"/>
      <c r="G1007" s="25" t="n">
        <v>74.98</v>
      </c>
      <c r="H1007" s="25" t="n">
        <v>78.324</v>
      </c>
      <c r="I1007" s="25" t="n">
        <v>2.905</v>
      </c>
      <c r="J1007" s="25" t="n">
        <v>14764.61</v>
      </c>
      <c r="K1007" s="25" t="n">
        <v>791522</v>
      </c>
      <c r="L1007" s="25" t="n">
        <v>1419</v>
      </c>
      <c r="M1007" s="25" t="n">
        <v>11.772</v>
      </c>
      <c r="N1007" s="25" t="n">
        <v>210635</v>
      </c>
      <c r="O1007" s="25" t="n">
        <v>10156</v>
      </c>
      <c r="P1007" s="25" t="n">
        <v>2555017</v>
      </c>
      <c r="Q1007" s="25"/>
      <c r="R1007" s="25" t="n">
        <v>21233</v>
      </c>
      <c r="S1007" s="25" t="n">
        <v>12.1661</v>
      </c>
      <c r="T1007" s="25" t="n">
        <v>111.8</v>
      </c>
      <c r="U1007" s="25" t="n">
        <v>20</v>
      </c>
      <c r="V1007" s="25" t="n">
        <v>81.1</v>
      </c>
      <c r="W1007" s="25" t="n">
        <v>94.40878</v>
      </c>
      <c r="X1007" s="25"/>
      <c r="Y1007" s="25"/>
      <c r="Z1007" s="25"/>
      <c r="AA1007" s="25" t="n">
        <v>307240</v>
      </c>
      <c r="AB1007" s="26"/>
      <c r="AC1007" s="27" t="n">
        <v>0</v>
      </c>
      <c r="AD1007" s="28" t="n">
        <v>41.1</v>
      </c>
      <c r="AE1007" s="28" t="n">
        <v>25.1</v>
      </c>
      <c r="AF1007" s="27"/>
      <c r="AG1007" s="29" t="n">
        <f aca="false">6753.47943187+0.36116788*I1007+0.01252571*N1007-22.85359542*V1007+0.00407811*AA1007-0.00067349*E1007</f>
        <v>8488.6694882494</v>
      </c>
      <c r="AH1007" s="29" t="n">
        <f aca="false">A1007*'Simple Linear Regression'!$B$18+'Simple Linear Regression'!$B$17</f>
        <v>8743.491653348</v>
      </c>
      <c r="AI1007" s="29" t="n">
        <f aca="false">7491.3971+0.0137554*N1007-0.00058829*E1007-34.3283*V1007+0.30565*L1007+54.6031*M1007</f>
        <v>8415.9269022</v>
      </c>
      <c r="AJ1007" s="29" t="n">
        <f aca="false">7491.3971-0.00058829*E1007+0.30565*L1007+54.6031*M1007+0.0137554*N1007-34.3283*V1007</f>
        <v>8415.9269022</v>
      </c>
      <c r="AK1007" s="30" t="n">
        <f aca="false">11611.58410651-152.38769329*I281+0.00324611*N281-2.92151591*V281-0.00770426*AA281-0.00077781*E281</f>
        <v>9486.96587308002</v>
      </c>
      <c r="AL1007" s="29" t="n">
        <f aca="false">2192.59+2373.87*I1007+0.0316653*N1007-15.7623*V1007+0.00202406*AA1007-0.000740146*E1007-0.00963493*(I1007*N1007)</f>
        <v>8872.68427290225</v>
      </c>
      <c r="AM1007" s="30" t="n">
        <f aca="false">5205.907083+122.0638992*I1007+13.609808*(N1007/1000)-1.245906883*AD1007+0.7746840854*AE1007-134.2474226*AC1007-1547.125689*IF(AND(B1007&gt;=DATE(2020,3,20),B1007&lt;=DATE(2020,6,26)),1,0)</f>
        <v>8395.44241590824</v>
      </c>
      <c r="AN1007" s="30" t="n">
        <f aca="false">IF(ISNUMBER(C1008),C1008,AN1008)-0.8328750492*(AD1009-AD1008)+3.274150872*(AE1009-AE1008)+0.7954612886*((IF(ISNUMBER(C1008),C1008,AN1008)-IF(ISNUMBER(C1007),C1007,AN1007))-(-0.8328750492*(AD1008-AD1007)+3.274150872*(AE1008-AE1007)))-1.394571582*AO1008+0.4181414112*AO1007</f>
        <v>9164.0539946309</v>
      </c>
      <c r="AP1007" s="31" t="n">
        <f aca="false">AQ1007+AR1006+'ARIMAX(1,1,1) Model'!$C$19*(AR1006-AR1005)+'ARIMAX(1,1,1) Model'!$C$20*AS1006</f>
        <v>9339.73620755302</v>
      </c>
      <c r="AQ1007" s="31" t="n">
        <f aca="false">'ARIMAX(1,1,1) Model'!$C$6*I1007+'ARIMAX(1,1,1) Model'!$C$7*N1007/1000+'ARIMAX(1,1,1) Model'!$C$8*AD1007+'ARIMAX(1,1,1) Model'!$C$9*AE1007+'ARIMAX(1,1,1) Model'!$C$10*AC1007+'ARIMAX(1,1,1) Model'!$C$11*IF(AND(B1007&gt;='ARIMAX(1,1,1) Model'!$C$25,B1007&lt;='ARIMAX(1,1,1) Model'!$C$26),1,0)+'ARIMAX(1,1,1) Model'!$C$12*E1007/1000+'ARIMAX(1,1,1) Model'!$C$13*V1007+'ARIMAX(1,1,1) Model'!$C$14*A1007+'ARIMAX(1,1,1) Model'!$C$15*SIN(2*PI()*A1007/'ARIMAX(1,1,1) Model'!$C$24)+'ARIMAX(1,1,1) Model'!$C$16*COS(2*PI()*A1007/'ARIMAX(1,1,1) Model'!$C$24)+'ARIMAX(1,1,1) Model'!$C$17*SIN(4*PI()*A1007/'ARIMAX(1,1,1) Model'!$C$24)+'ARIMAX(1,1,1) Model'!$C$18*COS(4*PI()*A1007/'ARIMAX(1,1,1) Model'!$C$24)</f>
        <v>1988.8867640994</v>
      </c>
      <c r="AR1007" s="31" t="n">
        <f aca="false">IF(ISNUMBER(C1007),C1007,AP1007)-AQ1007</f>
        <v>7103.1132359006</v>
      </c>
      <c r="AS1007" s="31" t="n">
        <f aca="false">IF(ISNUMBER(C1007),C1007-AP1007,0)</f>
        <v>-247.736207553024</v>
      </c>
      <c r="AT1007" s="32"/>
      <c r="AU1007" s="33"/>
      <c r="AV1007" s="33"/>
      <c r="AW1007" s="31"/>
      <c r="AX1007" s="31"/>
    </row>
    <row r="1008" customFormat="false" ht="16.5" hidden="false" customHeight="true" outlineLevel="0" collapsed="false">
      <c r="A1008" s="23" t="n">
        <v>1007</v>
      </c>
      <c r="B1008" s="24" t="n">
        <v>40319</v>
      </c>
      <c r="C1008" s="23" t="n">
        <v>9099</v>
      </c>
      <c r="D1008" s="25"/>
      <c r="E1008" s="25" t="n">
        <v>474000</v>
      </c>
      <c r="F1008" s="25"/>
      <c r="G1008" s="25" t="n">
        <v>69.136</v>
      </c>
      <c r="H1008" s="25" t="n">
        <v>72.172</v>
      </c>
      <c r="I1008" s="25" t="n">
        <v>2.864</v>
      </c>
      <c r="J1008" s="25" t="n">
        <v>14764.61</v>
      </c>
      <c r="K1008" s="25" t="n">
        <v>791522</v>
      </c>
      <c r="L1008" s="25" t="n">
        <v>1419</v>
      </c>
      <c r="M1008" s="25" t="n">
        <v>11.454</v>
      </c>
      <c r="N1008" s="25" t="n">
        <v>254238</v>
      </c>
      <c r="O1008" s="25" t="n">
        <v>10156</v>
      </c>
      <c r="P1008" s="25" t="n">
        <v>2555017</v>
      </c>
      <c r="Q1008" s="25"/>
      <c r="R1008" s="25" t="n">
        <v>21233</v>
      </c>
      <c r="S1008" s="25" t="n">
        <v>12.1169</v>
      </c>
      <c r="T1008" s="25" t="n">
        <v>111.8</v>
      </c>
      <c r="U1008" s="25" t="n">
        <v>20</v>
      </c>
      <c r="V1008" s="25" t="n">
        <v>81.1</v>
      </c>
      <c r="W1008" s="25" t="n">
        <v>94.63466</v>
      </c>
      <c r="X1008" s="25"/>
      <c r="Y1008" s="25"/>
      <c r="Z1008" s="25"/>
      <c r="AA1008" s="25" t="n">
        <v>307240</v>
      </c>
      <c r="AB1008" s="26"/>
      <c r="AC1008" s="27" t="n">
        <v>0</v>
      </c>
      <c r="AD1008" s="28" t="n">
        <v>19.8</v>
      </c>
      <c r="AE1008" s="28" t="n">
        <v>26.8</v>
      </c>
      <c r="AF1008" s="27"/>
      <c r="AG1008" s="29" t="n">
        <f aca="false">6753.47943187+0.36116788*I1008+0.01252571*N1008-22.85359542*V1008+0.00407811*AA1008-0.00067349*E1008</f>
        <v>9019.32294349632</v>
      </c>
      <c r="AH1008" s="29" t="n">
        <f aca="false">A1008*'Simple Linear Regression'!$B$18+'Simple Linear Regression'!$B$17</f>
        <v>8744.3446904319</v>
      </c>
      <c r="AI1008" s="29" t="n">
        <f aca="false">7491.3971+0.0137554*N1008-0.00058829*E1008-34.3283*V1008+0.30565*L1008+54.6031*M1008</f>
        <v>8984.8091526</v>
      </c>
      <c r="AJ1008" s="29" t="n">
        <f aca="false">7491.3971-0.00058829*E1008+0.30565*L1008+54.6031*M1008+0.0137554*N1008-34.3283*V1008</f>
        <v>8984.8091526</v>
      </c>
      <c r="AK1008" s="30" t="n">
        <f aca="false">11611.58410651-152.38769329*I282+0.00324611*N282-2.92151591*V282-0.00770426*AA282-0.00077781*E282</f>
        <v>9498.08475876318</v>
      </c>
      <c r="AL1008" s="29" t="n">
        <f aca="false">2192.59+2373.87*I1008+0.0316653*N1008-15.7623*V1008+0.00202406*AA1008-0.000740146*E1008-0.00963493*(I1008*N1008)</f>
        <v>9019.04156711424</v>
      </c>
      <c r="AM1008" s="30" t="n">
        <f aca="false">5205.907083+122.0638992*I1008+13.609808*(N1008/1000)-1.245906883*AD1008+0.7746840854*AE1008-134.2474226*AC1008-1547.125689*IF(AND(B1008&gt;=DATE(2020,3,20),B1008&lt;=DATE(2020,6,26)),1,0)</f>
        <v>9011.72103381812</v>
      </c>
      <c r="AN1008" s="30" t="n">
        <f aca="false">IF(ISNUMBER(C1009),C1009,AN1009)-0.8328750492*(AD1010-AD1009)+3.274150872*(AE1010-AE1009)+0.7954612886*((IF(ISNUMBER(C1009),C1009,AN1009)-IF(ISNUMBER(C1008),C1008,AN1008))-(-0.8328750492*(AD1009-AD1008)+3.274150872*(AE1009-AE1008)))-1.394571582*AO1009+0.4181414112*AO1008</f>
        <v>9222.60138527279</v>
      </c>
      <c r="AP1008" s="31" t="n">
        <f aca="false">AQ1008+AR1007+'ARIMAX(1,1,1) Model'!$C$19*(AR1007-AR1006)+'ARIMAX(1,1,1) Model'!$C$20*AS1007</f>
        <v>9353.04788280059</v>
      </c>
      <c r="AQ1008" s="31" t="n">
        <f aca="false">'ARIMAX(1,1,1) Model'!$C$6*I1008+'ARIMAX(1,1,1) Model'!$C$7*N1008/1000+'ARIMAX(1,1,1) Model'!$C$8*AD1008+'ARIMAX(1,1,1) Model'!$C$9*AE1008+'ARIMAX(1,1,1) Model'!$C$10*AC1008+'ARIMAX(1,1,1) Model'!$C$11*IF(AND(B1008&gt;='ARIMAX(1,1,1) Model'!$C$25,B1008&lt;='ARIMAX(1,1,1) Model'!$C$26),1,0)+'ARIMAX(1,1,1) Model'!$C$12*E1008/1000+'ARIMAX(1,1,1) Model'!$C$13*V1008+'ARIMAX(1,1,1) Model'!$C$14*A1008+'ARIMAX(1,1,1) Model'!$C$15*SIN(2*PI()*A1008/'ARIMAX(1,1,1) Model'!$C$24)+'ARIMAX(1,1,1) Model'!$C$16*COS(2*PI()*A1008/'ARIMAX(1,1,1) Model'!$C$24)+'ARIMAX(1,1,1) Model'!$C$17*SIN(4*PI()*A1008/'ARIMAX(1,1,1) Model'!$C$24)+'ARIMAX(1,1,1) Model'!$C$18*COS(4*PI()*A1008/'ARIMAX(1,1,1) Model'!$C$24)</f>
        <v>2034.75668758933</v>
      </c>
      <c r="AR1008" s="31" t="n">
        <f aca="false">IF(ISNUMBER(C1008),C1008,AP1008)-AQ1008</f>
        <v>7064.24331241067</v>
      </c>
      <c r="AS1008" s="31" t="n">
        <f aca="false">IF(ISNUMBER(C1008),C1008-AP1008,0)</f>
        <v>-254.047882800589</v>
      </c>
      <c r="AT1008" s="32"/>
      <c r="AU1008" s="33"/>
      <c r="AV1008" s="33"/>
      <c r="AW1008" s="31"/>
      <c r="AX1008" s="31"/>
    </row>
    <row r="1009" customFormat="false" ht="16.5" hidden="false" customHeight="true" outlineLevel="0" collapsed="false">
      <c r="A1009" s="23" t="n">
        <v>1008</v>
      </c>
      <c r="B1009" s="24" t="n">
        <v>40326</v>
      </c>
      <c r="C1009" s="23" t="n">
        <v>9174</v>
      </c>
      <c r="D1009" s="25"/>
      <c r="E1009" s="25" t="n">
        <v>463000</v>
      </c>
      <c r="F1009" s="25"/>
      <c r="G1009" s="25" t="n">
        <v>70.618</v>
      </c>
      <c r="H1009" s="25" t="n">
        <v>70.79</v>
      </c>
      <c r="I1009" s="25" t="n">
        <v>2.786</v>
      </c>
      <c r="J1009" s="25" t="n">
        <v>14764.61</v>
      </c>
      <c r="K1009" s="25" t="n">
        <v>791522</v>
      </c>
      <c r="L1009" s="25" t="n">
        <v>1419</v>
      </c>
      <c r="M1009" s="25" t="n">
        <v>11.454</v>
      </c>
      <c r="N1009" s="25" t="n">
        <v>254238</v>
      </c>
      <c r="O1009" s="25" t="n">
        <v>10156</v>
      </c>
      <c r="P1009" s="25" t="n">
        <v>2555017</v>
      </c>
      <c r="Q1009" s="25"/>
      <c r="R1009" s="25" t="n">
        <v>21233</v>
      </c>
      <c r="S1009" s="25" t="n">
        <v>12.1169</v>
      </c>
      <c r="T1009" s="25" t="n">
        <v>111.8</v>
      </c>
      <c r="U1009" s="25" t="n">
        <v>20</v>
      </c>
      <c r="V1009" s="25" t="n">
        <v>81.1</v>
      </c>
      <c r="W1009" s="25" t="n">
        <v>96.26968</v>
      </c>
      <c r="X1009" s="25"/>
      <c r="Y1009" s="25"/>
      <c r="Z1009" s="25"/>
      <c r="AA1009" s="25" t="n">
        <v>307240</v>
      </c>
      <c r="AB1009" s="26"/>
      <c r="AC1009" s="27" t="n">
        <v>0</v>
      </c>
      <c r="AD1009" s="28" t="n">
        <v>7.1</v>
      </c>
      <c r="AE1009" s="28" t="n">
        <v>47.4</v>
      </c>
      <c r="AF1009" s="27"/>
      <c r="AG1009" s="29" t="n">
        <f aca="false">6753.47943187+0.36116788*I1009+0.01252571*N1009-22.85359542*V1009+0.00407811*AA1009-0.00067349*E1009</f>
        <v>9026.70316240168</v>
      </c>
      <c r="AH1009" s="29" t="n">
        <f aca="false">A1009*'Simple Linear Regression'!$B$18+'Simple Linear Regression'!$B$17</f>
        <v>8745.1977275158</v>
      </c>
      <c r="AI1009" s="29" t="n">
        <f aca="false">7491.3971+0.0137554*N1009-0.00058829*E1009-34.3283*V1009+0.30565*L1009+54.6031*M1009</f>
        <v>8991.2803426</v>
      </c>
      <c r="AJ1009" s="29" t="n">
        <f aca="false">7491.3971-0.00058829*E1009+0.30565*L1009+54.6031*M1009+0.0137554*N1009-34.3283*V1009</f>
        <v>8991.2803426</v>
      </c>
      <c r="AK1009" s="30" t="n">
        <f aca="false">11611.58410651-152.38769329*I283+0.00324611*N283-2.92151591*V283-0.00770426*AA283-0.00077781*E283</f>
        <v>9500.84360877595</v>
      </c>
      <c r="AL1009" s="29" t="n">
        <f aca="false">2192.59+2373.87*I1009+0.0316653*N1009-15.7623*V1009+0.00202406*AA1009-0.000740146*E1009-0.00963493*(I1009*N1009)</f>
        <v>9033.08740911476</v>
      </c>
      <c r="AM1009" s="30" t="n">
        <f aca="false">5205.907083+122.0638992*I1009+13.609808*(N1009/1000)-1.245906883*AD1009+0.7746840854*AE1009-134.2474226*AC1009-1547.125689*IF(AND(B1009&gt;=DATE(2020,3,20),B1009&lt;=DATE(2020,6,26)),1,0)</f>
        <v>9033.98155925386</v>
      </c>
      <c r="AN1009" s="30" t="n">
        <f aca="false">IF(ISNUMBER(C1010),C1010,AN1010)-0.8328750492*(AD1011-AD1010)+3.274150872*(AE1011-AE1010)+0.7954612886*((IF(ISNUMBER(C1010),C1010,AN1010)-IF(ISNUMBER(C1009),C1009,AN1009))-(-0.8328750492*(AD1010-AD1009)+3.274150872*(AE1010-AE1009)))-1.394571582*AO1010+0.4181414112*AO1009</f>
        <v>9152.61922267536</v>
      </c>
      <c r="AP1009" s="31" t="n">
        <f aca="false">AQ1009+AR1008+'ARIMAX(1,1,1) Model'!$C$19*(AR1008-AR1007)+'ARIMAX(1,1,1) Model'!$C$20*AS1008</f>
        <v>9419.31449965702</v>
      </c>
      <c r="AQ1009" s="31" t="n">
        <f aca="false">'ARIMAX(1,1,1) Model'!$C$6*I1009+'ARIMAX(1,1,1) Model'!$C$7*N1009/1000+'ARIMAX(1,1,1) Model'!$C$8*AD1009+'ARIMAX(1,1,1) Model'!$C$9*AE1009+'ARIMAX(1,1,1) Model'!$C$10*AC1009+'ARIMAX(1,1,1) Model'!$C$11*IF(AND(B1009&gt;='ARIMAX(1,1,1) Model'!$C$25,B1009&lt;='ARIMAX(1,1,1) Model'!$C$26),1,0)+'ARIMAX(1,1,1) Model'!$C$12*E1009/1000+'ARIMAX(1,1,1) Model'!$C$13*V1009+'ARIMAX(1,1,1) Model'!$C$14*A1009+'ARIMAX(1,1,1) Model'!$C$15*SIN(2*PI()*A1009/'ARIMAX(1,1,1) Model'!$C$24)+'ARIMAX(1,1,1) Model'!$C$16*COS(2*PI()*A1009/'ARIMAX(1,1,1) Model'!$C$24)+'ARIMAX(1,1,1) Model'!$C$17*SIN(4*PI()*A1009/'ARIMAX(1,1,1) Model'!$C$24)+'ARIMAX(1,1,1) Model'!$C$18*COS(4*PI()*A1009/'ARIMAX(1,1,1) Model'!$C$24)</f>
        <v>2130.19793013532</v>
      </c>
      <c r="AR1009" s="31" t="n">
        <f aca="false">IF(ISNUMBER(C1009),C1009,AP1009)-AQ1009</f>
        <v>7043.80206986468</v>
      </c>
      <c r="AS1009" s="31" t="n">
        <f aca="false">IF(ISNUMBER(C1009),C1009-AP1009,0)</f>
        <v>-245.314499657019</v>
      </c>
      <c r="AT1009" s="32"/>
      <c r="AU1009" s="33"/>
      <c r="AV1009" s="33"/>
      <c r="AW1009" s="31"/>
      <c r="AX1009" s="31"/>
    </row>
    <row r="1010" customFormat="false" ht="16.5" hidden="false" customHeight="true" outlineLevel="0" collapsed="false">
      <c r="A1010" s="23" t="n">
        <v>1009</v>
      </c>
      <c r="B1010" s="24" t="n">
        <v>40333</v>
      </c>
      <c r="C1010" s="23" t="n">
        <v>9194</v>
      </c>
      <c r="D1010" s="25"/>
      <c r="E1010" s="25" t="n">
        <v>458000</v>
      </c>
      <c r="F1010" s="25"/>
      <c r="G1010" s="25" t="n">
        <v>72.9075</v>
      </c>
      <c r="H1010" s="25" t="n">
        <v>72.705</v>
      </c>
      <c r="I1010" s="25" t="n">
        <v>2.728</v>
      </c>
      <c r="J1010" s="25" t="n">
        <v>14764.61</v>
      </c>
      <c r="K1010" s="25" t="n">
        <v>791522</v>
      </c>
      <c r="L1010" s="25" t="n">
        <v>1419</v>
      </c>
      <c r="M1010" s="25" t="n">
        <v>11.454</v>
      </c>
      <c r="N1010" s="25" t="n">
        <v>254238</v>
      </c>
      <c r="O1010" s="25" t="n">
        <v>10156</v>
      </c>
      <c r="P1010" s="25" t="n">
        <v>2555017</v>
      </c>
      <c r="Q1010" s="25"/>
      <c r="R1010" s="25" t="n">
        <v>21233</v>
      </c>
      <c r="S1010" s="25" t="n">
        <v>12.1169</v>
      </c>
      <c r="T1010" s="25" t="n">
        <v>111.8</v>
      </c>
      <c r="U1010" s="25" t="n">
        <v>20</v>
      </c>
      <c r="V1010" s="25" t="n">
        <v>81.1</v>
      </c>
      <c r="W1010" s="25" t="n">
        <v>96.80944</v>
      </c>
      <c r="X1010" s="25"/>
      <c r="Y1010" s="25"/>
      <c r="Z1010" s="25"/>
      <c r="AA1010" s="25" t="n">
        <v>307240</v>
      </c>
      <c r="AB1010" s="26"/>
      <c r="AC1010" s="27" t="n">
        <v>1</v>
      </c>
      <c r="AD1010" s="28" t="n">
        <v>0.5</v>
      </c>
      <c r="AE1010" s="28" t="n">
        <v>61.3</v>
      </c>
      <c r="AF1010" s="27"/>
      <c r="AG1010" s="29" t="n">
        <f aca="false">6753.47943187+0.36116788*I1010+0.01252571*N1010-22.85359542*V1010+0.00407811*AA1010-0.00067349*E1010</f>
        <v>9030.04966466464</v>
      </c>
      <c r="AH1010" s="29" t="n">
        <f aca="false">A1010*'Simple Linear Regression'!$B$18+'Simple Linear Regression'!$B$17</f>
        <v>8746.05076459971</v>
      </c>
      <c r="AI1010" s="29" t="n">
        <f aca="false">7491.3971+0.0137554*N1010-0.00058829*E1010-34.3283*V1010+0.30565*L1010+54.6031*M1010</f>
        <v>8994.2217926</v>
      </c>
      <c r="AJ1010" s="29" t="n">
        <f aca="false">7491.3971-0.00058829*E1010+0.30565*L1010+54.6031*M1010+0.0137554*N1010-34.3283*V1010</f>
        <v>8994.2217926</v>
      </c>
      <c r="AK1010" s="30" t="n">
        <f aca="false">11611.58410651-152.38769329*I284+0.00324611*N284-2.92151591*V284-0.00770426*AA284-0.00077781*E284</f>
        <v>9496.28226249014</v>
      </c>
      <c r="AL1010" s="29" t="n">
        <f aca="false">2192.59+2373.87*I1010+0.0316653*N1010-15.7623*V1010+0.00202406*AA1010-0.000740146*E1010-0.00963493*(I1010*N1010)</f>
        <v>9041.17846844848</v>
      </c>
      <c r="AM1010" s="30" t="n">
        <f aca="false">5205.907083+122.0638992*I1010+13.609808*(N1010/1000)-1.245906883*AD1010+0.7746840854*AE1010-134.2474226*AC1010-1547.125689*IF(AND(B1010&gt;=DATE(2020,3,20),B1010&lt;=DATE(2020,6,26)),1,0)</f>
        <v>8911.64552471512</v>
      </c>
      <c r="AN1010" s="30" t="n">
        <f aca="false">IF(ISNUMBER(C1011),C1011,AN1011)-0.8328750492*(AD1012-AD1011)+3.274150872*(AE1012-AE1011)+0.7954612886*((IF(ISNUMBER(C1011),C1011,AN1011)-IF(ISNUMBER(C1010),C1010,AN1010))-(-0.8328750492*(AD1011-AD1010)+3.274150872*(AE1011-AE1010)))-1.394571582*AO1011+0.4181414112*AO1010</f>
        <v>9518.57962746359</v>
      </c>
      <c r="AP1010" s="31" t="n">
        <f aca="false">AQ1010+AR1009+'ARIMAX(1,1,1) Model'!$C$19*(AR1009-AR1008)+'ARIMAX(1,1,1) Model'!$C$20*AS1009</f>
        <v>9344.14077120636</v>
      </c>
      <c r="AQ1010" s="31" t="n">
        <f aca="false">'ARIMAX(1,1,1) Model'!$C$6*I1010+'ARIMAX(1,1,1) Model'!$C$7*N1010/1000+'ARIMAX(1,1,1) Model'!$C$8*AD1010+'ARIMAX(1,1,1) Model'!$C$9*AE1010+'ARIMAX(1,1,1) Model'!$C$10*AC1010+'ARIMAX(1,1,1) Model'!$C$11*IF(AND(B1010&gt;='ARIMAX(1,1,1) Model'!$C$25,B1010&lt;='ARIMAX(1,1,1) Model'!$C$26),1,0)+'ARIMAX(1,1,1) Model'!$C$12*E1010/1000+'ARIMAX(1,1,1) Model'!$C$13*V1010+'ARIMAX(1,1,1) Model'!$C$14*A1010+'ARIMAX(1,1,1) Model'!$C$15*SIN(2*PI()*A1010/'ARIMAX(1,1,1) Model'!$C$24)+'ARIMAX(1,1,1) Model'!$C$16*COS(2*PI()*A1010/'ARIMAX(1,1,1) Model'!$C$24)+'ARIMAX(1,1,1) Model'!$C$17*SIN(4*PI()*A1010/'ARIMAX(1,1,1) Model'!$C$24)+'ARIMAX(1,1,1) Model'!$C$18*COS(4*PI()*A1010/'ARIMAX(1,1,1) Model'!$C$24)</f>
        <v>2081.52883864757</v>
      </c>
      <c r="AR1010" s="31" t="n">
        <f aca="false">IF(ISNUMBER(C1010),C1010,AP1010)-AQ1010</f>
        <v>7112.47116135243</v>
      </c>
      <c r="AS1010" s="31" t="n">
        <f aca="false">IF(ISNUMBER(C1010),C1010-AP1010,0)</f>
        <v>-150.140771206357</v>
      </c>
      <c r="AT1010" s="32"/>
      <c r="AU1010" s="33"/>
      <c r="AV1010" s="33"/>
      <c r="AW1010" s="31"/>
      <c r="AX1010" s="31"/>
    </row>
    <row r="1011" customFormat="false" ht="16.5" hidden="false" customHeight="true" outlineLevel="0" collapsed="false">
      <c r="A1011" s="23" t="n">
        <v>1010</v>
      </c>
      <c r="B1011" s="24" t="n">
        <v>40340</v>
      </c>
      <c r="C1011" s="23" t="n">
        <v>9338</v>
      </c>
      <c r="D1011" s="25"/>
      <c r="E1011" s="25" t="n">
        <v>459000</v>
      </c>
      <c r="F1011" s="25"/>
      <c r="G1011" s="25" t="n">
        <v>73.436</v>
      </c>
      <c r="H1011" s="25" t="n">
        <v>72.762</v>
      </c>
      <c r="I1011" s="25" t="n">
        <v>2.725</v>
      </c>
      <c r="J1011" s="25" t="n">
        <v>14764.61</v>
      </c>
      <c r="K1011" s="25" t="n">
        <v>748796</v>
      </c>
      <c r="L1011" s="25" t="n">
        <v>1479</v>
      </c>
      <c r="M1011" s="25" t="n">
        <v>11.454</v>
      </c>
      <c r="N1011" s="25" t="n">
        <v>254238</v>
      </c>
      <c r="O1011" s="25" t="n">
        <v>10182.3</v>
      </c>
      <c r="P1011" s="25" t="n">
        <v>2555017</v>
      </c>
      <c r="Q1011" s="25"/>
      <c r="R1011" s="25" t="n">
        <v>21233</v>
      </c>
      <c r="S1011" s="25" t="n">
        <v>12.1169</v>
      </c>
      <c r="T1011" s="25" t="n">
        <v>111.8</v>
      </c>
      <c r="U1011" s="25" t="n">
        <v>20</v>
      </c>
      <c r="V1011" s="25" t="n">
        <v>83.2</v>
      </c>
      <c r="W1011" s="25" t="n">
        <v>96.714275</v>
      </c>
      <c r="X1011" s="25"/>
      <c r="Y1011" s="25"/>
      <c r="Z1011" s="25"/>
      <c r="AA1011" s="25" t="n">
        <v>307240</v>
      </c>
      <c r="AB1011" s="26"/>
      <c r="AC1011" s="27" t="n">
        <v>0</v>
      </c>
      <c r="AD1011" s="28" t="n">
        <v>1.7</v>
      </c>
      <c r="AE1011" s="28" t="n">
        <v>56.5</v>
      </c>
      <c r="AF1011" s="27"/>
      <c r="AG1011" s="29" t="n">
        <f aca="false">6753.47943187+0.36116788*I1011+0.01252571*N1011-22.85359542*V1011+0.00407811*AA1011-0.00067349*E1011</f>
        <v>8981.382540779</v>
      </c>
      <c r="AH1011" s="29" t="n">
        <f aca="false">A1011*'Simple Linear Regression'!$B$18+'Simple Linear Regression'!$B$17</f>
        <v>8746.90380168361</v>
      </c>
      <c r="AI1011" s="29" t="n">
        <f aca="false">7491.3971+0.0137554*N1011-0.00058829*E1011-34.3283*V1011+0.30565*L1011+54.6031*M1011</f>
        <v>8939.8830726</v>
      </c>
      <c r="AJ1011" s="29" t="n">
        <f aca="false">7491.3971-0.00058829*E1011+0.30565*L1011+54.6031*M1011+0.0137554*N1011-34.3283*V1011</f>
        <v>8939.8830726</v>
      </c>
      <c r="AK1011" s="30" t="n">
        <f aca="false">11611.58410651-152.38769329*I285+0.00324611*N285-2.92151591*V285-0.00770426*AA285-0.00077781*E285</f>
        <v>9492.85037557001</v>
      </c>
      <c r="AL1011" s="29" t="n">
        <f aca="false">2192.59+2373.87*I1011+0.0316653*N1011-15.7623*V1011+0.00202406*AA1011-0.000740146*E1011-0.00963493*(I1011*N1011)</f>
        <v>9007.5645784485</v>
      </c>
      <c r="AM1011" s="30" t="n">
        <f aca="false">5205.907083+122.0638992*I1011+13.609808*(N1011/1000)-1.245906883*AD1011+0.7746840854*AE1011-134.2474226*AC1011-1547.125689*IF(AND(B1011&gt;=DATE(2020,3,20),B1011&lt;=DATE(2020,6,26)),1,0)</f>
        <v>9040.313183748</v>
      </c>
      <c r="AN1011" s="30" t="n">
        <f aca="false">IF(ISNUMBER(C1012),C1012,AN1012)-0.8328750492*(AD1013-AD1012)+3.274150872*(AE1013-AE1012)+0.7954612886*((IF(ISNUMBER(C1012),C1012,AN1012)-IF(ISNUMBER(C1011),C1011,AN1011))-(-0.8328750492*(AD1012-AD1011)+3.274150872*(AE1012-AE1011)))-1.394571582*AO1012+0.4181414112*AO1011</f>
        <v>9189.74840751944</v>
      </c>
      <c r="AP1011" s="31" t="n">
        <f aca="false">AQ1011+AR1010+'ARIMAX(1,1,1) Model'!$C$19*(AR1010-AR1009)+'ARIMAX(1,1,1) Model'!$C$20*AS1010</f>
        <v>9463.19969906715</v>
      </c>
      <c r="AQ1011" s="31" t="n">
        <f aca="false">'ARIMAX(1,1,1) Model'!$C$6*I1011+'ARIMAX(1,1,1) Model'!$C$7*N1011/1000+'ARIMAX(1,1,1) Model'!$C$8*AD1011+'ARIMAX(1,1,1) Model'!$C$9*AE1011+'ARIMAX(1,1,1) Model'!$C$10*AC1011+'ARIMAX(1,1,1) Model'!$C$11*IF(AND(B1011&gt;='ARIMAX(1,1,1) Model'!$C$25,B1011&lt;='ARIMAX(1,1,1) Model'!$C$26),1,0)+'ARIMAX(1,1,1) Model'!$C$12*E1011/1000+'ARIMAX(1,1,1) Model'!$C$13*V1011+'ARIMAX(1,1,1) Model'!$C$14*A1011+'ARIMAX(1,1,1) Model'!$C$15*SIN(2*PI()*A1011/'ARIMAX(1,1,1) Model'!$C$24)+'ARIMAX(1,1,1) Model'!$C$16*COS(2*PI()*A1011/'ARIMAX(1,1,1) Model'!$C$24)+'ARIMAX(1,1,1) Model'!$C$17*SIN(4*PI()*A1011/'ARIMAX(1,1,1) Model'!$C$24)+'ARIMAX(1,1,1) Model'!$C$18*COS(4*PI()*A1011/'ARIMAX(1,1,1) Model'!$C$24)</f>
        <v>2208.89189917391</v>
      </c>
      <c r="AR1011" s="31" t="n">
        <f aca="false">IF(ISNUMBER(C1011),C1011,AP1011)-AQ1011</f>
        <v>7129.10810082609</v>
      </c>
      <c r="AS1011" s="31" t="n">
        <f aca="false">IF(ISNUMBER(C1011),C1011-AP1011,0)</f>
        <v>-125.199699067151</v>
      </c>
      <c r="AT1011" s="32"/>
      <c r="AU1011" s="33"/>
      <c r="AV1011" s="33"/>
      <c r="AW1011" s="31"/>
      <c r="AX1011" s="31"/>
    </row>
    <row r="1012" customFormat="false" ht="16.5" hidden="false" customHeight="true" outlineLevel="0" collapsed="false">
      <c r="A1012" s="23" t="n">
        <v>1011</v>
      </c>
      <c r="B1012" s="24" t="n">
        <v>40347</v>
      </c>
      <c r="C1012" s="23" t="n">
        <v>9241</v>
      </c>
      <c r="D1012" s="25"/>
      <c r="E1012" s="25" t="n">
        <v>467000</v>
      </c>
      <c r="F1012" s="25"/>
      <c r="G1012" s="25" t="n">
        <v>76.7</v>
      </c>
      <c r="H1012" s="25" t="n">
        <v>76.218</v>
      </c>
      <c r="I1012" s="25" t="n">
        <v>2.701</v>
      </c>
      <c r="J1012" s="25" t="n">
        <v>14764.61</v>
      </c>
      <c r="K1012" s="25" t="n">
        <v>748796</v>
      </c>
      <c r="L1012" s="25" t="n">
        <v>1479</v>
      </c>
      <c r="M1012" s="25" t="n">
        <v>12.03</v>
      </c>
      <c r="N1012" s="25" t="n">
        <v>253936</v>
      </c>
      <c r="O1012" s="25" t="n">
        <v>10182.3</v>
      </c>
      <c r="P1012" s="25" t="n">
        <v>2536551</v>
      </c>
      <c r="Q1012" s="25"/>
      <c r="R1012" s="25" t="n">
        <v>21233</v>
      </c>
      <c r="S1012" s="25" t="n">
        <v>12.1169</v>
      </c>
      <c r="T1012" s="25" t="n">
        <v>111.8</v>
      </c>
      <c r="U1012" s="25" t="n">
        <v>20</v>
      </c>
      <c r="V1012" s="25" t="n">
        <v>83.2</v>
      </c>
      <c r="W1012" s="25" t="n">
        <v>96.95772</v>
      </c>
      <c r="X1012" s="25"/>
      <c r="Y1012" s="25"/>
      <c r="Z1012" s="25"/>
      <c r="AA1012" s="25" t="n">
        <v>307240</v>
      </c>
      <c r="AB1012" s="26"/>
      <c r="AC1012" s="27" t="n">
        <v>0</v>
      </c>
      <c r="AD1012" s="28" t="n">
        <v>0.1</v>
      </c>
      <c r="AE1012" s="28" t="n">
        <v>72.2</v>
      </c>
      <c r="AF1012" s="27"/>
      <c r="AG1012" s="29" t="n">
        <f aca="false">6753.47943187+0.36116788*I1012+0.01252571*N1012-22.85359542*V1012+0.00407811*AA1012-0.00067349*E1012</f>
        <v>8972.20318832988</v>
      </c>
      <c r="AH1012" s="29" t="n">
        <f aca="false">A1012*'Simple Linear Regression'!$B$18+'Simple Linear Regression'!$B$17</f>
        <v>8747.75683876752</v>
      </c>
      <c r="AI1012" s="29" t="n">
        <f aca="false">7491.3971+0.0137554*N1012-0.00058829*E1012-34.3283*V1012+0.30565*L1012+54.6031*M1012</f>
        <v>8962.4740074</v>
      </c>
      <c r="AJ1012" s="29" t="n">
        <f aca="false">7491.3971-0.00058829*E1012+0.30565*L1012+54.6031*M1012+0.0137554*N1012-34.3283*V1012</f>
        <v>8962.4740074</v>
      </c>
      <c r="AK1012" s="30" t="n">
        <f aca="false">11611.58410651-152.38769329*I286+0.00324611*N286-2.92151591*V286-0.00770426*AA286-0.00077781*E286</f>
        <v>9532.99102317988</v>
      </c>
      <c r="AL1012" s="29" t="n">
        <f aca="false">2192.59+2373.87*I1012+0.0316653*N1012-15.7623*V1012+0.00202406*AA1012-0.000740146*E1012-0.00963493*(I1012*N1012)</f>
        <v>9001.75640951952</v>
      </c>
      <c r="AM1012" s="30" t="n">
        <f aca="false">5205.907083+122.0638992*I1012+13.609808*(N1012/1000)-1.245906883*AD1012+0.7746840854*AE1012-134.2474226*AC1012-1547.125689*IF(AND(B1012&gt;=DATE(2020,3,20),B1012&lt;=DATE(2020,6,26)),1,0)</f>
        <v>9047.42947930478</v>
      </c>
      <c r="AN1012" s="30" t="n">
        <f aca="false">IF(ISNUMBER(C1013),C1013,AN1013)-0.8328750492*(AD1014-AD1013)+3.274150872*(AE1014-AE1013)+0.7954612886*((IF(ISNUMBER(C1013),C1013,AN1013)-IF(ISNUMBER(C1012),C1012,AN1012))-(-0.8328750492*(AD1013-AD1012)+3.274150872*(AE1013-AE1012)))-1.394571582*AO1013+0.4181414112*AO1012</f>
        <v>9538.96249822378</v>
      </c>
      <c r="AP1012" s="31" t="n">
        <f aca="false">AQ1012+AR1011+'ARIMAX(1,1,1) Model'!$C$19*(AR1011-AR1010)+'ARIMAX(1,1,1) Model'!$C$20*AS1011</f>
        <v>9487.72459668616</v>
      </c>
      <c r="AQ1012" s="31" t="n">
        <f aca="false">'ARIMAX(1,1,1) Model'!$C$6*I1012+'ARIMAX(1,1,1) Model'!$C$7*N1012/1000+'ARIMAX(1,1,1) Model'!$C$8*AD1012+'ARIMAX(1,1,1) Model'!$C$9*AE1012+'ARIMAX(1,1,1) Model'!$C$10*AC1012+'ARIMAX(1,1,1) Model'!$C$11*IF(AND(B1012&gt;='ARIMAX(1,1,1) Model'!$C$25,B1012&lt;='ARIMAX(1,1,1) Model'!$C$26),1,0)+'ARIMAX(1,1,1) Model'!$C$12*E1012/1000+'ARIMAX(1,1,1) Model'!$C$13*V1012+'ARIMAX(1,1,1) Model'!$C$14*A1012+'ARIMAX(1,1,1) Model'!$C$15*SIN(2*PI()*A1012/'ARIMAX(1,1,1) Model'!$C$24)+'ARIMAX(1,1,1) Model'!$C$16*COS(2*PI()*A1012/'ARIMAX(1,1,1) Model'!$C$24)+'ARIMAX(1,1,1) Model'!$C$17*SIN(4*PI()*A1012/'ARIMAX(1,1,1) Model'!$C$24)+'ARIMAX(1,1,1) Model'!$C$18*COS(4*PI()*A1012/'ARIMAX(1,1,1) Model'!$C$24)</f>
        <v>2244.3036858758</v>
      </c>
      <c r="AR1012" s="31" t="n">
        <f aca="false">IF(ISNUMBER(C1012),C1012,AP1012)-AQ1012</f>
        <v>6996.6963141242</v>
      </c>
      <c r="AS1012" s="31" t="n">
        <f aca="false">IF(ISNUMBER(C1012),C1012-AP1012,0)</f>
        <v>-246.724596686156</v>
      </c>
      <c r="AT1012" s="32"/>
      <c r="AU1012" s="33"/>
      <c r="AV1012" s="33"/>
      <c r="AW1012" s="31"/>
      <c r="AX1012" s="31"/>
    </row>
    <row r="1013" customFormat="false" ht="16.5" hidden="false" customHeight="true" outlineLevel="0" collapsed="false">
      <c r="A1013" s="23" t="n">
        <v>1012</v>
      </c>
      <c r="B1013" s="24" t="n">
        <v>40354</v>
      </c>
      <c r="C1013" s="23" t="n">
        <v>9462</v>
      </c>
      <c r="D1013" s="25"/>
      <c r="E1013" s="25" t="n">
        <v>452000</v>
      </c>
      <c r="F1013" s="25"/>
      <c r="G1013" s="25" t="n">
        <v>77.06</v>
      </c>
      <c r="H1013" s="25" t="n">
        <v>76.642</v>
      </c>
      <c r="I1013" s="25" t="n">
        <v>2.743</v>
      </c>
      <c r="J1013" s="25" t="n">
        <v>14764.61</v>
      </c>
      <c r="K1013" s="25" t="n">
        <v>748796</v>
      </c>
      <c r="L1013" s="25" t="n">
        <v>1479</v>
      </c>
      <c r="M1013" s="25" t="n">
        <v>12.03</v>
      </c>
      <c r="N1013" s="25" t="n">
        <v>253936</v>
      </c>
      <c r="O1013" s="25" t="n">
        <v>10182.3</v>
      </c>
      <c r="P1013" s="25" t="n">
        <v>2536551</v>
      </c>
      <c r="Q1013" s="25"/>
      <c r="R1013" s="25" t="n">
        <v>21233</v>
      </c>
      <c r="S1013" s="25" t="n">
        <v>12.1169</v>
      </c>
      <c r="T1013" s="25" t="n">
        <v>111.8</v>
      </c>
      <c r="U1013" s="25" t="n">
        <v>20</v>
      </c>
      <c r="V1013" s="25" t="n">
        <v>83.2</v>
      </c>
      <c r="W1013" s="25" t="n">
        <v>95.57506</v>
      </c>
      <c r="X1013" s="25"/>
      <c r="Y1013" s="25"/>
      <c r="Z1013" s="25"/>
      <c r="AA1013" s="25" t="n">
        <v>307240</v>
      </c>
      <c r="AB1013" s="26"/>
      <c r="AC1013" s="27" t="n">
        <v>0</v>
      </c>
      <c r="AD1013" s="28" t="n">
        <v>0</v>
      </c>
      <c r="AE1013" s="28" t="n">
        <v>92.9</v>
      </c>
      <c r="AF1013" s="27"/>
      <c r="AG1013" s="29" t="n">
        <f aca="false">6753.47943187+0.36116788*I1013+0.01252571*N1013-22.85359542*V1013+0.00407811*AA1013-0.00067349*E1013</f>
        <v>8982.32070738084</v>
      </c>
      <c r="AH1013" s="29" t="n">
        <f aca="false">A1013*'Simple Linear Regression'!$B$18+'Simple Linear Regression'!$B$17</f>
        <v>8748.60987585142</v>
      </c>
      <c r="AI1013" s="29" t="n">
        <f aca="false">7491.3971+0.0137554*N1013-0.00058829*E1013-34.3283*V1013+0.30565*L1013+54.6031*M1013</f>
        <v>8971.2983574</v>
      </c>
      <c r="AJ1013" s="29" t="n">
        <f aca="false">7491.3971-0.00058829*E1013+0.30565*L1013+54.6031*M1013+0.0137554*N1013-34.3283*V1013</f>
        <v>8971.2983574</v>
      </c>
      <c r="AK1013" s="30" t="n">
        <f aca="false">11611.58410651-152.38769329*I287+0.00324611*N287-2.92151591*V287-0.00770426*AA287-0.00077781*E287</f>
        <v>9544.81056087317</v>
      </c>
      <c r="AL1013" s="29" t="n">
        <f aca="false">2192.59+2373.87*I1013+0.0316653*N1013-15.7623*V1013+0.00202406*AA1013-0.000740146*E1013-0.00963493*(I1013*N1013)</f>
        <v>9009.80160497136</v>
      </c>
      <c r="AM1013" s="30" t="n">
        <f aca="false">5205.907083+122.0638992*I1013+13.609808*(N1013/1000)-1.245906883*AD1013+0.7746840854*AE1013-134.2474226*AC1013-1547.125689*IF(AND(B1013&gt;=DATE(2020,3,20),B1013&lt;=DATE(2020,6,26)),1,0)</f>
        <v>9068.71671432726</v>
      </c>
      <c r="AN1013" s="30" t="n">
        <f aca="false">IF(ISNUMBER(C1014),C1014,AN1014)-0.8328750492*(AD1015-AD1014)+3.274150872*(AE1015-AE1014)+0.7954612886*((IF(ISNUMBER(C1014),C1014,AN1014)-IF(ISNUMBER(C1013),C1013,AN1013))-(-0.8328750492*(AD1014-AD1013)+3.274150872*(AE1014-AE1013)))-1.394571582*AO1014+0.4181414112*AO1013</f>
        <v>9521.81529661465</v>
      </c>
      <c r="AP1013" s="31" t="n">
        <f aca="false">AQ1013+AR1012+'ARIMAX(1,1,1) Model'!$C$19*(AR1012-AR1011)+'ARIMAX(1,1,1) Model'!$C$20*AS1012</f>
        <v>9495.66286604481</v>
      </c>
      <c r="AQ1013" s="31" t="n">
        <f aca="false">'ARIMAX(1,1,1) Model'!$C$6*I1013+'ARIMAX(1,1,1) Model'!$C$7*N1013/1000+'ARIMAX(1,1,1) Model'!$C$8*AD1013+'ARIMAX(1,1,1) Model'!$C$9*AE1013+'ARIMAX(1,1,1) Model'!$C$10*AC1013+'ARIMAX(1,1,1) Model'!$C$11*IF(AND(B1013&gt;='ARIMAX(1,1,1) Model'!$C$25,B1013&lt;='ARIMAX(1,1,1) Model'!$C$26),1,0)+'ARIMAX(1,1,1) Model'!$C$12*E1013/1000+'ARIMAX(1,1,1) Model'!$C$13*V1013+'ARIMAX(1,1,1) Model'!$C$14*A1013+'ARIMAX(1,1,1) Model'!$C$15*SIN(2*PI()*A1013/'ARIMAX(1,1,1) Model'!$C$24)+'ARIMAX(1,1,1) Model'!$C$16*COS(2*PI()*A1013/'ARIMAX(1,1,1) Model'!$C$24)+'ARIMAX(1,1,1) Model'!$C$17*SIN(4*PI()*A1013/'ARIMAX(1,1,1) Model'!$C$24)+'ARIMAX(1,1,1) Model'!$C$18*COS(4*PI()*A1013/'ARIMAX(1,1,1) Model'!$C$24)</f>
        <v>2289.80815543718</v>
      </c>
      <c r="AR1013" s="31" t="n">
        <f aca="false">IF(ISNUMBER(C1013),C1013,AP1013)-AQ1013</f>
        <v>7172.19184456282</v>
      </c>
      <c r="AS1013" s="31" t="n">
        <f aca="false">IF(ISNUMBER(C1013),C1013-AP1013,0)</f>
        <v>-33.6628660448059</v>
      </c>
      <c r="AT1013" s="32"/>
      <c r="AU1013" s="33"/>
      <c r="AV1013" s="33"/>
      <c r="AW1013" s="31"/>
      <c r="AX1013" s="31"/>
    </row>
    <row r="1014" customFormat="false" ht="16.5" hidden="false" customHeight="true" outlineLevel="0" collapsed="false">
      <c r="A1014" s="23" t="n">
        <v>1013</v>
      </c>
      <c r="B1014" s="24" t="n">
        <v>40361</v>
      </c>
      <c r="C1014" s="23" t="n">
        <v>9449</v>
      </c>
      <c r="D1014" s="25"/>
      <c r="E1014" s="25" t="n">
        <v>464000</v>
      </c>
      <c r="F1014" s="25"/>
      <c r="G1014" s="25" t="n">
        <v>74.958</v>
      </c>
      <c r="H1014" s="25" t="n">
        <v>73.858</v>
      </c>
      <c r="I1014" s="25" t="n">
        <v>2.757</v>
      </c>
      <c r="J1014" s="25" t="n">
        <v>14764.61</v>
      </c>
      <c r="K1014" s="25" t="n">
        <v>748796</v>
      </c>
      <c r="L1014" s="25" t="n">
        <v>1479</v>
      </c>
      <c r="M1014" s="25" t="n">
        <v>12.03</v>
      </c>
      <c r="N1014" s="25" t="n">
        <v>253936</v>
      </c>
      <c r="O1014" s="25" t="n">
        <v>10182.3</v>
      </c>
      <c r="P1014" s="25" t="n">
        <v>2536551</v>
      </c>
      <c r="Q1014" s="25"/>
      <c r="R1014" s="25" t="n">
        <v>21233</v>
      </c>
      <c r="S1014" s="25" t="n">
        <v>12.1169</v>
      </c>
      <c r="T1014" s="25" t="n">
        <v>111.8</v>
      </c>
      <c r="U1014" s="25" t="n">
        <v>20</v>
      </c>
      <c r="V1014" s="25" t="n">
        <v>83.2</v>
      </c>
      <c r="W1014" s="25" t="n">
        <v>95.30598</v>
      </c>
      <c r="X1014" s="25"/>
      <c r="Y1014" s="25"/>
      <c r="Z1014" s="25"/>
      <c r="AA1014" s="25" t="n">
        <v>307240</v>
      </c>
      <c r="AB1014" s="26"/>
      <c r="AC1014" s="27" t="n">
        <v>0</v>
      </c>
      <c r="AD1014" s="28" t="n">
        <v>0</v>
      </c>
      <c r="AE1014" s="28" t="n">
        <v>79.2</v>
      </c>
      <c r="AF1014" s="27"/>
      <c r="AG1014" s="29" t="n">
        <f aca="false">6753.47943187+0.36116788*I1014+0.01252571*N1014-22.85359542*V1014+0.00407811*AA1014-0.00067349*E1014</f>
        <v>8974.24388373116</v>
      </c>
      <c r="AH1014" s="29" t="n">
        <f aca="false">A1014*'Simple Linear Regression'!$B$18+'Simple Linear Regression'!$B$17</f>
        <v>8749.46291293533</v>
      </c>
      <c r="AI1014" s="29" t="n">
        <f aca="false">7491.3971+0.0137554*N1014-0.00058829*E1014-34.3283*V1014+0.30565*L1014+54.6031*M1014</f>
        <v>8964.2388774</v>
      </c>
      <c r="AJ1014" s="29" t="n">
        <f aca="false">7491.3971-0.00058829*E1014+0.30565*L1014+54.6031*M1014+0.0137554*N1014-34.3283*V1014</f>
        <v>8964.2388774</v>
      </c>
      <c r="AK1014" s="30" t="n">
        <f aca="false">11611.58410651-152.38769329*I288+0.00324611*N288-2.92151591*V288-0.00770426*AA288-0.00077781*E288</f>
        <v>9550.07110011278</v>
      </c>
      <c r="AL1014" s="29" t="n">
        <f aca="false">2192.59+2373.87*I1014+0.0316653*N1014-15.7623*V1014+0.00202406*AA1014-0.000740146*E1014-0.00963493*(I1014*N1014)</f>
        <v>8999.90085478864</v>
      </c>
      <c r="AM1014" s="30" t="n">
        <f aca="false">5205.907083+122.0638992*I1014+13.609808*(N1014/1000)-1.245906883*AD1014+0.7746840854*AE1014-134.2474226*AC1014-1547.125689*IF(AND(B1014&gt;=DATE(2020,3,20),B1014&lt;=DATE(2020,6,26)),1,0)</f>
        <v>9059.81243694608</v>
      </c>
      <c r="AN1014" s="30" t="n">
        <f aca="false">IF(ISNUMBER(C1015),C1015,AN1015)-0.8328750492*(AD1016-AD1015)+3.274150872*(AE1016-AE1015)+0.7954612886*((IF(ISNUMBER(C1015),C1015,AN1015)-IF(ISNUMBER(C1014),C1014,AN1014))-(-0.8328750492*(AD1015-AD1014)+3.274150872*(AE1015-AE1014)))-1.394571582*AO1015+0.4181414112*AO1014</f>
        <v>8782.76127963558</v>
      </c>
      <c r="AP1014" s="31" t="n">
        <f aca="false">AQ1014+AR1013+'ARIMAX(1,1,1) Model'!$C$19*(AR1013-AR1012)+'ARIMAX(1,1,1) Model'!$C$20*AS1013</f>
        <v>9433.44089003976</v>
      </c>
      <c r="AQ1014" s="31" t="n">
        <f aca="false">'ARIMAX(1,1,1) Model'!$C$6*I1014+'ARIMAX(1,1,1) Model'!$C$7*N1014/1000+'ARIMAX(1,1,1) Model'!$C$8*AD1014+'ARIMAX(1,1,1) Model'!$C$9*AE1014+'ARIMAX(1,1,1) Model'!$C$10*AC1014+'ARIMAX(1,1,1) Model'!$C$11*IF(AND(B1014&gt;='ARIMAX(1,1,1) Model'!$C$25,B1014&lt;='ARIMAX(1,1,1) Model'!$C$26),1,0)+'ARIMAX(1,1,1) Model'!$C$12*E1014/1000+'ARIMAX(1,1,1) Model'!$C$13*V1014+'ARIMAX(1,1,1) Model'!$C$14*A1014+'ARIMAX(1,1,1) Model'!$C$15*SIN(2*PI()*A1014/'ARIMAX(1,1,1) Model'!$C$24)+'ARIMAX(1,1,1) Model'!$C$16*COS(2*PI()*A1014/'ARIMAX(1,1,1) Model'!$C$24)+'ARIMAX(1,1,1) Model'!$C$17*SIN(4*PI()*A1014/'ARIMAX(1,1,1) Model'!$C$24)+'ARIMAX(1,1,1) Model'!$C$18*COS(4*PI()*A1014/'ARIMAX(1,1,1) Model'!$C$24)</f>
        <v>2213.83328794796</v>
      </c>
      <c r="AR1014" s="31" t="n">
        <f aca="false">IF(ISNUMBER(C1014),C1014,AP1014)-AQ1014</f>
        <v>7235.16671205204</v>
      </c>
      <c r="AS1014" s="31" t="n">
        <f aca="false">IF(ISNUMBER(C1014),C1014-AP1014,0)</f>
        <v>15.5591099602425</v>
      </c>
      <c r="AT1014" s="32"/>
      <c r="AU1014" s="33"/>
      <c r="AV1014" s="33"/>
      <c r="AW1014" s="31"/>
      <c r="AX1014" s="31"/>
    </row>
    <row r="1015" customFormat="false" ht="16.5" hidden="false" customHeight="true" outlineLevel="0" collapsed="false">
      <c r="A1015" s="23" t="n">
        <v>1014</v>
      </c>
      <c r="B1015" s="24" t="n">
        <v>40368</v>
      </c>
      <c r="C1015" s="23" t="n">
        <v>9080</v>
      </c>
      <c r="D1015" s="25"/>
      <c r="E1015" s="25" t="n">
        <v>454000</v>
      </c>
      <c r="F1015" s="25"/>
      <c r="G1015" s="25" t="n">
        <v>74.3875</v>
      </c>
      <c r="H1015" s="25" t="n">
        <v>73.9525</v>
      </c>
      <c r="I1015" s="25" t="n">
        <v>2.726</v>
      </c>
      <c r="J1015" s="25" t="n">
        <v>14764.61</v>
      </c>
      <c r="K1015" s="25" t="n">
        <v>748796</v>
      </c>
      <c r="L1015" s="25" t="n">
        <v>1513</v>
      </c>
      <c r="M1015" s="25" t="n">
        <v>12.03</v>
      </c>
      <c r="N1015" s="25" t="n">
        <v>253936</v>
      </c>
      <c r="O1015" s="25" t="n">
        <v>10210.8</v>
      </c>
      <c r="P1015" s="25" t="n">
        <v>2536551</v>
      </c>
      <c r="Q1015" s="25"/>
      <c r="R1015" s="25" t="n">
        <v>21233</v>
      </c>
      <c r="S1015" s="25" t="n">
        <v>12.1169</v>
      </c>
      <c r="T1015" s="25" t="n">
        <v>111.8</v>
      </c>
      <c r="U1015" s="25" t="n">
        <v>20</v>
      </c>
      <c r="V1015" s="25" t="n">
        <v>88.7</v>
      </c>
      <c r="W1015" s="25" t="n">
        <v>95.74384</v>
      </c>
      <c r="X1015" s="25"/>
      <c r="Y1015" s="25"/>
      <c r="Z1015" s="25"/>
      <c r="AA1015" s="25" t="n">
        <v>307240</v>
      </c>
      <c r="AB1015" s="26"/>
      <c r="AC1015" s="27" t="n">
        <v>1</v>
      </c>
      <c r="AD1015" s="28" t="n">
        <v>0</v>
      </c>
      <c r="AE1015" s="28" t="n">
        <v>93.7</v>
      </c>
      <c r="AF1015" s="27"/>
      <c r="AG1015" s="29" t="n">
        <f aca="false">6753.47943187+0.36116788*I1015+0.01252571*N1015-22.85359542*V1015+0.00407811*AA1015-0.00067349*E1015</f>
        <v>8855.27281271688</v>
      </c>
      <c r="AH1015" s="29" t="n">
        <f aca="false">A1015*'Simple Linear Regression'!$B$18+'Simple Linear Regression'!$B$17</f>
        <v>8750.31595001923</v>
      </c>
      <c r="AI1015" s="29" t="n">
        <f aca="false">7491.3971+0.0137554*N1015-0.00058829*E1015-34.3283*V1015+0.30565*L1015+54.6031*M1015</f>
        <v>8791.7082274</v>
      </c>
      <c r="AJ1015" s="29" t="n">
        <f aca="false">7491.3971-0.00058829*E1015+0.30565*L1015+54.6031*M1015+0.0137554*N1015-34.3283*V1015</f>
        <v>8791.7082274</v>
      </c>
      <c r="AK1015" s="30" t="n">
        <f aca="false">11611.58410651-152.38769329*I289+0.00324611*N289-2.92151591*V289-0.00770426*AA289-0.00077781*E289</f>
        <v>9550.18796201097</v>
      </c>
      <c r="AL1015" s="29" t="n">
        <f aca="false">2192.59+2373.87*I1015+0.0316653*N1015-15.7623*V1015+0.00202406*AA1015-0.000740146*E1015-0.00963493*(I1015*N1015)</f>
        <v>8922.86601790752</v>
      </c>
      <c r="AM1015" s="30" t="n">
        <f aca="false">5205.907083+122.0638992*I1015+13.609808*(N1015/1000)-1.245906883*AD1015+0.7746840854*AE1015-134.2474226*AC1015-1547.125689*IF(AND(B1015&gt;=DATE(2020,3,20),B1015&lt;=DATE(2020,6,26)),1,0)</f>
        <v>8933.01395270918</v>
      </c>
      <c r="AN1015" s="30" t="n">
        <f aca="false">IF(ISNUMBER(C1016),C1016,AN1016)-0.8328750492*(AD1017-AD1016)+3.274150872*(AE1017-AE1016)+0.7954612886*((IF(ISNUMBER(C1016),C1016,AN1016)-IF(ISNUMBER(C1015),C1015,AN1015))-(-0.8328750492*(AD1016-AD1015)+3.274150872*(AE1016-AE1015)))-1.394571582*AO1016+0.4181414112*AO1015</f>
        <v>9702.0893137664</v>
      </c>
      <c r="AP1015" s="31" t="n">
        <f aca="false">AQ1015+AR1014+'ARIMAX(1,1,1) Model'!$C$19*(AR1014-AR1013)+'ARIMAX(1,1,1) Model'!$C$20*AS1014</f>
        <v>9449.81283250954</v>
      </c>
      <c r="AQ1015" s="31" t="n">
        <f aca="false">'ARIMAX(1,1,1) Model'!$C$6*I1015+'ARIMAX(1,1,1) Model'!$C$7*N1015/1000+'ARIMAX(1,1,1) Model'!$C$8*AD1015+'ARIMAX(1,1,1) Model'!$C$9*AE1015+'ARIMAX(1,1,1) Model'!$C$10*AC1015+'ARIMAX(1,1,1) Model'!$C$11*IF(AND(B1015&gt;='ARIMAX(1,1,1) Model'!$C$25,B1015&lt;='ARIMAX(1,1,1) Model'!$C$26),1,0)+'ARIMAX(1,1,1) Model'!$C$12*E1015/1000+'ARIMAX(1,1,1) Model'!$C$13*V1015+'ARIMAX(1,1,1) Model'!$C$14*A1015+'ARIMAX(1,1,1) Model'!$C$15*SIN(2*PI()*A1015/'ARIMAX(1,1,1) Model'!$C$24)+'ARIMAX(1,1,1) Model'!$C$16*COS(2*PI()*A1015/'ARIMAX(1,1,1) Model'!$C$24)+'ARIMAX(1,1,1) Model'!$C$17*SIN(4*PI()*A1015/'ARIMAX(1,1,1) Model'!$C$24)+'ARIMAX(1,1,1) Model'!$C$18*COS(4*PI()*A1015/'ARIMAX(1,1,1) Model'!$C$24)</f>
        <v>2222.50857606783</v>
      </c>
      <c r="AR1015" s="31" t="n">
        <f aca="false">IF(ISNUMBER(C1015),C1015,AP1015)-AQ1015</f>
        <v>6857.49142393217</v>
      </c>
      <c r="AS1015" s="31" t="n">
        <f aca="false">IF(ISNUMBER(C1015),C1015-AP1015,0)</f>
        <v>-369.812832509539</v>
      </c>
      <c r="AT1015" s="32"/>
      <c r="AU1015" s="33"/>
      <c r="AV1015" s="33"/>
      <c r="AW1015" s="31"/>
      <c r="AX1015" s="31"/>
    </row>
    <row r="1016" customFormat="false" ht="16.5" hidden="false" customHeight="true" outlineLevel="0" collapsed="false">
      <c r="A1016" s="23" t="n">
        <v>1015</v>
      </c>
      <c r="B1016" s="24" t="n">
        <v>40375</v>
      </c>
      <c r="C1016" s="23" t="n">
        <v>9435</v>
      </c>
      <c r="D1016" s="25"/>
      <c r="E1016" s="25" t="n">
        <v>439000</v>
      </c>
      <c r="F1016" s="25"/>
      <c r="G1016" s="25" t="n">
        <v>76.348</v>
      </c>
      <c r="H1016" s="25" t="n">
        <v>75.7</v>
      </c>
      <c r="I1016" s="25" t="n">
        <v>2.718</v>
      </c>
      <c r="J1016" s="25" t="n">
        <v>14764.61</v>
      </c>
      <c r="K1016" s="25" t="n">
        <v>896922</v>
      </c>
      <c r="L1016" s="25" t="n">
        <v>1513</v>
      </c>
      <c r="M1016" s="25" t="n">
        <v>11.598</v>
      </c>
      <c r="N1016" s="25" t="n">
        <v>256927</v>
      </c>
      <c r="O1016" s="25" t="n">
        <v>10210.8</v>
      </c>
      <c r="P1016" s="25" t="n">
        <v>2536551</v>
      </c>
      <c r="Q1016" s="25"/>
      <c r="R1016" s="25" t="n">
        <v>21233</v>
      </c>
      <c r="S1016" s="25" t="n">
        <v>12.1169</v>
      </c>
      <c r="T1016" s="25" t="n">
        <v>111.8</v>
      </c>
      <c r="U1016" s="25" t="n">
        <v>20</v>
      </c>
      <c r="V1016" s="25" t="n">
        <v>88.7</v>
      </c>
      <c r="W1016" s="25" t="n">
        <v>94.9357</v>
      </c>
      <c r="X1016" s="25"/>
      <c r="Y1016" s="25"/>
      <c r="Z1016" s="25"/>
      <c r="AA1016" s="25" t="n">
        <v>307240</v>
      </c>
      <c r="AB1016" s="26"/>
      <c r="AC1016" s="27" t="n">
        <v>0</v>
      </c>
      <c r="AD1016" s="28" t="n">
        <v>0</v>
      </c>
      <c r="AE1016" s="28" t="n">
        <v>104.1</v>
      </c>
      <c r="AF1016" s="27"/>
      <c r="AG1016" s="29" t="n">
        <f aca="false">6753.47943187+0.36116788*I1016+0.01252571*N1016-22.85359542*V1016+0.00407811*AA1016-0.00067349*E1016</f>
        <v>8902.83667198384</v>
      </c>
      <c r="AH1016" s="29" t="n">
        <f aca="false">A1016*'Simple Linear Regression'!$B$18+'Simple Linear Regression'!$B$17</f>
        <v>8751.16898710313</v>
      </c>
      <c r="AI1016" s="29" t="n">
        <f aca="false">7491.3971+0.0137554*N1016-0.00058829*E1016-34.3283*V1016+0.30565*L1016+54.6031*M1016</f>
        <v>8818.0864396</v>
      </c>
      <c r="AJ1016" s="29" t="n">
        <f aca="false">7491.3971-0.00058829*E1016+0.30565*L1016+54.6031*M1016+0.0137554*N1016-34.3283*V1016</f>
        <v>8818.0864396</v>
      </c>
      <c r="AK1016" s="30" t="n">
        <f aca="false">11611.58410651-152.38769329*I290+0.00324611*N290-2.92151591*V290-0.00770426*AA290-0.00077781*E290</f>
        <v>9536.76436903413</v>
      </c>
      <c r="AL1016" s="29" t="n">
        <f aca="false">2192.59+2373.87*I1016+0.0316653*N1016-15.7623*V1016+0.00202406*AA1016-0.000740146*E1016-0.00963493*(I1016*N1016)</f>
        <v>8950.93387532102</v>
      </c>
      <c r="AM1016" s="30" t="n">
        <f aca="false">5205.907083+122.0638992*I1016+13.609808*(N1016/1000)-1.245906883*AD1016+0.7746840854*AE1016-134.2474226*AC1016-1547.125689*IF(AND(B1016&gt;=DATE(2020,3,20),B1016&lt;=DATE(2020,6,26)),1,0)</f>
        <v>9115.04851433174</v>
      </c>
      <c r="AN1016" s="30" t="n">
        <f aca="false">IF(ISNUMBER(C1017),C1017,AN1017)-0.8328750492*(AD1018-AD1017)+3.274150872*(AE1018-AE1017)+0.7954612886*((IF(ISNUMBER(C1017),C1017,AN1017)-IF(ISNUMBER(C1016),C1016,AN1016))-(-0.8328750492*(AD1017-AD1016)+3.274150872*(AE1017-AE1016)))-1.394571582*AO1017+0.4181414112*AO1016</f>
        <v>9747.24313833044</v>
      </c>
      <c r="AP1016" s="31" t="n">
        <f aca="false">AQ1016+AR1015+'ARIMAX(1,1,1) Model'!$C$19*(AR1015-AR1014)+'ARIMAX(1,1,1) Model'!$C$20*AS1015</f>
        <v>9502.02497079776</v>
      </c>
      <c r="AQ1016" s="31" t="n">
        <f aca="false">'ARIMAX(1,1,1) Model'!$C$6*I1016+'ARIMAX(1,1,1) Model'!$C$7*N1016/1000+'ARIMAX(1,1,1) Model'!$C$8*AD1016+'ARIMAX(1,1,1) Model'!$C$9*AE1016+'ARIMAX(1,1,1) Model'!$C$10*AC1016+'ARIMAX(1,1,1) Model'!$C$11*IF(AND(B1016&gt;='ARIMAX(1,1,1) Model'!$C$25,B1016&lt;='ARIMAX(1,1,1) Model'!$C$26),1,0)+'ARIMAX(1,1,1) Model'!$C$12*E1016/1000+'ARIMAX(1,1,1) Model'!$C$13*V1016+'ARIMAX(1,1,1) Model'!$C$14*A1016+'ARIMAX(1,1,1) Model'!$C$15*SIN(2*PI()*A1016/'ARIMAX(1,1,1) Model'!$C$24)+'ARIMAX(1,1,1) Model'!$C$16*COS(2*PI()*A1016/'ARIMAX(1,1,1) Model'!$C$24)+'ARIMAX(1,1,1) Model'!$C$17*SIN(4*PI()*A1016/'ARIMAX(1,1,1) Model'!$C$24)+'ARIMAX(1,1,1) Model'!$C$18*COS(4*PI()*A1016/'ARIMAX(1,1,1) Model'!$C$24)</f>
        <v>2348.50641419557</v>
      </c>
      <c r="AR1016" s="31" t="n">
        <f aca="false">IF(ISNUMBER(C1016),C1016,AP1016)-AQ1016</f>
        <v>7086.49358580443</v>
      </c>
      <c r="AS1016" s="31" t="n">
        <f aca="false">IF(ISNUMBER(C1016),C1016-AP1016,0)</f>
        <v>-67.0249707977546</v>
      </c>
      <c r="AT1016" s="32"/>
      <c r="AU1016" s="33"/>
      <c r="AV1016" s="33"/>
      <c r="AW1016" s="31"/>
      <c r="AX1016" s="31"/>
    </row>
    <row r="1017" customFormat="false" ht="16.5" hidden="false" customHeight="true" outlineLevel="0" collapsed="false">
      <c r="A1017" s="23" t="n">
        <v>1016</v>
      </c>
      <c r="B1017" s="24" t="n">
        <v>40382</v>
      </c>
      <c r="C1017" s="23" t="n">
        <v>9632</v>
      </c>
      <c r="D1017" s="25"/>
      <c r="E1017" s="25" t="n">
        <v>462000</v>
      </c>
      <c r="F1017" s="25"/>
      <c r="G1017" s="25" t="n">
        <v>77.562</v>
      </c>
      <c r="H1017" s="25" t="n">
        <v>76.642</v>
      </c>
      <c r="I1017" s="25" t="n">
        <v>2.722</v>
      </c>
      <c r="J1017" s="25" t="n">
        <v>14764.61</v>
      </c>
      <c r="K1017" s="25" t="n">
        <v>896922</v>
      </c>
      <c r="L1017" s="25" t="n">
        <v>1513</v>
      </c>
      <c r="M1017" s="25" t="n">
        <v>11.598</v>
      </c>
      <c r="N1017" s="25" t="n">
        <v>256927</v>
      </c>
      <c r="O1017" s="25" t="n">
        <v>10210.8</v>
      </c>
      <c r="P1017" s="25" t="n">
        <v>2536551</v>
      </c>
      <c r="Q1017" s="25"/>
      <c r="R1017" s="25" t="n">
        <v>21233</v>
      </c>
      <c r="S1017" s="25" t="n">
        <v>12.1169</v>
      </c>
      <c r="T1017" s="25" t="n">
        <v>111.8</v>
      </c>
      <c r="U1017" s="25" t="n">
        <v>20</v>
      </c>
      <c r="V1017" s="25" t="n">
        <v>88.7</v>
      </c>
      <c r="W1017" s="25" t="n">
        <v>94.475</v>
      </c>
      <c r="X1017" s="25"/>
      <c r="Y1017" s="25"/>
      <c r="Z1017" s="25"/>
      <c r="AA1017" s="25" t="n">
        <v>307240</v>
      </c>
      <c r="AB1017" s="26"/>
      <c r="AC1017" s="27" t="n">
        <v>0</v>
      </c>
      <c r="AD1017" s="28" t="n">
        <v>0</v>
      </c>
      <c r="AE1017" s="28" t="n">
        <v>107.7</v>
      </c>
      <c r="AF1017" s="27"/>
      <c r="AG1017" s="29" t="n">
        <f aca="false">6753.47943187+0.36116788*I1017+0.01252571*N1017-22.85359542*V1017+0.00407811*AA1017-0.00067349*E1017</f>
        <v>8887.34784665536</v>
      </c>
      <c r="AH1017" s="29" t="n">
        <f aca="false">A1017*'Simple Linear Regression'!$B$18+'Simple Linear Regression'!$B$17</f>
        <v>8752.02202418704</v>
      </c>
      <c r="AI1017" s="29" t="n">
        <f aca="false">7491.3971+0.0137554*N1017-0.00058829*E1017-34.3283*V1017+0.30565*L1017+54.6031*M1017</f>
        <v>8804.5557696</v>
      </c>
      <c r="AJ1017" s="29" t="n">
        <f aca="false">7491.3971-0.00058829*E1017+0.30565*L1017+54.6031*M1017+0.0137554*N1017-34.3283*V1017</f>
        <v>8804.5557696</v>
      </c>
      <c r="AK1017" s="30" t="n">
        <f aca="false">11611.58410651-152.38769329*I291+0.00324611*N291-2.92151591*V291-0.00770426*AA291-0.00077781*E291</f>
        <v>9532.57054364755</v>
      </c>
      <c r="AL1017" s="29" t="n">
        <f aca="false">2192.59+2373.87*I1017+0.0316653*N1017-15.7623*V1017+0.00202406*AA1017-0.000740146*E1017-0.00963493*(I1017*N1017)</f>
        <v>8933.50410268058</v>
      </c>
      <c r="AM1017" s="30" t="n">
        <f aca="false">5205.907083+122.0638992*I1017+13.609808*(N1017/1000)-1.245906883*AD1017+0.7746840854*AE1017-134.2474226*AC1017-1547.125689*IF(AND(B1017&gt;=DATE(2020,3,20),B1017&lt;=DATE(2020,6,26)),1,0)</f>
        <v>9118.32563263598</v>
      </c>
      <c r="AN1017" s="30" t="n">
        <f aca="false">IF(ISNUMBER(C1018),C1018,AN1018)-0.8328750492*(AD1019-AD1018)+3.274150872*(AE1019-AE1018)+0.7954612886*((IF(ISNUMBER(C1018),C1018,AN1018)-IF(ISNUMBER(C1017),C1017,AN1017))-(-0.8328750492*(AD1018-AD1017)+3.274150872*(AE1018-AE1017)))-1.394571582*AO1018+0.4181414112*AO1017</f>
        <v>9382.82877688898</v>
      </c>
      <c r="AP1017" s="31" t="n">
        <f aca="false">AQ1017+AR1016+'ARIMAX(1,1,1) Model'!$C$19*(AR1016-AR1015)+'ARIMAX(1,1,1) Model'!$C$20*AS1016</f>
        <v>9480.73297743342</v>
      </c>
      <c r="AQ1017" s="31" t="n">
        <f aca="false">'ARIMAX(1,1,1) Model'!$C$6*I1017+'ARIMAX(1,1,1) Model'!$C$7*N1017/1000+'ARIMAX(1,1,1) Model'!$C$8*AD1017+'ARIMAX(1,1,1) Model'!$C$9*AE1017+'ARIMAX(1,1,1) Model'!$C$10*AC1017+'ARIMAX(1,1,1) Model'!$C$11*IF(AND(B1017&gt;='ARIMAX(1,1,1) Model'!$C$25,B1017&lt;='ARIMAX(1,1,1) Model'!$C$26),1,0)+'ARIMAX(1,1,1) Model'!$C$12*E1017/1000+'ARIMAX(1,1,1) Model'!$C$13*V1017+'ARIMAX(1,1,1) Model'!$C$14*A1017+'ARIMAX(1,1,1) Model'!$C$15*SIN(2*PI()*A1017/'ARIMAX(1,1,1) Model'!$C$24)+'ARIMAX(1,1,1) Model'!$C$16*COS(2*PI()*A1017/'ARIMAX(1,1,1) Model'!$C$24)+'ARIMAX(1,1,1) Model'!$C$17*SIN(4*PI()*A1017/'ARIMAX(1,1,1) Model'!$C$24)+'ARIMAX(1,1,1) Model'!$C$18*COS(4*PI()*A1017/'ARIMAX(1,1,1) Model'!$C$24)</f>
        <v>2311.57636472776</v>
      </c>
      <c r="AR1017" s="31" t="n">
        <f aca="false">IF(ISNUMBER(C1017),C1017,AP1017)-AQ1017</f>
        <v>7320.42363527225</v>
      </c>
      <c r="AS1017" s="31" t="n">
        <f aca="false">IF(ISNUMBER(C1017),C1017-AP1017,0)</f>
        <v>151.267022566584</v>
      </c>
      <c r="AT1017" s="32"/>
      <c r="AU1017" s="33"/>
      <c r="AV1017" s="33"/>
      <c r="AW1017" s="31"/>
      <c r="AX1017" s="31"/>
    </row>
    <row r="1018" customFormat="false" ht="16.5" hidden="false" customHeight="true" outlineLevel="0" collapsed="false">
      <c r="A1018" s="23" t="n">
        <v>1017</v>
      </c>
      <c r="B1018" s="24" t="n">
        <v>40389</v>
      </c>
      <c r="C1018" s="23" t="n">
        <v>9477</v>
      </c>
      <c r="D1018" s="25"/>
      <c r="E1018" s="25" t="n">
        <v>465000</v>
      </c>
      <c r="F1018" s="25"/>
      <c r="G1018" s="25" t="n">
        <v>78.12</v>
      </c>
      <c r="H1018" s="25" t="n">
        <v>77.236</v>
      </c>
      <c r="I1018" s="25" t="n">
        <v>2.749</v>
      </c>
      <c r="J1018" s="25" t="n">
        <v>14764.61</v>
      </c>
      <c r="K1018" s="25" t="n">
        <v>896922</v>
      </c>
      <c r="L1018" s="25" t="n">
        <v>1513</v>
      </c>
      <c r="M1018" s="25" t="n">
        <v>11.598</v>
      </c>
      <c r="N1018" s="25" t="n">
        <v>256927</v>
      </c>
      <c r="O1018" s="25" t="n">
        <v>10210.8</v>
      </c>
      <c r="P1018" s="25" t="n">
        <v>2536551</v>
      </c>
      <c r="Q1018" s="25"/>
      <c r="R1018" s="25" t="n">
        <v>21233</v>
      </c>
      <c r="S1018" s="25" t="n">
        <v>12.1169</v>
      </c>
      <c r="T1018" s="25" t="n">
        <v>111.8</v>
      </c>
      <c r="U1018" s="25" t="n">
        <v>20</v>
      </c>
      <c r="V1018" s="25" t="n">
        <v>88.7</v>
      </c>
      <c r="W1018" s="25" t="n">
        <v>94.37004</v>
      </c>
      <c r="X1018" s="25"/>
      <c r="Y1018" s="25"/>
      <c r="Z1018" s="25"/>
      <c r="AA1018" s="25" t="n">
        <v>307240</v>
      </c>
      <c r="AB1018" s="26"/>
      <c r="AC1018" s="27" t="n">
        <v>0</v>
      </c>
      <c r="AD1018" s="28" t="n">
        <v>0</v>
      </c>
      <c r="AE1018" s="28" t="n">
        <v>97.9</v>
      </c>
      <c r="AF1018" s="27"/>
      <c r="AG1018" s="29" t="n">
        <f aca="false">6753.47943187+0.36116788*I1018+0.01252571*N1018-22.85359542*V1018+0.00407811*AA1018-0.00067349*E1018</f>
        <v>8885.33712818812</v>
      </c>
      <c r="AH1018" s="29" t="n">
        <f aca="false">A1018*'Simple Linear Regression'!$B$18+'Simple Linear Regression'!$B$17</f>
        <v>8752.87506127094</v>
      </c>
      <c r="AI1018" s="29" t="n">
        <f aca="false">7491.3971+0.0137554*N1018-0.00058829*E1018-34.3283*V1018+0.30565*L1018+54.6031*M1018</f>
        <v>8802.7908996</v>
      </c>
      <c r="AJ1018" s="29" t="n">
        <f aca="false">7491.3971-0.00058829*E1018+0.30565*L1018+54.6031*M1018+0.0137554*N1018-34.3283*V1018</f>
        <v>8802.7908996</v>
      </c>
      <c r="AK1018" s="30" t="n">
        <f aca="false">11611.58410651-152.38769329*I292+0.00324611*N292-2.92151591*V292-0.00770426*AA292-0.00077781*E292</f>
        <v>9531.18318287439</v>
      </c>
      <c r="AL1018" s="29" t="n">
        <f aca="false">2192.59+2373.87*I1018+0.0316653*N1018-15.7623*V1018+0.00202406*AA1018-0.000740146*E1018-0.00963493*(I1018*N1018)</f>
        <v>8928.54036585761</v>
      </c>
      <c r="AM1018" s="30" t="n">
        <f aca="false">5205.907083+122.0638992*I1018+13.609808*(N1018/1000)-1.245906883*AD1018+0.7746840854*AE1018-134.2474226*AC1018-1547.125689*IF(AND(B1018&gt;=DATE(2020,3,20),B1018&lt;=DATE(2020,6,26)),1,0)</f>
        <v>9114.02945387746</v>
      </c>
      <c r="AN1018" s="30" t="n">
        <f aca="false">IF(ISNUMBER(C1019),C1019,AN1019)-0.8328750492*(AD1020-AD1019)+3.274150872*(AE1020-AE1019)+0.7954612886*((IF(ISNUMBER(C1019),C1019,AN1019)-IF(ISNUMBER(C1018),C1018,AN1018))-(-0.8328750492*(AD1019-AD1018)+3.274150872*(AE1019-AE1018)))-1.394571582*AO1019+0.4181414112*AO1018</f>
        <v>9057.47226242132</v>
      </c>
      <c r="AP1018" s="31" t="n">
        <f aca="false">AQ1018+AR1017+'ARIMAX(1,1,1) Model'!$C$19*(AR1017-AR1016)+'ARIMAX(1,1,1) Model'!$C$20*AS1017</f>
        <v>9450.73192006703</v>
      </c>
      <c r="AQ1018" s="31" t="n">
        <f aca="false">'ARIMAX(1,1,1) Model'!$C$6*I1018+'ARIMAX(1,1,1) Model'!$C$7*N1018/1000+'ARIMAX(1,1,1) Model'!$C$8*AD1018+'ARIMAX(1,1,1) Model'!$C$9*AE1018+'ARIMAX(1,1,1) Model'!$C$10*AC1018+'ARIMAX(1,1,1) Model'!$C$11*IF(AND(B1018&gt;='ARIMAX(1,1,1) Model'!$C$25,B1018&lt;='ARIMAX(1,1,1) Model'!$C$26),1,0)+'ARIMAX(1,1,1) Model'!$C$12*E1018/1000+'ARIMAX(1,1,1) Model'!$C$13*V1018+'ARIMAX(1,1,1) Model'!$C$14*A1018+'ARIMAX(1,1,1) Model'!$C$15*SIN(2*PI()*A1018/'ARIMAX(1,1,1) Model'!$C$24)+'ARIMAX(1,1,1) Model'!$C$16*COS(2*PI()*A1018/'ARIMAX(1,1,1) Model'!$C$24)+'ARIMAX(1,1,1) Model'!$C$17*SIN(4*PI()*A1018/'ARIMAX(1,1,1) Model'!$C$24)+'ARIMAX(1,1,1) Model'!$C$18*COS(4*PI()*A1018/'ARIMAX(1,1,1) Model'!$C$24)</f>
        <v>2243.64565186358</v>
      </c>
      <c r="AR1018" s="31" t="n">
        <f aca="false">IF(ISNUMBER(C1018),C1018,AP1018)-AQ1018</f>
        <v>7233.35434813642</v>
      </c>
      <c r="AS1018" s="31" t="n">
        <f aca="false">IF(ISNUMBER(C1018),C1018-AP1018,0)</f>
        <v>26.2680799329683</v>
      </c>
      <c r="AT1018" s="32"/>
      <c r="AU1018" s="33"/>
      <c r="AV1018" s="33"/>
      <c r="AW1018" s="31"/>
      <c r="AX1018" s="31"/>
    </row>
    <row r="1019" customFormat="false" ht="16.5" hidden="false" customHeight="true" outlineLevel="0" collapsed="false">
      <c r="A1019" s="23" t="n">
        <v>1018</v>
      </c>
      <c r="B1019" s="24" t="n">
        <v>40396</v>
      </c>
      <c r="C1019" s="23" t="n">
        <v>9236</v>
      </c>
      <c r="D1019" s="25"/>
      <c r="E1019" s="25" t="n">
        <v>476000</v>
      </c>
      <c r="F1019" s="25"/>
      <c r="G1019" s="25" t="n">
        <v>81.786</v>
      </c>
      <c r="H1019" s="25" t="n">
        <v>82.694</v>
      </c>
      <c r="I1019" s="25" t="n">
        <v>2.735</v>
      </c>
      <c r="J1019" s="25" t="n">
        <v>14980.193</v>
      </c>
      <c r="K1019" s="25" t="n">
        <v>896922</v>
      </c>
      <c r="L1019" s="25" t="n">
        <v>1531</v>
      </c>
      <c r="M1019" s="25" t="n">
        <v>11.598</v>
      </c>
      <c r="N1019" s="25" t="n">
        <v>256927</v>
      </c>
      <c r="O1019" s="25" t="n">
        <v>10231.3</v>
      </c>
      <c r="P1019" s="25" t="n">
        <v>2536551</v>
      </c>
      <c r="Q1019" s="25"/>
      <c r="R1019" s="25" t="n">
        <v>21233</v>
      </c>
      <c r="S1019" s="25" t="n">
        <v>12.1169</v>
      </c>
      <c r="T1019" s="25" t="n">
        <v>112.3</v>
      </c>
      <c r="U1019" s="25" t="n">
        <v>20</v>
      </c>
      <c r="V1019" s="25" t="n">
        <v>88.2</v>
      </c>
      <c r="W1019" s="25" t="n">
        <v>93.62884</v>
      </c>
      <c r="X1019" s="25"/>
      <c r="Y1019" s="25"/>
      <c r="Z1019" s="25"/>
      <c r="AA1019" s="25" t="n">
        <v>307240</v>
      </c>
      <c r="AB1019" s="26"/>
      <c r="AC1019" s="27" t="n">
        <v>0</v>
      </c>
      <c r="AD1019" s="28" t="n">
        <v>0</v>
      </c>
      <c r="AE1019" s="28" t="n">
        <v>99</v>
      </c>
      <c r="AF1019" s="27"/>
      <c r="AG1019" s="29" t="n">
        <f aca="false">6753.47943187+0.36116788*I1019+0.01252571*N1019-22.85359542*V1019+0.00407811*AA1019-0.00067349*E1019</f>
        <v>8889.3504795478</v>
      </c>
      <c r="AH1019" s="29" t="n">
        <f aca="false">A1019*'Simple Linear Regression'!$B$18+'Simple Linear Regression'!$B$17</f>
        <v>8753.72809835485</v>
      </c>
      <c r="AI1019" s="29" t="n">
        <f aca="false">7491.3971+0.0137554*N1019-0.00058829*E1019-34.3283*V1019+0.30565*L1019+54.6031*M1019</f>
        <v>8818.9855596</v>
      </c>
      <c r="AJ1019" s="29" t="n">
        <f aca="false">7491.3971-0.00058829*E1019+0.30565*L1019+54.6031*M1019+0.0137554*N1019-34.3283*V1019</f>
        <v>8818.9855596</v>
      </c>
      <c r="AK1019" s="30" t="n">
        <f aca="false">11611.58410651-152.38769329*I293+0.00324611*N293-2.92151591*V293-0.00770426*AA293-0.00077781*E293</f>
        <v>9537.48140564787</v>
      </c>
      <c r="AL1019" s="29" t="n">
        <f aca="false">2192.59+2373.87*I1019+0.0316653*N1019-15.7623*V1019+0.00202406*AA1019-0.000740146*E1019-0.00963493*(I1019*N1019)</f>
        <v>8929.70236109915</v>
      </c>
      <c r="AM1019" s="30" t="n">
        <f aca="false">5205.907083+122.0638992*I1019+13.609808*(N1019/1000)-1.245906883*AD1019+0.7746840854*AE1019-134.2474226*AC1019-1547.125689*IF(AND(B1019&gt;=DATE(2020,3,20),B1019&lt;=DATE(2020,6,26)),1,0)</f>
        <v>9113.1727117826</v>
      </c>
      <c r="AN1019" s="30" t="n">
        <f aca="false">IF(ISNUMBER(C1020),C1020,AN1020)-0.8328750492*(AD1021-AD1020)+3.274150872*(AE1021-AE1020)+0.7954612886*((IF(ISNUMBER(C1020),C1020,AN1020)-IF(ISNUMBER(C1019),C1019,AN1019))-(-0.8328750492*(AD1020-AD1019)+3.274150872*(AE1020-AE1019)))-1.394571582*AO1020+0.4181414112*AO1019</f>
        <v>9610.85682362561</v>
      </c>
      <c r="AP1019" s="31" t="n">
        <f aca="false">AQ1019+AR1018+'ARIMAX(1,1,1) Model'!$C$19*(AR1018-AR1017)+'ARIMAX(1,1,1) Model'!$C$20*AS1018</f>
        <v>9407.4607595584</v>
      </c>
      <c r="AQ1019" s="31" t="n">
        <f aca="false">'ARIMAX(1,1,1) Model'!$C$6*I1019+'ARIMAX(1,1,1) Model'!$C$7*N1019/1000+'ARIMAX(1,1,1) Model'!$C$8*AD1019+'ARIMAX(1,1,1) Model'!$C$9*AE1019+'ARIMAX(1,1,1) Model'!$C$10*AC1019+'ARIMAX(1,1,1) Model'!$C$11*IF(AND(B1019&gt;='ARIMAX(1,1,1) Model'!$C$25,B1019&lt;='ARIMAX(1,1,1) Model'!$C$26),1,0)+'ARIMAX(1,1,1) Model'!$C$12*E1019/1000+'ARIMAX(1,1,1) Model'!$C$13*V1019+'ARIMAX(1,1,1) Model'!$C$14*A1019+'ARIMAX(1,1,1) Model'!$C$15*SIN(2*PI()*A1019/'ARIMAX(1,1,1) Model'!$C$24)+'ARIMAX(1,1,1) Model'!$C$16*COS(2*PI()*A1019/'ARIMAX(1,1,1) Model'!$C$24)+'ARIMAX(1,1,1) Model'!$C$17*SIN(4*PI()*A1019/'ARIMAX(1,1,1) Model'!$C$24)+'ARIMAX(1,1,1) Model'!$C$18*COS(4*PI()*A1019/'ARIMAX(1,1,1) Model'!$C$24)</f>
        <v>2206.24188717666</v>
      </c>
      <c r="AR1019" s="31" t="n">
        <f aca="false">IF(ISNUMBER(C1019),C1019,AP1019)-AQ1019</f>
        <v>7029.75811282334</v>
      </c>
      <c r="AS1019" s="31" t="n">
        <f aca="false">IF(ISNUMBER(C1019),C1019-AP1019,0)</f>
        <v>-171.460759558395</v>
      </c>
      <c r="AT1019" s="32"/>
      <c r="AU1019" s="33"/>
      <c r="AV1019" s="33"/>
      <c r="AW1019" s="31"/>
      <c r="AX1019" s="31"/>
    </row>
    <row r="1020" customFormat="false" ht="16.5" hidden="false" customHeight="true" outlineLevel="0" collapsed="false">
      <c r="A1020" s="23" t="n">
        <v>1019</v>
      </c>
      <c r="B1020" s="24" t="n">
        <v>40403</v>
      </c>
      <c r="C1020" s="23" t="n">
        <v>9459</v>
      </c>
      <c r="D1020" s="25"/>
      <c r="E1020" s="25" t="n">
        <v>483000</v>
      </c>
      <c r="F1020" s="25"/>
      <c r="G1020" s="25" t="n">
        <v>78.172</v>
      </c>
      <c r="H1020" s="25" t="n">
        <v>78.206</v>
      </c>
      <c r="I1020" s="25" t="n">
        <v>2.783</v>
      </c>
      <c r="J1020" s="25" t="n">
        <v>14980.193</v>
      </c>
      <c r="K1020" s="25" t="n">
        <v>872882</v>
      </c>
      <c r="L1020" s="25" t="n">
        <v>1531</v>
      </c>
      <c r="M1020" s="25" t="n">
        <v>11.598</v>
      </c>
      <c r="N1020" s="25" t="n">
        <v>256927</v>
      </c>
      <c r="O1020" s="25" t="n">
        <v>10231.3</v>
      </c>
      <c r="P1020" s="25" t="n">
        <v>2536551</v>
      </c>
      <c r="Q1020" s="25"/>
      <c r="R1020" s="25" t="n">
        <v>21233</v>
      </c>
      <c r="S1020" s="25" t="n">
        <v>12.1169</v>
      </c>
      <c r="T1020" s="25" t="n">
        <v>112.3</v>
      </c>
      <c r="U1020" s="25" t="n">
        <v>20</v>
      </c>
      <c r="V1020" s="25" t="n">
        <v>88.2</v>
      </c>
      <c r="W1020" s="25" t="n">
        <v>92.676</v>
      </c>
      <c r="X1020" s="25"/>
      <c r="Y1020" s="25"/>
      <c r="Z1020" s="25"/>
      <c r="AA1020" s="25" t="n">
        <v>307240</v>
      </c>
      <c r="AB1020" s="26"/>
      <c r="AC1020" s="27" t="n">
        <v>0</v>
      </c>
      <c r="AD1020" s="28" t="n">
        <v>0</v>
      </c>
      <c r="AE1020" s="28" t="n">
        <v>103.9</v>
      </c>
      <c r="AF1020" s="27"/>
      <c r="AG1020" s="29" t="n">
        <f aca="false">6753.47943187+0.36116788*I1020+0.01252571*N1020-22.85359542*V1020+0.00407811*AA1020-0.00067349*E1020</f>
        <v>8884.65338560604</v>
      </c>
      <c r="AH1020" s="29" t="n">
        <f aca="false">A1020*'Simple Linear Regression'!$B$18+'Simple Linear Regression'!$B$17</f>
        <v>8754.58113543875</v>
      </c>
      <c r="AI1020" s="29" t="n">
        <f aca="false">7491.3971+0.0137554*N1020-0.00058829*E1020-34.3283*V1020+0.30565*L1020+54.6031*M1020</f>
        <v>8814.8675296</v>
      </c>
      <c r="AJ1020" s="29" t="n">
        <f aca="false">7491.3971-0.00058829*E1020+0.30565*L1020+54.6031*M1020+0.0137554*N1020-34.3283*V1020</f>
        <v>8814.8675296</v>
      </c>
      <c r="AK1020" s="30" t="n">
        <f aca="false">11611.58410651-152.38769329*I294+0.00324611*N294-2.92151591*V294-0.00770426*AA294-0.00077781*E294</f>
        <v>9533.45583948813</v>
      </c>
      <c r="AL1020" s="29" t="n">
        <f aca="false">2192.59+2373.87*I1020+0.0316653*N1020-15.7623*V1020+0.00202406*AA1020-0.000740146*E1020-0.00963493*(I1020*N1020)</f>
        <v>8919.64436341387</v>
      </c>
      <c r="AM1020" s="30" t="n">
        <f aca="false">5205.907083+122.0638992*I1020+13.609808*(N1020/1000)-1.245906883*AD1020+0.7746840854*AE1020-134.2474226*AC1020-1547.125689*IF(AND(B1020&gt;=DATE(2020,3,20),B1020&lt;=DATE(2020,6,26)),1,0)</f>
        <v>9122.82773096266</v>
      </c>
      <c r="AN1020" s="30" t="n">
        <f aca="false">IF(ISNUMBER(C1021),C1021,AN1021)-0.8328750492*(AD1022-AD1021)+3.274150872*(AE1022-AE1021)+0.7954612886*((IF(ISNUMBER(C1021),C1021,AN1021)-IF(ISNUMBER(C1020),C1020,AN1020))-(-0.8328750492*(AD1021-AD1020)+3.274150872*(AE1021-AE1020)))-1.394571582*AO1021+0.4181414112*AO1020</f>
        <v>9291.81802475408</v>
      </c>
      <c r="AP1020" s="31" t="n">
        <f aca="false">AQ1020+AR1019+'ARIMAX(1,1,1) Model'!$C$19*(AR1019-AR1018)+'ARIMAX(1,1,1) Model'!$C$20*AS1019</f>
        <v>9343.94817395105</v>
      </c>
      <c r="AQ1020" s="31" t="n">
        <f aca="false">'ARIMAX(1,1,1) Model'!$C$6*I1020+'ARIMAX(1,1,1) Model'!$C$7*N1020/1000+'ARIMAX(1,1,1) Model'!$C$8*AD1020+'ARIMAX(1,1,1) Model'!$C$9*AE1020+'ARIMAX(1,1,1) Model'!$C$10*AC1020+'ARIMAX(1,1,1) Model'!$C$11*IF(AND(B1020&gt;='ARIMAX(1,1,1) Model'!$C$25,B1020&lt;='ARIMAX(1,1,1) Model'!$C$26),1,0)+'ARIMAX(1,1,1) Model'!$C$12*E1020/1000+'ARIMAX(1,1,1) Model'!$C$13*V1020+'ARIMAX(1,1,1) Model'!$C$14*A1020+'ARIMAX(1,1,1) Model'!$C$15*SIN(2*PI()*A1020/'ARIMAX(1,1,1) Model'!$C$24)+'ARIMAX(1,1,1) Model'!$C$16*COS(2*PI()*A1020/'ARIMAX(1,1,1) Model'!$C$24)+'ARIMAX(1,1,1) Model'!$C$17*SIN(4*PI()*A1020/'ARIMAX(1,1,1) Model'!$C$24)+'ARIMAX(1,1,1) Model'!$C$18*COS(4*PI()*A1020/'ARIMAX(1,1,1) Model'!$C$24)</f>
        <v>2179.71813805001</v>
      </c>
      <c r="AR1020" s="31" t="n">
        <f aca="false">IF(ISNUMBER(C1020),C1020,AP1020)-AQ1020</f>
        <v>7279.28186194999</v>
      </c>
      <c r="AS1020" s="31" t="n">
        <f aca="false">IF(ISNUMBER(C1020),C1020-AP1020,0)</f>
        <v>115.051826048948</v>
      </c>
      <c r="AT1020" s="32"/>
      <c r="AU1020" s="33"/>
      <c r="AV1020" s="33"/>
      <c r="AW1020" s="31"/>
      <c r="AX1020" s="31"/>
    </row>
    <row r="1021" customFormat="false" ht="16.5" hidden="false" customHeight="true" outlineLevel="0" collapsed="false">
      <c r="A1021" s="23" t="n">
        <v>1020</v>
      </c>
      <c r="B1021" s="24" t="n">
        <v>40410</v>
      </c>
      <c r="C1021" s="23" t="n">
        <v>9375</v>
      </c>
      <c r="D1021" s="25"/>
      <c r="E1021" s="25" t="n">
        <v>486000</v>
      </c>
      <c r="F1021" s="25"/>
      <c r="G1021" s="25" t="n">
        <v>74.844</v>
      </c>
      <c r="H1021" s="25" t="n">
        <v>74.944</v>
      </c>
      <c r="I1021" s="25" t="n">
        <v>2.745</v>
      </c>
      <c r="J1021" s="25" t="n">
        <v>14980.193</v>
      </c>
      <c r="K1021" s="25" t="n">
        <v>872882</v>
      </c>
      <c r="L1021" s="25" t="n">
        <v>1531</v>
      </c>
      <c r="M1021" s="25" t="n">
        <v>11.948</v>
      </c>
      <c r="N1021" s="25" t="n">
        <v>260083</v>
      </c>
      <c r="O1021" s="25" t="n">
        <v>10231.3</v>
      </c>
      <c r="P1021" s="25" t="n">
        <v>2536551</v>
      </c>
      <c r="Q1021" s="25"/>
      <c r="R1021" s="25" t="n">
        <v>21233</v>
      </c>
      <c r="S1021" s="25" t="n">
        <v>11.943</v>
      </c>
      <c r="T1021" s="25" t="n">
        <v>112.3</v>
      </c>
      <c r="U1021" s="25" t="n">
        <v>20</v>
      </c>
      <c r="V1021" s="25" t="n">
        <v>88.2</v>
      </c>
      <c r="W1021" s="25" t="n">
        <v>93.52126</v>
      </c>
      <c r="X1021" s="25"/>
      <c r="Y1021" s="25"/>
      <c r="Z1021" s="25"/>
      <c r="AA1021" s="25" t="n">
        <v>307240</v>
      </c>
      <c r="AB1021" s="26"/>
      <c r="AC1021" s="27" t="n">
        <v>0</v>
      </c>
      <c r="AD1021" s="28" t="n">
        <v>0</v>
      </c>
      <c r="AE1021" s="28" t="n">
        <v>100</v>
      </c>
      <c r="AF1021" s="27"/>
      <c r="AG1021" s="29" t="n">
        <f aca="false">6753.47943187+0.36116788*I1021+0.01252571*N1021-22.85359542*V1021+0.00407811*AA1021-0.00067349*E1021</f>
        <v>8922.1503319866</v>
      </c>
      <c r="AH1021" s="29" t="n">
        <f aca="false">A1021*'Simple Linear Regression'!$B$18+'Simple Linear Regression'!$B$17</f>
        <v>8755.43417252266</v>
      </c>
      <c r="AI1021" s="29" t="n">
        <f aca="false">7491.3971+0.0137554*N1021-0.00058829*E1021-34.3283*V1021+0.30565*L1021+54.6031*M1021</f>
        <v>8875.625787</v>
      </c>
      <c r="AJ1021" s="29" t="n">
        <f aca="false">7491.3971-0.00058829*E1021+0.30565*L1021+54.6031*M1021+0.0137554*N1021-34.3283*V1021</f>
        <v>8875.625787</v>
      </c>
      <c r="AK1021" s="30" t="n">
        <f aca="false">11611.58410651-152.38769329*I295+0.00324611*N295-2.92151591*V295-0.00770426*AA295-0.00077781*E295</f>
        <v>9560.13594578826</v>
      </c>
      <c r="AL1021" s="29" t="n">
        <f aca="false">2192.59+2373.87*I1021+0.0316653*N1021-15.7623*V1021+0.00202406*AA1021-0.000740146*E1021-0.00963493*(I1021*N1021)</f>
        <v>8937.75103302345</v>
      </c>
      <c r="AM1021" s="30" t="n">
        <f aca="false">5205.907083+122.0638992*I1021+13.609808*(N1021/1000)-1.245906883*AD1021+0.7746840854*AE1021-134.2474226*AC1021-1547.125689*IF(AND(B1021&gt;=DATE(2020,3,20),B1021&lt;=DATE(2020,6,26)),1,0)</f>
        <v>9158.120588908</v>
      </c>
      <c r="AN1021" s="30" t="n">
        <f aca="false">IF(ISNUMBER(C1022),C1022,AN1022)-0.8328750492*(AD1023-AD1022)+3.274150872*(AE1023-AE1022)+0.7954612886*((IF(ISNUMBER(C1022),C1022,AN1022)-IF(ISNUMBER(C1021),C1021,AN1021))-(-0.8328750492*(AD1022-AD1021)+3.274150872*(AE1022-AE1021)))-1.394571582*AO1022+0.4181414112*AO1021</f>
        <v>9397.42766998735</v>
      </c>
      <c r="AP1021" s="31" t="n">
        <f aca="false">AQ1021+AR1020+'ARIMAX(1,1,1) Model'!$C$19*(AR1020-AR1019)+'ARIMAX(1,1,1) Model'!$C$20*AS1020</f>
        <v>9355.7409704774</v>
      </c>
      <c r="AQ1021" s="31" t="n">
        <f aca="false">'ARIMAX(1,1,1) Model'!$C$6*I1021+'ARIMAX(1,1,1) Model'!$C$7*N1021/1000+'ARIMAX(1,1,1) Model'!$C$8*AD1021+'ARIMAX(1,1,1) Model'!$C$9*AE1021+'ARIMAX(1,1,1) Model'!$C$10*AC1021+'ARIMAX(1,1,1) Model'!$C$11*IF(AND(B1021&gt;='ARIMAX(1,1,1) Model'!$C$25,B1021&lt;='ARIMAX(1,1,1) Model'!$C$26),1,0)+'ARIMAX(1,1,1) Model'!$C$12*E1021/1000+'ARIMAX(1,1,1) Model'!$C$13*V1021+'ARIMAX(1,1,1) Model'!$C$14*A1021+'ARIMAX(1,1,1) Model'!$C$15*SIN(2*PI()*A1021/'ARIMAX(1,1,1) Model'!$C$24)+'ARIMAX(1,1,1) Model'!$C$16*COS(2*PI()*A1021/'ARIMAX(1,1,1) Model'!$C$24)+'ARIMAX(1,1,1) Model'!$C$17*SIN(4*PI()*A1021/'ARIMAX(1,1,1) Model'!$C$24)+'ARIMAX(1,1,1) Model'!$C$18*COS(4*PI()*A1021/'ARIMAX(1,1,1) Model'!$C$24)</f>
        <v>2155.67889600398</v>
      </c>
      <c r="AR1021" s="31" t="n">
        <f aca="false">IF(ISNUMBER(C1021),C1021,AP1021)-AQ1021</f>
        <v>7219.32110399602</v>
      </c>
      <c r="AS1021" s="31" t="n">
        <f aca="false">IF(ISNUMBER(C1021),C1021-AP1021,0)</f>
        <v>19.2590295225964</v>
      </c>
      <c r="AT1021" s="32"/>
      <c r="AU1021" s="33"/>
      <c r="AV1021" s="33"/>
      <c r="AW1021" s="31"/>
      <c r="AX1021" s="31"/>
    </row>
    <row r="1022" customFormat="false" ht="16.5" hidden="false" customHeight="true" outlineLevel="0" collapsed="false">
      <c r="A1022" s="23" t="n">
        <v>1021</v>
      </c>
      <c r="B1022" s="24" t="n">
        <v>40417</v>
      </c>
      <c r="C1022" s="23" t="n">
        <v>9386</v>
      </c>
      <c r="D1022" s="25"/>
      <c r="E1022" s="25" t="n">
        <v>464000</v>
      </c>
      <c r="F1022" s="25"/>
      <c r="G1022" s="25" t="n">
        <v>72.91</v>
      </c>
      <c r="H1022" s="25" t="n">
        <v>72.818</v>
      </c>
      <c r="I1022" s="25" t="n">
        <v>2.704</v>
      </c>
      <c r="J1022" s="25" t="n">
        <v>14980.193</v>
      </c>
      <c r="K1022" s="25" t="n">
        <v>872882</v>
      </c>
      <c r="L1022" s="25" t="n">
        <v>1531</v>
      </c>
      <c r="M1022" s="25" t="n">
        <v>11.948</v>
      </c>
      <c r="N1022" s="25" t="n">
        <v>260083</v>
      </c>
      <c r="O1022" s="25" t="n">
        <v>10231.3</v>
      </c>
      <c r="P1022" s="25" t="n">
        <v>2536551</v>
      </c>
      <c r="Q1022" s="25"/>
      <c r="R1022" s="25" t="n">
        <v>21233</v>
      </c>
      <c r="S1022" s="25" t="n">
        <v>11.943</v>
      </c>
      <c r="T1022" s="25" t="n">
        <v>112.3</v>
      </c>
      <c r="U1022" s="25" t="n">
        <v>22</v>
      </c>
      <c r="V1022" s="25" t="n">
        <v>88.2</v>
      </c>
      <c r="W1022" s="25" t="n">
        <v>93.70176</v>
      </c>
      <c r="X1022" s="25"/>
      <c r="Y1022" s="25"/>
      <c r="Z1022" s="25"/>
      <c r="AA1022" s="25" t="n">
        <v>307240</v>
      </c>
      <c r="AB1022" s="26"/>
      <c r="AC1022" s="27" t="n">
        <v>0</v>
      </c>
      <c r="AD1022" s="28" t="n">
        <v>0</v>
      </c>
      <c r="AE1022" s="28" t="n">
        <v>91.9</v>
      </c>
      <c r="AF1022" s="27"/>
      <c r="AG1022" s="29" t="n">
        <f aca="false">6753.47943187+0.36116788*I1022+0.01252571*N1022-22.85359542*V1022+0.00407811*AA1022-0.00067349*E1022</f>
        <v>8936.95230410352</v>
      </c>
      <c r="AH1022" s="29" t="n">
        <f aca="false">A1022*'Simple Linear Regression'!$B$18+'Simple Linear Regression'!$B$17</f>
        <v>8756.28720960656</v>
      </c>
      <c r="AI1022" s="29" t="n">
        <f aca="false">7491.3971+0.0137554*N1022-0.00058829*E1022-34.3283*V1022+0.30565*L1022+54.6031*M1022</f>
        <v>8888.568167</v>
      </c>
      <c r="AJ1022" s="29" t="n">
        <f aca="false">7491.3971-0.00058829*E1022+0.30565*L1022+54.6031*M1022+0.0137554*N1022-34.3283*V1022</f>
        <v>8888.568167</v>
      </c>
      <c r="AK1022" s="30" t="n">
        <f aca="false">11611.58410651-152.38769329*I296+0.00324611*N296-2.92151591*V296-0.00770426*AA296-0.00077781*E296</f>
        <v>9549.24660578826</v>
      </c>
      <c r="AL1022" s="29" t="n">
        <f aca="false">2192.59+2373.87*I1022+0.0316653*N1022-15.7623*V1022+0.00202406*AA1022-0.000740146*E1022-0.00963493*(I1022*N1022)</f>
        <v>8959.44671649024</v>
      </c>
      <c r="AM1022" s="30" t="n">
        <f aca="false">5205.907083+122.0638992*I1022+13.609808*(N1022/1000)-1.245906883*AD1022+0.7746840854*AE1022-134.2474226*AC1022-1547.125689*IF(AND(B1022&gt;=DATE(2020,3,20),B1022&lt;=DATE(2020,6,26)),1,0)</f>
        <v>9146.84102794906</v>
      </c>
      <c r="AN1022" s="30" t="n">
        <f aca="false">IF(ISNUMBER(C1023),C1023,AN1023)-0.8328750492*(AD1024-AD1023)+3.274150872*(AE1024-AE1023)+0.7954612886*((IF(ISNUMBER(C1023),C1023,AN1023)-IF(ISNUMBER(C1022),C1022,AN1022))-(-0.8328750492*(AD1023-AD1022)+3.274150872*(AE1023-AE1022)))-1.394571582*AO1023+0.4181414112*AO1022</f>
        <v>9092.52182814234</v>
      </c>
      <c r="AP1022" s="31" t="n">
        <f aca="false">AQ1022+AR1021+'ARIMAX(1,1,1) Model'!$C$19*(AR1021-AR1020)+'ARIMAX(1,1,1) Model'!$C$20*AS1021</f>
        <v>9334.88980433823</v>
      </c>
      <c r="AQ1022" s="31" t="n">
        <f aca="false">'ARIMAX(1,1,1) Model'!$C$6*I1022+'ARIMAX(1,1,1) Model'!$C$7*N1022/1000+'ARIMAX(1,1,1) Model'!$C$8*AD1022+'ARIMAX(1,1,1) Model'!$C$9*AE1022+'ARIMAX(1,1,1) Model'!$C$10*AC1022+'ARIMAX(1,1,1) Model'!$C$11*IF(AND(B1022&gt;='ARIMAX(1,1,1) Model'!$C$25,B1022&lt;='ARIMAX(1,1,1) Model'!$C$26),1,0)+'ARIMAX(1,1,1) Model'!$C$12*E1022/1000+'ARIMAX(1,1,1) Model'!$C$13*V1022+'ARIMAX(1,1,1) Model'!$C$14*A1022+'ARIMAX(1,1,1) Model'!$C$15*SIN(2*PI()*A1022/'ARIMAX(1,1,1) Model'!$C$24)+'ARIMAX(1,1,1) Model'!$C$16*COS(2*PI()*A1022/'ARIMAX(1,1,1) Model'!$C$24)+'ARIMAX(1,1,1) Model'!$C$17*SIN(4*PI()*A1022/'ARIMAX(1,1,1) Model'!$C$24)+'ARIMAX(1,1,1) Model'!$C$18*COS(4*PI()*A1022/'ARIMAX(1,1,1) Model'!$C$24)</f>
        <v>2138.75150613017</v>
      </c>
      <c r="AR1022" s="31" t="n">
        <f aca="false">IF(ISNUMBER(C1022),C1022,AP1022)-AQ1022</f>
        <v>7247.24849386983</v>
      </c>
      <c r="AS1022" s="31" t="n">
        <f aca="false">IF(ISNUMBER(C1022),C1022-AP1022,0)</f>
        <v>51.1101956617713</v>
      </c>
      <c r="AT1022" s="32"/>
      <c r="AU1022" s="33"/>
      <c r="AV1022" s="33"/>
      <c r="AW1022" s="31"/>
      <c r="AX1022" s="31"/>
    </row>
    <row r="1023" customFormat="false" ht="16.5" hidden="false" customHeight="true" outlineLevel="0" collapsed="false">
      <c r="A1023" s="23" t="n">
        <v>1022</v>
      </c>
      <c r="B1023" s="24" t="n">
        <v>40424</v>
      </c>
      <c r="C1023" s="23" t="n">
        <v>9263</v>
      </c>
      <c r="D1023" s="25"/>
      <c r="E1023" s="25" t="n">
        <v>467000</v>
      </c>
      <c r="F1023" s="25"/>
      <c r="G1023" s="25" t="n">
        <v>74.02</v>
      </c>
      <c r="H1023" s="25" t="n">
        <v>75.41</v>
      </c>
      <c r="I1023" s="25" t="n">
        <v>2.682</v>
      </c>
      <c r="J1023" s="25" t="n">
        <v>14980.193</v>
      </c>
      <c r="K1023" s="25" t="n">
        <v>872882</v>
      </c>
      <c r="L1023" s="25" t="n">
        <v>1531</v>
      </c>
      <c r="M1023" s="25" t="n">
        <v>11.948</v>
      </c>
      <c r="N1023" s="25" t="n">
        <v>260083</v>
      </c>
      <c r="O1023" s="25" t="n">
        <v>10231.3</v>
      </c>
      <c r="P1023" s="25" t="n">
        <v>2536551</v>
      </c>
      <c r="Q1023" s="25"/>
      <c r="R1023" s="25" t="n">
        <v>21233</v>
      </c>
      <c r="S1023" s="25" t="n">
        <v>11.943</v>
      </c>
      <c r="T1023" s="25" t="n">
        <v>112.3</v>
      </c>
      <c r="U1023" s="25" t="n">
        <v>22</v>
      </c>
      <c r="V1023" s="25" t="n">
        <v>88.2</v>
      </c>
      <c r="W1023" s="25" t="n">
        <v>94.44028</v>
      </c>
      <c r="X1023" s="25"/>
      <c r="Y1023" s="25"/>
      <c r="Z1023" s="25"/>
      <c r="AA1023" s="25" t="n">
        <v>307240</v>
      </c>
      <c r="AB1023" s="26"/>
      <c r="AC1023" s="27" t="n">
        <v>0</v>
      </c>
      <c r="AD1023" s="28" t="n">
        <v>0.1</v>
      </c>
      <c r="AE1023" s="28" t="n">
        <v>86.3</v>
      </c>
      <c r="AF1023" s="27"/>
      <c r="AG1023" s="29" t="n">
        <f aca="false">6753.47943187+0.36116788*I1023+0.01252571*N1023-22.85359542*V1023+0.00407811*AA1023-0.00067349*E1023</f>
        <v>8934.92388841016</v>
      </c>
      <c r="AH1023" s="29" t="n">
        <f aca="false">A1023*'Simple Linear Regression'!$B$18+'Simple Linear Regression'!$B$17</f>
        <v>8757.14024669046</v>
      </c>
      <c r="AI1023" s="29" t="n">
        <f aca="false">7491.3971+0.0137554*N1023-0.00058829*E1023-34.3283*V1023+0.30565*L1023+54.6031*M1023</f>
        <v>8886.803297</v>
      </c>
      <c r="AJ1023" s="29" t="n">
        <f aca="false">7491.3971-0.00058829*E1023+0.30565*L1023+54.6031*M1023+0.0137554*N1023-34.3283*V1023</f>
        <v>8886.803297</v>
      </c>
      <c r="AK1023" s="30" t="n">
        <f aca="false">11611.58410651-152.38769329*I297+0.00324611*N297-2.92151591*V297-0.00770426*AA297-0.00077781*E297</f>
        <v>9553.272171948</v>
      </c>
      <c r="AL1023" s="29" t="n">
        <f aca="false">2192.59+2373.87*I1023+0.0316653*N1023-15.7623*V1023+0.00202406*AA1023-0.000740146*E1023-0.00963493*(I1023*N1023)</f>
        <v>8960.13053147242</v>
      </c>
      <c r="AM1023" s="30" t="n">
        <f aca="false">5205.907083+122.0638992*I1023+13.609808*(N1023/1000)-1.245906883*AD1023+0.7746840854*AE1023-134.2474226*AC1023-1547.125689*IF(AND(B1023&gt;=DATE(2020,3,20),B1023&lt;=DATE(2020,6,26)),1,0)</f>
        <v>9139.69280060012</v>
      </c>
      <c r="AN1023" s="30" t="n">
        <f aca="false">IF(ISNUMBER(C1024),C1024,AN1024)-0.8328750492*(AD1025-AD1024)+3.274150872*(AE1025-AE1024)+0.7954612886*((IF(ISNUMBER(C1024),C1024,AN1024)-IF(ISNUMBER(C1023),C1023,AN1023))-(-0.8328750492*(AD1024-AD1023)+3.274150872*(AE1024-AE1023)))-1.394571582*AO1024+0.4181414112*AO1023</f>
        <v>8888.31003044798</v>
      </c>
      <c r="AP1023" s="31" t="n">
        <f aca="false">AQ1023+AR1022+'ARIMAX(1,1,1) Model'!$C$19*(AR1022-AR1021)+'ARIMAX(1,1,1) Model'!$C$20*AS1022</f>
        <v>9315.67965164089</v>
      </c>
      <c r="AQ1023" s="31" t="n">
        <f aca="false">'ARIMAX(1,1,1) Model'!$C$6*I1023+'ARIMAX(1,1,1) Model'!$C$7*N1023/1000+'ARIMAX(1,1,1) Model'!$C$8*AD1023+'ARIMAX(1,1,1) Model'!$C$9*AE1023+'ARIMAX(1,1,1) Model'!$C$10*AC1023+'ARIMAX(1,1,1) Model'!$C$11*IF(AND(B1023&gt;='ARIMAX(1,1,1) Model'!$C$25,B1023&lt;='ARIMAX(1,1,1) Model'!$C$26),1,0)+'ARIMAX(1,1,1) Model'!$C$12*E1023/1000+'ARIMAX(1,1,1) Model'!$C$13*V1023+'ARIMAX(1,1,1) Model'!$C$14*A1023+'ARIMAX(1,1,1) Model'!$C$15*SIN(2*PI()*A1023/'ARIMAX(1,1,1) Model'!$C$24)+'ARIMAX(1,1,1) Model'!$C$16*COS(2*PI()*A1023/'ARIMAX(1,1,1) Model'!$C$24)+'ARIMAX(1,1,1) Model'!$C$17*SIN(4*PI()*A1023/'ARIMAX(1,1,1) Model'!$C$24)+'ARIMAX(1,1,1) Model'!$C$18*COS(4*PI()*A1023/'ARIMAX(1,1,1) Model'!$C$24)</f>
        <v>2111.71079674173</v>
      </c>
      <c r="AR1023" s="31" t="n">
        <f aca="false">IF(ISNUMBER(C1023),C1023,AP1023)-AQ1023</f>
        <v>7151.28920325827</v>
      </c>
      <c r="AS1023" s="31" t="n">
        <f aca="false">IF(ISNUMBER(C1023),C1023-AP1023,0)</f>
        <v>-52.6796516408922</v>
      </c>
      <c r="AT1023" s="32"/>
      <c r="AU1023" s="33"/>
      <c r="AV1023" s="33"/>
      <c r="AW1023" s="31"/>
      <c r="AX1023" s="31"/>
    </row>
    <row r="1024" customFormat="false" ht="16.5" hidden="false" customHeight="true" outlineLevel="0" collapsed="false">
      <c r="A1024" s="23" t="n">
        <v>1023</v>
      </c>
      <c r="B1024" s="24" t="n">
        <v>40431</v>
      </c>
      <c r="C1024" s="23" t="n">
        <v>9019</v>
      </c>
      <c r="D1024" s="25"/>
      <c r="E1024" s="25" t="n">
        <v>452000</v>
      </c>
      <c r="F1024" s="25"/>
      <c r="G1024" s="25" t="n">
        <v>74.82</v>
      </c>
      <c r="H1024" s="25" t="n">
        <v>77.1675</v>
      </c>
      <c r="I1024" s="25" t="n">
        <v>2.682</v>
      </c>
      <c r="J1024" s="25" t="n">
        <v>14980.193</v>
      </c>
      <c r="K1024" s="25" t="n">
        <v>855932</v>
      </c>
      <c r="L1024" s="25" t="n">
        <v>1573</v>
      </c>
      <c r="M1024" s="25" t="n">
        <v>11.948</v>
      </c>
      <c r="N1024" s="25" t="n">
        <v>260083</v>
      </c>
      <c r="O1024" s="25" t="n">
        <v>10268.1</v>
      </c>
      <c r="P1024" s="25" t="n">
        <v>2536551</v>
      </c>
      <c r="Q1024" s="25"/>
      <c r="R1024" s="25" t="n">
        <v>21233</v>
      </c>
      <c r="S1024" s="25" t="n">
        <v>11.943</v>
      </c>
      <c r="T1024" s="25" t="n">
        <v>112.3</v>
      </c>
      <c r="U1024" s="25" t="n">
        <v>22</v>
      </c>
      <c r="V1024" s="25" t="n">
        <v>90.7</v>
      </c>
      <c r="W1024" s="25" t="n">
        <v>94.24156</v>
      </c>
      <c r="X1024" s="25"/>
      <c r="Y1024" s="25"/>
      <c r="Z1024" s="25"/>
      <c r="AA1024" s="25" t="n">
        <v>307240</v>
      </c>
      <c r="AB1024" s="26"/>
      <c r="AC1024" s="27" t="n">
        <v>1</v>
      </c>
      <c r="AD1024" s="28" t="n">
        <v>2.3</v>
      </c>
      <c r="AE1024" s="28" t="n">
        <v>60.2</v>
      </c>
      <c r="AF1024" s="27"/>
      <c r="AG1024" s="29" t="n">
        <f aca="false">6753.47943187+0.36116788*I1024+0.01252571*N1024-22.85359542*V1024+0.00407811*AA1024-0.00067349*E1024</f>
        <v>8887.89224986016</v>
      </c>
      <c r="AH1024" s="29" t="n">
        <f aca="false">A1024*'Simple Linear Regression'!$B$18+'Simple Linear Regression'!$B$17</f>
        <v>8757.99328377437</v>
      </c>
      <c r="AI1024" s="29" t="n">
        <f aca="false">7491.3971+0.0137554*N1024-0.00058829*E1024-34.3283*V1024+0.30565*L1024+54.6031*M1024</f>
        <v>8822.644197</v>
      </c>
      <c r="AJ1024" s="29" t="n">
        <f aca="false">7491.3971-0.00058829*E1024+0.30565*L1024+54.6031*M1024+0.0137554*N1024-34.3283*V1024</f>
        <v>8822.644197</v>
      </c>
      <c r="AK1024" s="30" t="n">
        <f aca="false">11611.58410651-152.38769329*I298+0.00324611*N298-2.92151591*V298-0.00770426*AA298-0.00077781*E298</f>
        <v>9568.68030197274</v>
      </c>
      <c r="AL1024" s="29" t="n">
        <f aca="false">2192.59+2373.87*I1024+0.0316653*N1024-15.7623*V1024+0.00202406*AA1024-0.000740146*E1024-0.00963493*(I1024*N1024)</f>
        <v>8931.82697147242</v>
      </c>
      <c r="AM1024" s="30" t="n">
        <f aca="false">5205.907083+122.0638992*I1024+13.609808*(N1024/1000)-1.245906883*AD1024+0.7746840854*AE1024-134.2474226*AC1024-1547.125689*IF(AND(B1024&gt;=DATE(2020,3,20),B1024&lt;=DATE(2020,6,26)),1,0)</f>
        <v>8982.48512822858</v>
      </c>
      <c r="AN1024" s="30" t="n">
        <f aca="false">IF(ISNUMBER(C1025),C1025,AN1025)-0.8328750492*(AD1026-AD1025)+3.274150872*(AE1026-AE1025)+0.7954612886*((IF(ISNUMBER(C1025),C1025,AN1025)-IF(ISNUMBER(C1024),C1024,AN1024))-(-0.8328750492*(AD1025-AD1024)+3.274150872*(AE1025-AE1024)))-1.394571582*AO1025+0.4181414112*AO1024</f>
        <v>8718.47945489479</v>
      </c>
      <c r="AP1024" s="31" t="n">
        <f aca="false">AQ1024+AR1023+'ARIMAX(1,1,1) Model'!$C$19*(AR1023-AR1022)+'ARIMAX(1,1,1) Model'!$C$20*AS1023</f>
        <v>9155.43983532472</v>
      </c>
      <c r="AQ1024" s="31" t="n">
        <f aca="false">'ARIMAX(1,1,1) Model'!$C$6*I1024+'ARIMAX(1,1,1) Model'!$C$7*N1024/1000+'ARIMAX(1,1,1) Model'!$C$8*AD1024+'ARIMAX(1,1,1) Model'!$C$9*AE1024+'ARIMAX(1,1,1) Model'!$C$10*AC1024+'ARIMAX(1,1,1) Model'!$C$11*IF(AND(B1024&gt;='ARIMAX(1,1,1) Model'!$C$25,B1024&lt;='ARIMAX(1,1,1) Model'!$C$26),1,0)+'ARIMAX(1,1,1) Model'!$C$12*E1024/1000+'ARIMAX(1,1,1) Model'!$C$13*V1024+'ARIMAX(1,1,1) Model'!$C$14*A1024+'ARIMAX(1,1,1) Model'!$C$15*SIN(2*PI()*A1024/'ARIMAX(1,1,1) Model'!$C$24)+'ARIMAX(1,1,1) Model'!$C$16*COS(2*PI()*A1024/'ARIMAX(1,1,1) Model'!$C$24)+'ARIMAX(1,1,1) Model'!$C$17*SIN(4*PI()*A1024/'ARIMAX(1,1,1) Model'!$C$24)+'ARIMAX(1,1,1) Model'!$C$18*COS(4*PI()*A1024/'ARIMAX(1,1,1) Model'!$C$24)</f>
        <v>1966.09361481398</v>
      </c>
      <c r="AR1024" s="31" t="n">
        <f aca="false">IF(ISNUMBER(C1024),C1024,AP1024)-AQ1024</f>
        <v>7052.90638518602</v>
      </c>
      <c r="AS1024" s="31" t="n">
        <f aca="false">IF(ISNUMBER(C1024),C1024-AP1024,0)</f>
        <v>-136.439835324718</v>
      </c>
      <c r="AT1024" s="32"/>
      <c r="AU1024" s="33"/>
      <c r="AV1024" s="33"/>
      <c r="AW1024" s="31"/>
      <c r="AX1024" s="31"/>
    </row>
    <row r="1025" customFormat="false" ht="16.5" hidden="false" customHeight="true" outlineLevel="0" collapsed="false">
      <c r="A1025" s="23" t="n">
        <v>1024</v>
      </c>
      <c r="B1025" s="24" t="n">
        <v>40438</v>
      </c>
      <c r="C1025" s="23" t="n">
        <v>8847</v>
      </c>
      <c r="D1025" s="25"/>
      <c r="E1025" s="25" t="n">
        <v>444000</v>
      </c>
      <c r="F1025" s="25"/>
      <c r="G1025" s="25" t="n">
        <v>75.616</v>
      </c>
      <c r="H1025" s="25" t="n">
        <v>78.438</v>
      </c>
      <c r="I1025" s="25" t="n">
        <v>2.721</v>
      </c>
      <c r="J1025" s="25" t="n">
        <v>14980.193</v>
      </c>
      <c r="K1025" s="25" t="n">
        <v>855932</v>
      </c>
      <c r="L1025" s="25" t="n">
        <v>1573</v>
      </c>
      <c r="M1025" s="25" t="n">
        <v>12.014</v>
      </c>
      <c r="N1025" s="25" t="n">
        <v>265315</v>
      </c>
      <c r="O1025" s="25" t="n">
        <v>10268.1</v>
      </c>
      <c r="P1025" s="25" t="n">
        <v>2518416</v>
      </c>
      <c r="Q1025" s="25"/>
      <c r="R1025" s="25" t="n">
        <v>21233</v>
      </c>
      <c r="S1025" s="25" t="n">
        <v>11.943</v>
      </c>
      <c r="T1025" s="25" t="n">
        <v>112.3</v>
      </c>
      <c r="U1025" s="25" t="n">
        <v>22</v>
      </c>
      <c r="V1025" s="25" t="n">
        <v>90.7</v>
      </c>
      <c r="W1025" s="25" t="n">
        <v>93.80015</v>
      </c>
      <c r="X1025" s="25"/>
      <c r="Y1025" s="25"/>
      <c r="Z1025" s="25"/>
      <c r="AA1025" s="25" t="n">
        <v>307240</v>
      </c>
      <c r="AB1025" s="26"/>
      <c r="AC1025" s="27" t="n">
        <v>0</v>
      </c>
      <c r="AD1025" s="28" t="n">
        <v>0.5</v>
      </c>
      <c r="AE1025" s="28" t="n">
        <v>57.9</v>
      </c>
      <c r="AF1025" s="27"/>
      <c r="AG1025" s="29" t="n">
        <f aca="false">6753.47943187+0.36116788*I1025+0.01252571*N1025-22.85359542*V1025+0.00407811*AA1025-0.00067349*E1025</f>
        <v>8958.82877012748</v>
      </c>
      <c r="AH1025" s="29" t="n">
        <f aca="false">A1025*'Simple Linear Regression'!$B$18+'Simple Linear Regression'!$B$17</f>
        <v>8758.84632085827</v>
      </c>
      <c r="AI1025" s="29" t="n">
        <f aca="false">7491.3971+0.0137554*N1025-0.00058829*E1025-34.3283*V1025+0.30565*L1025+54.6031*M1025</f>
        <v>8902.9225744</v>
      </c>
      <c r="AJ1025" s="29" t="n">
        <f aca="false">7491.3971-0.00058829*E1025+0.30565*L1025+54.6031*M1025+0.0137554*N1025-34.3283*V1025</f>
        <v>8902.9225744</v>
      </c>
      <c r="AK1025" s="30" t="n">
        <f aca="false">11611.58410651-152.38769329*I299+0.00324611*N299-2.92151591*V299-0.00770426*AA299-0.00077781*E299</f>
        <v>9580.87954224313</v>
      </c>
      <c r="AL1025" s="29" t="n">
        <f aca="false">2192.59+2373.87*I1025+0.0316653*N1025-15.7623*V1025+0.00202406*AA1025-0.000740146*E1025-0.00963493*(I1025*N1025)</f>
        <v>8961.10705642305</v>
      </c>
      <c r="AM1025" s="30" t="n">
        <f aca="false">5205.907083+122.0638992*I1025+13.609808*(N1025/1000)-1.245906883*AD1025+0.7746840854*AE1025-134.2474226*AC1025-1547.125689*IF(AND(B1025&gt;=DATE(2020,3,20),B1025&lt;=DATE(2020,6,26)),1,0)</f>
        <v>9193.16041734636</v>
      </c>
      <c r="AN1025" s="30" t="n">
        <f aca="false">IF(ISNUMBER(C1026),C1026,AN1026)-0.8328750492*(AD1027-AD1026)+3.274150872*(AE1027-AE1026)+0.7954612886*((IF(ISNUMBER(C1026),C1026,AN1026)-IF(ISNUMBER(C1025),C1025,AN1025))-(-0.8328750492*(AD1026-AD1025)+3.274150872*(AE1026-AE1025)))-1.394571582*AO1026+0.4181414112*AO1025</f>
        <v>9770.89703607245</v>
      </c>
      <c r="AP1025" s="31" t="n">
        <f aca="false">AQ1025+AR1024+'ARIMAX(1,1,1) Model'!$C$19*(AR1024-AR1023)+'ARIMAX(1,1,1) Model'!$C$20*AS1024</f>
        <v>9228.79757955522</v>
      </c>
      <c r="AQ1025" s="31" t="n">
        <f aca="false">'ARIMAX(1,1,1) Model'!$C$6*I1025+'ARIMAX(1,1,1) Model'!$C$7*N1025/1000+'ARIMAX(1,1,1) Model'!$C$8*AD1025+'ARIMAX(1,1,1) Model'!$C$9*AE1025+'ARIMAX(1,1,1) Model'!$C$10*AC1025+'ARIMAX(1,1,1) Model'!$C$11*IF(AND(B1025&gt;='ARIMAX(1,1,1) Model'!$C$25,B1025&lt;='ARIMAX(1,1,1) Model'!$C$26),1,0)+'ARIMAX(1,1,1) Model'!$C$12*E1025/1000+'ARIMAX(1,1,1) Model'!$C$13*V1025+'ARIMAX(1,1,1) Model'!$C$14*A1025+'ARIMAX(1,1,1) Model'!$C$15*SIN(2*PI()*A1025/'ARIMAX(1,1,1) Model'!$C$24)+'ARIMAX(1,1,1) Model'!$C$16*COS(2*PI()*A1025/'ARIMAX(1,1,1) Model'!$C$24)+'ARIMAX(1,1,1) Model'!$C$17*SIN(4*PI()*A1025/'ARIMAX(1,1,1) Model'!$C$24)+'ARIMAX(1,1,1) Model'!$C$18*COS(4*PI()*A1025/'ARIMAX(1,1,1) Model'!$C$24)</f>
        <v>2062.67938938773</v>
      </c>
      <c r="AR1025" s="31" t="n">
        <f aca="false">IF(ISNUMBER(C1025),C1025,AP1025)-AQ1025</f>
        <v>6784.32061061227</v>
      </c>
      <c r="AS1025" s="31" t="n">
        <f aca="false">IF(ISNUMBER(C1025),C1025-AP1025,0)</f>
        <v>-381.797579555223</v>
      </c>
      <c r="AT1025" s="32"/>
      <c r="AU1025" s="33"/>
      <c r="AV1025" s="33"/>
      <c r="AW1025" s="31"/>
      <c r="AX1025" s="31"/>
    </row>
    <row r="1026" customFormat="false" ht="16.5" hidden="false" customHeight="true" outlineLevel="0" collapsed="false">
      <c r="A1026" s="23" t="n">
        <v>1025</v>
      </c>
      <c r="B1026" s="24" t="n">
        <v>40445</v>
      </c>
      <c r="C1026" s="23" t="n">
        <v>9383</v>
      </c>
      <c r="D1026" s="25"/>
      <c r="E1026" s="25" t="n">
        <v>459000</v>
      </c>
      <c r="F1026" s="25"/>
      <c r="G1026" s="25" t="n">
        <v>73.756</v>
      </c>
      <c r="H1026" s="25" t="n">
        <v>78.378</v>
      </c>
      <c r="I1026" s="25" t="n">
        <v>2.723</v>
      </c>
      <c r="J1026" s="25" t="n">
        <v>14980.193</v>
      </c>
      <c r="K1026" s="25" t="n">
        <v>855932</v>
      </c>
      <c r="L1026" s="25" t="n">
        <v>1573</v>
      </c>
      <c r="M1026" s="25" t="n">
        <v>12.014</v>
      </c>
      <c r="N1026" s="25" t="n">
        <v>265315</v>
      </c>
      <c r="O1026" s="25" t="n">
        <v>10268.1</v>
      </c>
      <c r="P1026" s="25" t="n">
        <v>2518416</v>
      </c>
      <c r="Q1026" s="25"/>
      <c r="R1026" s="25" t="n">
        <v>21233</v>
      </c>
      <c r="S1026" s="25" t="n">
        <v>11.943</v>
      </c>
      <c r="T1026" s="25" t="n">
        <v>112.3</v>
      </c>
      <c r="U1026" s="25" t="n">
        <v>22</v>
      </c>
      <c r="V1026" s="25" t="n">
        <v>90.7</v>
      </c>
      <c r="W1026" s="25" t="n">
        <v>92.89576</v>
      </c>
      <c r="X1026" s="25"/>
      <c r="Y1026" s="25"/>
      <c r="Z1026" s="25"/>
      <c r="AA1026" s="25" t="n">
        <v>307240</v>
      </c>
      <c r="AB1026" s="26"/>
      <c r="AC1026" s="27" t="n">
        <v>0</v>
      </c>
      <c r="AD1026" s="28" t="n">
        <v>1.8</v>
      </c>
      <c r="AE1026" s="28" t="n">
        <v>59.3</v>
      </c>
      <c r="AF1026" s="27"/>
      <c r="AG1026" s="29" t="n">
        <f aca="false">6753.47943187+0.36116788*I1026+0.01252571*N1026-22.85359542*V1026+0.00407811*AA1026-0.00067349*E1026</f>
        <v>8948.72714246324</v>
      </c>
      <c r="AH1026" s="29" t="n">
        <f aca="false">A1026*'Simple Linear Regression'!$B$18+'Simple Linear Regression'!$B$17</f>
        <v>8759.69935794218</v>
      </c>
      <c r="AI1026" s="29" t="n">
        <f aca="false">7491.3971+0.0137554*N1026-0.00058829*E1026-34.3283*V1026+0.30565*L1026+54.6031*M1026</f>
        <v>8894.0982244</v>
      </c>
      <c r="AJ1026" s="29" t="n">
        <f aca="false">7491.3971-0.00058829*E1026+0.30565*L1026+54.6031*M1026+0.0137554*N1026-34.3283*V1026</f>
        <v>8894.0982244</v>
      </c>
      <c r="AK1026" s="30" t="n">
        <f aca="false">11611.58410651-152.38769329*I300+0.00324611*N300-2.92151591*V300-0.00770426*AA300-0.00077781*E300</f>
        <v>9579.94934454984</v>
      </c>
      <c r="AL1026" s="29" t="n">
        <f aca="false">2192.59+2373.87*I1026+0.0316653*N1026-15.7623*V1026+0.00202406*AA1026-0.000740146*E1026-0.00963493*(I1026*N1026)</f>
        <v>8949.64002351715</v>
      </c>
      <c r="AM1026" s="30" t="n">
        <f aca="false">5205.907083+122.0638992*I1026+13.609808*(N1026/1000)-1.245906883*AD1026+0.7746840854*AE1026-134.2474226*AC1026-1547.125689*IF(AND(B1026&gt;=DATE(2020,3,20),B1026&lt;=DATE(2020,6,26)),1,0)</f>
        <v>9192.86942391642</v>
      </c>
      <c r="AN1026" s="30" t="n">
        <f aca="false">IF(ISNUMBER(C1027),C1027,AN1027)-0.8328750492*(AD1028-AD1027)+3.274150872*(AE1028-AE1027)+0.7954612886*((IF(ISNUMBER(C1027),C1027,AN1027)-IF(ISNUMBER(C1026),C1026,AN1026))-(-0.8328750492*(AD1027-AD1026)+3.274150872*(AE1027-AE1026)))-1.394571582*AO1027+0.4181414112*AO1026</f>
        <v>8551.28761523552</v>
      </c>
      <c r="AP1026" s="31" t="n">
        <f aca="false">AQ1026+AR1025+'ARIMAX(1,1,1) Model'!$C$19*(AR1025-AR1024)+'ARIMAX(1,1,1) Model'!$C$20*AS1025</f>
        <v>9155.07201699185</v>
      </c>
      <c r="AQ1026" s="31" t="n">
        <f aca="false">'ARIMAX(1,1,1) Model'!$C$6*I1026+'ARIMAX(1,1,1) Model'!$C$7*N1026/1000+'ARIMAX(1,1,1) Model'!$C$8*AD1026+'ARIMAX(1,1,1) Model'!$C$9*AE1026+'ARIMAX(1,1,1) Model'!$C$10*AC1026+'ARIMAX(1,1,1) Model'!$C$11*IF(AND(B1026&gt;='ARIMAX(1,1,1) Model'!$C$25,B1026&lt;='ARIMAX(1,1,1) Model'!$C$26),1,0)+'ARIMAX(1,1,1) Model'!$C$12*E1026/1000+'ARIMAX(1,1,1) Model'!$C$13*V1026+'ARIMAX(1,1,1) Model'!$C$14*A1026+'ARIMAX(1,1,1) Model'!$C$15*SIN(2*PI()*A1026/'ARIMAX(1,1,1) Model'!$C$24)+'ARIMAX(1,1,1) Model'!$C$16*COS(2*PI()*A1026/'ARIMAX(1,1,1) Model'!$C$24)+'ARIMAX(1,1,1) Model'!$C$17*SIN(4*PI()*A1026/'ARIMAX(1,1,1) Model'!$C$24)+'ARIMAX(1,1,1) Model'!$C$18*COS(4*PI()*A1026/'ARIMAX(1,1,1) Model'!$C$24)</f>
        <v>2053.29732116515</v>
      </c>
      <c r="AR1026" s="31" t="n">
        <f aca="false">IF(ISNUMBER(C1026),C1026,AP1026)-AQ1026</f>
        <v>7329.70267883485</v>
      </c>
      <c r="AS1026" s="31" t="n">
        <f aca="false">IF(ISNUMBER(C1026),C1026-AP1026,0)</f>
        <v>227.927983008149</v>
      </c>
      <c r="AT1026" s="32"/>
      <c r="AU1026" s="33"/>
      <c r="AV1026" s="33"/>
      <c r="AW1026" s="31"/>
      <c r="AX1026" s="31"/>
    </row>
    <row r="1027" customFormat="false" ht="16.5" hidden="false" customHeight="true" outlineLevel="0" collapsed="false">
      <c r="A1027" s="23" t="n">
        <v>1026</v>
      </c>
      <c r="B1027" s="24" t="n">
        <v>40452</v>
      </c>
      <c r="C1027" s="23" t="n">
        <v>8989</v>
      </c>
      <c r="D1027" s="25"/>
      <c r="E1027" s="25" t="n">
        <v>459000</v>
      </c>
      <c r="F1027" s="25"/>
      <c r="G1027" s="25" t="n">
        <v>78.406</v>
      </c>
      <c r="H1027" s="25" t="n">
        <v>79.82</v>
      </c>
      <c r="I1027" s="25" t="n">
        <v>2.694</v>
      </c>
      <c r="J1027" s="25" t="n">
        <v>14980.193</v>
      </c>
      <c r="K1027" s="25" t="n">
        <v>855932</v>
      </c>
      <c r="L1027" s="25" t="n">
        <v>1573</v>
      </c>
      <c r="M1027" s="25" t="n">
        <v>12.014</v>
      </c>
      <c r="N1027" s="25" t="n">
        <v>265315</v>
      </c>
      <c r="O1027" s="25" t="n">
        <v>10268.1</v>
      </c>
      <c r="P1027" s="25" t="n">
        <v>2518416</v>
      </c>
      <c r="Q1027" s="25"/>
      <c r="R1027" s="25" t="n">
        <v>21233</v>
      </c>
      <c r="S1027" s="25" t="n">
        <v>11.943</v>
      </c>
      <c r="T1027" s="25" t="n">
        <v>112.3</v>
      </c>
      <c r="U1027" s="25" t="n">
        <v>22</v>
      </c>
      <c r="V1027" s="25" t="n">
        <v>90.7</v>
      </c>
      <c r="W1027" s="25" t="n">
        <v>92.22112</v>
      </c>
      <c r="X1027" s="25"/>
      <c r="Y1027" s="25"/>
      <c r="Z1027" s="25"/>
      <c r="AA1027" s="25" t="n">
        <v>307240</v>
      </c>
      <c r="AB1027" s="26"/>
      <c r="AC1027" s="27" t="n">
        <v>0</v>
      </c>
      <c r="AD1027" s="28" t="n">
        <v>7.3</v>
      </c>
      <c r="AE1027" s="28" t="n">
        <v>49.8</v>
      </c>
      <c r="AF1027" s="27"/>
      <c r="AG1027" s="29" t="n">
        <f aca="false">6753.47943187+0.36116788*I1027+0.01252571*N1027-22.85359542*V1027+0.00407811*AA1027-0.00067349*E1027</f>
        <v>8948.71666859472</v>
      </c>
      <c r="AH1027" s="29" t="n">
        <f aca="false">A1027*'Simple Linear Regression'!$B$18+'Simple Linear Regression'!$B$17</f>
        <v>8760.55239502608</v>
      </c>
      <c r="AI1027" s="29" t="n">
        <f aca="false">7491.3971+0.0137554*N1027-0.00058829*E1027-34.3283*V1027+0.30565*L1027+54.6031*M1027</f>
        <v>8894.0982244</v>
      </c>
      <c r="AJ1027" s="29" t="n">
        <f aca="false">7491.3971-0.00058829*E1027+0.30565*L1027+54.6031*M1027+0.0137554*N1027-34.3283*V1027</f>
        <v>8894.0982244</v>
      </c>
      <c r="AK1027" s="30" t="n">
        <f aca="false">11611.58410651-152.38769329*I301+0.00324611*N301-2.92151591*V301-0.00770426*AA301-0.00077781*E301</f>
        <v>9565.05030992365</v>
      </c>
      <c r="AL1027" s="29" t="n">
        <f aca="false">2192.59+2373.87*I1027+0.0316653*N1027-15.7623*V1027+0.00202406*AA1027-0.000740146*E1027-0.00963493*(I1027*N1027)</f>
        <v>8954.9302456527</v>
      </c>
      <c r="AM1027" s="30" t="n">
        <f aca="false">5205.907083+122.0638992*I1027+13.609808*(N1027/1000)-1.245906883*AD1027+0.7746840854*AE1027-134.2474226*AC1027-1547.125689*IF(AND(B1027&gt;=DATE(2020,3,20),B1027&lt;=DATE(2020,6,26)),1,0)</f>
        <v>9175.11758417182</v>
      </c>
      <c r="AN1027" s="30" t="n">
        <f aca="false">IF(ISNUMBER(C1028),C1028,AN1028)-0.8328750492*(AD1029-AD1028)+3.274150872*(AE1029-AE1028)+0.7954612886*((IF(ISNUMBER(C1028),C1028,AN1028)-IF(ISNUMBER(C1027),C1027,AN1027))-(-0.8328750492*(AD1028-AD1027)+3.274150872*(AE1028-AE1027)))-1.394571582*AO1028+0.4181414112*AO1027</f>
        <v>8860.33101570871</v>
      </c>
      <c r="AP1027" s="31" t="n">
        <f aca="false">AQ1027+AR1026+'ARIMAX(1,1,1) Model'!$C$19*(AR1026-AR1025)+'ARIMAX(1,1,1) Model'!$C$20*AS1026</f>
        <v>9210.73454891501</v>
      </c>
      <c r="AQ1027" s="31" t="n">
        <f aca="false">'ARIMAX(1,1,1) Model'!$C$6*I1027+'ARIMAX(1,1,1) Model'!$C$7*N1027/1000+'ARIMAX(1,1,1) Model'!$C$8*AD1027+'ARIMAX(1,1,1) Model'!$C$9*AE1027+'ARIMAX(1,1,1) Model'!$C$10*AC1027+'ARIMAX(1,1,1) Model'!$C$11*IF(AND(B1027&gt;='ARIMAX(1,1,1) Model'!$C$25,B1027&lt;='ARIMAX(1,1,1) Model'!$C$26),1,0)+'ARIMAX(1,1,1) Model'!$C$12*E1027/1000+'ARIMAX(1,1,1) Model'!$C$13*V1027+'ARIMAX(1,1,1) Model'!$C$14*A1027+'ARIMAX(1,1,1) Model'!$C$15*SIN(2*PI()*A1027/'ARIMAX(1,1,1) Model'!$C$24)+'ARIMAX(1,1,1) Model'!$C$16*COS(2*PI()*A1027/'ARIMAX(1,1,1) Model'!$C$24)+'ARIMAX(1,1,1) Model'!$C$17*SIN(4*PI()*A1027/'ARIMAX(1,1,1) Model'!$C$24)+'ARIMAX(1,1,1) Model'!$C$18*COS(4*PI()*A1027/'ARIMAX(1,1,1) Model'!$C$24)</f>
        <v>2032.99407442016</v>
      </c>
      <c r="AR1027" s="31" t="n">
        <f aca="false">IF(ISNUMBER(C1027),C1027,AP1027)-AQ1027</f>
        <v>6956.00592557984</v>
      </c>
      <c r="AS1027" s="31" t="n">
        <f aca="false">IF(ISNUMBER(C1027),C1027-AP1027,0)</f>
        <v>-221.734548915005</v>
      </c>
      <c r="AT1027" s="32"/>
      <c r="AU1027" s="33"/>
      <c r="AV1027" s="33"/>
      <c r="AW1027" s="31"/>
      <c r="AX1027" s="31"/>
    </row>
    <row r="1028" customFormat="false" ht="16.5" hidden="false" customHeight="true" outlineLevel="0" collapsed="false">
      <c r="A1028" s="23" t="n">
        <v>1027</v>
      </c>
      <c r="B1028" s="24" t="n">
        <v>40459</v>
      </c>
      <c r="C1028" s="23" t="n">
        <v>8812</v>
      </c>
      <c r="D1028" s="25"/>
      <c r="E1028" s="25" t="n">
        <v>446000</v>
      </c>
      <c r="F1028" s="25"/>
      <c r="G1028" s="25" t="n">
        <v>82.294</v>
      </c>
      <c r="H1028" s="25" t="n">
        <v>83.866</v>
      </c>
      <c r="I1028" s="25" t="n">
        <v>2.732</v>
      </c>
      <c r="J1028" s="25" t="n">
        <v>14980.193</v>
      </c>
      <c r="K1028" s="25" t="n">
        <v>855932</v>
      </c>
      <c r="L1028" s="25" t="n">
        <v>1638</v>
      </c>
      <c r="M1028" s="25" t="n">
        <v>12.014</v>
      </c>
      <c r="N1028" s="25" t="n">
        <v>265315</v>
      </c>
      <c r="O1028" s="25" t="n">
        <v>10307.1</v>
      </c>
      <c r="P1028" s="25" t="n">
        <v>2518416</v>
      </c>
      <c r="Q1028" s="25"/>
      <c r="R1028" s="25" t="n">
        <v>21233</v>
      </c>
      <c r="S1028" s="25" t="n">
        <v>11.943</v>
      </c>
      <c r="T1028" s="25" t="n">
        <v>112.3</v>
      </c>
      <c r="U1028" s="25" t="n">
        <v>22</v>
      </c>
      <c r="V1028" s="25" t="n">
        <v>91.2</v>
      </c>
      <c r="W1028" s="25" t="n">
        <v>91.23406</v>
      </c>
      <c r="X1028" s="25"/>
      <c r="Y1028" s="25"/>
      <c r="Z1028" s="25"/>
      <c r="AA1028" s="25" t="n">
        <v>307240</v>
      </c>
      <c r="AB1028" s="26"/>
      <c r="AC1028" s="27" t="n">
        <v>0</v>
      </c>
      <c r="AD1028" s="28" t="n">
        <v>32.2</v>
      </c>
      <c r="AE1028" s="28" t="n">
        <v>9.5</v>
      </c>
      <c r="AF1028" s="27"/>
      <c r="AG1028" s="29" t="n">
        <f aca="false">6753.47943187+0.36116788*I1028+0.01252571*N1028-22.85359542*V1028+0.00407811*AA1028-0.00067349*E1028</f>
        <v>8946.05896526416</v>
      </c>
      <c r="AH1028" s="29" t="n">
        <f aca="false">A1028*'Simple Linear Regression'!$B$18+'Simple Linear Regression'!$B$17</f>
        <v>8761.40543210999</v>
      </c>
      <c r="AI1028" s="29" t="n">
        <f aca="false">7491.3971+0.0137554*N1028-0.00058829*E1028-34.3283*V1028+0.30565*L1028+54.6031*M1028</f>
        <v>8904.4490944</v>
      </c>
      <c r="AJ1028" s="29" t="n">
        <f aca="false">7491.3971-0.00058829*E1028+0.30565*L1028+54.6031*M1028+0.0137554*N1028-34.3283*V1028</f>
        <v>8904.4490944</v>
      </c>
      <c r="AK1028" s="30" t="n">
        <f aca="false">11611.58410651-152.38769329*I302+0.00324611*N302-2.92151591*V302-0.00770426*AA302-0.00077781*E302</f>
        <v>9577.53963678633</v>
      </c>
      <c r="AL1028" s="29" t="n">
        <f aca="false">2192.59+2373.87*I1028+0.0316653*N1028-15.7623*V1028+0.00202406*AA1028-0.000740146*E1028-0.00963493*(I1028*N1028)</f>
        <v>8949.7389784406</v>
      </c>
      <c r="AM1028" s="30" t="n">
        <f aca="false">5205.907083+122.0638992*I1028+13.609808*(N1028/1000)-1.245906883*AD1028+0.7746840854*AE1028-134.2474226*AC1028-1547.125689*IF(AND(B1028&gt;=DATE(2020,3,20),B1028&lt;=DATE(2020,6,26)),1,0)</f>
        <v>9117.5131623131</v>
      </c>
      <c r="AN1028" s="30" t="n">
        <f aca="false">IF(ISNUMBER(C1029),C1029,AN1029)-0.8328750492*(AD1030-AD1029)+3.274150872*(AE1030-AE1029)+0.7954612886*((IF(ISNUMBER(C1029),C1029,AN1029)-IF(ISNUMBER(C1028),C1028,AN1028))-(-0.8328750492*(AD1029-AD1028)+3.274150872*(AE1029-AE1028)))-1.394571582*AO1029+0.4181414112*AO1028</f>
        <v>8834.54935519117</v>
      </c>
      <c r="AP1028" s="31" t="n">
        <f aca="false">AQ1028+AR1027+'ARIMAX(1,1,1) Model'!$C$19*(AR1027-AR1026)+'ARIMAX(1,1,1) Model'!$C$20*AS1027</f>
        <v>9053.74326738031</v>
      </c>
      <c r="AQ1028" s="31" t="n">
        <f aca="false">'ARIMAX(1,1,1) Model'!$C$6*I1028+'ARIMAX(1,1,1) Model'!$C$7*N1028/1000+'ARIMAX(1,1,1) Model'!$C$8*AD1028+'ARIMAX(1,1,1) Model'!$C$9*AE1028+'ARIMAX(1,1,1) Model'!$C$10*AC1028+'ARIMAX(1,1,1) Model'!$C$11*IF(AND(B1028&gt;='ARIMAX(1,1,1) Model'!$C$25,B1028&lt;='ARIMAX(1,1,1) Model'!$C$26),1,0)+'ARIMAX(1,1,1) Model'!$C$12*E1028/1000+'ARIMAX(1,1,1) Model'!$C$13*V1028+'ARIMAX(1,1,1) Model'!$C$14*A1028+'ARIMAX(1,1,1) Model'!$C$15*SIN(2*PI()*A1028/'ARIMAX(1,1,1) Model'!$C$24)+'ARIMAX(1,1,1) Model'!$C$16*COS(2*PI()*A1028/'ARIMAX(1,1,1) Model'!$C$24)+'ARIMAX(1,1,1) Model'!$C$17*SIN(4*PI()*A1028/'ARIMAX(1,1,1) Model'!$C$24)+'ARIMAX(1,1,1) Model'!$C$18*COS(4*PI()*A1028/'ARIMAX(1,1,1) Model'!$C$24)</f>
        <v>1934.60499418686</v>
      </c>
      <c r="AR1028" s="31" t="n">
        <f aca="false">IF(ISNUMBER(C1028),C1028,AP1028)-AQ1028</f>
        <v>6877.39500581314</v>
      </c>
      <c r="AS1028" s="31" t="n">
        <f aca="false">IF(ISNUMBER(C1028),C1028-AP1028,0)</f>
        <v>-241.743267380311</v>
      </c>
      <c r="AT1028" s="32"/>
      <c r="AU1028" s="33"/>
      <c r="AV1028" s="33"/>
      <c r="AW1028" s="31"/>
      <c r="AX1028" s="31"/>
    </row>
    <row r="1029" customFormat="false" ht="16.5" hidden="false" customHeight="true" outlineLevel="0" collapsed="false">
      <c r="A1029" s="23" t="n">
        <v>1028</v>
      </c>
      <c r="B1029" s="24" t="n">
        <v>40466</v>
      </c>
      <c r="C1029" s="23" t="n">
        <v>8891</v>
      </c>
      <c r="D1029" s="25"/>
      <c r="E1029" s="25" t="n">
        <v>459000</v>
      </c>
      <c r="F1029" s="25"/>
      <c r="G1029" s="25" t="n">
        <v>82.164</v>
      </c>
      <c r="H1029" s="25" t="n">
        <v>83.114</v>
      </c>
      <c r="I1029" s="25" t="n">
        <v>2.819</v>
      </c>
      <c r="J1029" s="25" t="n">
        <v>14980.193</v>
      </c>
      <c r="K1029" s="25" t="n">
        <v>845468</v>
      </c>
      <c r="L1029" s="25" t="n">
        <v>1638</v>
      </c>
      <c r="M1029" s="25" t="n">
        <v>12.014</v>
      </c>
      <c r="N1029" s="25" t="n">
        <v>265315</v>
      </c>
      <c r="O1029" s="25" t="n">
        <v>10307.1</v>
      </c>
      <c r="P1029" s="25" t="n">
        <v>2518416</v>
      </c>
      <c r="Q1029" s="25"/>
      <c r="R1029" s="25" t="n">
        <v>21233</v>
      </c>
      <c r="S1029" s="25" t="n">
        <v>11.943</v>
      </c>
      <c r="T1029" s="25" t="n">
        <v>112.3</v>
      </c>
      <c r="U1029" s="25" t="n">
        <v>22</v>
      </c>
      <c r="V1029" s="25" t="n">
        <v>91.2</v>
      </c>
      <c r="W1029" s="25" t="n">
        <v>90.42082</v>
      </c>
      <c r="X1029" s="25"/>
      <c r="Y1029" s="25"/>
      <c r="Z1029" s="25"/>
      <c r="AA1029" s="25" t="n">
        <v>307240</v>
      </c>
      <c r="AB1029" s="26"/>
      <c r="AC1029" s="27" t="n">
        <v>0</v>
      </c>
      <c r="AD1029" s="28" t="n">
        <v>16.6</v>
      </c>
      <c r="AE1029" s="28" t="n">
        <v>26.2</v>
      </c>
      <c r="AF1029" s="27"/>
      <c r="AG1029" s="29" t="n">
        <f aca="false">6753.47943187+0.36116788*I1029+0.01252571*N1029-22.85359542*V1029+0.00407811*AA1029-0.00067349*E1029</f>
        <v>8937.33501686972</v>
      </c>
      <c r="AH1029" s="29" t="n">
        <f aca="false">A1029*'Simple Linear Regression'!$B$18+'Simple Linear Regression'!$B$17</f>
        <v>8762.25846919389</v>
      </c>
      <c r="AI1029" s="29" t="n">
        <f aca="false">7491.3971+0.0137554*N1029-0.00058829*E1029-34.3283*V1029+0.30565*L1029+54.6031*M1029</f>
        <v>8896.8013244</v>
      </c>
      <c r="AJ1029" s="29" t="n">
        <f aca="false">7491.3971-0.00058829*E1029+0.30565*L1029+54.6031*M1029+0.0137554*N1029-34.3283*V1029</f>
        <v>8896.8013244</v>
      </c>
      <c r="AK1029" s="30" t="n">
        <f aca="false">11611.58410651-152.38769329*I303+0.00324611*N303-2.92151591*V303-0.00770426*AA303-0.00077781*E303</f>
        <v>9512.91106864646</v>
      </c>
      <c r="AL1029" s="29" t="n">
        <f aca="false">2192.59+2373.87*I1029+0.0316653*N1029-15.7623*V1029+0.00202406*AA1029-0.000740146*E1029-0.00963493*(I1029*N1029)</f>
        <v>8924.24641403395</v>
      </c>
      <c r="AM1029" s="30" t="n">
        <f aca="false">5205.907083+122.0638992*I1029+13.609808*(N1029/1000)-1.245906883*AD1029+0.7746840854*AE1029-134.2474226*AC1029-1547.125689*IF(AND(B1029&gt;=DATE(2020,3,20),B1029&lt;=DATE(2020,6,26)),1,0)</f>
        <v>9160.50609314448</v>
      </c>
      <c r="AN1029" s="30" t="n">
        <f aca="false">IF(ISNUMBER(C1030),C1030,AN1030)-0.8328750492*(AD1031-AD1030)+3.274150872*(AE1031-AE1030)+0.7954612886*((IF(ISNUMBER(C1030),C1030,AN1030)-IF(ISNUMBER(C1029),C1029,AN1029))-(-0.8328750492*(AD1030-AD1029)+3.274150872*(AE1030-AE1029)))-1.394571582*AO1030+0.4181414112*AO1029</f>
        <v>9822.34759805548</v>
      </c>
      <c r="AP1029" s="31" t="n">
        <f aca="false">AQ1029+AR1028+'ARIMAX(1,1,1) Model'!$C$19*(AR1028-AR1027)+'ARIMAX(1,1,1) Model'!$C$20*AS1028</f>
        <v>9030.43388793231</v>
      </c>
      <c r="AQ1029" s="31" t="n">
        <f aca="false">'ARIMAX(1,1,1) Model'!$C$6*I1029+'ARIMAX(1,1,1) Model'!$C$7*N1029/1000+'ARIMAX(1,1,1) Model'!$C$8*AD1029+'ARIMAX(1,1,1) Model'!$C$9*AE1029+'ARIMAX(1,1,1) Model'!$C$10*AC1029+'ARIMAX(1,1,1) Model'!$C$11*IF(AND(B1029&gt;='ARIMAX(1,1,1) Model'!$C$25,B1029&lt;='ARIMAX(1,1,1) Model'!$C$26),1,0)+'ARIMAX(1,1,1) Model'!$C$12*E1029/1000+'ARIMAX(1,1,1) Model'!$C$13*V1029+'ARIMAX(1,1,1) Model'!$C$14*A1029+'ARIMAX(1,1,1) Model'!$C$15*SIN(2*PI()*A1029/'ARIMAX(1,1,1) Model'!$C$24)+'ARIMAX(1,1,1) Model'!$C$16*COS(2*PI()*A1029/'ARIMAX(1,1,1) Model'!$C$24)+'ARIMAX(1,1,1) Model'!$C$17*SIN(4*PI()*A1029/'ARIMAX(1,1,1) Model'!$C$24)+'ARIMAX(1,1,1) Model'!$C$18*COS(4*PI()*A1029/'ARIMAX(1,1,1) Model'!$C$24)</f>
        <v>1943.1168108888</v>
      </c>
      <c r="AR1029" s="31" t="n">
        <f aca="false">IF(ISNUMBER(C1029),C1029,AP1029)-AQ1029</f>
        <v>6947.88318911121</v>
      </c>
      <c r="AS1029" s="31" t="n">
        <f aca="false">IF(ISNUMBER(C1029),C1029-AP1029,0)</f>
        <v>-139.433887932306</v>
      </c>
      <c r="AT1029" s="32"/>
      <c r="AU1029" s="33"/>
      <c r="AV1029" s="33"/>
      <c r="AW1029" s="31"/>
      <c r="AX1029" s="31"/>
    </row>
    <row r="1030" customFormat="false" ht="16.5" hidden="false" customHeight="true" outlineLevel="0" collapsed="false">
      <c r="A1030" s="23" t="n">
        <v>1029</v>
      </c>
      <c r="B1030" s="24" t="n">
        <v>40473</v>
      </c>
      <c r="C1030" s="23" t="n">
        <v>9358</v>
      </c>
      <c r="D1030" s="25"/>
      <c r="E1030" s="25" t="n">
        <v>444000</v>
      </c>
      <c r="F1030" s="25"/>
      <c r="G1030" s="25" t="n">
        <v>81.148</v>
      </c>
      <c r="H1030" s="25" t="n">
        <v>81.426</v>
      </c>
      <c r="I1030" s="25" t="n">
        <v>2.834</v>
      </c>
      <c r="J1030" s="25" t="n">
        <v>14980.193</v>
      </c>
      <c r="K1030" s="25" t="n">
        <v>845468</v>
      </c>
      <c r="L1030" s="25" t="n">
        <v>1638</v>
      </c>
      <c r="M1030" s="25" t="n">
        <v>11.922</v>
      </c>
      <c r="N1030" s="25" t="n">
        <v>263837</v>
      </c>
      <c r="O1030" s="25" t="n">
        <v>10307.1</v>
      </c>
      <c r="P1030" s="25" t="n">
        <v>2518416</v>
      </c>
      <c r="Q1030" s="25"/>
      <c r="R1030" s="25" t="n">
        <v>21233</v>
      </c>
      <c r="S1030" s="25" t="n">
        <v>11.943</v>
      </c>
      <c r="T1030" s="25" t="n">
        <v>112.3</v>
      </c>
      <c r="U1030" s="25" t="n">
        <v>22</v>
      </c>
      <c r="V1030" s="25" t="n">
        <v>91.2</v>
      </c>
      <c r="W1030" s="25" t="n">
        <v>89.800625</v>
      </c>
      <c r="X1030" s="25"/>
      <c r="Y1030" s="25"/>
      <c r="Z1030" s="25"/>
      <c r="AA1030" s="25" t="n">
        <v>307240</v>
      </c>
      <c r="AB1030" s="26"/>
      <c r="AC1030" s="27" t="n">
        <v>0</v>
      </c>
      <c r="AD1030" s="28" t="n">
        <v>43.7</v>
      </c>
      <c r="AE1030" s="28" t="n">
        <v>13.1</v>
      </c>
      <c r="AF1030" s="27"/>
      <c r="AG1030" s="29" t="n">
        <f aca="false">6753.47943187+0.36116788*I1030+0.01252571*N1030-22.85359542*V1030+0.00407811*AA1030-0.00067349*E1030</f>
        <v>8928.92978500792</v>
      </c>
      <c r="AH1030" s="29" t="n">
        <f aca="false">A1030*'Simple Linear Regression'!$B$18+'Simple Linear Regression'!$B$17</f>
        <v>8763.11150627779</v>
      </c>
      <c r="AI1030" s="29" t="n">
        <f aca="false">7491.3971+0.0137554*N1030-0.00058829*E1030-34.3283*V1030+0.30565*L1030+54.6031*M1030</f>
        <v>8880.271708</v>
      </c>
      <c r="AJ1030" s="29" t="n">
        <f aca="false">7491.3971-0.00058829*E1030+0.30565*L1030+54.6031*M1030+0.0137554*N1030-34.3283*V1030</f>
        <v>8880.271708</v>
      </c>
      <c r="AK1030" s="30" t="n">
        <f aca="false">11611.58410651-152.38769329*I304+0.00324611*N304-2.92151591*V304-0.00770426*AA304-0.00077781*E304</f>
        <v>9499.72004171356</v>
      </c>
      <c r="AL1030" s="29" t="n">
        <f aca="false">2192.59+2373.87*I1030+0.0316653*N1030-15.7623*V1030+0.00202406*AA1030-0.000740146*E1030-0.00963493*(I1030*N1030)</f>
        <v>8926.16833765406</v>
      </c>
      <c r="AM1030" s="30" t="n">
        <f aca="false">5205.907083+122.0638992*I1030+13.609808*(N1030/1000)-1.245906883*AD1030+0.7746840854*AE1030-134.2474226*AC1030-1547.125689*IF(AND(B1030&gt;=DATE(2020,3,20),B1030&lt;=DATE(2020,6,26)),1,0)</f>
        <v>9098.30931736044</v>
      </c>
      <c r="AN1030" s="30" t="n">
        <f aca="false">IF(ISNUMBER(C1031),C1031,AN1031)-0.8328750492*(AD1032-AD1031)+3.274150872*(AE1032-AE1031)+0.7954612886*((IF(ISNUMBER(C1031),C1031,AN1031)-IF(ISNUMBER(C1030),C1030,AN1030))-(-0.8328750492*(AD1031-AD1030)+3.274150872*(AE1031-AE1030)))-1.394571582*AO1031+0.4181414112*AO1030</f>
        <v>8625.91508919903</v>
      </c>
      <c r="AP1030" s="31" t="n">
        <f aca="false">AQ1030+AR1029+'ARIMAX(1,1,1) Model'!$C$19*(AR1029-AR1028)+'ARIMAX(1,1,1) Model'!$C$20*AS1029</f>
        <v>9002.93041985854</v>
      </c>
      <c r="AQ1030" s="31" t="n">
        <f aca="false">'ARIMAX(1,1,1) Model'!$C$6*I1030+'ARIMAX(1,1,1) Model'!$C$7*N1030/1000+'ARIMAX(1,1,1) Model'!$C$8*AD1030+'ARIMAX(1,1,1) Model'!$C$9*AE1030+'ARIMAX(1,1,1) Model'!$C$10*AC1030+'ARIMAX(1,1,1) Model'!$C$11*IF(AND(B1030&gt;='ARIMAX(1,1,1) Model'!$C$25,B1030&lt;='ARIMAX(1,1,1) Model'!$C$26),1,0)+'ARIMAX(1,1,1) Model'!$C$12*E1030/1000+'ARIMAX(1,1,1) Model'!$C$13*V1030+'ARIMAX(1,1,1) Model'!$C$14*A1030+'ARIMAX(1,1,1) Model'!$C$15*SIN(2*PI()*A1030/'ARIMAX(1,1,1) Model'!$C$24)+'ARIMAX(1,1,1) Model'!$C$16*COS(2*PI()*A1030/'ARIMAX(1,1,1) Model'!$C$24)+'ARIMAX(1,1,1) Model'!$C$17*SIN(4*PI()*A1030/'ARIMAX(1,1,1) Model'!$C$24)+'ARIMAX(1,1,1) Model'!$C$18*COS(4*PI()*A1030/'ARIMAX(1,1,1) Model'!$C$24)</f>
        <v>1922.67026204219</v>
      </c>
      <c r="AR1030" s="31" t="n">
        <f aca="false">IF(ISNUMBER(C1030),C1030,AP1030)-AQ1030</f>
        <v>7435.32973795781</v>
      </c>
      <c r="AS1030" s="31" t="n">
        <f aca="false">IF(ISNUMBER(C1030),C1030-AP1030,0)</f>
        <v>355.069580141464</v>
      </c>
      <c r="AT1030" s="32"/>
      <c r="AU1030" s="33"/>
      <c r="AV1030" s="33"/>
      <c r="AW1030" s="31"/>
      <c r="AX1030" s="31"/>
    </row>
    <row r="1031" customFormat="false" ht="16.5" hidden="false" customHeight="true" outlineLevel="0" collapsed="false">
      <c r="A1031" s="23" t="n">
        <v>1030</v>
      </c>
      <c r="B1031" s="24" t="n">
        <v>40480</v>
      </c>
      <c r="C1031" s="23" t="n">
        <v>9015</v>
      </c>
      <c r="D1031" s="25"/>
      <c r="E1031" s="25" t="n">
        <v>432000</v>
      </c>
      <c r="F1031" s="25"/>
      <c r="G1031" s="25" t="n">
        <v>82.03</v>
      </c>
      <c r="H1031" s="25" t="n">
        <v>82.248</v>
      </c>
      <c r="I1031" s="25" t="n">
        <v>2.817</v>
      </c>
      <c r="J1031" s="25" t="n">
        <v>14980.193</v>
      </c>
      <c r="K1031" s="25" t="n">
        <v>845468</v>
      </c>
      <c r="L1031" s="25" t="n">
        <v>1638</v>
      </c>
      <c r="M1031" s="25" t="n">
        <v>11.922</v>
      </c>
      <c r="N1031" s="25" t="n">
        <v>263837</v>
      </c>
      <c r="O1031" s="25" t="n">
        <v>10307.1</v>
      </c>
      <c r="P1031" s="25" t="n">
        <v>2518416</v>
      </c>
      <c r="Q1031" s="25"/>
      <c r="R1031" s="25" t="n">
        <v>21233</v>
      </c>
      <c r="S1031" s="25" t="n">
        <v>11.943</v>
      </c>
      <c r="T1031" s="25" t="n">
        <v>112.3</v>
      </c>
      <c r="U1031" s="25" t="n">
        <v>22</v>
      </c>
      <c r="V1031" s="25" t="n">
        <v>91.2</v>
      </c>
      <c r="W1031" s="25" t="n">
        <v>90.21744</v>
      </c>
      <c r="X1031" s="25"/>
      <c r="Y1031" s="25"/>
      <c r="Z1031" s="25"/>
      <c r="AA1031" s="25" t="n">
        <v>307240</v>
      </c>
      <c r="AB1031" s="26"/>
      <c r="AC1031" s="27" t="n">
        <v>0</v>
      </c>
      <c r="AD1031" s="28" t="n">
        <v>30.1</v>
      </c>
      <c r="AE1031" s="28" t="n">
        <v>22.1</v>
      </c>
      <c r="AF1031" s="27"/>
      <c r="AG1031" s="29" t="n">
        <f aca="false">6753.47943187+0.36116788*I1031+0.01252571*N1031-22.85359542*V1031+0.00407811*AA1031-0.00067349*E1031</f>
        <v>8937.00552515396</v>
      </c>
      <c r="AH1031" s="29" t="n">
        <f aca="false">A1031*'Simple Linear Regression'!$B$18+'Simple Linear Regression'!$B$17</f>
        <v>8763.9645433617</v>
      </c>
      <c r="AI1031" s="29" t="n">
        <f aca="false">7491.3971+0.0137554*N1031-0.00058829*E1031-34.3283*V1031+0.30565*L1031+54.6031*M1031</f>
        <v>8887.331188</v>
      </c>
      <c r="AJ1031" s="29" t="n">
        <f aca="false">7491.3971-0.00058829*E1031+0.30565*L1031+54.6031*M1031+0.0137554*N1031-34.3283*V1031</f>
        <v>8887.331188</v>
      </c>
      <c r="AK1031" s="30" t="n">
        <f aca="false">11611.58410651-152.38769329*I305+0.00324611*N305-2.92151591*V305-0.00770426*AA305-0.00077781*E305</f>
        <v>9494.61189016724</v>
      </c>
      <c r="AL1031" s="29" t="n">
        <f aca="false">2192.59+2373.87*I1031+0.0316653*N1031-15.7623*V1031+0.00202406*AA1031-0.000740146*E1031-0.00963493*(I1031*N1031)</f>
        <v>8937.90916710303</v>
      </c>
      <c r="AM1031" s="30" t="n">
        <f aca="false">5205.907083+122.0638992*I1031+13.609808*(N1031/1000)-1.245906883*AD1031+0.7746840854*AE1031-134.2474226*AC1031-1547.125689*IF(AND(B1031&gt;=DATE(2020,3,20),B1031&lt;=DATE(2020,6,26)),1,0)</f>
        <v>9120.15072145144</v>
      </c>
      <c r="AN1031" s="30" t="n">
        <f aca="false">IF(ISNUMBER(C1032),C1032,AN1032)-0.8328750492*(AD1033-AD1032)+3.274150872*(AE1033-AE1032)+0.7954612886*((IF(ISNUMBER(C1032),C1032,AN1032)-IF(ISNUMBER(C1031),C1031,AN1031))-(-0.8328750492*(AD1032-AD1031)+3.274150872*(AE1032-AE1031)))-1.394571582*AO1032+0.4181414112*AO1031</f>
        <v>9130.79678384401</v>
      </c>
      <c r="AP1031" s="31" t="n">
        <f aca="false">AQ1031+AR1030+'ARIMAX(1,1,1) Model'!$C$19*(AR1030-AR1029)+'ARIMAX(1,1,1) Model'!$C$20*AS1030</f>
        <v>9109.27674915537</v>
      </c>
      <c r="AQ1031" s="31" t="n">
        <f aca="false">'ARIMAX(1,1,1) Model'!$C$6*I1031+'ARIMAX(1,1,1) Model'!$C$7*N1031/1000+'ARIMAX(1,1,1) Model'!$C$8*AD1031+'ARIMAX(1,1,1) Model'!$C$9*AE1031+'ARIMAX(1,1,1) Model'!$C$10*AC1031+'ARIMAX(1,1,1) Model'!$C$11*IF(AND(B1031&gt;='ARIMAX(1,1,1) Model'!$C$25,B1031&lt;='ARIMAX(1,1,1) Model'!$C$26),1,0)+'ARIMAX(1,1,1) Model'!$C$12*E1031/1000+'ARIMAX(1,1,1) Model'!$C$13*V1031+'ARIMAX(1,1,1) Model'!$C$14*A1031+'ARIMAX(1,1,1) Model'!$C$15*SIN(2*PI()*A1031/'ARIMAX(1,1,1) Model'!$C$24)+'ARIMAX(1,1,1) Model'!$C$16*COS(2*PI()*A1031/'ARIMAX(1,1,1) Model'!$C$24)+'ARIMAX(1,1,1) Model'!$C$17*SIN(4*PI()*A1031/'ARIMAX(1,1,1) Model'!$C$24)+'ARIMAX(1,1,1) Model'!$C$18*COS(4*PI()*A1031/'ARIMAX(1,1,1) Model'!$C$24)</f>
        <v>1945.99781430551</v>
      </c>
      <c r="AR1031" s="31" t="n">
        <f aca="false">IF(ISNUMBER(C1031),C1031,AP1031)-AQ1031</f>
        <v>7069.00218569449</v>
      </c>
      <c r="AS1031" s="31" t="n">
        <f aca="false">IF(ISNUMBER(C1031),C1031-AP1031,0)</f>
        <v>-94.2767491553732</v>
      </c>
      <c r="AT1031" s="32"/>
      <c r="AU1031" s="33"/>
      <c r="AV1031" s="33"/>
      <c r="AW1031" s="31"/>
      <c r="AX1031" s="31"/>
    </row>
    <row r="1032" customFormat="false" ht="16.5" hidden="false" customHeight="true" outlineLevel="0" collapsed="false">
      <c r="A1032" s="23" t="n">
        <v>1031</v>
      </c>
      <c r="B1032" s="24" t="n">
        <v>40487</v>
      </c>
      <c r="C1032" s="23" t="n">
        <v>9056</v>
      </c>
      <c r="D1032" s="25"/>
      <c r="E1032" s="25" t="n">
        <v>453000</v>
      </c>
      <c r="F1032" s="25"/>
      <c r="G1032" s="25" t="n">
        <v>84.928</v>
      </c>
      <c r="H1032" s="25" t="n">
        <v>85.596</v>
      </c>
      <c r="I1032" s="25" t="n">
        <v>2.806</v>
      </c>
      <c r="J1032" s="25" t="n">
        <v>15141.607</v>
      </c>
      <c r="K1032" s="25" t="n">
        <v>845468</v>
      </c>
      <c r="L1032" s="25" t="n">
        <v>1655</v>
      </c>
      <c r="M1032" s="25" t="n">
        <v>11.922</v>
      </c>
      <c r="N1032" s="25" t="n">
        <v>263837</v>
      </c>
      <c r="O1032" s="25" t="n">
        <v>10327.1</v>
      </c>
      <c r="P1032" s="25" t="n">
        <v>2518416</v>
      </c>
      <c r="Q1032" s="25"/>
      <c r="R1032" s="25" t="n">
        <v>21233</v>
      </c>
      <c r="S1032" s="25" t="n">
        <v>11.943</v>
      </c>
      <c r="T1032" s="25" t="n">
        <v>112.8</v>
      </c>
      <c r="U1032" s="25" t="n">
        <v>22</v>
      </c>
      <c r="V1032" s="25" t="n">
        <v>89.1</v>
      </c>
      <c r="W1032" s="25" t="n">
        <v>90.27052</v>
      </c>
      <c r="X1032" s="25"/>
      <c r="Y1032" s="25"/>
      <c r="Z1032" s="25"/>
      <c r="AA1032" s="25" t="n">
        <v>307240</v>
      </c>
      <c r="AB1032" s="26"/>
      <c r="AC1032" s="27" t="n">
        <v>0</v>
      </c>
      <c r="AD1032" s="28" t="n">
        <v>79.6</v>
      </c>
      <c r="AE1032" s="28" t="n">
        <v>9.1</v>
      </c>
      <c r="AF1032" s="27"/>
      <c r="AG1032" s="29" t="n">
        <f aca="false">6753.47943187+0.36116788*I1032+0.01252571*N1032-22.85359542*V1032+0.00407811*AA1032-0.00067349*E1032</f>
        <v>8970.85081268928</v>
      </c>
      <c r="AH1032" s="29" t="n">
        <f aca="false">A1032*'Simple Linear Regression'!$B$18+'Simple Linear Regression'!$B$17</f>
        <v>8764.8175804456</v>
      </c>
      <c r="AI1032" s="29" t="n">
        <f aca="false">7491.3971+0.0137554*N1032-0.00058829*E1032-34.3283*V1032+0.30565*L1032+54.6031*M1032</f>
        <v>8952.262578</v>
      </c>
      <c r="AJ1032" s="29" t="n">
        <f aca="false">7491.3971-0.00058829*E1032+0.30565*L1032+54.6031*M1032+0.0137554*N1032-34.3283*V1032</f>
        <v>8952.262578</v>
      </c>
      <c r="AK1032" s="30" t="n">
        <f aca="false">11611.58410651-152.38769329*I306+0.00324611*N306-2.92151591*V306-0.00770426*AA306-0.00077781*E306</f>
        <v>9504.10683892811</v>
      </c>
      <c r="AL1032" s="29" t="n">
        <f aca="false">2192.59+2373.87*I1032+0.0316653*N1032-15.7623*V1032+0.00202406*AA1032-0.000740146*E1032-0.00963493*(I1032*N1032)</f>
        <v>8957.31692239354</v>
      </c>
      <c r="AM1032" s="30" t="n">
        <f aca="false">5205.907083+122.0638992*I1032+13.609808*(N1032/1000)-1.245906883*AD1032+0.7746840854*AE1032-134.2474226*AC1032-1547.125689*IF(AND(B1032&gt;=DATE(2020,3,20),B1032&lt;=DATE(2020,6,26)),1,0)</f>
        <v>9047.06473474154</v>
      </c>
      <c r="AN1032" s="30" t="n">
        <f aca="false">IF(ISNUMBER(C1033),C1033,AN1033)-0.8328750492*(AD1034-AD1033)+3.274150872*(AE1034-AE1033)+0.7954612886*((IF(ISNUMBER(C1033),C1033,AN1033)-IF(ISNUMBER(C1032),C1032,AN1032))-(-0.8328750492*(AD1033-AD1032)+3.274150872*(AE1033-AE1032)))-1.394571582*AO1033+0.4181414112*AO1032</f>
        <v>8875.99932559819</v>
      </c>
      <c r="AP1032" s="31" t="n">
        <f aca="false">AQ1032+AR1031+'ARIMAX(1,1,1) Model'!$C$19*(AR1031-AR1030)+'ARIMAX(1,1,1) Model'!$C$20*AS1031</f>
        <v>9000.32149536271</v>
      </c>
      <c r="AQ1032" s="31" t="n">
        <f aca="false">'ARIMAX(1,1,1) Model'!$C$6*I1032+'ARIMAX(1,1,1) Model'!$C$7*N1032/1000+'ARIMAX(1,1,1) Model'!$C$8*AD1032+'ARIMAX(1,1,1) Model'!$C$9*AE1032+'ARIMAX(1,1,1) Model'!$C$10*AC1032+'ARIMAX(1,1,1) Model'!$C$11*IF(AND(B1032&gt;='ARIMAX(1,1,1) Model'!$C$25,B1032&lt;='ARIMAX(1,1,1) Model'!$C$26),1,0)+'ARIMAX(1,1,1) Model'!$C$12*E1032/1000+'ARIMAX(1,1,1) Model'!$C$13*V1032+'ARIMAX(1,1,1) Model'!$C$14*A1032+'ARIMAX(1,1,1) Model'!$C$15*SIN(2*PI()*A1032/'ARIMAX(1,1,1) Model'!$C$24)+'ARIMAX(1,1,1) Model'!$C$16*COS(2*PI()*A1032/'ARIMAX(1,1,1) Model'!$C$24)+'ARIMAX(1,1,1) Model'!$C$17*SIN(4*PI()*A1032/'ARIMAX(1,1,1) Model'!$C$24)+'ARIMAX(1,1,1) Model'!$C$18*COS(4*PI()*A1032/'ARIMAX(1,1,1) Model'!$C$24)</f>
        <v>1882.19089283959</v>
      </c>
      <c r="AR1032" s="31" t="n">
        <f aca="false">IF(ISNUMBER(C1032),C1032,AP1032)-AQ1032</f>
        <v>7173.80910716041</v>
      </c>
      <c r="AS1032" s="31" t="n">
        <f aca="false">IF(ISNUMBER(C1032),C1032-AP1032,0)</f>
        <v>55.6785046372916</v>
      </c>
      <c r="AT1032" s="32"/>
      <c r="AU1032" s="33"/>
      <c r="AV1032" s="33"/>
      <c r="AW1032" s="31"/>
      <c r="AX1032" s="31"/>
    </row>
    <row r="1033" customFormat="false" ht="16.5" hidden="false" customHeight="true" outlineLevel="0" collapsed="false">
      <c r="A1033" s="23" t="n">
        <v>1032</v>
      </c>
      <c r="B1033" s="24" t="n">
        <v>40494</v>
      </c>
      <c r="C1033" s="23" t="n">
        <v>8952</v>
      </c>
      <c r="D1033" s="25"/>
      <c r="E1033" s="25" t="n">
        <v>434000</v>
      </c>
      <c r="F1033" s="25"/>
      <c r="G1033" s="25" t="n">
        <v>86.908</v>
      </c>
      <c r="H1033" s="25" t="n">
        <v>87.43</v>
      </c>
      <c r="I1033" s="25" t="n">
        <v>2.865</v>
      </c>
      <c r="J1033" s="25" t="n">
        <v>15141.607</v>
      </c>
      <c r="K1033" s="25" t="n">
        <v>821929</v>
      </c>
      <c r="L1033" s="25" t="n">
        <v>1655</v>
      </c>
      <c r="M1033" s="25" t="n">
        <v>11.922</v>
      </c>
      <c r="N1033" s="25" t="n">
        <v>263837</v>
      </c>
      <c r="O1033" s="25" t="n">
        <v>10327.1</v>
      </c>
      <c r="P1033" s="25" t="n">
        <v>2518416</v>
      </c>
      <c r="Q1033" s="25"/>
      <c r="R1033" s="25" t="n">
        <v>21233</v>
      </c>
      <c r="S1033" s="25" t="n">
        <v>11.943</v>
      </c>
      <c r="T1033" s="25" t="n">
        <v>112.8</v>
      </c>
      <c r="U1033" s="25" t="n">
        <v>22</v>
      </c>
      <c r="V1033" s="25" t="n">
        <v>89.1</v>
      </c>
      <c r="W1033" s="25" t="n">
        <v>89.5301</v>
      </c>
      <c r="X1033" s="25"/>
      <c r="Y1033" s="25"/>
      <c r="Z1033" s="25"/>
      <c r="AA1033" s="25" t="n">
        <v>307240</v>
      </c>
      <c r="AB1033" s="26"/>
      <c r="AC1033" s="27" t="n">
        <v>0</v>
      </c>
      <c r="AD1033" s="28" t="n">
        <v>85</v>
      </c>
      <c r="AE1033" s="28" t="n">
        <v>3</v>
      </c>
      <c r="AF1033" s="27"/>
      <c r="AG1033" s="29" t="n">
        <f aca="false">6753.47943187+0.36116788*I1033+0.01252571*N1033-22.85359542*V1033+0.00407811*AA1033-0.00067349*E1033</f>
        <v>8983.6684315942</v>
      </c>
      <c r="AH1033" s="29" t="n">
        <f aca="false">A1033*'Simple Linear Regression'!$B$18+'Simple Linear Regression'!$B$17</f>
        <v>8765.67061752951</v>
      </c>
      <c r="AI1033" s="29" t="n">
        <f aca="false">7491.3971+0.0137554*N1033-0.00058829*E1033-34.3283*V1033+0.30565*L1033+54.6031*M1033</f>
        <v>8963.440088</v>
      </c>
      <c r="AJ1033" s="29" t="n">
        <f aca="false">7491.3971-0.00058829*E1033+0.30565*L1033+54.6031*M1033+0.0137554*N1033-34.3283*V1033</f>
        <v>8963.440088</v>
      </c>
      <c r="AK1033" s="30" t="n">
        <f aca="false">11611.58410651-152.38769329*I307+0.00324611*N307-2.92151591*V307-0.00770426*AA307-0.00077781*E307</f>
        <v>9486.21720892811</v>
      </c>
      <c r="AL1033" s="29" t="n">
        <f aca="false">2192.59+2373.87*I1033+0.0316653*N1033-15.7623*V1033+0.00202406*AA1033-0.000740146*E1033-0.00963493*(I1033*N1033)</f>
        <v>8961.45701583535</v>
      </c>
      <c r="AM1033" s="30" t="n">
        <f aca="false">5205.907083+122.0638992*I1033+13.609808*(N1033/1000)-1.245906883*AD1033+0.7746840854*AE1033-134.2474226*AC1033-1547.125689*IF(AND(B1033&gt;=DATE(2020,3,20),B1033&lt;=DATE(2020,6,26)),1,0)</f>
        <v>9042.8130347052</v>
      </c>
      <c r="AN1033" s="30" t="n">
        <f aca="false">IF(ISNUMBER(C1034),C1034,AN1034)-0.8328750492*(AD1035-AD1034)+3.274150872*(AE1035-AE1034)+0.7954612886*((IF(ISNUMBER(C1034),C1034,AN1034)-IF(ISNUMBER(C1033),C1033,AN1033))-(-0.8328750492*(AD1034-AD1033)+3.274150872*(AE1034-AE1033)))-1.394571582*AO1034+0.4181414112*AO1033</f>
        <v>8757.83952302963</v>
      </c>
      <c r="AP1033" s="31" t="n">
        <f aca="false">AQ1033+AR1032+'ARIMAX(1,1,1) Model'!$C$19*(AR1032-AR1031)+'ARIMAX(1,1,1) Model'!$C$20*AS1032</f>
        <v>8985.91691648569</v>
      </c>
      <c r="AQ1033" s="31" t="n">
        <f aca="false">'ARIMAX(1,1,1) Model'!$C$6*I1033+'ARIMAX(1,1,1) Model'!$C$7*N1033/1000+'ARIMAX(1,1,1) Model'!$C$8*AD1033+'ARIMAX(1,1,1) Model'!$C$9*AE1033+'ARIMAX(1,1,1) Model'!$C$10*AC1033+'ARIMAX(1,1,1) Model'!$C$11*IF(AND(B1033&gt;='ARIMAX(1,1,1) Model'!$C$25,B1033&lt;='ARIMAX(1,1,1) Model'!$C$26),1,0)+'ARIMAX(1,1,1) Model'!$C$12*E1033/1000+'ARIMAX(1,1,1) Model'!$C$13*V1033+'ARIMAX(1,1,1) Model'!$C$14*A1033+'ARIMAX(1,1,1) Model'!$C$15*SIN(2*PI()*A1033/'ARIMAX(1,1,1) Model'!$C$24)+'ARIMAX(1,1,1) Model'!$C$16*COS(2*PI()*A1033/'ARIMAX(1,1,1) Model'!$C$24)+'ARIMAX(1,1,1) Model'!$C$17*SIN(4*PI()*A1033/'ARIMAX(1,1,1) Model'!$C$24)+'ARIMAX(1,1,1) Model'!$C$18*COS(4*PI()*A1033/'ARIMAX(1,1,1) Model'!$C$24)</f>
        <v>1852.00112066117</v>
      </c>
      <c r="AR1033" s="31" t="n">
        <f aca="false">IF(ISNUMBER(C1033),C1033,AP1033)-AQ1033</f>
        <v>7099.99887933883</v>
      </c>
      <c r="AS1033" s="31" t="n">
        <f aca="false">IF(ISNUMBER(C1033),C1033-AP1033,0)</f>
        <v>-33.9169164856903</v>
      </c>
      <c r="AT1033" s="32"/>
      <c r="AU1033" s="33"/>
      <c r="AV1033" s="33"/>
      <c r="AW1033" s="31"/>
      <c r="AX1033" s="31"/>
    </row>
    <row r="1034" customFormat="false" ht="16.5" hidden="false" customHeight="true" outlineLevel="0" collapsed="false">
      <c r="A1034" s="23" t="n">
        <v>1033</v>
      </c>
      <c r="B1034" s="24" t="n">
        <v>40501</v>
      </c>
      <c r="C1034" s="23" t="n">
        <v>8829</v>
      </c>
      <c r="D1034" s="25"/>
      <c r="E1034" s="25" t="n">
        <v>432000</v>
      </c>
      <c r="F1034" s="25"/>
      <c r="G1034" s="25" t="n">
        <v>82.234</v>
      </c>
      <c r="H1034" s="25" t="n">
        <v>83.94</v>
      </c>
      <c r="I1034" s="25" t="n">
        <v>2.892</v>
      </c>
      <c r="J1034" s="25" t="n">
        <v>15141.607</v>
      </c>
      <c r="K1034" s="25" t="n">
        <v>821929</v>
      </c>
      <c r="L1034" s="25" t="n">
        <v>1655</v>
      </c>
      <c r="M1034" s="25" t="n">
        <v>12.414</v>
      </c>
      <c r="N1034" s="25" t="n">
        <v>244682</v>
      </c>
      <c r="O1034" s="25" t="n">
        <v>10327.1</v>
      </c>
      <c r="P1034" s="25" t="n">
        <v>2518416</v>
      </c>
      <c r="Q1034" s="25"/>
      <c r="R1034" s="25" t="n">
        <v>21233</v>
      </c>
      <c r="S1034" s="25" t="n">
        <v>11.943</v>
      </c>
      <c r="T1034" s="25" t="n">
        <v>112.8</v>
      </c>
      <c r="U1034" s="25" t="n">
        <v>22</v>
      </c>
      <c r="V1034" s="25" t="n">
        <v>89.1</v>
      </c>
      <c r="W1034" s="25" t="n">
        <v>89.8012</v>
      </c>
      <c r="X1034" s="25"/>
      <c r="Y1034" s="25"/>
      <c r="Z1034" s="25"/>
      <c r="AA1034" s="25" t="n">
        <v>307240</v>
      </c>
      <c r="AB1034" s="26"/>
      <c r="AC1034" s="27" t="n">
        <v>0</v>
      </c>
      <c r="AD1034" s="28" t="n">
        <v>88.5</v>
      </c>
      <c r="AE1034" s="28" t="n">
        <v>0</v>
      </c>
      <c r="AF1034" s="27"/>
      <c r="AG1034" s="29" t="n">
        <f aca="false">6753.47943187+0.36116788*I1034+0.01252571*N1034-22.85359542*V1034+0.00407811*AA1034-0.00067349*E1034</f>
        <v>8745.09518807696</v>
      </c>
      <c r="AH1034" s="29" t="n">
        <f aca="false">A1034*'Simple Linear Regression'!$B$18+'Simple Linear Regression'!$B$17</f>
        <v>8766.52365461341</v>
      </c>
      <c r="AI1034" s="29" t="n">
        <f aca="false">7491.3971+0.0137554*N1034-0.00058829*E1034-34.3283*V1034+0.30565*L1034+54.6031*M1034</f>
        <v>8727.9967062</v>
      </c>
      <c r="AJ1034" s="29" t="n">
        <f aca="false">7491.3971-0.00058829*E1034+0.30565*L1034+54.6031*M1034+0.0137554*N1034-34.3283*V1034</f>
        <v>8727.9967062</v>
      </c>
      <c r="AK1034" s="30" t="n">
        <f aca="false">11611.58410651-152.38769329*I308+0.00324611*N308-2.92151591*V308-0.00770426*AA308-0.00077781*E308</f>
        <v>9515.44376289456</v>
      </c>
      <c r="AL1034" s="29" t="n">
        <f aca="false">2192.59+2373.87*I1034+0.0316653*N1034-15.7623*V1034+0.00202406*AA1034-0.000740146*E1034-0.00963493*(I1034*N1034)</f>
        <v>8885.58668598408</v>
      </c>
      <c r="AM1034" s="30" t="n">
        <f aca="false">5205.907083+122.0638992*I1034+13.609808*(N1034/1000)-1.245906883*AD1034+0.7746840854*AE1034-134.2474226*AC1034-1547.125689*IF(AND(B1034&gt;=DATE(2020,3,20),B1034&lt;=DATE(2020,6,26)),1,0)</f>
        <v>8778.7281613969</v>
      </c>
      <c r="AN1034" s="30" t="n">
        <f aca="false">IF(ISNUMBER(C1035),C1035,AN1035)-0.8328750492*(AD1036-AD1035)+3.274150872*(AE1036-AE1035)+0.7954612886*((IF(ISNUMBER(C1035),C1035,AN1035)-IF(ISNUMBER(C1034),C1034,AN1034))-(-0.8328750492*(AD1035-AD1034)+3.274150872*(AE1035-AE1034)))-1.394571582*AO1035+0.4181414112*AO1034</f>
        <v>8822.80914332024</v>
      </c>
      <c r="AP1034" s="31" t="n">
        <f aca="false">AQ1034+AR1033+'ARIMAX(1,1,1) Model'!$C$19*(AR1033-AR1032)+'ARIMAX(1,1,1) Model'!$C$20*AS1033</f>
        <v>8928.72139110437</v>
      </c>
      <c r="AQ1034" s="31" t="n">
        <f aca="false">'ARIMAX(1,1,1) Model'!$C$6*I1034+'ARIMAX(1,1,1) Model'!$C$7*N1034/1000+'ARIMAX(1,1,1) Model'!$C$8*AD1034+'ARIMAX(1,1,1) Model'!$C$9*AE1034+'ARIMAX(1,1,1) Model'!$C$10*AC1034+'ARIMAX(1,1,1) Model'!$C$11*IF(AND(B1034&gt;='ARIMAX(1,1,1) Model'!$C$25,B1034&lt;='ARIMAX(1,1,1) Model'!$C$26),1,0)+'ARIMAX(1,1,1) Model'!$C$12*E1034/1000+'ARIMAX(1,1,1) Model'!$C$13*V1034+'ARIMAX(1,1,1) Model'!$C$14*A1034+'ARIMAX(1,1,1) Model'!$C$15*SIN(2*PI()*A1034/'ARIMAX(1,1,1) Model'!$C$24)+'ARIMAX(1,1,1) Model'!$C$16*COS(2*PI()*A1034/'ARIMAX(1,1,1) Model'!$C$24)+'ARIMAX(1,1,1) Model'!$C$17*SIN(4*PI()*A1034/'ARIMAX(1,1,1) Model'!$C$24)+'ARIMAX(1,1,1) Model'!$C$18*COS(4*PI()*A1034/'ARIMAX(1,1,1) Model'!$C$24)</f>
        <v>1805.39328812015</v>
      </c>
      <c r="AR1034" s="31" t="n">
        <f aca="false">IF(ISNUMBER(C1034),C1034,AP1034)-AQ1034</f>
        <v>7023.60671187985</v>
      </c>
      <c r="AS1034" s="31" t="n">
        <f aca="false">IF(ISNUMBER(C1034),C1034-AP1034,0)</f>
        <v>-99.7213911043655</v>
      </c>
      <c r="AT1034" s="32"/>
      <c r="AU1034" s="33"/>
      <c r="AV1034" s="33"/>
      <c r="AW1034" s="31"/>
      <c r="AX1034" s="31"/>
    </row>
    <row r="1035" customFormat="false" ht="16.5" hidden="false" customHeight="true" outlineLevel="0" collapsed="false">
      <c r="A1035" s="23" t="n">
        <v>1034</v>
      </c>
      <c r="B1035" s="24" t="n">
        <v>40508</v>
      </c>
      <c r="C1035" s="23" t="n">
        <v>8867</v>
      </c>
      <c r="D1035" s="25"/>
      <c r="E1035" s="25" t="n">
        <v>407000</v>
      </c>
      <c r="F1035" s="25"/>
      <c r="G1035" s="25" t="n">
        <v>82.2775</v>
      </c>
      <c r="H1035" s="25" t="n">
        <v>83.505</v>
      </c>
      <c r="I1035" s="25" t="n">
        <v>2.876</v>
      </c>
      <c r="J1035" s="25" t="n">
        <v>15141.607</v>
      </c>
      <c r="K1035" s="25" t="n">
        <v>821929</v>
      </c>
      <c r="L1035" s="25" t="n">
        <v>1655</v>
      </c>
      <c r="M1035" s="25" t="n">
        <v>12.414</v>
      </c>
      <c r="N1035" s="25" t="n">
        <v>244682</v>
      </c>
      <c r="O1035" s="25" t="n">
        <v>10327.1</v>
      </c>
      <c r="P1035" s="25" t="n">
        <v>2518416</v>
      </c>
      <c r="Q1035" s="25"/>
      <c r="R1035" s="25" t="n">
        <v>21233</v>
      </c>
      <c r="S1035" s="25" t="n">
        <v>11.8444</v>
      </c>
      <c r="T1035" s="25" t="n">
        <v>112.8</v>
      </c>
      <c r="U1035" s="25" t="n">
        <v>22</v>
      </c>
      <c r="V1035" s="25" t="n">
        <v>89.1</v>
      </c>
      <c r="W1035" s="25" t="n">
        <v>90.76382</v>
      </c>
      <c r="X1035" s="25"/>
      <c r="Y1035" s="25"/>
      <c r="Z1035" s="25"/>
      <c r="AA1035" s="25" t="n">
        <v>307240</v>
      </c>
      <c r="AB1035" s="26"/>
      <c r="AC1035" s="27" t="n">
        <v>1</v>
      </c>
      <c r="AD1035" s="28" t="n">
        <v>98.9</v>
      </c>
      <c r="AE1035" s="28" t="n">
        <v>7.7</v>
      </c>
      <c r="AF1035" s="27"/>
      <c r="AG1035" s="29" t="n">
        <f aca="false">6753.47943187+0.36116788*I1035+0.01252571*N1035-22.85359542*V1035+0.00407811*AA1035-0.00067349*E1035</f>
        <v>8761.92665939088</v>
      </c>
      <c r="AH1035" s="29" t="n">
        <f aca="false">A1035*'Simple Linear Regression'!$B$18+'Simple Linear Regression'!$B$17</f>
        <v>8767.37669169731</v>
      </c>
      <c r="AI1035" s="29" t="n">
        <f aca="false">7491.3971+0.0137554*N1035-0.00058829*E1035-34.3283*V1035+0.30565*L1035+54.6031*M1035</f>
        <v>8742.7039562</v>
      </c>
      <c r="AJ1035" s="29" t="n">
        <f aca="false">7491.3971-0.00058829*E1035+0.30565*L1035+54.6031*M1035+0.0137554*N1035-34.3283*V1035</f>
        <v>8742.7039562</v>
      </c>
      <c r="AK1035" s="30" t="n">
        <f aca="false">11611.58410651-152.38769329*I309+0.00324611*N309-2.92151591*V309-0.00770426*AA309-0.00077781*E309</f>
        <v>9517.76132136101</v>
      </c>
      <c r="AL1035" s="29" t="n">
        <f aca="false">2192.59+2373.87*I1035+0.0316653*N1035-15.7623*V1035+0.00202406*AA1035-0.000740146*E1035-0.00963493*(I1035*N1035)</f>
        <v>8903.82831906024</v>
      </c>
      <c r="AM1035" s="30" t="n">
        <f aca="false">5205.907083+122.0638992*I1035+13.609808*(N1035/1000)-1.245906883*AD1035+0.7746840854*AE1035-134.2474226*AC1035-1547.125689*IF(AND(B1035&gt;=DATE(2020,3,20),B1035&lt;=DATE(2020,6,26)),1,0)</f>
        <v>8635.53535228408</v>
      </c>
      <c r="AN1035" s="30" t="n">
        <f aca="false">IF(ISNUMBER(C1036),C1036,AN1036)-0.8328750492*(AD1037-AD1036)+3.274150872*(AE1037-AE1036)+0.7954612886*((IF(ISNUMBER(C1036),C1036,AN1036)-IF(ISNUMBER(C1035),C1035,AN1035))-(-0.8328750492*(AD1036-AD1035)+3.274150872*(AE1036-AE1035)))-1.394571582*AO1036+0.4181414112*AO1035</f>
        <v>9429.109367399</v>
      </c>
      <c r="AP1035" s="31" t="n">
        <f aca="false">AQ1035+AR1034+'ARIMAX(1,1,1) Model'!$C$19*(AR1034-AR1033)+'ARIMAX(1,1,1) Model'!$C$20*AS1034</f>
        <v>8829.2664701442</v>
      </c>
      <c r="AQ1035" s="31" t="n">
        <f aca="false">'ARIMAX(1,1,1) Model'!$C$6*I1035+'ARIMAX(1,1,1) Model'!$C$7*N1035/1000+'ARIMAX(1,1,1) Model'!$C$8*AD1035+'ARIMAX(1,1,1) Model'!$C$9*AE1035+'ARIMAX(1,1,1) Model'!$C$10*AC1035+'ARIMAX(1,1,1) Model'!$C$11*IF(AND(B1035&gt;='ARIMAX(1,1,1) Model'!$C$25,B1035&lt;='ARIMAX(1,1,1) Model'!$C$26),1,0)+'ARIMAX(1,1,1) Model'!$C$12*E1035/1000+'ARIMAX(1,1,1) Model'!$C$13*V1035+'ARIMAX(1,1,1) Model'!$C$14*A1035+'ARIMAX(1,1,1) Model'!$C$15*SIN(2*PI()*A1035/'ARIMAX(1,1,1) Model'!$C$24)+'ARIMAX(1,1,1) Model'!$C$16*COS(2*PI()*A1035/'ARIMAX(1,1,1) Model'!$C$24)+'ARIMAX(1,1,1) Model'!$C$17*SIN(4*PI()*A1035/'ARIMAX(1,1,1) Model'!$C$24)+'ARIMAX(1,1,1) Model'!$C$18*COS(4*PI()*A1035/'ARIMAX(1,1,1) Model'!$C$24)</f>
        <v>1723.35283434798</v>
      </c>
      <c r="AR1035" s="31" t="n">
        <f aca="false">IF(ISNUMBER(C1035),C1035,AP1035)-AQ1035</f>
        <v>7143.64716565202</v>
      </c>
      <c r="AS1035" s="31" t="n">
        <f aca="false">IF(ISNUMBER(C1035),C1035-AP1035,0)</f>
        <v>37.733529855801</v>
      </c>
      <c r="AT1035" s="32"/>
      <c r="AU1035" s="33"/>
      <c r="AV1035" s="33"/>
      <c r="AW1035" s="31"/>
      <c r="AX1035" s="31"/>
    </row>
    <row r="1036" customFormat="false" ht="16.5" hidden="false" customHeight="true" outlineLevel="0" collapsed="false">
      <c r="A1036" s="23" t="n">
        <v>1035</v>
      </c>
      <c r="B1036" s="24" t="n">
        <v>40515</v>
      </c>
      <c r="C1036" s="23" t="n">
        <v>9171</v>
      </c>
      <c r="D1036" s="25"/>
      <c r="E1036" s="25" t="n">
        <v>432000</v>
      </c>
      <c r="F1036" s="25"/>
      <c r="G1036" s="25" t="n">
        <v>86.752</v>
      </c>
      <c r="H1036" s="25" t="n">
        <v>88.1</v>
      </c>
      <c r="I1036" s="25" t="n">
        <v>2.856</v>
      </c>
      <c r="J1036" s="25" t="n">
        <v>15141.607</v>
      </c>
      <c r="K1036" s="25" t="n">
        <v>821929</v>
      </c>
      <c r="L1036" s="25" t="n">
        <v>1655</v>
      </c>
      <c r="M1036" s="25" t="n">
        <v>12.414</v>
      </c>
      <c r="N1036" s="25" t="n">
        <v>244682</v>
      </c>
      <c r="O1036" s="25" t="n">
        <v>10327.1</v>
      </c>
      <c r="P1036" s="25" t="n">
        <v>2518416</v>
      </c>
      <c r="Q1036" s="25"/>
      <c r="R1036" s="25" t="n">
        <v>21233</v>
      </c>
      <c r="S1036" s="25" t="n">
        <v>11.8444</v>
      </c>
      <c r="T1036" s="25" t="n">
        <v>112.8</v>
      </c>
      <c r="U1036" s="25" t="n">
        <v>22</v>
      </c>
      <c r="V1036" s="25" t="n">
        <v>89.1</v>
      </c>
      <c r="W1036" s="25" t="n">
        <v>91.2918</v>
      </c>
      <c r="X1036" s="25"/>
      <c r="Y1036" s="25"/>
      <c r="Z1036" s="25"/>
      <c r="AA1036" s="25" t="n">
        <v>307240</v>
      </c>
      <c r="AB1036" s="26"/>
      <c r="AC1036" s="27" t="n">
        <v>0</v>
      </c>
      <c r="AD1036" s="28" t="n">
        <v>146.5</v>
      </c>
      <c r="AE1036" s="28" t="n">
        <v>1.1</v>
      </c>
      <c r="AF1036" s="27"/>
      <c r="AG1036" s="29" t="n">
        <f aca="false">6753.47943187+0.36116788*I1036+0.01252571*N1036-22.85359542*V1036+0.00407811*AA1036-0.00067349*E1036</f>
        <v>8745.08218603328</v>
      </c>
      <c r="AH1036" s="29" t="n">
        <f aca="false">A1036*'Simple Linear Regression'!$B$18+'Simple Linear Regression'!$B$17</f>
        <v>8768.22972878122</v>
      </c>
      <c r="AI1036" s="29" t="n">
        <f aca="false">7491.3971+0.0137554*N1036-0.00058829*E1036-34.3283*V1036+0.30565*L1036+54.6031*M1036</f>
        <v>8727.9967062</v>
      </c>
      <c r="AJ1036" s="29" t="n">
        <f aca="false">7491.3971-0.00058829*E1036+0.30565*L1036+54.6031*M1036+0.0137554*N1036-34.3283*V1036</f>
        <v>8727.9967062</v>
      </c>
      <c r="AK1036" s="30" t="n">
        <f aca="false">11611.58410651-152.38769329*I310+0.00324611*N310-2.92151591*V310-0.00770426*AA310-0.00077781*E310</f>
        <v>9512.92620213417</v>
      </c>
      <c r="AL1036" s="29" t="n">
        <f aca="false">2192.59+2373.87*I1036+0.0316653*N1036-15.7623*V1036+0.00202406*AA1036-0.000740146*E1036-0.00963493*(I1036*N1036)</f>
        <v>8884.99714790544</v>
      </c>
      <c r="AM1036" s="30" t="n">
        <f aca="false">5205.907083+122.0638992*I1036+13.609808*(N1036/1000)-1.245906883*AD1036+0.7746840854*AE1036-134.2474226*AC1036-1547.125689*IF(AND(B1036&gt;=DATE(2020,3,20),B1036&lt;=DATE(2020,6,26)),1,0)</f>
        <v>8702.92341430564</v>
      </c>
      <c r="AN1036" s="30" t="n">
        <f aca="false">IF(ISNUMBER(C1037),C1037,AN1037)-0.8328750492*(AD1038-AD1037)+3.274150872*(AE1038-AE1037)+0.7954612886*((IF(ISNUMBER(C1037),C1037,AN1037)-IF(ISNUMBER(C1036),C1036,AN1036))-(-0.8328750492*(AD1037-AD1036)+3.274150872*(AE1037-AE1036)))-1.394571582*AO1037+0.4181414112*AO1036</f>
        <v>9519.07055859425</v>
      </c>
      <c r="AP1036" s="31" t="n">
        <f aca="false">AQ1036+AR1035+'ARIMAX(1,1,1) Model'!$C$19*(AR1035-AR1034)+'ARIMAX(1,1,1) Model'!$C$20*AS1035</f>
        <v>8925.57095043283</v>
      </c>
      <c r="AQ1036" s="31" t="n">
        <f aca="false">'ARIMAX(1,1,1) Model'!$C$6*I1036+'ARIMAX(1,1,1) Model'!$C$7*N1036/1000+'ARIMAX(1,1,1) Model'!$C$8*AD1036+'ARIMAX(1,1,1) Model'!$C$9*AE1036+'ARIMAX(1,1,1) Model'!$C$10*AC1036+'ARIMAX(1,1,1) Model'!$C$11*IF(AND(B1036&gt;='ARIMAX(1,1,1) Model'!$C$25,B1036&lt;='ARIMAX(1,1,1) Model'!$C$26),1,0)+'ARIMAX(1,1,1) Model'!$C$12*E1036/1000+'ARIMAX(1,1,1) Model'!$C$13*V1036+'ARIMAX(1,1,1) Model'!$C$14*A1036+'ARIMAX(1,1,1) Model'!$C$15*SIN(2*PI()*A1036/'ARIMAX(1,1,1) Model'!$C$24)+'ARIMAX(1,1,1) Model'!$C$16*COS(2*PI()*A1036/'ARIMAX(1,1,1) Model'!$C$24)+'ARIMAX(1,1,1) Model'!$C$17*SIN(4*PI()*A1036/'ARIMAX(1,1,1) Model'!$C$24)+'ARIMAX(1,1,1) Model'!$C$18*COS(4*PI()*A1036/'ARIMAX(1,1,1) Model'!$C$24)</f>
        <v>1804.17936915867</v>
      </c>
      <c r="AR1036" s="31" t="n">
        <f aca="false">IF(ISNUMBER(C1036),C1036,AP1036)-AQ1036</f>
        <v>7366.82063084133</v>
      </c>
      <c r="AS1036" s="31" t="n">
        <f aca="false">IF(ISNUMBER(C1036),C1036-AP1036,0)</f>
        <v>245.429049567172</v>
      </c>
      <c r="AT1036" s="32"/>
      <c r="AU1036" s="33"/>
      <c r="AV1036" s="33"/>
      <c r="AW1036" s="31"/>
      <c r="AX1036" s="31"/>
    </row>
    <row r="1037" customFormat="false" ht="16.5" hidden="false" customHeight="true" outlineLevel="0" collapsed="false">
      <c r="A1037" s="23" t="n">
        <v>1036</v>
      </c>
      <c r="B1037" s="24" t="n">
        <v>40522</v>
      </c>
      <c r="C1037" s="23" t="n">
        <v>9349</v>
      </c>
      <c r="D1037" s="25"/>
      <c r="E1037" s="25" t="n">
        <v>428000</v>
      </c>
      <c r="F1037" s="25"/>
      <c r="G1037" s="25" t="n">
        <v>88.496</v>
      </c>
      <c r="H1037" s="25" t="n">
        <v>90.248</v>
      </c>
      <c r="I1037" s="25" t="n">
        <v>2.958</v>
      </c>
      <c r="J1037" s="25" t="n">
        <v>15141.607</v>
      </c>
      <c r="K1037" s="25" t="n">
        <v>847812</v>
      </c>
      <c r="L1037" s="25" t="n">
        <v>1668</v>
      </c>
      <c r="M1037" s="25" t="n">
        <v>12.414</v>
      </c>
      <c r="N1037" s="25" t="n">
        <v>244682</v>
      </c>
      <c r="O1037" s="25" t="n">
        <v>10386.4</v>
      </c>
      <c r="P1037" s="25" t="n">
        <v>2518416</v>
      </c>
      <c r="Q1037" s="25"/>
      <c r="R1037" s="25" t="n">
        <v>21233</v>
      </c>
      <c r="S1037" s="25" t="n">
        <v>11.8444</v>
      </c>
      <c r="T1037" s="25" t="n">
        <v>112.8</v>
      </c>
      <c r="U1037" s="25" t="n">
        <v>22</v>
      </c>
      <c r="V1037" s="25" t="n">
        <v>86.5</v>
      </c>
      <c r="W1037" s="25" t="n">
        <v>91.63458</v>
      </c>
      <c r="X1037" s="25"/>
      <c r="Y1037" s="25"/>
      <c r="Z1037" s="25"/>
      <c r="AA1037" s="25" t="n">
        <v>307240</v>
      </c>
      <c r="AB1037" s="26"/>
      <c r="AC1037" s="27" t="n">
        <v>0</v>
      </c>
      <c r="AD1037" s="28" t="n">
        <v>182.3</v>
      </c>
      <c r="AE1037" s="28" t="n">
        <v>0.3</v>
      </c>
      <c r="AF1037" s="27"/>
      <c r="AG1037" s="29" t="n">
        <f aca="false">6753.47943187+0.36116788*I1037+0.01252571*N1037-22.85359542*V1037+0.00407811*AA1037-0.00067349*E1037</f>
        <v>8807.23233324904</v>
      </c>
      <c r="AH1037" s="29" t="n">
        <f aca="false">A1037*'Simple Linear Regression'!$B$18+'Simple Linear Regression'!$B$17</f>
        <v>8769.08276586512</v>
      </c>
      <c r="AI1037" s="29" t="n">
        <f aca="false">7491.3971+0.0137554*N1037-0.00058829*E1037-34.3283*V1037+0.30565*L1037+54.6031*M1037</f>
        <v>8823.5768962</v>
      </c>
      <c r="AJ1037" s="29" t="n">
        <f aca="false">7491.3971-0.00058829*E1037+0.30565*L1037+54.6031*M1037+0.0137554*N1037-34.3283*V1037</f>
        <v>8823.5768962</v>
      </c>
      <c r="AK1037" s="30" t="n">
        <f aca="false">11611.58410651-152.38769329*I311+0.00324611*N311-2.92151591*V311-0.00770426*AA311-0.00077781*E311</f>
        <v>9524.80704820375</v>
      </c>
      <c r="AL1037" s="29" t="n">
        <f aca="false">2192.59+2373.87*I1037+0.0316653*N1037-15.7623*V1037+0.00202406*AA1037-0.000740146*E1037-0.00963493*(I1037*N1037)</f>
        <v>8930.61006979492</v>
      </c>
      <c r="AM1037" s="30" t="n">
        <f aca="false">5205.907083+122.0638992*I1037+13.609808*(N1037/1000)-1.245906883*AD1037+0.7746840854*AE1037-134.2474226*AC1037-1547.125689*IF(AND(B1037&gt;=DATE(2020,3,20),B1037&lt;=DATE(2020,6,26)),1,0)</f>
        <v>8670.15071834432</v>
      </c>
      <c r="AN1037" s="30" t="n">
        <f aca="false">IF(ISNUMBER(C1038),C1038,AN1038)-0.8328750492*(AD1039-AD1038)+3.274150872*(AE1039-AE1038)+0.7954612886*((IF(ISNUMBER(C1038),C1038,AN1038)-IF(ISNUMBER(C1037),C1037,AN1037))-(-0.8328750492*(AD1038-AD1037)+3.274150872*(AE1038-AE1037)))-1.394571582*AO1038+0.4181414112*AO1037</f>
        <v>9114.60118901899</v>
      </c>
      <c r="AP1037" s="31" t="n">
        <f aca="false">AQ1037+AR1036+'ARIMAX(1,1,1) Model'!$C$19*(AR1036-AR1035)+'ARIMAX(1,1,1) Model'!$C$20*AS1036</f>
        <v>8900.71578096926</v>
      </c>
      <c r="AQ1037" s="31" t="n">
        <f aca="false">'ARIMAX(1,1,1) Model'!$C$6*I1037+'ARIMAX(1,1,1) Model'!$C$7*N1037/1000+'ARIMAX(1,1,1) Model'!$C$8*AD1037+'ARIMAX(1,1,1) Model'!$C$9*AE1037+'ARIMAX(1,1,1) Model'!$C$10*AC1037+'ARIMAX(1,1,1) Model'!$C$11*IF(AND(B1037&gt;='ARIMAX(1,1,1) Model'!$C$25,B1037&lt;='ARIMAX(1,1,1) Model'!$C$26),1,0)+'ARIMAX(1,1,1) Model'!$C$12*E1037/1000+'ARIMAX(1,1,1) Model'!$C$13*V1037+'ARIMAX(1,1,1) Model'!$C$14*A1037+'ARIMAX(1,1,1) Model'!$C$15*SIN(2*PI()*A1037/'ARIMAX(1,1,1) Model'!$C$24)+'ARIMAX(1,1,1) Model'!$C$16*COS(2*PI()*A1037/'ARIMAX(1,1,1) Model'!$C$24)+'ARIMAX(1,1,1) Model'!$C$17*SIN(4*PI()*A1037/'ARIMAX(1,1,1) Model'!$C$24)+'ARIMAX(1,1,1) Model'!$C$18*COS(4*PI()*A1037/'ARIMAX(1,1,1) Model'!$C$24)</f>
        <v>1733.03531031508</v>
      </c>
      <c r="AR1037" s="31" t="n">
        <f aca="false">IF(ISNUMBER(C1037),C1037,AP1037)-AQ1037</f>
        <v>7615.96468968492</v>
      </c>
      <c r="AS1037" s="31" t="n">
        <f aca="false">IF(ISNUMBER(C1037),C1037-AP1037,0)</f>
        <v>448.28421903074</v>
      </c>
      <c r="AT1037" s="32"/>
      <c r="AU1037" s="33"/>
      <c r="AV1037" s="33"/>
      <c r="AW1037" s="31"/>
      <c r="AX1037" s="31"/>
    </row>
    <row r="1038" customFormat="false" ht="16.5" hidden="false" customHeight="true" outlineLevel="0" collapsed="false">
      <c r="A1038" s="23" t="n">
        <v>1037</v>
      </c>
      <c r="B1038" s="24" t="n">
        <v>40529</v>
      </c>
      <c r="C1038" s="23" t="n">
        <v>9213</v>
      </c>
      <c r="D1038" s="25"/>
      <c r="E1038" s="25" t="n">
        <v>425000</v>
      </c>
      <c r="F1038" s="25"/>
      <c r="G1038" s="25" t="n">
        <v>88.268</v>
      </c>
      <c r="H1038" s="25" t="n">
        <v>90.912</v>
      </c>
      <c r="I1038" s="25" t="n">
        <v>2.98</v>
      </c>
      <c r="J1038" s="25" t="n">
        <v>15141.607</v>
      </c>
      <c r="K1038" s="25" t="n">
        <v>847812</v>
      </c>
      <c r="L1038" s="25" t="n">
        <v>1668</v>
      </c>
      <c r="M1038" s="25" t="n">
        <v>12.3</v>
      </c>
      <c r="N1038" s="25" t="n">
        <v>256395</v>
      </c>
      <c r="O1038" s="25" t="n">
        <v>10386.4</v>
      </c>
      <c r="P1038" s="25" t="n">
        <v>2522094</v>
      </c>
      <c r="Q1038" s="25"/>
      <c r="R1038" s="25" t="n">
        <v>21233</v>
      </c>
      <c r="S1038" s="25" t="n">
        <v>11.8444</v>
      </c>
      <c r="T1038" s="25" t="n">
        <v>112.8</v>
      </c>
      <c r="U1038" s="25" t="n">
        <v>22</v>
      </c>
      <c r="V1038" s="25" t="n">
        <v>86.5</v>
      </c>
      <c r="W1038" s="25" t="n">
        <v>91.20058</v>
      </c>
      <c r="X1038" s="25"/>
      <c r="Y1038" s="25"/>
      <c r="Z1038" s="25"/>
      <c r="AA1038" s="25" t="n">
        <v>307240</v>
      </c>
      <c r="AB1038" s="26"/>
      <c r="AC1038" s="27" t="n">
        <v>0</v>
      </c>
      <c r="AD1038" s="28" t="n">
        <v>178.3</v>
      </c>
      <c r="AE1038" s="28" t="n">
        <v>0.1</v>
      </c>
      <c r="AF1038" s="27"/>
      <c r="AG1038" s="29" t="n">
        <f aca="false">6753.47943187+0.36116788*I1038+0.01252571*N1038-22.85359542*V1038+0.00407811*AA1038-0.00067349*E1038</f>
        <v>8955.9743901724</v>
      </c>
      <c r="AH1038" s="29" t="n">
        <f aca="false">A1038*'Simple Linear Regression'!$B$18+'Simple Linear Regression'!$B$17</f>
        <v>8769.93580294903</v>
      </c>
      <c r="AI1038" s="29" t="n">
        <f aca="false">7491.3971+0.0137554*N1038-0.00058829*E1038-34.3283*V1038+0.30565*L1038+54.6031*M1038</f>
        <v>8980.234013</v>
      </c>
      <c r="AJ1038" s="29" t="n">
        <f aca="false">7491.3971-0.00058829*E1038+0.30565*L1038+54.6031*M1038+0.0137554*N1038-34.3283*V1038</f>
        <v>8980.234013</v>
      </c>
      <c r="AK1038" s="30" t="n">
        <f aca="false">11611.58410651-152.38769329*I312+0.00324611*N312-2.92151591*V312-0.00770426*AA312-0.00077781*E312</f>
        <v>9488.28500790111</v>
      </c>
      <c r="AL1038" s="29" t="n">
        <f aca="false">2192.59+2373.87*I1038+0.0316653*N1038-15.7623*V1038+0.00202406*AA1038-0.000740146*E1038-0.00963493*(I1038*N1038)</f>
        <v>8967.781713397</v>
      </c>
      <c r="AM1038" s="30" t="n">
        <f aca="false">5205.907083+122.0638992*I1038+13.609808*(N1038/1000)-1.245906883*AD1038+0.7746840854*AE1038-134.2474226*AC1038-1547.125689*IF(AND(B1038&gt;=DATE(2020,3,20),B1038&lt;=DATE(2020,6,26)),1,0)</f>
        <v>8837.07649594564</v>
      </c>
      <c r="AN1038" s="30" t="n">
        <f aca="false">IF(ISNUMBER(C1039),C1039,AN1039)-0.8328750492*(AD1040-AD1039)+3.274150872*(AE1040-AE1039)+0.7954612886*((IF(ISNUMBER(C1039),C1039,AN1039)-IF(ISNUMBER(C1038),C1038,AN1038))-(-0.8328750492*(AD1039-AD1038)+3.274150872*(AE1039-AE1038)))-1.394571582*AO1039+0.4181414112*AO1038</f>
        <v>9522.17168442442</v>
      </c>
      <c r="AP1038" s="31" t="n">
        <f aca="false">AQ1038+AR1037+'ARIMAX(1,1,1) Model'!$C$19*(AR1037-AR1036)+'ARIMAX(1,1,1) Model'!$C$20*AS1037</f>
        <v>8942.2356399926</v>
      </c>
      <c r="AQ1038" s="31" t="n">
        <f aca="false">'ARIMAX(1,1,1) Model'!$C$6*I1038+'ARIMAX(1,1,1) Model'!$C$7*N1038/1000+'ARIMAX(1,1,1) Model'!$C$8*AD1038+'ARIMAX(1,1,1) Model'!$C$9*AE1038+'ARIMAX(1,1,1) Model'!$C$10*AC1038+'ARIMAX(1,1,1) Model'!$C$11*IF(AND(B1038&gt;='ARIMAX(1,1,1) Model'!$C$25,B1038&lt;='ARIMAX(1,1,1) Model'!$C$26),1,0)+'ARIMAX(1,1,1) Model'!$C$12*E1038/1000+'ARIMAX(1,1,1) Model'!$C$13*V1038+'ARIMAX(1,1,1) Model'!$C$14*A1038+'ARIMAX(1,1,1) Model'!$C$15*SIN(2*PI()*A1038/'ARIMAX(1,1,1) Model'!$C$24)+'ARIMAX(1,1,1) Model'!$C$16*COS(2*PI()*A1038/'ARIMAX(1,1,1) Model'!$C$24)+'ARIMAX(1,1,1) Model'!$C$17*SIN(4*PI()*A1038/'ARIMAX(1,1,1) Model'!$C$24)+'ARIMAX(1,1,1) Model'!$C$18*COS(4*PI()*A1038/'ARIMAX(1,1,1) Model'!$C$24)</f>
        <v>1705.46474443478</v>
      </c>
      <c r="AR1038" s="31" t="n">
        <f aca="false">IF(ISNUMBER(C1038),C1038,AP1038)-AQ1038</f>
        <v>7507.53525556522</v>
      </c>
      <c r="AS1038" s="31" t="n">
        <f aca="false">IF(ISNUMBER(C1038),C1038-AP1038,0)</f>
        <v>270.764360007397</v>
      </c>
      <c r="AT1038" s="32"/>
      <c r="AU1038" s="33"/>
      <c r="AV1038" s="33"/>
      <c r="AW1038" s="31"/>
      <c r="AX1038" s="31"/>
    </row>
    <row r="1039" customFormat="false" ht="16.5" hidden="false" customHeight="true" outlineLevel="0" collapsed="false">
      <c r="A1039" s="23" t="n">
        <v>1038</v>
      </c>
      <c r="B1039" s="24" t="n">
        <v>40536</v>
      </c>
      <c r="C1039" s="23" t="n">
        <v>9399</v>
      </c>
      <c r="D1039" s="25"/>
      <c r="E1039" s="25" t="n">
        <v>424000</v>
      </c>
      <c r="F1039" s="25"/>
      <c r="G1039" s="25" t="n">
        <v>89.6625</v>
      </c>
      <c r="H1039" s="25" t="n">
        <v>92.9</v>
      </c>
      <c r="I1039" s="25" t="n">
        <v>2.982</v>
      </c>
      <c r="J1039" s="25" t="n">
        <v>15141.607</v>
      </c>
      <c r="K1039" s="25" t="n">
        <v>847812</v>
      </c>
      <c r="L1039" s="25" t="n">
        <v>1668</v>
      </c>
      <c r="M1039" s="25" t="n">
        <v>12.3</v>
      </c>
      <c r="N1039" s="25" t="n">
        <v>256395</v>
      </c>
      <c r="O1039" s="25" t="n">
        <v>10386.4</v>
      </c>
      <c r="P1039" s="25" t="n">
        <v>2522094</v>
      </c>
      <c r="Q1039" s="25"/>
      <c r="R1039" s="25" t="n">
        <v>21233</v>
      </c>
      <c r="S1039" s="25" t="n">
        <v>11.8444</v>
      </c>
      <c r="T1039" s="25" t="n">
        <v>112.8</v>
      </c>
      <c r="U1039" s="25" t="n">
        <v>22</v>
      </c>
      <c r="V1039" s="25" t="n">
        <v>86.5</v>
      </c>
      <c r="W1039" s="25" t="n">
        <v>91.1349</v>
      </c>
      <c r="X1039" s="25"/>
      <c r="Y1039" s="25"/>
      <c r="Z1039" s="25"/>
      <c r="AA1039" s="25" t="n">
        <v>307240</v>
      </c>
      <c r="AB1039" s="26"/>
      <c r="AC1039" s="27" t="n">
        <v>1</v>
      </c>
      <c r="AD1039" s="28" t="n">
        <v>169.5</v>
      </c>
      <c r="AE1039" s="28" t="n">
        <v>1.5</v>
      </c>
      <c r="AF1039" s="27"/>
      <c r="AG1039" s="29" t="n">
        <f aca="false">6753.47943187+0.36116788*I1039+0.01252571*N1039-22.85359542*V1039+0.00407811*AA1039-0.00067349*E1039</f>
        <v>8956.64860250816</v>
      </c>
      <c r="AH1039" s="29" t="n">
        <f aca="false">A1039*'Simple Linear Regression'!$B$18+'Simple Linear Regression'!$B$17</f>
        <v>8770.78884003293</v>
      </c>
      <c r="AI1039" s="29" t="n">
        <f aca="false">7491.3971+0.0137554*N1039-0.00058829*E1039-34.3283*V1039+0.30565*L1039+54.6031*M1039</f>
        <v>8980.822303</v>
      </c>
      <c r="AJ1039" s="29" t="n">
        <f aca="false">7491.3971-0.00058829*E1039+0.30565*L1039+54.6031*M1039+0.0137554*N1039-34.3283*V1039</f>
        <v>8980.822303</v>
      </c>
      <c r="AK1039" s="30" t="n">
        <f aca="false">11611.58410651-152.38769329*I313+0.00324611*N313-2.92151591*V313-0.00770426*AA313-0.00077781*E313</f>
        <v>9471.95099790111</v>
      </c>
      <c r="AL1039" s="29" t="n">
        <f aca="false">2192.59+2373.87*I1039+0.0316653*N1039-15.7623*V1039+0.00202406*AA1039-0.000740146*E1039-0.00963493*(I1039*N1039)</f>
        <v>8968.3289036423</v>
      </c>
      <c r="AM1039" s="30" t="n">
        <f aca="false">5205.907083+122.0638992*I1039+13.609808*(N1039/1000)-1.245906883*AD1039+0.7746840854*AE1039-134.2474226*AC1039-1547.125689*IF(AND(B1039&gt;=DATE(2020,3,20),B1039&lt;=DATE(2020,6,26)),1,0)</f>
        <v>8715.121739434</v>
      </c>
      <c r="AN1039" s="30" t="n">
        <f aca="false">IF(ISNUMBER(C1040),C1040,AN1040)-0.8328750492*(AD1041-AD1040)+3.274150872*(AE1041-AE1040)+0.7954612886*((IF(ISNUMBER(C1040),C1040,AN1040)-IF(ISNUMBER(C1039),C1039,AN1039))-(-0.8328750492*(AD1040-AD1039)+3.274150872*(AE1040-AE1039)))-1.394571582*AO1040+0.4181414112*AO1039</f>
        <v>8431.67322282988</v>
      </c>
      <c r="AP1039" s="31" t="n">
        <f aca="false">AQ1039+AR1038+'ARIMAX(1,1,1) Model'!$C$19*(AR1038-AR1037)+'ARIMAX(1,1,1) Model'!$C$20*AS1038</f>
        <v>8816.62930427539</v>
      </c>
      <c r="AQ1039" s="31" t="n">
        <f aca="false">'ARIMAX(1,1,1) Model'!$C$6*I1039+'ARIMAX(1,1,1) Model'!$C$7*N1039/1000+'ARIMAX(1,1,1) Model'!$C$8*AD1039+'ARIMAX(1,1,1) Model'!$C$9*AE1039+'ARIMAX(1,1,1) Model'!$C$10*AC1039+'ARIMAX(1,1,1) Model'!$C$11*IF(AND(B1039&gt;='ARIMAX(1,1,1) Model'!$C$25,B1039&lt;='ARIMAX(1,1,1) Model'!$C$26),1,0)+'ARIMAX(1,1,1) Model'!$C$12*E1039/1000+'ARIMAX(1,1,1) Model'!$C$13*V1039+'ARIMAX(1,1,1) Model'!$C$14*A1039+'ARIMAX(1,1,1) Model'!$C$15*SIN(2*PI()*A1039/'ARIMAX(1,1,1) Model'!$C$24)+'ARIMAX(1,1,1) Model'!$C$16*COS(2*PI()*A1039/'ARIMAX(1,1,1) Model'!$C$24)+'ARIMAX(1,1,1) Model'!$C$17*SIN(4*PI()*A1039/'ARIMAX(1,1,1) Model'!$C$24)+'ARIMAX(1,1,1) Model'!$C$18*COS(4*PI()*A1039/'ARIMAX(1,1,1) Model'!$C$24)</f>
        <v>1563.37987946969</v>
      </c>
      <c r="AR1039" s="31" t="n">
        <f aca="false">IF(ISNUMBER(C1039),C1039,AP1039)-AQ1039</f>
        <v>7835.62012053031</v>
      </c>
      <c r="AS1039" s="31" t="n">
        <f aca="false">IF(ISNUMBER(C1039),C1039-AP1039,0)</f>
        <v>582.370695724614</v>
      </c>
      <c r="AT1039" s="32"/>
      <c r="AU1039" s="33"/>
      <c r="AV1039" s="33"/>
      <c r="AW1039" s="31"/>
      <c r="AX1039" s="31"/>
    </row>
    <row r="1040" customFormat="false" ht="16.5" hidden="false" customHeight="true" outlineLevel="0" collapsed="false">
      <c r="A1040" s="23" t="n">
        <v>1039</v>
      </c>
      <c r="B1040" s="24" t="n">
        <v>40543</v>
      </c>
      <c r="C1040" s="23" t="n">
        <v>8853</v>
      </c>
      <c r="D1040" s="25"/>
      <c r="E1040" s="25" t="n">
        <v>404000</v>
      </c>
      <c r="F1040" s="25"/>
      <c r="G1040" s="25" t="n">
        <v>90.966</v>
      </c>
      <c r="H1040" s="25" t="n">
        <v>93.17</v>
      </c>
      <c r="I1040" s="25" t="n">
        <v>3.052</v>
      </c>
      <c r="J1040" s="25" t="n">
        <v>15141.607</v>
      </c>
      <c r="K1040" s="25" t="n">
        <v>847812</v>
      </c>
      <c r="L1040" s="25" t="n">
        <v>1668</v>
      </c>
      <c r="M1040" s="25" t="n">
        <v>12.3</v>
      </c>
      <c r="N1040" s="25" t="n">
        <v>256395</v>
      </c>
      <c r="O1040" s="25" t="n">
        <v>10386.4</v>
      </c>
      <c r="P1040" s="25" t="n">
        <v>2522094</v>
      </c>
      <c r="Q1040" s="25"/>
      <c r="R1040" s="25" t="n">
        <v>21233</v>
      </c>
      <c r="S1040" s="25" t="n">
        <v>11.8444</v>
      </c>
      <c r="T1040" s="25" t="n">
        <v>112.8</v>
      </c>
      <c r="U1040" s="25" t="n">
        <v>22</v>
      </c>
      <c r="V1040" s="25" t="n">
        <v>86.5</v>
      </c>
      <c r="W1040" s="25" t="n">
        <v>91.472275</v>
      </c>
      <c r="X1040" s="25"/>
      <c r="Y1040" s="25"/>
      <c r="Z1040" s="25"/>
      <c r="AA1040" s="25" t="n">
        <v>307240</v>
      </c>
      <c r="AB1040" s="26"/>
      <c r="AC1040" s="27" t="n">
        <v>1</v>
      </c>
      <c r="AD1040" s="28" t="n">
        <v>186.7</v>
      </c>
      <c r="AE1040" s="28" t="n">
        <v>1.2</v>
      </c>
      <c r="AF1040" s="27"/>
      <c r="AG1040" s="29" t="n">
        <f aca="false">6753.47943187+0.36116788*I1040+0.01252571*N1040-22.85359542*V1040+0.00407811*AA1040-0.00067349*E1040</f>
        <v>8970.14368425976</v>
      </c>
      <c r="AH1040" s="29" t="n">
        <f aca="false">A1040*'Simple Linear Regression'!$B$18+'Simple Linear Regression'!$B$17</f>
        <v>8771.64187711683</v>
      </c>
      <c r="AI1040" s="29" t="n">
        <f aca="false">7491.3971+0.0137554*N1040-0.00058829*E1040-34.3283*V1040+0.30565*L1040+54.6031*M1040</f>
        <v>8992.588103</v>
      </c>
      <c r="AJ1040" s="29" t="n">
        <f aca="false">7491.3971-0.00058829*E1040+0.30565*L1040+54.6031*M1040+0.0137554*N1040-34.3283*V1040</f>
        <v>8992.588103</v>
      </c>
      <c r="AK1040" s="30" t="n">
        <f aca="false">11611.58410651-152.38769329*I314+0.00324611*N314-2.92151591*V314-0.00770426*AA314-0.00077781*E314</f>
        <v>9476.29721098098</v>
      </c>
      <c r="AL1040" s="29" t="n">
        <f aca="false">2192.59+2373.87*I1040+0.0316653*N1040-15.7623*V1040+0.00202406*AA1040-0.000740146*E1040-0.00963493*(I1040*N1040)</f>
        <v>8976.3783722278</v>
      </c>
      <c r="AM1040" s="30" t="n">
        <f aca="false">5205.907083+122.0638992*I1040+13.609808*(N1040/1000)-1.245906883*AD1040+0.7746840854*AE1040-134.2474226*AC1040-1547.125689*IF(AND(B1040&gt;=DATE(2020,3,20),B1040&lt;=DATE(2020,6,26)),1,0)</f>
        <v>8702.00420876478</v>
      </c>
      <c r="AN1040" s="30" t="n">
        <f aca="false">IF(ISNUMBER(C1041),C1041,AN1041)-0.8328750492*(AD1042-AD1041)+3.274150872*(AE1042-AE1041)+0.7954612886*((IF(ISNUMBER(C1041),C1041,AN1041)-IF(ISNUMBER(C1040),C1040,AN1040))-(-0.8328750492*(AD1041-AD1040)+3.274150872*(AE1041-AE1040)))-1.394571582*AO1041+0.4181414112*AO1040</f>
        <v>8754.0737906131</v>
      </c>
      <c r="AP1040" s="31" t="n">
        <f aca="false">AQ1040+AR1039+'ARIMAX(1,1,1) Model'!$C$19*(AR1039-AR1038)+'ARIMAX(1,1,1) Model'!$C$20*AS1039</f>
        <v>8885.21982919667</v>
      </c>
      <c r="AQ1040" s="31" t="n">
        <f aca="false">'ARIMAX(1,1,1) Model'!$C$6*I1040+'ARIMAX(1,1,1) Model'!$C$7*N1040/1000+'ARIMAX(1,1,1) Model'!$C$8*AD1040+'ARIMAX(1,1,1) Model'!$C$9*AE1040+'ARIMAX(1,1,1) Model'!$C$10*AC1040+'ARIMAX(1,1,1) Model'!$C$11*IF(AND(B1040&gt;='ARIMAX(1,1,1) Model'!$C$25,B1040&lt;='ARIMAX(1,1,1) Model'!$C$26),1,0)+'ARIMAX(1,1,1) Model'!$C$12*E1040/1000+'ARIMAX(1,1,1) Model'!$C$13*V1040+'ARIMAX(1,1,1) Model'!$C$14*A1040+'ARIMAX(1,1,1) Model'!$C$15*SIN(2*PI()*A1040/'ARIMAX(1,1,1) Model'!$C$24)+'ARIMAX(1,1,1) Model'!$C$16*COS(2*PI()*A1040/'ARIMAX(1,1,1) Model'!$C$24)+'ARIMAX(1,1,1) Model'!$C$17*SIN(4*PI()*A1040/'ARIMAX(1,1,1) Model'!$C$24)+'ARIMAX(1,1,1) Model'!$C$18*COS(4*PI()*A1040/'ARIMAX(1,1,1) Model'!$C$24)</f>
        <v>1541.78329991873</v>
      </c>
      <c r="AR1040" s="31" t="n">
        <f aca="false">IF(ISNUMBER(C1040),C1040,AP1040)-AQ1040</f>
        <v>7311.21670008127</v>
      </c>
      <c r="AS1040" s="31" t="n">
        <f aca="false">IF(ISNUMBER(C1040),C1040-AP1040,0)</f>
        <v>-32.219829196667</v>
      </c>
      <c r="AT1040" s="32"/>
      <c r="AU1040" s="33"/>
      <c r="AV1040" s="33"/>
      <c r="AW1040" s="31"/>
      <c r="AX1040" s="31"/>
    </row>
    <row r="1041" customFormat="false" ht="16.5" hidden="false" customHeight="true" outlineLevel="0" collapsed="false">
      <c r="A1041" s="23" t="n">
        <v>1040</v>
      </c>
      <c r="B1041" s="24" t="n">
        <v>40550</v>
      </c>
      <c r="C1041" s="23" t="n">
        <v>8819</v>
      </c>
      <c r="D1041" s="25"/>
      <c r="E1041" s="25" t="n">
        <v>413000</v>
      </c>
      <c r="F1041" s="25"/>
      <c r="G1041" s="25" t="n">
        <v>89.544</v>
      </c>
      <c r="H1041" s="25" t="n">
        <v>94.722</v>
      </c>
      <c r="I1041" s="25" t="n">
        <v>3.07</v>
      </c>
      <c r="J1041" s="25" t="n">
        <v>15141.607</v>
      </c>
      <c r="K1041" s="25" t="n">
        <v>847812</v>
      </c>
      <c r="L1041" s="25" t="n">
        <v>1683</v>
      </c>
      <c r="M1041" s="25" t="n">
        <v>12.3</v>
      </c>
      <c r="N1041" s="25" t="n">
        <v>256395</v>
      </c>
      <c r="O1041" s="25" t="n">
        <v>10433.6</v>
      </c>
      <c r="P1041" s="25" t="n">
        <v>2522094</v>
      </c>
      <c r="Q1041" s="25"/>
      <c r="R1041" s="25" t="n">
        <v>21233</v>
      </c>
      <c r="S1041" s="25" t="n">
        <v>11.8444</v>
      </c>
      <c r="T1041" s="25" t="n">
        <v>112.8</v>
      </c>
      <c r="U1041" s="25" t="n">
        <v>22</v>
      </c>
      <c r="V1041" s="25" t="n">
        <v>82.5</v>
      </c>
      <c r="W1041" s="25" t="n">
        <v>90.86565</v>
      </c>
      <c r="X1041" s="25"/>
      <c r="Y1041" s="25"/>
      <c r="Z1041" s="25"/>
      <c r="AA1041" s="25" t="n">
        <v>307240</v>
      </c>
      <c r="AB1041" s="26"/>
      <c r="AC1041" s="27" t="n">
        <v>1</v>
      </c>
      <c r="AD1041" s="28" t="n">
        <v>181</v>
      </c>
      <c r="AE1041" s="28" t="n">
        <v>0</v>
      </c>
      <c r="AF1041" s="27"/>
      <c r="AG1041" s="29" t="n">
        <f aca="false">6753.47943187+0.36116788*I1041+0.01252571*N1041-22.85359542*V1041+0.00407811*AA1041-0.00067349*E1041</f>
        <v>9055.5031569616</v>
      </c>
      <c r="AH1041" s="29" t="n">
        <f aca="false">A1041*'Simple Linear Regression'!$B$18+'Simple Linear Regression'!$B$17</f>
        <v>8772.49491420074</v>
      </c>
      <c r="AI1041" s="29" t="n">
        <f aca="false">7491.3971+0.0137554*N1041-0.00058829*E1041-34.3283*V1041+0.30565*L1041+54.6031*M1041</f>
        <v>9129.191443</v>
      </c>
      <c r="AJ1041" s="29" t="n">
        <f aca="false">7491.3971-0.00058829*E1041+0.30565*L1041+54.6031*M1041+0.0137554*N1041-34.3283*V1041</f>
        <v>9129.191443</v>
      </c>
      <c r="AK1041" s="30" t="n">
        <f aca="false">11611.58410651-152.38769329*I315+0.00324611*N315-2.92151591*V315-0.00770426*AA315-0.00077781*E315</f>
        <v>9483.21526273156</v>
      </c>
      <c r="AL1041" s="29" t="n">
        <f aca="false">2192.59+2373.87*I1041+0.0316653*N1041-15.7623*V1041+0.00202406*AA1041-0.000740146*E1041-0.00963493*(I1041*N1041)</f>
        <v>9031.0296564355</v>
      </c>
      <c r="AM1041" s="30" t="n">
        <f aca="false">5205.907083+122.0638992*I1041+13.609808*(N1041/1000)-1.245906883*AD1041+0.7746840854*AE1041-134.2474226*AC1041-1547.125689*IF(AND(B1041&gt;=DATE(2020,3,20),B1041&lt;=DATE(2020,6,26)),1,0)</f>
        <v>8710.373407281</v>
      </c>
      <c r="AN1041" s="30" t="n">
        <f aca="false">IF(ISNUMBER(C1042),C1042,AN1042)-0.8328750492*(AD1043-AD1042)+3.274150872*(AE1043-AE1042)+0.7954612886*((IF(ISNUMBER(C1042),C1042,AN1042)-IF(ISNUMBER(C1041),C1041,AN1041))-(-0.8328750492*(AD1042-AD1041)+3.274150872*(AE1042-AE1041)))-1.394571582*AO1042+0.4181414112*AO1041</f>
        <v>8804.84495561937</v>
      </c>
      <c r="AP1041" s="31" t="n">
        <f aca="false">AQ1041+AR1040+'ARIMAX(1,1,1) Model'!$C$19*(AR1040-AR1039)+'ARIMAX(1,1,1) Model'!$C$20*AS1040</f>
        <v>8722.58151459047</v>
      </c>
      <c r="AQ1041" s="31" t="n">
        <f aca="false">'ARIMAX(1,1,1) Model'!$C$6*I1041+'ARIMAX(1,1,1) Model'!$C$7*N1041/1000+'ARIMAX(1,1,1) Model'!$C$8*AD1041+'ARIMAX(1,1,1) Model'!$C$9*AE1041+'ARIMAX(1,1,1) Model'!$C$10*AC1041+'ARIMAX(1,1,1) Model'!$C$11*IF(AND(B1041&gt;='ARIMAX(1,1,1) Model'!$C$25,B1041&lt;='ARIMAX(1,1,1) Model'!$C$26),1,0)+'ARIMAX(1,1,1) Model'!$C$12*E1041/1000+'ARIMAX(1,1,1) Model'!$C$13*V1041+'ARIMAX(1,1,1) Model'!$C$14*A1041+'ARIMAX(1,1,1) Model'!$C$15*SIN(2*PI()*A1041/'ARIMAX(1,1,1) Model'!$C$24)+'ARIMAX(1,1,1) Model'!$C$16*COS(2*PI()*A1041/'ARIMAX(1,1,1) Model'!$C$24)+'ARIMAX(1,1,1) Model'!$C$17*SIN(4*PI()*A1041/'ARIMAX(1,1,1) Model'!$C$24)+'ARIMAX(1,1,1) Model'!$C$18*COS(4*PI()*A1041/'ARIMAX(1,1,1) Model'!$C$24)</f>
        <v>1433.51020601609</v>
      </c>
      <c r="AR1041" s="31" t="n">
        <f aca="false">IF(ISNUMBER(C1041),C1041,AP1041)-AQ1041</f>
        <v>7385.48979398391</v>
      </c>
      <c r="AS1041" s="31" t="n">
        <f aca="false">IF(ISNUMBER(C1041),C1041-AP1041,0)</f>
        <v>96.4184854095329</v>
      </c>
      <c r="AT1041" s="32"/>
      <c r="AU1041" s="33"/>
      <c r="AV1041" s="33"/>
      <c r="AW1041" s="31"/>
      <c r="AX1041" s="31"/>
    </row>
    <row r="1042" customFormat="false" ht="16.5" hidden="false" customHeight="true" outlineLevel="0" collapsed="false">
      <c r="A1042" s="23" t="n">
        <v>1041</v>
      </c>
      <c r="B1042" s="24" t="n">
        <v>40557</v>
      </c>
      <c r="C1042" s="23" t="n">
        <v>8775</v>
      </c>
      <c r="D1042" s="25"/>
      <c r="E1042" s="25" t="n">
        <v>434000</v>
      </c>
      <c r="F1042" s="25"/>
      <c r="G1042" s="25" t="n">
        <v>91.024</v>
      </c>
      <c r="H1042" s="25" t="n">
        <v>97.086</v>
      </c>
      <c r="I1042" s="25" t="n">
        <v>3.089</v>
      </c>
      <c r="J1042" s="25" t="n">
        <v>15141.607</v>
      </c>
      <c r="K1042" s="25" t="n">
        <v>867660</v>
      </c>
      <c r="L1042" s="25" t="n">
        <v>1683</v>
      </c>
      <c r="M1042" s="25" t="n">
        <v>12.3</v>
      </c>
      <c r="N1042" s="25" t="n">
        <v>256395</v>
      </c>
      <c r="O1042" s="25" t="n">
        <v>10433.6</v>
      </c>
      <c r="P1042" s="25" t="n">
        <v>2522094</v>
      </c>
      <c r="Q1042" s="25"/>
      <c r="R1042" s="25" t="n">
        <v>21233</v>
      </c>
      <c r="S1042" s="25" t="n">
        <v>11.8444</v>
      </c>
      <c r="T1042" s="25" t="n">
        <v>112.8</v>
      </c>
      <c r="U1042" s="25" t="n">
        <v>22</v>
      </c>
      <c r="V1042" s="25" t="n">
        <v>82.5</v>
      </c>
      <c r="W1042" s="25" t="n">
        <v>90.55284</v>
      </c>
      <c r="X1042" s="25"/>
      <c r="Y1042" s="25"/>
      <c r="Z1042" s="25"/>
      <c r="AA1042" s="25" t="n">
        <v>307240</v>
      </c>
      <c r="AB1042" s="26"/>
      <c r="AC1042" s="27" t="n">
        <v>0</v>
      </c>
      <c r="AD1042" s="28" t="n">
        <v>225.7</v>
      </c>
      <c r="AE1042" s="28" t="n">
        <v>0</v>
      </c>
      <c r="AF1042" s="27"/>
      <c r="AG1042" s="29" t="n">
        <f aca="false">6753.47943187+0.36116788*I1042+0.01252571*N1042-22.85359542*V1042+0.00407811*AA1042-0.00067349*E1042</f>
        <v>9041.36672915132</v>
      </c>
      <c r="AH1042" s="29" t="n">
        <f aca="false">A1042*'Simple Linear Regression'!$B$18+'Simple Linear Regression'!$B$17</f>
        <v>8773.34795128464</v>
      </c>
      <c r="AI1042" s="29" t="n">
        <f aca="false">7491.3971+0.0137554*N1042-0.00058829*E1042-34.3283*V1042+0.30565*L1042+54.6031*M1042</f>
        <v>9116.837353</v>
      </c>
      <c r="AJ1042" s="29" t="n">
        <f aca="false">7491.3971-0.00058829*E1042+0.30565*L1042+54.6031*M1042+0.0137554*N1042-34.3283*V1042</f>
        <v>9116.837353</v>
      </c>
      <c r="AK1042" s="30" t="n">
        <f aca="false">11611.58410651-152.38769329*I316+0.00324611*N316-2.92151591*V316-0.00770426*AA316-0.00077781*E316</f>
        <v>9497.52061811814</v>
      </c>
      <c r="AL1042" s="29" t="n">
        <f aca="false">2192.59+2373.87*I1042+0.0316653*N1042-15.7623*V1042+0.00202406*AA1042-0.000740146*E1042-0.00963493*(I1042*N1042)</f>
        <v>9013.65351076585</v>
      </c>
      <c r="AM1042" s="30" t="n">
        <f aca="false">5205.907083+122.0638992*I1042+13.609808*(N1042/1000)-1.245906883*AD1042+0.7746840854*AE1042-134.2474226*AC1042-1547.125689*IF(AND(B1042&gt;=DATE(2020,3,20),B1042&lt;=DATE(2020,6,26)),1,0)</f>
        <v>8791.2480062957</v>
      </c>
      <c r="AN1042" s="30" t="n">
        <f aca="false">IF(ISNUMBER(C1043),C1043,AN1043)-0.8328750492*(AD1044-AD1043)+3.274150872*(AE1044-AE1043)+0.7954612886*((IF(ISNUMBER(C1043),C1043,AN1043)-IF(ISNUMBER(C1042),C1042,AN1042))-(-0.8328750492*(AD1043-AD1042)+3.274150872*(AE1043-AE1042)))-1.394571582*AO1043+0.4181414112*AO1042</f>
        <v>8473.06721964378</v>
      </c>
      <c r="AP1042" s="31" t="n">
        <f aca="false">AQ1042+AR1041+'ARIMAX(1,1,1) Model'!$C$19*(AR1041-AR1040)+'ARIMAX(1,1,1) Model'!$C$20*AS1041</f>
        <v>8837.08351938779</v>
      </c>
      <c r="AQ1042" s="31" t="n">
        <f aca="false">'ARIMAX(1,1,1) Model'!$C$6*I1042+'ARIMAX(1,1,1) Model'!$C$7*N1042/1000+'ARIMAX(1,1,1) Model'!$C$8*AD1042+'ARIMAX(1,1,1) Model'!$C$9*AE1042+'ARIMAX(1,1,1) Model'!$C$10*AC1042+'ARIMAX(1,1,1) Model'!$C$11*IF(AND(B1042&gt;='ARIMAX(1,1,1) Model'!$C$25,B1042&lt;='ARIMAX(1,1,1) Model'!$C$26),1,0)+'ARIMAX(1,1,1) Model'!$C$12*E1042/1000+'ARIMAX(1,1,1) Model'!$C$13*V1042+'ARIMAX(1,1,1) Model'!$C$14*A1042+'ARIMAX(1,1,1) Model'!$C$15*SIN(2*PI()*A1042/'ARIMAX(1,1,1) Model'!$C$24)+'ARIMAX(1,1,1) Model'!$C$16*COS(2*PI()*A1042/'ARIMAX(1,1,1) Model'!$C$24)+'ARIMAX(1,1,1) Model'!$C$17*SIN(4*PI()*A1042/'ARIMAX(1,1,1) Model'!$C$24)+'ARIMAX(1,1,1) Model'!$C$18*COS(4*PI()*A1042/'ARIMAX(1,1,1) Model'!$C$24)</f>
        <v>1531.13443516746</v>
      </c>
      <c r="AR1042" s="31" t="n">
        <f aca="false">IF(ISNUMBER(C1042),C1042,AP1042)-AQ1042</f>
        <v>7243.86556483254</v>
      </c>
      <c r="AS1042" s="31" t="n">
        <f aca="false">IF(ISNUMBER(C1042),C1042-AP1042,0)</f>
        <v>-62.0835193877902</v>
      </c>
      <c r="AT1042" s="32"/>
      <c r="AU1042" s="33"/>
      <c r="AV1042" s="33"/>
      <c r="AW1042" s="31"/>
      <c r="AX1042" s="31"/>
    </row>
    <row r="1043" customFormat="false" ht="16.5" hidden="false" customHeight="true" outlineLevel="0" collapsed="false">
      <c r="A1043" s="23" t="n">
        <v>1042</v>
      </c>
      <c r="B1043" s="24" t="n">
        <v>40564</v>
      </c>
      <c r="C1043" s="23" t="n">
        <v>8632</v>
      </c>
      <c r="D1043" s="25"/>
      <c r="E1043" s="25" t="n">
        <v>421000</v>
      </c>
      <c r="F1043" s="25"/>
      <c r="G1043" s="25" t="n">
        <v>89.7525</v>
      </c>
      <c r="H1043" s="25" t="n">
        <v>97.34</v>
      </c>
      <c r="I1043" s="25" t="n">
        <v>3.104</v>
      </c>
      <c r="J1043" s="25" t="n">
        <v>15141.607</v>
      </c>
      <c r="K1043" s="25" t="n">
        <v>867660</v>
      </c>
      <c r="L1043" s="25" t="n">
        <v>1683</v>
      </c>
      <c r="M1043" s="25" t="n">
        <v>12.605</v>
      </c>
      <c r="N1043" s="25" t="n">
        <v>239579</v>
      </c>
      <c r="O1043" s="25" t="n">
        <v>10433.6</v>
      </c>
      <c r="P1043" s="25" t="n">
        <v>2522094</v>
      </c>
      <c r="Q1043" s="25"/>
      <c r="R1043" s="25" t="n">
        <v>21233</v>
      </c>
      <c r="S1043" s="25" t="n">
        <v>11.8444</v>
      </c>
      <c r="T1043" s="25" t="n">
        <v>112.8</v>
      </c>
      <c r="U1043" s="25" t="n">
        <v>22</v>
      </c>
      <c r="V1043" s="25" t="n">
        <v>82.5</v>
      </c>
      <c r="W1043" s="25" t="n">
        <v>90.44644</v>
      </c>
      <c r="X1043" s="25"/>
      <c r="Y1043" s="25"/>
      <c r="Z1043" s="25"/>
      <c r="AA1043" s="25" t="n">
        <v>307240</v>
      </c>
      <c r="AB1043" s="26"/>
      <c r="AC1043" s="27" t="n">
        <v>0</v>
      </c>
      <c r="AD1043" s="28" t="n">
        <v>183.4</v>
      </c>
      <c r="AE1043" s="28" t="n">
        <v>0</v>
      </c>
      <c r="AF1043" s="27"/>
      <c r="AG1043" s="29" t="n">
        <f aca="false">6753.47943187+0.36116788*I1043+0.01252571*N1043-22.85359542*V1043+0.00407811*AA1043-0.00067349*E1043</f>
        <v>8839.49517730952</v>
      </c>
      <c r="AH1043" s="29" t="n">
        <f aca="false">A1043*'Simple Linear Regression'!$B$18+'Simple Linear Regression'!$B$17</f>
        <v>8774.20098836855</v>
      </c>
      <c r="AI1043" s="29" t="n">
        <f aca="false">7491.3971+0.0137554*N1043-0.00058829*E1043-34.3283*V1043+0.30565*L1043+54.6031*M1043</f>
        <v>8909.8282621</v>
      </c>
      <c r="AJ1043" s="29" t="n">
        <f aca="false">7491.3971-0.00058829*E1043+0.30565*L1043+54.6031*M1043+0.0137554*N1043-34.3283*V1043</f>
        <v>8909.8282621</v>
      </c>
      <c r="AK1043" s="30" t="n">
        <f aca="false">11611.58410651-152.38769329*I317+0.00324611*N317-2.92151591*V317-0.00770426*AA317-0.00077781*E317</f>
        <v>9506.04762606117</v>
      </c>
      <c r="AL1043" s="29" t="n">
        <f aca="false">2192.59+2373.87*I1043+0.0316653*N1043-15.7623*V1043+0.00202406*AA1043-0.000740146*E1043-0.00963493*(I1043*N1043)</f>
        <v>8992.25768666512</v>
      </c>
      <c r="AM1043" s="30" t="n">
        <f aca="false">5205.907083+122.0638992*I1043+13.609808*(N1043/1000)-1.245906883*AD1043+0.7746840854*AE1043-134.2474226*AC1043-1547.125689*IF(AND(B1043&gt;=DATE(2020,3,20),B1043&lt;=DATE(2020,6,26)),1,0)</f>
        <v>8616.9182946066</v>
      </c>
      <c r="AN1043" s="30" t="n">
        <f aca="false">IF(ISNUMBER(C1044),C1044,AN1044)-0.8328750492*(AD1045-AD1044)+3.274150872*(AE1045-AE1044)+0.7954612886*((IF(ISNUMBER(C1044),C1044,AN1044)-IF(ISNUMBER(C1043),C1043,AN1043))-(-0.8328750492*(AD1044-AD1043)+3.274150872*(AE1044-AE1043)))-1.394571582*AO1044+0.4181414112*AO1043</f>
        <v>8496.9577721794</v>
      </c>
      <c r="AP1043" s="31" t="n">
        <f aca="false">AQ1043+AR1042+'ARIMAX(1,1,1) Model'!$C$19*(AR1042-AR1041)+'ARIMAX(1,1,1) Model'!$C$20*AS1042</f>
        <v>8765.93023223729</v>
      </c>
      <c r="AQ1043" s="31" t="n">
        <f aca="false">'ARIMAX(1,1,1) Model'!$C$6*I1043+'ARIMAX(1,1,1) Model'!$C$7*N1043/1000+'ARIMAX(1,1,1) Model'!$C$8*AD1043+'ARIMAX(1,1,1) Model'!$C$9*AE1043+'ARIMAX(1,1,1) Model'!$C$10*AC1043+'ARIMAX(1,1,1) Model'!$C$11*IF(AND(B1043&gt;='ARIMAX(1,1,1) Model'!$C$25,B1043&lt;='ARIMAX(1,1,1) Model'!$C$26),1,0)+'ARIMAX(1,1,1) Model'!$C$12*E1043/1000+'ARIMAX(1,1,1) Model'!$C$13*V1043+'ARIMAX(1,1,1) Model'!$C$14*A1043+'ARIMAX(1,1,1) Model'!$C$15*SIN(2*PI()*A1043/'ARIMAX(1,1,1) Model'!$C$24)+'ARIMAX(1,1,1) Model'!$C$16*COS(2*PI()*A1043/'ARIMAX(1,1,1) Model'!$C$24)+'ARIMAX(1,1,1) Model'!$C$17*SIN(4*PI()*A1043/'ARIMAX(1,1,1) Model'!$C$24)+'ARIMAX(1,1,1) Model'!$C$18*COS(4*PI()*A1043/'ARIMAX(1,1,1) Model'!$C$24)</f>
        <v>1479.99716059736</v>
      </c>
      <c r="AR1043" s="31" t="n">
        <f aca="false">IF(ISNUMBER(C1043),C1043,AP1043)-AQ1043</f>
        <v>7152.00283940264</v>
      </c>
      <c r="AS1043" s="31" t="n">
        <f aca="false">IF(ISNUMBER(C1043),C1043-AP1043,0)</f>
        <v>-133.930232237293</v>
      </c>
      <c r="AT1043" s="32"/>
      <c r="AU1043" s="33"/>
      <c r="AV1043" s="33"/>
      <c r="AW1043" s="31"/>
      <c r="AX1043" s="31"/>
    </row>
    <row r="1044" customFormat="false" ht="16.5" hidden="false" customHeight="true" outlineLevel="0" collapsed="false">
      <c r="A1044" s="23" t="n">
        <v>1043</v>
      </c>
      <c r="B1044" s="24" t="n">
        <v>40571</v>
      </c>
      <c r="C1044" s="23" t="n">
        <v>8549</v>
      </c>
      <c r="D1044" s="25"/>
      <c r="E1044" s="25" t="n">
        <v>446000</v>
      </c>
      <c r="F1044" s="25"/>
      <c r="G1044" s="25" t="n">
        <v>86.114</v>
      </c>
      <c r="H1044" s="25" t="n">
        <v>96.62</v>
      </c>
      <c r="I1044" s="25" t="n">
        <v>3.11</v>
      </c>
      <c r="J1044" s="25" t="n">
        <v>15141.607</v>
      </c>
      <c r="K1044" s="25" t="n">
        <v>867660</v>
      </c>
      <c r="L1044" s="25" t="n">
        <v>1683</v>
      </c>
      <c r="M1044" s="25" t="n">
        <v>12.605</v>
      </c>
      <c r="N1044" s="25" t="n">
        <v>239579</v>
      </c>
      <c r="O1044" s="25" t="n">
        <v>10433.6</v>
      </c>
      <c r="P1044" s="25" t="n">
        <v>2522094</v>
      </c>
      <c r="Q1044" s="25"/>
      <c r="R1044" s="25" t="n">
        <v>21233</v>
      </c>
      <c r="S1044" s="25" t="n">
        <v>11.8444</v>
      </c>
      <c r="T1044" s="25" t="n">
        <v>112.8</v>
      </c>
      <c r="U1044" s="25" t="n">
        <v>22</v>
      </c>
      <c r="V1044" s="25" t="n">
        <v>82.5</v>
      </c>
      <c r="W1044" s="25" t="n">
        <v>89.84195</v>
      </c>
      <c r="X1044" s="25"/>
      <c r="Y1044" s="25"/>
      <c r="Z1044" s="25"/>
      <c r="AA1044" s="25" t="n">
        <v>307240</v>
      </c>
      <c r="AB1044" s="26"/>
      <c r="AC1044" s="27" t="n">
        <v>0</v>
      </c>
      <c r="AD1044" s="28" t="n">
        <v>204</v>
      </c>
      <c r="AE1044" s="28" t="n">
        <v>0</v>
      </c>
      <c r="AF1044" s="27"/>
      <c r="AG1044" s="29" t="n">
        <f aca="false">6753.47943187+0.36116788*I1044+0.01252571*N1044-22.85359542*V1044+0.00407811*AA1044-0.00067349*E1044</f>
        <v>8822.6600943168</v>
      </c>
      <c r="AH1044" s="29" t="n">
        <f aca="false">A1044*'Simple Linear Regression'!$B$18+'Simple Linear Regression'!$B$17</f>
        <v>8775.05402545245</v>
      </c>
      <c r="AI1044" s="29" t="n">
        <f aca="false">7491.3971+0.0137554*N1044-0.00058829*E1044-34.3283*V1044+0.30565*L1044+54.6031*M1044</f>
        <v>8895.1210121</v>
      </c>
      <c r="AJ1044" s="29" t="n">
        <f aca="false">7491.3971-0.00058829*E1044+0.30565*L1044+54.6031*M1044+0.0137554*N1044-34.3283*V1044</f>
        <v>8895.1210121</v>
      </c>
      <c r="AK1044" s="30" t="n">
        <f aca="false">11611.58410651-152.38769329*I318+0.00324611*N318-2.92151591*V318-0.00770426*AA318-0.00077781*E318</f>
        <v>9499.65688683433</v>
      </c>
      <c r="AL1044" s="29" t="n">
        <f aca="false">2192.59+2373.87*I1044+0.0316653*N1044-15.7623*V1044+0.00202406*AA1044-0.000740146*E1044-0.00963493*(I1044*N1044)</f>
        <v>8974.1472952983</v>
      </c>
      <c r="AM1044" s="30" t="n">
        <f aca="false">5205.907083+122.0638992*I1044+13.609808*(N1044/1000)-1.245906883*AD1044+0.7746840854*AE1044-134.2474226*AC1044-1547.125689*IF(AND(B1044&gt;=DATE(2020,3,20),B1044&lt;=DATE(2020,6,26)),1,0)</f>
        <v>8591.984996212</v>
      </c>
      <c r="AN1044" s="30" t="n">
        <f aca="false">IF(ISNUMBER(C1045),C1045,AN1045)-0.8328750492*(AD1046-AD1045)+3.274150872*(AE1046-AE1045)+0.7954612886*((IF(ISNUMBER(C1045),C1045,AN1045)-IF(ISNUMBER(C1044),C1044,AN1044))-(-0.8328750492*(AD1045-AD1044)+3.274150872*(AE1045-AE1044)))-1.394571582*AO1045+0.4181414112*AO1044</f>
        <v>8492.02163414241</v>
      </c>
      <c r="AP1044" s="31" t="n">
        <f aca="false">AQ1044+AR1043+'ARIMAX(1,1,1) Model'!$C$19*(AR1043-AR1042)+'ARIMAX(1,1,1) Model'!$C$20*AS1043</f>
        <v>8729.80098402538</v>
      </c>
      <c r="AQ1044" s="31" t="n">
        <f aca="false">'ARIMAX(1,1,1) Model'!$C$6*I1044+'ARIMAX(1,1,1) Model'!$C$7*N1044/1000+'ARIMAX(1,1,1) Model'!$C$8*AD1044+'ARIMAX(1,1,1) Model'!$C$9*AE1044+'ARIMAX(1,1,1) Model'!$C$10*AC1044+'ARIMAX(1,1,1) Model'!$C$11*IF(AND(B1044&gt;='ARIMAX(1,1,1) Model'!$C$25,B1044&lt;='ARIMAX(1,1,1) Model'!$C$26),1,0)+'ARIMAX(1,1,1) Model'!$C$12*E1044/1000+'ARIMAX(1,1,1) Model'!$C$13*V1044+'ARIMAX(1,1,1) Model'!$C$14*A1044+'ARIMAX(1,1,1) Model'!$C$15*SIN(2*PI()*A1044/'ARIMAX(1,1,1) Model'!$C$24)+'ARIMAX(1,1,1) Model'!$C$16*COS(2*PI()*A1044/'ARIMAX(1,1,1) Model'!$C$24)+'ARIMAX(1,1,1) Model'!$C$17*SIN(4*PI()*A1044/'ARIMAX(1,1,1) Model'!$C$24)+'ARIMAX(1,1,1) Model'!$C$18*COS(4*PI()*A1044/'ARIMAX(1,1,1) Model'!$C$24)</f>
        <v>1466.20927658832</v>
      </c>
      <c r="AR1044" s="31" t="n">
        <f aca="false">IF(ISNUMBER(C1044),C1044,AP1044)-AQ1044</f>
        <v>7082.79072341169</v>
      </c>
      <c r="AS1044" s="31" t="n">
        <f aca="false">IF(ISNUMBER(C1044),C1044-AP1044,0)</f>
        <v>-180.800984025378</v>
      </c>
      <c r="AT1044" s="32"/>
      <c r="AU1044" s="33"/>
      <c r="AV1044" s="33"/>
      <c r="AW1044" s="31"/>
      <c r="AX1044" s="31"/>
    </row>
    <row r="1045" customFormat="false" ht="16.5" hidden="false" customHeight="true" outlineLevel="0" collapsed="false">
      <c r="A1045" s="23" t="n">
        <v>1044</v>
      </c>
      <c r="B1045" s="24" t="n">
        <v>40578</v>
      </c>
      <c r="C1045" s="23" t="n">
        <v>8524</v>
      </c>
      <c r="D1045" s="25"/>
      <c r="E1045" s="25" t="n">
        <v>420000</v>
      </c>
      <c r="F1045" s="25"/>
      <c r="G1045" s="25" t="n">
        <v>89.52</v>
      </c>
      <c r="H1045" s="25" t="n">
        <v>100.358</v>
      </c>
      <c r="I1045" s="25" t="n">
        <v>3.101</v>
      </c>
      <c r="J1045" s="25" t="n">
        <v>15141.607</v>
      </c>
      <c r="K1045" s="25" t="n">
        <v>867660</v>
      </c>
      <c r="L1045" s="25" t="n">
        <v>1683</v>
      </c>
      <c r="M1045" s="25" t="n">
        <v>12.605</v>
      </c>
      <c r="N1045" s="25" t="n">
        <v>239579</v>
      </c>
      <c r="O1045" s="25" t="n">
        <v>10433.6</v>
      </c>
      <c r="P1045" s="25" t="n">
        <v>2522094</v>
      </c>
      <c r="Q1045" s="25"/>
      <c r="R1045" s="25" t="n">
        <v>21233</v>
      </c>
      <c r="S1045" s="25" t="n">
        <v>11.8444</v>
      </c>
      <c r="T1045" s="25" t="n">
        <v>112.8</v>
      </c>
      <c r="U1045" s="25" t="n">
        <v>22</v>
      </c>
      <c r="V1045" s="25" t="n">
        <v>86.5</v>
      </c>
      <c r="W1045" s="25" t="n">
        <v>89.63324</v>
      </c>
      <c r="X1045" s="25"/>
      <c r="Y1045" s="25"/>
      <c r="Z1045" s="25"/>
      <c r="AA1045" s="25" t="n">
        <v>307240</v>
      </c>
      <c r="AB1045" s="26"/>
      <c r="AC1045" s="27" t="n">
        <v>0</v>
      </c>
      <c r="AD1045" s="28" t="n">
        <v>203.6</v>
      </c>
      <c r="AE1045" s="28" t="n">
        <v>0</v>
      </c>
      <c r="AF1045" s="27"/>
      <c r="AG1045" s="29" t="n">
        <f aca="false">6753.47943187+0.36116788*I1045+0.01252571*N1045-22.85359542*V1045+0.00407811*AA1045-0.00067349*E1045</f>
        <v>8748.75320212588</v>
      </c>
      <c r="AH1045" s="29" t="n">
        <f aca="false">A1045*'Simple Linear Regression'!$B$18+'Simple Linear Regression'!$B$17</f>
        <v>8775.90706253636</v>
      </c>
      <c r="AI1045" s="29" t="n">
        <f aca="false">7491.3971+0.0137554*N1045-0.00058829*E1045-34.3283*V1045+0.30565*L1045+54.6031*M1045</f>
        <v>8773.1033521</v>
      </c>
      <c r="AJ1045" s="29" t="n">
        <f aca="false">7491.3971-0.00058829*E1045+0.30565*L1045+54.6031*M1045+0.0137554*N1045-34.3283*V1045</f>
        <v>8773.1033521</v>
      </c>
      <c r="AK1045" s="30" t="n">
        <f aca="false">11611.58410651-152.38769329*I319+0.00324611*N319-2.92151591*V319-0.00770426*AA319-0.00077781*E319</f>
        <v>9477.27813002965</v>
      </c>
      <c r="AL1045" s="29" t="n">
        <f aca="false">2192.59+2373.87*I1045+0.0316653*N1045-15.7623*V1045+0.00202406*AA1045-0.000740146*E1045-0.00963493*(I1045*N1045)</f>
        <v>8929.75200334853</v>
      </c>
      <c r="AM1045" s="30" t="n">
        <f aca="false">5205.907083+122.0638992*I1045+13.609808*(N1045/1000)-1.245906883*AD1045+0.7746840854*AE1045-134.2474226*AC1045-1547.125689*IF(AND(B1045&gt;=DATE(2020,3,20),B1045&lt;=DATE(2020,6,26)),1,0)</f>
        <v>8591.3847838724</v>
      </c>
      <c r="AN1045" s="30" t="n">
        <f aca="false">IF(ISNUMBER(C1046),C1046,AN1046)-0.8328750492*(AD1047-AD1046)+3.274150872*(AE1047-AE1046)+0.7954612886*((IF(ISNUMBER(C1046),C1046,AN1046)-IF(ISNUMBER(C1045),C1045,AN1045))-(-0.8328750492*(AD1046-AD1045)+3.274150872*(AE1046-AE1045)))-1.394571582*AO1046+0.4181414112*AO1045</f>
        <v>9117.44275735217</v>
      </c>
      <c r="AP1045" s="31" t="n">
        <f aca="false">AQ1045+AR1044+'ARIMAX(1,1,1) Model'!$C$19*(AR1044-AR1043)+'ARIMAX(1,1,1) Model'!$C$20*AS1044</f>
        <v>8789.28623076748</v>
      </c>
      <c r="AQ1045" s="31" t="n">
        <f aca="false">'ARIMAX(1,1,1) Model'!$C$6*I1045+'ARIMAX(1,1,1) Model'!$C$7*N1045/1000+'ARIMAX(1,1,1) Model'!$C$8*AD1045+'ARIMAX(1,1,1) Model'!$C$9*AE1045+'ARIMAX(1,1,1) Model'!$C$10*AC1045+'ARIMAX(1,1,1) Model'!$C$11*IF(AND(B1045&gt;='ARIMAX(1,1,1) Model'!$C$25,B1045&lt;='ARIMAX(1,1,1) Model'!$C$26),1,0)+'ARIMAX(1,1,1) Model'!$C$12*E1045/1000+'ARIMAX(1,1,1) Model'!$C$13*V1045+'ARIMAX(1,1,1) Model'!$C$14*A1045+'ARIMAX(1,1,1) Model'!$C$15*SIN(2*PI()*A1045/'ARIMAX(1,1,1) Model'!$C$24)+'ARIMAX(1,1,1) Model'!$C$16*COS(2*PI()*A1045/'ARIMAX(1,1,1) Model'!$C$24)+'ARIMAX(1,1,1) Model'!$C$17*SIN(4*PI()*A1045/'ARIMAX(1,1,1) Model'!$C$24)+'ARIMAX(1,1,1) Model'!$C$18*COS(4*PI()*A1045/'ARIMAX(1,1,1) Model'!$C$24)</f>
        <v>1550.50989835374</v>
      </c>
      <c r="AR1045" s="31" t="n">
        <f aca="false">IF(ISNUMBER(C1045),C1045,AP1045)-AQ1045</f>
        <v>6973.49010164626</v>
      </c>
      <c r="AS1045" s="31" t="n">
        <f aca="false">IF(ISNUMBER(C1045),C1045-AP1045,0)</f>
        <v>-265.28623076748</v>
      </c>
      <c r="AT1045" s="32"/>
      <c r="AU1045" s="33"/>
      <c r="AV1045" s="33"/>
      <c r="AW1045" s="31"/>
      <c r="AX1045" s="31"/>
    </row>
    <row r="1046" customFormat="false" ht="16.5" hidden="false" customHeight="true" outlineLevel="0" collapsed="false">
      <c r="A1046" s="23" t="n">
        <v>1045</v>
      </c>
      <c r="B1046" s="24" t="n">
        <v>40585</v>
      </c>
      <c r="C1046" s="23" t="n">
        <v>8810</v>
      </c>
      <c r="D1046" s="25"/>
      <c r="E1046" s="25" t="n">
        <v>402000</v>
      </c>
      <c r="F1046" s="25"/>
      <c r="G1046" s="25" t="n">
        <v>85.514</v>
      </c>
      <c r="H1046" s="25" t="n">
        <v>99.904</v>
      </c>
      <c r="I1046" s="25" t="n">
        <v>3.132</v>
      </c>
      <c r="J1046" s="25" t="n">
        <v>15309.474</v>
      </c>
      <c r="K1046" s="25" t="n">
        <v>891659</v>
      </c>
      <c r="L1046" s="25" t="n">
        <v>1711</v>
      </c>
      <c r="M1046" s="25" t="n">
        <v>12.605</v>
      </c>
      <c r="N1046" s="25" t="n">
        <v>239579</v>
      </c>
      <c r="O1046" s="25" t="n">
        <v>10471</v>
      </c>
      <c r="P1046" s="25" t="n">
        <v>2522094</v>
      </c>
      <c r="Q1046" s="25"/>
      <c r="R1046" s="25" t="n">
        <v>21233</v>
      </c>
      <c r="S1046" s="25" t="n">
        <v>11.8444</v>
      </c>
      <c r="T1046" s="25" t="n">
        <v>113.3</v>
      </c>
      <c r="U1046" s="25" t="n">
        <v>22</v>
      </c>
      <c r="V1046" s="25" t="n">
        <v>86.5</v>
      </c>
      <c r="W1046" s="25" t="n">
        <v>89.3109</v>
      </c>
      <c r="X1046" s="25"/>
      <c r="Y1046" s="25"/>
      <c r="Z1046" s="25"/>
      <c r="AA1046" s="25" t="n">
        <v>307240</v>
      </c>
      <c r="AB1046" s="26"/>
      <c r="AC1046" s="27" t="n">
        <v>0</v>
      </c>
      <c r="AD1046" s="28" t="n">
        <v>217.8</v>
      </c>
      <c r="AE1046" s="28" t="n">
        <v>0</v>
      </c>
      <c r="AF1046" s="27"/>
      <c r="AG1046" s="29" t="n">
        <f aca="false">6753.47943187+0.36116788*I1046+0.01252571*N1046-22.85359542*V1046+0.00407811*AA1046-0.00067349*E1046</f>
        <v>8760.88721833016</v>
      </c>
      <c r="AH1046" s="29" t="n">
        <f aca="false">A1046*'Simple Linear Regression'!$B$18+'Simple Linear Regression'!$B$17</f>
        <v>8776.76009962026</v>
      </c>
      <c r="AI1046" s="29" t="n">
        <f aca="false">7491.3971+0.0137554*N1046-0.00058829*E1046-34.3283*V1046+0.30565*L1046+54.6031*M1046</f>
        <v>8792.2507721</v>
      </c>
      <c r="AJ1046" s="29" t="n">
        <f aca="false">7491.3971-0.00058829*E1046+0.30565*L1046+54.6031*M1046+0.0137554*N1046-34.3283*V1046</f>
        <v>8792.2507721</v>
      </c>
      <c r="AK1046" s="30" t="n">
        <f aca="false">11611.58410651-152.38769329*I320+0.00324611*N320-2.92151591*V320-0.00770426*AA320-0.00077781*E320</f>
        <v>9481.76085926926</v>
      </c>
      <c r="AL1046" s="29" t="n">
        <f aca="false">2192.59+2373.87*I1046+0.0316653*N1046-15.7623*V1046+0.00202406*AA1046-0.000740146*E1046-0.00963493*(I1046*N1046)</f>
        <v>8945.10646761996</v>
      </c>
      <c r="AM1046" s="30" t="n">
        <f aca="false">5205.907083+122.0638992*I1046+13.609808*(N1046/1000)-1.245906883*AD1046+0.7746840854*AE1046-134.2474226*AC1046-1547.125689*IF(AND(B1046&gt;=DATE(2020,3,20),B1046&lt;=DATE(2020,6,26)),1,0)</f>
        <v>8577.476887009</v>
      </c>
      <c r="AN1046" s="30" t="n">
        <f aca="false">IF(ISNUMBER(C1047),C1047,AN1047)-0.8328750492*(AD1048-AD1047)+3.274150872*(AE1048-AE1047)+0.7954612886*((IF(ISNUMBER(C1047),C1047,AN1047)-IF(ISNUMBER(C1046),C1046,AN1046))-(-0.8328750492*(AD1047-AD1046)+3.274150872*(AE1047-AE1046)))-1.394571582*AO1047+0.4181414112*AO1046</f>
        <v>9282.42450184906</v>
      </c>
      <c r="AP1046" s="31" t="n">
        <f aca="false">AQ1046+AR1045+'ARIMAX(1,1,1) Model'!$C$19*(AR1045-AR1044)+'ARIMAX(1,1,1) Model'!$C$20*AS1045</f>
        <v>8776.21919135122</v>
      </c>
      <c r="AQ1046" s="31" t="n">
        <f aca="false">'ARIMAX(1,1,1) Model'!$C$6*I1046+'ARIMAX(1,1,1) Model'!$C$7*N1046/1000+'ARIMAX(1,1,1) Model'!$C$8*AD1046+'ARIMAX(1,1,1) Model'!$C$9*AE1046+'ARIMAX(1,1,1) Model'!$C$10*AC1046+'ARIMAX(1,1,1) Model'!$C$11*IF(AND(B1046&gt;='ARIMAX(1,1,1) Model'!$C$25,B1046&lt;='ARIMAX(1,1,1) Model'!$C$26),1,0)+'ARIMAX(1,1,1) Model'!$C$12*E1046/1000+'ARIMAX(1,1,1) Model'!$C$13*V1046+'ARIMAX(1,1,1) Model'!$C$14*A1046+'ARIMAX(1,1,1) Model'!$C$15*SIN(2*PI()*A1046/'ARIMAX(1,1,1) Model'!$C$24)+'ARIMAX(1,1,1) Model'!$C$16*COS(2*PI()*A1046/'ARIMAX(1,1,1) Model'!$C$24)+'ARIMAX(1,1,1) Model'!$C$17*SIN(4*PI()*A1046/'ARIMAX(1,1,1) Model'!$C$24)+'ARIMAX(1,1,1) Model'!$C$18*COS(4*PI()*A1046/'ARIMAX(1,1,1) Model'!$C$24)</f>
        <v>1574.60960294738</v>
      </c>
      <c r="AR1046" s="31" t="n">
        <f aca="false">IF(ISNUMBER(C1046),C1046,AP1046)-AQ1046</f>
        <v>7235.39039705262</v>
      </c>
      <c r="AS1046" s="31" t="n">
        <f aca="false">IF(ISNUMBER(C1046),C1046-AP1046,0)</f>
        <v>33.7808086487821</v>
      </c>
      <c r="AT1046" s="32"/>
      <c r="AU1046" s="33"/>
      <c r="AV1046" s="33"/>
      <c r="AW1046" s="31"/>
      <c r="AX1046" s="31"/>
    </row>
    <row r="1047" customFormat="false" ht="16.5" hidden="false" customHeight="true" outlineLevel="0" collapsed="false">
      <c r="A1047" s="23" t="n">
        <v>1046</v>
      </c>
      <c r="B1047" s="24" t="n">
        <v>40592</v>
      </c>
      <c r="C1047" s="23" t="n">
        <v>9101</v>
      </c>
      <c r="D1047" s="25"/>
      <c r="E1047" s="25" t="n">
        <v>425000</v>
      </c>
      <c r="F1047" s="25"/>
      <c r="G1047" s="25" t="n">
        <v>84.134</v>
      </c>
      <c r="H1047" s="25" t="n">
        <v>102.806</v>
      </c>
      <c r="I1047" s="25" t="n">
        <v>3.14</v>
      </c>
      <c r="J1047" s="25" t="n">
        <v>15309.474</v>
      </c>
      <c r="K1047" s="25" t="n">
        <v>891659</v>
      </c>
      <c r="L1047" s="25" t="n">
        <v>1711</v>
      </c>
      <c r="M1047" s="25" t="n">
        <v>12.806</v>
      </c>
      <c r="N1047" s="25" t="n">
        <v>240800</v>
      </c>
      <c r="O1047" s="25" t="n">
        <v>10471</v>
      </c>
      <c r="P1047" s="25" t="n">
        <v>2522094</v>
      </c>
      <c r="Q1047" s="25"/>
      <c r="R1047" s="25" t="n">
        <v>21233</v>
      </c>
      <c r="S1047" s="25" t="n">
        <v>11.8444</v>
      </c>
      <c r="T1047" s="25" t="n">
        <v>113.3</v>
      </c>
      <c r="U1047" s="25" t="n">
        <v>22</v>
      </c>
      <c r="V1047" s="25" t="n">
        <v>86.5</v>
      </c>
      <c r="W1047" s="25" t="n">
        <v>89.48026</v>
      </c>
      <c r="X1047" s="25"/>
      <c r="Y1047" s="25"/>
      <c r="Z1047" s="25"/>
      <c r="AA1047" s="25" t="n">
        <v>307240</v>
      </c>
      <c r="AB1047" s="26"/>
      <c r="AC1047" s="27" t="n">
        <v>0</v>
      </c>
      <c r="AD1047" s="28" t="n">
        <v>133.9</v>
      </c>
      <c r="AE1047" s="28" t="n">
        <v>0.2</v>
      </c>
      <c r="AF1047" s="27"/>
      <c r="AG1047" s="29" t="n">
        <f aca="false">6753.47943187+0.36116788*I1047+0.01252571*N1047-22.85359542*V1047+0.00407811*AA1047-0.00067349*E1047</f>
        <v>8760.6937295832</v>
      </c>
      <c r="AH1047" s="29" t="n">
        <f aca="false">A1047*'Simple Linear Regression'!$B$18+'Simple Linear Regression'!$B$17</f>
        <v>8777.61313670416</v>
      </c>
      <c r="AI1047" s="29" t="n">
        <f aca="false">7491.3971+0.0137554*N1047-0.00058829*E1047-34.3283*V1047+0.30565*L1047+54.6031*M1047</f>
        <v>8806.4906686</v>
      </c>
      <c r="AJ1047" s="29" t="n">
        <f aca="false">7491.3971-0.00058829*E1047+0.30565*L1047+54.6031*M1047+0.0137554*N1047-34.3283*V1047</f>
        <v>8806.4906686</v>
      </c>
      <c r="AK1047" s="30" t="n">
        <f aca="false">11611.58410651-152.38769329*I321+0.00324611*N321-2.92151591*V321-0.00770426*AA321-0.00077781*E321</f>
        <v>9444.321662469</v>
      </c>
      <c r="AL1047" s="29" t="n">
        <f aca="false">2192.59+2373.87*I1047+0.0316653*N1047-15.7623*V1047+0.00202406*AA1047-0.000740146*E1047-0.00963493*(I1047*N1047)</f>
        <v>8930.33104224</v>
      </c>
      <c r="AM1047" s="30" t="n">
        <f aca="false">5205.907083+122.0638992*I1047+13.609808*(N1047/1000)-1.245906883*AD1047+0.7746840854*AE1047-134.2474226*AC1047-1547.125689*IF(AND(B1047&gt;=DATE(2020,3,20),B1047&lt;=DATE(2020,6,26)),1,0)</f>
        <v>8699.75749807138</v>
      </c>
      <c r="AN1047" s="30" t="n">
        <f aca="false">IF(ISNUMBER(C1048),C1048,AN1048)-0.8328750492*(AD1049-AD1048)+3.274150872*(AE1049-AE1048)+0.7954612886*((IF(ISNUMBER(C1048),C1048,AN1048)-IF(ISNUMBER(C1047),C1047,AN1047))-(-0.8328750492*(AD1048-AD1047)+3.274150872*(AE1048-AE1047)))-1.394571582*AO1048+0.4181414112*AO1047</f>
        <v>9208.74783953052</v>
      </c>
      <c r="AP1047" s="31" t="n">
        <f aca="false">AQ1047+AR1046+'ARIMAX(1,1,1) Model'!$C$19*(AR1046-AR1045)+'ARIMAX(1,1,1) Model'!$C$20*AS1046</f>
        <v>8753.56472393891</v>
      </c>
      <c r="AQ1047" s="31" t="n">
        <f aca="false">'ARIMAX(1,1,1) Model'!$C$6*I1047+'ARIMAX(1,1,1) Model'!$C$7*N1047/1000+'ARIMAX(1,1,1) Model'!$C$8*AD1047+'ARIMAX(1,1,1) Model'!$C$9*AE1047+'ARIMAX(1,1,1) Model'!$C$10*AC1047+'ARIMAX(1,1,1) Model'!$C$11*IF(AND(B1047&gt;='ARIMAX(1,1,1) Model'!$C$25,B1047&lt;='ARIMAX(1,1,1) Model'!$C$26),1,0)+'ARIMAX(1,1,1) Model'!$C$12*E1047/1000+'ARIMAX(1,1,1) Model'!$C$13*V1047+'ARIMAX(1,1,1) Model'!$C$14*A1047+'ARIMAX(1,1,1) Model'!$C$15*SIN(2*PI()*A1047/'ARIMAX(1,1,1) Model'!$C$24)+'ARIMAX(1,1,1) Model'!$C$16*COS(2*PI()*A1047/'ARIMAX(1,1,1) Model'!$C$24)+'ARIMAX(1,1,1) Model'!$C$17*SIN(4*PI()*A1047/'ARIMAX(1,1,1) Model'!$C$24)+'ARIMAX(1,1,1) Model'!$C$18*COS(4*PI()*A1047/'ARIMAX(1,1,1) Model'!$C$24)</f>
        <v>1523.03630858152</v>
      </c>
      <c r="AR1047" s="31" t="n">
        <f aca="false">IF(ISNUMBER(C1047),C1047,AP1047)-AQ1047</f>
        <v>7577.96369141848</v>
      </c>
      <c r="AS1047" s="31" t="n">
        <f aca="false">IF(ISNUMBER(C1047),C1047-AP1047,0)</f>
        <v>347.435276061093</v>
      </c>
      <c r="AT1047" s="32"/>
      <c r="AU1047" s="33"/>
      <c r="AV1047" s="33"/>
      <c r="AW1047" s="31"/>
      <c r="AX1047" s="31"/>
    </row>
    <row r="1048" customFormat="false" ht="16.5" hidden="false" customHeight="true" outlineLevel="0" collapsed="false">
      <c r="A1048" s="23" t="n">
        <v>1047</v>
      </c>
      <c r="B1048" s="24" t="n">
        <v>40599</v>
      </c>
      <c r="C1048" s="23" t="n">
        <v>9162</v>
      </c>
      <c r="D1048" s="25"/>
      <c r="E1048" s="25" t="n">
        <v>394000</v>
      </c>
      <c r="F1048" s="25"/>
      <c r="G1048" s="25" t="n">
        <v>95.26</v>
      </c>
      <c r="H1048" s="25" t="n">
        <v>110.4925</v>
      </c>
      <c r="I1048" s="25" t="n">
        <v>3.189</v>
      </c>
      <c r="J1048" s="25" t="n">
        <v>15309.474</v>
      </c>
      <c r="K1048" s="25" t="n">
        <v>891659</v>
      </c>
      <c r="L1048" s="25" t="n">
        <v>1711</v>
      </c>
      <c r="M1048" s="25" t="n">
        <v>12.806</v>
      </c>
      <c r="N1048" s="25" t="n">
        <v>240800</v>
      </c>
      <c r="O1048" s="25" t="n">
        <v>10471</v>
      </c>
      <c r="P1048" s="25" t="n">
        <v>2522094</v>
      </c>
      <c r="Q1048" s="25"/>
      <c r="R1048" s="25" t="n">
        <v>21233</v>
      </c>
      <c r="S1048" s="25" t="n">
        <v>11.7132</v>
      </c>
      <c r="T1048" s="25" t="n">
        <v>113.3</v>
      </c>
      <c r="U1048" s="25" t="n">
        <v>22</v>
      </c>
      <c r="V1048" s="25" t="n">
        <v>86.5</v>
      </c>
      <c r="W1048" s="25" t="n">
        <v>89.61098</v>
      </c>
      <c r="X1048" s="25"/>
      <c r="Y1048" s="25"/>
      <c r="Z1048" s="25"/>
      <c r="AA1048" s="25" t="n">
        <v>307240</v>
      </c>
      <c r="AB1048" s="26"/>
      <c r="AC1048" s="27" t="n">
        <v>0</v>
      </c>
      <c r="AD1048" s="28" t="n">
        <v>140</v>
      </c>
      <c r="AE1048" s="28" t="n">
        <v>3.6</v>
      </c>
      <c r="AF1048" s="27"/>
      <c r="AG1048" s="29" t="n">
        <f aca="false">6753.47943187+0.36116788*I1048+0.01252571*N1048-22.85359542*V1048+0.00407811*AA1048-0.00067349*E1048</f>
        <v>8781.58961680932</v>
      </c>
      <c r="AH1048" s="29" t="n">
        <f aca="false">A1048*'Simple Linear Regression'!$B$18+'Simple Linear Regression'!$B$17</f>
        <v>8778.46617378807</v>
      </c>
      <c r="AI1048" s="29" t="n">
        <f aca="false">7491.3971+0.0137554*N1048-0.00058829*E1048-34.3283*V1048+0.30565*L1048+54.6031*M1048</f>
        <v>8824.7276586</v>
      </c>
      <c r="AJ1048" s="29" t="n">
        <f aca="false">7491.3971-0.00058829*E1048+0.30565*L1048+54.6031*M1048+0.0137554*N1048-34.3283*V1048</f>
        <v>8824.7276586</v>
      </c>
      <c r="AK1048" s="30" t="n">
        <f aca="false">11611.58410651-152.38769329*I322+0.00324611*N322-2.92151591*V322-0.00770426*AA322-0.00077781*E322</f>
        <v>9446.82335169584</v>
      </c>
      <c r="AL1048" s="29" t="n">
        <f aca="false">2192.59+2373.87*I1048+0.0316653*N1048-15.7623*V1048+0.00202406*AA1048-0.000740146*E1048-0.00963493*(I1048*N1048)</f>
        <v>8955.910732184</v>
      </c>
      <c r="AM1048" s="30" t="n">
        <f aca="false">5205.907083+122.0638992*I1048+13.609808*(N1048/1000)-1.245906883*AD1048+0.7746840854*AE1048-134.2474226*AC1048-1547.125689*IF(AND(B1048&gt;=DATE(2020,3,20),B1048&lt;=DATE(2020,6,26)),1,0)</f>
        <v>8700.77252303624</v>
      </c>
      <c r="AN1048" s="30" t="n">
        <f aca="false">IF(ISNUMBER(C1049),C1049,AN1049)-0.8328750492*(AD1050-AD1049)+3.274150872*(AE1050-AE1049)+0.7954612886*((IF(ISNUMBER(C1049),C1049,AN1049)-IF(ISNUMBER(C1048),C1048,AN1048))-(-0.8328750492*(AD1049-AD1048)+3.274150872*(AE1049-AE1048)))-1.394571582*AO1049+0.4181414112*AO1048</f>
        <v>9217.37555282345</v>
      </c>
      <c r="AP1048" s="31" t="n">
        <f aca="false">AQ1048+AR1047+'ARIMAX(1,1,1) Model'!$C$19*(AR1047-AR1046)+'ARIMAX(1,1,1) Model'!$C$20*AS1047</f>
        <v>8874.4831659034</v>
      </c>
      <c r="AQ1048" s="31" t="n">
        <f aca="false">'ARIMAX(1,1,1) Model'!$C$6*I1048+'ARIMAX(1,1,1) Model'!$C$7*N1048/1000+'ARIMAX(1,1,1) Model'!$C$8*AD1048+'ARIMAX(1,1,1) Model'!$C$9*AE1048+'ARIMAX(1,1,1) Model'!$C$10*AC1048+'ARIMAX(1,1,1) Model'!$C$11*IF(AND(B1048&gt;='ARIMAX(1,1,1) Model'!$C$25,B1048&lt;='ARIMAX(1,1,1) Model'!$C$26),1,0)+'ARIMAX(1,1,1) Model'!$C$12*E1048/1000+'ARIMAX(1,1,1) Model'!$C$13*V1048+'ARIMAX(1,1,1) Model'!$C$14*A1048+'ARIMAX(1,1,1) Model'!$C$15*SIN(2*PI()*A1048/'ARIMAX(1,1,1) Model'!$C$24)+'ARIMAX(1,1,1) Model'!$C$16*COS(2*PI()*A1048/'ARIMAX(1,1,1) Model'!$C$24)+'ARIMAX(1,1,1) Model'!$C$17*SIN(4*PI()*A1048/'ARIMAX(1,1,1) Model'!$C$24)+'ARIMAX(1,1,1) Model'!$C$18*COS(4*PI()*A1048/'ARIMAX(1,1,1) Model'!$C$24)</f>
        <v>1575.82849324015</v>
      </c>
      <c r="AR1048" s="31" t="n">
        <f aca="false">IF(ISNUMBER(C1048),C1048,AP1048)-AQ1048</f>
        <v>7586.17150675985</v>
      </c>
      <c r="AS1048" s="31" t="n">
        <f aca="false">IF(ISNUMBER(C1048),C1048-AP1048,0)</f>
        <v>287.516834096596</v>
      </c>
      <c r="AT1048" s="32"/>
      <c r="AU1048" s="33"/>
      <c r="AV1048" s="33"/>
      <c r="AW1048" s="31"/>
      <c r="AX1048" s="31"/>
    </row>
    <row r="1049" customFormat="false" ht="16.5" hidden="false" customHeight="true" outlineLevel="0" collapsed="false">
      <c r="A1049" s="23" t="n">
        <v>1048</v>
      </c>
      <c r="B1049" s="24" t="n">
        <v>40606</v>
      </c>
      <c r="C1049" s="23" t="n">
        <v>9192</v>
      </c>
      <c r="D1049" s="25"/>
      <c r="E1049" s="25" t="n">
        <v>385000</v>
      </c>
      <c r="F1049" s="25"/>
      <c r="G1049" s="25" t="n">
        <v>101.052</v>
      </c>
      <c r="H1049" s="25" t="n">
        <v>114.526</v>
      </c>
      <c r="I1049" s="25" t="n">
        <v>3.383</v>
      </c>
      <c r="J1049" s="25" t="n">
        <v>15309.474</v>
      </c>
      <c r="K1049" s="25" t="n">
        <v>891659</v>
      </c>
      <c r="L1049" s="25" t="n">
        <v>1711</v>
      </c>
      <c r="M1049" s="25" t="n">
        <v>12.806</v>
      </c>
      <c r="N1049" s="25" t="n">
        <v>240800</v>
      </c>
      <c r="O1049" s="25" t="n">
        <v>10471</v>
      </c>
      <c r="P1049" s="25" t="n">
        <v>2522094</v>
      </c>
      <c r="Q1049" s="25"/>
      <c r="R1049" s="25" t="n">
        <v>11084</v>
      </c>
      <c r="S1049" s="25" t="n">
        <v>11.7132</v>
      </c>
      <c r="T1049" s="25" t="n">
        <v>113.3</v>
      </c>
      <c r="U1049" s="25" t="n">
        <v>22</v>
      </c>
      <c r="V1049" s="25" t="n">
        <v>86.5</v>
      </c>
      <c r="W1049" s="25" t="n">
        <v>89.320325</v>
      </c>
      <c r="X1049" s="25"/>
      <c r="Y1049" s="25"/>
      <c r="Z1049" s="25"/>
      <c r="AA1049" s="25" t="n">
        <v>309839</v>
      </c>
      <c r="AB1049" s="26"/>
      <c r="AC1049" s="27" t="n">
        <v>0</v>
      </c>
      <c r="AD1049" s="28" t="n">
        <v>133.6</v>
      </c>
      <c r="AE1049" s="28" t="n">
        <v>2.9</v>
      </c>
      <c r="AF1049" s="27"/>
      <c r="AG1049" s="29" t="n">
        <f aca="false">6753.47943187+0.36116788*I1049+0.01252571*N1049-22.85359542*V1049+0.00407811*AA1049-0.00067349*E1049</f>
        <v>8798.32010126804</v>
      </c>
      <c r="AH1049" s="29" t="n">
        <f aca="false">A1049*'Simple Linear Regression'!$B$18+'Simple Linear Regression'!$B$17</f>
        <v>8779.31921087197</v>
      </c>
      <c r="AI1049" s="29" t="n">
        <f aca="false">7491.3971+0.0137554*N1049-0.00058829*E1049-34.3283*V1049+0.30565*L1049+54.6031*M1049</f>
        <v>8830.0222686</v>
      </c>
      <c r="AJ1049" s="29" t="n">
        <f aca="false">7491.3971-0.00058829*E1049+0.30565*L1049+54.6031*M1049+0.0137554*N1049-34.3283*V1049</f>
        <v>8830.0222686</v>
      </c>
      <c r="AK1049" s="30" t="n">
        <f aca="false">11611.58410651-152.38769329*I323+0.00324611*N323-2.92151591*V323-0.00770426*AA323-0.00077781*E323</f>
        <v>9439.654802469</v>
      </c>
      <c r="AL1049" s="29" t="n">
        <f aca="false">2192.59+2373.87*I1049+0.0316653*N1049-15.7623*V1049+0.00202406*AA1049-0.000740146*E1049-0.00963493*(I1049*N1049)</f>
        <v>8978.265676188</v>
      </c>
      <c r="AM1049" s="30" t="n">
        <f aca="false">5205.907083+122.0638992*I1049+13.609808*(N1049/1000)-1.245906883*AD1049+0.7746840854*AE1049-134.2474226*AC1049-1547.125689*IF(AND(B1049&gt;=DATE(2020,3,20),B1049&lt;=DATE(2020,6,26)),1,0)</f>
        <v>8731.88444467246</v>
      </c>
      <c r="AN1049" s="30" t="n">
        <f aca="false">IF(ISNUMBER(C1050),C1050,AN1050)-0.8328750492*(AD1051-AD1050)+3.274150872*(AE1051-AE1050)+0.7954612886*((IF(ISNUMBER(C1050),C1050,AN1050)-IF(ISNUMBER(C1049),C1049,AN1049))-(-0.8328750492*(AD1050-AD1049)+3.274150872*(AE1050-AE1049)))-1.394571582*AO1050+0.4181414112*AO1049</f>
        <v>8566.41147959237</v>
      </c>
      <c r="AP1049" s="31" t="n">
        <f aca="false">AQ1049+AR1048+'ARIMAX(1,1,1) Model'!$C$19*(AR1048-AR1047)+'ARIMAX(1,1,1) Model'!$C$20*AS1048</f>
        <v>8896.29016115965</v>
      </c>
      <c r="AQ1049" s="31" t="n">
        <f aca="false">'ARIMAX(1,1,1) Model'!$C$6*I1049+'ARIMAX(1,1,1) Model'!$C$7*N1049/1000+'ARIMAX(1,1,1) Model'!$C$8*AD1049+'ARIMAX(1,1,1) Model'!$C$9*AE1049+'ARIMAX(1,1,1) Model'!$C$10*AC1049+'ARIMAX(1,1,1) Model'!$C$11*IF(AND(B1049&gt;='ARIMAX(1,1,1) Model'!$C$25,B1049&lt;='ARIMAX(1,1,1) Model'!$C$26),1,0)+'ARIMAX(1,1,1) Model'!$C$12*E1049/1000+'ARIMAX(1,1,1) Model'!$C$13*V1049+'ARIMAX(1,1,1) Model'!$C$14*A1049+'ARIMAX(1,1,1) Model'!$C$15*SIN(2*PI()*A1049/'ARIMAX(1,1,1) Model'!$C$24)+'ARIMAX(1,1,1) Model'!$C$16*COS(2*PI()*A1049/'ARIMAX(1,1,1) Model'!$C$24)+'ARIMAX(1,1,1) Model'!$C$17*SIN(4*PI()*A1049/'ARIMAX(1,1,1) Model'!$C$24)+'ARIMAX(1,1,1) Model'!$C$18*COS(4*PI()*A1049/'ARIMAX(1,1,1) Model'!$C$24)</f>
        <v>1568.10728777728</v>
      </c>
      <c r="AR1049" s="31" t="n">
        <f aca="false">IF(ISNUMBER(C1049),C1049,AP1049)-AQ1049</f>
        <v>7623.89271222273</v>
      </c>
      <c r="AS1049" s="31" t="n">
        <f aca="false">IF(ISNUMBER(C1049),C1049-AP1049,0)</f>
        <v>295.709838840352</v>
      </c>
      <c r="AT1049" s="32"/>
      <c r="AU1049" s="33"/>
      <c r="AV1049" s="33"/>
      <c r="AW1049" s="31"/>
      <c r="AX1049" s="31"/>
    </row>
    <row r="1050" customFormat="false" ht="16.5" hidden="false" customHeight="true" outlineLevel="0" collapsed="false">
      <c r="A1050" s="23" t="n">
        <v>1049</v>
      </c>
      <c r="B1050" s="24" t="n">
        <v>40613</v>
      </c>
      <c r="C1050" s="23" t="n">
        <v>8830</v>
      </c>
      <c r="D1050" s="25"/>
      <c r="E1050" s="25" t="n">
        <v>414000</v>
      </c>
      <c r="F1050" s="25"/>
      <c r="G1050" s="25" t="n">
        <v>103.738</v>
      </c>
      <c r="H1050" s="25" t="n">
        <v>114.446</v>
      </c>
      <c r="I1050" s="25" t="n">
        <v>3.52</v>
      </c>
      <c r="J1050" s="25" t="n">
        <v>15309.474</v>
      </c>
      <c r="K1050" s="25" t="n">
        <v>840793</v>
      </c>
      <c r="L1050" s="25" t="n">
        <v>1711</v>
      </c>
      <c r="M1050" s="25" t="n">
        <v>12.806</v>
      </c>
      <c r="N1050" s="25" t="n">
        <v>240800</v>
      </c>
      <c r="O1050" s="25" t="n">
        <v>10514.3</v>
      </c>
      <c r="P1050" s="25" t="n">
        <v>2522094</v>
      </c>
      <c r="Q1050" s="25"/>
      <c r="R1050" s="25" t="n">
        <v>11084</v>
      </c>
      <c r="S1050" s="25" t="n">
        <v>11.7132</v>
      </c>
      <c r="T1050" s="25" t="n">
        <v>113.3</v>
      </c>
      <c r="U1050" s="25" t="n">
        <v>22</v>
      </c>
      <c r="V1050" s="25" t="n">
        <v>88.4</v>
      </c>
      <c r="W1050" s="25" t="n">
        <v>88.72572</v>
      </c>
      <c r="X1050" s="25"/>
      <c r="Y1050" s="25"/>
      <c r="Z1050" s="25"/>
      <c r="AA1050" s="25" t="n">
        <v>309839</v>
      </c>
      <c r="AB1050" s="26"/>
      <c r="AC1050" s="27" t="n">
        <v>0</v>
      </c>
      <c r="AD1050" s="28" t="n">
        <v>122.2</v>
      </c>
      <c r="AE1050" s="28" t="n">
        <v>1.2</v>
      </c>
      <c r="AF1050" s="27"/>
      <c r="AG1050" s="29" t="n">
        <f aca="false">6753.47943187+0.36116788*I1050+0.01252571*N1050-22.85359542*V1050+0.00407811*AA1050-0.00067349*E1050</f>
        <v>8735.4165399696</v>
      </c>
      <c r="AH1050" s="29" t="n">
        <f aca="false">A1050*'Simple Linear Regression'!$B$18+'Simple Linear Regression'!$B$17</f>
        <v>8780.17224795588</v>
      </c>
      <c r="AI1050" s="29" t="n">
        <f aca="false">7491.3971+0.0137554*N1050-0.00058829*E1050-34.3283*V1050+0.30565*L1050+54.6031*M1050</f>
        <v>8747.7380886</v>
      </c>
      <c r="AJ1050" s="29" t="n">
        <f aca="false">7491.3971-0.00058829*E1050+0.30565*L1050+54.6031*M1050+0.0137554*N1050-34.3283*V1050</f>
        <v>8747.7380886</v>
      </c>
      <c r="AK1050" s="30" t="n">
        <f aca="false">11611.58410651-152.38769329*I324+0.00324611*N324-2.92151591*V324-0.00770426*AA324-0.00077781*E324</f>
        <v>9454.38952212113</v>
      </c>
      <c r="AL1050" s="29" t="n">
        <f aca="false">2192.59+2373.87*I1050+0.0316653*N1050-15.7623*V1050+0.00202406*AA1050-0.000740146*E1050-0.00963493*(I1050*N1050)</f>
        <v>8934.22077546</v>
      </c>
      <c r="AM1050" s="30" t="n">
        <f aca="false">5205.907083+122.0638992*I1050+13.609808*(N1050/1000)-1.245906883*AD1050+0.7746840854*AE1050-134.2474226*AC1050-1547.125689*IF(AND(B1050&gt;=DATE(2020,3,20),B1050&lt;=DATE(2020,6,26)),1,0)</f>
        <v>8761.49357438388</v>
      </c>
      <c r="AN1050" s="30" t="n">
        <f aca="false">IF(ISNUMBER(C1051),C1051,AN1051)-0.8328750492*(AD1052-AD1051)+3.274150872*(AE1052-AE1051)+0.7954612886*((IF(ISNUMBER(C1051),C1051,AN1051)-IF(ISNUMBER(C1050),C1050,AN1050))-(-0.8328750492*(AD1051-AD1050)+3.274150872*(AE1051-AE1050)))-1.394571582*AO1051+0.4181414112*AO1050</f>
        <v>9256.91544965274</v>
      </c>
      <c r="AP1050" s="31" t="n">
        <f aca="false">AQ1050+AR1049+'ARIMAX(1,1,1) Model'!$C$19*(AR1049-AR1048)+'ARIMAX(1,1,1) Model'!$C$20*AS1049</f>
        <v>8940.23544622127</v>
      </c>
      <c r="AQ1050" s="31" t="n">
        <f aca="false">'ARIMAX(1,1,1) Model'!$C$6*I1050+'ARIMAX(1,1,1) Model'!$C$7*N1050/1000+'ARIMAX(1,1,1) Model'!$C$8*AD1050+'ARIMAX(1,1,1) Model'!$C$9*AE1050+'ARIMAX(1,1,1) Model'!$C$10*AC1050+'ARIMAX(1,1,1) Model'!$C$11*IF(AND(B1050&gt;='ARIMAX(1,1,1) Model'!$C$25,B1050&lt;='ARIMAX(1,1,1) Model'!$C$26),1,0)+'ARIMAX(1,1,1) Model'!$C$12*E1050/1000+'ARIMAX(1,1,1) Model'!$C$13*V1050+'ARIMAX(1,1,1) Model'!$C$14*A1050+'ARIMAX(1,1,1) Model'!$C$15*SIN(2*PI()*A1050/'ARIMAX(1,1,1) Model'!$C$24)+'ARIMAX(1,1,1) Model'!$C$16*COS(2*PI()*A1050/'ARIMAX(1,1,1) Model'!$C$24)+'ARIMAX(1,1,1) Model'!$C$17*SIN(4*PI()*A1050/'ARIMAX(1,1,1) Model'!$C$24)+'ARIMAX(1,1,1) Model'!$C$18*COS(4*PI()*A1050/'ARIMAX(1,1,1) Model'!$C$24)</f>
        <v>1578.82726620697</v>
      </c>
      <c r="AR1050" s="31" t="n">
        <f aca="false">IF(ISNUMBER(C1050),C1050,AP1050)-AQ1050</f>
        <v>7251.17273379303</v>
      </c>
      <c r="AS1050" s="31" t="n">
        <f aca="false">IF(ISNUMBER(C1050),C1050-AP1050,0)</f>
        <v>-110.235446221268</v>
      </c>
      <c r="AT1050" s="32"/>
      <c r="AU1050" s="33"/>
      <c r="AV1050" s="33"/>
      <c r="AW1050" s="31"/>
      <c r="AX1050" s="31"/>
    </row>
    <row r="1051" customFormat="false" ht="16.5" hidden="false" customHeight="true" outlineLevel="0" collapsed="false">
      <c r="A1051" s="23" t="n">
        <v>1050</v>
      </c>
      <c r="B1051" s="24" t="n">
        <v>40620</v>
      </c>
      <c r="C1051" s="23" t="n">
        <v>9074</v>
      </c>
      <c r="D1051" s="25"/>
      <c r="E1051" s="25" t="n">
        <v>404000</v>
      </c>
      <c r="F1051" s="25"/>
      <c r="G1051" s="25" t="n">
        <v>99.79</v>
      </c>
      <c r="H1051" s="25" t="n">
        <v>112.666</v>
      </c>
      <c r="I1051" s="25" t="n">
        <v>3.567</v>
      </c>
      <c r="J1051" s="25" t="n">
        <v>15309.474</v>
      </c>
      <c r="K1051" s="25" t="n">
        <v>840793</v>
      </c>
      <c r="L1051" s="25" t="n">
        <v>1711</v>
      </c>
      <c r="M1051" s="25" t="n">
        <v>13.081</v>
      </c>
      <c r="N1051" s="25" t="n">
        <v>223790</v>
      </c>
      <c r="O1051" s="25" t="n">
        <v>10514.3</v>
      </c>
      <c r="P1051" s="25" t="n">
        <v>2646811</v>
      </c>
      <c r="Q1051" s="25"/>
      <c r="R1051" s="25" t="n">
        <v>11084</v>
      </c>
      <c r="S1051" s="25" t="n">
        <v>11.7132</v>
      </c>
      <c r="T1051" s="25" t="n">
        <v>113.3</v>
      </c>
      <c r="U1051" s="25" t="n">
        <v>22</v>
      </c>
      <c r="V1051" s="25" t="n">
        <v>88.4</v>
      </c>
      <c r="W1051" s="25" t="n">
        <v>88.65194</v>
      </c>
      <c r="X1051" s="25"/>
      <c r="Y1051" s="25"/>
      <c r="Z1051" s="25"/>
      <c r="AA1051" s="25" t="n">
        <v>309839</v>
      </c>
      <c r="AB1051" s="26"/>
      <c r="AC1051" s="27" t="n">
        <v>0</v>
      </c>
      <c r="AD1051" s="28" t="n">
        <v>94.3</v>
      </c>
      <c r="AE1051" s="28" t="n">
        <v>2.5</v>
      </c>
      <c r="AF1051" s="27"/>
      <c r="AG1051" s="29" t="n">
        <f aca="false">6753.47943187+0.36116788*I1051+0.01252571*N1051-22.85359542*V1051+0.00407811*AA1051-0.00067349*E1051</f>
        <v>8529.10608775996</v>
      </c>
      <c r="AH1051" s="29" t="n">
        <f aca="false">A1051*'Simple Linear Regression'!$B$18+'Simple Linear Regression'!$B$17</f>
        <v>8781.02528503978</v>
      </c>
      <c r="AI1051" s="29" t="n">
        <f aca="false">7491.3971+0.0137554*N1051-0.00058829*E1051-34.3283*V1051+0.30565*L1051+54.6031*M1051</f>
        <v>8534.6574871</v>
      </c>
      <c r="AJ1051" s="29" t="n">
        <f aca="false">7491.3971-0.00058829*E1051+0.30565*L1051+54.6031*M1051+0.0137554*N1051-34.3283*V1051</f>
        <v>8534.6574871</v>
      </c>
      <c r="AK1051" s="30" t="n">
        <f aca="false">11611.58410651-152.38769329*I325+0.00324611*N325-2.92151591*V325-0.00770426*AA325-0.00077781*E325</f>
        <v>9431.06204753429</v>
      </c>
      <c r="AL1051" s="29" t="n">
        <f aca="false">2192.59+2373.87*I1051+0.0316653*N1051-15.7623*V1051+0.00202406*AA1051-0.000740146*E1051-0.00963493*(I1051*N1051)</f>
        <v>8990.1192869151</v>
      </c>
      <c r="AM1051" s="30" t="n">
        <f aca="false">5205.907083+122.0638992*I1051+13.609808*(N1051/1000)-1.245906883*AD1051+0.7746840854*AE1051-134.2474226*AC1051-1547.125689*IF(AND(B1051&gt;=DATE(2020,3,20),B1051&lt;=DATE(2020,6,26)),1,0)</f>
        <v>8571.495634913</v>
      </c>
      <c r="AN1051" s="30" t="n">
        <f aca="false">IF(ISNUMBER(C1052),C1052,AN1052)-0.8328750492*(AD1053-AD1052)+3.274150872*(AE1053-AE1052)+0.7954612886*((IF(ISNUMBER(C1052),C1052,AN1052)-IF(ISNUMBER(C1051),C1051,AN1051))-(-0.8328750492*(AD1052-AD1051)+3.274150872*(AE1052-AE1051)))-1.394571582*AO1052+0.4181414112*AO1051</f>
        <v>8679.05680535654</v>
      </c>
      <c r="AP1051" s="31" t="n">
        <f aca="false">AQ1051+AR1050+'ARIMAX(1,1,1) Model'!$C$19*(AR1050-AR1049)+'ARIMAX(1,1,1) Model'!$C$20*AS1050</f>
        <v>8912.09925772757</v>
      </c>
      <c r="AQ1051" s="31" t="n">
        <f aca="false">'ARIMAX(1,1,1) Model'!$C$6*I1051+'ARIMAX(1,1,1) Model'!$C$7*N1051/1000+'ARIMAX(1,1,1) Model'!$C$8*AD1051+'ARIMAX(1,1,1) Model'!$C$9*AE1051+'ARIMAX(1,1,1) Model'!$C$10*AC1051+'ARIMAX(1,1,1) Model'!$C$11*IF(AND(B1051&gt;='ARIMAX(1,1,1) Model'!$C$25,B1051&lt;='ARIMAX(1,1,1) Model'!$C$26),1,0)+'ARIMAX(1,1,1) Model'!$C$12*E1051/1000+'ARIMAX(1,1,1) Model'!$C$13*V1051+'ARIMAX(1,1,1) Model'!$C$14*A1051+'ARIMAX(1,1,1) Model'!$C$15*SIN(2*PI()*A1051/'ARIMAX(1,1,1) Model'!$C$24)+'ARIMAX(1,1,1) Model'!$C$16*COS(2*PI()*A1051/'ARIMAX(1,1,1) Model'!$C$24)+'ARIMAX(1,1,1) Model'!$C$17*SIN(4*PI()*A1051/'ARIMAX(1,1,1) Model'!$C$24)+'ARIMAX(1,1,1) Model'!$C$18*COS(4*PI()*A1051/'ARIMAX(1,1,1) Model'!$C$24)</f>
        <v>1598.05741120916</v>
      </c>
      <c r="AR1051" s="31" t="n">
        <f aca="false">IF(ISNUMBER(C1051),C1051,AP1051)-AQ1051</f>
        <v>7475.94258879085</v>
      </c>
      <c r="AS1051" s="31" t="n">
        <f aca="false">IF(ISNUMBER(C1051),C1051-AP1051,0)</f>
        <v>161.900742272426</v>
      </c>
      <c r="AT1051" s="32"/>
      <c r="AU1051" s="33"/>
      <c r="AV1051" s="33"/>
      <c r="AW1051" s="31"/>
      <c r="AX1051" s="31"/>
    </row>
    <row r="1052" customFormat="false" ht="16.5" hidden="false" customHeight="true" outlineLevel="0" collapsed="false">
      <c r="A1052" s="23" t="n">
        <v>1051</v>
      </c>
      <c r="B1052" s="24" t="n">
        <v>40627</v>
      </c>
      <c r="C1052" s="23" t="n">
        <v>8866</v>
      </c>
      <c r="D1052" s="25"/>
      <c r="E1052" s="25" t="n">
        <v>407000</v>
      </c>
      <c r="F1052" s="25"/>
      <c r="G1052" s="25" t="n">
        <v>104.406</v>
      </c>
      <c r="H1052" s="25" t="n">
        <v>115.412</v>
      </c>
      <c r="I1052" s="25" t="n">
        <v>3.562</v>
      </c>
      <c r="J1052" s="25" t="n">
        <v>15309.474</v>
      </c>
      <c r="K1052" s="25" t="n">
        <v>840793</v>
      </c>
      <c r="L1052" s="25" t="n">
        <v>1711</v>
      </c>
      <c r="M1052" s="25" t="n">
        <v>13.081</v>
      </c>
      <c r="N1052" s="25" t="n">
        <v>223790</v>
      </c>
      <c r="O1052" s="25" t="n">
        <v>10514.3</v>
      </c>
      <c r="P1052" s="25" t="n">
        <v>2646811</v>
      </c>
      <c r="Q1052" s="25"/>
      <c r="R1052" s="25" t="n">
        <v>11084</v>
      </c>
      <c r="S1052" s="25" t="n">
        <v>11.7132</v>
      </c>
      <c r="T1052" s="25" t="n">
        <v>113.3</v>
      </c>
      <c r="U1052" s="25" t="n">
        <v>22</v>
      </c>
      <c r="V1052" s="25" t="n">
        <v>88.4</v>
      </c>
      <c r="W1052" s="25" t="n">
        <v>88.69182</v>
      </c>
      <c r="X1052" s="25"/>
      <c r="Y1052" s="25"/>
      <c r="Z1052" s="25"/>
      <c r="AA1052" s="25" t="n">
        <v>309839</v>
      </c>
      <c r="AB1052" s="26"/>
      <c r="AC1052" s="27" t="n">
        <v>0</v>
      </c>
      <c r="AD1052" s="28" t="n">
        <v>107.8</v>
      </c>
      <c r="AE1052" s="28" t="n">
        <v>9.2</v>
      </c>
      <c r="AF1052" s="27"/>
      <c r="AG1052" s="29" t="n">
        <f aca="false">6753.47943187+0.36116788*I1052+0.01252571*N1052-22.85359542*V1052+0.00407811*AA1052-0.00067349*E1052</f>
        <v>8527.08381192056</v>
      </c>
      <c r="AH1052" s="29" t="n">
        <f aca="false">A1052*'Simple Linear Regression'!$B$18+'Simple Linear Regression'!$B$17</f>
        <v>8781.87832212368</v>
      </c>
      <c r="AI1052" s="29" t="n">
        <f aca="false">7491.3971+0.0137554*N1052-0.00058829*E1052-34.3283*V1052+0.30565*L1052+54.6031*M1052</f>
        <v>8532.8926171</v>
      </c>
      <c r="AJ1052" s="29" t="n">
        <f aca="false">7491.3971-0.00058829*E1052+0.30565*L1052+54.6031*M1052+0.0137554*N1052-34.3283*V1052</f>
        <v>8532.8926171</v>
      </c>
      <c r="AK1052" s="30" t="n">
        <f aca="false">11611.58410651-152.38769329*I326+0.00324611*N326-2.92151591*V326-0.00770426*AA326-0.00077781*E326</f>
        <v>9441.95138753429</v>
      </c>
      <c r="AL1052" s="29" t="n">
        <f aca="false">2192.59+2373.87*I1052+0.0316653*N1052-15.7623*V1052+0.00202406*AA1052-0.000740146*E1052-0.00963493*(I1052*N1052)</f>
        <v>8986.8105038386</v>
      </c>
      <c r="AM1052" s="30" t="n">
        <f aca="false">5205.907083+122.0638992*I1052+13.609808*(N1052/1000)-1.245906883*AD1052+0.7746840854*AE1052-134.2474226*AC1052-1547.125689*IF(AND(B1052&gt;=DATE(2020,3,20),B1052&lt;=DATE(2020,6,26)),1,0)</f>
        <v>8559.25595586868</v>
      </c>
      <c r="AN1052" s="30" t="n">
        <f aca="false">IF(ISNUMBER(C1053),C1053,AN1053)-0.8328750492*(AD1054-AD1053)+3.274150872*(AE1054-AE1053)+0.7954612886*((IF(ISNUMBER(C1053),C1053,AN1053)-IF(ISNUMBER(C1052),C1052,AN1052))-(-0.8328750492*(AD1053-AD1052)+3.274150872*(AE1053-AE1052)))-1.394571582*AO1053+0.4181414112*AO1052</f>
        <v>8886.46103127412</v>
      </c>
      <c r="AP1052" s="31" t="n">
        <f aca="false">AQ1052+AR1051+'ARIMAX(1,1,1) Model'!$C$19*(AR1051-AR1050)+'ARIMAX(1,1,1) Model'!$C$20*AS1051</f>
        <v>9034.00320340238</v>
      </c>
      <c r="AQ1052" s="31" t="n">
        <f aca="false">'ARIMAX(1,1,1) Model'!$C$6*I1052+'ARIMAX(1,1,1) Model'!$C$7*N1052/1000+'ARIMAX(1,1,1) Model'!$C$8*AD1052+'ARIMAX(1,1,1) Model'!$C$9*AE1052+'ARIMAX(1,1,1) Model'!$C$10*AC1052+'ARIMAX(1,1,1) Model'!$C$11*IF(AND(B1052&gt;='ARIMAX(1,1,1) Model'!$C$25,B1052&lt;='ARIMAX(1,1,1) Model'!$C$26),1,0)+'ARIMAX(1,1,1) Model'!$C$12*E1052/1000+'ARIMAX(1,1,1) Model'!$C$13*V1052+'ARIMAX(1,1,1) Model'!$C$14*A1052+'ARIMAX(1,1,1) Model'!$C$15*SIN(2*PI()*A1052/'ARIMAX(1,1,1) Model'!$C$24)+'ARIMAX(1,1,1) Model'!$C$16*COS(2*PI()*A1052/'ARIMAX(1,1,1) Model'!$C$24)+'ARIMAX(1,1,1) Model'!$C$17*SIN(4*PI()*A1052/'ARIMAX(1,1,1) Model'!$C$24)+'ARIMAX(1,1,1) Model'!$C$18*COS(4*PI()*A1052/'ARIMAX(1,1,1) Model'!$C$24)</f>
        <v>1681.86262603842</v>
      </c>
      <c r="AR1052" s="31" t="n">
        <f aca="false">IF(ISNUMBER(C1052),C1052,AP1052)-AQ1052</f>
        <v>7184.13737396158</v>
      </c>
      <c r="AS1052" s="31" t="n">
        <f aca="false">IF(ISNUMBER(C1052),C1052-AP1052,0)</f>
        <v>-168.003203402375</v>
      </c>
      <c r="AT1052" s="32"/>
      <c r="AU1052" s="33"/>
      <c r="AV1052" s="33"/>
      <c r="AW1052" s="31"/>
      <c r="AX1052" s="31"/>
    </row>
    <row r="1053" customFormat="false" ht="16.5" hidden="false" customHeight="true" outlineLevel="0" collapsed="false">
      <c r="A1053" s="23" t="n">
        <v>1052</v>
      </c>
      <c r="B1053" s="24" t="n">
        <v>40634</v>
      </c>
      <c r="C1053" s="23" t="n">
        <v>8853</v>
      </c>
      <c r="D1053" s="25"/>
      <c r="E1053" s="25" t="n">
        <v>399000</v>
      </c>
      <c r="F1053" s="25"/>
      <c r="G1053" s="25" t="n">
        <v>105.084</v>
      </c>
      <c r="H1053" s="25" t="n">
        <v>116.49</v>
      </c>
      <c r="I1053" s="25" t="n">
        <v>3.596</v>
      </c>
      <c r="J1053" s="25" t="n">
        <v>15309.474</v>
      </c>
      <c r="K1053" s="25" t="n">
        <v>840793</v>
      </c>
      <c r="L1053" s="25" t="n">
        <v>1711</v>
      </c>
      <c r="M1053" s="25" t="n">
        <v>13.081</v>
      </c>
      <c r="N1053" s="25" t="n">
        <v>223790</v>
      </c>
      <c r="O1053" s="25" t="n">
        <v>10514.3</v>
      </c>
      <c r="P1053" s="25" t="n">
        <v>2646811</v>
      </c>
      <c r="Q1053" s="25"/>
      <c r="R1053" s="25" t="n">
        <v>11084</v>
      </c>
      <c r="S1053" s="25" t="n">
        <v>11.7132</v>
      </c>
      <c r="T1053" s="25" t="n">
        <v>113.3</v>
      </c>
      <c r="U1053" s="25" t="n">
        <v>22</v>
      </c>
      <c r="V1053" s="25" t="n">
        <v>88.4</v>
      </c>
      <c r="W1053" s="25" t="n">
        <v>88.16666</v>
      </c>
      <c r="X1053" s="25"/>
      <c r="Y1053" s="25"/>
      <c r="Z1053" s="25"/>
      <c r="AA1053" s="25" t="n">
        <v>309839</v>
      </c>
      <c r="AB1053" s="26"/>
      <c r="AC1053" s="27" t="n">
        <v>0</v>
      </c>
      <c r="AD1053" s="28" t="n">
        <v>122.6</v>
      </c>
      <c r="AE1053" s="28" t="n">
        <v>9</v>
      </c>
      <c r="AF1053" s="27"/>
      <c r="AG1053" s="29" t="n">
        <f aca="false">6753.47943187+0.36116788*I1053+0.01252571*N1053-22.85359542*V1053+0.00407811*AA1053-0.00067349*E1053</f>
        <v>8532.48401162848</v>
      </c>
      <c r="AH1053" s="29" t="n">
        <f aca="false">A1053*'Simple Linear Regression'!$B$18+'Simple Linear Regression'!$B$17</f>
        <v>8782.73135920759</v>
      </c>
      <c r="AI1053" s="29" t="n">
        <f aca="false">7491.3971+0.0137554*N1053-0.00058829*E1053-34.3283*V1053+0.30565*L1053+54.6031*M1053</f>
        <v>8537.5989371</v>
      </c>
      <c r="AJ1053" s="29" t="n">
        <f aca="false">7491.3971-0.00058829*E1053+0.30565*L1053+54.6031*M1053+0.0137554*N1053-34.3283*V1053</f>
        <v>8537.5989371</v>
      </c>
      <c r="AK1053" s="30" t="n">
        <f aca="false">11611.58410651-152.38769329*I327+0.00324611*N327-2.92151591*V327-0.00770426*AA327-0.00077781*E327</f>
        <v>9426.22692830745</v>
      </c>
      <c r="AL1053" s="29" t="n">
        <f aca="false">2192.59+2373.87*I1053+0.0316653*N1053-15.7623*V1053+0.00202406*AA1053-0.000740146*E1053-0.00963493*(I1053*N1053)</f>
        <v>9000.1324183588</v>
      </c>
      <c r="AM1053" s="30" t="n">
        <f aca="false">5205.907083+122.0638992*I1053+13.609808*(N1053/1000)-1.245906883*AD1053+0.7746840854*AE1053-134.2474226*AC1053-1547.125689*IF(AND(B1053&gt;=DATE(2020,3,20),B1053&lt;=DATE(2020,6,26)),1,0)</f>
        <v>8544.811769756</v>
      </c>
      <c r="AN1053" s="30" t="n">
        <f aca="false">IF(ISNUMBER(C1054),C1054,AN1054)-0.8328750492*(AD1055-AD1054)+3.274150872*(AE1055-AE1054)+0.7954612886*((IF(ISNUMBER(C1054),C1054,AN1054)-IF(ISNUMBER(C1053),C1053,AN1053))-(-0.8328750492*(AD1054-AD1053)+3.274150872*(AE1054-AE1053)))-1.394571582*AO1054+0.4181414112*AO1053</f>
        <v>9459.89378163871</v>
      </c>
      <c r="AP1053" s="31" t="n">
        <f aca="false">AQ1053+AR1052+'ARIMAX(1,1,1) Model'!$C$19*(AR1052-AR1051)+'ARIMAX(1,1,1) Model'!$C$20*AS1052</f>
        <v>9054.25901854349</v>
      </c>
      <c r="AQ1053" s="31" t="n">
        <f aca="false">'ARIMAX(1,1,1) Model'!$C$6*I1053+'ARIMAX(1,1,1) Model'!$C$7*N1053/1000+'ARIMAX(1,1,1) Model'!$C$8*AD1053+'ARIMAX(1,1,1) Model'!$C$9*AE1053+'ARIMAX(1,1,1) Model'!$C$10*AC1053+'ARIMAX(1,1,1) Model'!$C$11*IF(AND(B1053&gt;='ARIMAX(1,1,1) Model'!$C$25,B1053&lt;='ARIMAX(1,1,1) Model'!$C$26),1,0)+'ARIMAX(1,1,1) Model'!$C$12*E1053/1000+'ARIMAX(1,1,1) Model'!$C$13*V1053+'ARIMAX(1,1,1) Model'!$C$14*A1053+'ARIMAX(1,1,1) Model'!$C$15*SIN(2*PI()*A1053/'ARIMAX(1,1,1) Model'!$C$24)+'ARIMAX(1,1,1) Model'!$C$16*COS(2*PI()*A1053/'ARIMAX(1,1,1) Model'!$C$24)+'ARIMAX(1,1,1) Model'!$C$17*SIN(4*PI()*A1053/'ARIMAX(1,1,1) Model'!$C$24)+'ARIMAX(1,1,1) Model'!$C$18*COS(4*PI()*A1053/'ARIMAX(1,1,1) Model'!$C$24)</f>
        <v>1747.36497750961</v>
      </c>
      <c r="AR1053" s="31" t="n">
        <f aca="false">IF(ISNUMBER(C1053),C1053,AP1053)-AQ1053</f>
        <v>7105.63502249039</v>
      </c>
      <c r="AS1053" s="31" t="n">
        <f aca="false">IF(ISNUMBER(C1053),C1053-AP1053,0)</f>
        <v>-201.259018543487</v>
      </c>
      <c r="AT1053" s="32"/>
      <c r="AU1053" s="33"/>
      <c r="AV1053" s="33"/>
      <c r="AW1053" s="31"/>
      <c r="AX1053" s="31"/>
    </row>
    <row r="1054" customFormat="false" ht="16.5" hidden="false" customHeight="true" outlineLevel="0" collapsed="false">
      <c r="A1054" s="23" t="n">
        <v>1053</v>
      </c>
      <c r="B1054" s="24" t="n">
        <v>40641</v>
      </c>
      <c r="C1054" s="23" t="n">
        <v>9181</v>
      </c>
      <c r="D1054" s="25"/>
      <c r="E1054" s="25" t="n">
        <v>395000</v>
      </c>
      <c r="F1054" s="25"/>
      <c r="G1054" s="25" t="n">
        <v>109.286</v>
      </c>
      <c r="H1054" s="25" t="n">
        <v>123.03</v>
      </c>
      <c r="I1054" s="25" t="n">
        <v>3.684</v>
      </c>
      <c r="J1054" s="25" t="n">
        <v>15309.474</v>
      </c>
      <c r="K1054" s="25" t="n">
        <v>840793</v>
      </c>
      <c r="L1054" s="25" t="n">
        <v>1718</v>
      </c>
      <c r="M1054" s="25" t="n">
        <v>13.081</v>
      </c>
      <c r="N1054" s="25" t="n">
        <v>223790</v>
      </c>
      <c r="O1054" s="25" t="n">
        <v>10540.6</v>
      </c>
      <c r="P1054" s="25" t="n">
        <v>2646811</v>
      </c>
      <c r="Q1054" s="25"/>
      <c r="R1054" s="25" t="n">
        <v>11084</v>
      </c>
      <c r="S1054" s="25" t="n">
        <v>11.7132</v>
      </c>
      <c r="T1054" s="25" t="n">
        <v>113.3</v>
      </c>
      <c r="U1054" s="25" t="n">
        <v>22</v>
      </c>
      <c r="V1054" s="25" t="n">
        <v>84.8</v>
      </c>
      <c r="W1054" s="25" t="n">
        <v>88.15278</v>
      </c>
      <c r="X1054" s="25"/>
      <c r="Y1054" s="25"/>
      <c r="Z1054" s="25"/>
      <c r="AA1054" s="25" t="n">
        <v>309839</v>
      </c>
      <c r="AB1054" s="26"/>
      <c r="AC1054" s="27" t="n">
        <v>0</v>
      </c>
      <c r="AD1054" s="28" t="n">
        <v>82.8</v>
      </c>
      <c r="AE1054" s="28" t="n">
        <v>9.1</v>
      </c>
      <c r="AF1054" s="27"/>
      <c r="AG1054" s="29" t="n">
        <f aca="false">6753.47943187+0.36116788*I1054+0.01252571*N1054-22.85359542*V1054+0.00407811*AA1054-0.00067349*E1054</f>
        <v>8617.48269791392</v>
      </c>
      <c r="AH1054" s="29" t="n">
        <f aca="false">A1054*'Simple Linear Regression'!$B$18+'Simple Linear Regression'!$B$17</f>
        <v>8783.58439629149</v>
      </c>
      <c r="AI1054" s="29" t="n">
        <f aca="false">7491.3971+0.0137554*N1054-0.00058829*E1054-34.3283*V1054+0.30565*L1054+54.6031*M1054</f>
        <v>8665.6735271</v>
      </c>
      <c r="AJ1054" s="29" t="n">
        <f aca="false">7491.3971-0.00058829*E1054+0.30565*L1054+54.6031*M1054+0.0137554*N1054-34.3283*V1054</f>
        <v>8665.6735271</v>
      </c>
      <c r="AK1054" s="30" t="n">
        <f aca="false">11611.58410651-152.38769329*I328+0.00324611*N328-2.92151591*V328-0.00770426*AA328-0.00077781*E328</f>
        <v>9425.85632119503</v>
      </c>
      <c r="AL1054" s="29" t="n">
        <f aca="false">2192.59+2373.87*I1054+0.0316653*N1054-15.7623*V1054+0.00202406*AA1054-0.000740146*E1054-0.00963493*(I1054*N1054)</f>
        <v>9078.9921557052</v>
      </c>
      <c r="AM1054" s="30" t="n">
        <f aca="false">5205.907083+122.0638992*I1054+13.609808*(N1054/1000)-1.245906883*AD1054+0.7746840854*AE1054-134.2474226*AC1054-1547.125689*IF(AND(B1054&gt;=DATE(2020,3,20),B1054&lt;=DATE(2020,6,26)),1,0)</f>
        <v>8605.21795523754</v>
      </c>
      <c r="AN1054" s="30" t="n">
        <f aca="false">IF(ISNUMBER(C1055),C1055,AN1055)-0.8328750492*(AD1056-AD1055)+3.274150872*(AE1056-AE1055)+0.7954612886*((IF(ISNUMBER(C1055),C1055,AN1055)-IF(ISNUMBER(C1054),C1054,AN1054))-(-0.8328750492*(AD1055-AD1054)+3.274150872*(AE1055-AE1054)))-1.394571582*AO1055+0.4181414112*AO1054</f>
        <v>8936.41748168709</v>
      </c>
      <c r="AP1054" s="31" t="n">
        <f aca="false">AQ1054+AR1053+'ARIMAX(1,1,1) Model'!$C$19*(AR1053-AR1052)+'ARIMAX(1,1,1) Model'!$C$20*AS1053</f>
        <v>8985.71502791048</v>
      </c>
      <c r="AQ1054" s="31" t="n">
        <f aca="false">'ARIMAX(1,1,1) Model'!$C$6*I1054+'ARIMAX(1,1,1) Model'!$C$7*N1054/1000+'ARIMAX(1,1,1) Model'!$C$8*AD1054+'ARIMAX(1,1,1) Model'!$C$9*AE1054+'ARIMAX(1,1,1) Model'!$C$10*AC1054+'ARIMAX(1,1,1) Model'!$C$11*IF(AND(B1054&gt;='ARIMAX(1,1,1) Model'!$C$25,B1054&lt;='ARIMAX(1,1,1) Model'!$C$26),1,0)+'ARIMAX(1,1,1) Model'!$C$12*E1054/1000+'ARIMAX(1,1,1) Model'!$C$13*V1054+'ARIMAX(1,1,1) Model'!$C$14*A1054+'ARIMAX(1,1,1) Model'!$C$15*SIN(2*PI()*A1054/'ARIMAX(1,1,1) Model'!$C$24)+'ARIMAX(1,1,1) Model'!$C$16*COS(2*PI()*A1054/'ARIMAX(1,1,1) Model'!$C$24)+'ARIMAX(1,1,1) Model'!$C$17*SIN(4*PI()*A1054/'ARIMAX(1,1,1) Model'!$C$24)+'ARIMAX(1,1,1) Model'!$C$18*COS(4*PI()*A1054/'ARIMAX(1,1,1) Model'!$C$24)</f>
        <v>1706.58654927702</v>
      </c>
      <c r="AR1054" s="31" t="n">
        <f aca="false">IF(ISNUMBER(C1054),C1054,AP1054)-AQ1054</f>
        <v>7474.41345072298</v>
      </c>
      <c r="AS1054" s="31" t="n">
        <f aca="false">IF(ISNUMBER(C1054),C1054-AP1054,0)</f>
        <v>195.284972089521</v>
      </c>
      <c r="AT1054" s="32"/>
      <c r="AU1054" s="33"/>
      <c r="AV1054" s="33"/>
      <c r="AW1054" s="31"/>
      <c r="AX1054" s="31"/>
    </row>
    <row r="1055" customFormat="false" ht="16.5" hidden="false" customHeight="true" outlineLevel="0" collapsed="false">
      <c r="A1055" s="23" t="n">
        <v>1054</v>
      </c>
      <c r="B1055" s="24" t="n">
        <v>40648</v>
      </c>
      <c r="C1055" s="23" t="n">
        <v>9062</v>
      </c>
      <c r="D1055" s="25"/>
      <c r="E1055" s="25" t="n">
        <v>416000</v>
      </c>
      <c r="F1055" s="25"/>
      <c r="G1055" s="25" t="n">
        <v>107.75</v>
      </c>
      <c r="H1055" s="25" t="n">
        <v>123.572</v>
      </c>
      <c r="I1055" s="25" t="n">
        <v>3.791</v>
      </c>
      <c r="J1055" s="25" t="n">
        <v>15309.474</v>
      </c>
      <c r="K1055" s="25" t="n">
        <v>815612</v>
      </c>
      <c r="L1055" s="25" t="n">
        <v>1718</v>
      </c>
      <c r="M1055" s="25" t="n">
        <v>13.081</v>
      </c>
      <c r="N1055" s="25" t="n">
        <v>213463</v>
      </c>
      <c r="O1055" s="25" t="n">
        <v>10540.6</v>
      </c>
      <c r="P1055" s="25" t="n">
        <v>2646811</v>
      </c>
      <c r="Q1055" s="25"/>
      <c r="R1055" s="25" t="n">
        <v>11084</v>
      </c>
      <c r="S1055" s="25" t="n">
        <v>11.7132</v>
      </c>
      <c r="T1055" s="25" t="n">
        <v>113.3</v>
      </c>
      <c r="U1055" s="25" t="n">
        <v>22</v>
      </c>
      <c r="V1055" s="25" t="n">
        <v>84.8</v>
      </c>
      <c r="W1055" s="25" t="n">
        <v>87.5523</v>
      </c>
      <c r="X1055" s="25"/>
      <c r="Y1055" s="25"/>
      <c r="Z1055" s="25"/>
      <c r="AA1055" s="25" t="n">
        <v>309839</v>
      </c>
      <c r="AB1055" s="26"/>
      <c r="AC1055" s="27" t="n">
        <v>0</v>
      </c>
      <c r="AD1055" s="28" t="n">
        <v>59.9</v>
      </c>
      <c r="AE1055" s="28" t="n">
        <v>16.9</v>
      </c>
      <c r="AF1055" s="27"/>
      <c r="AG1055" s="29" t="n">
        <f aca="false">6753.47943187+0.36116788*I1055+0.01252571*N1055-22.85359542*V1055+0.00407811*AA1055-0.00067349*E1055</f>
        <v>8474.02504570708</v>
      </c>
      <c r="AH1055" s="29" t="n">
        <f aca="false">A1055*'Simple Linear Regression'!$B$18+'Simple Linear Regression'!$B$17</f>
        <v>8784.4374333754</v>
      </c>
      <c r="AI1055" s="29" t="n">
        <f aca="false">7491.3971+0.0137554*N1055-0.00058829*E1055-34.3283*V1055+0.30565*L1055+54.6031*M1055</f>
        <v>8511.2674213</v>
      </c>
      <c r="AJ1055" s="29" t="n">
        <f aca="false">7491.3971-0.00058829*E1055+0.30565*L1055+54.6031*M1055+0.0137554*N1055-34.3283*V1055</f>
        <v>8511.2674213</v>
      </c>
      <c r="AK1055" s="30" t="n">
        <f aca="false">11611.58410651-152.38769329*I329+0.00324611*N329-2.92151591*V329-0.00770426*AA329-0.00077781*E329</f>
        <v>9535.42133341503</v>
      </c>
      <c r="AL1055" s="29" t="n">
        <f aca="false">2192.59+2373.87*I1055+0.0316653*N1055-15.7623*V1055+0.00202406*AA1055-0.000740146*E1055-0.00963493*(I1055*N1055)</f>
        <v>9136.93632596132</v>
      </c>
      <c r="AM1055" s="30" t="n">
        <f aca="false">5205.907083+122.0638992*I1055+13.609808*(N1055/1000)-1.245906883*AD1055+0.7746840854*AE1055-134.2474226*AC1055-1547.125689*IF(AND(B1055&gt;=DATE(2020,3,20),B1055&lt;=DATE(2020,6,26)),1,0)</f>
        <v>8512.30410872276</v>
      </c>
      <c r="AN1055" s="30" t="n">
        <f aca="false">IF(ISNUMBER(C1056),C1056,AN1056)-0.8328750492*(AD1057-AD1056)+3.274150872*(AE1057-AE1056)+0.7954612886*((IF(ISNUMBER(C1056),C1056,AN1056)-IF(ISNUMBER(C1055),C1055,AN1055))-(-0.8328750492*(AD1056-AD1055)+3.274150872*(AE1056-AE1055)))-1.394571582*AO1056+0.4181414112*AO1055</f>
        <v>9262.28426392619</v>
      </c>
      <c r="AP1055" s="31" t="n">
        <f aca="false">AQ1055+AR1054+'ARIMAX(1,1,1) Model'!$C$19*(AR1054-AR1053)+'ARIMAX(1,1,1) Model'!$C$20*AS1054</f>
        <v>9060.5013125097</v>
      </c>
      <c r="AQ1055" s="31" t="n">
        <f aca="false">'ARIMAX(1,1,1) Model'!$C$6*I1055+'ARIMAX(1,1,1) Model'!$C$7*N1055/1000+'ARIMAX(1,1,1) Model'!$C$8*AD1055+'ARIMAX(1,1,1) Model'!$C$9*AE1055+'ARIMAX(1,1,1) Model'!$C$10*AC1055+'ARIMAX(1,1,1) Model'!$C$11*IF(AND(B1055&gt;='ARIMAX(1,1,1) Model'!$C$25,B1055&lt;='ARIMAX(1,1,1) Model'!$C$26),1,0)+'ARIMAX(1,1,1) Model'!$C$12*E1055/1000+'ARIMAX(1,1,1) Model'!$C$13*V1055+'ARIMAX(1,1,1) Model'!$C$14*A1055+'ARIMAX(1,1,1) Model'!$C$15*SIN(2*PI()*A1055/'ARIMAX(1,1,1) Model'!$C$24)+'ARIMAX(1,1,1) Model'!$C$16*COS(2*PI()*A1055/'ARIMAX(1,1,1) Model'!$C$24)+'ARIMAX(1,1,1) Model'!$C$17*SIN(4*PI()*A1055/'ARIMAX(1,1,1) Model'!$C$24)+'ARIMAX(1,1,1) Model'!$C$18*COS(4*PI()*A1055/'ARIMAX(1,1,1) Model'!$C$24)</f>
        <v>1725.89307434154</v>
      </c>
      <c r="AR1055" s="31" t="n">
        <f aca="false">IF(ISNUMBER(C1055),C1055,AP1055)-AQ1055</f>
        <v>7336.10692565846</v>
      </c>
      <c r="AS1055" s="31" t="n">
        <f aca="false">IF(ISNUMBER(C1055),C1055-AP1055,0)</f>
        <v>1.49868749030247</v>
      </c>
      <c r="AT1055" s="32"/>
      <c r="AU1055" s="33"/>
      <c r="AV1055" s="33"/>
      <c r="AW1055" s="31"/>
      <c r="AX1055" s="31"/>
    </row>
    <row r="1056" customFormat="false" ht="16.5" hidden="false" customHeight="true" outlineLevel="0" collapsed="false">
      <c r="A1056" s="23" t="n">
        <v>1055</v>
      </c>
      <c r="B1056" s="24" t="n">
        <v>40655</v>
      </c>
      <c r="C1056" s="23" t="n">
        <v>9148</v>
      </c>
      <c r="D1056" s="25"/>
      <c r="E1056" s="25" t="n">
        <v>402000</v>
      </c>
      <c r="F1056" s="25"/>
      <c r="G1056" s="25" t="n">
        <v>109.11</v>
      </c>
      <c r="H1056" s="25" t="n">
        <v>122.735</v>
      </c>
      <c r="I1056" s="25" t="n">
        <v>3.844</v>
      </c>
      <c r="J1056" s="25" t="n">
        <v>15309.474</v>
      </c>
      <c r="K1056" s="25" t="n">
        <v>815612</v>
      </c>
      <c r="L1056" s="25" t="n">
        <v>1718</v>
      </c>
      <c r="M1056" s="25" t="n">
        <v>13.259</v>
      </c>
      <c r="N1056" s="25" t="n">
        <v>213463</v>
      </c>
      <c r="O1056" s="25" t="n">
        <v>10540.6</v>
      </c>
      <c r="P1056" s="25" t="n">
        <v>2646811</v>
      </c>
      <c r="Q1056" s="25"/>
      <c r="R1056" s="25" t="n">
        <v>11084</v>
      </c>
      <c r="S1056" s="25" t="n">
        <v>11.7132</v>
      </c>
      <c r="T1056" s="25" t="n">
        <v>113.3</v>
      </c>
      <c r="U1056" s="25" t="n">
        <v>22</v>
      </c>
      <c r="V1056" s="25" t="n">
        <v>84.8</v>
      </c>
      <c r="W1056" s="25" t="n">
        <v>87.13656</v>
      </c>
      <c r="X1056" s="25"/>
      <c r="Y1056" s="25"/>
      <c r="Z1056" s="25"/>
      <c r="AA1056" s="25" t="n">
        <v>309839</v>
      </c>
      <c r="AB1056" s="26"/>
      <c r="AC1056" s="27" t="n">
        <v>0</v>
      </c>
      <c r="AD1056" s="28" t="n">
        <v>67</v>
      </c>
      <c r="AE1056" s="28" t="n">
        <v>20.1</v>
      </c>
      <c r="AF1056" s="27"/>
      <c r="AG1056" s="29" t="n">
        <f aca="false">6753.47943187+0.36116788*I1056+0.01252571*N1056-22.85359542*V1056+0.00407811*AA1056-0.00067349*E1056</f>
        <v>8483.47304760472</v>
      </c>
      <c r="AH1056" s="29" t="n">
        <f aca="false">A1056*'Simple Linear Regression'!$B$18+'Simple Linear Regression'!$B$17</f>
        <v>8785.2904704593</v>
      </c>
      <c r="AI1056" s="29" t="n">
        <f aca="false">7491.3971+0.0137554*N1056-0.00058829*E1056-34.3283*V1056+0.30565*L1056+54.6031*M1056</f>
        <v>8529.2228331</v>
      </c>
      <c r="AJ1056" s="29" t="n">
        <f aca="false">7491.3971-0.00058829*E1056+0.30565*L1056+54.6031*M1056+0.0137554*N1056-34.3283*V1056</f>
        <v>8529.2228331</v>
      </c>
      <c r="AK1056" s="30" t="n">
        <f aca="false">11611.58410651-152.38769329*I330+0.00324611*N330-2.92151591*V330-0.00770426*AA330-0.00077781*E330</f>
        <v>9530.78621648213</v>
      </c>
      <c r="AL1056" s="29" t="n">
        <f aca="false">2192.59+2373.87*I1056+0.0316653*N1056-15.7623*V1056+0.00202406*AA1056-0.000740146*E1056-0.00963493*(I1056*N1056)</f>
        <v>9164.10832364405</v>
      </c>
      <c r="AM1056" s="30" t="n">
        <f aca="false">5205.907083+122.0638992*I1056+13.609808*(N1056/1000)-1.245906883*AD1056+0.7746840854*AE1056-134.2474226*AC1056-1547.125689*IF(AND(B1056&gt;=DATE(2020,3,20),B1056&lt;=DATE(2020,6,26)),1,0)</f>
        <v>8512.40654558434</v>
      </c>
      <c r="AN1056" s="30" t="n">
        <f aca="false">IF(ISNUMBER(C1057),C1057,AN1057)-0.8328750492*(AD1058-AD1057)+3.274150872*(AE1058-AE1057)+0.7954612886*((IF(ISNUMBER(C1057),C1057,AN1057)-IF(ISNUMBER(C1056),C1056,AN1056))-(-0.8328750492*(AD1057-AD1056)+3.274150872*(AE1057-AE1056)))-1.394571582*AO1057+0.4181414112*AO1056</f>
        <v>8709.11082486856</v>
      </c>
      <c r="AP1056" s="31" t="n">
        <f aca="false">AQ1056+AR1055+'ARIMAX(1,1,1) Model'!$C$19*(AR1055-AR1054)+'ARIMAX(1,1,1) Model'!$C$20*AS1055</f>
        <v>9114.2732165404</v>
      </c>
      <c r="AQ1056" s="31" t="n">
        <f aca="false">'ARIMAX(1,1,1) Model'!$C$6*I1056+'ARIMAX(1,1,1) Model'!$C$7*N1056/1000+'ARIMAX(1,1,1) Model'!$C$8*AD1056+'ARIMAX(1,1,1) Model'!$C$9*AE1056+'ARIMAX(1,1,1) Model'!$C$10*AC1056+'ARIMAX(1,1,1) Model'!$C$11*IF(AND(B1056&gt;='ARIMAX(1,1,1) Model'!$C$25,B1056&lt;='ARIMAX(1,1,1) Model'!$C$26),1,0)+'ARIMAX(1,1,1) Model'!$C$12*E1056/1000+'ARIMAX(1,1,1) Model'!$C$13*V1056+'ARIMAX(1,1,1) Model'!$C$14*A1056+'ARIMAX(1,1,1) Model'!$C$15*SIN(2*PI()*A1056/'ARIMAX(1,1,1) Model'!$C$24)+'ARIMAX(1,1,1) Model'!$C$16*COS(2*PI()*A1056/'ARIMAX(1,1,1) Model'!$C$24)+'ARIMAX(1,1,1) Model'!$C$17*SIN(4*PI()*A1056/'ARIMAX(1,1,1) Model'!$C$24)+'ARIMAX(1,1,1) Model'!$C$18*COS(4*PI()*A1056/'ARIMAX(1,1,1) Model'!$C$24)</f>
        <v>1793.00449752827</v>
      </c>
      <c r="AR1056" s="31" t="n">
        <f aca="false">IF(ISNUMBER(C1056),C1056,AP1056)-AQ1056</f>
        <v>7354.99550247174</v>
      </c>
      <c r="AS1056" s="31" t="n">
        <f aca="false">IF(ISNUMBER(C1056),C1056-AP1056,0)</f>
        <v>33.7267834595987</v>
      </c>
      <c r="AT1056" s="32"/>
      <c r="AU1056" s="33"/>
      <c r="AV1056" s="33"/>
      <c r="AW1056" s="31"/>
      <c r="AX1056" s="31"/>
    </row>
    <row r="1057" customFormat="false" ht="16.5" hidden="false" customHeight="true" outlineLevel="0" collapsed="false">
      <c r="A1057" s="23" t="n">
        <v>1056</v>
      </c>
      <c r="B1057" s="24" t="n">
        <v>40662</v>
      </c>
      <c r="C1057" s="23" t="n">
        <v>8943</v>
      </c>
      <c r="D1057" s="25"/>
      <c r="E1057" s="25" t="n">
        <v>422000</v>
      </c>
      <c r="F1057" s="25"/>
      <c r="G1057" s="25" t="n">
        <v>112.296</v>
      </c>
      <c r="H1057" s="25" t="n">
        <v>125.36</v>
      </c>
      <c r="I1057" s="25" t="n">
        <v>3.879</v>
      </c>
      <c r="J1057" s="25" t="n">
        <v>15309.474</v>
      </c>
      <c r="K1057" s="25" t="n">
        <v>815612</v>
      </c>
      <c r="L1057" s="25" t="n">
        <v>1718</v>
      </c>
      <c r="M1057" s="25" t="n">
        <v>13.259</v>
      </c>
      <c r="N1057" s="25" t="n">
        <v>213463</v>
      </c>
      <c r="O1057" s="25" t="n">
        <v>10540.6</v>
      </c>
      <c r="P1057" s="25" t="n">
        <v>2646811</v>
      </c>
      <c r="Q1057" s="25"/>
      <c r="R1057" s="25" t="n">
        <v>11084</v>
      </c>
      <c r="S1057" s="25" t="n">
        <v>11.7132</v>
      </c>
      <c r="T1057" s="25" t="n">
        <v>113.3</v>
      </c>
      <c r="U1057" s="25" t="n">
        <v>22</v>
      </c>
      <c r="V1057" s="25" t="n">
        <v>84.8</v>
      </c>
      <c r="W1057" s="25" t="n">
        <v>86.75024</v>
      </c>
      <c r="X1057" s="25"/>
      <c r="Y1057" s="25"/>
      <c r="Z1057" s="25"/>
      <c r="AA1057" s="25" t="n">
        <v>309839</v>
      </c>
      <c r="AB1057" s="26"/>
      <c r="AC1057" s="27" t="n">
        <v>0</v>
      </c>
      <c r="AD1057" s="28" t="n">
        <v>33.9</v>
      </c>
      <c r="AE1057" s="28" t="n">
        <v>26.8</v>
      </c>
      <c r="AF1057" s="27"/>
      <c r="AG1057" s="29" t="n">
        <f aca="false">6753.47943187+0.36116788*I1057+0.01252571*N1057-22.85359542*V1057+0.00407811*AA1057-0.00067349*E1057</f>
        <v>8470.01588848052</v>
      </c>
      <c r="AH1057" s="29" t="n">
        <f aca="false">A1057*'Simple Linear Regression'!$B$18+'Simple Linear Regression'!$B$17</f>
        <v>8786.14350754321</v>
      </c>
      <c r="AI1057" s="29" t="n">
        <f aca="false">7491.3971+0.0137554*N1057-0.00058829*E1057-34.3283*V1057+0.30565*L1057+54.6031*M1057</f>
        <v>8517.4570331</v>
      </c>
      <c r="AJ1057" s="29" t="n">
        <f aca="false">7491.3971-0.00058829*E1057+0.30565*L1057+54.6031*M1057+0.0137554*N1057-34.3283*V1057</f>
        <v>8517.4570331</v>
      </c>
      <c r="AK1057" s="30" t="n">
        <f aca="false">11611.58410651-152.38769329*I331+0.00324611*N331-2.92151591*V331-0.00770426*AA331-0.00077781*E331</f>
        <v>9534.08158724252</v>
      </c>
      <c r="AL1057" s="29" t="n">
        <f aca="false">2192.59+2373.87*I1057+0.0316653*N1057-15.7623*V1057+0.00202406*AA1057-0.000740146*E1057-0.00963493*(I1057*N1057)</f>
        <v>9160.40631645339</v>
      </c>
      <c r="AM1057" s="30" t="n">
        <f aca="false">5205.907083+122.0638992*I1057+13.609808*(N1057/1000)-1.245906883*AD1057+0.7746840854*AE1057-134.2474226*AC1057-1547.125689*IF(AND(B1057&gt;=DATE(2020,3,20),B1057&lt;=DATE(2020,6,26)),1,0)</f>
        <v>8563.10868325582</v>
      </c>
      <c r="AN1057" s="30" t="n">
        <f aca="false">IF(ISNUMBER(C1058),C1058,AN1058)-0.8328750492*(AD1059-AD1058)+3.274150872*(AE1059-AE1058)+0.7954612886*((IF(ISNUMBER(C1058),C1058,AN1058)-IF(ISNUMBER(C1057),C1057,AN1057))-(-0.8328750492*(AD1058-AD1057)+3.274150872*(AE1058-AE1057)))-1.394571582*AO1058+0.4181414112*AO1057</f>
        <v>8817.84281719926</v>
      </c>
      <c r="AP1057" s="31" t="n">
        <f aca="false">AQ1057+AR1056+'ARIMAX(1,1,1) Model'!$C$19*(AR1056-AR1055)+'ARIMAX(1,1,1) Model'!$C$20*AS1056</f>
        <v>9146.50212084839</v>
      </c>
      <c r="AQ1057" s="31" t="n">
        <f aca="false">'ARIMAX(1,1,1) Model'!$C$6*I1057+'ARIMAX(1,1,1) Model'!$C$7*N1057/1000+'ARIMAX(1,1,1) Model'!$C$8*AD1057+'ARIMAX(1,1,1) Model'!$C$9*AE1057+'ARIMAX(1,1,1) Model'!$C$10*AC1057+'ARIMAX(1,1,1) Model'!$C$11*IF(AND(B1057&gt;='ARIMAX(1,1,1) Model'!$C$25,B1057&lt;='ARIMAX(1,1,1) Model'!$C$26),1,0)+'ARIMAX(1,1,1) Model'!$C$12*E1057/1000+'ARIMAX(1,1,1) Model'!$C$13*V1057+'ARIMAX(1,1,1) Model'!$C$14*A1057+'ARIMAX(1,1,1) Model'!$C$15*SIN(2*PI()*A1057/'ARIMAX(1,1,1) Model'!$C$24)+'ARIMAX(1,1,1) Model'!$C$16*COS(2*PI()*A1057/'ARIMAX(1,1,1) Model'!$C$24)+'ARIMAX(1,1,1) Model'!$C$17*SIN(4*PI()*A1057/'ARIMAX(1,1,1) Model'!$C$24)+'ARIMAX(1,1,1) Model'!$C$18*COS(4*PI()*A1057/'ARIMAX(1,1,1) Model'!$C$24)</f>
        <v>1820.021305345</v>
      </c>
      <c r="AR1057" s="31" t="n">
        <f aca="false">IF(ISNUMBER(C1057),C1057,AP1057)-AQ1057</f>
        <v>7122.978694655</v>
      </c>
      <c r="AS1057" s="31" t="n">
        <f aca="false">IF(ISNUMBER(C1057),C1057-AP1057,0)</f>
        <v>-203.502120848385</v>
      </c>
      <c r="AT1057" s="32"/>
      <c r="AU1057" s="33"/>
      <c r="AV1057" s="33"/>
      <c r="AW1057" s="31"/>
      <c r="AX1057" s="31"/>
    </row>
    <row r="1058" customFormat="false" ht="16.5" hidden="false" customHeight="true" outlineLevel="0" collapsed="false">
      <c r="A1058" s="23" t="n">
        <v>1057</v>
      </c>
      <c r="B1058" s="24" t="n">
        <v>40669</v>
      </c>
      <c r="C1058" s="23" t="n">
        <v>8826</v>
      </c>
      <c r="D1058" s="25"/>
      <c r="E1058" s="25" t="n">
        <v>468000</v>
      </c>
      <c r="F1058" s="25"/>
      <c r="G1058" s="25" t="n">
        <v>105.836</v>
      </c>
      <c r="H1058" s="25" t="n">
        <v>119.564</v>
      </c>
      <c r="I1058" s="25" t="n">
        <v>3.963</v>
      </c>
      <c r="J1058" s="25" t="n">
        <v>15351.448</v>
      </c>
      <c r="K1058" s="25" t="n">
        <v>815612</v>
      </c>
      <c r="L1058" s="25" t="n">
        <v>1720</v>
      </c>
      <c r="M1058" s="25" t="n">
        <v>13.259</v>
      </c>
      <c r="N1058" s="25" t="n">
        <v>213463</v>
      </c>
      <c r="O1058" s="25" t="n">
        <v>10619.7</v>
      </c>
      <c r="P1058" s="25" t="n">
        <v>2646811</v>
      </c>
      <c r="Q1058" s="25"/>
      <c r="R1058" s="25" t="n">
        <v>11084</v>
      </c>
      <c r="S1058" s="25" t="n">
        <v>11.7132</v>
      </c>
      <c r="T1058" s="25" t="n">
        <v>114</v>
      </c>
      <c r="U1058" s="25" t="n">
        <v>22</v>
      </c>
      <c r="V1058" s="25" t="n">
        <v>80</v>
      </c>
      <c r="W1058" s="25" t="n">
        <v>86.07078</v>
      </c>
      <c r="X1058" s="25"/>
      <c r="Y1058" s="25"/>
      <c r="Z1058" s="25"/>
      <c r="AA1058" s="25" t="n">
        <v>309839</v>
      </c>
      <c r="AB1058" s="26"/>
      <c r="AC1058" s="27" t="n">
        <v>0</v>
      </c>
      <c r="AD1058" s="28" t="n">
        <v>40.2</v>
      </c>
      <c r="AE1058" s="28" t="n">
        <v>18.8</v>
      </c>
      <c r="AF1058" s="27"/>
      <c r="AG1058" s="29" t="n">
        <f aca="false">6753.47943187+0.36116788*I1058+0.01252571*N1058-22.85359542*V1058+0.00407811*AA1058-0.00067349*E1058</f>
        <v>8548.76294459844</v>
      </c>
      <c r="AH1058" s="29" t="n">
        <f aca="false">A1058*'Simple Linear Regression'!$B$18+'Simple Linear Regression'!$B$17</f>
        <v>8786.99654462711</v>
      </c>
      <c r="AI1058" s="29" t="n">
        <f aca="false">7491.3971+0.0137554*N1058-0.00058829*E1058-34.3283*V1058+0.30565*L1058+54.6031*M1058</f>
        <v>8655.7828331</v>
      </c>
      <c r="AJ1058" s="29" t="n">
        <f aca="false">7491.3971-0.00058829*E1058+0.30565*L1058+54.6031*M1058+0.0137554*N1058-34.3283*V1058</f>
        <v>8655.7828331</v>
      </c>
      <c r="AK1058" s="30" t="n">
        <f aca="false">11611.58410651-152.38769329*I332+0.00324611*N332-2.92151591*V332-0.00770426*AA332-0.00077781*E332</f>
        <v>9522.13943279665</v>
      </c>
      <c r="AL1058" s="29" t="n">
        <f aca="false">2192.59+2373.87*I1058+0.0316653*N1058-15.7623*V1058+0.00202406*AA1058-0.000740146*E1058-0.00963493*(I1058*N1058)</f>
        <v>9228.66083119583</v>
      </c>
      <c r="AM1058" s="30" t="n">
        <f aca="false">5205.907083+122.0638992*I1058+13.609808*(N1058/1000)-1.245906883*AD1058+0.7746840854*AE1058-134.2474226*AC1058-1547.125689*IF(AND(B1058&gt;=DATE(2020,3,20),B1058&lt;=DATE(2020,6,26)),1,0)</f>
        <v>8559.31536474252</v>
      </c>
      <c r="AN1058" s="30" t="n">
        <f aca="false">IF(ISNUMBER(C1059),C1059,AN1059)-0.8328750492*(AD1060-AD1059)+3.274150872*(AE1060-AE1059)+0.7954612886*((IF(ISNUMBER(C1059),C1059,AN1059)-IF(ISNUMBER(C1058),C1058,AN1058))-(-0.8328750492*(AD1059-AD1058)+3.274150872*(AE1059-AE1058)))-1.394571582*AO1059+0.4181414112*AO1058</f>
        <v>9103.88631697951</v>
      </c>
      <c r="AP1058" s="31" t="n">
        <f aca="false">AQ1058+AR1057+'ARIMAX(1,1,1) Model'!$C$19*(AR1057-AR1056)+'ARIMAX(1,1,1) Model'!$C$20*AS1057</f>
        <v>8998.9092246884</v>
      </c>
      <c r="AQ1058" s="31" t="n">
        <f aca="false">'ARIMAX(1,1,1) Model'!$C$6*I1058+'ARIMAX(1,1,1) Model'!$C$7*N1058/1000+'ARIMAX(1,1,1) Model'!$C$8*AD1058+'ARIMAX(1,1,1) Model'!$C$9*AE1058+'ARIMAX(1,1,1) Model'!$C$10*AC1058+'ARIMAX(1,1,1) Model'!$C$11*IF(AND(B1058&gt;='ARIMAX(1,1,1) Model'!$C$25,B1058&lt;='ARIMAX(1,1,1) Model'!$C$26),1,0)+'ARIMAX(1,1,1) Model'!$C$12*E1058/1000+'ARIMAX(1,1,1) Model'!$C$13*V1058+'ARIMAX(1,1,1) Model'!$C$14*A1058+'ARIMAX(1,1,1) Model'!$C$15*SIN(2*PI()*A1058/'ARIMAX(1,1,1) Model'!$C$24)+'ARIMAX(1,1,1) Model'!$C$16*COS(2*PI()*A1058/'ARIMAX(1,1,1) Model'!$C$24)+'ARIMAX(1,1,1) Model'!$C$17*SIN(4*PI()*A1058/'ARIMAX(1,1,1) Model'!$C$24)+'ARIMAX(1,1,1) Model'!$C$18*COS(4*PI()*A1058/'ARIMAX(1,1,1) Model'!$C$24)</f>
        <v>1715.39061186514</v>
      </c>
      <c r="AR1058" s="31" t="n">
        <f aca="false">IF(ISNUMBER(C1058),C1058,AP1058)-AQ1058</f>
        <v>7110.60938813486</v>
      </c>
      <c r="AS1058" s="31" t="n">
        <f aca="false">IF(ISNUMBER(C1058),C1058-AP1058,0)</f>
        <v>-172.909224688401</v>
      </c>
      <c r="AT1058" s="32"/>
      <c r="AU1058" s="33"/>
      <c r="AV1058" s="33"/>
      <c r="AW1058" s="31"/>
      <c r="AX1058" s="31"/>
    </row>
    <row r="1059" customFormat="false" ht="16.5" hidden="false" customHeight="true" outlineLevel="0" collapsed="false">
      <c r="A1059" s="23" t="n">
        <v>1058</v>
      </c>
      <c r="B1059" s="24" t="n">
        <v>40676</v>
      </c>
      <c r="C1059" s="23" t="n">
        <v>9048</v>
      </c>
      <c r="D1059" s="25"/>
      <c r="E1059" s="25" t="n">
        <v>435000</v>
      </c>
      <c r="F1059" s="25"/>
      <c r="G1059" s="25" t="n">
        <v>99.866</v>
      </c>
      <c r="H1059" s="25" t="n">
        <v>114.528</v>
      </c>
      <c r="I1059" s="25" t="n">
        <v>3.965</v>
      </c>
      <c r="J1059" s="25" t="n">
        <v>15351.448</v>
      </c>
      <c r="K1059" s="25" t="n">
        <v>796585</v>
      </c>
      <c r="L1059" s="25" t="n">
        <v>1720</v>
      </c>
      <c r="M1059" s="25" t="n">
        <v>13.259</v>
      </c>
      <c r="N1059" s="25" t="n">
        <v>213463</v>
      </c>
      <c r="O1059" s="25" t="n">
        <v>10619.7</v>
      </c>
      <c r="P1059" s="25" t="n">
        <v>2646811</v>
      </c>
      <c r="Q1059" s="25"/>
      <c r="R1059" s="25" t="n">
        <v>11084</v>
      </c>
      <c r="S1059" s="25" t="n">
        <v>11.7132</v>
      </c>
      <c r="T1059" s="25" t="n">
        <v>114</v>
      </c>
      <c r="U1059" s="25" t="n">
        <v>22</v>
      </c>
      <c r="V1059" s="25" t="n">
        <v>80</v>
      </c>
      <c r="W1059" s="25" t="n">
        <v>86.00246</v>
      </c>
      <c r="X1059" s="25"/>
      <c r="Y1059" s="25"/>
      <c r="Z1059" s="25"/>
      <c r="AA1059" s="25" t="n">
        <v>309839</v>
      </c>
      <c r="AB1059" s="26"/>
      <c r="AC1059" s="27" t="n">
        <v>0</v>
      </c>
      <c r="AD1059" s="28" t="n">
        <v>24.1</v>
      </c>
      <c r="AE1059" s="28" t="n">
        <v>33</v>
      </c>
      <c r="AF1059" s="27"/>
      <c r="AG1059" s="29" t="n">
        <f aca="false">6753.47943187+0.36116788*I1059+0.01252571*N1059-22.85359542*V1059+0.00407811*AA1059-0.00067349*E1059</f>
        <v>8570.9888369342</v>
      </c>
      <c r="AH1059" s="29" t="n">
        <f aca="false">A1059*'Simple Linear Regression'!$B$18+'Simple Linear Regression'!$B$17</f>
        <v>8787.84958171101</v>
      </c>
      <c r="AI1059" s="29" t="n">
        <f aca="false">7491.3971+0.0137554*N1059-0.00058829*E1059-34.3283*V1059+0.30565*L1059+54.6031*M1059</f>
        <v>8675.1964031</v>
      </c>
      <c r="AJ1059" s="29" t="n">
        <f aca="false">7491.3971-0.00058829*E1059+0.30565*L1059+54.6031*M1059+0.0137554*N1059-34.3283*V1059</f>
        <v>8675.1964031</v>
      </c>
      <c r="AK1059" s="30" t="n">
        <f aca="false">11611.58410651-152.38769329*I333+0.00324611*N333-2.92151591*V333-0.00770426*AA333-0.00077781*E333</f>
        <v>9517.13605434297</v>
      </c>
      <c r="AL1059" s="29" t="n">
        <f aca="false">2192.59+2373.87*I1059+0.0316653*N1059-15.7623*V1059+0.00202406*AA1059-0.000740146*E1059-0.00963493*(I1059*N1059)</f>
        <v>9253.71998707065</v>
      </c>
      <c r="AM1059" s="30" t="n">
        <f aca="false">5205.907083+122.0638992*I1059+13.609808*(N1059/1000)-1.245906883*AD1059+0.7746840854*AE1059-134.2474226*AC1059-1547.125689*IF(AND(B1059&gt;=DATE(2020,3,20),B1059&lt;=DATE(2020,6,26)),1,0)</f>
        <v>8590.6191073699</v>
      </c>
      <c r="AN1059" s="30" t="n">
        <f aca="false">IF(ISNUMBER(C1060),C1060,AN1060)-0.8328750492*(AD1061-AD1060)+3.274150872*(AE1061-AE1060)+0.7954612886*((IF(ISNUMBER(C1060),C1060,AN1060)-IF(ISNUMBER(C1059),C1059,AN1059))-(-0.8328750492*(AD1060-AD1059)+3.274150872*(AE1060-AE1059)))-1.394571582*AO1060+0.4181414112*AO1059</f>
        <v>9192.9168204333</v>
      </c>
      <c r="AP1059" s="31" t="n">
        <f aca="false">AQ1059+AR1058+'ARIMAX(1,1,1) Model'!$C$19*(AR1058-AR1057)+'ARIMAX(1,1,1) Model'!$C$20*AS1058</f>
        <v>9071.17915430752</v>
      </c>
      <c r="AQ1059" s="31" t="n">
        <f aca="false">'ARIMAX(1,1,1) Model'!$C$6*I1059+'ARIMAX(1,1,1) Model'!$C$7*N1059/1000+'ARIMAX(1,1,1) Model'!$C$8*AD1059+'ARIMAX(1,1,1) Model'!$C$9*AE1059+'ARIMAX(1,1,1) Model'!$C$10*AC1059+'ARIMAX(1,1,1) Model'!$C$11*IF(AND(B1059&gt;='ARIMAX(1,1,1) Model'!$C$25,B1059&lt;='ARIMAX(1,1,1) Model'!$C$26),1,0)+'ARIMAX(1,1,1) Model'!$C$12*E1059/1000+'ARIMAX(1,1,1) Model'!$C$13*V1059+'ARIMAX(1,1,1) Model'!$C$14*A1059+'ARIMAX(1,1,1) Model'!$C$15*SIN(2*PI()*A1059/'ARIMAX(1,1,1) Model'!$C$24)+'ARIMAX(1,1,1) Model'!$C$16*COS(2*PI()*A1059/'ARIMAX(1,1,1) Model'!$C$24)+'ARIMAX(1,1,1) Model'!$C$17*SIN(4*PI()*A1059/'ARIMAX(1,1,1) Model'!$C$24)+'ARIMAX(1,1,1) Model'!$C$18*COS(4*PI()*A1059/'ARIMAX(1,1,1) Model'!$C$24)</f>
        <v>1806.14342678297</v>
      </c>
      <c r="AR1059" s="31" t="n">
        <f aca="false">IF(ISNUMBER(C1059),C1059,AP1059)-AQ1059</f>
        <v>7241.85657321703</v>
      </c>
      <c r="AS1059" s="31" t="n">
        <f aca="false">IF(ISNUMBER(C1059),C1059-AP1059,0)</f>
        <v>-23.179154307516</v>
      </c>
      <c r="AT1059" s="32"/>
      <c r="AU1059" s="33"/>
      <c r="AV1059" s="33"/>
      <c r="AW1059" s="31"/>
      <c r="AX1059" s="31"/>
    </row>
    <row r="1060" customFormat="false" ht="16.5" hidden="false" customHeight="true" outlineLevel="0" collapsed="false">
      <c r="A1060" s="23" t="n">
        <v>1059</v>
      </c>
      <c r="B1060" s="24" t="n">
        <v>40683</v>
      </c>
      <c r="C1060" s="23" t="n">
        <v>9025</v>
      </c>
      <c r="D1060" s="25"/>
      <c r="E1060" s="25" t="n">
        <v>414000</v>
      </c>
      <c r="F1060" s="25"/>
      <c r="G1060" s="25" t="n">
        <v>97.994</v>
      </c>
      <c r="H1060" s="25" t="n">
        <v>112.02</v>
      </c>
      <c r="I1060" s="25" t="n">
        <v>3.96</v>
      </c>
      <c r="J1060" s="25" t="n">
        <v>15351.448</v>
      </c>
      <c r="K1060" s="25" t="n">
        <v>796585</v>
      </c>
      <c r="L1060" s="25" t="n">
        <v>1720</v>
      </c>
      <c r="M1060" s="25" t="n">
        <v>13.326</v>
      </c>
      <c r="N1060" s="25" t="n">
        <v>253124</v>
      </c>
      <c r="O1060" s="25" t="n">
        <v>10619.7</v>
      </c>
      <c r="P1060" s="25" t="n">
        <v>2646811</v>
      </c>
      <c r="Q1060" s="25"/>
      <c r="R1060" s="25" t="n">
        <v>11084</v>
      </c>
      <c r="S1060" s="25" t="n">
        <v>11.7132</v>
      </c>
      <c r="T1060" s="25" t="n">
        <v>114</v>
      </c>
      <c r="U1060" s="25" t="n">
        <v>22</v>
      </c>
      <c r="V1060" s="25" t="n">
        <v>80</v>
      </c>
      <c r="W1060" s="25" t="n">
        <v>86.94004</v>
      </c>
      <c r="X1060" s="25"/>
      <c r="Y1060" s="25"/>
      <c r="Z1060" s="25"/>
      <c r="AA1060" s="25" t="n">
        <v>309839</v>
      </c>
      <c r="AB1060" s="26"/>
      <c r="AC1060" s="27" t="n">
        <v>0</v>
      </c>
      <c r="AD1060" s="28" t="n">
        <v>44.2</v>
      </c>
      <c r="AE1060" s="28" t="n">
        <v>15.8</v>
      </c>
      <c r="AF1060" s="27"/>
      <c r="AG1060" s="29" t="n">
        <f aca="false">6753.47943187+0.36116788*I1060+0.01252571*N1060-22.85359542*V1060+0.00407811*AA1060-0.00067349*E1060</f>
        <v>9081.9125054048</v>
      </c>
      <c r="AH1060" s="29" t="n">
        <f aca="false">A1060*'Simple Linear Regression'!$B$18+'Simple Linear Regression'!$B$17</f>
        <v>8788.70261879492</v>
      </c>
      <c r="AI1060" s="29" t="n">
        <f aca="false">7491.3971+0.0137554*N1060-0.00058829*E1060-34.3283*V1060+0.30565*L1060+54.6031*M1060</f>
        <v>9236.7618202</v>
      </c>
      <c r="AJ1060" s="29" t="n">
        <f aca="false">7491.3971-0.00058829*E1060+0.30565*L1060+54.6031*M1060+0.0137554*N1060-34.3283*V1060</f>
        <v>9236.7618202</v>
      </c>
      <c r="AK1060" s="30" t="n">
        <f aca="false">11611.58410651-152.38769329*I334+0.00324611*N334-2.92151591*V334-0.00770426*AA334-0.00077781*E334</f>
        <v>9511.69175876258</v>
      </c>
      <c r="AL1060" s="29" t="n">
        <f aca="false">2192.59+2373.87*I1060+0.0316653*N1060-15.7623*V1060+0.00202406*AA1060-0.000740146*E1060-0.00963493*(I1060*N1060)</f>
        <v>9010.3160751128</v>
      </c>
      <c r="AM1060" s="30" t="n">
        <f aca="false">5205.907083+122.0638992*I1060+13.609808*(N1060/1000)-1.245906883*AD1060+0.7746840854*AE1060-134.2474226*AC1060-1547.125689*IF(AND(B1060&gt;=DATE(2020,3,20),B1060&lt;=DATE(2020,6,26)),1,0)</f>
        <v>9091.42008834472</v>
      </c>
      <c r="AN1060" s="30" t="n">
        <f aca="false">IF(ISNUMBER(C1061),C1061,AN1061)-0.8328750492*(AD1062-AD1061)+3.274150872*(AE1062-AE1061)+0.7954612886*((IF(ISNUMBER(C1061),C1061,AN1061)-IF(ISNUMBER(C1060),C1060,AN1060))-(-0.8328750492*(AD1061-AD1060)+3.274150872*(AE1061-AE1060)))-1.394571582*AO1061+0.4181414112*AO1060</f>
        <v>9721.06620534225</v>
      </c>
      <c r="AP1060" s="31" t="n">
        <f aca="false">AQ1060+AR1059+'ARIMAX(1,1,1) Model'!$C$19*(AR1059-AR1058)+'ARIMAX(1,1,1) Model'!$C$20*AS1059</f>
        <v>9118.33489935133</v>
      </c>
      <c r="AQ1060" s="31" t="n">
        <f aca="false">'ARIMAX(1,1,1) Model'!$C$6*I1060+'ARIMAX(1,1,1) Model'!$C$7*N1060/1000+'ARIMAX(1,1,1) Model'!$C$8*AD1060+'ARIMAX(1,1,1) Model'!$C$9*AE1060+'ARIMAX(1,1,1) Model'!$C$10*AC1060+'ARIMAX(1,1,1) Model'!$C$11*IF(AND(B1060&gt;='ARIMAX(1,1,1) Model'!$C$25,B1060&lt;='ARIMAX(1,1,1) Model'!$C$26),1,0)+'ARIMAX(1,1,1) Model'!$C$12*E1060/1000+'ARIMAX(1,1,1) Model'!$C$13*V1060+'ARIMAX(1,1,1) Model'!$C$14*A1060+'ARIMAX(1,1,1) Model'!$C$15*SIN(2*PI()*A1060/'ARIMAX(1,1,1) Model'!$C$24)+'ARIMAX(1,1,1) Model'!$C$16*COS(2*PI()*A1060/'ARIMAX(1,1,1) Model'!$C$24)+'ARIMAX(1,1,1) Model'!$C$17*SIN(4*PI()*A1060/'ARIMAX(1,1,1) Model'!$C$24)+'ARIMAX(1,1,1) Model'!$C$18*COS(4*PI()*A1060/'ARIMAX(1,1,1) Model'!$C$24)</f>
        <v>1842.81439831269</v>
      </c>
      <c r="AR1060" s="31" t="n">
        <f aca="false">IF(ISNUMBER(C1060),C1060,AP1060)-AQ1060</f>
        <v>7182.18560168731</v>
      </c>
      <c r="AS1060" s="31" t="n">
        <f aca="false">IF(ISNUMBER(C1060),C1060-AP1060,0)</f>
        <v>-93.3348993513246</v>
      </c>
      <c r="AT1060" s="32"/>
      <c r="AU1060" s="33"/>
      <c r="AV1060" s="33"/>
      <c r="AW1060" s="31"/>
      <c r="AX1060" s="31"/>
    </row>
    <row r="1061" customFormat="false" ht="16.5" hidden="false" customHeight="true" outlineLevel="0" collapsed="false">
      <c r="A1061" s="23" t="n">
        <v>1060</v>
      </c>
      <c r="B1061" s="24" t="n">
        <v>40690</v>
      </c>
      <c r="C1061" s="23" t="n">
        <v>9431</v>
      </c>
      <c r="D1061" s="25"/>
      <c r="E1061" s="25" t="n">
        <v>423000</v>
      </c>
      <c r="F1061" s="25"/>
      <c r="G1061" s="25" t="n">
        <v>99.546</v>
      </c>
      <c r="H1061" s="25" t="n">
        <v>113.406</v>
      </c>
      <c r="I1061" s="25" t="n">
        <v>3.849</v>
      </c>
      <c r="J1061" s="25" t="n">
        <v>15351.448</v>
      </c>
      <c r="K1061" s="25" t="n">
        <v>796585</v>
      </c>
      <c r="L1061" s="25" t="n">
        <v>1720</v>
      </c>
      <c r="M1061" s="25" t="n">
        <v>13.326</v>
      </c>
      <c r="N1061" s="25" t="n">
        <v>253124</v>
      </c>
      <c r="O1061" s="25" t="n">
        <v>10619.7</v>
      </c>
      <c r="P1061" s="25" t="n">
        <v>2646811</v>
      </c>
      <c r="Q1061" s="25"/>
      <c r="R1061" s="25" t="n">
        <v>11084</v>
      </c>
      <c r="S1061" s="25" t="n">
        <v>11.7544</v>
      </c>
      <c r="T1061" s="25" t="n">
        <v>114</v>
      </c>
      <c r="U1061" s="25" t="n">
        <v>22</v>
      </c>
      <c r="V1061" s="25" t="n">
        <v>80</v>
      </c>
      <c r="W1061" s="25" t="n">
        <v>87.365</v>
      </c>
      <c r="X1061" s="25"/>
      <c r="Y1061" s="25"/>
      <c r="Z1061" s="25"/>
      <c r="AA1061" s="25" t="n">
        <v>309839</v>
      </c>
      <c r="AB1061" s="26"/>
      <c r="AC1061" s="27" t="n">
        <v>0</v>
      </c>
      <c r="AD1061" s="28" t="n">
        <v>15.8</v>
      </c>
      <c r="AE1061" s="28" t="n">
        <v>47.7</v>
      </c>
      <c r="AF1061" s="27"/>
      <c r="AG1061" s="29" t="n">
        <f aca="false">6753.47943187+0.36116788*I1061+0.01252571*N1061-22.85359542*V1061+0.00407811*AA1061-0.00067349*E1061</f>
        <v>9075.81100577012</v>
      </c>
      <c r="AH1061" s="29" t="n">
        <f aca="false">A1061*'Simple Linear Regression'!$B$18+'Simple Linear Regression'!$B$17</f>
        <v>8789.55565587882</v>
      </c>
      <c r="AI1061" s="29" t="n">
        <f aca="false">7491.3971+0.0137554*N1061-0.00058829*E1061-34.3283*V1061+0.30565*L1061+54.6031*M1061</f>
        <v>9231.4672102</v>
      </c>
      <c r="AJ1061" s="29" t="n">
        <f aca="false">7491.3971-0.00058829*E1061+0.30565*L1061+54.6031*M1061+0.0137554*N1061-34.3283*V1061</f>
        <v>9231.4672102</v>
      </c>
      <c r="AK1061" s="30" t="n">
        <f aca="false">11611.58410651-152.38769329*I335+0.00324611*N335-2.92151591*V335-0.00770426*AA335-0.00077781*E335</f>
        <v>9528.14641338877</v>
      </c>
      <c r="AL1061" s="29" t="n">
        <f aca="false">2192.59+2373.87*I1061+0.0316653*N1061-15.7623*V1061+0.00202406*AA1061-0.000740146*E1061-0.00963493*(I1061*N1061)</f>
        <v>9010.86554547932</v>
      </c>
      <c r="AM1061" s="30" t="n">
        <f aca="false">5205.907083+122.0638992*I1061+13.609808*(N1061/1000)-1.245906883*AD1061+0.7746840854*AE1061-134.2474226*AC1061-1547.125689*IF(AND(B1061&gt;=DATE(2020,3,20),B1061&lt;=DATE(2020,6,26)),1,0)</f>
        <v>9137.96717333498</v>
      </c>
      <c r="AN1061" s="30" t="n">
        <f aca="false">IF(ISNUMBER(C1062),C1062,AN1062)-0.8328750492*(AD1063-AD1062)+3.274150872*(AE1063-AE1062)+0.7954612886*((IF(ISNUMBER(C1062),C1062,AN1062)-IF(ISNUMBER(C1061),C1061,AN1061))-(-0.8328750492*(AD1062-AD1061)+3.274150872*(AE1062-AE1061)))-1.394571582*AO1062+0.4181414112*AO1061</f>
        <v>8929.38029810507</v>
      </c>
      <c r="AP1061" s="31" t="n">
        <f aca="false">AQ1061+AR1060+'ARIMAX(1,1,1) Model'!$C$19*(AR1060-AR1059)+'ARIMAX(1,1,1) Model'!$C$20*AS1060</f>
        <v>9217.74821706233</v>
      </c>
      <c r="AQ1061" s="31" t="n">
        <f aca="false">'ARIMAX(1,1,1) Model'!$C$6*I1061+'ARIMAX(1,1,1) Model'!$C$7*N1061/1000+'ARIMAX(1,1,1) Model'!$C$8*AD1061+'ARIMAX(1,1,1) Model'!$C$9*AE1061+'ARIMAX(1,1,1) Model'!$C$10*AC1061+'ARIMAX(1,1,1) Model'!$C$11*IF(AND(B1061&gt;='ARIMAX(1,1,1) Model'!$C$25,B1061&lt;='ARIMAX(1,1,1) Model'!$C$26),1,0)+'ARIMAX(1,1,1) Model'!$C$12*E1061/1000+'ARIMAX(1,1,1) Model'!$C$13*V1061+'ARIMAX(1,1,1) Model'!$C$14*A1061+'ARIMAX(1,1,1) Model'!$C$15*SIN(2*PI()*A1061/'ARIMAX(1,1,1) Model'!$C$24)+'ARIMAX(1,1,1) Model'!$C$16*COS(2*PI()*A1061/'ARIMAX(1,1,1) Model'!$C$24)+'ARIMAX(1,1,1) Model'!$C$17*SIN(4*PI()*A1061/'ARIMAX(1,1,1) Model'!$C$24)+'ARIMAX(1,1,1) Model'!$C$18*COS(4*PI()*A1061/'ARIMAX(1,1,1) Model'!$C$24)</f>
        <v>1957.3732215059</v>
      </c>
      <c r="AR1061" s="31" t="n">
        <f aca="false">IF(ISNUMBER(C1061),C1061,AP1061)-AQ1061</f>
        <v>7473.6267784941</v>
      </c>
      <c r="AS1061" s="31" t="n">
        <f aca="false">IF(ISNUMBER(C1061),C1061-AP1061,0)</f>
        <v>213.251782937668</v>
      </c>
      <c r="AT1061" s="32"/>
      <c r="AU1061" s="33"/>
      <c r="AV1061" s="33"/>
      <c r="AW1061" s="31"/>
      <c r="AX1061" s="31"/>
    </row>
    <row r="1062" customFormat="false" ht="16.5" hidden="false" customHeight="true" outlineLevel="0" collapsed="false">
      <c r="A1062" s="23" t="n">
        <v>1061</v>
      </c>
      <c r="B1062" s="24" t="n">
        <v>40697</v>
      </c>
      <c r="C1062" s="23" t="n">
        <v>9163</v>
      </c>
      <c r="D1062" s="25"/>
      <c r="E1062" s="25" t="n">
        <v>418000</v>
      </c>
      <c r="F1062" s="25"/>
      <c r="G1062" s="25" t="n">
        <v>100.9225</v>
      </c>
      <c r="H1062" s="25" t="n">
        <v>115.68</v>
      </c>
      <c r="I1062" s="25" t="n">
        <v>3.794</v>
      </c>
      <c r="J1062" s="25" t="n">
        <v>15351.448</v>
      </c>
      <c r="K1062" s="25" t="n">
        <v>796585</v>
      </c>
      <c r="L1062" s="25" t="n">
        <v>1720</v>
      </c>
      <c r="M1062" s="25" t="n">
        <v>13.326</v>
      </c>
      <c r="N1062" s="25" t="n">
        <v>253124</v>
      </c>
      <c r="O1062" s="25" t="n">
        <v>10619.7</v>
      </c>
      <c r="P1062" s="25" t="n">
        <v>2646811</v>
      </c>
      <c r="Q1062" s="25"/>
      <c r="R1062" s="25" t="n">
        <v>11084</v>
      </c>
      <c r="S1062" s="25" t="n">
        <v>11.7544</v>
      </c>
      <c r="T1062" s="25" t="n">
        <v>114</v>
      </c>
      <c r="U1062" s="25" t="n">
        <v>22</v>
      </c>
      <c r="V1062" s="25" t="n">
        <v>80</v>
      </c>
      <c r="W1062" s="25" t="n">
        <v>87.5362</v>
      </c>
      <c r="X1062" s="25"/>
      <c r="Y1062" s="25"/>
      <c r="Z1062" s="25"/>
      <c r="AA1062" s="25" t="n">
        <v>309839</v>
      </c>
      <c r="AB1062" s="26"/>
      <c r="AC1062" s="27" t="n">
        <v>1</v>
      </c>
      <c r="AD1062" s="28" t="n">
        <v>4.1</v>
      </c>
      <c r="AE1062" s="28" t="n">
        <v>65.8</v>
      </c>
      <c r="AF1062" s="27"/>
      <c r="AG1062" s="29" t="n">
        <f aca="false">6753.47943187+0.36116788*I1062+0.01252571*N1062-22.85359542*V1062+0.00407811*AA1062-0.00067349*E1062</f>
        <v>9079.15859153672</v>
      </c>
      <c r="AH1062" s="29" t="n">
        <f aca="false">A1062*'Simple Linear Regression'!$B$18+'Simple Linear Regression'!$B$17</f>
        <v>8790.40869296273</v>
      </c>
      <c r="AI1062" s="29" t="n">
        <f aca="false">7491.3971+0.0137554*N1062-0.00058829*E1062-34.3283*V1062+0.30565*L1062+54.6031*M1062</f>
        <v>9234.4086602</v>
      </c>
      <c r="AJ1062" s="29" t="n">
        <f aca="false">7491.3971-0.00058829*E1062+0.30565*L1062+54.6031*M1062+0.0137554*N1062-34.3283*V1062</f>
        <v>9234.4086602</v>
      </c>
      <c r="AK1062" s="30" t="n">
        <f aca="false">11611.58410651-152.38769329*I336+0.00324611*N336-2.92151591*V336-0.00770426*AA336-0.00077781*E336</f>
        <v>9524.39387954851</v>
      </c>
      <c r="AL1062" s="29" t="n">
        <f aca="false">2192.59+2373.87*I1062+0.0316653*N1062-15.7623*V1062+0.00202406*AA1062-0.000740146*E1062-0.00963493*(I1062*N1062)</f>
        <v>9018.13918665192</v>
      </c>
      <c r="AM1062" s="30" t="n">
        <f aca="false">5205.907083+122.0638992*I1062+13.609808*(N1062/1000)-1.245906883*AD1062+0.7746840854*AE1062-134.2474226*AC1062-1547.125689*IF(AND(B1062&gt;=DATE(2020,3,20),B1062&lt;=DATE(2020,6,26)),1,0)</f>
        <v>9025.60512875582</v>
      </c>
      <c r="AN1062" s="30" t="n">
        <f aca="false">IF(ISNUMBER(C1063),C1063,AN1063)-0.8328750492*(AD1064-AD1063)+3.274150872*(AE1064-AE1063)+0.7954612886*((IF(ISNUMBER(C1063),C1063,AN1063)-IF(ISNUMBER(C1062),C1062,AN1062))-(-0.8328750492*(AD1063-AD1062)+3.274150872*(AE1063-AE1062)))-1.394571582*AO1063+0.4181414112*AO1062</f>
        <v>9446.52506754114</v>
      </c>
      <c r="AP1062" s="31" t="n">
        <f aca="false">AQ1062+AR1061+'ARIMAX(1,1,1) Model'!$C$19*(AR1061-AR1060)+'ARIMAX(1,1,1) Model'!$C$20*AS1061</f>
        <v>9229.09676018872</v>
      </c>
      <c r="AQ1062" s="31" t="n">
        <f aca="false">'ARIMAX(1,1,1) Model'!$C$6*I1062+'ARIMAX(1,1,1) Model'!$C$7*N1062/1000+'ARIMAX(1,1,1) Model'!$C$8*AD1062+'ARIMAX(1,1,1) Model'!$C$9*AE1062+'ARIMAX(1,1,1) Model'!$C$10*AC1062+'ARIMAX(1,1,1) Model'!$C$11*IF(AND(B1062&gt;='ARIMAX(1,1,1) Model'!$C$25,B1062&lt;='ARIMAX(1,1,1) Model'!$C$26),1,0)+'ARIMAX(1,1,1) Model'!$C$12*E1062/1000+'ARIMAX(1,1,1) Model'!$C$13*V1062+'ARIMAX(1,1,1) Model'!$C$14*A1062+'ARIMAX(1,1,1) Model'!$C$15*SIN(2*PI()*A1062/'ARIMAX(1,1,1) Model'!$C$24)+'ARIMAX(1,1,1) Model'!$C$16*COS(2*PI()*A1062/'ARIMAX(1,1,1) Model'!$C$24)+'ARIMAX(1,1,1) Model'!$C$17*SIN(4*PI()*A1062/'ARIMAX(1,1,1) Model'!$C$24)+'ARIMAX(1,1,1) Model'!$C$18*COS(4*PI()*A1062/'ARIMAX(1,1,1) Model'!$C$24)</f>
        <v>1918.98965332199</v>
      </c>
      <c r="AR1062" s="31" t="n">
        <f aca="false">IF(ISNUMBER(C1062),C1062,AP1062)-AQ1062</f>
        <v>7244.01034667801</v>
      </c>
      <c r="AS1062" s="31" t="n">
        <f aca="false">IF(ISNUMBER(C1062),C1062-AP1062,0)</f>
        <v>-66.0967601887223</v>
      </c>
      <c r="AT1062" s="32"/>
      <c r="AU1062" s="33"/>
      <c r="AV1062" s="33"/>
      <c r="AW1062" s="31"/>
      <c r="AX1062" s="31"/>
    </row>
    <row r="1063" customFormat="false" ht="16.5" hidden="false" customHeight="true" outlineLevel="0" collapsed="false">
      <c r="A1063" s="23" t="n">
        <v>1062</v>
      </c>
      <c r="B1063" s="24" t="n">
        <v>40704</v>
      </c>
      <c r="C1063" s="23" t="n">
        <v>9370</v>
      </c>
      <c r="D1063" s="25"/>
      <c r="E1063" s="25" t="n">
        <v>423000</v>
      </c>
      <c r="F1063" s="25"/>
      <c r="G1063" s="25" t="n">
        <v>100.054</v>
      </c>
      <c r="H1063" s="25" t="n">
        <v>117.726</v>
      </c>
      <c r="I1063" s="25" t="n">
        <v>3.781</v>
      </c>
      <c r="J1063" s="25" t="n">
        <v>15351.448</v>
      </c>
      <c r="K1063" s="25" t="n">
        <v>783261</v>
      </c>
      <c r="L1063" s="25" t="n">
        <v>1790</v>
      </c>
      <c r="M1063" s="25" t="n">
        <v>13.326</v>
      </c>
      <c r="N1063" s="25" t="n">
        <v>253124</v>
      </c>
      <c r="O1063" s="25" t="n">
        <v>10652.1</v>
      </c>
      <c r="P1063" s="25" t="n">
        <v>2646811</v>
      </c>
      <c r="Q1063" s="25"/>
      <c r="R1063" s="25" t="n">
        <v>11084</v>
      </c>
      <c r="S1063" s="25" t="n">
        <v>11.7544</v>
      </c>
      <c r="T1063" s="25" t="n">
        <v>114</v>
      </c>
      <c r="U1063" s="25" t="n">
        <v>22</v>
      </c>
      <c r="V1063" s="25" t="n">
        <v>84.4</v>
      </c>
      <c r="W1063" s="25" t="n">
        <v>86.629825</v>
      </c>
      <c r="X1063" s="25"/>
      <c r="Y1063" s="25"/>
      <c r="Z1063" s="25"/>
      <c r="AA1063" s="25" t="n">
        <v>309839</v>
      </c>
      <c r="AB1063" s="26"/>
      <c r="AC1063" s="27" t="n">
        <v>0</v>
      </c>
      <c r="AD1063" s="28" t="n">
        <v>4.4</v>
      </c>
      <c r="AE1063" s="28" t="n">
        <v>76.4</v>
      </c>
      <c r="AF1063" s="27"/>
      <c r="AG1063" s="29" t="n">
        <f aca="false">6753.47943187+0.36116788*I1063+0.01252571*N1063-22.85359542*V1063+0.00407811*AA1063-0.00067349*E1063</f>
        <v>8975.23062650628</v>
      </c>
      <c r="AH1063" s="29" t="n">
        <f aca="false">A1063*'Simple Linear Regression'!$B$18+'Simple Linear Regression'!$B$17</f>
        <v>8791.26173004663</v>
      </c>
      <c r="AI1063" s="29" t="n">
        <f aca="false">7491.3971+0.0137554*N1063-0.00058829*E1063-34.3283*V1063+0.30565*L1063+54.6031*M1063</f>
        <v>9101.8181902</v>
      </c>
      <c r="AJ1063" s="29" t="n">
        <f aca="false">7491.3971-0.00058829*E1063+0.30565*L1063+54.6031*M1063+0.0137554*N1063-34.3283*V1063</f>
        <v>9101.8181902</v>
      </c>
      <c r="AK1063" s="30" t="n">
        <f aca="false">11611.58410651-152.38769329*I337+0.00324611*N337-2.92151591*V337-0.00770426*AA337-0.00077781*E337</f>
        <v>9500.49295850167</v>
      </c>
      <c r="AL1063" s="29" t="n">
        <f aca="false">2192.59+2373.87*I1063+0.0316653*N1063-15.7623*V1063+0.00202406*AA1063-0.000740146*E1063-0.00963493*(I1063*N1063)</f>
        <v>8945.92884292908</v>
      </c>
      <c r="AM1063" s="30" t="n">
        <f aca="false">5205.907083+122.0638992*I1063+13.609808*(N1063/1000)-1.245906883*AD1063+0.7746840854*AE1063-134.2474226*AC1063-1547.125689*IF(AND(B1063&gt;=DATE(2020,3,20),B1063&lt;=DATE(2020,6,26)),1,0)</f>
        <v>9166.10359990656</v>
      </c>
      <c r="AN1063" s="30" t="n">
        <f aca="false">IF(ISNUMBER(C1064),C1064,AN1064)-0.8328750492*(AD1065-AD1064)+3.274150872*(AE1065-AE1064)+0.7954612886*((IF(ISNUMBER(C1064),C1064,AN1064)-IF(ISNUMBER(C1063),C1063,AN1063))-(-0.8328750492*(AD1064-AD1063)+3.274150872*(AE1064-AE1063)))-1.394571582*AO1064+0.4181414112*AO1063</f>
        <v>9375.49054432669</v>
      </c>
      <c r="AP1063" s="31" t="n">
        <f aca="false">AQ1063+AR1062+'ARIMAX(1,1,1) Model'!$C$19*(AR1062-AR1061)+'ARIMAX(1,1,1) Model'!$C$20*AS1062</f>
        <v>9411.00413307929</v>
      </c>
      <c r="AQ1063" s="31" t="n">
        <f aca="false">'ARIMAX(1,1,1) Model'!$C$6*I1063+'ARIMAX(1,1,1) Model'!$C$7*N1063/1000+'ARIMAX(1,1,1) Model'!$C$8*AD1063+'ARIMAX(1,1,1) Model'!$C$9*AE1063+'ARIMAX(1,1,1) Model'!$C$10*AC1063+'ARIMAX(1,1,1) Model'!$C$11*IF(AND(B1063&gt;='ARIMAX(1,1,1) Model'!$C$25,B1063&lt;='ARIMAX(1,1,1) Model'!$C$26),1,0)+'ARIMAX(1,1,1) Model'!$C$12*E1063/1000+'ARIMAX(1,1,1) Model'!$C$13*V1063+'ARIMAX(1,1,1) Model'!$C$14*A1063+'ARIMAX(1,1,1) Model'!$C$15*SIN(2*PI()*A1063/'ARIMAX(1,1,1) Model'!$C$24)+'ARIMAX(1,1,1) Model'!$C$16*COS(2*PI()*A1063/'ARIMAX(1,1,1) Model'!$C$24)+'ARIMAX(1,1,1) Model'!$C$17*SIN(4*PI()*A1063/'ARIMAX(1,1,1) Model'!$C$24)+'ARIMAX(1,1,1) Model'!$C$18*COS(4*PI()*A1063/'ARIMAX(1,1,1) Model'!$C$24)</f>
        <v>2129.89605200796</v>
      </c>
      <c r="AR1063" s="31" t="n">
        <f aca="false">IF(ISNUMBER(C1063),C1063,AP1063)-AQ1063</f>
        <v>7240.10394799204</v>
      </c>
      <c r="AS1063" s="31" t="n">
        <f aca="false">IF(ISNUMBER(C1063),C1063-AP1063,0)</f>
        <v>-41.0041330792938</v>
      </c>
      <c r="AT1063" s="32"/>
      <c r="AU1063" s="33"/>
      <c r="AV1063" s="33"/>
      <c r="AW1063" s="31"/>
      <c r="AX1063" s="31"/>
    </row>
    <row r="1064" customFormat="false" ht="16.5" hidden="false" customHeight="true" outlineLevel="0" collapsed="false">
      <c r="A1064" s="23" t="n">
        <v>1063</v>
      </c>
      <c r="B1064" s="24" t="n">
        <v>40711</v>
      </c>
      <c r="C1064" s="23" t="n">
        <v>9319</v>
      </c>
      <c r="D1064" s="25"/>
      <c r="E1064" s="25" t="n">
        <v>413000</v>
      </c>
      <c r="F1064" s="25"/>
      <c r="G1064" s="25" t="n">
        <v>95.874</v>
      </c>
      <c r="H1064" s="25" t="n">
        <v>116.788</v>
      </c>
      <c r="I1064" s="25" t="n">
        <v>3.713</v>
      </c>
      <c r="J1064" s="25" t="n">
        <v>15351.448</v>
      </c>
      <c r="K1064" s="25" t="n">
        <v>783261</v>
      </c>
      <c r="L1064" s="25" t="n">
        <v>1790</v>
      </c>
      <c r="M1064" s="25" t="n">
        <v>12.28</v>
      </c>
      <c r="N1064" s="25" t="n">
        <v>249578</v>
      </c>
      <c r="O1064" s="25" t="n">
        <v>10652.1</v>
      </c>
      <c r="P1064" s="25" t="n">
        <v>2672031</v>
      </c>
      <c r="Q1064" s="25"/>
      <c r="R1064" s="25" t="n">
        <v>11084</v>
      </c>
      <c r="S1064" s="25" t="n">
        <v>11.7544</v>
      </c>
      <c r="T1064" s="25" t="n">
        <v>114</v>
      </c>
      <c r="U1064" s="25" t="n">
        <v>22</v>
      </c>
      <c r="V1064" s="25" t="n">
        <v>84.4</v>
      </c>
      <c r="W1064" s="25" t="n">
        <v>86.60686</v>
      </c>
      <c r="X1064" s="25"/>
      <c r="Y1064" s="25"/>
      <c r="Z1064" s="25"/>
      <c r="AA1064" s="25" t="n">
        <v>309839</v>
      </c>
      <c r="AB1064" s="26"/>
      <c r="AC1064" s="27" t="n">
        <v>0</v>
      </c>
      <c r="AD1064" s="28" t="n">
        <v>3.8</v>
      </c>
      <c r="AE1064" s="28" t="n">
        <v>57.7</v>
      </c>
      <c r="AF1064" s="27"/>
      <c r="AG1064" s="29" t="n">
        <f aca="false">6753.47943187+0.36116788*I1064+0.01252571*N1064-22.85359542*V1064+0.00407811*AA1064-0.00067349*E1064</f>
        <v>8937.52479943044</v>
      </c>
      <c r="AH1064" s="29" t="n">
        <f aca="false">A1064*'Simple Linear Regression'!$B$18+'Simple Linear Regression'!$B$17</f>
        <v>8792.11476713054</v>
      </c>
      <c r="AI1064" s="29" t="n">
        <f aca="false">7491.3971+0.0137554*N1064-0.00058829*E1064-34.3283*V1064+0.30565*L1064+54.6031*M1064</f>
        <v>9001.8095992</v>
      </c>
      <c r="AJ1064" s="29" t="n">
        <f aca="false">7491.3971-0.00058829*E1064+0.30565*L1064+54.6031*M1064+0.0137554*N1064-34.3283*V1064</f>
        <v>9001.8095992</v>
      </c>
      <c r="AK1064" s="30" t="n">
        <f aca="false">11611.58410651-152.38769329*I338+0.00324611*N338-2.92151591*V338-0.00770426*AA338-0.00077781*E338</f>
        <v>9563.11954839483</v>
      </c>
      <c r="AL1064" s="29" t="n">
        <f aca="false">2192.59+2373.87*I1064+0.0316653*N1064-15.7623*V1064+0.00202406*AA1064-0.000740146*E1064-0.00963493*(I1064*N1064)</f>
        <v>8972.31892616798</v>
      </c>
      <c r="AM1064" s="30" t="n">
        <f aca="false">5205.907083+122.0638992*I1064+13.609808*(N1064/1000)-1.245906883*AD1064+0.7746840854*AE1064-134.2474226*AC1064-1547.125689*IF(AND(B1064&gt;=DATE(2020,3,20),B1064&lt;=DATE(2020,6,26)),1,0)</f>
        <v>9095.80382732578</v>
      </c>
      <c r="AN1064" s="30" t="n">
        <f aca="false">IF(ISNUMBER(C1065),C1065,AN1065)-0.8328750492*(AD1066-AD1065)+3.274150872*(AE1066-AE1065)+0.7954612886*((IF(ISNUMBER(C1065),C1065,AN1065)-IF(ISNUMBER(C1064),C1064,AN1064))-(-0.8328750492*(AD1065-AD1064)+3.274150872*(AE1065-AE1064)))-1.394571582*AO1065+0.4181414112*AO1064</f>
        <v>9193.35742899682</v>
      </c>
      <c r="AP1064" s="31" t="n">
        <f aca="false">AQ1064+AR1063+'ARIMAX(1,1,1) Model'!$C$19*(AR1063-AR1062)+'ARIMAX(1,1,1) Model'!$C$20*AS1063</f>
        <v>9360.62820799011</v>
      </c>
      <c r="AQ1064" s="31" t="n">
        <f aca="false">'ARIMAX(1,1,1) Model'!$C$6*I1064+'ARIMAX(1,1,1) Model'!$C$7*N1064/1000+'ARIMAX(1,1,1) Model'!$C$8*AD1064+'ARIMAX(1,1,1) Model'!$C$9*AE1064+'ARIMAX(1,1,1) Model'!$C$10*AC1064+'ARIMAX(1,1,1) Model'!$C$11*IF(AND(B1064&gt;='ARIMAX(1,1,1) Model'!$C$25,B1064&lt;='ARIMAX(1,1,1) Model'!$C$26),1,0)+'ARIMAX(1,1,1) Model'!$C$12*E1064/1000+'ARIMAX(1,1,1) Model'!$C$13*V1064+'ARIMAX(1,1,1) Model'!$C$14*A1064+'ARIMAX(1,1,1) Model'!$C$15*SIN(2*PI()*A1064/'ARIMAX(1,1,1) Model'!$C$24)+'ARIMAX(1,1,1) Model'!$C$16*COS(2*PI()*A1064/'ARIMAX(1,1,1) Model'!$C$24)+'ARIMAX(1,1,1) Model'!$C$17*SIN(4*PI()*A1064/'ARIMAX(1,1,1) Model'!$C$24)+'ARIMAX(1,1,1) Model'!$C$18*COS(4*PI()*A1064/'ARIMAX(1,1,1) Model'!$C$24)</f>
        <v>2083.99811433012</v>
      </c>
      <c r="AR1064" s="31" t="n">
        <f aca="false">IF(ISNUMBER(C1064),C1064,AP1064)-AQ1064</f>
        <v>7235.00188566988</v>
      </c>
      <c r="AS1064" s="31" t="n">
        <f aca="false">IF(ISNUMBER(C1064),C1064-AP1064,0)</f>
        <v>-41.6282079901102</v>
      </c>
      <c r="AT1064" s="32"/>
      <c r="AU1064" s="33"/>
      <c r="AV1064" s="33"/>
      <c r="AW1064" s="31"/>
      <c r="AX1064" s="31"/>
    </row>
    <row r="1065" customFormat="false" ht="16.5" hidden="false" customHeight="true" outlineLevel="0" collapsed="false">
      <c r="A1065" s="23" t="n">
        <v>1064</v>
      </c>
      <c r="B1065" s="24" t="n">
        <v>40718</v>
      </c>
      <c r="C1065" s="23" t="n">
        <v>9261</v>
      </c>
      <c r="D1065" s="25"/>
      <c r="E1065" s="25" t="n">
        <v>416000</v>
      </c>
      <c r="F1065" s="25"/>
      <c r="G1065" s="25" t="n">
        <v>92.696</v>
      </c>
      <c r="H1065" s="25" t="n">
        <v>110.176</v>
      </c>
      <c r="I1065" s="25" t="n">
        <v>3.652</v>
      </c>
      <c r="J1065" s="25" t="n">
        <v>15351.448</v>
      </c>
      <c r="K1065" s="25" t="n">
        <v>783261</v>
      </c>
      <c r="L1065" s="25" t="n">
        <v>1790</v>
      </c>
      <c r="M1065" s="25" t="n">
        <v>12.28</v>
      </c>
      <c r="N1065" s="25" t="n">
        <v>249578</v>
      </c>
      <c r="O1065" s="25" t="n">
        <v>10652.1</v>
      </c>
      <c r="P1065" s="25" t="n">
        <v>2672031</v>
      </c>
      <c r="Q1065" s="25"/>
      <c r="R1065" s="25" t="n">
        <v>11084</v>
      </c>
      <c r="S1065" s="25" t="n">
        <v>11.7544</v>
      </c>
      <c r="T1065" s="25" t="n">
        <v>114</v>
      </c>
      <c r="U1065" s="25" t="n">
        <v>22</v>
      </c>
      <c r="V1065" s="25" t="n">
        <v>84.4</v>
      </c>
      <c r="W1065" s="25" t="n">
        <v>87.19576</v>
      </c>
      <c r="X1065" s="25"/>
      <c r="Y1065" s="25"/>
      <c r="Z1065" s="25"/>
      <c r="AA1065" s="25" t="n">
        <v>309839</v>
      </c>
      <c r="AB1065" s="26"/>
      <c r="AC1065" s="27" t="n">
        <v>0</v>
      </c>
      <c r="AD1065" s="28" t="n">
        <v>0.3</v>
      </c>
      <c r="AE1065" s="28" t="n">
        <v>71.7</v>
      </c>
      <c r="AF1065" s="27"/>
      <c r="AG1065" s="29" t="n">
        <f aca="false">6753.47943187+0.36116788*I1065+0.01252571*N1065-22.85359542*V1065+0.00407811*AA1065-0.00067349*E1065</f>
        <v>8935.48229818976</v>
      </c>
      <c r="AH1065" s="29" t="n">
        <f aca="false">A1065*'Simple Linear Regression'!$B$18+'Simple Linear Regression'!$B$17</f>
        <v>8792.96780421444</v>
      </c>
      <c r="AI1065" s="29" t="n">
        <f aca="false">7491.3971+0.0137554*N1065-0.00058829*E1065-34.3283*V1065+0.30565*L1065+54.6031*M1065</f>
        <v>9000.0447292</v>
      </c>
      <c r="AJ1065" s="29" t="n">
        <f aca="false">7491.3971-0.00058829*E1065+0.30565*L1065+54.6031*M1065+0.0137554*N1065-34.3283*V1065</f>
        <v>9000.0447292</v>
      </c>
      <c r="AK1065" s="30" t="n">
        <f aca="false">11611.58410651-152.38769329*I339+0.00324611*N339-2.92151591*V339-0.00770426*AA339-0.00077781*E339</f>
        <v>9583.51086762167</v>
      </c>
      <c r="AL1065" s="29" t="n">
        <f aca="false">2192.59+2373.87*I1065+0.0316653*N1065-15.7623*V1065+0.00202406*AA1065-0.000740146*E1065-0.00963493*(I1065*N1065)</f>
        <v>8971.97707829992</v>
      </c>
      <c r="AM1065" s="30" t="n">
        <f aca="false">5205.907083+122.0638992*I1065+13.609808*(N1065/1000)-1.245906883*AD1065+0.7746840854*AE1065-134.2474226*AC1065-1547.125689*IF(AND(B1065&gt;=DATE(2020,3,20),B1065&lt;=DATE(2020,6,26)),1,0)</f>
        <v>9103.56418076068</v>
      </c>
      <c r="AN1065" s="30" t="n">
        <f aca="false">IF(ISNUMBER(C1066),C1066,AN1066)-0.8328750492*(AD1067-AD1066)+3.274150872*(AE1067-AE1066)+0.7954612886*((IF(ISNUMBER(C1066),C1066,AN1066)-IF(ISNUMBER(C1065),C1065,AN1065))-(-0.8328750492*(AD1066-AD1065)+3.274150872*(AE1066-AE1065)))-1.394571582*AO1066+0.4181414112*AO1065</f>
        <v>9413.65688884593</v>
      </c>
      <c r="AP1065" s="31" t="n">
        <f aca="false">AQ1065+AR1064+'ARIMAX(1,1,1) Model'!$C$19*(AR1064-AR1063)+'ARIMAX(1,1,1) Model'!$C$20*AS1064</f>
        <v>9391.44549516158</v>
      </c>
      <c r="AQ1065" s="31" t="n">
        <f aca="false">'ARIMAX(1,1,1) Model'!$C$6*I1065+'ARIMAX(1,1,1) Model'!$C$7*N1065/1000+'ARIMAX(1,1,1) Model'!$C$8*AD1065+'ARIMAX(1,1,1) Model'!$C$9*AE1065+'ARIMAX(1,1,1) Model'!$C$10*AC1065+'ARIMAX(1,1,1) Model'!$C$11*IF(AND(B1065&gt;='ARIMAX(1,1,1) Model'!$C$25,B1065&lt;='ARIMAX(1,1,1) Model'!$C$26),1,0)+'ARIMAX(1,1,1) Model'!$C$12*E1065/1000+'ARIMAX(1,1,1) Model'!$C$13*V1065+'ARIMAX(1,1,1) Model'!$C$14*A1065+'ARIMAX(1,1,1) Model'!$C$15*SIN(2*PI()*A1065/'ARIMAX(1,1,1) Model'!$C$24)+'ARIMAX(1,1,1) Model'!$C$16*COS(2*PI()*A1065/'ARIMAX(1,1,1) Model'!$C$24)+'ARIMAX(1,1,1) Model'!$C$17*SIN(4*PI()*A1065/'ARIMAX(1,1,1) Model'!$C$24)+'ARIMAX(1,1,1) Model'!$C$18*COS(4*PI()*A1065/'ARIMAX(1,1,1) Model'!$C$24)</f>
        <v>2119.47235934104</v>
      </c>
      <c r="AR1065" s="31" t="n">
        <f aca="false">IF(ISNUMBER(C1065),C1065,AP1065)-AQ1065</f>
        <v>7141.52764065896</v>
      </c>
      <c r="AS1065" s="31" t="n">
        <f aca="false">IF(ISNUMBER(C1065),C1065-AP1065,0)</f>
        <v>-130.445495161583</v>
      </c>
      <c r="AT1065" s="32"/>
      <c r="AU1065" s="33"/>
      <c r="AV1065" s="33"/>
      <c r="AW1065" s="31"/>
      <c r="AX1065" s="31"/>
    </row>
    <row r="1066" customFormat="false" ht="16.5" hidden="false" customHeight="true" outlineLevel="0" collapsed="false">
      <c r="A1066" s="23" t="n">
        <v>1065</v>
      </c>
      <c r="B1066" s="24" t="n">
        <v>40725</v>
      </c>
      <c r="C1066" s="23" t="n">
        <v>9309</v>
      </c>
      <c r="D1066" s="25"/>
      <c r="E1066" s="25" t="n">
        <v>421000</v>
      </c>
      <c r="F1066" s="25"/>
      <c r="G1066" s="25" t="n">
        <v>93.702</v>
      </c>
      <c r="H1066" s="25" t="n">
        <v>109.032</v>
      </c>
      <c r="I1066" s="25" t="n">
        <v>3.574</v>
      </c>
      <c r="J1066" s="25" t="n">
        <v>15351.448</v>
      </c>
      <c r="K1066" s="25" t="n">
        <v>783261</v>
      </c>
      <c r="L1066" s="25" t="n">
        <v>1790</v>
      </c>
      <c r="M1066" s="25" t="n">
        <v>12.28</v>
      </c>
      <c r="N1066" s="25" t="n">
        <v>249578</v>
      </c>
      <c r="O1066" s="25" t="n">
        <v>10652.1</v>
      </c>
      <c r="P1066" s="25" t="n">
        <v>2672031</v>
      </c>
      <c r="Q1066" s="25"/>
      <c r="R1066" s="25" t="n">
        <v>11084</v>
      </c>
      <c r="S1066" s="25" t="n">
        <v>11.7544</v>
      </c>
      <c r="T1066" s="25" t="n">
        <v>114</v>
      </c>
      <c r="U1066" s="25" t="n">
        <v>22</v>
      </c>
      <c r="V1066" s="25" t="n">
        <v>84.4</v>
      </c>
      <c r="W1066" s="25" t="n">
        <v>87.16218</v>
      </c>
      <c r="X1066" s="25"/>
      <c r="Y1066" s="25"/>
      <c r="Z1066" s="25"/>
      <c r="AA1066" s="25" t="n">
        <v>309839</v>
      </c>
      <c r="AB1066" s="26"/>
      <c r="AC1066" s="27" t="n">
        <v>0</v>
      </c>
      <c r="AD1066" s="28" t="n">
        <v>0</v>
      </c>
      <c r="AE1066" s="28" t="n">
        <v>76.9</v>
      </c>
      <c r="AF1066" s="27"/>
      <c r="AG1066" s="29" t="n">
        <f aca="false">6753.47943187+0.36116788*I1066+0.01252571*N1066-22.85359542*V1066+0.00407811*AA1066-0.00067349*E1066</f>
        <v>8932.08667709512</v>
      </c>
      <c r="AH1066" s="29" t="n">
        <f aca="false">A1066*'Simple Linear Regression'!$B$18+'Simple Linear Regression'!$B$17</f>
        <v>8793.82084129834</v>
      </c>
      <c r="AI1066" s="29" t="n">
        <f aca="false">7491.3971+0.0137554*N1066-0.00058829*E1066-34.3283*V1066+0.30565*L1066+54.6031*M1066</f>
        <v>8997.1032792</v>
      </c>
      <c r="AJ1066" s="29" t="n">
        <f aca="false">7491.3971-0.00058829*E1066+0.30565*L1066+54.6031*M1066+0.0137554*N1066-34.3283*V1066</f>
        <v>8997.1032792</v>
      </c>
      <c r="AK1066" s="30" t="n">
        <f aca="false">11611.58410651-152.38769329*I340+0.00324611*N340-2.92151591*V340-0.00770426*AA340-0.00077781*E340</f>
        <v>9580.6885314747</v>
      </c>
      <c r="AL1066" s="29" t="n">
        <f aca="false">2192.59+2373.87*I1066+0.0316653*N1066-15.7623*V1066+0.00202406*AA1066-0.000740146*E1066-0.00963493*(I1066*N1066)</f>
        <v>8970.67847994404</v>
      </c>
      <c r="AM1066" s="30" t="n">
        <f aca="false">5205.907083+122.0638992*I1066+13.609808*(N1066/1000)-1.245906883*AD1066+0.7746840854*AE1066-134.2474226*AC1066-1547.125689*IF(AND(B1066&gt;=DATE(2020,3,20),B1066&lt;=DATE(2020,6,26)),1,0)</f>
        <v>9098.44532593206</v>
      </c>
      <c r="AN1066" s="30" t="n">
        <f aca="false">IF(ISNUMBER(C1067),C1067,AN1067)-0.8328750492*(AD1068-AD1067)+3.274150872*(AE1068-AE1067)+0.7954612886*((IF(ISNUMBER(C1067),C1067,AN1067)-IF(ISNUMBER(C1066),C1066,AN1066))-(-0.8328750492*(AD1067-AD1066)+3.274150872*(AE1067-AE1066)))-1.394571582*AO1067+0.4181414112*AO1066</f>
        <v>8694.89184933046</v>
      </c>
      <c r="AP1066" s="31" t="n">
        <f aca="false">AQ1066+AR1065+'ARIMAX(1,1,1) Model'!$C$19*(AR1065-AR1064)+'ARIMAX(1,1,1) Model'!$C$20*AS1065</f>
        <v>9376.96834532742</v>
      </c>
      <c r="AQ1066" s="31" t="n">
        <f aca="false">'ARIMAX(1,1,1) Model'!$C$6*I1066+'ARIMAX(1,1,1) Model'!$C$7*N1066/1000+'ARIMAX(1,1,1) Model'!$C$8*AD1066+'ARIMAX(1,1,1) Model'!$C$9*AE1066+'ARIMAX(1,1,1) Model'!$C$10*AC1066+'ARIMAX(1,1,1) Model'!$C$11*IF(AND(B1066&gt;='ARIMAX(1,1,1) Model'!$C$25,B1066&lt;='ARIMAX(1,1,1) Model'!$C$26),1,0)+'ARIMAX(1,1,1) Model'!$C$12*E1066/1000+'ARIMAX(1,1,1) Model'!$C$13*V1066+'ARIMAX(1,1,1) Model'!$C$14*A1066+'ARIMAX(1,1,1) Model'!$C$15*SIN(2*PI()*A1066/'ARIMAX(1,1,1) Model'!$C$24)+'ARIMAX(1,1,1) Model'!$C$16*COS(2*PI()*A1066/'ARIMAX(1,1,1) Model'!$C$24)+'ARIMAX(1,1,1) Model'!$C$17*SIN(4*PI()*A1066/'ARIMAX(1,1,1) Model'!$C$24)+'ARIMAX(1,1,1) Model'!$C$18*COS(4*PI()*A1066/'ARIMAX(1,1,1) Model'!$C$24)</f>
        <v>2127.14556509271</v>
      </c>
      <c r="AR1066" s="31" t="n">
        <f aca="false">IF(ISNUMBER(C1066),C1066,AP1066)-AQ1066</f>
        <v>7181.85443490729</v>
      </c>
      <c r="AS1066" s="31" t="n">
        <f aca="false">IF(ISNUMBER(C1066),C1066-AP1066,0)</f>
        <v>-67.9683453274156</v>
      </c>
      <c r="AT1066" s="32"/>
      <c r="AU1066" s="33"/>
      <c r="AV1066" s="33"/>
      <c r="AW1066" s="31"/>
      <c r="AX1066" s="31"/>
    </row>
    <row r="1067" customFormat="false" ht="16.5" hidden="false" customHeight="true" outlineLevel="0" collapsed="false">
      <c r="A1067" s="23" t="n">
        <v>1066</v>
      </c>
      <c r="B1067" s="24" t="n">
        <v>40732</v>
      </c>
      <c r="C1067" s="23" t="n">
        <v>9016</v>
      </c>
      <c r="D1067" s="25"/>
      <c r="E1067" s="25" t="n">
        <v>418000</v>
      </c>
      <c r="F1067" s="25"/>
      <c r="G1067" s="25" t="n">
        <v>97.1225</v>
      </c>
      <c r="H1067" s="25" t="n">
        <v>115.39</v>
      </c>
      <c r="I1067" s="25" t="n">
        <v>3.579</v>
      </c>
      <c r="J1067" s="25" t="n">
        <v>15351.448</v>
      </c>
      <c r="K1067" s="25" t="n">
        <v>783261</v>
      </c>
      <c r="L1067" s="25" t="n">
        <v>1836</v>
      </c>
      <c r="M1067" s="25" t="n">
        <v>12.28</v>
      </c>
      <c r="N1067" s="25" t="n">
        <v>249578</v>
      </c>
      <c r="O1067" s="25" t="n">
        <v>10672.2</v>
      </c>
      <c r="P1067" s="25" t="n">
        <v>2672031</v>
      </c>
      <c r="Q1067" s="25" t="n">
        <v>1200</v>
      </c>
      <c r="R1067" s="25" t="n">
        <v>11084</v>
      </c>
      <c r="S1067" s="25" t="n">
        <v>11.7544</v>
      </c>
      <c r="T1067" s="25" t="n">
        <v>114</v>
      </c>
      <c r="U1067" s="25" t="n">
        <v>22</v>
      </c>
      <c r="V1067" s="25" t="n">
        <v>82.9</v>
      </c>
      <c r="W1067" s="25" t="n">
        <v>86.87632</v>
      </c>
      <c r="X1067" s="25"/>
      <c r="Y1067" s="25"/>
      <c r="Z1067" s="25"/>
      <c r="AA1067" s="25" t="n">
        <v>309839</v>
      </c>
      <c r="AB1067" s="26"/>
      <c r="AC1067" s="27" t="n">
        <v>1</v>
      </c>
      <c r="AD1067" s="28" t="n">
        <v>0</v>
      </c>
      <c r="AE1067" s="28" t="n">
        <v>101.4</v>
      </c>
      <c r="AF1067" s="27"/>
      <c r="AG1067" s="29" t="n">
        <f aca="false">6753.47943187+0.36116788*I1067+0.01252571*N1067-22.85359542*V1067+0.00407811*AA1067-0.00067349*E1067</f>
        <v>8968.38934606452</v>
      </c>
      <c r="AH1067" s="29" t="n">
        <f aca="false">A1067*'Simple Linear Regression'!$B$18+'Simple Linear Regression'!$B$17</f>
        <v>8794.67387838225</v>
      </c>
      <c r="AI1067" s="29" t="n">
        <f aca="false">7491.3971+0.0137554*N1067-0.00058829*E1067-34.3283*V1067+0.30565*L1067+54.6031*M1067</f>
        <v>9064.4204992</v>
      </c>
      <c r="AJ1067" s="29" t="n">
        <f aca="false">7491.3971-0.00058829*E1067+0.30565*L1067+54.6031*M1067+0.0137554*N1067-34.3283*V1067</f>
        <v>9064.4204992</v>
      </c>
      <c r="AK1067" s="30" t="n">
        <f aca="false">11611.58410651-152.38769329*I341+0.00324611*N341-2.92151591*V341-0.00770426*AA341-0.00077781*E341</f>
        <v>9551.97884657003</v>
      </c>
      <c r="AL1067" s="29" t="n">
        <f aca="false">2192.59+2373.87*I1067+0.0316653*N1067-15.7623*V1067+0.00202406*AA1067-0.000740146*E1067-0.00963493*(I1067*N1067)</f>
        <v>8996.38838514634</v>
      </c>
      <c r="AM1067" s="30" t="n">
        <f aca="false">5205.907083+122.0638992*I1067+13.609808*(N1067/1000)-1.245906883*AD1067+0.7746840854*AE1067-134.2474226*AC1067-1547.125689*IF(AND(B1067&gt;=DATE(2020,3,20),B1067&lt;=DATE(2020,6,26)),1,0)</f>
        <v>8983.78798292036</v>
      </c>
      <c r="AN1067" s="30" t="n">
        <f aca="false">IF(ISNUMBER(C1068),C1068,AN1068)-0.8328750492*(AD1069-AD1068)+3.274150872*(AE1069-AE1068)+0.7954612886*((IF(ISNUMBER(C1068),C1068,AN1068)-IF(ISNUMBER(C1067),C1067,AN1067))-(-0.8328750492*(AD1068-AD1067)+3.274150872*(AE1068-AE1067)))-1.394571582*AO1068+0.4181414112*AO1067</f>
        <v>9111.82427612347</v>
      </c>
      <c r="AP1067" s="31" t="n">
        <f aca="false">AQ1067+AR1066+'ARIMAX(1,1,1) Model'!$C$19*(AR1066-AR1065)+'ARIMAX(1,1,1) Model'!$C$20*AS1066</f>
        <v>9288.32237345388</v>
      </c>
      <c r="AQ1067" s="31" t="n">
        <f aca="false">'ARIMAX(1,1,1) Model'!$C$6*I1067+'ARIMAX(1,1,1) Model'!$C$7*N1067/1000+'ARIMAX(1,1,1) Model'!$C$8*AD1067+'ARIMAX(1,1,1) Model'!$C$9*AE1067+'ARIMAX(1,1,1) Model'!$C$10*AC1067+'ARIMAX(1,1,1) Model'!$C$11*IF(AND(B1067&gt;='ARIMAX(1,1,1) Model'!$C$25,B1067&lt;='ARIMAX(1,1,1) Model'!$C$26),1,0)+'ARIMAX(1,1,1) Model'!$C$12*E1067/1000+'ARIMAX(1,1,1) Model'!$C$13*V1067+'ARIMAX(1,1,1) Model'!$C$14*A1067+'ARIMAX(1,1,1) Model'!$C$15*SIN(2*PI()*A1067/'ARIMAX(1,1,1) Model'!$C$24)+'ARIMAX(1,1,1) Model'!$C$16*COS(2*PI()*A1067/'ARIMAX(1,1,1) Model'!$C$24)+'ARIMAX(1,1,1) Model'!$C$17*SIN(4*PI()*A1067/'ARIMAX(1,1,1) Model'!$C$24)+'ARIMAX(1,1,1) Model'!$C$18*COS(4*PI()*A1067/'ARIMAX(1,1,1) Model'!$C$24)</f>
        <v>2041.3576146161</v>
      </c>
      <c r="AR1067" s="31" t="n">
        <f aca="false">IF(ISNUMBER(C1067),C1067,AP1067)-AQ1067</f>
        <v>6974.6423853839</v>
      </c>
      <c r="AS1067" s="31" t="n">
        <f aca="false">IF(ISNUMBER(C1067),C1067-AP1067,0)</f>
        <v>-272.322373453879</v>
      </c>
      <c r="AT1067" s="32"/>
      <c r="AU1067" s="33"/>
      <c r="AV1067" s="33"/>
      <c r="AW1067" s="31"/>
      <c r="AX1067" s="31"/>
    </row>
    <row r="1068" customFormat="false" ht="16.5" hidden="false" customHeight="true" outlineLevel="0" collapsed="false">
      <c r="A1068" s="23" t="n">
        <v>1067</v>
      </c>
      <c r="B1068" s="24" t="n">
        <v>40739</v>
      </c>
      <c r="C1068" s="23" t="n">
        <v>9028</v>
      </c>
      <c r="D1068" s="25"/>
      <c r="E1068" s="25" t="n">
        <v>408000</v>
      </c>
      <c r="F1068" s="25"/>
      <c r="G1068" s="25" t="n">
        <v>96.72</v>
      </c>
      <c r="H1068" s="25" t="n">
        <v>117.722</v>
      </c>
      <c r="I1068" s="25" t="n">
        <v>3.641</v>
      </c>
      <c r="J1068" s="25" t="n">
        <v>15351.448</v>
      </c>
      <c r="K1068" s="25" t="n">
        <v>911061</v>
      </c>
      <c r="L1068" s="25" t="n">
        <v>1836</v>
      </c>
      <c r="M1068" s="25" t="n">
        <v>12.28</v>
      </c>
      <c r="N1068" s="25" t="n">
        <v>249578</v>
      </c>
      <c r="O1068" s="25" t="n">
        <v>10672.2</v>
      </c>
      <c r="P1068" s="25" t="n">
        <v>2672031</v>
      </c>
      <c r="Q1068" s="25" t="n">
        <v>1200</v>
      </c>
      <c r="R1068" s="25" t="n">
        <v>11084</v>
      </c>
      <c r="S1068" s="25" t="n">
        <v>11.7544</v>
      </c>
      <c r="T1068" s="25" t="n">
        <v>114</v>
      </c>
      <c r="U1068" s="25" t="n">
        <v>22</v>
      </c>
      <c r="V1068" s="25" t="n">
        <v>82.9</v>
      </c>
      <c r="W1068" s="25" t="n">
        <v>86.551325</v>
      </c>
      <c r="X1068" s="25"/>
      <c r="Y1068" s="25"/>
      <c r="Z1068" s="25"/>
      <c r="AA1068" s="25" t="n">
        <v>309839</v>
      </c>
      <c r="AB1068" s="26"/>
      <c r="AC1068" s="27" t="n">
        <v>0</v>
      </c>
      <c r="AD1068" s="28" t="n">
        <v>0</v>
      </c>
      <c r="AE1068" s="28" t="n">
        <v>94</v>
      </c>
      <c r="AF1068" s="27"/>
      <c r="AG1068" s="29" t="n">
        <f aca="false">6753.47943187+0.36116788*I1068+0.01252571*N1068-22.85359542*V1068+0.00407811*AA1068-0.00067349*E1068</f>
        <v>8975.14663847308</v>
      </c>
      <c r="AH1068" s="29" t="n">
        <f aca="false">A1068*'Simple Linear Regression'!$B$18+'Simple Linear Regression'!$B$17</f>
        <v>8795.52691546615</v>
      </c>
      <c r="AI1068" s="29" t="n">
        <f aca="false">7491.3971+0.0137554*N1068-0.00058829*E1068-34.3283*V1068+0.30565*L1068+54.6031*M1068</f>
        <v>9070.3033992</v>
      </c>
      <c r="AJ1068" s="29" t="n">
        <f aca="false">7491.3971-0.00058829*E1068+0.30565*L1068+54.6031*M1068+0.0137554*N1068-34.3283*V1068</f>
        <v>9070.3033992</v>
      </c>
      <c r="AK1068" s="30" t="n">
        <f aca="false">11611.58410651-152.38769329*I342+0.00324611*N342-2.92151591*V342-0.00770426*AA342-0.00077781*E342</f>
        <v>9527.21887822488</v>
      </c>
      <c r="AL1068" s="29" t="n">
        <f aca="false">2192.59+2373.87*I1068+0.0316653*N1068-15.7623*V1068+0.00202406*AA1068-0.000740146*E1068-0.00963493*(I1068*N1068)</f>
        <v>9001.88045845486</v>
      </c>
      <c r="AM1068" s="30" t="n">
        <f aca="false">5205.907083+122.0638992*I1068+13.609808*(N1068/1000)-1.245906883*AD1068+0.7746840854*AE1068-134.2474226*AC1068-1547.125689*IF(AND(B1068&gt;=DATE(2020,3,20),B1068&lt;=DATE(2020,6,26)),1,0)</f>
        <v>9119.8707050388</v>
      </c>
      <c r="AN1068" s="30" t="n">
        <f aca="false">IF(ISNUMBER(C1069),C1069,AN1069)-0.8328750492*(AD1070-AD1069)+3.274150872*(AE1070-AE1069)+0.7954612886*((IF(ISNUMBER(C1069),C1069,AN1069)-IF(ISNUMBER(C1068),C1068,AN1068))-(-0.8328750492*(AD1069-AD1068)+3.274150872*(AE1069-AE1068)))-1.394571582*AO1069+0.4181414112*AO1068</f>
        <v>8925.30097323464</v>
      </c>
      <c r="AP1068" s="31" t="n">
        <f aca="false">AQ1068+AR1067+'ARIMAX(1,1,1) Model'!$C$19*(AR1067-AR1066)+'ARIMAX(1,1,1) Model'!$C$20*AS1067</f>
        <v>9291.61297351332</v>
      </c>
      <c r="AQ1068" s="31" t="n">
        <f aca="false">'ARIMAX(1,1,1) Model'!$C$6*I1068+'ARIMAX(1,1,1) Model'!$C$7*N1068/1000+'ARIMAX(1,1,1) Model'!$C$8*AD1068+'ARIMAX(1,1,1) Model'!$C$9*AE1068+'ARIMAX(1,1,1) Model'!$C$10*AC1068+'ARIMAX(1,1,1) Model'!$C$11*IF(AND(B1068&gt;='ARIMAX(1,1,1) Model'!$C$25,B1068&lt;='ARIMAX(1,1,1) Model'!$C$26),1,0)+'ARIMAX(1,1,1) Model'!$C$12*E1068/1000+'ARIMAX(1,1,1) Model'!$C$13*V1068+'ARIMAX(1,1,1) Model'!$C$14*A1068+'ARIMAX(1,1,1) Model'!$C$15*SIN(2*PI()*A1068/'ARIMAX(1,1,1) Model'!$C$24)+'ARIMAX(1,1,1) Model'!$C$16*COS(2*PI()*A1068/'ARIMAX(1,1,1) Model'!$C$24)+'ARIMAX(1,1,1) Model'!$C$17*SIN(4*PI()*A1068/'ARIMAX(1,1,1) Model'!$C$24)+'ARIMAX(1,1,1) Model'!$C$18*COS(4*PI()*A1068/'ARIMAX(1,1,1) Model'!$C$24)</f>
        <v>2092.06744804245</v>
      </c>
      <c r="AR1068" s="31" t="n">
        <f aca="false">IF(ISNUMBER(C1068),C1068,AP1068)-AQ1068</f>
        <v>6935.93255195755</v>
      </c>
      <c r="AS1068" s="31" t="n">
        <f aca="false">IF(ISNUMBER(C1068),C1068-AP1068,0)</f>
        <v>-263.612973513316</v>
      </c>
      <c r="AT1068" s="32"/>
      <c r="AU1068" s="33"/>
      <c r="AV1068" s="33"/>
      <c r="AW1068" s="31"/>
      <c r="AX1068" s="31"/>
    </row>
    <row r="1069" customFormat="false" ht="16.5" hidden="false" customHeight="true" outlineLevel="0" collapsed="false">
      <c r="A1069" s="23" t="n">
        <v>1068</v>
      </c>
      <c r="B1069" s="24" t="n">
        <v>40746</v>
      </c>
      <c r="C1069" s="23" t="n">
        <v>8999</v>
      </c>
      <c r="D1069" s="25"/>
      <c r="E1069" s="25" t="n">
        <v>420000</v>
      </c>
      <c r="F1069" s="25"/>
      <c r="G1069" s="25" t="n">
        <v>98.006</v>
      </c>
      <c r="H1069" s="25" t="n">
        <v>118.198</v>
      </c>
      <c r="I1069" s="25" t="n">
        <v>3.682</v>
      </c>
      <c r="J1069" s="25" t="n">
        <v>15351.448</v>
      </c>
      <c r="K1069" s="25" t="n">
        <v>911061</v>
      </c>
      <c r="L1069" s="25" t="n">
        <v>1836</v>
      </c>
      <c r="M1069" s="25" t="n">
        <v>11.886</v>
      </c>
      <c r="N1069" s="25" t="n">
        <v>254083</v>
      </c>
      <c r="O1069" s="25" t="n">
        <v>10672.2</v>
      </c>
      <c r="P1069" s="25" t="n">
        <v>2672031</v>
      </c>
      <c r="Q1069" s="25" t="n">
        <v>1200</v>
      </c>
      <c r="R1069" s="25" t="n">
        <v>11084</v>
      </c>
      <c r="S1069" s="25" t="n">
        <v>11.7544</v>
      </c>
      <c r="T1069" s="25" t="n">
        <v>114</v>
      </c>
      <c r="U1069" s="25" t="n">
        <v>22</v>
      </c>
      <c r="V1069" s="25" t="n">
        <v>82.9</v>
      </c>
      <c r="W1069" s="25" t="n">
        <v>86.77628</v>
      </c>
      <c r="X1069" s="25"/>
      <c r="Y1069" s="25"/>
      <c r="Z1069" s="25"/>
      <c r="AA1069" s="25" t="n">
        <v>309839</v>
      </c>
      <c r="AB1069" s="26"/>
      <c r="AC1069" s="27" t="n">
        <v>0</v>
      </c>
      <c r="AD1069" s="28" t="n">
        <v>0</v>
      </c>
      <c r="AE1069" s="28" t="n">
        <v>110.8</v>
      </c>
      <c r="AF1069" s="27"/>
      <c r="AG1069" s="29" t="n">
        <f aca="false">6753.47943187+0.36116788*I1069+0.01252571*N1069-22.85359542*V1069+0.00407811*AA1069-0.00067349*E1069</f>
        <v>9023.50788990616</v>
      </c>
      <c r="AH1069" s="29" t="n">
        <f aca="false">A1069*'Simple Linear Regression'!$B$18+'Simple Linear Regression'!$B$17</f>
        <v>8796.37995255006</v>
      </c>
      <c r="AI1069" s="29" t="n">
        <f aca="false">7491.3971+0.0137554*N1069-0.00058829*E1069-34.3283*V1069+0.30565*L1069+54.6031*M1069</f>
        <v>9103.6983748</v>
      </c>
      <c r="AJ1069" s="29" t="n">
        <f aca="false">7491.3971-0.00058829*E1069+0.30565*L1069+54.6031*M1069+0.0137554*N1069-34.3283*V1069</f>
        <v>9103.6983748</v>
      </c>
      <c r="AK1069" s="30" t="n">
        <f aca="false">11611.58410651-152.38769329*I343+0.00324611*N343-2.92151591*V343-0.00770426*AA343-0.00077781*E343</f>
        <v>9516.17715053159</v>
      </c>
      <c r="AL1069" s="29" t="n">
        <f aca="false">2192.59+2373.87*I1069+0.0316653*N1069-15.7623*V1069+0.00202406*AA1069-0.000740146*E1069-0.00963493*(I1069*N1069)</f>
        <v>8974.56968978242</v>
      </c>
      <c r="AM1069" s="30" t="n">
        <f aca="false">5205.907083+122.0638992*I1069+13.609808*(N1069/1000)-1.245906883*AD1069+0.7746840854*AE1069-134.2474226*AC1069-1547.125689*IF(AND(B1069&gt;=DATE(2020,3,20),B1069&lt;=DATE(2020,6,26)),1,0)</f>
        <v>9199.20220258072</v>
      </c>
      <c r="AN1069" s="30" t="n">
        <f aca="false">IF(ISNUMBER(C1070),C1070,AN1070)-0.8328750492*(AD1071-AD1070)+3.274150872*(AE1071-AE1070)+0.7954612886*((IF(ISNUMBER(C1070),C1070,AN1070)-IF(ISNUMBER(C1069),C1069,AN1069))-(-0.8328750492*(AD1070-AD1069)+3.274150872*(AE1070-AE1069)))-1.394571582*AO1070+0.4181414112*AO1069</f>
        <v>9424.703098541</v>
      </c>
      <c r="AP1069" s="31" t="n">
        <f aca="false">AQ1069+AR1068+'ARIMAX(1,1,1) Model'!$C$19*(AR1068-AR1067)+'ARIMAX(1,1,1) Model'!$C$20*AS1068</f>
        <v>9267.16921881672</v>
      </c>
      <c r="AQ1069" s="31" t="n">
        <f aca="false">'ARIMAX(1,1,1) Model'!$C$6*I1069+'ARIMAX(1,1,1) Model'!$C$7*N1069/1000+'ARIMAX(1,1,1) Model'!$C$8*AD1069+'ARIMAX(1,1,1) Model'!$C$9*AE1069+'ARIMAX(1,1,1) Model'!$C$10*AC1069+'ARIMAX(1,1,1) Model'!$C$11*IF(AND(B1069&gt;='ARIMAX(1,1,1) Model'!$C$25,B1069&lt;='ARIMAX(1,1,1) Model'!$C$26),1,0)+'ARIMAX(1,1,1) Model'!$C$12*E1069/1000+'ARIMAX(1,1,1) Model'!$C$13*V1069+'ARIMAX(1,1,1) Model'!$C$14*A1069+'ARIMAX(1,1,1) Model'!$C$15*SIN(2*PI()*A1069/'ARIMAX(1,1,1) Model'!$C$24)+'ARIMAX(1,1,1) Model'!$C$16*COS(2*PI()*A1069/'ARIMAX(1,1,1) Model'!$C$24)+'ARIMAX(1,1,1) Model'!$C$17*SIN(4*PI()*A1069/'ARIMAX(1,1,1) Model'!$C$24)+'ARIMAX(1,1,1) Model'!$C$18*COS(4*PI()*A1069/'ARIMAX(1,1,1) Model'!$C$24)</f>
        <v>2097.7384156823</v>
      </c>
      <c r="AR1069" s="31" t="n">
        <f aca="false">IF(ISNUMBER(C1069),C1069,AP1069)-AQ1069</f>
        <v>6901.2615843177</v>
      </c>
      <c r="AS1069" s="31" t="n">
        <f aca="false">IF(ISNUMBER(C1069),C1069-AP1069,0)</f>
        <v>-268.16921881672</v>
      </c>
      <c r="AT1069" s="32"/>
      <c r="AU1069" s="33"/>
      <c r="AV1069" s="33"/>
      <c r="AW1069" s="31"/>
      <c r="AX1069" s="31"/>
    </row>
    <row r="1070" customFormat="false" ht="16.5" hidden="false" customHeight="true" outlineLevel="0" collapsed="false">
      <c r="A1070" s="23" t="n">
        <v>1069</v>
      </c>
      <c r="B1070" s="24" t="n">
        <v>40753</v>
      </c>
      <c r="C1070" s="23" t="n">
        <v>9215</v>
      </c>
      <c r="D1070" s="25"/>
      <c r="E1070" s="25" t="n">
        <v>411000</v>
      </c>
      <c r="F1070" s="25"/>
      <c r="G1070" s="25" t="n">
        <v>97.828</v>
      </c>
      <c r="H1070" s="25" t="n">
        <v>117.698</v>
      </c>
      <c r="I1070" s="25" t="n">
        <v>3.699</v>
      </c>
      <c r="J1070" s="25" t="n">
        <v>15351.448</v>
      </c>
      <c r="K1070" s="25" t="n">
        <v>911061</v>
      </c>
      <c r="L1070" s="25" t="n">
        <v>1836</v>
      </c>
      <c r="M1070" s="25" t="n">
        <v>11.886</v>
      </c>
      <c r="N1070" s="25" t="n">
        <v>254083</v>
      </c>
      <c r="O1070" s="25" t="n">
        <v>10672.2</v>
      </c>
      <c r="P1070" s="25" t="n">
        <v>2672031</v>
      </c>
      <c r="Q1070" s="25" t="n">
        <v>1200</v>
      </c>
      <c r="R1070" s="25" t="n">
        <v>11084</v>
      </c>
      <c r="S1070" s="25" t="n">
        <v>11.7544</v>
      </c>
      <c r="T1070" s="25" t="n">
        <v>114</v>
      </c>
      <c r="U1070" s="25" t="n">
        <v>22</v>
      </c>
      <c r="V1070" s="25" t="n">
        <v>82.9</v>
      </c>
      <c r="W1070" s="25" t="n">
        <v>86.2746</v>
      </c>
      <c r="X1070" s="25"/>
      <c r="Y1070" s="25"/>
      <c r="Z1070" s="25"/>
      <c r="AA1070" s="25" t="n">
        <v>309839</v>
      </c>
      <c r="AB1070" s="26"/>
      <c r="AC1070" s="27" t="n">
        <v>0</v>
      </c>
      <c r="AD1070" s="28" t="n">
        <v>0</v>
      </c>
      <c r="AE1070" s="28" t="n">
        <v>108.7</v>
      </c>
      <c r="AF1070" s="27"/>
      <c r="AG1070" s="29" t="n">
        <f aca="false">6753.47943187+0.36116788*I1070+0.01252571*N1070-22.85359542*V1070+0.00407811*AA1070-0.00067349*E1070</f>
        <v>9029.57543976012</v>
      </c>
      <c r="AH1070" s="29" t="n">
        <f aca="false">A1070*'Simple Linear Regression'!$B$18+'Simple Linear Regression'!$B$17</f>
        <v>8797.23298963396</v>
      </c>
      <c r="AI1070" s="29" t="n">
        <f aca="false">7491.3971+0.0137554*N1070-0.00058829*E1070-34.3283*V1070+0.30565*L1070+54.6031*M1070</f>
        <v>9108.9929848</v>
      </c>
      <c r="AJ1070" s="29" t="n">
        <f aca="false">7491.3971-0.00058829*E1070+0.30565*L1070+54.6031*M1070+0.0137554*N1070-34.3283*V1070</f>
        <v>9108.9929848</v>
      </c>
      <c r="AK1070" s="30" t="n">
        <f aca="false">11611.58410651-152.38769329*I344+0.00324611*N344-2.92151591*V344-0.00770426*AA344-0.00077781*E344</f>
        <v>9526.33629513224</v>
      </c>
      <c r="AL1070" s="29" t="n">
        <f aca="false">2192.59+2373.87*I1070+0.0316653*N1070-15.7623*V1070+0.00202406*AA1070-0.000740146*E1070-0.00963493*(I1070*N1070)</f>
        <v>8979.96957115619</v>
      </c>
      <c r="AM1070" s="30" t="n">
        <f aca="false">5205.907083+122.0638992*I1070+13.609808*(N1070/1000)-1.245906883*AD1070+0.7746840854*AE1070-134.2474226*AC1070-1547.125689*IF(AND(B1070&gt;=DATE(2020,3,20),B1070&lt;=DATE(2020,6,26)),1,0)</f>
        <v>9199.65045228778</v>
      </c>
      <c r="AN1070" s="30" t="n">
        <f aca="false">IF(ISNUMBER(C1071),C1071,AN1071)-0.8328750492*(AD1072-AD1071)+3.274150872*(AE1072-AE1071)+0.7954612886*((IF(ISNUMBER(C1071),C1071,AN1071)-IF(ISNUMBER(C1070),C1070,AN1070))-(-0.8328750492*(AD1071-AD1070)+3.274150872*(AE1071-AE1070)))-1.394571582*AO1071+0.4181414112*AO1070</f>
        <v>9166.30616571065</v>
      </c>
      <c r="AP1070" s="31" t="n">
        <f aca="false">AQ1070+AR1069+'ARIMAX(1,1,1) Model'!$C$19*(AR1069-AR1068)+'ARIMAX(1,1,1) Model'!$C$20*AS1069</f>
        <v>9202.71626985933</v>
      </c>
      <c r="AQ1070" s="31" t="n">
        <f aca="false">'ARIMAX(1,1,1) Model'!$C$6*I1070+'ARIMAX(1,1,1) Model'!$C$7*N1070/1000+'ARIMAX(1,1,1) Model'!$C$8*AD1070+'ARIMAX(1,1,1) Model'!$C$9*AE1070+'ARIMAX(1,1,1) Model'!$C$10*AC1070+'ARIMAX(1,1,1) Model'!$C$11*IF(AND(B1070&gt;='ARIMAX(1,1,1) Model'!$C$25,B1070&lt;='ARIMAX(1,1,1) Model'!$C$26),1,0)+'ARIMAX(1,1,1) Model'!$C$12*E1070/1000+'ARIMAX(1,1,1) Model'!$C$13*V1070+'ARIMAX(1,1,1) Model'!$C$14*A1070+'ARIMAX(1,1,1) Model'!$C$15*SIN(2*PI()*A1070/'ARIMAX(1,1,1) Model'!$C$24)+'ARIMAX(1,1,1) Model'!$C$16*COS(2*PI()*A1070/'ARIMAX(1,1,1) Model'!$C$24)+'ARIMAX(1,1,1) Model'!$C$17*SIN(4*PI()*A1070/'ARIMAX(1,1,1) Model'!$C$24)+'ARIMAX(1,1,1) Model'!$C$18*COS(4*PI()*A1070/'ARIMAX(1,1,1) Model'!$C$24)</f>
        <v>2063.46151597604</v>
      </c>
      <c r="AR1070" s="31" t="n">
        <f aca="false">IF(ISNUMBER(C1070),C1070,AP1070)-AQ1070</f>
        <v>7151.53848402396</v>
      </c>
      <c r="AS1070" s="31" t="n">
        <f aca="false">IF(ISNUMBER(C1070),C1070-AP1070,0)</f>
        <v>12.2837301406744</v>
      </c>
      <c r="AT1070" s="32"/>
      <c r="AU1070" s="33"/>
      <c r="AV1070" s="33"/>
      <c r="AW1070" s="31"/>
      <c r="AX1070" s="31"/>
    </row>
    <row r="1071" customFormat="false" ht="16.5" hidden="false" customHeight="true" outlineLevel="0" collapsed="false">
      <c r="A1071" s="23" t="n">
        <v>1070</v>
      </c>
      <c r="B1071" s="24" t="n">
        <v>40760</v>
      </c>
      <c r="C1071" s="23" t="n">
        <v>9244</v>
      </c>
      <c r="D1071" s="25"/>
      <c r="E1071" s="25" t="n">
        <v>406000</v>
      </c>
      <c r="F1071" s="25"/>
      <c r="G1071" s="25" t="n">
        <v>90.854</v>
      </c>
      <c r="H1071" s="25" t="n">
        <v>112.654</v>
      </c>
      <c r="I1071" s="25" t="n">
        <v>3.711</v>
      </c>
      <c r="J1071" s="25" t="n">
        <v>15557.539</v>
      </c>
      <c r="K1071" s="25" t="n">
        <v>911061</v>
      </c>
      <c r="L1071" s="25" t="n">
        <v>1863</v>
      </c>
      <c r="M1071" s="25" t="n">
        <v>11.886</v>
      </c>
      <c r="N1071" s="25" t="n">
        <v>254083</v>
      </c>
      <c r="O1071" s="25" t="n">
        <v>10694.8</v>
      </c>
      <c r="P1071" s="25" t="n">
        <v>2672031</v>
      </c>
      <c r="Q1071" s="25" t="n">
        <v>1200</v>
      </c>
      <c r="R1071" s="25" t="n">
        <v>11084</v>
      </c>
      <c r="S1071" s="25" t="n">
        <v>11.7544</v>
      </c>
      <c r="T1071" s="25" t="n">
        <v>114.7</v>
      </c>
      <c r="U1071" s="25" t="n">
        <v>22</v>
      </c>
      <c r="V1071" s="25" t="n">
        <v>85.3</v>
      </c>
      <c r="W1071" s="25" t="n">
        <v>85.70702</v>
      </c>
      <c r="X1071" s="25"/>
      <c r="Y1071" s="25"/>
      <c r="Z1071" s="25"/>
      <c r="AA1071" s="25" t="n">
        <v>309839</v>
      </c>
      <c r="AB1071" s="26"/>
      <c r="AC1071" s="27" t="n">
        <v>0</v>
      </c>
      <c r="AD1071" s="28" t="n">
        <v>0</v>
      </c>
      <c r="AE1071" s="28" t="n">
        <v>118.6</v>
      </c>
      <c r="AF1071" s="27"/>
      <c r="AG1071" s="29" t="n">
        <f aca="false">6753.47943187+0.36116788*I1071+0.01252571*N1071-22.85359542*V1071+0.00407811*AA1071-0.00067349*E1071</f>
        <v>8978.09859476668</v>
      </c>
      <c r="AH1071" s="29" t="n">
        <f aca="false">A1071*'Simple Linear Regression'!$B$18+'Simple Linear Regression'!$B$17</f>
        <v>8798.08602671786</v>
      </c>
      <c r="AI1071" s="29" t="n">
        <f aca="false">7491.3971+0.0137554*N1071-0.00058829*E1071-34.3283*V1071+0.30565*L1071+54.6031*M1071</f>
        <v>9037.7990648</v>
      </c>
      <c r="AJ1071" s="29" t="n">
        <f aca="false">7491.3971-0.00058829*E1071+0.30565*L1071+54.6031*M1071+0.0137554*N1071-34.3283*V1071</f>
        <v>9037.7990648</v>
      </c>
      <c r="AK1071" s="30" t="n">
        <f aca="false">11611.58410651-152.38769329*I345+0.00324611*N345-2.92151591*V345-0.00770426*AA345-0.00077781*E345</f>
        <v>9521.72317805253</v>
      </c>
      <c r="AL1071" s="29" t="n">
        <f aca="false">2192.59+2373.87*I1071+0.0316653*N1071-15.7623*V1071+0.00202406*AA1071-0.000740146*E1071-0.00963493*(I1071*N1071)</f>
        <v>8944.95035812591</v>
      </c>
      <c r="AM1071" s="30" t="n">
        <f aca="false">5205.907083+122.0638992*I1071+13.609808*(N1071/1000)-1.245906883*AD1071+0.7746840854*AE1071-134.2474226*AC1071-1547.125689*IF(AND(B1071&gt;=DATE(2020,3,20),B1071&lt;=DATE(2020,6,26)),1,0)</f>
        <v>9208.78459152364</v>
      </c>
      <c r="AN1071" s="30" t="n">
        <f aca="false">IF(ISNUMBER(C1072),C1072,AN1072)-0.8328750492*(AD1073-AD1072)+3.274150872*(AE1073-AE1072)+0.7954612886*((IF(ISNUMBER(C1072),C1072,AN1072)-IF(ISNUMBER(C1071),C1071,AN1071))-(-0.8328750492*(AD1072-AD1071)+3.274150872*(AE1072-AE1071)))-1.394571582*AO1072+0.4181414112*AO1071</f>
        <v>9206.169499552</v>
      </c>
      <c r="AP1071" s="31" t="n">
        <f aca="false">AQ1071+AR1070+'ARIMAX(1,1,1) Model'!$C$19*(AR1070-AR1069)+'ARIMAX(1,1,1) Model'!$C$20*AS1070</f>
        <v>9268.56672166412</v>
      </c>
      <c r="AQ1071" s="31" t="n">
        <f aca="false">'ARIMAX(1,1,1) Model'!$C$6*I1071+'ARIMAX(1,1,1) Model'!$C$7*N1071/1000+'ARIMAX(1,1,1) Model'!$C$8*AD1071+'ARIMAX(1,1,1) Model'!$C$9*AE1071+'ARIMAX(1,1,1) Model'!$C$10*AC1071+'ARIMAX(1,1,1) Model'!$C$11*IF(AND(B1071&gt;='ARIMAX(1,1,1) Model'!$C$25,B1071&lt;='ARIMAX(1,1,1) Model'!$C$26),1,0)+'ARIMAX(1,1,1) Model'!$C$12*E1071/1000+'ARIMAX(1,1,1) Model'!$C$13*V1071+'ARIMAX(1,1,1) Model'!$C$14*A1071+'ARIMAX(1,1,1) Model'!$C$15*SIN(2*PI()*A1071/'ARIMAX(1,1,1) Model'!$C$24)+'ARIMAX(1,1,1) Model'!$C$16*COS(2*PI()*A1071/'ARIMAX(1,1,1) Model'!$C$24)+'ARIMAX(1,1,1) Model'!$C$17*SIN(4*PI()*A1071/'ARIMAX(1,1,1) Model'!$C$24)+'ARIMAX(1,1,1) Model'!$C$18*COS(4*PI()*A1071/'ARIMAX(1,1,1) Model'!$C$24)</f>
        <v>2103.67470280715</v>
      </c>
      <c r="AR1071" s="31" t="n">
        <f aca="false">IF(ISNUMBER(C1071),C1071,AP1071)-AQ1071</f>
        <v>7140.32529719285</v>
      </c>
      <c r="AS1071" s="31" t="n">
        <f aca="false">IF(ISNUMBER(C1071),C1071-AP1071,0)</f>
        <v>-24.5667216641159</v>
      </c>
      <c r="AT1071" s="32"/>
      <c r="AU1071" s="33"/>
      <c r="AV1071" s="33"/>
      <c r="AW1071" s="31"/>
      <c r="AX1071" s="31"/>
    </row>
    <row r="1072" customFormat="false" ht="16.5" hidden="false" customHeight="true" outlineLevel="0" collapsed="false">
      <c r="A1072" s="23" t="n">
        <v>1071</v>
      </c>
      <c r="B1072" s="24" t="n">
        <v>40767</v>
      </c>
      <c r="C1072" s="23" t="n">
        <v>9195</v>
      </c>
      <c r="D1072" s="25"/>
      <c r="E1072" s="25" t="n">
        <v>405000</v>
      </c>
      <c r="F1072" s="25"/>
      <c r="G1072" s="25" t="n">
        <v>82.862</v>
      </c>
      <c r="H1072" s="25" t="n">
        <v>105.304</v>
      </c>
      <c r="I1072" s="25" t="n">
        <v>3.674</v>
      </c>
      <c r="J1072" s="25" t="n">
        <v>15557.539</v>
      </c>
      <c r="K1072" s="25" t="n">
        <v>859897</v>
      </c>
      <c r="L1072" s="25" t="n">
        <v>1863</v>
      </c>
      <c r="M1072" s="25" t="n">
        <v>11.886</v>
      </c>
      <c r="N1072" s="25" t="n">
        <v>254083</v>
      </c>
      <c r="O1072" s="25" t="n">
        <v>10694.8</v>
      </c>
      <c r="P1072" s="25" t="n">
        <v>2672031</v>
      </c>
      <c r="Q1072" s="25" t="n">
        <v>1200</v>
      </c>
      <c r="R1072" s="25" t="n">
        <v>11084</v>
      </c>
      <c r="S1072" s="25" t="n">
        <v>11.7544</v>
      </c>
      <c r="T1072" s="25" t="n">
        <v>114.7</v>
      </c>
      <c r="U1072" s="25" t="n">
        <v>22</v>
      </c>
      <c r="V1072" s="25" t="n">
        <v>85.3</v>
      </c>
      <c r="W1072" s="25" t="n">
        <v>86.44026</v>
      </c>
      <c r="X1072" s="25"/>
      <c r="Y1072" s="25"/>
      <c r="Z1072" s="25"/>
      <c r="AA1072" s="25" t="n">
        <v>309839</v>
      </c>
      <c r="AB1072" s="26"/>
      <c r="AC1072" s="27" t="n">
        <v>0</v>
      </c>
      <c r="AD1072" s="28" t="n">
        <v>0</v>
      </c>
      <c r="AE1072" s="28" t="n">
        <v>95.7</v>
      </c>
      <c r="AF1072" s="27"/>
      <c r="AG1072" s="29" t="n">
        <f aca="false">6753.47943187+0.36116788*I1072+0.01252571*N1072-22.85359542*V1072+0.00407811*AA1072-0.00067349*E1072</f>
        <v>8978.75872155512</v>
      </c>
      <c r="AH1072" s="29" t="n">
        <f aca="false">A1072*'Simple Linear Regression'!$B$18+'Simple Linear Regression'!$B$17</f>
        <v>8798.93906380177</v>
      </c>
      <c r="AI1072" s="29" t="n">
        <f aca="false">7491.3971+0.0137554*N1072-0.00058829*E1072-34.3283*V1072+0.30565*L1072+54.6031*M1072</f>
        <v>9038.3873548</v>
      </c>
      <c r="AJ1072" s="29" t="n">
        <f aca="false">7491.3971-0.00058829*E1072+0.30565*L1072+54.6031*M1072+0.0137554*N1072-34.3283*V1072</f>
        <v>9038.3873548</v>
      </c>
      <c r="AK1072" s="30" t="n">
        <f aca="false">11611.58410651-152.38769329*I346+0.00324611*N346-2.92151591*V346-0.00770426*AA346-0.00077781*E346</f>
        <v>9536.50156805253</v>
      </c>
      <c r="AL1072" s="29" t="n">
        <f aca="false">2192.59+2373.87*I1072+0.0316653*N1072-15.7623*V1072+0.00202406*AA1072-0.000740146*E1072-0.00963493*(I1072*N1072)</f>
        <v>8948.43597513594</v>
      </c>
      <c r="AM1072" s="30" t="n">
        <f aca="false">5205.907083+122.0638992*I1072+13.609808*(N1072/1000)-1.245906883*AD1072+0.7746840854*AE1072-134.2474226*AC1072-1547.125689*IF(AND(B1072&gt;=DATE(2020,3,20),B1072&lt;=DATE(2020,6,26)),1,0)</f>
        <v>9186.52796169758</v>
      </c>
      <c r="AN1072" s="30" t="n">
        <f aca="false">IF(ISNUMBER(C1073),C1073,AN1073)-0.8328750492*(AD1074-AD1073)+3.274150872*(AE1074-AE1073)+0.7954612886*((IF(ISNUMBER(C1073),C1073,AN1073)-IF(ISNUMBER(C1072),C1072,AN1072))-(-0.8328750492*(AD1073-AD1072)+3.274150872*(AE1073-AE1072)))-1.394571582*AO1073+0.4181414112*AO1072</f>
        <v>8885.62271964276</v>
      </c>
      <c r="AP1072" s="31" t="n">
        <f aca="false">AQ1072+AR1071+'ARIMAX(1,1,1) Model'!$C$19*(AR1071-AR1070)+'ARIMAX(1,1,1) Model'!$C$20*AS1071</f>
        <v>9179.53419595162</v>
      </c>
      <c r="AQ1072" s="31" t="n">
        <f aca="false">'ARIMAX(1,1,1) Model'!$C$6*I1072+'ARIMAX(1,1,1) Model'!$C$7*N1072/1000+'ARIMAX(1,1,1) Model'!$C$8*AD1072+'ARIMAX(1,1,1) Model'!$C$9*AE1072+'ARIMAX(1,1,1) Model'!$C$10*AC1072+'ARIMAX(1,1,1) Model'!$C$11*IF(AND(B1072&gt;='ARIMAX(1,1,1) Model'!$C$25,B1072&lt;='ARIMAX(1,1,1) Model'!$C$26),1,0)+'ARIMAX(1,1,1) Model'!$C$12*E1072/1000+'ARIMAX(1,1,1) Model'!$C$13*V1072+'ARIMAX(1,1,1) Model'!$C$14*A1072+'ARIMAX(1,1,1) Model'!$C$15*SIN(2*PI()*A1072/'ARIMAX(1,1,1) Model'!$C$24)+'ARIMAX(1,1,1) Model'!$C$16*COS(2*PI()*A1072/'ARIMAX(1,1,1) Model'!$C$24)+'ARIMAX(1,1,1) Model'!$C$17*SIN(4*PI()*A1072/'ARIMAX(1,1,1) Model'!$C$24)+'ARIMAX(1,1,1) Model'!$C$18*COS(4*PI()*A1072/'ARIMAX(1,1,1) Model'!$C$24)</f>
        <v>2018.19043876408</v>
      </c>
      <c r="AR1072" s="31" t="n">
        <f aca="false">IF(ISNUMBER(C1072),C1072,AP1072)-AQ1072</f>
        <v>7176.80956123592</v>
      </c>
      <c r="AS1072" s="31" t="n">
        <f aca="false">IF(ISNUMBER(C1072),C1072-AP1072,0)</f>
        <v>15.4658040483846</v>
      </c>
      <c r="AT1072" s="32"/>
      <c r="AU1072" s="33"/>
      <c r="AV1072" s="33"/>
      <c r="AW1072" s="31"/>
      <c r="AX1072" s="31"/>
    </row>
    <row r="1073" customFormat="false" ht="16.5" hidden="false" customHeight="true" outlineLevel="0" collapsed="false">
      <c r="A1073" s="23" t="n">
        <v>1072</v>
      </c>
      <c r="B1073" s="24" t="n">
        <v>40774</v>
      </c>
      <c r="C1073" s="23" t="n">
        <v>9009</v>
      </c>
      <c r="D1073" s="25"/>
      <c r="E1073" s="25" t="n">
        <v>409000</v>
      </c>
      <c r="F1073" s="25"/>
      <c r="G1073" s="25" t="n">
        <v>85.364</v>
      </c>
      <c r="H1073" s="25" t="n">
        <v>109.536</v>
      </c>
      <c r="I1073" s="25" t="n">
        <v>3.604</v>
      </c>
      <c r="J1073" s="25" t="n">
        <v>15557.539</v>
      </c>
      <c r="K1073" s="25" t="n">
        <v>859897</v>
      </c>
      <c r="L1073" s="25" t="n">
        <v>1863</v>
      </c>
      <c r="M1073" s="25" t="n">
        <v>12.72</v>
      </c>
      <c r="N1073" s="25" t="n">
        <v>258350</v>
      </c>
      <c r="O1073" s="25" t="n">
        <v>10694.8</v>
      </c>
      <c r="P1073" s="25" t="n">
        <v>2672031</v>
      </c>
      <c r="Q1073" s="25" t="n">
        <v>1200</v>
      </c>
      <c r="R1073" s="25" t="n">
        <v>11084</v>
      </c>
      <c r="S1073" s="25" t="n">
        <v>11.7544</v>
      </c>
      <c r="T1073" s="25" t="n">
        <v>114.7</v>
      </c>
      <c r="U1073" s="25" t="n">
        <v>22</v>
      </c>
      <c r="V1073" s="25" t="n">
        <v>85.3</v>
      </c>
      <c r="W1073" s="25" t="n">
        <v>87.29138</v>
      </c>
      <c r="X1073" s="25"/>
      <c r="Y1073" s="25"/>
      <c r="Z1073" s="25"/>
      <c r="AA1073" s="25" t="n">
        <v>309839</v>
      </c>
      <c r="AB1073" s="26"/>
      <c r="AC1073" s="27" t="n">
        <v>0</v>
      </c>
      <c r="AD1073" s="28" t="n">
        <v>0</v>
      </c>
      <c r="AE1073" s="28" t="n">
        <v>92.8</v>
      </c>
      <c r="AF1073" s="27"/>
      <c r="AG1073" s="29" t="n">
        <f aca="false">6753.47943187+0.36116788*I1073+0.01252571*N1073-22.85359542*V1073+0.00407811*AA1073-0.00067349*E1073</f>
        <v>9029.48668437352</v>
      </c>
      <c r="AH1073" s="29" t="n">
        <f aca="false">A1073*'Simple Linear Regression'!$B$18+'Simple Linear Regression'!$B$17</f>
        <v>8799.79210088567</v>
      </c>
      <c r="AI1073" s="29" t="n">
        <f aca="false">7491.3971+0.0137554*N1073-0.00058829*E1073-34.3283*V1073+0.30565*L1073+54.6031*M1073</f>
        <v>9140.267472</v>
      </c>
      <c r="AJ1073" s="29" t="n">
        <f aca="false">7491.3971-0.00058829*E1073+0.30565*L1073+54.6031*M1073+0.0137554*N1073-34.3283*V1073</f>
        <v>9140.267472</v>
      </c>
      <c r="AK1073" s="30" t="n">
        <f aca="false">11611.58410651-152.38769329*I347+0.00324611*N347-2.92151591*V347-0.00770426*AA347-0.00077781*E347</f>
        <v>9583.72597639556</v>
      </c>
      <c r="AL1073" s="29" t="n">
        <f aca="false">2192.59+2373.87*I1073+0.0316653*N1073-15.7623*V1073+0.00202406*AA1073-0.000740146*E1073-0.00963493*(I1073*N1073)</f>
        <v>8937.616824878</v>
      </c>
      <c r="AM1073" s="30" t="n">
        <f aca="false">5205.907083+122.0638992*I1073+13.609808*(N1073/1000)-1.245906883*AD1073+0.7746840854*AE1073-134.2474226*AC1073-1547.125689*IF(AND(B1073&gt;=DATE(2020,3,20),B1073&lt;=DATE(2020,6,26)),1,0)</f>
        <v>9233.80995564192</v>
      </c>
      <c r="AN1073" s="30" t="n">
        <f aca="false">IF(ISNUMBER(C1074),C1074,AN1074)-0.8328750492*(AD1075-AD1074)+3.274150872*(AE1075-AE1074)+0.7954612886*((IF(ISNUMBER(C1074),C1074,AN1074)-IF(ISNUMBER(C1073),C1073,AN1073))-(-0.8328750492*(AD1074-AD1073)+3.274150872*(AE1074-AE1073)))-1.394571582*AO1074+0.4181414112*AO1073</f>
        <v>9390.7857051663</v>
      </c>
      <c r="AP1073" s="31" t="n">
        <f aca="false">AQ1073+AR1072+'ARIMAX(1,1,1) Model'!$C$19*(AR1072-AR1071)+'ARIMAX(1,1,1) Model'!$C$20*AS1072</f>
        <v>9170.49795303366</v>
      </c>
      <c r="AQ1073" s="31" t="n">
        <f aca="false">'ARIMAX(1,1,1) Model'!$C$6*I1073+'ARIMAX(1,1,1) Model'!$C$7*N1073/1000+'ARIMAX(1,1,1) Model'!$C$8*AD1073+'ARIMAX(1,1,1) Model'!$C$9*AE1073+'ARIMAX(1,1,1) Model'!$C$10*AC1073+'ARIMAX(1,1,1) Model'!$C$11*IF(AND(B1073&gt;='ARIMAX(1,1,1) Model'!$C$25,B1073&lt;='ARIMAX(1,1,1) Model'!$C$26),1,0)+'ARIMAX(1,1,1) Model'!$C$12*E1073/1000+'ARIMAX(1,1,1) Model'!$C$13*V1073+'ARIMAX(1,1,1) Model'!$C$14*A1073+'ARIMAX(1,1,1) Model'!$C$15*SIN(2*PI()*A1073/'ARIMAX(1,1,1) Model'!$C$24)+'ARIMAX(1,1,1) Model'!$C$16*COS(2*PI()*A1073/'ARIMAX(1,1,1) Model'!$C$24)+'ARIMAX(1,1,1) Model'!$C$17*SIN(4*PI()*A1073/'ARIMAX(1,1,1) Model'!$C$24)+'ARIMAX(1,1,1) Model'!$C$18*COS(4*PI()*A1073/'ARIMAX(1,1,1) Model'!$C$24)</f>
        <v>2004.05053640514</v>
      </c>
      <c r="AR1073" s="31" t="n">
        <f aca="false">IF(ISNUMBER(C1073),C1073,AP1073)-AQ1073</f>
        <v>7004.94946359486</v>
      </c>
      <c r="AS1073" s="31" t="n">
        <f aca="false">IF(ISNUMBER(C1073),C1073-AP1073,0)</f>
        <v>-161.497953033659</v>
      </c>
      <c r="AT1073" s="32"/>
      <c r="AU1073" s="33"/>
      <c r="AV1073" s="33"/>
      <c r="AW1073" s="31"/>
      <c r="AX1073" s="31"/>
    </row>
    <row r="1074" customFormat="false" ht="16.5" hidden="false" customHeight="true" outlineLevel="0" collapsed="false">
      <c r="A1074" s="23" t="n">
        <v>1073</v>
      </c>
      <c r="B1074" s="24" t="n">
        <v>40781</v>
      </c>
      <c r="C1074" s="23" t="n">
        <v>9229</v>
      </c>
      <c r="D1074" s="25"/>
      <c r="E1074" s="25" t="n">
        <v>415000</v>
      </c>
      <c r="F1074" s="25"/>
      <c r="G1074" s="25" t="n">
        <v>85.056</v>
      </c>
      <c r="H1074" s="25" t="n">
        <v>111.058</v>
      </c>
      <c r="I1074" s="25" t="n">
        <v>3.581</v>
      </c>
      <c r="J1074" s="25" t="n">
        <v>15557.539</v>
      </c>
      <c r="K1074" s="25" t="n">
        <v>859897</v>
      </c>
      <c r="L1074" s="25" t="n">
        <v>1863</v>
      </c>
      <c r="M1074" s="25" t="n">
        <v>12.72</v>
      </c>
      <c r="N1074" s="25" t="n">
        <v>258350</v>
      </c>
      <c r="O1074" s="25" t="n">
        <v>10694.8</v>
      </c>
      <c r="P1074" s="25" t="n">
        <v>2672031</v>
      </c>
      <c r="Q1074" s="25" t="n">
        <v>1200</v>
      </c>
      <c r="R1074" s="25" t="n">
        <v>11084</v>
      </c>
      <c r="S1074" s="25" t="n">
        <v>11.7295</v>
      </c>
      <c r="T1074" s="25" t="n">
        <v>114.7</v>
      </c>
      <c r="U1074" s="25" t="n">
        <v>22</v>
      </c>
      <c r="V1074" s="25" t="n">
        <v>85.3</v>
      </c>
      <c r="W1074" s="25" t="n">
        <v>86.7941</v>
      </c>
      <c r="X1074" s="25"/>
      <c r="Y1074" s="25"/>
      <c r="Z1074" s="25"/>
      <c r="AA1074" s="25" t="n">
        <v>309839</v>
      </c>
      <c r="AB1074" s="26"/>
      <c r="AC1074" s="27" t="n">
        <v>0</v>
      </c>
      <c r="AD1074" s="28" t="n">
        <v>0</v>
      </c>
      <c r="AE1074" s="28" t="n">
        <v>98</v>
      </c>
      <c r="AF1074" s="27"/>
      <c r="AG1074" s="29" t="n">
        <f aca="false">6753.47943187+0.36116788*I1074+0.01252571*N1074-22.85359542*V1074+0.00407811*AA1074-0.00067349*E1074</f>
        <v>9025.43743751228</v>
      </c>
      <c r="AH1074" s="29" t="n">
        <f aca="false">A1074*'Simple Linear Regression'!$B$18+'Simple Linear Regression'!$B$17</f>
        <v>8800.64513796958</v>
      </c>
      <c r="AI1074" s="29" t="n">
        <f aca="false">7491.3971+0.0137554*N1074-0.00058829*E1074-34.3283*V1074+0.30565*L1074+54.6031*M1074</f>
        <v>9136.737732</v>
      </c>
      <c r="AJ1074" s="29" t="n">
        <f aca="false">7491.3971-0.00058829*E1074+0.30565*L1074+54.6031*M1074+0.0137554*N1074-34.3283*V1074</f>
        <v>9136.737732</v>
      </c>
      <c r="AK1074" s="30" t="n">
        <f aca="false">11611.58410651-152.38769329*I348+0.00324611*N348-2.92151591*V348-0.00770426*AA348-0.00077781*E348</f>
        <v>9583.06881102175</v>
      </c>
      <c r="AL1074" s="29" t="n">
        <f aca="false">2192.59+2373.87*I1074+0.0316653*N1074-15.7623*V1074+0.00202406*AA1074-0.000740146*E1074-0.00963493*(I1074*N1074)</f>
        <v>8935.8281746845</v>
      </c>
      <c r="AM1074" s="30" t="n">
        <f aca="false">5205.907083+122.0638992*I1074+13.609808*(N1074/1000)-1.245906883*AD1074+0.7746840854*AE1074-134.2474226*AC1074-1547.125689*IF(AND(B1074&gt;=DATE(2020,3,20),B1074&lt;=DATE(2020,6,26)),1,0)</f>
        <v>9235.0308432044</v>
      </c>
      <c r="AN1074" s="30" t="n">
        <f aca="false">IF(ISNUMBER(C1075),C1075,AN1075)-0.8328750492*(AD1076-AD1075)+3.274150872*(AE1076-AE1075)+0.7954612886*((IF(ISNUMBER(C1075),C1075,AN1075)-IF(ISNUMBER(C1074),C1074,AN1074))-(-0.8328750492*(AD1075-AD1074)+3.274150872*(AE1075-AE1074)))-1.394571582*AO1075+0.4181414112*AO1074</f>
        <v>8620.25834367355</v>
      </c>
      <c r="AP1074" s="31" t="n">
        <f aca="false">AQ1074+AR1073+'ARIMAX(1,1,1) Model'!$C$19*(AR1073-AR1072)+'ARIMAX(1,1,1) Model'!$C$20*AS1073</f>
        <v>9136.14956230451</v>
      </c>
      <c r="AQ1074" s="31" t="n">
        <f aca="false">'ARIMAX(1,1,1) Model'!$C$6*I1074+'ARIMAX(1,1,1) Model'!$C$7*N1074/1000+'ARIMAX(1,1,1) Model'!$C$8*AD1074+'ARIMAX(1,1,1) Model'!$C$9*AE1074+'ARIMAX(1,1,1) Model'!$C$10*AC1074+'ARIMAX(1,1,1) Model'!$C$11*IF(AND(B1074&gt;='ARIMAX(1,1,1) Model'!$C$25,B1074&lt;='ARIMAX(1,1,1) Model'!$C$26),1,0)+'ARIMAX(1,1,1) Model'!$C$12*E1074/1000+'ARIMAX(1,1,1) Model'!$C$13*V1074+'ARIMAX(1,1,1) Model'!$C$14*A1074+'ARIMAX(1,1,1) Model'!$C$15*SIN(2*PI()*A1074/'ARIMAX(1,1,1) Model'!$C$24)+'ARIMAX(1,1,1) Model'!$C$16*COS(2*PI()*A1074/'ARIMAX(1,1,1) Model'!$C$24)+'ARIMAX(1,1,1) Model'!$C$17*SIN(4*PI()*A1074/'ARIMAX(1,1,1) Model'!$C$24)+'ARIMAX(1,1,1) Model'!$C$18*COS(4*PI()*A1074/'ARIMAX(1,1,1) Model'!$C$24)</f>
        <v>2002.60025560122</v>
      </c>
      <c r="AR1074" s="31" t="n">
        <f aca="false">IF(ISNUMBER(C1074),C1074,AP1074)-AQ1074</f>
        <v>7226.39974439878</v>
      </c>
      <c r="AS1074" s="31" t="n">
        <f aca="false">IF(ISNUMBER(C1074),C1074-AP1074,0)</f>
        <v>92.8504376954934</v>
      </c>
      <c r="AT1074" s="32"/>
      <c r="AU1074" s="33"/>
      <c r="AV1074" s="33"/>
      <c r="AW1074" s="31"/>
      <c r="AX1074" s="31"/>
    </row>
    <row r="1075" customFormat="false" ht="16.5" hidden="false" customHeight="true" outlineLevel="0" collapsed="false">
      <c r="A1075" s="23" t="n">
        <v>1074</v>
      </c>
      <c r="B1075" s="24" t="n">
        <v>40788</v>
      </c>
      <c r="C1075" s="23" t="n">
        <v>8956</v>
      </c>
      <c r="D1075" s="25"/>
      <c r="E1075" s="25" t="n">
        <v>409000</v>
      </c>
      <c r="F1075" s="25"/>
      <c r="G1075" s="25" t="n">
        <v>88.072</v>
      </c>
      <c r="H1075" s="25" t="n">
        <v>116.105</v>
      </c>
      <c r="I1075" s="25" t="n">
        <v>3.627</v>
      </c>
      <c r="J1075" s="25" t="n">
        <v>15557.539</v>
      </c>
      <c r="K1075" s="25" t="n">
        <v>859897</v>
      </c>
      <c r="L1075" s="25" t="n">
        <v>1863</v>
      </c>
      <c r="M1075" s="25" t="n">
        <v>12.72</v>
      </c>
      <c r="N1075" s="25" t="n">
        <v>258350</v>
      </c>
      <c r="O1075" s="25" t="n">
        <v>10694.8</v>
      </c>
      <c r="P1075" s="25" t="n">
        <v>2672031</v>
      </c>
      <c r="Q1075" s="25" t="n">
        <v>1200</v>
      </c>
      <c r="R1075" s="25" t="n">
        <v>11084</v>
      </c>
      <c r="S1075" s="25" t="n">
        <v>11.7295</v>
      </c>
      <c r="T1075" s="25" t="n">
        <v>114.7</v>
      </c>
      <c r="U1075" s="25" t="n">
        <v>22</v>
      </c>
      <c r="V1075" s="25" t="n">
        <v>85.3</v>
      </c>
      <c r="W1075" s="25" t="n">
        <v>87.08254</v>
      </c>
      <c r="X1075" s="25"/>
      <c r="Y1075" s="25"/>
      <c r="Z1075" s="25"/>
      <c r="AA1075" s="25" t="n">
        <v>309839</v>
      </c>
      <c r="AB1075" s="26"/>
      <c r="AC1075" s="27" t="n">
        <v>0</v>
      </c>
      <c r="AD1075" s="28" t="n">
        <v>0</v>
      </c>
      <c r="AE1075" s="28" t="n">
        <v>98.1</v>
      </c>
      <c r="AF1075" s="27"/>
      <c r="AG1075" s="29" t="n">
        <f aca="false">6753.47943187+0.36116788*I1075+0.01252571*N1075-22.85359542*V1075+0.00407811*AA1075-0.00067349*E1075</f>
        <v>9029.49499123476</v>
      </c>
      <c r="AH1075" s="29" t="n">
        <f aca="false">A1075*'Simple Linear Regression'!$B$18+'Simple Linear Regression'!$B$17</f>
        <v>8801.49817505348</v>
      </c>
      <c r="AI1075" s="29" t="n">
        <f aca="false">7491.3971+0.0137554*N1075-0.00058829*E1075-34.3283*V1075+0.30565*L1075+54.6031*M1075</f>
        <v>9140.267472</v>
      </c>
      <c r="AJ1075" s="29" t="n">
        <f aca="false">7491.3971-0.00058829*E1075+0.30565*L1075+54.6031*M1075+0.0137554*N1075-34.3283*V1075</f>
        <v>9140.267472</v>
      </c>
      <c r="AK1075" s="30" t="n">
        <f aca="false">11611.58410651-152.38769329*I349+0.00324611*N349-2.92151591*V349-0.00770426*AA349-0.00077781*E349</f>
        <v>9585.3546264211</v>
      </c>
      <c r="AL1075" s="29" t="n">
        <f aca="false">2192.59+2373.87*I1075+0.0316653*N1075-15.7623*V1075+0.00202406*AA1075-0.000740146*E1075-0.00963493*(I1075*N1075)</f>
        <v>8934.9645990715</v>
      </c>
      <c r="AM1075" s="30" t="n">
        <f aca="false">5205.907083+122.0638992*I1075+13.609808*(N1075/1000)-1.245906883*AD1075+0.7746840854*AE1075-134.2474226*AC1075-1547.125689*IF(AND(B1075&gt;=DATE(2020,3,20),B1075&lt;=DATE(2020,6,26)),1,0)</f>
        <v>9240.72325097614</v>
      </c>
      <c r="AN1075" s="30" t="n">
        <f aca="false">IF(ISNUMBER(C1076),C1076,AN1076)-0.8328750492*(AD1077-AD1076)+3.274150872*(AE1077-AE1076)+0.7954612886*((IF(ISNUMBER(C1076),C1076,AN1076)-IF(ISNUMBER(C1075),C1075,AN1075))-(-0.8328750492*(AD1076-AD1075)+3.274150872*(AE1076-AE1075)))-1.394571582*AO1076+0.4181414112*AO1075</f>
        <v>8832.90556152745</v>
      </c>
      <c r="AP1075" s="31" t="n">
        <f aca="false">AQ1075+AR1074+'ARIMAX(1,1,1) Model'!$C$19*(AR1074-AR1073)+'ARIMAX(1,1,1) Model'!$C$20*AS1074</f>
        <v>9146.94094735532</v>
      </c>
      <c r="AQ1075" s="31" t="n">
        <f aca="false">'ARIMAX(1,1,1) Model'!$C$6*I1075+'ARIMAX(1,1,1) Model'!$C$7*N1075/1000+'ARIMAX(1,1,1) Model'!$C$8*AD1075+'ARIMAX(1,1,1) Model'!$C$9*AE1075+'ARIMAX(1,1,1) Model'!$C$10*AC1075+'ARIMAX(1,1,1) Model'!$C$11*IF(AND(B1075&gt;='ARIMAX(1,1,1) Model'!$C$25,B1075&lt;='ARIMAX(1,1,1) Model'!$C$26),1,0)+'ARIMAX(1,1,1) Model'!$C$12*E1075/1000+'ARIMAX(1,1,1) Model'!$C$13*V1075+'ARIMAX(1,1,1) Model'!$C$14*A1075+'ARIMAX(1,1,1) Model'!$C$15*SIN(2*PI()*A1075/'ARIMAX(1,1,1) Model'!$C$24)+'ARIMAX(1,1,1) Model'!$C$16*COS(2*PI()*A1075/'ARIMAX(1,1,1) Model'!$C$24)+'ARIMAX(1,1,1) Model'!$C$17*SIN(4*PI()*A1075/'ARIMAX(1,1,1) Model'!$C$24)+'ARIMAX(1,1,1) Model'!$C$18*COS(4*PI()*A1075/'ARIMAX(1,1,1) Model'!$C$24)</f>
        <v>1982.51593887083</v>
      </c>
      <c r="AR1075" s="31" t="n">
        <f aca="false">IF(ISNUMBER(C1075),C1075,AP1075)-AQ1075</f>
        <v>6973.48406112917</v>
      </c>
      <c r="AS1075" s="31" t="n">
        <f aca="false">IF(ISNUMBER(C1075),C1075-AP1075,0)</f>
        <v>-190.940947355315</v>
      </c>
      <c r="AT1075" s="32"/>
      <c r="AU1075" s="33"/>
      <c r="AV1075" s="33"/>
      <c r="AW1075" s="31"/>
      <c r="AX1075" s="31"/>
    </row>
    <row r="1076" customFormat="false" ht="16.5" hidden="false" customHeight="true" outlineLevel="0" collapsed="false">
      <c r="A1076" s="23" t="n">
        <v>1075</v>
      </c>
      <c r="B1076" s="24" t="n">
        <v>40795</v>
      </c>
      <c r="C1076" s="23" t="n">
        <v>8848</v>
      </c>
      <c r="D1076" s="25"/>
      <c r="E1076" s="25" t="n">
        <v>414000</v>
      </c>
      <c r="F1076" s="25"/>
      <c r="G1076" s="25" t="n">
        <v>87.905</v>
      </c>
      <c r="H1076" s="25" t="n">
        <v>115.97</v>
      </c>
      <c r="I1076" s="25" t="n">
        <v>3.674</v>
      </c>
      <c r="J1076" s="25" t="n">
        <v>15557.539</v>
      </c>
      <c r="K1076" s="25" t="n">
        <v>883667</v>
      </c>
      <c r="L1076" s="25" t="n">
        <v>1900</v>
      </c>
      <c r="M1076" s="25" t="n">
        <v>12.72</v>
      </c>
      <c r="N1076" s="25" t="n">
        <v>258350</v>
      </c>
      <c r="O1076" s="25" t="n">
        <v>10731.6</v>
      </c>
      <c r="P1076" s="25" t="n">
        <v>2672031</v>
      </c>
      <c r="Q1076" s="25" t="n">
        <v>1200</v>
      </c>
      <c r="R1076" s="25" t="n">
        <v>11084</v>
      </c>
      <c r="S1076" s="25" t="n">
        <v>11.7295</v>
      </c>
      <c r="T1076" s="25" t="n">
        <v>114.7</v>
      </c>
      <c r="U1076" s="25" t="n">
        <v>22</v>
      </c>
      <c r="V1076" s="25" t="n">
        <v>89</v>
      </c>
      <c r="W1076" s="25" t="n">
        <v>86.92982</v>
      </c>
      <c r="X1076" s="25"/>
      <c r="Y1076" s="25"/>
      <c r="Z1076" s="25"/>
      <c r="AA1076" s="25" t="n">
        <v>309839</v>
      </c>
      <c r="AB1076" s="26"/>
      <c r="AC1076" s="27" t="n">
        <v>1</v>
      </c>
      <c r="AD1076" s="28" t="n">
        <v>2.9</v>
      </c>
      <c r="AE1076" s="28" t="n">
        <v>62.7</v>
      </c>
      <c r="AF1076" s="27"/>
      <c r="AG1076" s="29" t="n">
        <f aca="false">6753.47943187+0.36116788*I1076+0.01252571*N1076-22.85359542*V1076+0.00407811*AA1076-0.00067349*E1076</f>
        <v>8941.58621307112</v>
      </c>
      <c r="AH1076" s="29" t="n">
        <f aca="false">A1076*'Simple Linear Regression'!$B$18+'Simple Linear Regression'!$B$17</f>
        <v>8802.35121213738</v>
      </c>
      <c r="AI1076" s="29" t="n">
        <f aca="false">7491.3971+0.0137554*N1076-0.00058829*E1076-34.3283*V1076+0.30565*L1076+54.6031*M1076</f>
        <v>9021.620362</v>
      </c>
      <c r="AJ1076" s="29" t="n">
        <f aca="false">7491.3971-0.00058829*E1076+0.30565*L1076+54.6031*M1076+0.0137554*N1076-34.3283*V1076</f>
        <v>9021.620362</v>
      </c>
      <c r="AK1076" s="30" t="n">
        <f aca="false">11611.58410651-152.38769329*I350+0.00324611*N350-2.92151591*V350-0.00770426*AA350-0.00077781*E350</f>
        <v>9592.21893525139</v>
      </c>
      <c r="AL1076" s="29" t="n">
        <f aca="false">2192.59+2373.87*I1076+0.0316653*N1076-15.7623*V1076+0.00202406*AA1076-0.000740146*E1076-0.00963493*(I1076*N1076)</f>
        <v>8867.523593293</v>
      </c>
      <c r="AM1076" s="30" t="n">
        <f aca="false">5205.907083+122.0638992*I1076+13.609808*(N1076/1000)-1.245906883*AD1076+0.7746840854*AE1076-134.2474226*AC1076-1547.125689*IF(AND(B1076&gt;=DATE(2020,3,20),B1076&lt;=DATE(2020,6,26)),1,0)</f>
        <v>9081.17588505468</v>
      </c>
      <c r="AN1076" s="30" t="n">
        <f aca="false">IF(ISNUMBER(C1077),C1077,AN1077)-0.8328750492*(AD1078-AD1077)+3.274150872*(AE1078-AE1077)+0.7954612886*((IF(ISNUMBER(C1077),C1077,AN1077)-IF(ISNUMBER(C1076),C1076,AN1076))-(-0.8328750492*(AD1077-AD1076)+3.274150872*(AE1077-AE1076)))-1.394571582*AO1077+0.4181414112*AO1076</f>
        <v>8824.52905956552</v>
      </c>
      <c r="AP1076" s="31" t="n">
        <f aca="false">AQ1076+AR1075+'ARIMAX(1,1,1) Model'!$C$19*(AR1075-AR1074)+'ARIMAX(1,1,1) Model'!$C$20*AS1075</f>
        <v>8923.75062518785</v>
      </c>
      <c r="AQ1076" s="31" t="n">
        <f aca="false">'ARIMAX(1,1,1) Model'!$C$6*I1076+'ARIMAX(1,1,1) Model'!$C$7*N1076/1000+'ARIMAX(1,1,1) Model'!$C$8*AD1076+'ARIMAX(1,1,1) Model'!$C$9*AE1076+'ARIMAX(1,1,1) Model'!$C$10*AC1076+'ARIMAX(1,1,1) Model'!$C$11*IF(AND(B1076&gt;='ARIMAX(1,1,1) Model'!$C$25,B1076&lt;='ARIMAX(1,1,1) Model'!$C$26),1,0)+'ARIMAX(1,1,1) Model'!$C$12*E1076/1000+'ARIMAX(1,1,1) Model'!$C$13*V1076+'ARIMAX(1,1,1) Model'!$C$14*A1076+'ARIMAX(1,1,1) Model'!$C$15*SIN(2*PI()*A1076/'ARIMAX(1,1,1) Model'!$C$24)+'ARIMAX(1,1,1) Model'!$C$16*COS(2*PI()*A1076/'ARIMAX(1,1,1) Model'!$C$24)+'ARIMAX(1,1,1) Model'!$C$17*SIN(4*PI()*A1076/'ARIMAX(1,1,1) Model'!$C$24)+'ARIMAX(1,1,1) Model'!$C$18*COS(4*PI()*A1076/'ARIMAX(1,1,1) Model'!$C$24)</f>
        <v>1803.07105243371</v>
      </c>
      <c r="AR1076" s="31" t="n">
        <f aca="false">IF(ISNUMBER(C1076),C1076,AP1076)-AQ1076</f>
        <v>7044.92894756629</v>
      </c>
      <c r="AS1076" s="31" t="n">
        <f aca="false">IF(ISNUMBER(C1076),C1076-AP1076,0)</f>
        <v>-75.7506251878531</v>
      </c>
      <c r="AT1076" s="32"/>
      <c r="AU1076" s="33"/>
      <c r="AV1076" s="33"/>
      <c r="AW1076" s="31"/>
      <c r="AX1076" s="31"/>
    </row>
    <row r="1077" customFormat="false" ht="16.5" hidden="false" customHeight="true" outlineLevel="0" collapsed="false">
      <c r="A1077" s="23" t="n">
        <v>1076</v>
      </c>
      <c r="B1077" s="24" t="n">
        <v>40802</v>
      </c>
      <c r="C1077" s="23" t="n">
        <v>8858</v>
      </c>
      <c r="D1077" s="25"/>
      <c r="E1077" s="25" t="n">
        <v>429000</v>
      </c>
      <c r="F1077" s="25"/>
      <c r="G1077" s="25" t="n">
        <v>88.934</v>
      </c>
      <c r="H1077" s="25" t="n">
        <v>114.98</v>
      </c>
      <c r="I1077" s="25" t="n">
        <v>3.661</v>
      </c>
      <c r="J1077" s="25" t="n">
        <v>15557.539</v>
      </c>
      <c r="K1077" s="25" t="n">
        <v>883667</v>
      </c>
      <c r="L1077" s="25" t="n">
        <v>1900</v>
      </c>
      <c r="M1077" s="25" t="n">
        <v>12.604</v>
      </c>
      <c r="N1077" s="25" t="n">
        <v>260175</v>
      </c>
      <c r="O1077" s="25" t="n">
        <v>10731.6</v>
      </c>
      <c r="P1077" s="25" t="n">
        <v>2693088</v>
      </c>
      <c r="Q1077" s="25" t="n">
        <v>1200</v>
      </c>
      <c r="R1077" s="25" t="n">
        <v>11084</v>
      </c>
      <c r="S1077" s="25" t="n">
        <v>11.7295</v>
      </c>
      <c r="T1077" s="25" t="n">
        <v>114.7</v>
      </c>
      <c r="U1077" s="25" t="n">
        <v>22</v>
      </c>
      <c r="V1077" s="25" t="n">
        <v>89</v>
      </c>
      <c r="W1077" s="25" t="n">
        <v>88.3005</v>
      </c>
      <c r="X1077" s="25"/>
      <c r="Y1077" s="25"/>
      <c r="Z1077" s="25"/>
      <c r="AA1077" s="25" t="n">
        <v>309839</v>
      </c>
      <c r="AB1077" s="26"/>
      <c r="AC1077" s="27" t="n">
        <v>0</v>
      </c>
      <c r="AD1077" s="28" t="n">
        <v>6.9</v>
      </c>
      <c r="AE1077" s="28" t="n">
        <v>56.6</v>
      </c>
      <c r="AF1077" s="27"/>
      <c r="AG1077" s="29" t="n">
        <f aca="false">6753.47943187+0.36116788*I1077+0.01252571*N1077-22.85359542*V1077+0.00407811*AA1077-0.00067349*E1077</f>
        <v>8954.33858863868</v>
      </c>
      <c r="AH1077" s="29" t="n">
        <f aca="false">A1077*'Simple Linear Regression'!$B$18+'Simple Linear Regression'!$B$17</f>
        <v>8803.20424922129</v>
      </c>
      <c r="AI1077" s="29" t="n">
        <f aca="false">7491.3971+0.0137554*N1077-0.00058829*E1077-34.3283*V1077+0.30565*L1077+54.6031*M1077</f>
        <v>9031.5656574</v>
      </c>
      <c r="AJ1077" s="29" t="n">
        <f aca="false">7491.3971-0.00058829*E1077+0.30565*L1077+54.6031*M1077+0.0137554*N1077-34.3283*V1077</f>
        <v>9031.5656574</v>
      </c>
      <c r="AK1077" s="30" t="n">
        <f aca="false">11611.58410651-152.38769329*I351+0.00324611*N351-2.92151591*V351-0.00770426*AA351-0.00077781*E351</f>
        <v>9587.35738554113</v>
      </c>
      <c r="AL1077" s="29" t="n">
        <f aca="false">2192.59+2373.87*I1077+0.0316653*N1077-15.7623*V1077+0.00202406*AA1077-0.000740146*E1077-0.00963493*(I1077*N1077)</f>
        <v>8851.33556126225</v>
      </c>
      <c r="AM1077" s="30" t="n">
        <f aca="false">5205.907083+122.0638992*I1077+13.609808*(N1077/1000)-1.245906883*AD1077+0.7746840854*AE1077-134.2474226*AC1077-1547.125689*IF(AND(B1077&gt;=DATE(2020,3,20),B1077&lt;=DATE(2020,6,26)),1,0)</f>
        <v>9228.96517611214</v>
      </c>
      <c r="AN1077" s="30" t="n">
        <f aca="false">IF(ISNUMBER(C1078),C1078,AN1078)-0.8328750492*(AD1079-AD1078)+3.274150872*(AE1079-AE1078)+0.7954612886*((IF(ISNUMBER(C1078),C1078,AN1078)-IF(ISNUMBER(C1077),C1077,AN1077))-(-0.8328750492*(AD1078-AD1077)+3.274150872*(AE1078-AE1077)))-1.394571582*AO1078+0.4181414112*AO1077</f>
        <v>9126.36039077293</v>
      </c>
      <c r="AP1077" s="31" t="n">
        <f aca="false">AQ1077+AR1076+'ARIMAX(1,1,1) Model'!$C$19*(AR1076-AR1075)+'ARIMAX(1,1,1) Model'!$C$20*AS1076</f>
        <v>9004.60537683867</v>
      </c>
      <c r="AQ1077" s="31" t="n">
        <f aca="false">'ARIMAX(1,1,1) Model'!$C$6*I1077+'ARIMAX(1,1,1) Model'!$C$7*N1077/1000+'ARIMAX(1,1,1) Model'!$C$8*AD1077+'ARIMAX(1,1,1) Model'!$C$9*AE1077+'ARIMAX(1,1,1) Model'!$C$10*AC1077+'ARIMAX(1,1,1) Model'!$C$11*IF(AND(B1077&gt;='ARIMAX(1,1,1) Model'!$C$25,B1077&lt;='ARIMAX(1,1,1) Model'!$C$26),1,0)+'ARIMAX(1,1,1) Model'!$C$12*E1077/1000+'ARIMAX(1,1,1) Model'!$C$13*V1077+'ARIMAX(1,1,1) Model'!$C$14*A1077+'ARIMAX(1,1,1) Model'!$C$15*SIN(2*PI()*A1077/'ARIMAX(1,1,1) Model'!$C$24)+'ARIMAX(1,1,1) Model'!$C$16*COS(2*PI()*A1077/'ARIMAX(1,1,1) Model'!$C$24)+'ARIMAX(1,1,1) Model'!$C$17*SIN(4*PI()*A1077/'ARIMAX(1,1,1) Model'!$C$24)+'ARIMAX(1,1,1) Model'!$C$18*COS(4*PI()*A1077/'ARIMAX(1,1,1) Model'!$C$24)</f>
        <v>1884.52640504189</v>
      </c>
      <c r="AR1077" s="31" t="n">
        <f aca="false">IF(ISNUMBER(C1077),C1077,AP1077)-AQ1077</f>
        <v>6973.47359495811</v>
      </c>
      <c r="AS1077" s="31" t="n">
        <f aca="false">IF(ISNUMBER(C1077),C1077-AP1077,0)</f>
        <v>-146.605376838665</v>
      </c>
      <c r="AT1077" s="32"/>
      <c r="AU1077" s="33"/>
      <c r="AV1077" s="33"/>
      <c r="AW1077" s="31"/>
      <c r="AX1077" s="31"/>
    </row>
    <row r="1078" customFormat="false" ht="16.5" hidden="false" customHeight="true" outlineLevel="0" collapsed="false">
      <c r="A1078" s="23" t="n">
        <v>1077</v>
      </c>
      <c r="B1078" s="24" t="n">
        <v>40809</v>
      </c>
      <c r="C1078" s="23" t="n">
        <v>8964</v>
      </c>
      <c r="D1078" s="25"/>
      <c r="E1078" s="25" t="n">
        <v>422000</v>
      </c>
      <c r="F1078" s="25"/>
      <c r="G1078" s="25" t="n">
        <v>83.652</v>
      </c>
      <c r="H1078" s="25" t="n">
        <v>111.984</v>
      </c>
      <c r="I1078" s="25" t="n">
        <v>3.601</v>
      </c>
      <c r="J1078" s="25" t="n">
        <v>15557.539</v>
      </c>
      <c r="K1078" s="25" t="n">
        <v>883667</v>
      </c>
      <c r="L1078" s="25" t="n">
        <v>1900</v>
      </c>
      <c r="M1078" s="25" t="n">
        <v>12.604</v>
      </c>
      <c r="N1078" s="25" t="n">
        <v>260175</v>
      </c>
      <c r="O1078" s="25" t="n">
        <v>10731.6</v>
      </c>
      <c r="P1078" s="25" t="n">
        <v>2693088</v>
      </c>
      <c r="Q1078" s="25" t="n">
        <v>1200</v>
      </c>
      <c r="R1078" s="25" t="n">
        <v>11084</v>
      </c>
      <c r="S1078" s="25" t="n">
        <v>11.7295</v>
      </c>
      <c r="T1078" s="25" t="n">
        <v>114.7</v>
      </c>
      <c r="U1078" s="25" t="n">
        <v>22</v>
      </c>
      <c r="V1078" s="25" t="n">
        <v>89</v>
      </c>
      <c r="W1078" s="25" t="n">
        <v>89.2158</v>
      </c>
      <c r="X1078" s="25"/>
      <c r="Y1078" s="25"/>
      <c r="Z1078" s="25"/>
      <c r="AA1078" s="25" t="n">
        <v>309839</v>
      </c>
      <c r="AB1078" s="26"/>
      <c r="AC1078" s="27" t="n">
        <v>0</v>
      </c>
      <c r="AD1078" s="28" t="n">
        <v>10.1</v>
      </c>
      <c r="AE1078" s="28" t="n">
        <v>39.1</v>
      </c>
      <c r="AF1078" s="27"/>
      <c r="AG1078" s="29" t="n">
        <f aca="false">6753.47943187+0.36116788*I1078+0.01252571*N1078-22.85359542*V1078+0.00407811*AA1078-0.00067349*E1078</f>
        <v>8959.03134856588</v>
      </c>
      <c r="AH1078" s="29" t="n">
        <f aca="false">A1078*'Simple Linear Regression'!$B$18+'Simple Linear Regression'!$B$17</f>
        <v>8804.05728630519</v>
      </c>
      <c r="AI1078" s="29" t="n">
        <f aca="false">7491.3971+0.0137554*N1078-0.00058829*E1078-34.3283*V1078+0.30565*L1078+54.6031*M1078</f>
        <v>9035.6836874</v>
      </c>
      <c r="AJ1078" s="29" t="n">
        <f aca="false">7491.3971-0.00058829*E1078+0.30565*L1078+54.6031*M1078+0.0137554*N1078-34.3283*V1078</f>
        <v>9035.6836874</v>
      </c>
      <c r="AK1078" s="30" t="n">
        <f aca="false">11611.58410651-152.38769329*I352+0.00324611*N352-2.92151591*V352-0.00770426*AA352-0.00077781*E352</f>
        <v>9578.76973247403</v>
      </c>
      <c r="AL1078" s="29" t="n">
        <f aca="false">2192.59+2373.87*I1078+0.0316653*N1078-15.7623*V1078+0.00202406*AA1078-0.000740146*E1078-0.00963493*(I1078*N1078)</f>
        <v>8864.49045802725</v>
      </c>
      <c r="AM1078" s="30" t="n">
        <f aca="false">5205.907083+122.0638992*I1078+13.609808*(N1078/1000)-1.245906883*AD1078+0.7746840854*AE1078-134.2474226*AC1078-1547.125689*IF(AND(B1078&gt;=DATE(2020,3,20),B1078&lt;=DATE(2020,6,26)),1,0)</f>
        <v>9204.09746864004</v>
      </c>
      <c r="AN1078" s="30" t="n">
        <f aca="false">IF(ISNUMBER(C1079),C1079,AN1079)-0.8328750492*(AD1080-AD1079)+3.274150872*(AE1080-AE1079)+0.7954612886*((IF(ISNUMBER(C1079),C1079,AN1079)-IF(ISNUMBER(C1078),C1078,AN1078))-(-0.8328750492*(AD1079-AD1078)+3.274150872*(AE1079-AE1078)))-1.394571582*AO1079+0.4181414112*AO1078</f>
        <v>8825.71117753767</v>
      </c>
      <c r="AP1078" s="31" t="n">
        <f aca="false">AQ1078+AR1077+'ARIMAX(1,1,1) Model'!$C$19*(AR1077-AR1076)+'ARIMAX(1,1,1) Model'!$C$20*AS1077</f>
        <v>8947.34283988829</v>
      </c>
      <c r="AQ1078" s="31" t="n">
        <f aca="false">'ARIMAX(1,1,1) Model'!$C$6*I1078+'ARIMAX(1,1,1) Model'!$C$7*N1078/1000+'ARIMAX(1,1,1) Model'!$C$8*AD1078+'ARIMAX(1,1,1) Model'!$C$9*AE1078+'ARIMAX(1,1,1) Model'!$C$10*AC1078+'ARIMAX(1,1,1) Model'!$C$11*IF(AND(B1078&gt;='ARIMAX(1,1,1) Model'!$C$25,B1078&lt;='ARIMAX(1,1,1) Model'!$C$26),1,0)+'ARIMAX(1,1,1) Model'!$C$12*E1078/1000+'ARIMAX(1,1,1) Model'!$C$13*V1078+'ARIMAX(1,1,1) Model'!$C$14*A1078+'ARIMAX(1,1,1) Model'!$C$15*SIN(2*PI()*A1078/'ARIMAX(1,1,1) Model'!$C$24)+'ARIMAX(1,1,1) Model'!$C$16*COS(2*PI()*A1078/'ARIMAX(1,1,1) Model'!$C$24)+'ARIMAX(1,1,1) Model'!$C$17*SIN(4*PI()*A1078/'ARIMAX(1,1,1) Model'!$C$24)+'ARIMAX(1,1,1) Model'!$C$18*COS(4*PI()*A1078/'ARIMAX(1,1,1) Model'!$C$24)</f>
        <v>1848.88132389941</v>
      </c>
      <c r="AR1078" s="31" t="n">
        <f aca="false">IF(ISNUMBER(C1078),C1078,AP1078)-AQ1078</f>
        <v>7115.11867610059</v>
      </c>
      <c r="AS1078" s="31" t="n">
        <f aca="false">IF(ISNUMBER(C1078),C1078-AP1078,0)</f>
        <v>16.6571601117103</v>
      </c>
      <c r="AT1078" s="32"/>
      <c r="AU1078" s="33"/>
      <c r="AV1078" s="33"/>
      <c r="AW1078" s="31"/>
      <c r="AX1078" s="31"/>
    </row>
    <row r="1079" customFormat="false" ht="16.5" hidden="false" customHeight="true" outlineLevel="0" collapsed="false">
      <c r="A1079" s="23" t="n">
        <v>1078</v>
      </c>
      <c r="B1079" s="24" t="n">
        <v>40816</v>
      </c>
      <c r="C1079" s="23" t="n">
        <v>8959</v>
      </c>
      <c r="D1079" s="25"/>
      <c r="E1079" s="25" t="n">
        <v>406000</v>
      </c>
      <c r="F1079" s="25"/>
      <c r="G1079" s="25" t="n">
        <v>81.178</v>
      </c>
      <c r="H1079" s="25" t="n">
        <v>107.692</v>
      </c>
      <c r="I1079" s="25" t="n">
        <v>3.509</v>
      </c>
      <c r="J1079" s="25" t="n">
        <v>15557.539</v>
      </c>
      <c r="K1079" s="25" t="n">
        <v>883667</v>
      </c>
      <c r="L1079" s="25" t="n">
        <v>1900</v>
      </c>
      <c r="M1079" s="25" t="n">
        <v>12.604</v>
      </c>
      <c r="N1079" s="25" t="n">
        <v>260175</v>
      </c>
      <c r="O1079" s="25" t="n">
        <v>10731.6</v>
      </c>
      <c r="P1079" s="25" t="n">
        <v>2693088</v>
      </c>
      <c r="Q1079" s="25" t="n">
        <v>1200</v>
      </c>
      <c r="R1079" s="25" t="n">
        <v>11084</v>
      </c>
      <c r="S1079" s="25" t="n">
        <v>11.7295</v>
      </c>
      <c r="T1079" s="25" t="n">
        <v>114.7</v>
      </c>
      <c r="U1079" s="25" t="n">
        <v>22</v>
      </c>
      <c r="V1079" s="25" t="n">
        <v>89</v>
      </c>
      <c r="W1079" s="25" t="n">
        <v>90.7844</v>
      </c>
      <c r="X1079" s="25"/>
      <c r="Y1079" s="25"/>
      <c r="Z1079" s="25"/>
      <c r="AA1079" s="25" t="n">
        <v>309839</v>
      </c>
      <c r="AB1079" s="26"/>
      <c r="AC1079" s="27" t="n">
        <v>0</v>
      </c>
      <c r="AD1079" s="28" t="n">
        <v>11.8</v>
      </c>
      <c r="AE1079" s="28" t="n">
        <v>48.8</v>
      </c>
      <c r="AF1079" s="27"/>
      <c r="AG1079" s="29" t="n">
        <f aca="false">6753.47943187+0.36116788*I1079+0.01252571*N1079-22.85359542*V1079+0.00407811*AA1079-0.00067349*E1079</f>
        <v>8969.77396112092</v>
      </c>
      <c r="AH1079" s="29" t="n">
        <f aca="false">A1079*'Simple Linear Regression'!$B$18+'Simple Linear Regression'!$B$17</f>
        <v>8804.9103233891</v>
      </c>
      <c r="AI1079" s="29" t="n">
        <f aca="false">7491.3971+0.0137554*N1079-0.00058829*E1079-34.3283*V1079+0.30565*L1079+54.6031*M1079</f>
        <v>9045.0963274</v>
      </c>
      <c r="AJ1079" s="29" t="n">
        <f aca="false">7491.3971-0.00058829*E1079+0.30565*L1079+54.6031*M1079+0.0137554*N1079-34.3283*V1079</f>
        <v>9045.0963274</v>
      </c>
      <c r="AK1079" s="30" t="n">
        <f aca="false">11611.58410651-152.38769329*I353+0.00324611*N353-2.92151591*V353-0.00770426*AA353-0.00077781*E353</f>
        <v>9589.77971710022</v>
      </c>
      <c r="AL1079" s="29" t="n">
        <f aca="false">2192.59+2373.87*I1079+0.0316653*N1079-15.7623*V1079+0.00202406*AA1079-0.000740146*E1079-0.00963493*(I1079*N1079)</f>
        <v>8888.55940200025</v>
      </c>
      <c r="AM1079" s="30" t="n">
        <f aca="false">5205.907083+122.0638992*I1079+13.609808*(N1079/1000)-1.245906883*AD1079+0.7746840854*AE1079-134.2474226*AC1079-1547.125689*IF(AND(B1079&gt;=DATE(2020,3,20),B1079&lt;=DATE(2020,6,26)),1,0)</f>
        <v>9198.26398384092</v>
      </c>
      <c r="AN1079" s="30" t="n">
        <f aca="false">IF(ISNUMBER(C1080),C1080,AN1080)-0.8328750492*(AD1081-AD1080)+3.274150872*(AE1081-AE1080)+0.7954612886*((IF(ISNUMBER(C1080),C1080,AN1080)-IF(ISNUMBER(C1079),C1079,AN1079))-(-0.8328750492*(AD1080-AD1079)+3.274150872*(AE1080-AE1079)))-1.394571582*AO1080+0.4181414112*AO1079</f>
        <v>9165.88330926108</v>
      </c>
      <c r="AP1079" s="31" t="n">
        <f aca="false">AQ1079+AR1078+'ARIMAX(1,1,1) Model'!$C$19*(AR1078-AR1077)+'ARIMAX(1,1,1) Model'!$C$20*AS1078</f>
        <v>9023.34318031311</v>
      </c>
      <c r="AQ1079" s="31" t="n">
        <f aca="false">'ARIMAX(1,1,1) Model'!$C$6*I1079+'ARIMAX(1,1,1) Model'!$C$7*N1079/1000+'ARIMAX(1,1,1) Model'!$C$8*AD1079+'ARIMAX(1,1,1) Model'!$C$9*AE1079+'ARIMAX(1,1,1) Model'!$C$10*AC1079+'ARIMAX(1,1,1) Model'!$C$11*IF(AND(B1079&gt;='ARIMAX(1,1,1) Model'!$C$25,B1079&lt;='ARIMAX(1,1,1) Model'!$C$26),1,0)+'ARIMAX(1,1,1) Model'!$C$12*E1079/1000+'ARIMAX(1,1,1) Model'!$C$13*V1079+'ARIMAX(1,1,1) Model'!$C$14*A1079+'ARIMAX(1,1,1) Model'!$C$15*SIN(2*PI()*A1079/'ARIMAX(1,1,1) Model'!$C$24)+'ARIMAX(1,1,1) Model'!$C$16*COS(2*PI()*A1079/'ARIMAX(1,1,1) Model'!$C$24)+'ARIMAX(1,1,1) Model'!$C$17*SIN(4*PI()*A1079/'ARIMAX(1,1,1) Model'!$C$24)+'ARIMAX(1,1,1) Model'!$C$18*COS(4*PI()*A1079/'ARIMAX(1,1,1) Model'!$C$24)</f>
        <v>1909.40246135342</v>
      </c>
      <c r="AR1079" s="31" t="n">
        <f aca="false">IF(ISNUMBER(C1079),C1079,AP1079)-AQ1079</f>
        <v>7049.59753864659</v>
      </c>
      <c r="AS1079" s="31" t="n">
        <f aca="false">IF(ISNUMBER(C1079),C1079-AP1079,0)</f>
        <v>-64.3431803131061</v>
      </c>
      <c r="AT1079" s="32"/>
      <c r="AU1079" s="33"/>
      <c r="AV1079" s="33"/>
      <c r="AW1079" s="31"/>
      <c r="AX1079" s="31"/>
    </row>
    <row r="1080" customFormat="false" ht="16.5" hidden="false" customHeight="true" outlineLevel="0" collapsed="false">
      <c r="A1080" s="23" t="n">
        <v>1079</v>
      </c>
      <c r="B1080" s="24" t="n">
        <v>40823</v>
      </c>
      <c r="C1080" s="23" t="n">
        <v>9010</v>
      </c>
      <c r="D1080" s="25"/>
      <c r="E1080" s="25" t="n">
        <v>405000</v>
      </c>
      <c r="F1080" s="25"/>
      <c r="G1080" s="25" t="n">
        <v>79.434</v>
      </c>
      <c r="H1080" s="25" t="n">
        <v>104.032</v>
      </c>
      <c r="I1080" s="25" t="n">
        <v>3.433</v>
      </c>
      <c r="J1080" s="25" t="n">
        <v>15557.539</v>
      </c>
      <c r="K1080" s="25" t="n">
        <v>883667</v>
      </c>
      <c r="L1080" s="25" t="n">
        <v>1957</v>
      </c>
      <c r="M1080" s="25" t="n">
        <v>12.604</v>
      </c>
      <c r="N1080" s="25" t="n">
        <v>260175</v>
      </c>
      <c r="O1080" s="25" t="n">
        <v>10750.3</v>
      </c>
      <c r="P1080" s="25" t="n">
        <v>2693088</v>
      </c>
      <c r="Q1080" s="25" t="n">
        <v>1200</v>
      </c>
      <c r="R1080" s="25" t="n">
        <v>11084</v>
      </c>
      <c r="S1080" s="25" t="n">
        <v>11.7295</v>
      </c>
      <c r="T1080" s="25" t="n">
        <v>114.7</v>
      </c>
      <c r="U1080" s="25" t="n">
        <v>22</v>
      </c>
      <c r="V1080" s="25" t="n">
        <v>90.2</v>
      </c>
      <c r="W1080" s="25" t="n">
        <v>91.39934</v>
      </c>
      <c r="X1080" s="25"/>
      <c r="Y1080" s="25"/>
      <c r="Z1080" s="25"/>
      <c r="AA1080" s="25" t="n">
        <v>309839</v>
      </c>
      <c r="AB1080" s="26"/>
      <c r="AC1080" s="27" t="n">
        <v>0</v>
      </c>
      <c r="AD1080" s="28" t="n">
        <v>28.4</v>
      </c>
      <c r="AE1080" s="28" t="n">
        <v>20.9</v>
      </c>
      <c r="AF1080" s="27"/>
      <c r="AG1080" s="29" t="n">
        <f aca="false">6753.47943187+0.36116788*I1080+0.01252571*N1080-22.85359542*V1080+0.00407811*AA1080-0.00067349*E1080</f>
        <v>8942.99568785804</v>
      </c>
      <c r="AH1080" s="29" t="n">
        <f aca="false">A1080*'Simple Linear Regression'!$B$18+'Simple Linear Regression'!$B$17</f>
        <v>8805.763360473</v>
      </c>
      <c r="AI1080" s="29" t="n">
        <f aca="false">7491.3971+0.0137554*N1080-0.00058829*E1080-34.3283*V1080+0.30565*L1080+54.6031*M1080</f>
        <v>9021.9127074</v>
      </c>
      <c r="AJ1080" s="29" t="n">
        <f aca="false">7491.3971-0.00058829*E1080+0.30565*L1080+54.6031*M1080+0.0137554*N1080-34.3283*V1080</f>
        <v>9021.9127074</v>
      </c>
      <c r="AK1080" s="30" t="n">
        <f aca="false">11611.58410651-152.38769329*I354+0.00324611*N354-2.92151591*V354-0.00770426*AA354-0.00077781*E354</f>
        <v>9579.99064462196</v>
      </c>
      <c r="AL1080" s="29" t="n">
        <f aca="false">2192.59+2373.87*I1080+0.0316653*N1080-15.7623*V1080+0.00202406*AA1080-0.000740146*E1080-0.00963493*(I1080*N1080)</f>
        <v>8880.48502936925</v>
      </c>
      <c r="AM1080" s="30" t="n">
        <f aca="false">5205.907083+122.0638992*I1080+13.609808*(N1080/1000)-1.245906883*AD1080+0.7746840854*AE1080-134.2474226*AC1080-1547.125689*IF(AND(B1080&gt;=DATE(2020,3,20),B1080&lt;=DATE(2020,6,26)),1,0)</f>
        <v>9146.69138726126</v>
      </c>
      <c r="AN1080" s="30" t="n">
        <f aca="false">IF(ISNUMBER(C1081),C1081,AN1081)-0.8328750492*(AD1082-AD1081)+3.274150872*(AE1082-AE1081)+0.7954612886*((IF(ISNUMBER(C1081),C1081,AN1081)-IF(ISNUMBER(C1080),C1080,AN1080))-(-0.8328750492*(AD1081-AD1080)+3.274150872*(AE1081-AE1080)))-1.394571582*AO1081+0.4181414112*AO1080</f>
        <v>8176.68557329386</v>
      </c>
      <c r="AP1080" s="31" t="n">
        <f aca="false">AQ1080+AR1079+'ARIMAX(1,1,1) Model'!$C$19*(AR1079-AR1078)+'ARIMAX(1,1,1) Model'!$C$20*AS1079</f>
        <v>8973.16591775159</v>
      </c>
      <c r="AQ1080" s="31" t="n">
        <f aca="false">'ARIMAX(1,1,1) Model'!$C$6*I1080+'ARIMAX(1,1,1) Model'!$C$7*N1080/1000+'ARIMAX(1,1,1) Model'!$C$8*AD1080+'ARIMAX(1,1,1) Model'!$C$9*AE1080+'ARIMAX(1,1,1) Model'!$C$10*AC1080+'ARIMAX(1,1,1) Model'!$C$11*IF(AND(B1080&gt;='ARIMAX(1,1,1) Model'!$C$25,B1080&lt;='ARIMAX(1,1,1) Model'!$C$26),1,0)+'ARIMAX(1,1,1) Model'!$C$12*E1080/1000+'ARIMAX(1,1,1) Model'!$C$13*V1080+'ARIMAX(1,1,1) Model'!$C$14*A1080+'ARIMAX(1,1,1) Model'!$C$15*SIN(2*PI()*A1080/'ARIMAX(1,1,1) Model'!$C$24)+'ARIMAX(1,1,1) Model'!$C$16*COS(2*PI()*A1080/'ARIMAX(1,1,1) Model'!$C$24)+'ARIMAX(1,1,1) Model'!$C$17*SIN(4*PI()*A1080/'ARIMAX(1,1,1) Model'!$C$24)+'ARIMAX(1,1,1) Model'!$C$18*COS(4*PI()*A1080/'ARIMAX(1,1,1) Model'!$C$24)</f>
        <v>1872.04452915304</v>
      </c>
      <c r="AR1080" s="31" t="n">
        <f aca="false">IF(ISNUMBER(C1080),C1080,AP1080)-AQ1080</f>
        <v>7137.95547084696</v>
      </c>
      <c r="AS1080" s="31" t="n">
        <f aca="false">IF(ISNUMBER(C1080),C1080-AP1080,0)</f>
        <v>36.8340822484115</v>
      </c>
      <c r="AT1080" s="32"/>
      <c r="AU1080" s="33"/>
      <c r="AV1080" s="33"/>
      <c r="AW1080" s="31"/>
      <c r="AX1080" s="31"/>
    </row>
    <row r="1081" customFormat="false" ht="16.5" hidden="false" customHeight="true" outlineLevel="0" collapsed="false">
      <c r="A1081" s="23" t="n">
        <v>1080</v>
      </c>
      <c r="B1081" s="24" t="n">
        <v>40830</v>
      </c>
      <c r="C1081" s="23" t="n">
        <v>8598</v>
      </c>
      <c r="D1081" s="25"/>
      <c r="E1081" s="25" t="n">
        <v>410000</v>
      </c>
      <c r="F1081" s="25"/>
      <c r="G1081" s="25" t="n">
        <v>85.348</v>
      </c>
      <c r="H1081" s="25" t="n">
        <v>111.586</v>
      </c>
      <c r="I1081" s="25" t="n">
        <v>3.417</v>
      </c>
      <c r="J1081" s="25" t="n">
        <v>15557.539</v>
      </c>
      <c r="K1081" s="25" t="n">
        <v>864402</v>
      </c>
      <c r="L1081" s="25" t="n">
        <v>1957</v>
      </c>
      <c r="M1081" s="25" t="n">
        <v>12.604</v>
      </c>
      <c r="N1081" s="25" t="n">
        <v>260175</v>
      </c>
      <c r="O1081" s="25" t="n">
        <v>10750.3</v>
      </c>
      <c r="P1081" s="25" t="n">
        <v>2693088</v>
      </c>
      <c r="Q1081" s="25" t="n">
        <v>1200</v>
      </c>
      <c r="R1081" s="25" t="n">
        <v>11084</v>
      </c>
      <c r="S1081" s="25" t="n">
        <v>11.7295</v>
      </c>
      <c r="T1081" s="25" t="n">
        <v>114.7</v>
      </c>
      <c r="U1081" s="25" t="n">
        <v>22</v>
      </c>
      <c r="V1081" s="25" t="n">
        <v>90.2</v>
      </c>
      <c r="W1081" s="25" t="n">
        <v>92.19548</v>
      </c>
      <c r="X1081" s="25"/>
      <c r="Y1081" s="25"/>
      <c r="Z1081" s="25"/>
      <c r="AA1081" s="25" t="n">
        <v>309839</v>
      </c>
      <c r="AB1081" s="26"/>
      <c r="AC1081" s="27" t="n">
        <v>0</v>
      </c>
      <c r="AD1081" s="28" t="n">
        <v>7.3</v>
      </c>
      <c r="AE1081" s="28" t="n">
        <v>25.2</v>
      </c>
      <c r="AF1081" s="27"/>
      <c r="AG1081" s="29" t="n">
        <f aca="false">6753.47943187+0.36116788*I1081+0.01252571*N1081-22.85359542*V1081+0.00407811*AA1081-0.00067349*E1081</f>
        <v>8939.62245917196</v>
      </c>
      <c r="AH1081" s="29" t="n">
        <f aca="false">A1081*'Simple Linear Regression'!$B$18+'Simple Linear Regression'!$B$17</f>
        <v>8806.61639755691</v>
      </c>
      <c r="AI1081" s="29" t="n">
        <f aca="false">7491.3971+0.0137554*N1081-0.00058829*E1081-34.3283*V1081+0.30565*L1081+54.6031*M1081</f>
        <v>9018.9712574</v>
      </c>
      <c r="AJ1081" s="29" t="n">
        <f aca="false">7491.3971-0.00058829*E1081+0.30565*L1081+54.6031*M1081+0.0137554*N1081-34.3283*V1081</f>
        <v>9018.9712574</v>
      </c>
      <c r="AK1081" s="30" t="n">
        <f aca="false">11611.58410651-152.38769329*I355+0.00324611*N355-2.92151591*V355-0.00770426*AA355-0.00077781*E355</f>
        <v>9583.72730692867</v>
      </c>
      <c r="AL1081" s="29" t="n">
        <f aca="false">2192.59+2373.87*I1081+0.0316653*N1081-15.7623*V1081+0.00202406*AA1081-0.000740146*E1081-0.00963493*(I1081*N1081)</f>
        <v>8878.91066597325</v>
      </c>
      <c r="AM1081" s="30" t="n">
        <f aca="false">5205.907083+122.0638992*I1081+13.609808*(N1081/1000)-1.245906883*AD1081+0.7746840854*AE1081-134.2474226*AC1081-1547.125689*IF(AND(B1081&gt;=DATE(2020,3,20),B1081&lt;=DATE(2020,6,26)),1,0)</f>
        <v>9174.35814167258</v>
      </c>
      <c r="AN1081" s="30" t="n">
        <f aca="false">IF(ISNUMBER(C1082),C1082,AN1082)-0.8328750492*(AD1083-AD1082)+3.274150872*(AE1083-AE1082)+0.7954612886*((IF(ISNUMBER(C1082),C1082,AN1082)-IF(ISNUMBER(C1081),C1081,AN1081))-(-0.8328750492*(AD1082-AD1081)+3.274150872*(AE1082-AE1081)))-1.394571582*AO1082+0.4181414112*AO1081</f>
        <v>8473.76007504596</v>
      </c>
      <c r="AP1081" s="31" t="n">
        <f aca="false">AQ1081+AR1080+'ARIMAX(1,1,1) Model'!$C$19*(AR1080-AR1079)+'ARIMAX(1,1,1) Model'!$C$20*AS1080</f>
        <v>8982.73506789605</v>
      </c>
      <c r="AQ1081" s="31" t="n">
        <f aca="false">'ARIMAX(1,1,1) Model'!$C$6*I1081+'ARIMAX(1,1,1) Model'!$C$7*N1081/1000+'ARIMAX(1,1,1) Model'!$C$8*AD1081+'ARIMAX(1,1,1) Model'!$C$9*AE1081+'ARIMAX(1,1,1) Model'!$C$10*AC1081+'ARIMAX(1,1,1) Model'!$C$11*IF(AND(B1081&gt;='ARIMAX(1,1,1) Model'!$C$25,B1081&lt;='ARIMAX(1,1,1) Model'!$C$26),1,0)+'ARIMAX(1,1,1) Model'!$C$12*E1081/1000+'ARIMAX(1,1,1) Model'!$C$13*V1081+'ARIMAX(1,1,1) Model'!$C$14*A1081+'ARIMAX(1,1,1) Model'!$C$15*SIN(2*PI()*A1081/'ARIMAX(1,1,1) Model'!$C$24)+'ARIMAX(1,1,1) Model'!$C$16*COS(2*PI()*A1081/'ARIMAX(1,1,1) Model'!$C$24)+'ARIMAX(1,1,1) Model'!$C$17*SIN(4*PI()*A1081/'ARIMAX(1,1,1) Model'!$C$24)+'ARIMAX(1,1,1) Model'!$C$18*COS(4*PI()*A1081/'ARIMAX(1,1,1) Model'!$C$24)</f>
        <v>1869.31565190521</v>
      </c>
      <c r="AR1081" s="31" t="n">
        <f aca="false">IF(ISNUMBER(C1081),C1081,AP1081)-AQ1081</f>
        <v>6728.68434809479</v>
      </c>
      <c r="AS1081" s="31" t="n">
        <f aca="false">IF(ISNUMBER(C1081),C1081-AP1081,0)</f>
        <v>-384.735067896054</v>
      </c>
      <c r="AT1081" s="32"/>
      <c r="AU1081" s="33"/>
      <c r="AV1081" s="33"/>
      <c r="AW1081" s="31"/>
      <c r="AX1081" s="31"/>
    </row>
    <row r="1082" customFormat="false" ht="16.5" hidden="false" customHeight="true" outlineLevel="0" collapsed="false">
      <c r="A1082" s="23" t="n">
        <v>1081</v>
      </c>
      <c r="B1082" s="24" t="n">
        <v>40837</v>
      </c>
      <c r="C1082" s="23" t="n">
        <v>8501</v>
      </c>
      <c r="D1082" s="25"/>
      <c r="E1082" s="25" t="n">
        <v>395000</v>
      </c>
      <c r="F1082" s="25"/>
      <c r="G1082" s="25" t="n">
        <v>86.818</v>
      </c>
      <c r="H1082" s="25" t="n">
        <v>111.472</v>
      </c>
      <c r="I1082" s="25" t="n">
        <v>3.476</v>
      </c>
      <c r="J1082" s="25" t="n">
        <v>15557.539</v>
      </c>
      <c r="K1082" s="25" t="n">
        <v>864402</v>
      </c>
      <c r="L1082" s="25" t="n">
        <v>1957</v>
      </c>
      <c r="M1082" s="25" t="n">
        <v>13.356</v>
      </c>
      <c r="N1082" s="25" t="n">
        <v>260526</v>
      </c>
      <c r="O1082" s="25" t="n">
        <v>10750.3</v>
      </c>
      <c r="P1082" s="25" t="n">
        <v>2693088</v>
      </c>
      <c r="Q1082" s="25" t="n">
        <v>1200</v>
      </c>
      <c r="R1082" s="25" t="n">
        <v>11084</v>
      </c>
      <c r="S1082" s="25" t="n">
        <v>11.7295</v>
      </c>
      <c r="T1082" s="25" t="n">
        <v>114.7</v>
      </c>
      <c r="U1082" s="25" t="n">
        <v>22</v>
      </c>
      <c r="V1082" s="25" t="n">
        <v>90.2</v>
      </c>
      <c r="W1082" s="25" t="n">
        <v>90.531475</v>
      </c>
      <c r="X1082" s="25"/>
      <c r="Y1082" s="25"/>
      <c r="Z1082" s="25"/>
      <c r="AA1082" s="25" t="n">
        <v>309839</v>
      </c>
      <c r="AB1082" s="26"/>
      <c r="AC1082" s="27" t="n">
        <v>0</v>
      </c>
      <c r="AD1082" s="28" t="n">
        <v>39.9</v>
      </c>
      <c r="AE1082" s="28" t="n">
        <v>12.6</v>
      </c>
      <c r="AF1082" s="27"/>
      <c r="AG1082" s="29" t="n">
        <f aca="false">6753.47943187+0.36116788*I1082+0.01252571*N1082-22.85359542*V1082+0.00407811*AA1082-0.00067349*E1082</f>
        <v>8954.14264228688</v>
      </c>
      <c r="AH1082" s="29" t="n">
        <f aca="false">A1082*'Simple Linear Regression'!$B$18+'Simple Linear Regression'!$B$17</f>
        <v>8807.46943464081</v>
      </c>
      <c r="AI1082" s="29" t="n">
        <f aca="false">7491.3971+0.0137554*N1082-0.00058829*E1082-34.3283*V1082+0.30565*L1082+54.6031*M1082</f>
        <v>9073.685284</v>
      </c>
      <c r="AJ1082" s="29" t="n">
        <f aca="false">7491.3971-0.00058829*E1082+0.30565*L1082+54.6031*M1082+0.0137554*N1082-34.3283*V1082</f>
        <v>9073.685284</v>
      </c>
      <c r="AK1082" s="30" t="n">
        <f aca="false">11611.58410651-152.38769329*I356+0.00324611*N356-2.92151591*V356-0.00770426*AA356-0.00077781*E356</f>
        <v>9507.11937777828</v>
      </c>
      <c r="AL1082" s="29" t="n">
        <f aca="false">2192.59+2373.87*I1082+0.0316653*N1082-15.7623*V1082+0.00202406*AA1082-0.000740146*E1082-0.00963493*(I1082*N1082)</f>
        <v>8881.53105256632</v>
      </c>
      <c r="AM1082" s="30" t="n">
        <f aca="false">5205.907083+122.0638992*I1082+13.609808*(N1082/1000)-1.245906883*AD1082+0.7746840854*AE1082-134.2474226*AC1082-1547.125689*IF(AND(B1082&gt;=DATE(2020,3,20),B1082&lt;=DATE(2020,6,26)),1,0)</f>
        <v>9135.95937047154</v>
      </c>
      <c r="AN1082" s="30" t="n">
        <f aca="false">IF(ISNUMBER(C1083),C1083,AN1083)-0.8328750492*(AD1084-AD1083)+3.274150872*(AE1084-AE1083)+0.7954612886*((IF(ISNUMBER(C1083),C1083,AN1083)-IF(ISNUMBER(C1082),C1082,AN1082))-(-0.8328750492*(AD1083-AD1082)+3.274150872*(AE1083-AE1082)))-1.394571582*AO1083+0.4181414112*AO1082</f>
        <v>8470.60381265633</v>
      </c>
      <c r="AP1082" s="31" t="n">
        <f aca="false">AQ1082+AR1081+'ARIMAX(1,1,1) Model'!$C$19*(AR1081-AR1080)+'ARIMAX(1,1,1) Model'!$C$20*AS1081</f>
        <v>8880.75366077525</v>
      </c>
      <c r="AQ1082" s="31" t="n">
        <f aca="false">'ARIMAX(1,1,1) Model'!$C$6*I1082+'ARIMAX(1,1,1) Model'!$C$7*N1082/1000+'ARIMAX(1,1,1) Model'!$C$8*AD1082+'ARIMAX(1,1,1) Model'!$C$9*AE1082+'ARIMAX(1,1,1) Model'!$C$10*AC1082+'ARIMAX(1,1,1) Model'!$C$11*IF(AND(B1082&gt;='ARIMAX(1,1,1) Model'!$C$25,B1082&lt;='ARIMAX(1,1,1) Model'!$C$26),1,0)+'ARIMAX(1,1,1) Model'!$C$12*E1082/1000+'ARIMAX(1,1,1) Model'!$C$13*V1082+'ARIMAX(1,1,1) Model'!$C$14*A1082+'ARIMAX(1,1,1) Model'!$C$15*SIN(2*PI()*A1082/'ARIMAX(1,1,1) Model'!$C$24)+'ARIMAX(1,1,1) Model'!$C$16*COS(2*PI()*A1082/'ARIMAX(1,1,1) Model'!$C$24)+'ARIMAX(1,1,1) Model'!$C$17*SIN(4*PI()*A1082/'ARIMAX(1,1,1) Model'!$C$24)+'ARIMAX(1,1,1) Model'!$C$18*COS(4*PI()*A1082/'ARIMAX(1,1,1) Model'!$C$24)</f>
        <v>1845.69251602301</v>
      </c>
      <c r="AR1082" s="31" t="n">
        <f aca="false">IF(ISNUMBER(C1082),C1082,AP1082)-AQ1082</f>
        <v>6655.30748397699</v>
      </c>
      <c r="AS1082" s="31" t="n">
        <f aca="false">IF(ISNUMBER(C1082),C1082-AP1082,0)</f>
        <v>-379.753660775252</v>
      </c>
      <c r="AT1082" s="32"/>
      <c r="AU1082" s="33"/>
      <c r="AV1082" s="33"/>
      <c r="AW1082" s="31"/>
      <c r="AX1082" s="31"/>
    </row>
    <row r="1083" customFormat="false" ht="16.5" hidden="false" customHeight="true" outlineLevel="0" collapsed="false">
      <c r="A1083" s="23" t="n">
        <v>1082</v>
      </c>
      <c r="B1083" s="24" t="n">
        <v>40844</v>
      </c>
      <c r="C1083" s="23" t="n">
        <v>8518</v>
      </c>
      <c r="D1083" s="25"/>
      <c r="E1083" s="25" t="n">
        <v>403000</v>
      </c>
      <c r="F1083" s="25"/>
      <c r="G1083" s="25" t="n">
        <v>92.316</v>
      </c>
      <c r="H1083" s="25" t="n">
        <v>111.334</v>
      </c>
      <c r="I1083" s="25" t="n">
        <v>3.462</v>
      </c>
      <c r="J1083" s="25" t="n">
        <v>15557.539</v>
      </c>
      <c r="K1083" s="25" t="n">
        <v>864402</v>
      </c>
      <c r="L1083" s="25" t="n">
        <v>1957</v>
      </c>
      <c r="M1083" s="25" t="n">
        <v>13.356</v>
      </c>
      <c r="N1083" s="25" t="n">
        <v>260526</v>
      </c>
      <c r="O1083" s="25" t="n">
        <v>10750.3</v>
      </c>
      <c r="P1083" s="25" t="n">
        <v>2693088</v>
      </c>
      <c r="Q1083" s="25" t="n">
        <v>1200</v>
      </c>
      <c r="R1083" s="25" t="n">
        <v>11084</v>
      </c>
      <c r="S1083" s="25" t="n">
        <v>11.7295</v>
      </c>
      <c r="T1083" s="25" t="n">
        <v>114.7</v>
      </c>
      <c r="U1083" s="25" t="n">
        <v>22</v>
      </c>
      <c r="V1083" s="25" t="n">
        <v>90.2</v>
      </c>
      <c r="W1083" s="25" t="n">
        <v>90.514</v>
      </c>
      <c r="X1083" s="25"/>
      <c r="Y1083" s="25"/>
      <c r="Z1083" s="25"/>
      <c r="AA1083" s="25" t="n">
        <v>309839</v>
      </c>
      <c r="AB1083" s="26"/>
      <c r="AC1083" s="27" t="n">
        <v>0</v>
      </c>
      <c r="AD1083" s="28" t="n">
        <v>50.8</v>
      </c>
      <c r="AE1083" s="28" t="n">
        <v>14</v>
      </c>
      <c r="AF1083" s="27"/>
      <c r="AG1083" s="29" t="n">
        <f aca="false">6753.47943187+0.36116788*I1083+0.01252571*N1083-22.85359542*V1083+0.00407811*AA1083-0.00067349*E1083</f>
        <v>8948.74966593656</v>
      </c>
      <c r="AH1083" s="29" t="n">
        <f aca="false">A1083*'Simple Linear Regression'!$B$18+'Simple Linear Regression'!$B$17</f>
        <v>8808.32247172471</v>
      </c>
      <c r="AI1083" s="29" t="n">
        <f aca="false">7491.3971+0.0137554*N1083-0.00058829*E1083-34.3283*V1083+0.30565*L1083+54.6031*M1083</f>
        <v>9068.978964</v>
      </c>
      <c r="AJ1083" s="29" t="n">
        <f aca="false">7491.3971-0.00058829*E1083+0.30565*L1083+54.6031*M1083+0.0137554*N1083-34.3283*V1083</f>
        <v>9068.978964</v>
      </c>
      <c r="AK1083" s="30" t="n">
        <f aca="false">11611.58410651-152.38769329*I357+0.00324611*N357-2.92151591*V357-0.00770426*AA357-0.00077781*E357</f>
        <v>9520.47866393802</v>
      </c>
      <c r="AL1083" s="29" t="n">
        <f aca="false">2192.59+2373.87*I1083+0.0316653*N1083-15.7623*V1083+0.00202406*AA1083-0.000740146*E1083-0.00963493*(I1083*N1083)</f>
        <v>8877.51780139084</v>
      </c>
      <c r="AM1083" s="30" t="n">
        <f aca="false">5205.907083+122.0638992*I1083+13.609808*(N1083/1000)-1.245906883*AD1083+0.7746840854*AE1083-134.2474226*AC1083-1547.125689*IF(AND(B1083&gt;=DATE(2020,3,20),B1083&lt;=DATE(2020,6,26)),1,0)</f>
        <v>9121.7546485776</v>
      </c>
      <c r="AN1083" s="30" t="n">
        <f aca="false">IF(ISNUMBER(C1084),C1084,AN1084)-0.8328750492*(AD1085-AD1084)+3.274150872*(AE1085-AE1084)+0.7954612886*((IF(ISNUMBER(C1084),C1084,AN1084)-IF(ISNUMBER(C1083),C1083,AN1083))-(-0.8328750492*(AD1084-AD1083)+3.274150872*(AE1084-AE1083)))-1.394571582*AO1084+0.4181414112*AO1083</f>
        <v>8848.79605171145</v>
      </c>
      <c r="AP1083" s="31" t="n">
        <f aca="false">AQ1083+AR1082+'ARIMAX(1,1,1) Model'!$C$19*(AR1082-AR1081)+'ARIMAX(1,1,1) Model'!$C$20*AS1082</f>
        <v>8837.82154164293</v>
      </c>
      <c r="AQ1083" s="31" t="n">
        <f aca="false">'ARIMAX(1,1,1) Model'!$C$6*I1083+'ARIMAX(1,1,1) Model'!$C$7*N1083/1000+'ARIMAX(1,1,1) Model'!$C$8*AD1083+'ARIMAX(1,1,1) Model'!$C$9*AE1083+'ARIMAX(1,1,1) Model'!$C$10*AC1083+'ARIMAX(1,1,1) Model'!$C$11*IF(AND(B1083&gt;='ARIMAX(1,1,1) Model'!$C$25,B1083&lt;='ARIMAX(1,1,1) Model'!$C$26),1,0)+'ARIMAX(1,1,1) Model'!$C$12*E1083/1000+'ARIMAX(1,1,1) Model'!$C$13*V1083+'ARIMAX(1,1,1) Model'!$C$14*A1083+'ARIMAX(1,1,1) Model'!$C$15*SIN(2*PI()*A1083/'ARIMAX(1,1,1) Model'!$C$24)+'ARIMAX(1,1,1) Model'!$C$16*COS(2*PI()*A1083/'ARIMAX(1,1,1) Model'!$C$24)+'ARIMAX(1,1,1) Model'!$C$17*SIN(4*PI()*A1083/'ARIMAX(1,1,1) Model'!$C$24)+'ARIMAX(1,1,1) Model'!$C$18*COS(4*PI()*A1083/'ARIMAX(1,1,1) Model'!$C$24)</f>
        <v>1847.86062401479</v>
      </c>
      <c r="AR1083" s="31" t="n">
        <f aca="false">IF(ISNUMBER(C1083),C1083,AP1083)-AQ1083</f>
        <v>6670.13937598521</v>
      </c>
      <c r="AS1083" s="31" t="n">
        <f aca="false">IF(ISNUMBER(C1083),C1083-AP1083,0)</f>
        <v>-319.82154164293</v>
      </c>
      <c r="AT1083" s="32"/>
      <c r="AU1083" s="33"/>
      <c r="AV1083" s="33"/>
      <c r="AW1083" s="31"/>
      <c r="AX1083" s="31"/>
    </row>
    <row r="1084" customFormat="false" ht="16.5" hidden="false" customHeight="true" outlineLevel="0" collapsed="false">
      <c r="A1084" s="23" t="n">
        <v>1083</v>
      </c>
      <c r="B1084" s="24" t="n">
        <v>40851</v>
      </c>
      <c r="C1084" s="23" t="n">
        <v>8671</v>
      </c>
      <c r="D1084" s="25"/>
      <c r="E1084" s="25" t="n">
        <v>399000</v>
      </c>
      <c r="F1084" s="25"/>
      <c r="G1084" s="25" t="n">
        <v>93.244</v>
      </c>
      <c r="H1084" s="25" t="n">
        <v>109.84</v>
      </c>
      <c r="I1084" s="25" t="n">
        <v>3.452</v>
      </c>
      <c r="J1084" s="25" t="n">
        <v>15557.539</v>
      </c>
      <c r="K1084" s="25" t="n">
        <v>864402</v>
      </c>
      <c r="L1084" s="25" t="n">
        <v>1957</v>
      </c>
      <c r="M1084" s="25" t="n">
        <v>13.356</v>
      </c>
      <c r="N1084" s="25" t="n">
        <v>260526</v>
      </c>
      <c r="O1084" s="25" t="n">
        <v>10750.3</v>
      </c>
      <c r="P1084" s="25" t="n">
        <v>2693088</v>
      </c>
      <c r="Q1084" s="25" t="n">
        <v>1200</v>
      </c>
      <c r="R1084" s="25" t="n">
        <v>11084</v>
      </c>
      <c r="S1084" s="25" t="n">
        <v>11.7295</v>
      </c>
      <c r="T1084" s="25" t="n">
        <v>114.7</v>
      </c>
      <c r="U1084" s="25" t="n">
        <v>22</v>
      </c>
      <c r="V1084" s="25" t="n">
        <v>90.2</v>
      </c>
      <c r="W1084" s="25" t="n">
        <v>89.46366</v>
      </c>
      <c r="X1084" s="25"/>
      <c r="Y1084" s="25"/>
      <c r="Z1084" s="25"/>
      <c r="AA1084" s="25" t="n">
        <v>309839</v>
      </c>
      <c r="AB1084" s="26"/>
      <c r="AC1084" s="27" t="n">
        <v>0</v>
      </c>
      <c r="AD1084" s="28" t="n">
        <v>84.6</v>
      </c>
      <c r="AE1084" s="28" t="n">
        <v>2.9</v>
      </c>
      <c r="AF1084" s="27"/>
      <c r="AG1084" s="29" t="n">
        <f aca="false">6753.47943187+0.36116788*I1084+0.01252571*N1084-22.85359542*V1084+0.00407811*AA1084-0.00067349*E1084</f>
        <v>8951.44001425776</v>
      </c>
      <c r="AH1084" s="29" t="n">
        <f aca="false">A1084*'Simple Linear Regression'!$B$18+'Simple Linear Regression'!$B$17</f>
        <v>8809.17550880862</v>
      </c>
      <c r="AI1084" s="29" t="n">
        <f aca="false">7491.3971+0.0137554*N1084-0.00058829*E1084-34.3283*V1084+0.30565*L1084+54.6031*M1084</f>
        <v>9071.332124</v>
      </c>
      <c r="AJ1084" s="29" t="n">
        <f aca="false">7491.3971-0.00058829*E1084+0.30565*L1084+54.6031*M1084+0.0137554*N1084-34.3283*V1084</f>
        <v>9071.332124</v>
      </c>
      <c r="AK1084" s="30" t="n">
        <f aca="false">11611.58410651-152.38769329*I358+0.00324611*N358-2.92151591*V358-0.00770426*AA358-0.00077781*E358</f>
        <v>9512.95718973392</v>
      </c>
      <c r="AL1084" s="29" t="n">
        <f aca="false">2192.59+2373.87*I1084+0.0316653*N1084-15.7623*V1084+0.00202406*AA1084-0.000740146*E1084-0.00963493*(I1084*N1084)</f>
        <v>8881.84118312264</v>
      </c>
      <c r="AM1084" s="30" t="n">
        <f aca="false">5205.907083+122.0638992*I1084+13.609808*(N1084/1000)-1.245906883*AD1084+0.7746840854*AE1084-134.2474226*AC1084-1547.125689*IF(AND(B1084&gt;=DATE(2020,3,20),B1084&lt;=DATE(2020,6,26)),1,0)</f>
        <v>9069.82336359226</v>
      </c>
      <c r="AN1084" s="30" t="n">
        <f aca="false">IF(ISNUMBER(C1085),C1085,AN1085)-0.8328750492*(AD1086-AD1085)+3.274150872*(AE1086-AE1085)+0.7954612886*((IF(ISNUMBER(C1085),C1085,AN1085)-IF(ISNUMBER(C1084),C1084,AN1084))-(-0.8328750492*(AD1085-AD1084)+3.274150872*(AE1085-AE1084)))-1.394571582*AO1085+0.4181414112*AO1084</f>
        <v>8597.26297491833</v>
      </c>
      <c r="AP1084" s="31" t="n">
        <f aca="false">AQ1084+AR1083+'ARIMAX(1,1,1) Model'!$C$19*(AR1083-AR1082)+'ARIMAX(1,1,1) Model'!$C$20*AS1083</f>
        <v>8790.63356163984</v>
      </c>
      <c r="AQ1084" s="31" t="n">
        <f aca="false">'ARIMAX(1,1,1) Model'!$C$6*I1084+'ARIMAX(1,1,1) Model'!$C$7*N1084/1000+'ARIMAX(1,1,1) Model'!$C$8*AD1084+'ARIMAX(1,1,1) Model'!$C$9*AE1084+'ARIMAX(1,1,1) Model'!$C$10*AC1084+'ARIMAX(1,1,1) Model'!$C$11*IF(AND(B1084&gt;='ARIMAX(1,1,1) Model'!$C$25,B1084&lt;='ARIMAX(1,1,1) Model'!$C$26),1,0)+'ARIMAX(1,1,1) Model'!$C$12*E1084/1000+'ARIMAX(1,1,1) Model'!$C$13*V1084+'ARIMAX(1,1,1) Model'!$C$14*A1084+'ARIMAX(1,1,1) Model'!$C$15*SIN(2*PI()*A1084/'ARIMAX(1,1,1) Model'!$C$24)+'ARIMAX(1,1,1) Model'!$C$16*COS(2*PI()*A1084/'ARIMAX(1,1,1) Model'!$C$24)+'ARIMAX(1,1,1) Model'!$C$17*SIN(4*PI()*A1084/'ARIMAX(1,1,1) Model'!$C$24)+'ARIMAX(1,1,1) Model'!$C$18*COS(4*PI()*A1084/'ARIMAX(1,1,1) Model'!$C$24)</f>
        <v>1831.18151786867</v>
      </c>
      <c r="AR1084" s="31" t="n">
        <f aca="false">IF(ISNUMBER(C1084),C1084,AP1084)-AQ1084</f>
        <v>6839.81848213133</v>
      </c>
      <c r="AS1084" s="31" t="n">
        <f aca="false">IF(ISNUMBER(C1084),C1084-AP1084,0)</f>
        <v>-119.633561639836</v>
      </c>
      <c r="AT1084" s="32"/>
      <c r="AU1084" s="33"/>
      <c r="AV1084" s="33"/>
      <c r="AW1084" s="31"/>
      <c r="AX1084" s="31"/>
    </row>
    <row r="1085" customFormat="false" ht="16.5" hidden="false" customHeight="true" outlineLevel="0" collapsed="false">
      <c r="A1085" s="23" t="n">
        <v>1084</v>
      </c>
      <c r="B1085" s="24" t="n">
        <v>40858</v>
      </c>
      <c r="C1085" s="23" t="n">
        <v>8625</v>
      </c>
      <c r="D1085" s="25"/>
      <c r="E1085" s="25" t="n">
        <v>392000</v>
      </c>
      <c r="F1085" s="25"/>
      <c r="G1085" s="25" t="n">
        <v>96.966</v>
      </c>
      <c r="H1085" s="25" t="n">
        <v>114.68</v>
      </c>
      <c r="I1085" s="25" t="n">
        <v>3.424</v>
      </c>
      <c r="J1085" s="25" t="n">
        <v>15647.68</v>
      </c>
      <c r="K1085" s="25" t="n">
        <v>827658</v>
      </c>
      <c r="L1085" s="25" t="n">
        <v>1978</v>
      </c>
      <c r="M1085" s="25" t="n">
        <v>13.356</v>
      </c>
      <c r="N1085" s="25" t="n">
        <v>260526</v>
      </c>
      <c r="O1085" s="25" t="n">
        <v>10783.2</v>
      </c>
      <c r="P1085" s="25" t="n">
        <v>2693088</v>
      </c>
      <c r="Q1085" s="25" t="n">
        <v>1200</v>
      </c>
      <c r="R1085" s="25" t="n">
        <v>11084</v>
      </c>
      <c r="S1085" s="25" t="n">
        <v>11.7295</v>
      </c>
      <c r="T1085" s="25" t="n">
        <v>115.1</v>
      </c>
      <c r="U1085" s="25" t="n">
        <v>22</v>
      </c>
      <c r="V1085" s="25" t="n">
        <v>90.3</v>
      </c>
      <c r="W1085" s="25" t="n">
        <v>90.15808</v>
      </c>
      <c r="X1085" s="25"/>
      <c r="Y1085" s="25"/>
      <c r="Z1085" s="25"/>
      <c r="AA1085" s="25" t="n">
        <v>309839</v>
      </c>
      <c r="AB1085" s="26"/>
      <c r="AC1085" s="27" t="n">
        <v>0</v>
      </c>
      <c r="AD1085" s="28" t="n">
        <v>87.5</v>
      </c>
      <c r="AE1085" s="28" t="n">
        <v>5.1</v>
      </c>
      <c r="AF1085" s="27"/>
      <c r="AG1085" s="29" t="n">
        <f aca="false">6753.47943187+0.36116788*I1085+0.01252571*N1085-22.85359542*V1085+0.00407811*AA1085-0.00067349*E1085</f>
        <v>8953.85897201512</v>
      </c>
      <c r="AH1085" s="29" t="n">
        <f aca="false">A1085*'Simple Linear Regression'!$B$18+'Simple Linear Regression'!$B$17</f>
        <v>8810.02854589252</v>
      </c>
      <c r="AI1085" s="29" t="n">
        <f aca="false">7491.3971+0.0137554*N1085-0.00058829*E1085-34.3283*V1085+0.30565*L1085+54.6031*M1085</f>
        <v>9078.435974</v>
      </c>
      <c r="AJ1085" s="29" t="n">
        <f aca="false">7491.3971-0.00058829*E1085+0.30565*L1085+54.6031*M1085+0.0137554*N1085-34.3283*V1085</f>
        <v>9078.435974</v>
      </c>
      <c r="AK1085" s="30" t="n">
        <f aca="false">11611.58410651-152.38769329*I359+0.00324611*N359-2.92151591*V359-0.00770426*AA359-0.00077781*E359</f>
        <v>9515.41126436011</v>
      </c>
      <c r="AL1085" s="29" t="n">
        <f aca="false">2192.59+2373.87*I1085+0.0316653*N1085-15.7623*V1085+0.00202406*AA1085-0.000740146*E1085-0.00963493*(I1085*N1085)</f>
        <v>8889.26180877168</v>
      </c>
      <c r="AM1085" s="30" t="n">
        <f aca="false">5205.907083+122.0638992*I1085+13.609808*(N1085/1000)-1.245906883*AD1085+0.7746840854*AE1085-134.2474226*AC1085-1547.125689*IF(AND(B1085&gt;=DATE(2020,3,20),B1085&lt;=DATE(2020,6,26)),1,0)</f>
        <v>9064.49674944184</v>
      </c>
      <c r="AN1085" s="30" t="n">
        <f aca="false">IF(ISNUMBER(C1086),C1086,AN1086)-0.8328750492*(AD1087-AD1086)+3.274150872*(AE1087-AE1086)+0.7954612886*((IF(ISNUMBER(C1086),C1086,AN1086)-IF(ISNUMBER(C1085),C1085,AN1085))-(-0.8328750492*(AD1086-AD1085)+3.274150872*(AE1086-AE1085)))-1.394571582*AO1086+0.4181414112*AO1085</f>
        <v>8549.40185292357</v>
      </c>
      <c r="AP1085" s="31" t="n">
        <f aca="false">AQ1085+AR1084+'ARIMAX(1,1,1) Model'!$C$19*(AR1084-AR1083)+'ARIMAX(1,1,1) Model'!$C$20*AS1084</f>
        <v>8802.39195659515</v>
      </c>
      <c r="AQ1085" s="31" t="n">
        <f aca="false">'ARIMAX(1,1,1) Model'!$C$6*I1085+'ARIMAX(1,1,1) Model'!$C$7*N1085/1000+'ARIMAX(1,1,1) Model'!$C$8*AD1085+'ARIMAX(1,1,1) Model'!$C$9*AE1085+'ARIMAX(1,1,1) Model'!$C$10*AC1085+'ARIMAX(1,1,1) Model'!$C$11*IF(AND(B1085&gt;='ARIMAX(1,1,1) Model'!$C$25,B1085&lt;='ARIMAX(1,1,1) Model'!$C$26),1,0)+'ARIMAX(1,1,1) Model'!$C$12*E1085/1000+'ARIMAX(1,1,1) Model'!$C$13*V1085+'ARIMAX(1,1,1) Model'!$C$14*A1085+'ARIMAX(1,1,1) Model'!$C$15*SIN(2*PI()*A1085/'ARIMAX(1,1,1) Model'!$C$24)+'ARIMAX(1,1,1) Model'!$C$16*COS(2*PI()*A1085/'ARIMAX(1,1,1) Model'!$C$24)+'ARIMAX(1,1,1) Model'!$C$17*SIN(4*PI()*A1085/'ARIMAX(1,1,1) Model'!$C$24)+'ARIMAX(1,1,1) Model'!$C$18*COS(4*PI()*A1085/'ARIMAX(1,1,1) Model'!$C$24)</f>
        <v>1838.34419873924</v>
      </c>
      <c r="AR1085" s="31" t="n">
        <f aca="false">IF(ISNUMBER(C1085),C1085,AP1085)-AQ1085</f>
        <v>6786.65580126076</v>
      </c>
      <c r="AS1085" s="31" t="n">
        <f aca="false">IF(ISNUMBER(C1085),C1085-AP1085,0)</f>
        <v>-177.391956595151</v>
      </c>
      <c r="AT1085" s="32"/>
      <c r="AU1085" s="33"/>
      <c r="AV1085" s="33"/>
      <c r="AW1085" s="31"/>
      <c r="AX1085" s="31"/>
    </row>
    <row r="1086" customFormat="false" ht="16.5" hidden="false" customHeight="true" outlineLevel="0" collapsed="false">
      <c r="A1086" s="23" t="n">
        <v>1085</v>
      </c>
      <c r="B1086" s="24" t="n">
        <v>40865</v>
      </c>
      <c r="C1086" s="23" t="n">
        <v>8592</v>
      </c>
      <c r="D1086" s="25"/>
      <c r="E1086" s="25" t="n">
        <v>383000</v>
      </c>
      <c r="F1086" s="25"/>
      <c r="G1086" s="25" t="n">
        <v>99.318</v>
      </c>
      <c r="H1086" s="25" t="n">
        <v>110.69</v>
      </c>
      <c r="I1086" s="25" t="n">
        <v>3.436</v>
      </c>
      <c r="J1086" s="25" t="n">
        <v>15647.68</v>
      </c>
      <c r="K1086" s="25" t="n">
        <v>827658</v>
      </c>
      <c r="L1086" s="25" t="n">
        <v>1978</v>
      </c>
      <c r="M1086" s="25" t="n">
        <v>13.73</v>
      </c>
      <c r="N1086" s="25" t="n">
        <v>242062</v>
      </c>
      <c r="O1086" s="25" t="n">
        <v>10783.2</v>
      </c>
      <c r="P1086" s="25" t="n">
        <v>2693088</v>
      </c>
      <c r="Q1086" s="25" t="n">
        <v>1200</v>
      </c>
      <c r="R1086" s="25" t="n">
        <v>11084</v>
      </c>
      <c r="S1086" s="25" t="n">
        <v>11.7295</v>
      </c>
      <c r="T1086" s="25" t="n">
        <v>115.1</v>
      </c>
      <c r="U1086" s="25" t="n">
        <v>22</v>
      </c>
      <c r="V1086" s="25" t="n">
        <v>90.3</v>
      </c>
      <c r="W1086" s="25" t="n">
        <v>90.528275</v>
      </c>
      <c r="X1086" s="25"/>
      <c r="Y1086" s="25"/>
      <c r="Z1086" s="25"/>
      <c r="AA1086" s="25" t="n">
        <v>309839</v>
      </c>
      <c r="AB1086" s="26"/>
      <c r="AC1086" s="27" t="n">
        <v>0</v>
      </c>
      <c r="AD1086" s="28" t="n">
        <v>77.8</v>
      </c>
      <c r="AE1086" s="28" t="n">
        <v>6.5</v>
      </c>
      <c r="AF1086" s="27"/>
      <c r="AG1086" s="29" t="n">
        <f aca="false">6753.47943187+0.36116788*I1086+0.01252571*N1086-22.85359542*V1086+0.00407811*AA1086-0.00067349*E1086</f>
        <v>8728.65000658968</v>
      </c>
      <c r="AH1086" s="29" t="n">
        <f aca="false">A1086*'Simple Linear Regression'!$B$18+'Simple Linear Regression'!$B$17</f>
        <v>8810.88158297643</v>
      </c>
      <c r="AI1086" s="29" t="n">
        <f aca="false">7491.3971+0.0137554*N1086-0.00058829*E1086-34.3283*V1086+0.30565*L1086+54.6031*M1086</f>
        <v>8850.1724378</v>
      </c>
      <c r="AJ1086" s="29" t="n">
        <f aca="false">7491.3971-0.00058829*E1086+0.30565*L1086+54.6031*M1086+0.0137554*N1086-34.3283*V1086</f>
        <v>8850.1724378</v>
      </c>
      <c r="AK1086" s="30" t="n">
        <f aca="false">11611.58410651-152.38769329*I360+0.00324611*N360-2.92151591*V360-0.00770426*AA360-0.00077781*E360</f>
        <v>9537.17243721301</v>
      </c>
      <c r="AL1086" s="29" t="n">
        <f aca="false">2192.59+2373.87*I1086+0.0316653*N1086-15.7623*V1086+0.00202406*AA1086-0.000740146*E1086-0.00963493*(I1086*N1086)</f>
        <v>8920.88182437224</v>
      </c>
      <c r="AM1086" s="30" t="n">
        <f aca="false">5205.907083+122.0638992*I1086+13.609808*(N1086/1000)-1.245906883*AD1086+0.7746840854*AE1086-134.2474226*AC1086-1547.125689*IF(AND(B1086&gt;=DATE(2020,3,20),B1086&lt;=DATE(2020,6,26)),1,0)</f>
        <v>8827.8398758049</v>
      </c>
      <c r="AN1086" s="30" t="n">
        <f aca="false">IF(ISNUMBER(C1087),C1087,AN1087)-0.8328750492*(AD1088-AD1087)+3.274150872*(AE1088-AE1087)+0.7954612886*((IF(ISNUMBER(C1087),C1087,AN1087)-IF(ISNUMBER(C1086),C1086,AN1086))-(-0.8328750492*(AD1087-AD1086)+3.274150872*(AE1087-AE1086)))-1.394571582*AO1087+0.4181414112*AO1086</f>
        <v>8877.45482722756</v>
      </c>
      <c r="AP1086" s="31" t="n">
        <f aca="false">AQ1086+AR1085+'ARIMAX(1,1,1) Model'!$C$19*(AR1085-AR1084)+'ARIMAX(1,1,1) Model'!$C$20*AS1085</f>
        <v>8747.26548376665</v>
      </c>
      <c r="AQ1086" s="31" t="n">
        <f aca="false">'ARIMAX(1,1,1) Model'!$C$6*I1086+'ARIMAX(1,1,1) Model'!$C$7*N1086/1000+'ARIMAX(1,1,1) Model'!$C$8*AD1086+'ARIMAX(1,1,1) Model'!$C$9*AE1086+'ARIMAX(1,1,1) Model'!$C$10*AC1086+'ARIMAX(1,1,1) Model'!$C$11*IF(AND(B1086&gt;='ARIMAX(1,1,1) Model'!$C$25,B1086&lt;='ARIMAX(1,1,1) Model'!$C$26),1,0)+'ARIMAX(1,1,1) Model'!$C$12*E1086/1000+'ARIMAX(1,1,1) Model'!$C$13*V1086+'ARIMAX(1,1,1) Model'!$C$14*A1086+'ARIMAX(1,1,1) Model'!$C$15*SIN(2*PI()*A1086/'ARIMAX(1,1,1) Model'!$C$24)+'ARIMAX(1,1,1) Model'!$C$16*COS(2*PI()*A1086/'ARIMAX(1,1,1) Model'!$C$24)+'ARIMAX(1,1,1) Model'!$C$17*SIN(4*PI()*A1086/'ARIMAX(1,1,1) Model'!$C$24)+'ARIMAX(1,1,1) Model'!$C$18*COS(4*PI()*A1086/'ARIMAX(1,1,1) Model'!$C$24)</f>
        <v>1806.12715501198</v>
      </c>
      <c r="AR1086" s="31" t="n">
        <f aca="false">IF(ISNUMBER(C1086),C1086,AP1086)-AQ1086</f>
        <v>6785.87284498802</v>
      </c>
      <c r="AS1086" s="31" t="n">
        <f aca="false">IF(ISNUMBER(C1086),C1086-AP1086,0)</f>
        <v>-155.265483766651</v>
      </c>
      <c r="AT1086" s="32"/>
      <c r="AU1086" s="33"/>
      <c r="AV1086" s="33"/>
      <c r="AW1086" s="31"/>
      <c r="AX1086" s="31"/>
    </row>
    <row r="1087" customFormat="false" ht="16.5" hidden="false" customHeight="true" outlineLevel="0" collapsed="false">
      <c r="A1087" s="23" t="n">
        <v>1086</v>
      </c>
      <c r="B1087" s="24" t="n">
        <v>40872</v>
      </c>
      <c r="C1087" s="23" t="n">
        <v>8769</v>
      </c>
      <c r="D1087" s="25"/>
      <c r="E1087" s="25" t="n">
        <v>385000</v>
      </c>
      <c r="F1087" s="25"/>
      <c r="G1087" s="25" t="n">
        <v>96.89</v>
      </c>
      <c r="H1087" s="25" t="n">
        <v>106.665</v>
      </c>
      <c r="I1087" s="25" t="n">
        <v>3.368</v>
      </c>
      <c r="J1087" s="25" t="n">
        <v>15647.68</v>
      </c>
      <c r="K1087" s="25" t="n">
        <v>827658</v>
      </c>
      <c r="L1087" s="25" t="n">
        <v>1978</v>
      </c>
      <c r="M1087" s="25" t="n">
        <v>13.73</v>
      </c>
      <c r="N1087" s="25" t="n">
        <v>242062</v>
      </c>
      <c r="O1087" s="25" t="n">
        <v>10783.2</v>
      </c>
      <c r="P1087" s="25" t="n">
        <v>2693088</v>
      </c>
      <c r="Q1087" s="25" t="n">
        <v>1200</v>
      </c>
      <c r="R1087" s="25" t="n">
        <v>11084</v>
      </c>
      <c r="S1087" s="25" t="n">
        <v>11.6612</v>
      </c>
      <c r="T1087" s="25" t="n">
        <v>115.1</v>
      </c>
      <c r="U1087" s="25" t="n">
        <v>22</v>
      </c>
      <c r="V1087" s="25" t="n">
        <v>90.3</v>
      </c>
      <c r="W1087" s="25" t="n">
        <v>91.10062</v>
      </c>
      <c r="X1087" s="25"/>
      <c r="Y1087" s="25"/>
      <c r="Z1087" s="25"/>
      <c r="AA1087" s="25" t="n">
        <v>309839</v>
      </c>
      <c r="AB1087" s="26"/>
      <c r="AC1087" s="27" t="n">
        <v>1</v>
      </c>
      <c r="AD1087" s="28" t="n">
        <v>87.3</v>
      </c>
      <c r="AE1087" s="28" t="n">
        <v>7</v>
      </c>
      <c r="AF1087" s="27"/>
      <c r="AG1087" s="29" t="n">
        <f aca="false">6753.47943187+0.36116788*I1087+0.01252571*N1087-22.85359542*V1087+0.00407811*AA1087-0.00067349*E1087</f>
        <v>8727.27846717384</v>
      </c>
      <c r="AH1087" s="29" t="n">
        <f aca="false">A1087*'Simple Linear Regression'!$B$18+'Simple Linear Regression'!$B$17</f>
        <v>8811.73462006033</v>
      </c>
      <c r="AI1087" s="29" t="n">
        <f aca="false">7491.3971+0.0137554*N1087-0.00058829*E1087-34.3283*V1087+0.30565*L1087+54.6031*M1087</f>
        <v>8848.9958578</v>
      </c>
      <c r="AJ1087" s="29" t="n">
        <f aca="false">7491.3971-0.00058829*E1087+0.30565*L1087+54.6031*M1087+0.0137554*N1087-34.3283*V1087</f>
        <v>8848.9958578</v>
      </c>
      <c r="AK1087" s="30" t="n">
        <f aca="false">11611.58410651-152.38769329*I361+0.00324611*N361-2.92151591*V361-0.00770426*AA361-0.00077781*E361</f>
        <v>9548.80784414591</v>
      </c>
      <c r="AL1087" s="29" t="n">
        <f aca="false">2192.59+2373.87*I1087+0.0316653*N1087-15.7623*V1087+0.00202406*AA1087-0.000740146*E1087-0.00963493*(I1087*N1087)</f>
        <v>8916.57140131712</v>
      </c>
      <c r="AM1087" s="30" t="n">
        <f aca="false">5205.907083+122.0638992*I1087+13.609808*(N1087/1000)-1.245906883*AD1087+0.7746840854*AE1087-134.2474226*AC1087-1547.125689*IF(AND(B1087&gt;=DATE(2020,3,20),B1087&lt;=DATE(2020,6,26)),1,0)</f>
        <v>8673.8433347135</v>
      </c>
      <c r="AN1087" s="30" t="n">
        <f aca="false">IF(ISNUMBER(C1088),C1088,AN1088)-0.8328750492*(AD1089-AD1088)+3.274150872*(AE1089-AE1088)+0.7954612886*((IF(ISNUMBER(C1088),C1088,AN1088)-IF(ISNUMBER(C1087),C1087,AN1087))-(-0.8328750492*(AD1088-AD1087)+3.274150872*(AE1088-AE1087)))-1.394571582*AO1088+0.4181414112*AO1087</f>
        <v>8428.72559035184</v>
      </c>
      <c r="AP1087" s="31" t="n">
        <f aca="false">AQ1087+AR1086+'ARIMAX(1,1,1) Model'!$C$19*(AR1086-AR1085)+'ARIMAX(1,1,1) Model'!$C$20*AS1086</f>
        <v>8621.18560695137</v>
      </c>
      <c r="AQ1087" s="31" t="n">
        <f aca="false">'ARIMAX(1,1,1) Model'!$C$6*I1087+'ARIMAX(1,1,1) Model'!$C$7*N1087/1000+'ARIMAX(1,1,1) Model'!$C$8*AD1087+'ARIMAX(1,1,1) Model'!$C$9*AE1087+'ARIMAX(1,1,1) Model'!$C$10*AC1087+'ARIMAX(1,1,1) Model'!$C$11*IF(AND(B1087&gt;='ARIMAX(1,1,1) Model'!$C$25,B1087&lt;='ARIMAX(1,1,1) Model'!$C$26),1,0)+'ARIMAX(1,1,1) Model'!$C$12*E1087/1000+'ARIMAX(1,1,1) Model'!$C$13*V1087+'ARIMAX(1,1,1) Model'!$C$14*A1087+'ARIMAX(1,1,1) Model'!$C$15*SIN(2*PI()*A1087/'ARIMAX(1,1,1) Model'!$C$24)+'ARIMAX(1,1,1) Model'!$C$16*COS(2*PI()*A1087/'ARIMAX(1,1,1) Model'!$C$24)+'ARIMAX(1,1,1) Model'!$C$17*SIN(4*PI()*A1087/'ARIMAX(1,1,1) Model'!$C$24)+'ARIMAX(1,1,1) Model'!$C$18*COS(4*PI()*A1087/'ARIMAX(1,1,1) Model'!$C$24)</f>
        <v>1695.63722666784</v>
      </c>
      <c r="AR1087" s="31" t="n">
        <f aca="false">IF(ISNUMBER(C1087),C1087,AP1087)-AQ1087</f>
        <v>7073.36277333216</v>
      </c>
      <c r="AS1087" s="31" t="n">
        <f aca="false">IF(ISNUMBER(C1087),C1087-AP1087,0)</f>
        <v>147.814393048626</v>
      </c>
      <c r="AT1087" s="32"/>
      <c r="AU1087" s="33"/>
      <c r="AV1087" s="33"/>
      <c r="AW1087" s="31"/>
      <c r="AX1087" s="31"/>
    </row>
    <row r="1088" customFormat="false" ht="16.5" hidden="false" customHeight="true" outlineLevel="0" collapsed="false">
      <c r="A1088" s="23" t="n">
        <v>1087</v>
      </c>
      <c r="B1088" s="24" t="n">
        <v>40879</v>
      </c>
      <c r="C1088" s="23" t="n">
        <v>8574</v>
      </c>
      <c r="D1088" s="25"/>
      <c r="E1088" s="25" t="n">
        <v>397000</v>
      </c>
      <c r="F1088" s="25"/>
      <c r="G1088" s="25" t="n">
        <v>99.906</v>
      </c>
      <c r="H1088" s="25" t="n">
        <v>110.054</v>
      </c>
      <c r="I1088" s="25" t="n">
        <v>3.307</v>
      </c>
      <c r="J1088" s="25" t="n">
        <v>15647.68</v>
      </c>
      <c r="K1088" s="25" t="n">
        <v>827658</v>
      </c>
      <c r="L1088" s="25" t="n">
        <v>1978</v>
      </c>
      <c r="M1088" s="25" t="n">
        <v>13.73</v>
      </c>
      <c r="N1088" s="25" t="n">
        <v>242062</v>
      </c>
      <c r="O1088" s="25" t="n">
        <v>10783.2</v>
      </c>
      <c r="P1088" s="25" t="n">
        <v>2693088</v>
      </c>
      <c r="Q1088" s="25" t="n">
        <v>1200</v>
      </c>
      <c r="R1088" s="25" t="n">
        <v>11084</v>
      </c>
      <c r="S1088" s="25" t="n">
        <v>11.6612</v>
      </c>
      <c r="T1088" s="25" t="n">
        <v>115.1</v>
      </c>
      <c r="U1088" s="25" t="n">
        <v>22</v>
      </c>
      <c r="V1088" s="25" t="n">
        <v>90.3</v>
      </c>
      <c r="W1088" s="25" t="n">
        <v>92.477225</v>
      </c>
      <c r="X1088" s="25"/>
      <c r="Y1088" s="25"/>
      <c r="Z1088" s="25"/>
      <c r="AA1088" s="25" t="n">
        <v>309839</v>
      </c>
      <c r="AB1088" s="26"/>
      <c r="AC1088" s="27" t="n">
        <v>0</v>
      </c>
      <c r="AD1088" s="28" t="n">
        <v>105</v>
      </c>
      <c r="AE1088" s="28" t="n">
        <v>0.1</v>
      </c>
      <c r="AF1088" s="27"/>
      <c r="AG1088" s="29" t="n">
        <f aca="false">6753.47943187+0.36116788*I1088+0.01252571*N1088-22.85359542*V1088+0.00407811*AA1088-0.00067349*E1088</f>
        <v>8719.17455593316</v>
      </c>
      <c r="AH1088" s="29" t="n">
        <f aca="false">A1088*'Simple Linear Regression'!$B$18+'Simple Linear Regression'!$B$17</f>
        <v>8812.58765714424</v>
      </c>
      <c r="AI1088" s="29" t="n">
        <f aca="false">7491.3971+0.0137554*N1088-0.00058829*E1088-34.3283*V1088+0.30565*L1088+54.6031*M1088</f>
        <v>8841.9363778</v>
      </c>
      <c r="AJ1088" s="29" t="n">
        <f aca="false">7491.3971-0.00058829*E1088+0.30565*L1088+54.6031*M1088+0.0137554*N1088-34.3283*V1088</f>
        <v>8841.9363778</v>
      </c>
      <c r="AK1088" s="30" t="n">
        <f aca="false">11611.58410651-152.38769329*I362+0.00324611*N362-2.92151591*V362-0.00770426*AA362-0.00077781*E362</f>
        <v>9555.62400338552</v>
      </c>
      <c r="AL1088" s="29" t="n">
        <f aca="false">2192.59+2373.87*I1088+0.0316653*N1088-15.7623*V1088+0.00202406*AA1088-0.000740146*E1088-0.00963493*(I1088*N1088)</f>
        <v>8905.15085528238</v>
      </c>
      <c r="AM1088" s="30" t="n">
        <f aca="false">5205.907083+122.0638992*I1088+13.609808*(N1088/1000)-1.245906883*AD1088+0.7746840854*AE1088-134.2474226*AC1088-1547.125689*IF(AND(B1088&gt;=DATE(2020,3,20),B1088&lt;=DATE(2020,6,26)),1,0)</f>
        <v>8773.24698744394</v>
      </c>
      <c r="AN1088" s="30" t="n">
        <f aca="false">IF(ISNUMBER(C1089),C1089,AN1089)-0.8328750492*(AD1090-AD1089)+3.274150872*(AE1090-AE1089)+0.7954612886*((IF(ISNUMBER(C1089),C1089,AN1089)-IF(ISNUMBER(C1088),C1088,AN1088))-(-0.8328750492*(AD1089-AD1088)+3.274150872*(AE1089-AE1088)))-1.394571582*AO1089+0.4181414112*AO1088</f>
        <v>8756.67520592801</v>
      </c>
      <c r="AP1088" s="31" t="n">
        <f aca="false">AQ1088+AR1087+'ARIMAX(1,1,1) Model'!$C$19*(AR1087-AR1086)+'ARIMAX(1,1,1) Model'!$C$20*AS1087</f>
        <v>8743.75275820232</v>
      </c>
      <c r="AQ1088" s="31" t="n">
        <f aca="false">'ARIMAX(1,1,1) Model'!$C$6*I1088+'ARIMAX(1,1,1) Model'!$C$7*N1088/1000+'ARIMAX(1,1,1) Model'!$C$8*AD1088+'ARIMAX(1,1,1) Model'!$C$9*AE1088+'ARIMAX(1,1,1) Model'!$C$10*AC1088+'ARIMAX(1,1,1) Model'!$C$11*IF(AND(B1088&gt;='ARIMAX(1,1,1) Model'!$C$25,B1088&lt;='ARIMAX(1,1,1) Model'!$C$26),1,0)+'ARIMAX(1,1,1) Model'!$C$12*E1088/1000+'ARIMAX(1,1,1) Model'!$C$13*V1088+'ARIMAX(1,1,1) Model'!$C$14*A1088+'ARIMAX(1,1,1) Model'!$C$15*SIN(2*PI()*A1088/'ARIMAX(1,1,1) Model'!$C$24)+'ARIMAX(1,1,1) Model'!$C$16*COS(2*PI()*A1088/'ARIMAX(1,1,1) Model'!$C$24)+'ARIMAX(1,1,1) Model'!$C$17*SIN(4*PI()*A1088/'ARIMAX(1,1,1) Model'!$C$24)+'ARIMAX(1,1,1) Model'!$C$18*COS(4*PI()*A1088/'ARIMAX(1,1,1) Model'!$C$24)</f>
        <v>1775.39591407166</v>
      </c>
      <c r="AR1088" s="31" t="n">
        <f aca="false">IF(ISNUMBER(C1088),C1088,AP1088)-AQ1088</f>
        <v>6798.60408592834</v>
      </c>
      <c r="AS1088" s="31" t="n">
        <f aca="false">IF(ISNUMBER(C1088),C1088-AP1088,0)</f>
        <v>-169.752758202316</v>
      </c>
      <c r="AT1088" s="32"/>
      <c r="AU1088" s="33"/>
      <c r="AV1088" s="33"/>
      <c r="AW1088" s="31"/>
      <c r="AX1088" s="31"/>
    </row>
    <row r="1089" customFormat="false" ht="16.5" hidden="false" customHeight="true" outlineLevel="0" collapsed="false">
      <c r="A1089" s="23" t="n">
        <v>1088</v>
      </c>
      <c r="B1089" s="24" t="n">
        <v>40886</v>
      </c>
      <c r="C1089" s="23" t="n">
        <v>8666</v>
      </c>
      <c r="D1089" s="25"/>
      <c r="E1089" s="25" t="n">
        <v>387000</v>
      </c>
      <c r="F1089" s="25"/>
      <c r="G1089" s="25" t="n">
        <v>100.078</v>
      </c>
      <c r="H1089" s="25" t="n">
        <v>109.31</v>
      </c>
      <c r="I1089" s="25" t="n">
        <v>3.29</v>
      </c>
      <c r="J1089" s="25" t="n">
        <v>15647.68</v>
      </c>
      <c r="K1089" s="25" t="n">
        <v>827658</v>
      </c>
      <c r="L1089" s="25" t="n">
        <v>2017</v>
      </c>
      <c r="M1089" s="25" t="n">
        <v>13.73</v>
      </c>
      <c r="N1089" s="25" t="n">
        <v>242062</v>
      </c>
      <c r="O1089" s="25" t="n">
        <v>10802.9</v>
      </c>
      <c r="P1089" s="25" t="n">
        <v>2693088</v>
      </c>
      <c r="Q1089" s="25" t="n">
        <v>1200</v>
      </c>
      <c r="R1089" s="25" t="n">
        <v>11084</v>
      </c>
      <c r="S1089" s="25" t="n">
        <v>11.6612</v>
      </c>
      <c r="T1089" s="25" t="n">
        <v>115.1</v>
      </c>
      <c r="U1089" s="25" t="n">
        <v>22</v>
      </c>
      <c r="V1089" s="25" t="n">
        <v>88.7</v>
      </c>
      <c r="W1089" s="25" t="n">
        <v>91.75352</v>
      </c>
      <c r="X1089" s="25"/>
      <c r="Y1089" s="25"/>
      <c r="Z1089" s="25"/>
      <c r="AA1089" s="25" t="n">
        <v>309839</v>
      </c>
      <c r="AB1089" s="26"/>
      <c r="AC1089" s="27" t="n">
        <v>0</v>
      </c>
      <c r="AD1089" s="28" t="n">
        <v>131.2</v>
      </c>
      <c r="AE1089" s="28" t="n">
        <v>0.7</v>
      </c>
      <c r="AF1089" s="27"/>
      <c r="AG1089" s="29" t="n">
        <f aca="false">6753.47943187+0.36116788*I1089+0.01252571*N1089-22.85359542*V1089+0.00407811*AA1089-0.00067349*E1089</f>
        <v>8762.4690687512</v>
      </c>
      <c r="AH1089" s="29" t="n">
        <f aca="false">A1089*'Simple Linear Regression'!$B$18+'Simple Linear Regression'!$B$17</f>
        <v>8813.44069422814</v>
      </c>
      <c r="AI1089" s="29" t="n">
        <f aca="false">7491.3971+0.0137554*N1089-0.00058829*E1089-34.3283*V1089+0.30565*L1089+54.6031*M1089</f>
        <v>8914.6649078</v>
      </c>
      <c r="AJ1089" s="29" t="n">
        <f aca="false">7491.3971-0.00058829*E1089+0.30565*L1089+54.6031*M1089+0.0137554*N1089-34.3283*V1089</f>
        <v>8914.6649078</v>
      </c>
      <c r="AK1089" s="30" t="n">
        <f aca="false">11611.58410651-152.38769329*I363+0.00324611*N363-2.92151591*V363-0.00770426*AA363-0.00077781*E363</f>
        <v>9557.74353168442</v>
      </c>
      <c r="AL1089" s="29" t="n">
        <f aca="false">2192.59+2373.87*I1089+0.0316653*N1089-15.7623*V1089+0.00202406*AA1089-0.000740146*E1089-0.00963493*(I1089*N1089)</f>
        <v>8937.0644625186</v>
      </c>
      <c r="AM1089" s="30" t="n">
        <f aca="false">5205.907083+122.0638992*I1089+13.609808*(N1089/1000)-1.245906883*AD1089+0.7746840854*AE1089-134.2474226*AC1089-1547.125689*IF(AND(B1089&gt;=DATE(2020,3,20),B1089&lt;=DATE(2020,6,26)),1,0)</f>
        <v>8738.99395127418</v>
      </c>
      <c r="AN1089" s="30" t="n">
        <f aca="false">IF(ISNUMBER(C1090),C1090,AN1090)-0.8328750492*(AD1091-AD1090)+3.274150872*(AE1091-AE1090)+0.7954612886*((IF(ISNUMBER(C1090),C1090,AN1090)-IF(ISNUMBER(C1089),C1089,AN1089))-(-0.8328750492*(AD1090-AD1089)+3.274150872*(AE1090-AE1089)))-1.394571582*AO1090+0.4181414112*AO1089</f>
        <v>9043.84327873996</v>
      </c>
      <c r="AP1089" s="31" t="n">
        <f aca="false">AQ1089+AR1088+'ARIMAX(1,1,1) Model'!$C$19*(AR1088-AR1087)+'ARIMAX(1,1,1) Model'!$C$20*AS1088</f>
        <v>8674.89664792501</v>
      </c>
      <c r="AQ1089" s="31" t="n">
        <f aca="false">'ARIMAX(1,1,1) Model'!$C$6*I1089+'ARIMAX(1,1,1) Model'!$C$7*N1089/1000+'ARIMAX(1,1,1) Model'!$C$8*AD1089+'ARIMAX(1,1,1) Model'!$C$9*AE1089+'ARIMAX(1,1,1) Model'!$C$10*AC1089+'ARIMAX(1,1,1) Model'!$C$11*IF(AND(B1089&gt;='ARIMAX(1,1,1) Model'!$C$25,B1089&lt;='ARIMAX(1,1,1) Model'!$C$26),1,0)+'ARIMAX(1,1,1) Model'!$C$12*E1089/1000+'ARIMAX(1,1,1) Model'!$C$13*V1089+'ARIMAX(1,1,1) Model'!$C$14*A1089+'ARIMAX(1,1,1) Model'!$C$15*SIN(2*PI()*A1089/'ARIMAX(1,1,1) Model'!$C$24)+'ARIMAX(1,1,1) Model'!$C$16*COS(2*PI()*A1089/'ARIMAX(1,1,1) Model'!$C$24)+'ARIMAX(1,1,1) Model'!$C$17*SIN(4*PI()*A1089/'ARIMAX(1,1,1) Model'!$C$24)+'ARIMAX(1,1,1) Model'!$C$18*COS(4*PI()*A1089/'ARIMAX(1,1,1) Model'!$C$24)</f>
        <v>1750.29857369005</v>
      </c>
      <c r="AR1089" s="31" t="n">
        <f aca="false">IF(ISNUMBER(C1089),C1089,AP1089)-AQ1089</f>
        <v>6915.70142630996</v>
      </c>
      <c r="AS1089" s="31" t="n">
        <f aca="false">IF(ISNUMBER(C1089),C1089-AP1089,0)</f>
        <v>-8.89664792501026</v>
      </c>
      <c r="AT1089" s="32"/>
      <c r="AU1089" s="33"/>
      <c r="AV1089" s="33"/>
      <c r="AW1089" s="31"/>
      <c r="AX1089" s="31"/>
    </row>
    <row r="1090" customFormat="false" ht="16.5" hidden="false" customHeight="true" outlineLevel="0" collapsed="false">
      <c r="A1090" s="23" t="n">
        <v>1089</v>
      </c>
      <c r="B1090" s="24" t="n">
        <v>40893</v>
      </c>
      <c r="C1090" s="23" t="n">
        <v>8879</v>
      </c>
      <c r="D1090" s="25"/>
      <c r="E1090" s="25" t="n">
        <v>368000</v>
      </c>
      <c r="F1090" s="25"/>
      <c r="G1090" s="25" t="n">
        <v>96.064</v>
      </c>
      <c r="H1090" s="25" t="n">
        <v>106.262</v>
      </c>
      <c r="I1090" s="25" t="n">
        <v>3.286</v>
      </c>
      <c r="J1090" s="25" t="n">
        <v>15647.68</v>
      </c>
      <c r="K1090" s="25" t="n">
        <v>846358</v>
      </c>
      <c r="L1090" s="25" t="n">
        <v>2017</v>
      </c>
      <c r="M1090" s="25" t="n">
        <v>13.743</v>
      </c>
      <c r="N1090" s="25" t="n">
        <v>251906</v>
      </c>
      <c r="O1090" s="25" t="n">
        <v>10802.9</v>
      </c>
      <c r="P1090" s="25" t="n">
        <v>2720060</v>
      </c>
      <c r="Q1090" s="25" t="n">
        <v>1200</v>
      </c>
      <c r="R1090" s="25" t="n">
        <v>11084</v>
      </c>
      <c r="S1090" s="25" t="n">
        <v>11.6612</v>
      </c>
      <c r="T1090" s="25" t="n">
        <v>115.1</v>
      </c>
      <c r="U1090" s="25" t="n">
        <v>22</v>
      </c>
      <c r="V1090" s="25" t="n">
        <v>88.7</v>
      </c>
      <c r="W1090" s="25" t="n">
        <v>91.38074</v>
      </c>
      <c r="X1090" s="25"/>
      <c r="Y1090" s="25"/>
      <c r="Z1090" s="25"/>
      <c r="AA1090" s="25" t="n">
        <v>309839</v>
      </c>
      <c r="AB1090" s="26"/>
      <c r="AC1090" s="27" t="n">
        <v>0</v>
      </c>
      <c r="AD1090" s="28" t="n">
        <v>132.7</v>
      </c>
      <c r="AE1090" s="28" t="n">
        <v>1.6</v>
      </c>
      <c r="AF1090" s="27"/>
      <c r="AG1090" s="29" t="n">
        <f aca="false">6753.47943187+0.36116788*I1090+0.01252571*N1090-22.85359542*V1090+0.00407811*AA1090-0.00067349*E1090</f>
        <v>8898.56702331968</v>
      </c>
      <c r="AH1090" s="29" t="n">
        <f aca="false">A1090*'Simple Linear Regression'!$B$18+'Simple Linear Regression'!$B$17</f>
        <v>8814.29373131204</v>
      </c>
      <c r="AI1090" s="29" t="n">
        <f aca="false">7491.3971+0.0137554*N1090-0.00058829*E1090-34.3283*V1090+0.30565*L1090+54.6031*M1090</f>
        <v>9061.9604157</v>
      </c>
      <c r="AJ1090" s="29" t="n">
        <f aca="false">7491.3971-0.00058829*E1090+0.30565*L1090+54.6031*M1090+0.0137554*N1090-34.3283*V1090</f>
        <v>9061.9604157</v>
      </c>
      <c r="AK1090" s="30" t="n">
        <f aca="false">11611.58410651-152.38769329*I364+0.00324611*N364-2.92151591*V364-0.00770426*AA364-0.00077781*E364</f>
        <v>9483.16711356074</v>
      </c>
      <c r="AL1090" s="29" t="n">
        <f aca="false">2192.59+2373.87*I1090+0.0316653*N1090-15.7623*V1090+0.00202406*AA1090-0.000740146*E1090-0.00963493*(I1090*N1090)</f>
        <v>8951.00919089812</v>
      </c>
      <c r="AM1090" s="30" t="n">
        <f aca="false">5205.907083+122.0638992*I1090+13.609808*(N1090/1000)-1.245906883*AD1090+0.7746840854*AE1090-134.2474226*AC1090-1547.125689*IF(AND(B1090&gt;=DATE(2020,3,20),B1090&lt;=DATE(2020,6,26)),1,0)</f>
        <v>8871.30900098174</v>
      </c>
      <c r="AN1090" s="30" t="n">
        <f aca="false">IF(ISNUMBER(C1091),C1091,AN1091)-0.8328750492*(AD1092-AD1091)+3.274150872*(AE1092-AE1091)+0.7954612886*((IF(ISNUMBER(C1091),C1091,AN1091)-IF(ISNUMBER(C1090),C1090,AN1090))-(-0.8328750492*(AD1091-AD1090)+3.274150872*(AE1091-AE1090)))-1.394571582*AO1091+0.4181414112*AO1090</f>
        <v>8946.08535961335</v>
      </c>
      <c r="AP1090" s="31" t="n">
        <f aca="false">AQ1090+AR1089+'ARIMAX(1,1,1) Model'!$C$19*(AR1089-AR1088)+'ARIMAX(1,1,1) Model'!$C$20*AS1089</f>
        <v>8680.55013646252</v>
      </c>
      <c r="AQ1090" s="31" t="n">
        <f aca="false">'ARIMAX(1,1,1) Model'!$C$6*I1090+'ARIMAX(1,1,1) Model'!$C$7*N1090/1000+'ARIMAX(1,1,1) Model'!$C$8*AD1090+'ARIMAX(1,1,1) Model'!$C$9*AE1090+'ARIMAX(1,1,1) Model'!$C$10*AC1090+'ARIMAX(1,1,1) Model'!$C$11*IF(AND(B1090&gt;='ARIMAX(1,1,1) Model'!$C$25,B1090&lt;='ARIMAX(1,1,1) Model'!$C$26),1,0)+'ARIMAX(1,1,1) Model'!$C$12*E1090/1000+'ARIMAX(1,1,1) Model'!$C$13*V1090+'ARIMAX(1,1,1) Model'!$C$14*A1090+'ARIMAX(1,1,1) Model'!$C$15*SIN(2*PI()*A1090/'ARIMAX(1,1,1) Model'!$C$24)+'ARIMAX(1,1,1) Model'!$C$16*COS(2*PI()*A1090/'ARIMAX(1,1,1) Model'!$C$24)+'ARIMAX(1,1,1) Model'!$C$17*SIN(4*PI()*A1090/'ARIMAX(1,1,1) Model'!$C$24)+'ARIMAX(1,1,1) Model'!$C$18*COS(4*PI()*A1090/'ARIMAX(1,1,1) Model'!$C$24)</f>
        <v>1745.42028812117</v>
      </c>
      <c r="AR1090" s="31" t="n">
        <f aca="false">IF(ISNUMBER(C1090),C1090,AP1090)-AQ1090</f>
        <v>7133.57971187883</v>
      </c>
      <c r="AS1090" s="31" t="n">
        <f aca="false">IF(ISNUMBER(C1090),C1090-AP1090,0)</f>
        <v>198.44986353748</v>
      </c>
      <c r="AT1090" s="32"/>
      <c r="AU1090" s="33"/>
      <c r="AV1090" s="33"/>
      <c r="AW1090" s="31"/>
      <c r="AX1090" s="31"/>
    </row>
    <row r="1091" customFormat="false" ht="16.5" hidden="false" customHeight="true" outlineLevel="0" collapsed="false">
      <c r="A1091" s="23" t="n">
        <v>1090</v>
      </c>
      <c r="B1091" s="24" t="n">
        <v>40900</v>
      </c>
      <c r="C1091" s="23" t="n">
        <v>8923</v>
      </c>
      <c r="D1091" s="25"/>
      <c r="E1091" s="25" t="n">
        <v>368000</v>
      </c>
      <c r="F1091" s="25"/>
      <c r="G1091" s="25" t="n">
        <v>97.74</v>
      </c>
      <c r="H1091" s="25" t="n">
        <v>107.722</v>
      </c>
      <c r="I1091" s="25" t="n">
        <v>3.229</v>
      </c>
      <c r="J1091" s="25" t="n">
        <v>15647.68</v>
      </c>
      <c r="K1091" s="25" t="n">
        <v>846358</v>
      </c>
      <c r="L1091" s="25" t="n">
        <v>2017</v>
      </c>
      <c r="M1091" s="25" t="n">
        <v>13.743</v>
      </c>
      <c r="N1091" s="25" t="n">
        <v>251906</v>
      </c>
      <c r="O1091" s="25" t="n">
        <v>10802.9</v>
      </c>
      <c r="P1091" s="25" t="n">
        <v>2720060</v>
      </c>
      <c r="Q1091" s="25" t="n">
        <v>1200</v>
      </c>
      <c r="R1091" s="25" t="n">
        <v>11084</v>
      </c>
      <c r="S1091" s="25" t="n">
        <v>11.6612</v>
      </c>
      <c r="T1091" s="25" t="n">
        <v>115.1</v>
      </c>
      <c r="U1091" s="25" t="n">
        <v>22</v>
      </c>
      <c r="V1091" s="25" t="n">
        <v>88.7</v>
      </c>
      <c r="W1091" s="25" t="n">
        <v>92.76234</v>
      </c>
      <c r="X1091" s="25"/>
      <c r="Y1091" s="25"/>
      <c r="Z1091" s="25"/>
      <c r="AA1091" s="25" t="n">
        <v>309839</v>
      </c>
      <c r="AB1091" s="26"/>
      <c r="AC1091" s="27" t="n">
        <v>0</v>
      </c>
      <c r="AD1091" s="28" t="n">
        <v>130.3</v>
      </c>
      <c r="AE1091" s="28" t="n">
        <v>0</v>
      </c>
      <c r="AF1091" s="27"/>
      <c r="AG1091" s="29" t="n">
        <f aca="false">6753.47943187+0.36116788*I1091+0.01252571*N1091-22.85359542*V1091+0.00407811*AA1091-0.00067349*E1091</f>
        <v>8898.54643675052</v>
      </c>
      <c r="AH1091" s="29" t="n">
        <f aca="false">A1091*'Simple Linear Regression'!$B$18+'Simple Linear Regression'!$B$17</f>
        <v>8815.14676839595</v>
      </c>
      <c r="AI1091" s="29" t="n">
        <f aca="false">7491.3971+0.0137554*N1091-0.00058829*E1091-34.3283*V1091+0.30565*L1091+54.6031*M1091</f>
        <v>9061.9604157</v>
      </c>
      <c r="AJ1091" s="29" t="n">
        <f aca="false">7491.3971-0.00058829*E1091+0.30565*L1091+54.6031*M1091+0.0137554*N1091-34.3283*V1091</f>
        <v>9061.9604157</v>
      </c>
      <c r="AK1091" s="30" t="n">
        <f aca="false">11611.58410651-152.38769329*I365+0.00324611*N365-2.92151591*V365-0.00770426*AA365-0.00077781*E365</f>
        <v>9477.06527818693</v>
      </c>
      <c r="AL1091" s="29" t="n">
        <f aca="false">2192.59+2373.87*I1091+0.0316653*N1091-15.7623*V1091+0.00202406*AA1091-0.000740146*E1091-0.00963493*(I1091*N1091)</f>
        <v>8954.04311146318</v>
      </c>
      <c r="AM1091" s="30" t="n">
        <f aca="false">5205.907083+122.0638992*I1091+13.609808*(N1091/1000)-1.245906883*AD1091+0.7746840854*AE1091-134.2474226*AC1091-1547.125689*IF(AND(B1091&gt;=DATE(2020,3,20),B1091&lt;=DATE(2020,6,26)),1,0)</f>
        <v>8866.1020407099</v>
      </c>
      <c r="AN1091" s="30" t="n">
        <f aca="false">IF(ISNUMBER(C1092),C1092,AN1092)-0.8328750492*(AD1093-AD1092)+3.274150872*(AE1093-AE1092)+0.7954612886*((IF(ISNUMBER(C1092),C1092,AN1092)-IF(ISNUMBER(C1091),C1091,AN1091))-(-0.8328750492*(AD1092-AD1091)+3.274150872*(AE1092-AE1091)))-1.394571582*AO1092+0.4181414112*AO1091</f>
        <v>8284.15496085502</v>
      </c>
      <c r="AP1091" s="31" t="n">
        <f aca="false">AQ1091+AR1090+'ARIMAX(1,1,1) Model'!$C$19*(AR1090-AR1089)+'ARIMAX(1,1,1) Model'!$C$20*AS1090</f>
        <v>8697.20302566239</v>
      </c>
      <c r="AQ1091" s="31" t="n">
        <f aca="false">'ARIMAX(1,1,1) Model'!$C$6*I1091+'ARIMAX(1,1,1) Model'!$C$7*N1091/1000+'ARIMAX(1,1,1) Model'!$C$8*AD1091+'ARIMAX(1,1,1) Model'!$C$9*AE1091+'ARIMAX(1,1,1) Model'!$C$10*AC1091+'ARIMAX(1,1,1) Model'!$C$11*IF(AND(B1091&gt;='ARIMAX(1,1,1) Model'!$C$25,B1091&lt;='ARIMAX(1,1,1) Model'!$C$26),1,0)+'ARIMAX(1,1,1) Model'!$C$12*E1091/1000+'ARIMAX(1,1,1) Model'!$C$13*V1091+'ARIMAX(1,1,1) Model'!$C$14*A1091+'ARIMAX(1,1,1) Model'!$C$15*SIN(2*PI()*A1091/'ARIMAX(1,1,1) Model'!$C$24)+'ARIMAX(1,1,1) Model'!$C$16*COS(2*PI()*A1091/'ARIMAX(1,1,1) Model'!$C$24)+'ARIMAX(1,1,1) Model'!$C$17*SIN(4*PI()*A1091/'ARIMAX(1,1,1) Model'!$C$24)+'ARIMAX(1,1,1) Model'!$C$18*COS(4*PI()*A1091/'ARIMAX(1,1,1) Model'!$C$24)</f>
        <v>1720.99473188567</v>
      </c>
      <c r="AR1091" s="31" t="n">
        <f aca="false">IF(ISNUMBER(C1091),C1091,AP1091)-AQ1091</f>
        <v>7202.00526811433</v>
      </c>
      <c r="AS1091" s="31" t="n">
        <f aca="false">IF(ISNUMBER(C1091),C1091-AP1091,0)</f>
        <v>225.796974337612</v>
      </c>
      <c r="AT1091" s="32"/>
      <c r="AU1091" s="33"/>
      <c r="AV1091" s="33"/>
      <c r="AW1091" s="31"/>
      <c r="AX1091" s="31"/>
    </row>
    <row r="1092" customFormat="false" ht="16.5" hidden="false" customHeight="true" outlineLevel="0" collapsed="false">
      <c r="A1092" s="23" t="n">
        <v>1091</v>
      </c>
      <c r="B1092" s="24" t="n">
        <v>40907</v>
      </c>
      <c r="C1092" s="23" t="n">
        <v>8556</v>
      </c>
      <c r="D1092" s="25"/>
      <c r="E1092" s="25" t="n">
        <v>386000</v>
      </c>
      <c r="F1092" s="25"/>
      <c r="G1092" s="25" t="n">
        <v>99.81</v>
      </c>
      <c r="H1092" s="25" t="n">
        <v>107.506666666667</v>
      </c>
      <c r="I1092" s="25" t="n">
        <v>3.258</v>
      </c>
      <c r="J1092" s="25" t="n">
        <v>15647.68</v>
      </c>
      <c r="K1092" s="25" t="n">
        <v>846358</v>
      </c>
      <c r="L1092" s="25" t="n">
        <v>2017</v>
      </c>
      <c r="M1092" s="25" t="n">
        <v>13.743</v>
      </c>
      <c r="N1092" s="25" t="n">
        <v>251906</v>
      </c>
      <c r="O1092" s="25" t="n">
        <v>10802.9</v>
      </c>
      <c r="P1092" s="25" t="n">
        <v>2720060</v>
      </c>
      <c r="Q1092" s="25" t="n">
        <v>1200</v>
      </c>
      <c r="R1092" s="25" t="n">
        <v>11084</v>
      </c>
      <c r="S1092" s="25" t="n">
        <v>11.6612</v>
      </c>
      <c r="T1092" s="25" t="n">
        <v>115.1</v>
      </c>
      <c r="U1092" s="25" t="n">
        <v>22</v>
      </c>
      <c r="V1092" s="25" t="n">
        <v>88.7</v>
      </c>
      <c r="W1092" s="25" t="n">
        <v>92.52094</v>
      </c>
      <c r="X1092" s="25"/>
      <c r="Y1092" s="25"/>
      <c r="Z1092" s="25"/>
      <c r="AA1092" s="25" t="n">
        <v>309839</v>
      </c>
      <c r="AB1092" s="26"/>
      <c r="AC1092" s="27" t="n">
        <v>1</v>
      </c>
      <c r="AD1092" s="28" t="n">
        <v>147.7</v>
      </c>
      <c r="AE1092" s="28" t="n">
        <v>0</v>
      </c>
      <c r="AF1092" s="27"/>
      <c r="AG1092" s="29" t="n">
        <f aca="false">6753.47943187+0.36116788*I1092+0.01252571*N1092-22.85359542*V1092+0.00407811*AA1092-0.00067349*E1092</f>
        <v>8886.43409061904</v>
      </c>
      <c r="AH1092" s="29" t="n">
        <f aca="false">A1092*'Simple Linear Regression'!$B$18+'Simple Linear Regression'!$B$17</f>
        <v>8815.99980547985</v>
      </c>
      <c r="AI1092" s="29" t="n">
        <f aca="false">7491.3971+0.0137554*N1092-0.00058829*E1092-34.3283*V1092+0.30565*L1092+54.6031*M1092</f>
        <v>9051.3711957</v>
      </c>
      <c r="AJ1092" s="29" t="n">
        <f aca="false">7491.3971-0.00058829*E1092+0.30565*L1092+54.6031*M1092+0.0137554*N1092-34.3283*V1092</f>
        <v>9051.3711957</v>
      </c>
      <c r="AK1092" s="30" t="n">
        <f aca="false">11611.58410651-152.38769329*I366+0.00324611*N366-2.92151591*V366-0.00770426*AA366-0.00077781*E366</f>
        <v>9506.10140897286</v>
      </c>
      <c r="AL1092" s="29" t="n">
        <f aca="false">2192.59+2373.87*I1092+0.0316653*N1092-15.7623*V1092+0.00202406*AA1092-0.000740146*E1092-0.00963493*(I1092*N1092)</f>
        <v>8939.17690984236</v>
      </c>
      <c r="AM1092" s="30" t="n">
        <f aca="false">5205.907083+122.0638992*I1092+13.609808*(N1092/1000)-1.245906883*AD1092+0.7746840854*AE1092-134.2474226*AC1092-1547.125689*IF(AND(B1092&gt;=DATE(2020,3,20),B1092&lt;=DATE(2020,6,26)),1,0)</f>
        <v>8713.7156914225</v>
      </c>
      <c r="AN1092" s="30" t="n">
        <f aca="false">IF(ISNUMBER(C1093),C1093,AN1093)-0.8328750492*(AD1094-AD1093)+3.274150872*(AE1094-AE1093)+0.7954612886*((IF(ISNUMBER(C1093),C1093,AN1093)-IF(ISNUMBER(C1092),C1092,AN1092))-(-0.8328750492*(AD1093-AD1092)+3.274150872*(AE1093-AE1092)))-1.394571582*AO1093+0.4181414112*AO1092</f>
        <v>7879.46928574698</v>
      </c>
      <c r="AP1092" s="31" t="n">
        <f aca="false">AQ1092+AR1091+'ARIMAX(1,1,1) Model'!$C$19*(AR1091-AR1090)+'ARIMAX(1,1,1) Model'!$C$20*AS1091</f>
        <v>8578.60523942588</v>
      </c>
      <c r="AQ1092" s="31" t="n">
        <f aca="false">'ARIMAX(1,1,1) Model'!$C$6*I1092+'ARIMAX(1,1,1) Model'!$C$7*N1092/1000+'ARIMAX(1,1,1) Model'!$C$8*AD1092+'ARIMAX(1,1,1) Model'!$C$9*AE1092+'ARIMAX(1,1,1) Model'!$C$10*AC1092+'ARIMAX(1,1,1) Model'!$C$11*IF(AND(B1092&gt;='ARIMAX(1,1,1) Model'!$C$25,B1092&lt;='ARIMAX(1,1,1) Model'!$C$26),1,0)+'ARIMAX(1,1,1) Model'!$C$12*E1092/1000+'ARIMAX(1,1,1) Model'!$C$13*V1092+'ARIMAX(1,1,1) Model'!$C$14*A1092+'ARIMAX(1,1,1) Model'!$C$15*SIN(2*PI()*A1092/'ARIMAX(1,1,1) Model'!$C$24)+'ARIMAX(1,1,1) Model'!$C$16*COS(2*PI()*A1092/'ARIMAX(1,1,1) Model'!$C$24)+'ARIMAX(1,1,1) Model'!$C$17*SIN(4*PI()*A1092/'ARIMAX(1,1,1) Model'!$C$24)+'ARIMAX(1,1,1) Model'!$C$18*COS(4*PI()*A1092/'ARIMAX(1,1,1) Model'!$C$24)</f>
        <v>1573.16244271886</v>
      </c>
      <c r="AR1092" s="31" t="n">
        <f aca="false">IF(ISNUMBER(C1092),C1092,AP1092)-AQ1092</f>
        <v>6982.83755728114</v>
      </c>
      <c r="AS1092" s="31" t="n">
        <f aca="false">IF(ISNUMBER(C1092),C1092-AP1092,0)</f>
        <v>-22.6052394258841</v>
      </c>
      <c r="AT1092" s="32"/>
      <c r="AU1092" s="33"/>
      <c r="AV1092" s="33"/>
      <c r="AW1092" s="31"/>
      <c r="AX1092" s="31"/>
    </row>
    <row r="1093" customFormat="false" ht="16.5" hidden="false" customHeight="true" outlineLevel="0" collapsed="false">
      <c r="A1093" s="23" t="n">
        <v>1092</v>
      </c>
      <c r="B1093" s="24" t="n">
        <v>40914</v>
      </c>
      <c r="C1093" s="23" t="n">
        <v>8179</v>
      </c>
      <c r="D1093" s="25"/>
      <c r="E1093" s="25" t="n">
        <v>376000</v>
      </c>
      <c r="F1093" s="25"/>
      <c r="G1093" s="25" t="n">
        <v>102.3875</v>
      </c>
      <c r="H1093" s="25" t="n">
        <v>112.51</v>
      </c>
      <c r="I1093" s="25" t="n">
        <v>3.299</v>
      </c>
      <c r="J1093" s="25" t="n">
        <v>15647.68</v>
      </c>
      <c r="K1093" s="25" t="n">
        <v>846358</v>
      </c>
      <c r="L1093" s="25" t="n">
        <v>2011</v>
      </c>
      <c r="M1093" s="25" t="n">
        <v>13.743</v>
      </c>
      <c r="N1093" s="25" t="n">
        <v>251906</v>
      </c>
      <c r="O1093" s="25" t="n">
        <v>10806.8</v>
      </c>
      <c r="P1093" s="25" t="n">
        <v>2720060</v>
      </c>
      <c r="Q1093" s="25" t="n">
        <v>1200</v>
      </c>
      <c r="R1093" s="25" t="n">
        <v>11084</v>
      </c>
      <c r="S1093" s="25" t="n">
        <v>11.6612</v>
      </c>
      <c r="T1093" s="25" t="n">
        <v>115.1</v>
      </c>
      <c r="U1093" s="25" t="n">
        <v>22</v>
      </c>
      <c r="V1093" s="25" t="n">
        <v>84.9</v>
      </c>
      <c r="W1093" s="25" t="n">
        <v>92.604275</v>
      </c>
      <c r="X1093" s="25"/>
      <c r="Y1093" s="25"/>
      <c r="Z1093" s="25"/>
      <c r="AA1093" s="25" t="n">
        <v>309839</v>
      </c>
      <c r="AB1093" s="26"/>
      <c r="AC1093" s="27" t="n">
        <v>1</v>
      </c>
      <c r="AD1093" s="28" t="n">
        <v>138.6</v>
      </c>
      <c r="AE1093" s="28" t="n">
        <v>0.3</v>
      </c>
      <c r="AF1093" s="27"/>
      <c r="AG1093" s="29" t="n">
        <f aca="false">6753.47943187+0.36116788*I1093+0.01252571*N1093-22.85359542*V1093+0.00407811*AA1093-0.00067349*E1093</f>
        <v>8980.02746109812</v>
      </c>
      <c r="AH1093" s="29" t="n">
        <f aca="false">A1093*'Simple Linear Regression'!$B$18+'Simple Linear Regression'!$B$17</f>
        <v>8816.85284256376</v>
      </c>
      <c r="AI1093" s="29" t="n">
        <f aca="false">7491.3971+0.0137554*N1093-0.00058829*E1093-34.3283*V1093+0.30565*L1093+54.6031*M1093</f>
        <v>9185.8677357</v>
      </c>
      <c r="AJ1093" s="29" t="n">
        <f aca="false">7491.3971-0.00058829*E1093+0.30565*L1093+54.6031*M1093+0.0137554*N1093-34.3283*V1093</f>
        <v>9185.8677357</v>
      </c>
      <c r="AK1093" s="30" t="n">
        <f aca="false">11611.58410651-152.38769329*I367+0.00324611*N367-2.92151591*V367-0.00770426*AA367-0.00077781*E367</f>
        <v>9504.14668653131</v>
      </c>
      <c r="AL1093" s="29" t="n">
        <f aca="false">2192.59+2373.87*I1093+0.0316653*N1093-15.7623*V1093+0.00202406*AA1093-0.000740146*E1093-0.00963493*(I1093*N1093)</f>
        <v>9004.29281610258</v>
      </c>
      <c r="AM1093" s="30" t="n">
        <f aca="false">5205.907083+122.0638992*I1093+13.609808*(N1093/1000)-1.245906883*AD1093+0.7746840854*AE1093-134.2474226*AC1093-1547.125689*IF(AND(B1093&gt;=DATE(2020,3,20),B1093&lt;=DATE(2020,6,26)),1,0)</f>
        <v>8730.29046915062</v>
      </c>
      <c r="AN1093" s="30" t="n">
        <f aca="false">IF(ISNUMBER(C1094),C1094,AN1094)-0.8328750492*(AD1095-AD1094)+3.274150872*(AE1095-AE1094)+0.7954612886*((IF(ISNUMBER(C1094),C1094,AN1094)-IF(ISNUMBER(C1093),C1093,AN1093))-(-0.8328750492*(AD1094-AD1093)+3.274150872*(AE1094-AE1093)))-1.394571582*AO1094+0.4181414112*AO1093</f>
        <v>7816.0460386373</v>
      </c>
      <c r="AP1093" s="31" t="n">
        <f aca="false">AQ1093+AR1092+'ARIMAX(1,1,1) Model'!$C$19*(AR1092-AR1091)+'ARIMAX(1,1,1) Model'!$C$20*AS1092</f>
        <v>8459.54481294666</v>
      </c>
      <c r="AQ1093" s="31" t="n">
        <f aca="false">'ARIMAX(1,1,1) Model'!$C$6*I1093+'ARIMAX(1,1,1) Model'!$C$7*N1093/1000+'ARIMAX(1,1,1) Model'!$C$8*AD1093+'ARIMAX(1,1,1) Model'!$C$9*AE1093+'ARIMAX(1,1,1) Model'!$C$10*AC1093+'ARIMAX(1,1,1) Model'!$C$11*IF(AND(B1093&gt;='ARIMAX(1,1,1) Model'!$C$25,B1093&lt;='ARIMAX(1,1,1) Model'!$C$26),1,0)+'ARIMAX(1,1,1) Model'!$C$12*E1093/1000+'ARIMAX(1,1,1) Model'!$C$13*V1093+'ARIMAX(1,1,1) Model'!$C$14*A1093+'ARIMAX(1,1,1) Model'!$C$15*SIN(2*PI()*A1093/'ARIMAX(1,1,1) Model'!$C$24)+'ARIMAX(1,1,1) Model'!$C$16*COS(2*PI()*A1093/'ARIMAX(1,1,1) Model'!$C$24)+'ARIMAX(1,1,1) Model'!$C$17*SIN(4*PI()*A1093/'ARIMAX(1,1,1) Model'!$C$24)+'ARIMAX(1,1,1) Model'!$C$18*COS(4*PI()*A1093/'ARIMAX(1,1,1) Model'!$C$24)</f>
        <v>1477.73644007422</v>
      </c>
      <c r="AR1093" s="31" t="n">
        <f aca="false">IF(ISNUMBER(C1093),C1093,AP1093)-AQ1093</f>
        <v>6701.26355992578</v>
      </c>
      <c r="AS1093" s="31" t="n">
        <f aca="false">IF(ISNUMBER(C1093),C1093-AP1093,0)</f>
        <v>-280.544812946662</v>
      </c>
      <c r="AT1093" s="32"/>
      <c r="AU1093" s="33"/>
      <c r="AV1093" s="33"/>
      <c r="AW1093" s="31"/>
      <c r="AX1093" s="31"/>
    </row>
    <row r="1094" customFormat="false" ht="16.5" hidden="false" customHeight="true" outlineLevel="0" collapsed="false">
      <c r="A1094" s="23" t="n">
        <v>1093</v>
      </c>
      <c r="B1094" s="24" t="n">
        <v>40921</v>
      </c>
      <c r="C1094" s="23" t="n">
        <v>7996</v>
      </c>
      <c r="D1094" s="25"/>
      <c r="E1094" s="25" t="n">
        <v>391000</v>
      </c>
      <c r="F1094" s="25"/>
      <c r="G1094" s="25" t="n">
        <v>100.432</v>
      </c>
      <c r="H1094" s="25" t="n">
        <v>111.776</v>
      </c>
      <c r="I1094" s="25" t="n">
        <v>3.382</v>
      </c>
      <c r="J1094" s="25" t="n">
        <v>15647.68</v>
      </c>
      <c r="K1094" s="25" t="n">
        <v>894803</v>
      </c>
      <c r="L1094" s="25" t="n">
        <v>2011</v>
      </c>
      <c r="M1094" s="25" t="n">
        <v>13.743</v>
      </c>
      <c r="N1094" s="25" t="n">
        <v>251906</v>
      </c>
      <c r="O1094" s="25" t="n">
        <v>10806.8</v>
      </c>
      <c r="P1094" s="25" t="n">
        <v>2720060</v>
      </c>
      <c r="Q1094" s="25" t="n">
        <v>1200</v>
      </c>
      <c r="R1094" s="25" t="n">
        <v>11084</v>
      </c>
      <c r="S1094" s="25" t="n">
        <v>11.6612</v>
      </c>
      <c r="T1094" s="25" t="n">
        <v>115.1</v>
      </c>
      <c r="U1094" s="25" t="n">
        <v>22</v>
      </c>
      <c r="V1094" s="25" t="n">
        <v>84.9</v>
      </c>
      <c r="W1094" s="25" t="n">
        <v>92.2713</v>
      </c>
      <c r="X1094" s="25"/>
      <c r="Y1094" s="25"/>
      <c r="Z1094" s="25"/>
      <c r="AA1094" s="25" t="n">
        <v>309839</v>
      </c>
      <c r="AB1094" s="26"/>
      <c r="AC1094" s="27" t="n">
        <v>0</v>
      </c>
      <c r="AD1094" s="28" t="n">
        <v>129.6</v>
      </c>
      <c r="AE1094" s="28" t="n">
        <v>0.2</v>
      </c>
      <c r="AF1094" s="27"/>
      <c r="AG1094" s="29" t="n">
        <f aca="false">6753.47943187+0.36116788*I1094+0.01252571*N1094-22.85359542*V1094+0.00407811*AA1094-0.00067349*E1094</f>
        <v>8969.95508803216</v>
      </c>
      <c r="AH1094" s="29" t="n">
        <f aca="false">A1094*'Simple Linear Regression'!$B$18+'Simple Linear Regression'!$B$17</f>
        <v>8817.70587964766</v>
      </c>
      <c r="AI1094" s="29" t="n">
        <f aca="false">7491.3971+0.0137554*N1094-0.00058829*E1094-34.3283*V1094+0.30565*L1094+54.6031*M1094</f>
        <v>9177.0433857</v>
      </c>
      <c r="AJ1094" s="29" t="n">
        <f aca="false">7491.3971-0.00058829*E1094+0.30565*L1094+54.6031*M1094+0.0137554*N1094-34.3283*V1094</f>
        <v>9177.0433857</v>
      </c>
      <c r="AK1094" s="30" t="n">
        <f aca="false">11611.58410651-152.38769329*I368+0.00324611*N368-2.92151591*V368-0.00770426*AA368-0.00077781*E368</f>
        <v>9508.47702807763</v>
      </c>
      <c r="AL1094" s="29" t="n">
        <f aca="false">2192.59+2373.87*I1094+0.0316653*N1094-15.7623*V1094+0.00202406*AA1094-0.000740146*E1094-0.00963493*(I1094*N1094)</f>
        <v>8988.77281194644</v>
      </c>
      <c r="AM1094" s="30" t="n">
        <f aca="false">5205.907083+122.0638992*I1094+13.609808*(N1094/1000)-1.245906883*AD1094+0.7746840854*AE1094-134.2474226*AC1094-1547.125689*IF(AND(B1094&gt;=DATE(2020,3,20),B1094&lt;=DATE(2020,6,26)),1,0)</f>
        <v>8885.80488892268</v>
      </c>
      <c r="AN1094" s="30" t="n">
        <f aca="false">IF(ISNUMBER(C1095),C1095,AN1095)-0.8328750492*(AD1096-AD1095)+3.274150872*(AE1096-AE1095)+0.7954612886*((IF(ISNUMBER(C1095),C1095,AN1095)-IF(ISNUMBER(C1094),C1094,AN1094))-(-0.8328750492*(AD1095-AD1094)+3.274150872*(AE1095-AE1094)))-1.394571582*AO1095+0.4181414112*AO1094</f>
        <v>8236.29011272364</v>
      </c>
      <c r="AP1094" s="31" t="n">
        <f aca="false">AQ1094+AR1093+'ARIMAX(1,1,1) Model'!$C$19*(AR1093-AR1092)+'ARIMAX(1,1,1) Model'!$C$20*AS1093</f>
        <v>8455.2100214017</v>
      </c>
      <c r="AQ1094" s="31" t="n">
        <f aca="false">'ARIMAX(1,1,1) Model'!$C$6*I1094+'ARIMAX(1,1,1) Model'!$C$7*N1094/1000+'ARIMAX(1,1,1) Model'!$C$8*AD1094+'ARIMAX(1,1,1) Model'!$C$9*AE1094+'ARIMAX(1,1,1) Model'!$C$10*AC1094+'ARIMAX(1,1,1) Model'!$C$11*IF(AND(B1094&gt;='ARIMAX(1,1,1) Model'!$C$25,B1094&lt;='ARIMAX(1,1,1) Model'!$C$26),1,0)+'ARIMAX(1,1,1) Model'!$C$12*E1094/1000+'ARIMAX(1,1,1) Model'!$C$13*V1094+'ARIMAX(1,1,1) Model'!$C$14*A1094+'ARIMAX(1,1,1) Model'!$C$15*SIN(2*PI()*A1094/'ARIMAX(1,1,1) Model'!$C$24)+'ARIMAX(1,1,1) Model'!$C$16*COS(2*PI()*A1094/'ARIMAX(1,1,1) Model'!$C$24)+'ARIMAX(1,1,1) Model'!$C$17*SIN(4*PI()*A1094/'ARIMAX(1,1,1) Model'!$C$24)+'ARIMAX(1,1,1) Model'!$C$18*COS(4*PI()*A1094/'ARIMAX(1,1,1) Model'!$C$24)</f>
        <v>1528.89508239615</v>
      </c>
      <c r="AR1094" s="31" t="n">
        <f aca="false">IF(ISNUMBER(C1094),C1094,AP1094)-AQ1094</f>
        <v>6467.10491760385</v>
      </c>
      <c r="AS1094" s="31" t="n">
        <f aca="false">IF(ISNUMBER(C1094),C1094-AP1094,0)</f>
        <v>-459.210021401703</v>
      </c>
      <c r="AT1094" s="32"/>
      <c r="AU1094" s="33"/>
      <c r="AV1094" s="33"/>
      <c r="AW1094" s="31"/>
      <c r="AX1094" s="31"/>
    </row>
    <row r="1095" customFormat="false" ht="16.5" hidden="false" customHeight="true" outlineLevel="0" collapsed="false">
      <c r="A1095" s="23" t="n">
        <v>1094</v>
      </c>
      <c r="B1095" s="24" t="n">
        <v>40928</v>
      </c>
      <c r="C1095" s="23" t="n">
        <v>8098</v>
      </c>
      <c r="D1095" s="25"/>
      <c r="E1095" s="25" t="n">
        <v>367000</v>
      </c>
      <c r="F1095" s="25"/>
      <c r="G1095" s="25" t="n">
        <v>99.945</v>
      </c>
      <c r="H1095" s="25" t="n">
        <v>109.6</v>
      </c>
      <c r="I1095" s="25" t="n">
        <v>3.391</v>
      </c>
      <c r="J1095" s="25" t="n">
        <v>15647.68</v>
      </c>
      <c r="K1095" s="25" t="n">
        <v>894803</v>
      </c>
      <c r="L1095" s="25" t="n">
        <v>2011</v>
      </c>
      <c r="M1095" s="25" t="n">
        <v>13.798</v>
      </c>
      <c r="N1095" s="25" t="n">
        <v>238535</v>
      </c>
      <c r="O1095" s="25" t="n">
        <v>10806.8</v>
      </c>
      <c r="P1095" s="25" t="n">
        <v>2720060</v>
      </c>
      <c r="Q1095" s="25" t="n">
        <v>1200</v>
      </c>
      <c r="R1095" s="25" t="n">
        <v>11084</v>
      </c>
      <c r="S1095" s="25" t="n">
        <v>11.6612</v>
      </c>
      <c r="T1095" s="25" t="n">
        <v>115.1</v>
      </c>
      <c r="U1095" s="25" t="n">
        <v>22</v>
      </c>
      <c r="V1095" s="25" t="n">
        <v>84.9</v>
      </c>
      <c r="W1095" s="25" t="n">
        <v>92.46156</v>
      </c>
      <c r="X1095" s="25"/>
      <c r="Y1095" s="25"/>
      <c r="Z1095" s="25"/>
      <c r="AA1095" s="25" t="n">
        <v>309839</v>
      </c>
      <c r="AB1095" s="26"/>
      <c r="AC1095" s="27" t="n">
        <v>0</v>
      </c>
      <c r="AD1095" s="28" t="n">
        <v>171.9</v>
      </c>
      <c r="AE1095" s="28" t="n">
        <v>2.2</v>
      </c>
      <c r="AF1095" s="27"/>
      <c r="AG1095" s="29" t="n">
        <f aca="false">6753.47943187+0.36116788*I1095+0.01252571*N1095-22.85359542*V1095+0.00407811*AA1095-0.00067349*E1095</f>
        <v>8818.64083013308</v>
      </c>
      <c r="AH1095" s="29" t="n">
        <f aca="false">A1095*'Simple Linear Regression'!$B$18+'Simple Linear Regression'!$B$17</f>
        <v>8818.55891673157</v>
      </c>
      <c r="AI1095" s="29" t="n">
        <f aca="false">7491.3971+0.0137554*N1095-0.00058829*E1095-34.3283*V1095+0.30565*L1095+54.6031*M1095</f>
        <v>9010.2420628</v>
      </c>
      <c r="AJ1095" s="29" t="n">
        <f aca="false">7491.3971-0.00058829*E1095+0.30565*L1095+54.6031*M1095+0.0137554*N1095-34.3283*V1095</f>
        <v>9010.2420628</v>
      </c>
      <c r="AK1095" s="30" t="n">
        <f aca="false">11611.58410651-152.38769329*I369+0.00324611*N369-2.92151591*V369-0.00770426*AA369-0.00077781*E369</f>
        <v>9518.89068247698</v>
      </c>
      <c r="AL1095" s="29" t="n">
        <f aca="false">2192.59+2373.87*I1095+0.0316653*N1095-15.7623*V1095+0.00202406*AA1095-0.000740146*E1095-0.00963493*(I1095*N1095)</f>
        <v>9019.51849841795</v>
      </c>
      <c r="AM1095" s="30" t="n">
        <f aca="false">5205.907083+122.0638992*I1095+13.609808*(N1095/1000)-1.245906883*AD1095+0.7746840854*AE1095-134.2474226*AC1095-1547.125689*IF(AND(B1095&gt;=DATE(2020,3,20),B1095&lt;=DATE(2020,6,26)),1,0)</f>
        <v>8653.77422826738</v>
      </c>
      <c r="AN1095" s="30" t="n">
        <f aca="false">IF(ISNUMBER(C1096),C1096,AN1096)-0.8328750492*(AD1097-AD1096)+3.274150872*(AE1097-AE1096)+0.7954612886*((IF(ISNUMBER(C1096),C1096,AN1096)-IF(ISNUMBER(C1095),C1095,AN1095))-(-0.8328750492*(AD1096-AD1095)+3.274150872*(AE1096-AE1095)))-1.394571582*AO1096+0.4181414112*AO1095</f>
        <v>7930.07605585737</v>
      </c>
      <c r="AP1095" s="31" t="n">
        <f aca="false">AQ1095+AR1094+'ARIMAX(1,1,1) Model'!$C$19*(AR1094-AR1093)+'ARIMAX(1,1,1) Model'!$C$20*AS1094</f>
        <v>8406.68066755619</v>
      </c>
      <c r="AQ1095" s="31" t="n">
        <f aca="false">'ARIMAX(1,1,1) Model'!$C$6*I1095+'ARIMAX(1,1,1) Model'!$C$7*N1095/1000+'ARIMAX(1,1,1) Model'!$C$8*AD1095+'ARIMAX(1,1,1) Model'!$C$9*AE1095+'ARIMAX(1,1,1) Model'!$C$10*AC1095+'ARIMAX(1,1,1) Model'!$C$11*IF(AND(B1095&gt;='ARIMAX(1,1,1) Model'!$C$25,B1095&lt;='ARIMAX(1,1,1) Model'!$C$26),1,0)+'ARIMAX(1,1,1) Model'!$C$12*E1095/1000+'ARIMAX(1,1,1) Model'!$C$13*V1095+'ARIMAX(1,1,1) Model'!$C$14*A1095+'ARIMAX(1,1,1) Model'!$C$15*SIN(2*PI()*A1095/'ARIMAX(1,1,1) Model'!$C$24)+'ARIMAX(1,1,1) Model'!$C$16*COS(2*PI()*A1095/'ARIMAX(1,1,1) Model'!$C$24)+'ARIMAX(1,1,1) Model'!$C$17*SIN(4*PI()*A1095/'ARIMAX(1,1,1) Model'!$C$24)+'ARIMAX(1,1,1) Model'!$C$18*COS(4*PI()*A1095/'ARIMAX(1,1,1) Model'!$C$24)</f>
        <v>1549.0862691989</v>
      </c>
      <c r="AR1095" s="31" t="n">
        <f aca="false">IF(ISNUMBER(C1095),C1095,AP1095)-AQ1095</f>
        <v>6548.9137308011</v>
      </c>
      <c r="AS1095" s="31" t="n">
        <f aca="false">IF(ISNUMBER(C1095),C1095-AP1095,0)</f>
        <v>-308.680667556191</v>
      </c>
      <c r="AT1095" s="32"/>
      <c r="AU1095" s="33"/>
      <c r="AV1095" s="33"/>
      <c r="AW1095" s="31"/>
      <c r="AX1095" s="31"/>
    </row>
    <row r="1096" customFormat="false" ht="16.5" hidden="false" customHeight="true" outlineLevel="0" collapsed="false">
      <c r="A1096" s="23" t="n">
        <v>1095</v>
      </c>
      <c r="B1096" s="24" t="n">
        <v>40935</v>
      </c>
      <c r="C1096" s="23" t="n">
        <v>8018</v>
      </c>
      <c r="D1096" s="25"/>
      <c r="E1096" s="25" t="n">
        <v>381000</v>
      </c>
      <c r="F1096" s="25"/>
      <c r="G1096" s="25" t="n">
        <v>99.354</v>
      </c>
      <c r="H1096" s="25" t="n">
        <v>109.18</v>
      </c>
      <c r="I1096" s="25" t="n">
        <v>3.389</v>
      </c>
      <c r="J1096" s="25" t="n">
        <v>15647.68</v>
      </c>
      <c r="K1096" s="25" t="n">
        <v>894803</v>
      </c>
      <c r="L1096" s="25" t="n">
        <v>2011</v>
      </c>
      <c r="M1096" s="25" t="n">
        <v>13.798</v>
      </c>
      <c r="N1096" s="25" t="n">
        <v>238535</v>
      </c>
      <c r="O1096" s="25" t="n">
        <v>10806.8</v>
      </c>
      <c r="P1096" s="25" t="n">
        <v>2720060</v>
      </c>
      <c r="Q1096" s="25" t="n">
        <v>1200</v>
      </c>
      <c r="R1096" s="25" t="n">
        <v>11084</v>
      </c>
      <c r="S1096" s="25" t="n">
        <v>11.6612</v>
      </c>
      <c r="T1096" s="25" t="n">
        <v>115.1</v>
      </c>
      <c r="U1096" s="25" t="n">
        <v>22</v>
      </c>
      <c r="V1096" s="25" t="n">
        <v>84.9</v>
      </c>
      <c r="W1096" s="25" t="n">
        <v>91.60155</v>
      </c>
      <c r="X1096" s="25"/>
      <c r="Y1096" s="25"/>
      <c r="Z1096" s="25"/>
      <c r="AA1096" s="25" t="n">
        <v>309839</v>
      </c>
      <c r="AB1096" s="26"/>
      <c r="AC1096" s="27" t="n">
        <v>0</v>
      </c>
      <c r="AD1096" s="28" t="n">
        <v>129.1</v>
      </c>
      <c r="AE1096" s="28" t="n">
        <v>1.8</v>
      </c>
      <c r="AF1096" s="27"/>
      <c r="AG1096" s="29" t="n">
        <f aca="false">6753.47943187+0.36116788*I1096+0.01252571*N1096-22.85359542*V1096+0.00407811*AA1096-0.00067349*E1096</f>
        <v>8809.21124779732</v>
      </c>
      <c r="AH1096" s="29" t="n">
        <f aca="false">A1096*'Simple Linear Regression'!$B$18+'Simple Linear Regression'!$B$17</f>
        <v>8819.41195381547</v>
      </c>
      <c r="AI1096" s="29" t="n">
        <f aca="false">7491.3971+0.0137554*N1096-0.00058829*E1096-34.3283*V1096+0.30565*L1096+54.6031*M1096</f>
        <v>9002.0060028</v>
      </c>
      <c r="AJ1096" s="29" t="n">
        <f aca="false">7491.3971-0.00058829*E1096+0.30565*L1096+54.6031*M1096+0.0137554*N1096-34.3283*V1096</f>
        <v>9002.0060028</v>
      </c>
      <c r="AK1096" s="30" t="n">
        <f aca="false">11611.58410651-152.38769329*I370+0.00324611*N370-2.92151591*V370-0.00770426*AA370-0.00077781*E370</f>
        <v>9513.30949631724</v>
      </c>
      <c r="AL1096" s="29" t="n">
        <f aca="false">2192.59+2373.87*I1096+0.0316653*N1096-15.7623*V1096+0.00202406*AA1096-0.000740146*E1096-0.00963493*(I1096*N1096)</f>
        <v>9009.00525047305</v>
      </c>
      <c r="AM1096" s="30" t="n">
        <f aca="false">5205.907083+122.0638992*I1096+13.609808*(N1096/1000)-1.245906883*AD1096+0.7746840854*AE1096-134.2474226*AC1096-1547.125689*IF(AND(B1096&gt;=DATE(2020,3,20),B1096&lt;=DATE(2020,6,26)),1,0)</f>
        <v>8706.54504142722</v>
      </c>
      <c r="AN1096" s="30" t="n">
        <f aca="false">IF(ISNUMBER(C1097),C1097,AN1097)-0.8328750492*(AD1098-AD1097)+3.274150872*(AE1098-AE1097)+0.7954612886*((IF(ISNUMBER(C1097),C1097,AN1097)-IF(ISNUMBER(C1096),C1096,AN1096))-(-0.8328750492*(AD1097-AD1096)+3.274150872*(AE1097-AE1096)))-1.394571582*AO1097+0.4181414112*AO1096</f>
        <v>8036.88043412921</v>
      </c>
      <c r="AP1096" s="31" t="n">
        <f aca="false">AQ1096+AR1095+'ARIMAX(1,1,1) Model'!$C$19*(AR1095-AR1094)+'ARIMAX(1,1,1) Model'!$C$20*AS1095</f>
        <v>8336.04514980425</v>
      </c>
      <c r="AQ1096" s="31" t="n">
        <f aca="false">'ARIMAX(1,1,1) Model'!$C$6*I1096+'ARIMAX(1,1,1) Model'!$C$7*N1096/1000+'ARIMAX(1,1,1) Model'!$C$8*AD1096+'ARIMAX(1,1,1) Model'!$C$9*AE1096+'ARIMAX(1,1,1) Model'!$C$10*AC1096+'ARIMAX(1,1,1) Model'!$C$11*IF(AND(B1096&gt;='ARIMAX(1,1,1) Model'!$C$25,B1096&lt;='ARIMAX(1,1,1) Model'!$C$26),1,0)+'ARIMAX(1,1,1) Model'!$C$12*E1096/1000+'ARIMAX(1,1,1) Model'!$C$13*V1096+'ARIMAX(1,1,1) Model'!$C$14*A1096+'ARIMAX(1,1,1) Model'!$C$15*SIN(2*PI()*A1096/'ARIMAX(1,1,1) Model'!$C$24)+'ARIMAX(1,1,1) Model'!$C$16*COS(2*PI()*A1096/'ARIMAX(1,1,1) Model'!$C$24)+'ARIMAX(1,1,1) Model'!$C$17*SIN(4*PI()*A1096/'ARIMAX(1,1,1) Model'!$C$24)+'ARIMAX(1,1,1) Model'!$C$18*COS(4*PI()*A1096/'ARIMAX(1,1,1) Model'!$C$24)</f>
        <v>1501.31409879129</v>
      </c>
      <c r="AR1096" s="31" t="n">
        <f aca="false">IF(ISNUMBER(C1096),C1096,AP1096)-AQ1096</f>
        <v>6516.68590120871</v>
      </c>
      <c r="AS1096" s="31" t="n">
        <f aca="false">IF(ISNUMBER(C1096),C1096-AP1096,0)</f>
        <v>-318.045149804251</v>
      </c>
      <c r="AT1096" s="32"/>
      <c r="AU1096" s="33"/>
      <c r="AV1096" s="33"/>
      <c r="AW1096" s="31"/>
      <c r="AX1096" s="31"/>
    </row>
    <row r="1097" customFormat="false" ht="16.5" hidden="false" customHeight="true" outlineLevel="0" collapsed="false">
      <c r="A1097" s="23" t="n">
        <v>1096</v>
      </c>
      <c r="B1097" s="24" t="n">
        <v>40942</v>
      </c>
      <c r="C1097" s="23" t="n">
        <v>8039</v>
      </c>
      <c r="D1097" s="25"/>
      <c r="E1097" s="25" t="n">
        <v>372000</v>
      </c>
      <c r="F1097" s="25"/>
      <c r="G1097" s="25" t="n">
        <v>97.8</v>
      </c>
      <c r="H1097" s="25" t="n">
        <v>111.196</v>
      </c>
      <c r="I1097" s="25" t="n">
        <v>3.439</v>
      </c>
      <c r="J1097" s="25" t="n">
        <v>15647.68</v>
      </c>
      <c r="K1097" s="25" t="n">
        <v>894803</v>
      </c>
      <c r="L1097" s="25" t="n">
        <v>2011</v>
      </c>
      <c r="M1097" s="25" t="n">
        <v>13.798</v>
      </c>
      <c r="N1097" s="25" t="n">
        <v>238535</v>
      </c>
      <c r="O1097" s="25" t="n">
        <v>10806.8</v>
      </c>
      <c r="P1097" s="25" t="n">
        <v>2720060</v>
      </c>
      <c r="Q1097" s="25" t="n">
        <v>1200</v>
      </c>
      <c r="R1097" s="25" t="n">
        <v>11084</v>
      </c>
      <c r="S1097" s="25" t="n">
        <v>11.6612</v>
      </c>
      <c r="T1097" s="25" t="n">
        <v>115.1</v>
      </c>
      <c r="U1097" s="25" t="n">
        <v>22</v>
      </c>
      <c r="V1097" s="25" t="n">
        <v>84.9</v>
      </c>
      <c r="W1097" s="25" t="n">
        <v>90.81922</v>
      </c>
      <c r="X1097" s="25"/>
      <c r="Y1097" s="25"/>
      <c r="Z1097" s="25"/>
      <c r="AA1097" s="25" t="n">
        <v>309839</v>
      </c>
      <c r="AB1097" s="26"/>
      <c r="AC1097" s="27" t="n">
        <v>0</v>
      </c>
      <c r="AD1097" s="28" t="n">
        <v>123.5</v>
      </c>
      <c r="AE1097" s="28" t="n">
        <v>1.3</v>
      </c>
      <c r="AF1097" s="27"/>
      <c r="AG1097" s="29" t="n">
        <f aca="false">6753.47943187+0.36116788*I1097+0.01252571*N1097-22.85359542*V1097+0.00407811*AA1097-0.00067349*E1097</f>
        <v>8815.29071619132</v>
      </c>
      <c r="AH1097" s="29" t="n">
        <f aca="false">A1097*'Simple Linear Regression'!$B$18+'Simple Linear Regression'!$B$17</f>
        <v>8820.26499089937</v>
      </c>
      <c r="AI1097" s="29" t="n">
        <f aca="false">7491.3971+0.0137554*N1097-0.00058829*E1097-34.3283*V1097+0.30565*L1097+54.6031*M1097</f>
        <v>9007.3006128</v>
      </c>
      <c r="AJ1097" s="29" t="n">
        <f aca="false">7491.3971-0.00058829*E1097+0.30565*L1097+54.6031*M1097+0.0137554*N1097-34.3283*V1097</f>
        <v>9007.3006128</v>
      </c>
      <c r="AK1097" s="30" t="n">
        <f aca="false">11611.58410651-152.38769329*I371+0.00324611*N371-2.92151591*V371-0.00770426*AA371-0.00077781*E371</f>
        <v>9498.53317996988</v>
      </c>
      <c r="AL1097" s="29" t="n">
        <f aca="false">2192.59+2373.87*I1097+0.0316653*N1097-15.7623*V1097+0.00202406*AA1097-0.000740146*E1097-0.00963493*(I1097*N1097)</f>
        <v>9019.44666309555</v>
      </c>
      <c r="AM1097" s="30" t="n">
        <f aca="false">5205.907083+122.0638992*I1097+13.609808*(N1097/1000)-1.245906883*AD1097+0.7746840854*AE1097-134.2474226*AC1097-1547.125689*IF(AND(B1097&gt;=DATE(2020,3,20),B1097&lt;=DATE(2020,6,26)),1,0)</f>
        <v>8719.23797288932</v>
      </c>
      <c r="AN1097" s="30" t="n">
        <f aca="false">IF(ISNUMBER(C1098),C1098,AN1098)-0.8328750492*(AD1099-AD1098)+3.274150872*(AE1099-AE1098)+0.7954612886*((IF(ISNUMBER(C1098),C1098,AN1098)-IF(ISNUMBER(C1097),C1097,AN1097))-(-0.8328750492*(AD1098-AD1097)+3.274150872*(AE1098-AE1097)))-1.394571582*AO1098+0.4181414112*AO1097</f>
        <v>8265.38097234163</v>
      </c>
      <c r="AP1097" s="31" t="n">
        <f aca="false">AQ1097+AR1096+'ARIMAX(1,1,1) Model'!$C$19*(AR1096-AR1095)+'ARIMAX(1,1,1) Model'!$C$20*AS1096</f>
        <v>8289.51813453133</v>
      </c>
      <c r="AQ1097" s="31" t="n">
        <f aca="false">'ARIMAX(1,1,1) Model'!$C$6*I1097+'ARIMAX(1,1,1) Model'!$C$7*N1097/1000+'ARIMAX(1,1,1) Model'!$C$8*AD1097+'ARIMAX(1,1,1) Model'!$C$9*AE1097+'ARIMAX(1,1,1) Model'!$C$10*AC1097+'ARIMAX(1,1,1) Model'!$C$11*IF(AND(B1097&gt;='ARIMAX(1,1,1) Model'!$C$25,B1097&lt;='ARIMAX(1,1,1) Model'!$C$26),1,0)+'ARIMAX(1,1,1) Model'!$C$12*E1097/1000+'ARIMAX(1,1,1) Model'!$C$13*V1097+'ARIMAX(1,1,1) Model'!$C$14*A1097+'ARIMAX(1,1,1) Model'!$C$15*SIN(2*PI()*A1097/'ARIMAX(1,1,1) Model'!$C$24)+'ARIMAX(1,1,1) Model'!$C$16*COS(2*PI()*A1097/'ARIMAX(1,1,1) Model'!$C$24)+'ARIMAX(1,1,1) Model'!$C$17*SIN(4*PI()*A1097/'ARIMAX(1,1,1) Model'!$C$24)+'ARIMAX(1,1,1) Model'!$C$18*COS(4*PI()*A1097/'ARIMAX(1,1,1) Model'!$C$24)</f>
        <v>1489.70827851953</v>
      </c>
      <c r="AR1097" s="31" t="n">
        <f aca="false">IF(ISNUMBER(C1097),C1097,AP1097)-AQ1097</f>
        <v>6549.29172148047</v>
      </c>
      <c r="AS1097" s="31" t="n">
        <f aca="false">IF(ISNUMBER(C1097),C1097-AP1097,0)</f>
        <v>-250.518134531325</v>
      </c>
      <c r="AT1097" s="32"/>
      <c r="AU1097" s="33"/>
      <c r="AV1097" s="33"/>
      <c r="AW1097" s="31"/>
      <c r="AX1097" s="31"/>
    </row>
    <row r="1098" customFormat="false" ht="16.5" hidden="false" customHeight="true" outlineLevel="0" collapsed="false">
      <c r="A1098" s="23" t="n">
        <v>1097</v>
      </c>
      <c r="B1098" s="24" t="n">
        <v>40949</v>
      </c>
      <c r="C1098" s="23" t="n">
        <v>8167</v>
      </c>
      <c r="D1098" s="25"/>
      <c r="E1098" s="25" t="n">
        <v>368000</v>
      </c>
      <c r="F1098" s="25"/>
      <c r="G1098" s="25" t="n">
        <v>98.56</v>
      </c>
      <c r="H1098" s="25" t="n">
        <v>117.208</v>
      </c>
      <c r="I1098" s="25" t="n">
        <v>3.482</v>
      </c>
      <c r="J1098" s="25" t="n">
        <v>15842.259</v>
      </c>
      <c r="K1098" s="25" t="n">
        <v>922548</v>
      </c>
      <c r="L1098" s="25" t="n">
        <v>2003</v>
      </c>
      <c r="M1098" s="25" t="n">
        <v>13.798</v>
      </c>
      <c r="N1098" s="25" t="n">
        <v>238535</v>
      </c>
      <c r="O1098" s="25" t="n">
        <v>10817.8</v>
      </c>
      <c r="P1098" s="25" t="n">
        <v>2720060</v>
      </c>
      <c r="Q1098" s="25" t="n">
        <v>1200</v>
      </c>
      <c r="R1098" s="25" t="n">
        <v>11084</v>
      </c>
      <c r="S1098" s="25" t="n">
        <v>11.6612</v>
      </c>
      <c r="T1098" s="25" t="n">
        <v>115.6</v>
      </c>
      <c r="U1098" s="25" t="n">
        <v>22</v>
      </c>
      <c r="V1098" s="25" t="n">
        <v>87</v>
      </c>
      <c r="W1098" s="25" t="n">
        <v>90.17038</v>
      </c>
      <c r="X1098" s="25"/>
      <c r="Y1098" s="25"/>
      <c r="Z1098" s="25"/>
      <c r="AA1098" s="25" t="n">
        <v>309839</v>
      </c>
      <c r="AB1098" s="26"/>
      <c r="AC1098" s="27" t="n">
        <v>0</v>
      </c>
      <c r="AD1098" s="28" t="n">
        <v>138.1</v>
      </c>
      <c r="AE1098" s="28" t="n">
        <v>0</v>
      </c>
      <c r="AF1098" s="27"/>
      <c r="AG1098" s="29" t="n">
        <f aca="false">6753.47943187+0.36116788*I1098+0.01252571*N1098-22.85359542*V1098+0.00407811*AA1098-0.00067349*E1098</f>
        <v>8770.00765602816</v>
      </c>
      <c r="AH1098" s="29" t="n">
        <f aca="false">A1098*'Simple Linear Regression'!$B$18+'Simple Linear Regression'!$B$17</f>
        <v>8821.11802798328</v>
      </c>
      <c r="AI1098" s="29" t="n">
        <f aca="false">7491.3971+0.0137554*N1098-0.00058829*E1098-34.3283*V1098+0.30565*L1098+54.6031*M1098</f>
        <v>8935.1191428</v>
      </c>
      <c r="AJ1098" s="29" t="n">
        <f aca="false">7491.3971-0.00058829*E1098+0.30565*L1098+54.6031*M1098+0.0137554*N1098-34.3283*V1098</f>
        <v>8935.1191428</v>
      </c>
      <c r="AK1098" s="30" t="n">
        <f aca="false">11611.58410651-152.38769329*I372+0.00324611*N372-2.92151591*V372-0.00770426*AA372-0.00077781*E372</f>
        <v>9502.96722462878</v>
      </c>
      <c r="AL1098" s="29" t="n">
        <f aca="false">2192.59+2373.87*I1098+0.0316653*N1098-15.7623*V1098+0.00202406*AA1098-0.000740146*E1098-0.00963493*(I1098*N1098)</f>
        <v>8992.5573019109</v>
      </c>
      <c r="AM1098" s="30" t="n">
        <f aca="false">5205.907083+122.0638992*I1098+13.609808*(N1098/1000)-1.245906883*AD1098+0.7746840854*AE1098-134.2474226*AC1098-1547.125689*IF(AND(B1098&gt;=DATE(2020,3,20),B1098&lt;=DATE(2020,6,26)),1,0)</f>
        <v>8705.2893907521</v>
      </c>
      <c r="AN1098" s="30" t="n">
        <f aca="false">IF(ISNUMBER(C1099),C1099,AN1099)-0.8328750492*(AD1100-AD1099)+3.274150872*(AE1100-AE1099)+0.7954612886*((IF(ISNUMBER(C1099),C1099,AN1099)-IF(ISNUMBER(C1098),C1098,AN1098))-(-0.8328750492*(AD1099-AD1098)+3.274150872*(AE1099-AE1098)))-1.394571582*AO1099+0.4181414112*AO1098</f>
        <v>9046.21717754035</v>
      </c>
      <c r="AP1098" s="31" t="n">
        <f aca="false">AQ1098+AR1097+'ARIMAX(1,1,1) Model'!$C$19*(AR1097-AR1096)+'ARIMAX(1,1,1) Model'!$C$20*AS1097</f>
        <v>8307.46686710444</v>
      </c>
      <c r="AQ1098" s="31" t="n">
        <f aca="false">'ARIMAX(1,1,1) Model'!$C$6*I1098+'ARIMAX(1,1,1) Model'!$C$7*N1098/1000+'ARIMAX(1,1,1) Model'!$C$8*AD1098+'ARIMAX(1,1,1) Model'!$C$9*AE1098+'ARIMAX(1,1,1) Model'!$C$10*AC1098+'ARIMAX(1,1,1) Model'!$C$11*IF(AND(B1098&gt;='ARIMAX(1,1,1) Model'!$C$25,B1098&lt;='ARIMAX(1,1,1) Model'!$C$26),1,0)+'ARIMAX(1,1,1) Model'!$C$12*E1098/1000+'ARIMAX(1,1,1) Model'!$C$13*V1098+'ARIMAX(1,1,1) Model'!$C$14*A1098+'ARIMAX(1,1,1) Model'!$C$15*SIN(2*PI()*A1098/'ARIMAX(1,1,1) Model'!$C$24)+'ARIMAX(1,1,1) Model'!$C$16*COS(2*PI()*A1098/'ARIMAX(1,1,1) Model'!$C$24)+'ARIMAX(1,1,1) Model'!$C$17*SIN(4*PI()*A1098/'ARIMAX(1,1,1) Model'!$C$24)+'ARIMAX(1,1,1) Model'!$C$18*COS(4*PI()*A1098/'ARIMAX(1,1,1) Model'!$C$24)</f>
        <v>1529.50780984598</v>
      </c>
      <c r="AR1098" s="31" t="n">
        <f aca="false">IF(ISNUMBER(C1098),C1098,AP1098)-AQ1098</f>
        <v>6637.49219015402</v>
      </c>
      <c r="AS1098" s="31" t="n">
        <f aca="false">IF(ISNUMBER(C1098),C1098-AP1098,0)</f>
        <v>-140.46686710444</v>
      </c>
      <c r="AT1098" s="32"/>
      <c r="AU1098" s="33"/>
      <c r="AV1098" s="33"/>
      <c r="AW1098" s="31"/>
      <c r="AX1098" s="31"/>
    </row>
    <row r="1099" customFormat="false" ht="16.5" hidden="false" customHeight="true" outlineLevel="0" collapsed="false">
      <c r="A1099" s="23" t="n">
        <v>1098</v>
      </c>
      <c r="B1099" s="24" t="n">
        <v>40956</v>
      </c>
      <c r="C1099" s="23" t="n">
        <v>8628</v>
      </c>
      <c r="D1099" s="25"/>
      <c r="E1099" s="25" t="n">
        <v>361000</v>
      </c>
      <c r="F1099" s="25"/>
      <c r="G1099" s="25" t="n">
        <v>101.726</v>
      </c>
      <c r="H1099" s="25" t="n">
        <v>119.794</v>
      </c>
      <c r="I1099" s="25" t="n">
        <v>3.523</v>
      </c>
      <c r="J1099" s="25" t="n">
        <v>15842.259</v>
      </c>
      <c r="K1099" s="25" t="n">
        <v>922548</v>
      </c>
      <c r="L1099" s="25" t="n">
        <v>2003</v>
      </c>
      <c r="M1099" s="25" t="n">
        <v>14.395</v>
      </c>
      <c r="N1099" s="25" t="n">
        <v>244810</v>
      </c>
      <c r="O1099" s="25" t="n">
        <v>10817.8</v>
      </c>
      <c r="P1099" s="25" t="n">
        <v>2720060</v>
      </c>
      <c r="Q1099" s="25" t="n">
        <v>1200</v>
      </c>
      <c r="R1099" s="25" t="n">
        <v>11084</v>
      </c>
      <c r="S1099" s="25" t="n">
        <v>11.6612</v>
      </c>
      <c r="T1099" s="25" t="n">
        <v>115.6</v>
      </c>
      <c r="U1099" s="25" t="n">
        <v>22</v>
      </c>
      <c r="V1099" s="25" t="n">
        <v>87</v>
      </c>
      <c r="W1099" s="25" t="n">
        <v>89.754</v>
      </c>
      <c r="X1099" s="25"/>
      <c r="Y1099" s="25"/>
      <c r="Z1099" s="25"/>
      <c r="AA1099" s="25" t="n">
        <v>309839</v>
      </c>
      <c r="AB1099" s="26"/>
      <c r="AC1099" s="27" t="n">
        <v>0</v>
      </c>
      <c r="AD1099" s="28" t="n">
        <v>158.3</v>
      </c>
      <c r="AE1099" s="28" t="n">
        <v>0.1</v>
      </c>
      <c r="AF1099" s="27"/>
      <c r="AG1099" s="29" t="n">
        <f aca="false">6753.47943187+0.36116788*I1099+0.01252571*N1099-22.85359542*V1099+0.00407811*AA1099-0.00067349*E1099</f>
        <v>8853.33572416124</v>
      </c>
      <c r="AH1099" s="29" t="n">
        <f aca="false">A1099*'Simple Linear Regression'!$B$18+'Simple Linear Regression'!$B$17</f>
        <v>8821.97106506718</v>
      </c>
      <c r="AI1099" s="29" t="n">
        <f aca="false">7491.3971+0.0137554*N1099-0.00058829*E1099-34.3283*V1099+0.30565*L1099+54.6031*M1099</f>
        <v>9058.1503585</v>
      </c>
      <c r="AJ1099" s="29" t="n">
        <f aca="false">7491.3971-0.00058829*E1099+0.30565*L1099+54.6031*M1099+0.0137554*N1099-34.3283*V1099</f>
        <v>9058.1503585</v>
      </c>
      <c r="AK1099" s="30" t="n">
        <f aca="false">11611.58410651-152.38769329*I373+0.00324611*N373-2.92151591*V373-0.00770426*AA373-0.00077781*E373</f>
        <v>9462.00684984168</v>
      </c>
      <c r="AL1099" s="29" t="n">
        <f aca="false">2192.59+2373.87*I1099+0.0316653*N1099-15.7623*V1099+0.00202406*AA1099-0.000740146*E1099-0.00963493*(I1099*N1099)</f>
        <v>8986.5400508841</v>
      </c>
      <c r="AM1099" s="30" t="n">
        <f aca="false">5205.907083+122.0638992*I1099+13.609808*(N1099/1000)-1.245906883*AD1099+0.7746840854*AE1099-134.2474226*AC1099-1547.125689*IF(AND(B1099&gt;=DATE(2020,3,20),B1099&lt;=DATE(2020,6,26)),1,0)</f>
        <v>8770.60570519124</v>
      </c>
      <c r="AN1099" s="30" t="n">
        <f aca="false">IF(ISNUMBER(C1100),C1100,AN1100)-0.8328750492*(AD1101-AD1100)+3.274150872*(AE1101-AE1100)+0.7954612886*((IF(ISNUMBER(C1100),C1100,AN1100)-IF(ISNUMBER(C1099),C1099,AN1099))-(-0.8328750492*(AD1100-AD1099)+3.274150872*(AE1100-AE1099)))-1.394571582*AO1100+0.4181414112*AO1099</f>
        <v>8131.04467209206</v>
      </c>
      <c r="AP1099" s="31" t="n">
        <f aca="false">AQ1099+AR1098+'ARIMAX(1,1,1) Model'!$C$19*(AR1098-AR1097)+'ARIMAX(1,1,1) Model'!$C$20*AS1098</f>
        <v>8333.21485979202</v>
      </c>
      <c r="AQ1099" s="31" t="n">
        <f aca="false">'ARIMAX(1,1,1) Model'!$C$6*I1099+'ARIMAX(1,1,1) Model'!$C$7*N1099/1000+'ARIMAX(1,1,1) Model'!$C$8*AD1099+'ARIMAX(1,1,1) Model'!$C$9*AE1099+'ARIMAX(1,1,1) Model'!$C$10*AC1099+'ARIMAX(1,1,1) Model'!$C$11*IF(AND(B1099&gt;='ARIMAX(1,1,1) Model'!$C$25,B1099&lt;='ARIMAX(1,1,1) Model'!$C$26),1,0)+'ARIMAX(1,1,1) Model'!$C$12*E1099/1000+'ARIMAX(1,1,1) Model'!$C$13*V1099+'ARIMAX(1,1,1) Model'!$C$14*A1099+'ARIMAX(1,1,1) Model'!$C$15*SIN(2*PI()*A1099/'ARIMAX(1,1,1) Model'!$C$24)+'ARIMAX(1,1,1) Model'!$C$16*COS(2*PI()*A1099/'ARIMAX(1,1,1) Model'!$C$24)+'ARIMAX(1,1,1) Model'!$C$17*SIN(4*PI()*A1099/'ARIMAX(1,1,1) Model'!$C$24)+'ARIMAX(1,1,1) Model'!$C$18*COS(4*PI()*A1099/'ARIMAX(1,1,1) Model'!$C$24)</f>
        <v>1560.68842512208</v>
      </c>
      <c r="AR1099" s="31" t="n">
        <f aca="false">IF(ISNUMBER(C1099),C1099,AP1099)-AQ1099</f>
        <v>7067.31157487792</v>
      </c>
      <c r="AS1099" s="31" t="n">
        <f aca="false">IF(ISNUMBER(C1099),C1099-AP1099,0)</f>
        <v>294.785140207985</v>
      </c>
      <c r="AT1099" s="32"/>
      <c r="AU1099" s="33"/>
      <c r="AV1099" s="33"/>
      <c r="AW1099" s="31"/>
      <c r="AX1099" s="31"/>
    </row>
    <row r="1100" customFormat="false" ht="16.5" hidden="false" customHeight="true" outlineLevel="0" collapsed="false">
      <c r="A1100" s="23" t="n">
        <v>1099</v>
      </c>
      <c r="B1100" s="24" t="n">
        <v>40963</v>
      </c>
      <c r="C1100" s="23" t="n">
        <v>8363</v>
      </c>
      <c r="D1100" s="25"/>
      <c r="E1100" s="25" t="n">
        <v>359000</v>
      </c>
      <c r="F1100" s="25"/>
      <c r="G1100" s="25" t="n">
        <v>107.175</v>
      </c>
      <c r="H1100" s="25" t="n">
        <v>123.335</v>
      </c>
      <c r="I1100" s="25" t="n">
        <v>3.591</v>
      </c>
      <c r="J1100" s="25" t="n">
        <v>15842.259</v>
      </c>
      <c r="K1100" s="25" t="n">
        <v>922548</v>
      </c>
      <c r="L1100" s="25" t="n">
        <v>2003</v>
      </c>
      <c r="M1100" s="25" t="n">
        <v>14.395</v>
      </c>
      <c r="N1100" s="25" t="n">
        <v>244810</v>
      </c>
      <c r="O1100" s="25" t="n">
        <v>10817.8</v>
      </c>
      <c r="P1100" s="25" t="n">
        <v>2720060</v>
      </c>
      <c r="Q1100" s="25" t="n">
        <v>1200</v>
      </c>
      <c r="R1100" s="25" t="n">
        <v>11084</v>
      </c>
      <c r="S1100" s="25" t="n">
        <v>11.5368</v>
      </c>
      <c r="T1100" s="25" t="n">
        <v>115.6</v>
      </c>
      <c r="U1100" s="25" t="n">
        <v>22</v>
      </c>
      <c r="V1100" s="25" t="n">
        <v>87</v>
      </c>
      <c r="W1100" s="25" t="n">
        <v>90.1631</v>
      </c>
      <c r="X1100" s="25"/>
      <c r="Y1100" s="25"/>
      <c r="Z1100" s="25"/>
      <c r="AA1100" s="25" t="n">
        <v>309839</v>
      </c>
      <c r="AB1100" s="26"/>
      <c r="AC1100" s="27" t="n">
        <v>0</v>
      </c>
      <c r="AD1100" s="28" t="n">
        <v>118.5</v>
      </c>
      <c r="AE1100" s="28" t="n">
        <v>1.7</v>
      </c>
      <c r="AF1100" s="27"/>
      <c r="AG1100" s="29" t="n">
        <f aca="false">6753.47943187+0.36116788*I1100+0.01252571*N1100-22.85359542*V1100+0.00407811*AA1100-0.00067349*E1100</f>
        <v>8854.70726357708</v>
      </c>
      <c r="AH1100" s="29" t="n">
        <f aca="false">A1100*'Simple Linear Regression'!$B$18+'Simple Linear Regression'!$B$17</f>
        <v>8822.82410215109</v>
      </c>
      <c r="AI1100" s="29" t="n">
        <f aca="false">7491.3971+0.0137554*N1100-0.00058829*E1100-34.3283*V1100+0.30565*L1100+54.6031*M1100</f>
        <v>9059.3269385</v>
      </c>
      <c r="AJ1100" s="29" t="n">
        <f aca="false">7491.3971-0.00058829*E1100+0.30565*L1100+54.6031*M1100+0.0137554*N1100-34.3283*V1100</f>
        <v>9059.3269385</v>
      </c>
      <c r="AK1100" s="30" t="n">
        <f aca="false">11611.58410651-152.38769329*I374+0.00324611*N374-2.92151591*V374-0.00770426*AA374-0.00077781*E374</f>
        <v>9461.670331388</v>
      </c>
      <c r="AL1100" s="29" t="n">
        <f aca="false">2192.59+2373.87*I1100+0.0316653*N1100-15.7623*V1100+0.00202406*AA1100-0.000740146*E1100-0.00963493*(I1100*N1100)</f>
        <v>8989.0500523797</v>
      </c>
      <c r="AM1100" s="30" t="n">
        <f aca="false">5205.907083+122.0638992*I1100+13.609808*(N1100/1000)-1.245906883*AD1100+0.7746840854*AE1100-134.2474226*AC1100-1547.125689*IF(AND(B1100&gt;=DATE(2020,3,20),B1100&lt;=DATE(2020,6,26)),1,0)</f>
        <v>8829.73263881688</v>
      </c>
      <c r="AN1100" s="30" t="n">
        <f aca="false">IF(ISNUMBER(C1101),C1101,AN1101)-0.8328750492*(AD1102-AD1101)+3.274150872*(AE1102-AE1101)+0.7954612886*((IF(ISNUMBER(C1101),C1101,AN1101)-IF(ISNUMBER(C1100),C1100,AN1100))-(-0.8328750492*(AD1101-AD1100)+3.274150872*(AE1101-AE1100)))-1.394571582*AO1101+0.4181414112*AO1100</f>
        <v>8181.07728989567</v>
      </c>
      <c r="AP1100" s="31" t="n">
        <f aca="false">AQ1100+AR1099+'ARIMAX(1,1,1) Model'!$C$19*(AR1099-AR1098)+'ARIMAX(1,1,1) Model'!$C$20*AS1099</f>
        <v>8396.03364323843</v>
      </c>
      <c r="AQ1100" s="31" t="n">
        <f aca="false">'ARIMAX(1,1,1) Model'!$C$6*I1100+'ARIMAX(1,1,1) Model'!$C$7*N1100/1000+'ARIMAX(1,1,1) Model'!$C$8*AD1100+'ARIMAX(1,1,1) Model'!$C$9*AE1100+'ARIMAX(1,1,1) Model'!$C$10*AC1100+'ARIMAX(1,1,1) Model'!$C$11*IF(AND(B1100&gt;='ARIMAX(1,1,1) Model'!$C$25,B1100&lt;='ARIMAX(1,1,1) Model'!$C$26),1,0)+'ARIMAX(1,1,1) Model'!$C$12*E1100/1000+'ARIMAX(1,1,1) Model'!$C$13*V1100+'ARIMAX(1,1,1) Model'!$C$14*A1100+'ARIMAX(1,1,1) Model'!$C$15*SIN(2*PI()*A1100/'ARIMAX(1,1,1) Model'!$C$24)+'ARIMAX(1,1,1) Model'!$C$16*COS(2*PI()*A1100/'ARIMAX(1,1,1) Model'!$C$24)+'ARIMAX(1,1,1) Model'!$C$17*SIN(4*PI()*A1100/'ARIMAX(1,1,1) Model'!$C$24)+'ARIMAX(1,1,1) Model'!$C$18*COS(4*PI()*A1100/'ARIMAX(1,1,1) Model'!$C$24)</f>
        <v>1552.13231451963</v>
      </c>
      <c r="AR1100" s="31" t="n">
        <f aca="false">IF(ISNUMBER(C1100),C1100,AP1100)-AQ1100</f>
        <v>6810.86768548037</v>
      </c>
      <c r="AS1100" s="31" t="n">
        <f aca="false">IF(ISNUMBER(C1100),C1100-AP1100,0)</f>
        <v>-33.0336432384283</v>
      </c>
      <c r="AT1100" s="32"/>
      <c r="AU1100" s="33"/>
      <c r="AV1100" s="33"/>
      <c r="AW1100" s="31"/>
      <c r="AX1100" s="31"/>
    </row>
    <row r="1101" customFormat="false" ht="16.5" hidden="false" customHeight="true" outlineLevel="0" collapsed="false">
      <c r="A1101" s="23" t="n">
        <v>1100</v>
      </c>
      <c r="B1101" s="24" t="n">
        <v>40970</v>
      </c>
      <c r="C1101" s="23" t="n">
        <v>8262</v>
      </c>
      <c r="D1101" s="25"/>
      <c r="E1101" s="25" t="n">
        <v>365000</v>
      </c>
      <c r="F1101" s="25"/>
      <c r="G1101" s="25" t="n">
        <v>107.52</v>
      </c>
      <c r="H1101" s="25" t="n">
        <v>124.88</v>
      </c>
      <c r="I1101" s="25" t="n">
        <v>3.721</v>
      </c>
      <c r="J1101" s="25" t="n">
        <v>15842.259</v>
      </c>
      <c r="K1101" s="25" t="n">
        <v>922548</v>
      </c>
      <c r="L1101" s="25" t="n">
        <v>2003</v>
      </c>
      <c r="M1101" s="25" t="n">
        <v>14.395</v>
      </c>
      <c r="N1101" s="25" t="n">
        <v>244810</v>
      </c>
      <c r="O1101" s="25" t="n">
        <v>10817.8</v>
      </c>
      <c r="P1101" s="25" t="n">
        <v>2720060</v>
      </c>
      <c r="Q1101" s="25" t="n">
        <v>1200</v>
      </c>
      <c r="R1101" s="25" t="n">
        <v>10281</v>
      </c>
      <c r="S1101" s="25" t="n">
        <v>11.5368</v>
      </c>
      <c r="T1101" s="25" t="n">
        <v>115.6</v>
      </c>
      <c r="U1101" s="25" t="n">
        <v>22</v>
      </c>
      <c r="V1101" s="25" t="n">
        <v>87</v>
      </c>
      <c r="W1101" s="25" t="n">
        <v>90.070025</v>
      </c>
      <c r="X1101" s="25"/>
      <c r="Y1101" s="25"/>
      <c r="Z1101" s="25"/>
      <c r="AA1101" s="25" t="n">
        <v>312295</v>
      </c>
      <c r="AB1101" s="26"/>
      <c r="AC1101" s="27" t="n">
        <v>0</v>
      </c>
      <c r="AD1101" s="28" t="n">
        <v>121</v>
      </c>
      <c r="AE1101" s="28" t="n">
        <v>5.2</v>
      </c>
      <c r="AF1101" s="27"/>
      <c r="AG1101" s="29" t="n">
        <f aca="false">6753.47943187+0.36116788*I1101+0.01252571*N1101-22.85359542*V1101+0.00407811*AA1101-0.00067349*E1101</f>
        <v>8860.72911356148</v>
      </c>
      <c r="AH1101" s="29" t="n">
        <f aca="false">A1101*'Simple Linear Regression'!$B$18+'Simple Linear Regression'!$B$17</f>
        <v>8823.67713923499</v>
      </c>
      <c r="AI1101" s="29" t="n">
        <f aca="false">7491.3971+0.0137554*N1101-0.00058829*E1101-34.3283*V1101+0.30565*L1101+54.6031*M1101</f>
        <v>9055.7971985</v>
      </c>
      <c r="AJ1101" s="29" t="n">
        <f aca="false">7491.3971-0.00058829*E1101+0.30565*L1101+54.6031*M1101+0.0137554*N1101-34.3283*V1101</f>
        <v>9055.7971985</v>
      </c>
      <c r="AK1101" s="30" t="n">
        <f aca="false">11611.58410651-152.38769329*I375+0.00324611*N375-2.92151591*V375-0.00770426*AA375-0.00077781*E375</f>
        <v>9464.0989905893</v>
      </c>
      <c r="AL1101" s="29" t="n">
        <f aca="false">2192.59+2373.87*I1101+0.0316653*N1101-15.7623*V1101+0.00202406*AA1101-0.000740146*E1101-0.00963493*(I1101*N1101)</f>
        <v>8991.5488300107</v>
      </c>
      <c r="AM1101" s="30" t="n">
        <f aca="false">5205.907083+122.0638992*I1101+13.609808*(N1101/1000)-1.245906883*AD1101+0.7746840854*AE1101-134.2474226*AC1101-1547.125689*IF(AND(B1101&gt;=DATE(2020,3,20),B1101&lt;=DATE(2020,6,26)),1,0)</f>
        <v>8845.19757280428</v>
      </c>
      <c r="AN1101" s="30" t="n">
        <f aca="false">IF(ISNUMBER(C1102),C1102,AN1102)-0.8328750492*(AD1103-AD1102)+3.274150872*(AE1103-AE1102)+0.7954612886*((IF(ISNUMBER(C1102),C1102,AN1102)-IF(ISNUMBER(C1101),C1101,AN1101))-(-0.8328750492*(AD1102-AD1101)+3.274150872*(AE1102-AE1101)))-1.394571582*AO1102+0.4181414112*AO1101</f>
        <v>8571.27858924182</v>
      </c>
      <c r="AP1101" s="31" t="n">
        <f aca="false">AQ1101+AR1100+'ARIMAX(1,1,1) Model'!$C$19*(AR1100-AR1099)+'ARIMAX(1,1,1) Model'!$C$20*AS1100</f>
        <v>8381.13844764676</v>
      </c>
      <c r="AQ1101" s="31" t="n">
        <f aca="false">'ARIMAX(1,1,1) Model'!$C$6*I1101+'ARIMAX(1,1,1) Model'!$C$7*N1101/1000+'ARIMAX(1,1,1) Model'!$C$8*AD1101+'ARIMAX(1,1,1) Model'!$C$9*AE1101+'ARIMAX(1,1,1) Model'!$C$10*AC1101+'ARIMAX(1,1,1) Model'!$C$11*IF(AND(B1101&gt;='ARIMAX(1,1,1) Model'!$C$25,B1101&lt;='ARIMAX(1,1,1) Model'!$C$26),1,0)+'ARIMAX(1,1,1) Model'!$C$12*E1101/1000+'ARIMAX(1,1,1) Model'!$C$13*V1101+'ARIMAX(1,1,1) Model'!$C$14*A1101+'ARIMAX(1,1,1) Model'!$C$15*SIN(2*PI()*A1101/'ARIMAX(1,1,1) Model'!$C$24)+'ARIMAX(1,1,1) Model'!$C$16*COS(2*PI()*A1101/'ARIMAX(1,1,1) Model'!$C$24)+'ARIMAX(1,1,1) Model'!$C$17*SIN(4*PI()*A1101/'ARIMAX(1,1,1) Model'!$C$24)+'ARIMAX(1,1,1) Model'!$C$18*COS(4*PI()*A1101/'ARIMAX(1,1,1) Model'!$C$24)</f>
        <v>1565.54911947135</v>
      </c>
      <c r="AR1101" s="31" t="n">
        <f aca="false">IF(ISNUMBER(C1101),C1101,AP1101)-AQ1101</f>
        <v>6696.45088052865</v>
      </c>
      <c r="AS1101" s="31" t="n">
        <f aca="false">IF(ISNUMBER(C1101),C1101-AP1101,0)</f>
        <v>-119.138447646761</v>
      </c>
      <c r="AT1101" s="32"/>
      <c r="AU1101" s="33"/>
      <c r="AV1101" s="33"/>
      <c r="AW1101" s="31"/>
      <c r="AX1101" s="31"/>
    </row>
    <row r="1102" customFormat="false" ht="16.5" hidden="false" customHeight="true" outlineLevel="0" collapsed="false">
      <c r="A1102" s="23" t="n">
        <v>1101</v>
      </c>
      <c r="B1102" s="24" t="n">
        <v>40977</v>
      </c>
      <c r="C1102" s="23" t="n">
        <v>8415</v>
      </c>
      <c r="D1102" s="25"/>
      <c r="E1102" s="25" t="n">
        <v>375000</v>
      </c>
      <c r="F1102" s="25"/>
      <c r="G1102" s="25" t="n">
        <v>106.324</v>
      </c>
      <c r="H1102" s="25" t="n">
        <v>126.624</v>
      </c>
      <c r="I1102" s="25" t="n">
        <v>3.793</v>
      </c>
      <c r="J1102" s="25" t="n">
        <v>15842.259</v>
      </c>
      <c r="K1102" s="25" t="n">
        <v>922548</v>
      </c>
      <c r="L1102" s="25" t="n">
        <v>2003</v>
      </c>
      <c r="M1102" s="25" t="n">
        <v>14.395</v>
      </c>
      <c r="N1102" s="25" t="n">
        <v>244810</v>
      </c>
      <c r="O1102" s="25" t="n">
        <v>10896.8</v>
      </c>
      <c r="P1102" s="25" t="n">
        <v>2720060</v>
      </c>
      <c r="Q1102" s="25" t="n">
        <v>1200</v>
      </c>
      <c r="R1102" s="25" t="n">
        <v>10281</v>
      </c>
      <c r="S1102" s="25" t="n">
        <v>11.5368</v>
      </c>
      <c r="T1102" s="25" t="n">
        <v>115.6</v>
      </c>
      <c r="U1102" s="25" t="n">
        <v>22</v>
      </c>
      <c r="V1102" s="25" t="n">
        <v>86.5</v>
      </c>
      <c r="W1102" s="25" t="n">
        <v>89.88784</v>
      </c>
      <c r="X1102" s="25"/>
      <c r="Y1102" s="25"/>
      <c r="Z1102" s="25"/>
      <c r="AA1102" s="25" t="n">
        <v>312295</v>
      </c>
      <c r="AB1102" s="26"/>
      <c r="AC1102" s="27" t="n">
        <v>0</v>
      </c>
      <c r="AD1102" s="28" t="n">
        <v>103.7</v>
      </c>
      <c r="AE1102" s="28" t="n">
        <v>2.9</v>
      </c>
      <c r="AF1102" s="27"/>
      <c r="AG1102" s="29" t="n">
        <f aca="false">6753.47943187+0.36116788*I1102+0.01252571*N1102-22.85359542*V1102+0.00407811*AA1102-0.00067349*E1102</f>
        <v>8865.44701535884</v>
      </c>
      <c r="AH1102" s="29" t="n">
        <f aca="false">A1102*'Simple Linear Regression'!$B$18+'Simple Linear Regression'!$B$17</f>
        <v>8824.53017631889</v>
      </c>
      <c r="AI1102" s="29" t="n">
        <f aca="false">7491.3971+0.0137554*N1102-0.00058829*E1102-34.3283*V1102+0.30565*L1102+54.6031*M1102</f>
        <v>9067.0784485</v>
      </c>
      <c r="AJ1102" s="29" t="n">
        <f aca="false">7491.3971-0.00058829*E1102+0.30565*L1102+54.6031*M1102+0.0137554*N1102-34.3283*V1102</f>
        <v>9067.0784485</v>
      </c>
      <c r="AK1102" s="30" t="n">
        <f aca="false">11611.58410651-152.38769329*I376+0.00324611*N376-2.92151591*V376-0.00770426*AA376-0.00077781*E376</f>
        <v>9475.79767802488</v>
      </c>
      <c r="AL1102" s="29" t="n">
        <f aca="false">2192.59+2373.87*I1102+0.0316653*N1102-15.7623*V1102+0.00202406*AA1102-0.000740146*E1102-0.00963493*(I1102*N1102)</f>
        <v>8993.1188006531</v>
      </c>
      <c r="AM1102" s="30" t="n">
        <f aca="false">5205.907083+122.0638992*I1102+13.609808*(N1102/1000)-1.245906883*AD1102+0.7746840854*AE1102-134.2474226*AC1102-1547.125689*IF(AND(B1102&gt;=DATE(2020,3,20),B1102&lt;=DATE(2020,6,26)),1,0)</f>
        <v>8873.75858922616</v>
      </c>
      <c r="AN1102" s="30" t="n">
        <f aca="false">IF(ISNUMBER(C1103),C1103,AN1103)-0.8328750492*(AD1104-AD1103)+3.274150872*(AE1104-AE1103)+0.7954612886*((IF(ISNUMBER(C1103),C1103,AN1103)-IF(ISNUMBER(C1102),C1102,AN1102))-(-0.8328750492*(AD1103-AD1102)+3.274150872*(AE1103-AE1102)))-1.394571582*AO1103+0.4181414112*AO1102</f>
        <v>8353.1689995948</v>
      </c>
      <c r="AP1102" s="31" t="n">
        <f aca="false">AQ1102+AR1101+'ARIMAX(1,1,1) Model'!$C$19*(AR1101-AR1100)+'ARIMAX(1,1,1) Model'!$C$20*AS1101</f>
        <v>8351.81399469998</v>
      </c>
      <c r="AQ1102" s="31" t="n">
        <f aca="false">'ARIMAX(1,1,1) Model'!$C$6*I1102+'ARIMAX(1,1,1) Model'!$C$7*N1102/1000+'ARIMAX(1,1,1) Model'!$C$8*AD1102+'ARIMAX(1,1,1) Model'!$C$9*AE1102+'ARIMAX(1,1,1) Model'!$C$10*AC1102+'ARIMAX(1,1,1) Model'!$C$11*IF(AND(B1102&gt;='ARIMAX(1,1,1) Model'!$C$25,B1102&lt;='ARIMAX(1,1,1) Model'!$C$26),1,0)+'ARIMAX(1,1,1) Model'!$C$12*E1102/1000+'ARIMAX(1,1,1) Model'!$C$13*V1102+'ARIMAX(1,1,1) Model'!$C$14*A1102+'ARIMAX(1,1,1) Model'!$C$15*SIN(2*PI()*A1102/'ARIMAX(1,1,1) Model'!$C$24)+'ARIMAX(1,1,1) Model'!$C$16*COS(2*PI()*A1102/'ARIMAX(1,1,1) Model'!$C$24)+'ARIMAX(1,1,1) Model'!$C$17*SIN(4*PI()*A1102/'ARIMAX(1,1,1) Model'!$C$24)+'ARIMAX(1,1,1) Model'!$C$18*COS(4*PI()*A1102/'ARIMAX(1,1,1) Model'!$C$24)</f>
        <v>1559.287823673</v>
      </c>
      <c r="AR1102" s="31" t="n">
        <f aca="false">IF(ISNUMBER(C1102),C1102,AP1102)-AQ1102</f>
        <v>6855.712176327</v>
      </c>
      <c r="AS1102" s="31" t="n">
        <f aca="false">IF(ISNUMBER(C1102),C1102-AP1102,0)</f>
        <v>63.1860053000164</v>
      </c>
      <c r="AT1102" s="32"/>
      <c r="AU1102" s="33"/>
      <c r="AV1102" s="33"/>
      <c r="AW1102" s="31"/>
      <c r="AX1102" s="31"/>
    </row>
    <row r="1103" customFormat="false" ht="16.5" hidden="false" customHeight="true" outlineLevel="0" collapsed="false">
      <c r="A1103" s="23" t="n">
        <v>1102</v>
      </c>
      <c r="B1103" s="24" t="n">
        <v>40984</v>
      </c>
      <c r="C1103" s="23" t="n">
        <v>8379</v>
      </c>
      <c r="D1103" s="25"/>
      <c r="E1103" s="25" t="n">
        <v>369000</v>
      </c>
      <c r="F1103" s="25"/>
      <c r="G1103" s="25" t="n">
        <v>106.15</v>
      </c>
      <c r="H1103" s="25" t="n">
        <v>126.222</v>
      </c>
      <c r="I1103" s="25" t="n">
        <v>3.829</v>
      </c>
      <c r="J1103" s="25" t="n">
        <v>15842.259</v>
      </c>
      <c r="K1103" s="25" t="n">
        <v>865886</v>
      </c>
      <c r="L1103" s="25" t="n">
        <v>2003</v>
      </c>
      <c r="M1103" s="25" t="n">
        <v>14.975</v>
      </c>
      <c r="N1103" s="25" t="n">
        <v>244810</v>
      </c>
      <c r="O1103" s="25" t="n">
        <v>10896.8</v>
      </c>
      <c r="P1103" s="25" t="n">
        <v>2756225</v>
      </c>
      <c r="Q1103" s="25" t="n">
        <v>1200</v>
      </c>
      <c r="R1103" s="25" t="n">
        <v>10281</v>
      </c>
      <c r="S1103" s="25" t="n">
        <v>11.5368</v>
      </c>
      <c r="T1103" s="25" t="n">
        <v>115.6</v>
      </c>
      <c r="U1103" s="25" t="n">
        <v>22</v>
      </c>
      <c r="V1103" s="25" t="n">
        <v>86.5</v>
      </c>
      <c r="W1103" s="25" t="n">
        <v>90.49522</v>
      </c>
      <c r="X1103" s="25"/>
      <c r="Y1103" s="25"/>
      <c r="Z1103" s="25"/>
      <c r="AA1103" s="25" t="n">
        <v>312295</v>
      </c>
      <c r="AB1103" s="26"/>
      <c r="AC1103" s="27" t="n">
        <v>0</v>
      </c>
      <c r="AD1103" s="28" t="n">
        <v>68.2</v>
      </c>
      <c r="AE1103" s="28" t="n">
        <v>6.1</v>
      </c>
      <c r="AF1103" s="27"/>
      <c r="AG1103" s="29" t="n">
        <f aca="false">6753.47943187+0.36116788*I1103+0.01252571*N1103-22.85359542*V1103+0.00407811*AA1103-0.00067349*E1103</f>
        <v>8869.50095740252</v>
      </c>
      <c r="AH1103" s="29" t="n">
        <f aca="false">A1103*'Simple Linear Regression'!$B$18+'Simple Linear Regression'!$B$17</f>
        <v>8825.3832134028</v>
      </c>
      <c r="AI1103" s="29" t="n">
        <f aca="false">7491.3971+0.0137554*N1103-0.00058829*E1103-34.3283*V1103+0.30565*L1103+54.6031*M1103</f>
        <v>9102.2779865</v>
      </c>
      <c r="AJ1103" s="29" t="n">
        <f aca="false">7491.3971-0.00058829*E1103+0.30565*L1103+54.6031*M1103+0.0137554*N1103-34.3283*V1103</f>
        <v>9102.2779865</v>
      </c>
      <c r="AK1103" s="30" t="n">
        <f aca="false">11611.58410651-152.38769329*I377+0.00324611*N377-2.92151591*V377-0.00770426*AA377-0.00077781*E377</f>
        <v>9450.98031577475</v>
      </c>
      <c r="AL1103" s="29" t="n">
        <f aca="false">2192.59+2373.87*I1103+0.0316653*N1103-15.7623*V1103+0.00202406*AA1103-0.000740146*E1103-0.00963493*(I1103*N1103)</f>
        <v>8998.10481697431</v>
      </c>
      <c r="AM1103" s="30" t="n">
        <f aca="false">5205.907083+122.0638992*I1103+13.609808*(N1103/1000)-1.245906883*AD1103+0.7746840854*AE1103-134.2474226*AC1103-1547.125689*IF(AND(B1103&gt;=DATE(2020,3,20),B1103&lt;=DATE(2020,6,26)),1,0)</f>
        <v>8924.86157301714</v>
      </c>
      <c r="AN1103" s="30" t="n">
        <f aca="false">IF(ISNUMBER(C1104),C1104,AN1104)-0.8328750492*(AD1105-AD1104)+3.274150872*(AE1105-AE1104)+0.7954612886*((IF(ISNUMBER(C1104),C1104,AN1104)-IF(ISNUMBER(C1103),C1103,AN1103))-(-0.8328750492*(AD1104-AD1103)+3.274150872*(AE1104-AE1103)))-1.394571582*AO1104+0.4181414112*AO1103</f>
        <v>8913.50947007992</v>
      </c>
      <c r="AP1103" s="31" t="n">
        <f aca="false">AQ1103+AR1102+'ARIMAX(1,1,1) Model'!$C$19*(AR1102-AR1101)+'ARIMAX(1,1,1) Model'!$C$20*AS1102</f>
        <v>8406.36947443663</v>
      </c>
      <c r="AQ1103" s="31" t="n">
        <f aca="false">'ARIMAX(1,1,1) Model'!$C$6*I1103+'ARIMAX(1,1,1) Model'!$C$7*N1103/1000+'ARIMAX(1,1,1) Model'!$C$8*AD1103+'ARIMAX(1,1,1) Model'!$C$9*AE1103+'ARIMAX(1,1,1) Model'!$C$10*AC1103+'ARIMAX(1,1,1) Model'!$C$11*IF(AND(B1103&gt;='ARIMAX(1,1,1) Model'!$C$25,B1103&lt;='ARIMAX(1,1,1) Model'!$C$26),1,0)+'ARIMAX(1,1,1) Model'!$C$12*E1103/1000+'ARIMAX(1,1,1) Model'!$C$13*V1103+'ARIMAX(1,1,1) Model'!$C$14*A1103+'ARIMAX(1,1,1) Model'!$C$15*SIN(2*PI()*A1103/'ARIMAX(1,1,1) Model'!$C$24)+'ARIMAX(1,1,1) Model'!$C$16*COS(2*PI()*A1103/'ARIMAX(1,1,1) Model'!$C$24)+'ARIMAX(1,1,1) Model'!$C$17*SIN(4*PI()*A1103/'ARIMAX(1,1,1) Model'!$C$24)+'ARIMAX(1,1,1) Model'!$C$18*COS(4*PI()*A1103/'ARIMAX(1,1,1) Model'!$C$24)</f>
        <v>1591.99696217572</v>
      </c>
      <c r="AR1103" s="31" t="n">
        <f aca="false">IF(ISNUMBER(C1103),C1103,AP1103)-AQ1103</f>
        <v>6787.00303782428</v>
      </c>
      <c r="AS1103" s="31" t="n">
        <f aca="false">IF(ISNUMBER(C1103),C1103-AP1103,0)</f>
        <v>-27.369474436633</v>
      </c>
      <c r="AT1103" s="32"/>
      <c r="AU1103" s="33"/>
      <c r="AV1103" s="33"/>
      <c r="AW1103" s="31"/>
      <c r="AX1103" s="31"/>
    </row>
    <row r="1104" customFormat="false" ht="16.5" hidden="false" customHeight="true" outlineLevel="0" collapsed="false">
      <c r="A1104" s="23" t="n">
        <v>1103</v>
      </c>
      <c r="B1104" s="24" t="n">
        <v>40991</v>
      </c>
      <c r="C1104" s="23" t="n">
        <v>8710</v>
      </c>
      <c r="D1104" s="25"/>
      <c r="E1104" s="25" t="n">
        <v>368000</v>
      </c>
      <c r="F1104" s="25"/>
      <c r="G1104" s="25" t="n">
        <v>106.41</v>
      </c>
      <c r="H1104" s="25" t="n">
        <v>124.346</v>
      </c>
      <c r="I1104" s="25" t="n">
        <v>3.867</v>
      </c>
      <c r="J1104" s="25" t="n">
        <v>15842.259</v>
      </c>
      <c r="K1104" s="25" t="n">
        <v>865886</v>
      </c>
      <c r="L1104" s="25" t="n">
        <v>2003</v>
      </c>
      <c r="M1104" s="25" t="n">
        <v>14.975</v>
      </c>
      <c r="N1104" s="25" t="n">
        <v>227527</v>
      </c>
      <c r="O1104" s="25" t="n">
        <v>10896.8</v>
      </c>
      <c r="P1104" s="25" t="n">
        <v>2756225</v>
      </c>
      <c r="Q1104" s="25" t="n">
        <v>1200</v>
      </c>
      <c r="R1104" s="25" t="n">
        <v>10281</v>
      </c>
      <c r="S1104" s="25" t="n">
        <v>11.5368</v>
      </c>
      <c r="T1104" s="25" t="n">
        <v>115.6</v>
      </c>
      <c r="U1104" s="25" t="n">
        <v>22</v>
      </c>
      <c r="V1104" s="25" t="n">
        <v>86.5</v>
      </c>
      <c r="W1104" s="25" t="n">
        <v>90.68884</v>
      </c>
      <c r="X1104" s="25"/>
      <c r="Y1104" s="25"/>
      <c r="Z1104" s="25"/>
      <c r="AA1104" s="25" t="n">
        <v>312295</v>
      </c>
      <c r="AB1104" s="26"/>
      <c r="AC1104" s="27" t="n">
        <v>0</v>
      </c>
      <c r="AD1104" s="28" t="n">
        <v>37.2</v>
      </c>
      <c r="AE1104" s="28" t="n">
        <v>8.8</v>
      </c>
      <c r="AF1104" s="27"/>
      <c r="AG1104" s="29" t="n">
        <f aca="false">6753.47943187+0.36116788*I1104+0.01252571*N1104-22.85359542*V1104+0.00407811*AA1104-0.00067349*E1104</f>
        <v>8653.70632585196</v>
      </c>
      <c r="AH1104" s="29" t="n">
        <f aca="false">A1104*'Simple Linear Regression'!$B$18+'Simple Linear Regression'!$B$17</f>
        <v>8826.2362504867</v>
      </c>
      <c r="AI1104" s="29" t="n">
        <f aca="false">7491.3971+0.0137554*N1104-0.00058829*E1104-34.3283*V1104+0.30565*L1104+54.6031*M1104</f>
        <v>8865.1316983</v>
      </c>
      <c r="AJ1104" s="29" t="n">
        <f aca="false">7491.3971-0.00058829*E1104+0.30565*L1104+54.6031*M1104+0.0137554*N1104-34.3283*V1104</f>
        <v>8865.1316983</v>
      </c>
      <c r="AK1104" s="30" t="n">
        <f aca="false">11611.58410651-152.38769329*I378+0.00324611*N378-2.92151591*V378-0.00770426*AA378-0.00077781*E378</f>
        <v>9440.41162269488</v>
      </c>
      <c r="AL1104" s="29" t="n">
        <f aca="false">2192.59+2373.87*I1104+0.0316653*N1104-15.7623*V1104+0.00202406*AA1104-0.000740146*E1104-0.00963493*(I1104*N1104)</f>
        <v>9096.08376386863</v>
      </c>
      <c r="AM1104" s="30" t="n">
        <f aca="false">5205.907083+122.0638992*I1104+13.609808*(N1104/1000)-1.245906883*AD1104+0.7746840854*AE1104-134.2474226*AC1104-1547.125689*IF(AND(B1104&gt;=DATE(2020,3,20),B1104&lt;=DATE(2020,6,26)),1,0)</f>
        <v>8734.99644992632</v>
      </c>
      <c r="AN1104" s="30" t="n">
        <f aca="false">IF(ISNUMBER(C1105),C1105,AN1105)-0.8328750492*(AD1106-AD1105)+3.274150872*(AE1106-AE1105)+0.7954612886*((IF(ISNUMBER(C1105),C1105,AN1105)-IF(ISNUMBER(C1104),C1104,AN1104))-(-0.8328750492*(AD1105-AD1104)+3.274150872*(AE1105-AE1104)))-1.394571582*AO1105+0.4181414112*AO1104</f>
        <v>8896.63230181077</v>
      </c>
      <c r="AP1104" s="31" t="n">
        <f aca="false">AQ1104+AR1103+'ARIMAX(1,1,1) Model'!$C$19*(AR1103-AR1102)+'ARIMAX(1,1,1) Model'!$C$20*AS1103</f>
        <v>8417.97456892445</v>
      </c>
      <c r="AQ1104" s="31" t="n">
        <f aca="false">'ARIMAX(1,1,1) Model'!$C$6*I1104+'ARIMAX(1,1,1) Model'!$C$7*N1104/1000+'ARIMAX(1,1,1) Model'!$C$8*AD1104+'ARIMAX(1,1,1) Model'!$C$9*AE1104+'ARIMAX(1,1,1) Model'!$C$10*AC1104+'ARIMAX(1,1,1) Model'!$C$11*IF(AND(B1104&gt;='ARIMAX(1,1,1) Model'!$C$25,B1104&lt;='ARIMAX(1,1,1) Model'!$C$26),1,0)+'ARIMAX(1,1,1) Model'!$C$12*E1104/1000+'ARIMAX(1,1,1) Model'!$C$13*V1104+'ARIMAX(1,1,1) Model'!$C$14*A1104+'ARIMAX(1,1,1) Model'!$C$15*SIN(2*PI()*A1104/'ARIMAX(1,1,1) Model'!$C$24)+'ARIMAX(1,1,1) Model'!$C$16*COS(2*PI()*A1104/'ARIMAX(1,1,1) Model'!$C$24)+'ARIMAX(1,1,1) Model'!$C$17*SIN(4*PI()*A1104/'ARIMAX(1,1,1) Model'!$C$24)+'ARIMAX(1,1,1) Model'!$C$18*COS(4*PI()*A1104/'ARIMAX(1,1,1) Model'!$C$24)</f>
        <v>1613.0380343085</v>
      </c>
      <c r="AR1104" s="31" t="n">
        <f aca="false">IF(ISNUMBER(C1104),C1104,AP1104)-AQ1104</f>
        <v>7096.9619656915</v>
      </c>
      <c r="AS1104" s="31" t="n">
        <f aca="false">IF(ISNUMBER(C1104),C1104-AP1104,0)</f>
        <v>292.025431075552</v>
      </c>
      <c r="AT1104" s="32"/>
      <c r="AU1104" s="33"/>
      <c r="AV1104" s="33"/>
      <c r="AW1104" s="31"/>
      <c r="AX1104" s="31"/>
    </row>
    <row r="1105" customFormat="false" ht="16.5" hidden="false" customHeight="true" outlineLevel="0" collapsed="false">
      <c r="A1105" s="23" t="n">
        <v>1104</v>
      </c>
      <c r="B1105" s="24" t="n">
        <v>40998</v>
      </c>
      <c r="C1105" s="23" t="n">
        <v>8783</v>
      </c>
      <c r="D1105" s="25"/>
      <c r="E1105" s="25" t="n">
        <v>363000</v>
      </c>
      <c r="F1105" s="25"/>
      <c r="G1105" s="25" t="n">
        <v>105.122</v>
      </c>
      <c r="H1105" s="25" t="n">
        <v>124.43</v>
      </c>
      <c r="I1105" s="25" t="n">
        <v>3.918</v>
      </c>
      <c r="J1105" s="25" t="n">
        <v>15842.259</v>
      </c>
      <c r="K1105" s="25" t="n">
        <v>865886</v>
      </c>
      <c r="L1105" s="25" t="n">
        <v>2003</v>
      </c>
      <c r="M1105" s="25" t="n">
        <v>14.975</v>
      </c>
      <c r="N1105" s="25" t="n">
        <v>227527</v>
      </c>
      <c r="O1105" s="25" t="n">
        <v>10896.8</v>
      </c>
      <c r="P1105" s="25" t="n">
        <v>2756225</v>
      </c>
      <c r="Q1105" s="25" t="n">
        <v>1200</v>
      </c>
      <c r="R1105" s="25" t="n">
        <v>10281</v>
      </c>
      <c r="S1105" s="25" t="n">
        <v>11.5368</v>
      </c>
      <c r="T1105" s="25" t="n">
        <v>115.6</v>
      </c>
      <c r="U1105" s="25" t="n">
        <v>22</v>
      </c>
      <c r="V1105" s="25" t="n">
        <v>86.5</v>
      </c>
      <c r="W1105" s="25" t="n">
        <v>90.60254</v>
      </c>
      <c r="X1105" s="25"/>
      <c r="Y1105" s="25"/>
      <c r="Z1105" s="25"/>
      <c r="AA1105" s="25" t="n">
        <v>312295</v>
      </c>
      <c r="AB1105" s="26"/>
      <c r="AC1105" s="27" t="n">
        <v>0</v>
      </c>
      <c r="AD1105" s="28" t="n">
        <v>69.2</v>
      </c>
      <c r="AE1105" s="28" t="n">
        <v>7.1</v>
      </c>
      <c r="AF1105" s="27"/>
      <c r="AG1105" s="29" t="n">
        <f aca="false">6753.47943187+0.36116788*I1105+0.01252571*N1105-22.85359542*V1105+0.00407811*AA1105-0.00067349*E1105</f>
        <v>8657.09219541384</v>
      </c>
      <c r="AH1105" s="29" t="n">
        <f aca="false">A1105*'Simple Linear Regression'!$B$18+'Simple Linear Regression'!$B$17</f>
        <v>8827.08928757061</v>
      </c>
      <c r="AI1105" s="29" t="n">
        <f aca="false">7491.3971+0.0137554*N1105-0.00058829*E1105-34.3283*V1105+0.30565*L1105+54.6031*M1105</f>
        <v>8868.0731483</v>
      </c>
      <c r="AJ1105" s="29" t="n">
        <f aca="false">7491.3971-0.00058829*E1105+0.30565*L1105+54.6031*M1105+0.0137554*N1105-34.3283*V1105</f>
        <v>8868.0731483</v>
      </c>
      <c r="AK1105" s="30" t="n">
        <f aca="false">11611.58410651-152.38769329*I379+0.00324611*N379-2.92151591*V379-0.00770426*AA379-0.00077781*E379</f>
        <v>9443.2498303754</v>
      </c>
      <c r="AL1105" s="29" t="n">
        <f aca="false">2192.59+2373.87*I1105+0.0316653*N1105-15.7623*V1105+0.00202406*AA1105-0.000740146*E1105-0.00963493*(I1105*N1105)</f>
        <v>9109.04932124502</v>
      </c>
      <c r="AM1105" s="30" t="n">
        <f aca="false">5205.907083+122.0638992*I1105+13.609808*(N1105/1000)-1.245906883*AD1105+0.7746840854*AE1105-134.2474226*AC1105-1547.125689*IF(AND(B1105&gt;=DATE(2020,3,20),B1105&lt;=DATE(2020,6,26)),1,0)</f>
        <v>8700.03572558434</v>
      </c>
      <c r="AN1105" s="30" t="n">
        <f aca="false">IF(ISNUMBER(C1106),C1106,AN1106)-0.8328750492*(AD1107-AD1106)+3.274150872*(AE1107-AE1106)+0.7954612886*((IF(ISNUMBER(C1106),C1106,AN1106)-IF(ISNUMBER(C1105),C1105,AN1105))-(-0.8328750492*(AD1106-AD1105)+3.274150872*(AE1106-AE1105)))-1.394571582*AO1106+0.4181414112*AO1105</f>
        <v>8557.60028343571</v>
      </c>
      <c r="AP1105" s="31" t="n">
        <f aca="false">AQ1105+AR1104+'ARIMAX(1,1,1) Model'!$C$19*(AR1104-AR1103)+'ARIMAX(1,1,1) Model'!$C$20*AS1104</f>
        <v>8543.08566694197</v>
      </c>
      <c r="AQ1105" s="31" t="n">
        <f aca="false">'ARIMAX(1,1,1) Model'!$C$6*I1105+'ARIMAX(1,1,1) Model'!$C$7*N1105/1000+'ARIMAX(1,1,1) Model'!$C$8*AD1105+'ARIMAX(1,1,1) Model'!$C$9*AE1105+'ARIMAX(1,1,1) Model'!$C$10*AC1105+'ARIMAX(1,1,1) Model'!$C$11*IF(AND(B1105&gt;='ARIMAX(1,1,1) Model'!$C$25,B1105&lt;='ARIMAX(1,1,1) Model'!$C$26),1,0)+'ARIMAX(1,1,1) Model'!$C$12*E1105/1000+'ARIMAX(1,1,1) Model'!$C$13*V1105+'ARIMAX(1,1,1) Model'!$C$14*A1105+'ARIMAX(1,1,1) Model'!$C$15*SIN(2*PI()*A1105/'ARIMAX(1,1,1) Model'!$C$24)+'ARIMAX(1,1,1) Model'!$C$16*COS(2*PI()*A1105/'ARIMAX(1,1,1) Model'!$C$24)+'ARIMAX(1,1,1) Model'!$C$17*SIN(4*PI()*A1105/'ARIMAX(1,1,1) Model'!$C$24)+'ARIMAX(1,1,1) Model'!$C$18*COS(4*PI()*A1105/'ARIMAX(1,1,1) Model'!$C$24)</f>
        <v>1678.74016620753</v>
      </c>
      <c r="AR1105" s="31" t="n">
        <f aca="false">IF(ISNUMBER(C1105),C1105,AP1105)-AQ1105</f>
        <v>7104.25983379247</v>
      </c>
      <c r="AS1105" s="31" t="n">
        <f aca="false">IF(ISNUMBER(C1105),C1105-AP1105,0)</f>
        <v>239.91433305803</v>
      </c>
      <c r="AT1105" s="32"/>
      <c r="AU1105" s="33"/>
      <c r="AV1105" s="33"/>
      <c r="AW1105" s="31"/>
      <c r="AX1105" s="31"/>
    </row>
    <row r="1106" customFormat="false" ht="16.5" hidden="false" customHeight="true" outlineLevel="0" collapsed="false">
      <c r="A1106" s="23" t="n">
        <v>1105</v>
      </c>
      <c r="B1106" s="24" t="n">
        <v>41005</v>
      </c>
      <c r="C1106" s="23" t="n">
        <v>8681</v>
      </c>
      <c r="D1106" s="25"/>
      <c r="E1106" s="25" t="n">
        <v>358000</v>
      </c>
      <c r="F1106" s="25"/>
      <c r="G1106" s="25" t="n">
        <v>103.5225</v>
      </c>
      <c r="H1106" s="25" t="n">
        <v>123.686666666667</v>
      </c>
      <c r="I1106" s="25" t="n">
        <v>3.941</v>
      </c>
      <c r="J1106" s="25" t="n">
        <v>15842.259</v>
      </c>
      <c r="K1106" s="25" t="n">
        <v>865886</v>
      </c>
      <c r="L1106" s="25" t="n">
        <v>1990</v>
      </c>
      <c r="M1106" s="25" t="n">
        <v>14.975</v>
      </c>
      <c r="N1106" s="25" t="n">
        <v>227527</v>
      </c>
      <c r="O1106" s="25" t="n">
        <v>10987.2</v>
      </c>
      <c r="P1106" s="25" t="n">
        <v>2756225</v>
      </c>
      <c r="Q1106" s="25" t="n">
        <v>1200</v>
      </c>
      <c r="R1106" s="25" t="n">
        <v>10281</v>
      </c>
      <c r="S1106" s="25" t="n">
        <v>11.5368</v>
      </c>
      <c r="T1106" s="25" t="n">
        <v>115.6</v>
      </c>
      <c r="U1106" s="25" t="n">
        <v>22</v>
      </c>
      <c r="V1106" s="25" t="n">
        <v>85.6</v>
      </c>
      <c r="W1106" s="25" t="n">
        <v>90.4794</v>
      </c>
      <c r="X1106" s="25"/>
      <c r="Y1106" s="25"/>
      <c r="Z1106" s="25"/>
      <c r="AA1106" s="25" t="n">
        <v>312295</v>
      </c>
      <c r="AB1106" s="26"/>
      <c r="AC1106" s="27" t="n">
        <v>0</v>
      </c>
      <c r="AD1106" s="28" t="n">
        <v>65.1</v>
      </c>
      <c r="AE1106" s="28" t="n">
        <v>15.2</v>
      </c>
      <c r="AF1106" s="27"/>
      <c r="AG1106" s="29" t="n">
        <f aca="false">6753.47943187+0.36116788*I1106+0.01252571*N1106-22.85359542*V1106+0.00407811*AA1106-0.00067349*E1106</f>
        <v>8681.03618815308</v>
      </c>
      <c r="AH1106" s="29" t="n">
        <f aca="false">A1106*'Simple Linear Regression'!$B$18+'Simple Linear Regression'!$B$17</f>
        <v>8827.94232465451</v>
      </c>
      <c r="AI1106" s="29" t="n">
        <f aca="false">7491.3971+0.0137554*N1106-0.00058829*E1106-34.3283*V1106+0.30565*L1106+54.6031*M1106</f>
        <v>8897.9366183</v>
      </c>
      <c r="AJ1106" s="29" t="n">
        <f aca="false">7491.3971-0.00058829*E1106+0.30565*L1106+54.6031*M1106+0.0137554*N1106-34.3283*V1106</f>
        <v>8897.9366183</v>
      </c>
      <c r="AK1106" s="30" t="n">
        <f aca="false">11611.58410651-152.38769329*I380+0.00324611*N380-2.92151591*V380-0.00770426*AA380-0.00077781*E380</f>
        <v>9454.91895250179</v>
      </c>
      <c r="AL1106" s="29" t="n">
        <f aca="false">2192.59+2373.87*I1106+0.0316653*N1106-15.7623*V1106+0.00202406*AA1106-0.000740146*E1106-0.00963493*(I1106*N1106)</f>
        <v>9131.11437672849</v>
      </c>
      <c r="AM1106" s="30" t="n">
        <f aca="false">5205.907083+122.0638992*I1106+13.609808*(N1106/1000)-1.245906883*AD1106+0.7746840854*AE1106-134.2474226*AC1106-1547.125689*IF(AND(B1106&gt;=DATE(2020,3,20),B1106&lt;=DATE(2020,6,26)),1,0)</f>
        <v>8714.22635457798</v>
      </c>
      <c r="AN1106" s="30" t="n">
        <f aca="false">IF(ISNUMBER(C1107),C1107,AN1107)-0.8328750492*(AD1108-AD1107)+3.274150872*(AE1108-AE1107)+0.7954612886*((IF(ISNUMBER(C1107),C1107,AN1107)-IF(ISNUMBER(C1106),C1106,AN1106))-(-0.8328750492*(AD1107-AD1106)+3.274150872*(AE1107-AE1106)))-1.394571582*AO1107+0.4181414112*AO1106</f>
        <v>8902.22816497766</v>
      </c>
      <c r="AP1106" s="31" t="n">
        <f aca="false">AQ1106+AR1105+'ARIMAX(1,1,1) Model'!$C$19*(AR1105-AR1104)+'ARIMAX(1,1,1) Model'!$C$20*AS1105</f>
        <v>8632.94529116567</v>
      </c>
      <c r="AQ1106" s="31" t="n">
        <f aca="false">'ARIMAX(1,1,1) Model'!$C$6*I1106+'ARIMAX(1,1,1) Model'!$C$7*N1106/1000+'ARIMAX(1,1,1) Model'!$C$8*AD1106+'ARIMAX(1,1,1) Model'!$C$9*AE1106+'ARIMAX(1,1,1) Model'!$C$10*AC1106+'ARIMAX(1,1,1) Model'!$C$11*IF(AND(B1106&gt;='ARIMAX(1,1,1) Model'!$C$25,B1106&lt;='ARIMAX(1,1,1) Model'!$C$26),1,0)+'ARIMAX(1,1,1) Model'!$C$12*E1106/1000+'ARIMAX(1,1,1) Model'!$C$13*V1106+'ARIMAX(1,1,1) Model'!$C$14*A1106+'ARIMAX(1,1,1) Model'!$C$15*SIN(2*PI()*A1106/'ARIMAX(1,1,1) Model'!$C$24)+'ARIMAX(1,1,1) Model'!$C$16*COS(2*PI()*A1106/'ARIMAX(1,1,1) Model'!$C$24)+'ARIMAX(1,1,1) Model'!$C$17*SIN(4*PI()*A1106/'ARIMAX(1,1,1) Model'!$C$24)+'ARIMAX(1,1,1) Model'!$C$18*COS(4*PI()*A1106/'ARIMAX(1,1,1) Model'!$C$24)</f>
        <v>1743.91661419401</v>
      </c>
      <c r="AR1106" s="31" t="n">
        <f aca="false">IF(ISNUMBER(C1106),C1106,AP1106)-AQ1106</f>
        <v>6937.08338580599</v>
      </c>
      <c r="AS1106" s="31" t="n">
        <f aca="false">IF(ISNUMBER(C1106),C1106-AP1106,0)</f>
        <v>48.0547088343337</v>
      </c>
      <c r="AT1106" s="32"/>
      <c r="AU1106" s="33"/>
      <c r="AV1106" s="33"/>
      <c r="AW1106" s="31"/>
      <c r="AX1106" s="31"/>
    </row>
    <row r="1107" customFormat="false" ht="16.5" hidden="false" customHeight="true" outlineLevel="0" collapsed="false">
      <c r="A1107" s="23" t="n">
        <v>1106</v>
      </c>
      <c r="B1107" s="24" t="n">
        <v>41012</v>
      </c>
      <c r="C1107" s="23" t="n">
        <v>8775</v>
      </c>
      <c r="D1107" s="25"/>
      <c r="E1107" s="25" t="n">
        <v>387000</v>
      </c>
      <c r="F1107" s="25"/>
      <c r="G1107" s="25" t="n">
        <v>102.552</v>
      </c>
      <c r="H1107" s="25" t="n">
        <v>120.8725</v>
      </c>
      <c r="I1107" s="25" t="n">
        <v>3.939</v>
      </c>
      <c r="J1107" s="25" t="n">
        <v>15842.259</v>
      </c>
      <c r="K1107" s="25" t="n">
        <v>842335</v>
      </c>
      <c r="L1107" s="25" t="n">
        <v>1990</v>
      </c>
      <c r="M1107" s="25" t="n">
        <v>14.975</v>
      </c>
      <c r="N1107" s="25" t="n">
        <v>227527</v>
      </c>
      <c r="O1107" s="25" t="n">
        <v>10987.2</v>
      </c>
      <c r="P1107" s="25" t="n">
        <v>2756225</v>
      </c>
      <c r="Q1107" s="25" t="n">
        <v>1200</v>
      </c>
      <c r="R1107" s="25" t="n">
        <v>10281</v>
      </c>
      <c r="S1107" s="25" t="n">
        <v>11.5368</v>
      </c>
      <c r="T1107" s="25" t="n">
        <v>115.6</v>
      </c>
      <c r="U1107" s="25" t="n">
        <v>22</v>
      </c>
      <c r="V1107" s="25" t="n">
        <v>85.6</v>
      </c>
      <c r="W1107" s="25" t="n">
        <v>90.61662</v>
      </c>
      <c r="X1107" s="25"/>
      <c r="Y1107" s="25"/>
      <c r="Z1107" s="25"/>
      <c r="AA1107" s="25" t="n">
        <v>312295</v>
      </c>
      <c r="AB1107" s="26"/>
      <c r="AC1107" s="27" t="n">
        <v>0</v>
      </c>
      <c r="AD1107" s="28" t="n">
        <v>61.7</v>
      </c>
      <c r="AE1107" s="28" t="n">
        <v>8.7</v>
      </c>
      <c r="AF1107" s="27"/>
      <c r="AG1107" s="29" t="n">
        <f aca="false">6753.47943187+0.36116788*I1107+0.01252571*N1107-22.85359542*V1107+0.00407811*AA1107-0.00067349*E1107</f>
        <v>8661.50425581732</v>
      </c>
      <c r="AH1107" s="29" t="n">
        <f aca="false">A1107*'Simple Linear Regression'!$B$18+'Simple Linear Regression'!$B$17</f>
        <v>8828.79536173841</v>
      </c>
      <c r="AI1107" s="29" t="n">
        <f aca="false">7491.3971+0.0137554*N1107-0.00058829*E1107-34.3283*V1107+0.30565*L1107+54.6031*M1107</f>
        <v>8880.8762083</v>
      </c>
      <c r="AJ1107" s="29" t="n">
        <f aca="false">7491.3971-0.00058829*E1107+0.30565*L1107+54.6031*M1107+0.0137554*N1107-34.3283*V1107</f>
        <v>8880.8762083</v>
      </c>
      <c r="AK1107" s="30" t="n">
        <f aca="false">11611.58410651-152.38769329*I381+0.00324611*N381-2.92151591*V381-0.00770426*AA381-0.00077781*E381</f>
        <v>9451.22990479573</v>
      </c>
      <c r="AL1107" s="29" t="n">
        <f aca="false">2192.59+2373.87*I1107+0.0316653*N1107-15.7623*V1107+0.00202406*AA1107-0.000740146*E1107-0.00963493*(I1107*N1107)</f>
        <v>9109.28681616471</v>
      </c>
      <c r="AM1107" s="30" t="n">
        <f aca="false">5205.907083+122.0638992*I1107+13.609808*(N1107/1000)-1.245906883*AD1107+0.7746840854*AE1107-134.2474226*AC1107-1547.125689*IF(AND(B1107&gt;=DATE(2020,3,20),B1107&lt;=DATE(2020,6,26)),1,0)</f>
        <v>8713.18286362668</v>
      </c>
      <c r="AN1107" s="30" t="n">
        <f aca="false">IF(ISNUMBER(C1108),C1108,AN1108)-0.8328750492*(AD1109-AD1108)+3.274150872*(AE1109-AE1108)+0.7954612886*((IF(ISNUMBER(C1108),C1108,AN1108)-IF(ISNUMBER(C1107),C1107,AN1107))-(-0.8328750492*(AD1108-AD1107)+3.274150872*(AE1108-AE1107)))-1.394571582*AO1108+0.4181414112*AO1107</f>
        <v>8212.78772057698</v>
      </c>
      <c r="AP1107" s="31" t="n">
        <f aca="false">AQ1107+AR1106+'ARIMAX(1,1,1) Model'!$C$19*(AR1106-AR1105)+'ARIMAX(1,1,1) Model'!$C$20*AS1106</f>
        <v>8638.71367053862</v>
      </c>
      <c r="AQ1107" s="31" t="n">
        <f aca="false">'ARIMAX(1,1,1) Model'!$C$6*I1107+'ARIMAX(1,1,1) Model'!$C$7*N1107/1000+'ARIMAX(1,1,1) Model'!$C$8*AD1107+'ARIMAX(1,1,1) Model'!$C$9*AE1107+'ARIMAX(1,1,1) Model'!$C$10*AC1107+'ARIMAX(1,1,1) Model'!$C$11*IF(AND(B1107&gt;='ARIMAX(1,1,1) Model'!$C$25,B1107&lt;='ARIMAX(1,1,1) Model'!$C$26),1,0)+'ARIMAX(1,1,1) Model'!$C$12*E1107/1000+'ARIMAX(1,1,1) Model'!$C$13*V1107+'ARIMAX(1,1,1) Model'!$C$14*A1107+'ARIMAX(1,1,1) Model'!$C$15*SIN(2*PI()*A1107/'ARIMAX(1,1,1) Model'!$C$24)+'ARIMAX(1,1,1) Model'!$C$16*COS(2*PI()*A1107/'ARIMAX(1,1,1) Model'!$C$24)+'ARIMAX(1,1,1) Model'!$C$17*SIN(4*PI()*A1107/'ARIMAX(1,1,1) Model'!$C$24)+'ARIMAX(1,1,1) Model'!$C$18*COS(4*PI()*A1107/'ARIMAX(1,1,1) Model'!$C$24)</f>
        <v>1761.18852853977</v>
      </c>
      <c r="AR1107" s="31" t="n">
        <f aca="false">IF(ISNUMBER(C1107),C1107,AP1107)-AQ1107</f>
        <v>7013.81147146023</v>
      </c>
      <c r="AS1107" s="31" t="n">
        <f aca="false">IF(ISNUMBER(C1107),C1107-AP1107,0)</f>
        <v>136.28632946138</v>
      </c>
      <c r="AT1107" s="32"/>
      <c r="AU1107" s="33"/>
      <c r="AV1107" s="33"/>
      <c r="AW1107" s="31"/>
      <c r="AX1107" s="31"/>
    </row>
    <row r="1108" customFormat="false" ht="16.5" hidden="false" customHeight="true" outlineLevel="0" collapsed="false">
      <c r="A1108" s="23" t="n">
        <v>1107</v>
      </c>
      <c r="B1108" s="24" t="n">
        <v>41019</v>
      </c>
      <c r="C1108" s="23" t="n">
        <v>8496</v>
      </c>
      <c r="D1108" s="25"/>
      <c r="E1108" s="25" t="n">
        <v>381000</v>
      </c>
      <c r="F1108" s="25"/>
      <c r="G1108" s="25" t="n">
        <v>103.152</v>
      </c>
      <c r="H1108" s="25" t="n">
        <v>117.18</v>
      </c>
      <c r="I1108" s="25" t="n">
        <v>3.922</v>
      </c>
      <c r="J1108" s="25" t="n">
        <v>15842.259</v>
      </c>
      <c r="K1108" s="25" t="n">
        <v>842335</v>
      </c>
      <c r="L1108" s="25" t="n">
        <v>1990</v>
      </c>
      <c r="M1108" s="25" t="n">
        <v>14.594</v>
      </c>
      <c r="N1108" s="25" t="n">
        <v>218196</v>
      </c>
      <c r="O1108" s="25" t="n">
        <v>10987.2</v>
      </c>
      <c r="P1108" s="25" t="n">
        <v>2756225</v>
      </c>
      <c r="Q1108" s="25" t="n">
        <v>1200</v>
      </c>
      <c r="R1108" s="25" t="n">
        <v>10281</v>
      </c>
      <c r="S1108" s="25" t="n">
        <v>11.5368</v>
      </c>
      <c r="T1108" s="25" t="n">
        <v>115.6</v>
      </c>
      <c r="U1108" s="25" t="n">
        <v>22</v>
      </c>
      <c r="V1108" s="25" t="n">
        <v>85.6</v>
      </c>
      <c r="W1108" s="25" t="n">
        <v>91.04744</v>
      </c>
      <c r="X1108" s="25"/>
      <c r="Y1108" s="25"/>
      <c r="Z1108" s="25"/>
      <c r="AA1108" s="25" t="n">
        <v>312295</v>
      </c>
      <c r="AB1108" s="26"/>
      <c r="AC1108" s="27" t="n">
        <v>0</v>
      </c>
      <c r="AD1108" s="28" t="n">
        <v>30.1</v>
      </c>
      <c r="AE1108" s="28" t="n">
        <v>12.2</v>
      </c>
      <c r="AF1108" s="27"/>
      <c r="AG1108" s="29" t="n">
        <f aca="false">6753.47943187+0.36116788*I1108+0.01252571*N1108-22.85359542*V1108+0.00407811*AA1108-0.00067349*E1108</f>
        <v>8548.66165595336</v>
      </c>
      <c r="AH1108" s="29" t="n">
        <f aca="false">A1108*'Simple Linear Regression'!$B$18+'Simple Linear Regression'!$B$17</f>
        <v>8829.64839882232</v>
      </c>
      <c r="AI1108" s="29" t="n">
        <f aca="false">7491.3971+0.0137554*N1108-0.00058829*E1108-34.3283*V1108+0.30565*L1108+54.6031*M1108</f>
        <v>8735.2505298</v>
      </c>
      <c r="AJ1108" s="29" t="n">
        <f aca="false">7491.3971-0.00058829*E1108+0.30565*L1108+54.6031*M1108+0.0137554*N1108-34.3283*V1108</f>
        <v>8735.2505298</v>
      </c>
      <c r="AK1108" s="30" t="n">
        <f aca="false">11611.58410651-152.38769329*I382+0.00324611*N382-2.92151591*V382-0.00770426*AA382-0.00077781*E382</f>
        <v>9530.68163160612</v>
      </c>
      <c r="AL1108" s="29" t="n">
        <f aca="false">2192.59+2373.87*I1108+0.0316653*N1108-15.7623*V1108+0.00202406*AA1108-0.000740146*E1108-0.00963493*(I1108*N1108)</f>
        <v>9167.77215390984</v>
      </c>
      <c r="AM1108" s="30" t="n">
        <f aca="false">5205.907083+122.0638992*I1108+13.609808*(N1108/1000)-1.245906883*AD1108+0.7746840854*AE1108-134.2474226*AC1108-1547.125689*IF(AND(B1108&gt;=DATE(2020,3,20),B1108&lt;=DATE(2020,6,26)),1,0)</f>
        <v>8626.19671069398</v>
      </c>
      <c r="AN1108" s="30" t="n">
        <f aca="false">IF(ISNUMBER(C1109),C1109,AN1109)-0.8328750492*(AD1110-AD1109)+3.274150872*(AE1110-AE1109)+0.7954612886*((IF(ISNUMBER(C1109),C1109,AN1109)-IF(ISNUMBER(C1108),C1108,AN1108))-(-0.8328750492*(AD1109-AD1108)+3.274150872*(AE1109-AE1108)))-1.394571582*AO1109+0.4181414112*AO1108</f>
        <v>8956.55682230204</v>
      </c>
      <c r="AP1108" s="31" t="n">
        <f aca="false">AQ1108+AR1107+'ARIMAX(1,1,1) Model'!$C$19*(AR1107-AR1106)+'ARIMAX(1,1,1) Model'!$C$20*AS1107</f>
        <v>8706.43728035052</v>
      </c>
      <c r="AQ1108" s="31" t="n">
        <f aca="false">'ARIMAX(1,1,1) Model'!$C$6*I1108+'ARIMAX(1,1,1) Model'!$C$7*N1108/1000+'ARIMAX(1,1,1) Model'!$C$8*AD1108+'ARIMAX(1,1,1) Model'!$C$9*AE1108+'ARIMAX(1,1,1) Model'!$C$10*AC1108+'ARIMAX(1,1,1) Model'!$C$11*IF(AND(B1108&gt;='ARIMAX(1,1,1) Model'!$C$25,B1108&lt;='ARIMAX(1,1,1) Model'!$C$26),1,0)+'ARIMAX(1,1,1) Model'!$C$12*E1108/1000+'ARIMAX(1,1,1) Model'!$C$13*V1108+'ARIMAX(1,1,1) Model'!$C$14*A1108+'ARIMAX(1,1,1) Model'!$C$15*SIN(2*PI()*A1108/'ARIMAX(1,1,1) Model'!$C$24)+'ARIMAX(1,1,1) Model'!$C$16*COS(2*PI()*A1108/'ARIMAX(1,1,1) Model'!$C$24)+'ARIMAX(1,1,1) Model'!$C$17*SIN(4*PI()*A1108/'ARIMAX(1,1,1) Model'!$C$24)+'ARIMAX(1,1,1) Model'!$C$18*COS(4*PI()*A1108/'ARIMAX(1,1,1) Model'!$C$24)</f>
        <v>1807.81146743438</v>
      </c>
      <c r="AR1108" s="31" t="n">
        <f aca="false">IF(ISNUMBER(C1108),C1108,AP1108)-AQ1108</f>
        <v>6688.18853256562</v>
      </c>
      <c r="AS1108" s="31" t="n">
        <f aca="false">IF(ISNUMBER(C1108),C1108-AP1108,0)</f>
        <v>-210.437280350521</v>
      </c>
      <c r="AT1108" s="32"/>
      <c r="AU1108" s="33"/>
      <c r="AV1108" s="33"/>
      <c r="AW1108" s="31"/>
      <c r="AX1108" s="31"/>
    </row>
    <row r="1109" customFormat="false" ht="16.5" hidden="false" customHeight="true" outlineLevel="0" collapsed="false">
      <c r="A1109" s="23" t="n">
        <v>1108</v>
      </c>
      <c r="B1109" s="24" t="n">
        <v>41026</v>
      </c>
      <c r="C1109" s="23" t="n">
        <v>8692</v>
      </c>
      <c r="D1109" s="25"/>
      <c r="E1109" s="25" t="n">
        <v>387000</v>
      </c>
      <c r="F1109" s="25"/>
      <c r="G1109" s="25" t="n">
        <v>103.784</v>
      </c>
      <c r="H1109" s="25" t="n">
        <v>118.096</v>
      </c>
      <c r="I1109" s="25" t="n">
        <v>3.87</v>
      </c>
      <c r="J1109" s="25" t="n">
        <v>15842.259</v>
      </c>
      <c r="K1109" s="25" t="n">
        <v>842335</v>
      </c>
      <c r="L1109" s="25" t="n">
        <v>1990</v>
      </c>
      <c r="M1109" s="25" t="n">
        <v>14.594</v>
      </c>
      <c r="N1109" s="25" t="n">
        <v>218196</v>
      </c>
      <c r="O1109" s="25" t="n">
        <v>10987.2</v>
      </c>
      <c r="P1109" s="25" t="n">
        <v>2756225</v>
      </c>
      <c r="Q1109" s="25" t="n">
        <v>1200</v>
      </c>
      <c r="R1109" s="25" t="n">
        <v>10281</v>
      </c>
      <c r="S1109" s="25" t="n">
        <v>11.5368</v>
      </c>
      <c r="T1109" s="25" t="n">
        <v>115.6</v>
      </c>
      <c r="U1109" s="25" t="n">
        <v>22</v>
      </c>
      <c r="V1109" s="25" t="n">
        <v>85.6</v>
      </c>
      <c r="W1109" s="25" t="n">
        <v>90.96482</v>
      </c>
      <c r="X1109" s="25"/>
      <c r="Y1109" s="25"/>
      <c r="Z1109" s="25"/>
      <c r="AA1109" s="25" t="n">
        <v>312295</v>
      </c>
      <c r="AB1109" s="26"/>
      <c r="AC1109" s="27" t="n">
        <v>0</v>
      </c>
      <c r="AD1109" s="28" t="n">
        <v>55.8</v>
      </c>
      <c r="AE1109" s="28" t="n">
        <v>9.2</v>
      </c>
      <c r="AF1109" s="27"/>
      <c r="AG1109" s="29" t="n">
        <f aca="false">6753.47943187+0.36116788*I1109+0.01252571*N1109-22.85359542*V1109+0.00407811*AA1109-0.00067349*E1109</f>
        <v>8544.6019352236</v>
      </c>
      <c r="AH1109" s="29" t="n">
        <f aca="false">A1109*'Simple Linear Regression'!$B$18+'Simple Linear Regression'!$B$17</f>
        <v>8830.50143590622</v>
      </c>
      <c r="AI1109" s="29" t="n">
        <f aca="false">7491.3971+0.0137554*N1109-0.00058829*E1109-34.3283*V1109+0.30565*L1109+54.6031*M1109</f>
        <v>8731.7207898</v>
      </c>
      <c r="AJ1109" s="29" t="n">
        <f aca="false">7491.3971-0.00058829*E1109+0.30565*L1109+54.6031*M1109+0.0137554*N1109-34.3283*V1109</f>
        <v>8731.7207898</v>
      </c>
      <c r="AK1109" s="30" t="n">
        <f aca="false">11611.58410651-152.38769329*I383+0.00324611*N383-2.92151591*V383-0.00770426*AA383-0.00077781*E383</f>
        <v>9535.6532669927</v>
      </c>
      <c r="AL1109" s="29" t="n">
        <f aca="false">2192.59+2373.87*I1109+0.0316653*N1109-15.7623*V1109+0.00202406*AA1109-0.000740146*E1109-0.00963493*(I1109*N1109)</f>
        <v>9149.2098035964</v>
      </c>
      <c r="AM1109" s="30" t="n">
        <f aca="false">5205.907083+122.0638992*I1109+13.609808*(N1109/1000)-1.245906883*AD1109+0.7746840854*AE1109-134.2474226*AC1109-1547.125689*IF(AND(B1109&gt;=DATE(2020,3,20),B1109&lt;=DATE(2020,6,26)),1,0)</f>
        <v>8585.50552878628</v>
      </c>
      <c r="AN1109" s="30" t="n">
        <f aca="false">IF(ISNUMBER(C1110),C1110,AN1110)-0.8328750492*(AD1111-AD1110)+3.274150872*(AE1111-AE1110)+0.7954612886*((IF(ISNUMBER(C1110),C1110,AN1110)-IF(ISNUMBER(C1109),C1109,AN1109))-(-0.8328750492*(AD1110-AD1109)+3.274150872*(AE1110-AE1109)))-1.394571582*AO1110+0.4181414112*AO1109</f>
        <v>8933.68912188505</v>
      </c>
      <c r="AP1109" s="31" t="n">
        <f aca="false">AQ1109+AR1108+'ARIMAX(1,1,1) Model'!$C$19*(AR1108-AR1107)+'ARIMAX(1,1,1) Model'!$C$20*AS1108</f>
        <v>8720.34217721169</v>
      </c>
      <c r="AQ1109" s="31" t="n">
        <f aca="false">'ARIMAX(1,1,1) Model'!$C$6*I1109+'ARIMAX(1,1,1) Model'!$C$7*N1109/1000+'ARIMAX(1,1,1) Model'!$C$8*AD1109+'ARIMAX(1,1,1) Model'!$C$9*AE1109+'ARIMAX(1,1,1) Model'!$C$10*AC1109+'ARIMAX(1,1,1) Model'!$C$11*IF(AND(B1109&gt;='ARIMAX(1,1,1) Model'!$C$25,B1109&lt;='ARIMAX(1,1,1) Model'!$C$26),1,0)+'ARIMAX(1,1,1) Model'!$C$12*E1109/1000+'ARIMAX(1,1,1) Model'!$C$13*V1109+'ARIMAX(1,1,1) Model'!$C$14*A1109+'ARIMAX(1,1,1) Model'!$C$15*SIN(2*PI()*A1109/'ARIMAX(1,1,1) Model'!$C$24)+'ARIMAX(1,1,1) Model'!$C$16*COS(2*PI()*A1109/'ARIMAX(1,1,1) Model'!$C$24)+'ARIMAX(1,1,1) Model'!$C$17*SIN(4*PI()*A1109/'ARIMAX(1,1,1) Model'!$C$24)+'ARIMAX(1,1,1) Model'!$C$18*COS(4*PI()*A1109/'ARIMAX(1,1,1) Model'!$C$24)</f>
        <v>1874.5010637816</v>
      </c>
      <c r="AR1109" s="31" t="n">
        <f aca="false">IF(ISNUMBER(C1109),C1109,AP1109)-AQ1109</f>
        <v>6817.49893621841</v>
      </c>
      <c r="AS1109" s="31" t="n">
        <f aca="false">IF(ISNUMBER(C1109),C1109-AP1109,0)</f>
        <v>-28.3421772116853</v>
      </c>
      <c r="AT1109" s="32"/>
      <c r="AU1109" s="33"/>
      <c r="AV1109" s="33"/>
      <c r="AW1109" s="31"/>
      <c r="AX1109" s="31"/>
    </row>
    <row r="1110" customFormat="false" ht="16.5" hidden="false" customHeight="true" outlineLevel="0" collapsed="false">
      <c r="A1110" s="23" t="n">
        <v>1109</v>
      </c>
      <c r="B1110" s="24" t="n">
        <v>41033</v>
      </c>
      <c r="C1110" s="23" t="n">
        <v>8864</v>
      </c>
      <c r="D1110" s="25"/>
      <c r="E1110" s="25" t="n">
        <v>372000</v>
      </c>
      <c r="F1110" s="25"/>
      <c r="G1110" s="25" t="n">
        <v>103.472</v>
      </c>
      <c r="H1110" s="25" t="n">
        <v>116.674</v>
      </c>
      <c r="I1110" s="25" t="n">
        <v>3.83</v>
      </c>
      <c r="J1110" s="25" t="n">
        <v>15842.259</v>
      </c>
      <c r="K1110" s="25" t="n">
        <v>842335</v>
      </c>
      <c r="L1110" s="25" t="n">
        <v>1990</v>
      </c>
      <c r="M1110" s="25" t="n">
        <v>14.594</v>
      </c>
      <c r="N1110" s="25" t="n">
        <v>218196</v>
      </c>
      <c r="O1110" s="25" t="n">
        <v>10987.2</v>
      </c>
      <c r="P1110" s="25" t="n">
        <v>2756225</v>
      </c>
      <c r="Q1110" s="25" t="n">
        <v>1200</v>
      </c>
      <c r="R1110" s="25" t="n">
        <v>10281</v>
      </c>
      <c r="S1110" s="25" t="n">
        <v>11.5368</v>
      </c>
      <c r="T1110" s="25" t="n">
        <v>115.6</v>
      </c>
      <c r="U1110" s="25" t="n">
        <v>22</v>
      </c>
      <c r="V1110" s="25" t="n">
        <v>85.6</v>
      </c>
      <c r="W1110" s="25" t="n">
        <v>90.724</v>
      </c>
      <c r="X1110" s="25"/>
      <c r="Y1110" s="25"/>
      <c r="Z1110" s="25"/>
      <c r="AA1110" s="25" t="n">
        <v>312295</v>
      </c>
      <c r="AB1110" s="26"/>
      <c r="AC1110" s="27" t="n">
        <v>0</v>
      </c>
      <c r="AD1110" s="28" t="n">
        <v>33.8</v>
      </c>
      <c r="AE1110" s="28" t="n">
        <v>29.2</v>
      </c>
      <c r="AF1110" s="27"/>
      <c r="AG1110" s="29" t="n">
        <f aca="false">6753.47943187+0.36116788*I1110+0.01252571*N1110-22.85359542*V1110+0.00407811*AA1110-0.00067349*E1110</f>
        <v>8554.6898385084</v>
      </c>
      <c r="AH1110" s="29" t="n">
        <f aca="false">A1110*'Simple Linear Regression'!$B$18+'Simple Linear Regression'!$B$17</f>
        <v>8831.35447299013</v>
      </c>
      <c r="AI1110" s="29" t="n">
        <f aca="false">7491.3971+0.0137554*N1110-0.00058829*E1110-34.3283*V1110+0.30565*L1110+54.6031*M1110</f>
        <v>8740.5451398</v>
      </c>
      <c r="AJ1110" s="29" t="n">
        <f aca="false">7491.3971-0.00058829*E1110+0.30565*L1110+54.6031*M1110+0.0137554*N1110-34.3283*V1110</f>
        <v>8740.5451398</v>
      </c>
      <c r="AK1110" s="30" t="n">
        <f aca="false">11611.58410651-152.38769329*I384+0.00324611*N384-2.92151591*V384-0.00770426*AA384-0.00077781*E384</f>
        <v>9514.46522412586</v>
      </c>
      <c r="AL1110" s="29" t="n">
        <f aca="false">2192.59+2373.87*I1110+0.0316653*N1110-15.7623*V1110+0.00202406*AA1110-0.000740146*E1110-0.00963493*(I1110*N1110)</f>
        <v>9149.4493210476</v>
      </c>
      <c r="AM1110" s="30" t="n">
        <f aca="false">5205.907083+122.0638992*I1110+13.609808*(N1110/1000)-1.245906883*AD1110+0.7746840854*AE1110-134.2474226*AC1110-1547.125689*IF(AND(B1110&gt;=DATE(2020,3,20),B1110&lt;=DATE(2020,6,26)),1,0)</f>
        <v>8623.52660595228</v>
      </c>
      <c r="AN1110" s="30" t="n">
        <f aca="false">IF(ISNUMBER(C1111),C1111,AN1111)-0.8328750492*(AD1112-AD1111)+3.274150872*(AE1112-AE1111)+0.7954612886*((IF(ISNUMBER(C1111),C1111,AN1111)-IF(ISNUMBER(C1110),C1110,AN1110))-(-0.8328750492*(AD1111-AD1110)+3.274150872*(AE1111-AE1110)))-1.394571582*AO1111+0.4181414112*AO1110</f>
        <v>9051.0849632403</v>
      </c>
      <c r="AP1110" s="31" t="n">
        <f aca="false">AQ1110+AR1109+'ARIMAX(1,1,1) Model'!$C$19*(AR1109-AR1108)+'ARIMAX(1,1,1) Model'!$C$20*AS1109</f>
        <v>8840.76188974814</v>
      </c>
      <c r="AQ1110" s="31" t="n">
        <f aca="false">'ARIMAX(1,1,1) Model'!$C$6*I1110+'ARIMAX(1,1,1) Model'!$C$7*N1110/1000+'ARIMAX(1,1,1) Model'!$C$8*AD1110+'ARIMAX(1,1,1) Model'!$C$9*AE1110+'ARIMAX(1,1,1) Model'!$C$10*AC1110+'ARIMAX(1,1,1) Model'!$C$11*IF(AND(B1110&gt;='ARIMAX(1,1,1) Model'!$C$25,B1110&lt;='ARIMAX(1,1,1) Model'!$C$26),1,0)+'ARIMAX(1,1,1) Model'!$C$12*E1110/1000+'ARIMAX(1,1,1) Model'!$C$13*V1110+'ARIMAX(1,1,1) Model'!$C$14*A1110+'ARIMAX(1,1,1) Model'!$C$15*SIN(2*PI()*A1110/'ARIMAX(1,1,1) Model'!$C$24)+'ARIMAX(1,1,1) Model'!$C$16*COS(2*PI()*A1110/'ARIMAX(1,1,1) Model'!$C$24)+'ARIMAX(1,1,1) Model'!$C$17*SIN(4*PI()*A1110/'ARIMAX(1,1,1) Model'!$C$24)+'ARIMAX(1,1,1) Model'!$C$18*COS(4*PI()*A1110/'ARIMAX(1,1,1) Model'!$C$24)</f>
        <v>1985.14077151725</v>
      </c>
      <c r="AR1110" s="31" t="n">
        <f aca="false">IF(ISNUMBER(C1110),C1110,AP1110)-AQ1110</f>
        <v>6878.85922848275</v>
      </c>
      <c r="AS1110" s="31" t="n">
        <f aca="false">IF(ISNUMBER(C1110),C1110-AP1110,0)</f>
        <v>23.2381102518593</v>
      </c>
      <c r="AT1110" s="32"/>
      <c r="AU1110" s="33"/>
      <c r="AV1110" s="33"/>
      <c r="AW1110" s="31"/>
      <c r="AX1110" s="31"/>
    </row>
    <row r="1111" customFormat="false" ht="16.5" hidden="false" customHeight="true" outlineLevel="0" collapsed="false">
      <c r="A1111" s="23" t="n">
        <v>1110</v>
      </c>
      <c r="B1111" s="24" t="n">
        <v>41040</v>
      </c>
      <c r="C1111" s="23" t="n">
        <v>8971</v>
      </c>
      <c r="D1111" s="25"/>
      <c r="E1111" s="25" t="n">
        <v>373000</v>
      </c>
      <c r="F1111" s="25"/>
      <c r="G1111" s="25" t="n">
        <v>96.984</v>
      </c>
      <c r="H1111" s="25" t="n">
        <v>111.7775</v>
      </c>
      <c r="I1111" s="25" t="n">
        <v>3.79</v>
      </c>
      <c r="J1111" s="25" t="n">
        <v>16068.805</v>
      </c>
      <c r="K1111" s="25" t="n">
        <v>846470</v>
      </c>
      <c r="L1111" s="25" t="n">
        <v>1979</v>
      </c>
      <c r="M1111" s="25" t="n">
        <v>14.594</v>
      </c>
      <c r="N1111" s="25" t="n">
        <v>218196</v>
      </c>
      <c r="O1111" s="25" t="n">
        <v>10993.9</v>
      </c>
      <c r="P1111" s="25" t="n">
        <v>2756225</v>
      </c>
      <c r="Q1111" s="25" t="n">
        <v>1200</v>
      </c>
      <c r="R1111" s="25" t="n">
        <v>10281</v>
      </c>
      <c r="S1111" s="25" t="n">
        <v>11.5368</v>
      </c>
      <c r="T1111" s="25" t="n">
        <v>116.3</v>
      </c>
      <c r="U1111" s="25" t="n">
        <v>22</v>
      </c>
      <c r="V1111" s="25" t="n">
        <v>86.5</v>
      </c>
      <c r="W1111" s="25" t="n">
        <v>90.60682</v>
      </c>
      <c r="X1111" s="25"/>
      <c r="Y1111" s="25"/>
      <c r="Z1111" s="25"/>
      <c r="AA1111" s="25" t="n">
        <v>312295</v>
      </c>
      <c r="AB1111" s="26"/>
      <c r="AC1111" s="27" t="n">
        <v>0</v>
      </c>
      <c r="AD1111" s="28" t="n">
        <v>20.6</v>
      </c>
      <c r="AE1111" s="28" t="n">
        <v>25.7</v>
      </c>
      <c r="AF1111" s="27"/>
      <c r="AG1111" s="29" t="n">
        <f aca="false">6753.47943187+0.36116788*I1111+0.01252571*N1111-22.85359542*V1111+0.00407811*AA1111-0.00067349*E1111</f>
        <v>8533.4336659152</v>
      </c>
      <c r="AH1111" s="29" t="n">
        <f aca="false">A1111*'Simple Linear Regression'!$B$18+'Simple Linear Regression'!$B$17</f>
        <v>8832.20751007403</v>
      </c>
      <c r="AI1111" s="29" t="n">
        <f aca="false">7491.3971+0.0137554*N1111-0.00058829*E1111-34.3283*V1111+0.30565*L1111+54.6031*M1111</f>
        <v>8705.6992298</v>
      </c>
      <c r="AJ1111" s="29" t="n">
        <f aca="false">7491.3971-0.00058829*E1111+0.30565*L1111+54.6031*M1111+0.0137554*N1111-34.3283*V1111</f>
        <v>8705.6992298</v>
      </c>
      <c r="AK1111" s="30" t="n">
        <f aca="false">11611.58410651-152.38769329*I385+0.00324611*N385-2.92151591*V385-0.00770426*AA385-0.00077781*E385</f>
        <v>9525.53869488625</v>
      </c>
      <c r="AL1111" s="29" t="n">
        <f aca="false">2192.59+2373.87*I1111+0.0316653*N1111-15.7623*V1111+0.00202406*AA1111-0.000740146*E1111-0.00963493*(I1111*N1111)</f>
        <v>9123.6604324988</v>
      </c>
      <c r="AM1111" s="30" t="n">
        <f aca="false">5205.907083+122.0638992*I1111+13.609808*(N1111/1000)-1.245906883*AD1111+0.7746840854*AE1111-134.2474226*AC1111-1547.125689*IF(AND(B1111&gt;=DATE(2020,3,20),B1111&lt;=DATE(2020,6,26)),1,0)</f>
        <v>8632.37862654098</v>
      </c>
      <c r="AN1111" s="30" t="n">
        <f aca="false">IF(ISNUMBER(C1112),C1112,AN1112)-0.8328750492*(AD1113-AD1112)+3.274150872*(AE1113-AE1112)+0.7954612886*((IF(ISNUMBER(C1112),C1112,AN1112)-IF(ISNUMBER(C1111),C1111,AN1111))-(-0.8328750492*(AD1112-AD1111)+3.274150872*(AE1112-AE1111)))-1.394571582*AO1112+0.4181414112*AO1111</f>
        <v>8437.32717647019</v>
      </c>
      <c r="AP1111" s="31" t="n">
        <f aca="false">AQ1111+AR1110+'ARIMAX(1,1,1) Model'!$C$19*(AR1110-AR1109)+'ARIMAX(1,1,1) Model'!$C$20*AS1110</f>
        <v>8890.22759139695</v>
      </c>
      <c r="AQ1111" s="31" t="n">
        <f aca="false">'ARIMAX(1,1,1) Model'!$C$6*I1111+'ARIMAX(1,1,1) Model'!$C$7*N1111/1000+'ARIMAX(1,1,1) Model'!$C$8*AD1111+'ARIMAX(1,1,1) Model'!$C$9*AE1111+'ARIMAX(1,1,1) Model'!$C$10*AC1111+'ARIMAX(1,1,1) Model'!$C$11*IF(AND(B1111&gt;='ARIMAX(1,1,1) Model'!$C$25,B1111&lt;='ARIMAX(1,1,1) Model'!$C$26),1,0)+'ARIMAX(1,1,1) Model'!$C$12*E1111/1000+'ARIMAX(1,1,1) Model'!$C$13*V1111+'ARIMAX(1,1,1) Model'!$C$14*A1111+'ARIMAX(1,1,1) Model'!$C$15*SIN(2*PI()*A1111/'ARIMAX(1,1,1) Model'!$C$24)+'ARIMAX(1,1,1) Model'!$C$16*COS(2*PI()*A1111/'ARIMAX(1,1,1) Model'!$C$24)+'ARIMAX(1,1,1) Model'!$C$17*SIN(4*PI()*A1111/'ARIMAX(1,1,1) Model'!$C$24)+'ARIMAX(1,1,1) Model'!$C$18*COS(4*PI()*A1111/'ARIMAX(1,1,1) Model'!$C$24)</f>
        <v>2026.30003207321</v>
      </c>
      <c r="AR1111" s="31" t="n">
        <f aca="false">IF(ISNUMBER(C1111),C1111,AP1111)-AQ1111</f>
        <v>6944.6999679268</v>
      </c>
      <c r="AS1111" s="31" t="n">
        <f aca="false">IF(ISNUMBER(C1111),C1111-AP1111,0)</f>
        <v>80.7724086030521</v>
      </c>
      <c r="AT1111" s="32"/>
      <c r="AU1111" s="33"/>
      <c r="AV1111" s="33"/>
      <c r="AW1111" s="31"/>
      <c r="AX1111" s="31"/>
    </row>
    <row r="1112" customFormat="false" ht="16.5" hidden="false" customHeight="true" outlineLevel="0" collapsed="false">
      <c r="A1112" s="23" t="n">
        <v>1111</v>
      </c>
      <c r="B1112" s="24" t="n">
        <v>41047</v>
      </c>
      <c r="C1112" s="23" t="n">
        <v>8633</v>
      </c>
      <c r="D1112" s="25"/>
      <c r="E1112" s="25" t="n">
        <v>369000</v>
      </c>
      <c r="F1112" s="25"/>
      <c r="G1112" s="25" t="n">
        <v>93.108</v>
      </c>
      <c r="H1112" s="25" t="n">
        <v>109.866</v>
      </c>
      <c r="I1112" s="25" t="n">
        <v>3.754</v>
      </c>
      <c r="J1112" s="25" t="n">
        <v>16068.805</v>
      </c>
      <c r="K1112" s="25" t="n">
        <v>846470</v>
      </c>
      <c r="L1112" s="25" t="n">
        <v>1979</v>
      </c>
      <c r="M1112" s="25" t="n">
        <v>14.769</v>
      </c>
      <c r="N1112" s="25" t="n">
        <v>256166</v>
      </c>
      <c r="O1112" s="25" t="n">
        <v>10993.9</v>
      </c>
      <c r="P1112" s="25" t="n">
        <v>2756225</v>
      </c>
      <c r="Q1112" s="25" t="n">
        <v>1200</v>
      </c>
      <c r="R1112" s="25" t="n">
        <v>10281</v>
      </c>
      <c r="S1112" s="25" t="n">
        <v>11.5368</v>
      </c>
      <c r="T1112" s="25" t="n">
        <v>116.3</v>
      </c>
      <c r="U1112" s="25" t="n">
        <v>22</v>
      </c>
      <c r="V1112" s="25" t="n">
        <v>86.5</v>
      </c>
      <c r="W1112" s="25" t="n">
        <v>91.53738</v>
      </c>
      <c r="X1112" s="25"/>
      <c r="Y1112" s="25"/>
      <c r="Z1112" s="25"/>
      <c r="AA1112" s="25" t="n">
        <v>312295</v>
      </c>
      <c r="AB1112" s="26"/>
      <c r="AC1112" s="27" t="n">
        <v>0</v>
      </c>
      <c r="AD1112" s="28" t="n">
        <v>9</v>
      </c>
      <c r="AE1112" s="28" t="n">
        <v>21.1</v>
      </c>
      <c r="AF1112" s="27"/>
      <c r="AG1112" s="29" t="n">
        <f aca="false">6753.47943187+0.36116788*I1112+0.01252571*N1112-22.85359542*V1112+0.00407811*AA1112-0.00067349*E1112</f>
        <v>9011.71583257152</v>
      </c>
      <c r="AH1112" s="29" t="n">
        <f aca="false">A1112*'Simple Linear Regression'!$B$18+'Simple Linear Regression'!$B$17</f>
        <v>8833.06054715794</v>
      </c>
      <c r="AI1112" s="29" t="n">
        <f aca="false">7491.3971+0.0137554*N1112-0.00058829*E1112-34.3283*V1112+0.30565*L1112+54.6031*M1112</f>
        <v>9239.9004703</v>
      </c>
      <c r="AJ1112" s="29" t="n">
        <f aca="false">7491.3971-0.00058829*E1112+0.30565*L1112+54.6031*M1112+0.0137554*N1112-34.3283*V1112</f>
        <v>9239.9004703</v>
      </c>
      <c r="AK1112" s="30" t="n">
        <f aca="false">11611.58410651-152.38769329*I386+0.00324611*N386-2.92151591*V386-0.00770426*AA386-0.00077781*E386</f>
        <v>9527.25039501586</v>
      </c>
      <c r="AL1112" s="29" t="n">
        <f aca="false">2192.59+2373.87*I1112+0.0316653*N1112-15.7623*V1112+0.00202406*AA1112-0.000740146*E1112-0.00963493*(I1112*N1112)</f>
        <v>8945.81910366148</v>
      </c>
      <c r="AM1112" s="30" t="n">
        <f aca="false">5205.907083+122.0638992*I1112+13.609808*(N1112/1000)-1.245906883*AD1112+0.7746840854*AE1112-134.2474226*AC1112-1547.125689*IF(AND(B1112&gt;=DATE(2020,3,20),B1112&lt;=DATE(2020,6,26)),1,0)</f>
        <v>9155.63770897974</v>
      </c>
      <c r="AN1112" s="30" t="n">
        <f aca="false">IF(ISNUMBER(C1113),C1113,AN1113)-0.8328750492*(AD1114-AD1113)+3.274150872*(AE1114-AE1113)+0.7954612886*((IF(ISNUMBER(C1113),C1113,AN1113)-IF(ISNUMBER(C1112),C1112,AN1112))-(-0.8328750492*(AD1113-AD1112)+3.274150872*(AE1113-AE1112)))-1.394571582*AO1113+0.4181414112*AO1112</f>
        <v>9193.60225878698</v>
      </c>
      <c r="AP1112" s="31" t="n">
        <f aca="false">AQ1112+AR1111+'ARIMAX(1,1,1) Model'!$C$19*(AR1111-AR1110)+'ARIMAX(1,1,1) Model'!$C$20*AS1111</f>
        <v>8954.28137319635</v>
      </c>
      <c r="AQ1112" s="31" t="n">
        <f aca="false">'ARIMAX(1,1,1) Model'!$C$6*I1112+'ARIMAX(1,1,1) Model'!$C$7*N1112/1000+'ARIMAX(1,1,1) Model'!$C$8*AD1112+'ARIMAX(1,1,1) Model'!$C$9*AE1112+'ARIMAX(1,1,1) Model'!$C$10*AC1112+'ARIMAX(1,1,1) Model'!$C$11*IF(AND(B1112&gt;='ARIMAX(1,1,1) Model'!$C$25,B1112&lt;='ARIMAX(1,1,1) Model'!$C$26),1,0)+'ARIMAX(1,1,1) Model'!$C$12*E1112/1000+'ARIMAX(1,1,1) Model'!$C$13*V1112+'ARIMAX(1,1,1) Model'!$C$14*A1112+'ARIMAX(1,1,1) Model'!$C$15*SIN(2*PI()*A1112/'ARIMAX(1,1,1) Model'!$C$24)+'ARIMAX(1,1,1) Model'!$C$16*COS(2*PI()*A1112/'ARIMAX(1,1,1) Model'!$C$24)+'ARIMAX(1,1,1) Model'!$C$17*SIN(4*PI()*A1112/'ARIMAX(1,1,1) Model'!$C$24)+'ARIMAX(1,1,1) Model'!$C$18*COS(4*PI()*A1112/'ARIMAX(1,1,1) Model'!$C$24)</f>
        <v>2075.86176103033</v>
      </c>
      <c r="AR1112" s="31" t="n">
        <f aca="false">IF(ISNUMBER(C1112),C1112,AP1112)-AQ1112</f>
        <v>6557.13823896967</v>
      </c>
      <c r="AS1112" s="31" t="n">
        <f aca="false">IF(ISNUMBER(C1112),C1112-AP1112,0)</f>
        <v>-321.281373196352</v>
      </c>
      <c r="AT1112" s="32"/>
      <c r="AU1112" s="33"/>
      <c r="AV1112" s="33"/>
      <c r="AW1112" s="31"/>
      <c r="AX1112" s="31"/>
    </row>
    <row r="1113" customFormat="false" ht="16.5" hidden="false" customHeight="true" outlineLevel="0" collapsed="false">
      <c r="A1113" s="23" t="n">
        <v>1112</v>
      </c>
      <c r="B1113" s="24" t="n">
        <v>41054</v>
      </c>
      <c r="C1113" s="23" t="n">
        <v>8931</v>
      </c>
      <c r="D1113" s="25"/>
      <c r="E1113" s="25" t="n">
        <v>371000</v>
      </c>
      <c r="F1113" s="25"/>
      <c r="G1113" s="25" t="n">
        <v>90.882</v>
      </c>
      <c r="H1113" s="25" t="n">
        <v>108.144</v>
      </c>
      <c r="I1113" s="25" t="n">
        <v>3.715</v>
      </c>
      <c r="J1113" s="25" t="n">
        <v>16068.805</v>
      </c>
      <c r="K1113" s="25" t="n">
        <v>846470</v>
      </c>
      <c r="L1113" s="25" t="n">
        <v>1979</v>
      </c>
      <c r="M1113" s="25" t="n">
        <v>14.769</v>
      </c>
      <c r="N1113" s="25" t="n">
        <v>256166</v>
      </c>
      <c r="O1113" s="25" t="n">
        <v>10993.9</v>
      </c>
      <c r="P1113" s="25" t="n">
        <v>2756225</v>
      </c>
      <c r="Q1113" s="25" t="n">
        <v>1200</v>
      </c>
      <c r="R1113" s="25" t="n">
        <v>10281</v>
      </c>
      <c r="S1113" s="25" t="n">
        <v>11.43625613</v>
      </c>
      <c r="T1113" s="25" t="n">
        <v>116.3</v>
      </c>
      <c r="U1113" s="25" t="n">
        <v>22</v>
      </c>
      <c r="V1113" s="25" t="n">
        <v>86.5</v>
      </c>
      <c r="W1113" s="25" t="n">
        <v>92.75566</v>
      </c>
      <c r="X1113" s="25"/>
      <c r="Y1113" s="25"/>
      <c r="Z1113" s="25"/>
      <c r="AA1113" s="25" t="n">
        <v>312295</v>
      </c>
      <c r="AB1113" s="26"/>
      <c r="AC1113" s="27" t="n">
        <v>0</v>
      </c>
      <c r="AD1113" s="28" t="n">
        <v>4.9</v>
      </c>
      <c r="AE1113" s="28" t="n">
        <v>41.1</v>
      </c>
      <c r="AF1113" s="27"/>
      <c r="AG1113" s="29" t="n">
        <f aca="false">6753.47943187+0.36116788*I1113+0.01252571*N1113-22.85359542*V1113+0.00407811*AA1113-0.00067349*E1113</f>
        <v>9010.3547670242</v>
      </c>
      <c r="AH1113" s="29" t="n">
        <f aca="false">A1113*'Simple Linear Regression'!$B$18+'Simple Linear Regression'!$B$17</f>
        <v>8833.91358424184</v>
      </c>
      <c r="AI1113" s="29" t="n">
        <f aca="false">7491.3971+0.0137554*N1113-0.00058829*E1113-34.3283*V1113+0.30565*L1113+54.6031*M1113</f>
        <v>9238.7238903</v>
      </c>
      <c r="AJ1113" s="29" t="n">
        <f aca="false">7491.3971-0.00058829*E1113+0.30565*L1113+54.6031*M1113+0.0137554*N1113-34.3283*V1113</f>
        <v>9238.7238903</v>
      </c>
      <c r="AK1113" s="30" t="n">
        <f aca="false">11611.58410651-152.38769329*I387+0.00324611*N387-2.92151591*V387-0.00770426*AA387-0.00077781*E387</f>
        <v>9506.69081656218</v>
      </c>
      <c r="AL1113" s="29" t="n">
        <f aca="false">2192.59+2373.87*I1113+0.0316653*N1113-15.7623*V1113+0.00202406*AA1113-0.000740146*E1113-0.00963493*(I1113*N1113)</f>
        <v>8948.0153993183</v>
      </c>
      <c r="AM1113" s="30" t="n">
        <f aca="false">5205.907083+122.0638992*I1113+13.609808*(N1113/1000)-1.245906883*AD1113+0.7746840854*AE1113-134.2474226*AC1113-1547.125689*IF(AND(B1113&gt;=DATE(2020,3,20),B1113&lt;=DATE(2020,6,26)),1,0)</f>
        <v>9171.47911683924</v>
      </c>
      <c r="AN1113" s="30" t="n">
        <f aca="false">IF(ISNUMBER(C1114),C1114,AN1114)-0.8328750492*(AD1115-AD1114)+3.274150872*(AE1115-AE1114)+0.7954612886*((IF(ISNUMBER(C1114),C1114,AN1114)-IF(ISNUMBER(C1113),C1113,AN1113))-(-0.8328750492*(AD1114-AD1113)+3.274150872*(AE1114-AE1113)))-1.394571582*AO1114+0.4181414112*AO1113</f>
        <v>8284.42224465012</v>
      </c>
      <c r="AP1113" s="31" t="n">
        <f aca="false">AQ1113+AR1112+'ARIMAX(1,1,1) Model'!$C$19*(AR1112-AR1111)+'ARIMAX(1,1,1) Model'!$C$20*AS1112</f>
        <v>8968.8119175619</v>
      </c>
      <c r="AQ1113" s="31" t="n">
        <f aca="false">'ARIMAX(1,1,1) Model'!$C$6*I1113+'ARIMAX(1,1,1) Model'!$C$7*N1113/1000+'ARIMAX(1,1,1) Model'!$C$8*AD1113+'ARIMAX(1,1,1) Model'!$C$9*AE1113+'ARIMAX(1,1,1) Model'!$C$10*AC1113+'ARIMAX(1,1,1) Model'!$C$11*IF(AND(B1113&gt;='ARIMAX(1,1,1) Model'!$C$25,B1113&lt;='ARIMAX(1,1,1) Model'!$C$26),1,0)+'ARIMAX(1,1,1) Model'!$C$12*E1113/1000+'ARIMAX(1,1,1) Model'!$C$13*V1113+'ARIMAX(1,1,1) Model'!$C$14*A1113+'ARIMAX(1,1,1) Model'!$C$15*SIN(2*PI()*A1113/'ARIMAX(1,1,1) Model'!$C$24)+'ARIMAX(1,1,1) Model'!$C$16*COS(2*PI()*A1113/'ARIMAX(1,1,1) Model'!$C$24)+'ARIMAX(1,1,1) Model'!$C$17*SIN(4*PI()*A1113/'ARIMAX(1,1,1) Model'!$C$24)+'ARIMAX(1,1,1) Model'!$C$18*COS(4*PI()*A1113/'ARIMAX(1,1,1) Model'!$C$24)</f>
        <v>2160.29315196331</v>
      </c>
      <c r="AR1113" s="31" t="n">
        <f aca="false">IF(ISNUMBER(C1113),C1113,AP1113)-AQ1113</f>
        <v>6770.70684803669</v>
      </c>
      <c r="AS1113" s="31" t="n">
        <f aca="false">IF(ISNUMBER(C1113),C1113-AP1113,0)</f>
        <v>-37.8119175618958</v>
      </c>
      <c r="AT1113" s="32"/>
      <c r="AU1113" s="33"/>
      <c r="AV1113" s="33"/>
      <c r="AW1113" s="31"/>
      <c r="AX1113" s="31"/>
    </row>
    <row r="1114" customFormat="false" ht="16.5" hidden="false" customHeight="true" outlineLevel="0" collapsed="false">
      <c r="A1114" s="23" t="n">
        <v>1113</v>
      </c>
      <c r="B1114" s="24" t="n">
        <v>41061</v>
      </c>
      <c r="C1114" s="23" t="n">
        <v>8648</v>
      </c>
      <c r="D1114" s="25"/>
      <c r="E1114" s="25" t="n">
        <v>381000</v>
      </c>
      <c r="F1114" s="25"/>
      <c r="G1114" s="25" t="n">
        <v>87.0575</v>
      </c>
      <c r="H1114" s="25" t="n">
        <v>103.4725</v>
      </c>
      <c r="I1114" s="25" t="n">
        <v>3.67</v>
      </c>
      <c r="J1114" s="25" t="n">
        <v>16068.805</v>
      </c>
      <c r="K1114" s="25" t="n">
        <v>846470</v>
      </c>
      <c r="L1114" s="25" t="n">
        <v>1979</v>
      </c>
      <c r="M1114" s="25" t="n">
        <v>14.769</v>
      </c>
      <c r="N1114" s="25" t="n">
        <v>256166</v>
      </c>
      <c r="O1114" s="25" t="n">
        <v>10993.9</v>
      </c>
      <c r="P1114" s="25" t="n">
        <v>2756225</v>
      </c>
      <c r="Q1114" s="25" t="n">
        <v>1200</v>
      </c>
      <c r="R1114" s="25" t="n">
        <v>10281</v>
      </c>
      <c r="S1114" s="25" t="n">
        <v>11.43625613</v>
      </c>
      <c r="T1114" s="25" t="n">
        <v>116.3</v>
      </c>
      <c r="U1114" s="25" t="n">
        <v>22</v>
      </c>
      <c r="V1114" s="25" t="n">
        <v>86.5</v>
      </c>
      <c r="W1114" s="25" t="n">
        <v>93.56856</v>
      </c>
      <c r="X1114" s="25"/>
      <c r="Y1114" s="25"/>
      <c r="Z1114" s="25"/>
      <c r="AA1114" s="25" t="n">
        <v>312295</v>
      </c>
      <c r="AB1114" s="26"/>
      <c r="AC1114" s="27" t="n">
        <v>1</v>
      </c>
      <c r="AD1114" s="28" t="n">
        <v>6.3</v>
      </c>
      <c r="AE1114" s="28" t="n">
        <v>66</v>
      </c>
      <c r="AF1114" s="27"/>
      <c r="AG1114" s="29" t="n">
        <f aca="false">6753.47943187+0.36116788*I1114+0.01252571*N1114-22.85359542*V1114+0.00407811*AA1114-0.00067349*E1114</f>
        <v>9003.6036144696</v>
      </c>
      <c r="AH1114" s="29" t="n">
        <f aca="false">A1114*'Simple Linear Regression'!$B$18+'Simple Linear Regression'!$B$17</f>
        <v>8834.76662132574</v>
      </c>
      <c r="AI1114" s="29" t="n">
        <f aca="false">7491.3971+0.0137554*N1114-0.00058829*E1114-34.3283*V1114+0.30565*L1114+54.6031*M1114</f>
        <v>9232.8409903</v>
      </c>
      <c r="AJ1114" s="29" t="n">
        <f aca="false">7491.3971-0.00058829*E1114+0.30565*L1114+54.6031*M1114+0.0137554*N1114-34.3283*V1114</f>
        <v>9232.8409903</v>
      </c>
      <c r="AK1114" s="30" t="n">
        <f aca="false">11611.58410651-152.38769329*I388+0.00324611*N388-2.92151591*V388-0.00770426*AA388-0.00077781*E388</f>
        <v>9485.84233425547</v>
      </c>
      <c r="AL1114" s="29" t="n">
        <f aca="false">2192.59+2373.87*I1114+0.0316653*N1114-15.7623*V1114+0.00202406*AA1114-0.000740146*E1114-0.00963493*(I1114*N1114)</f>
        <v>8944.8561558454</v>
      </c>
      <c r="AM1114" s="30" t="n">
        <f aca="false">5205.907083+122.0638992*I1114+13.609808*(N1114/1000)-1.245906883*AD1114+0.7746840854*AE1114-134.2474226*AC1114-1547.125689*IF(AND(B1114&gt;=DATE(2020,3,20),B1114&lt;=DATE(2020,6,26)),1,0)</f>
        <v>9049.2841828655</v>
      </c>
      <c r="AN1114" s="30" t="n">
        <f aca="false">IF(ISNUMBER(C1115),C1115,AN1115)-0.8328750492*(AD1116-AD1115)+3.274150872*(AE1116-AE1115)+0.7954612886*((IF(ISNUMBER(C1115),C1115,AN1115)-IF(ISNUMBER(C1114),C1114,AN1114))-(-0.8328750492*(AD1115-AD1114)+3.274150872*(AE1115-AE1114)))-1.394571582*AO1115+0.4181414112*AO1114</f>
        <v>9627.19651503526</v>
      </c>
      <c r="AP1114" s="31" t="n">
        <f aca="false">AQ1114+AR1113+'ARIMAX(1,1,1) Model'!$C$19*(AR1113-AR1112)+'ARIMAX(1,1,1) Model'!$C$20*AS1113</f>
        <v>8965.2200984794</v>
      </c>
      <c r="AQ1114" s="31" t="n">
        <f aca="false">'ARIMAX(1,1,1) Model'!$C$6*I1114+'ARIMAX(1,1,1) Model'!$C$7*N1114/1000+'ARIMAX(1,1,1) Model'!$C$8*AD1114+'ARIMAX(1,1,1) Model'!$C$9*AE1114+'ARIMAX(1,1,1) Model'!$C$10*AC1114+'ARIMAX(1,1,1) Model'!$C$11*IF(AND(B1114&gt;='ARIMAX(1,1,1) Model'!$C$25,B1114&lt;='ARIMAX(1,1,1) Model'!$C$26),1,0)+'ARIMAX(1,1,1) Model'!$C$12*E1114/1000+'ARIMAX(1,1,1) Model'!$C$13*V1114+'ARIMAX(1,1,1) Model'!$C$14*A1114+'ARIMAX(1,1,1) Model'!$C$15*SIN(2*PI()*A1114/'ARIMAX(1,1,1) Model'!$C$24)+'ARIMAX(1,1,1) Model'!$C$16*COS(2*PI()*A1114/'ARIMAX(1,1,1) Model'!$C$24)+'ARIMAX(1,1,1) Model'!$C$17*SIN(4*PI()*A1114/'ARIMAX(1,1,1) Model'!$C$24)+'ARIMAX(1,1,1) Model'!$C$18*COS(4*PI()*A1114/'ARIMAX(1,1,1) Model'!$C$24)</f>
        <v>2139.64967019411</v>
      </c>
      <c r="AR1114" s="31" t="n">
        <f aca="false">IF(ISNUMBER(C1114),C1114,AP1114)-AQ1114</f>
        <v>6508.35032980589</v>
      </c>
      <c r="AS1114" s="31" t="n">
        <f aca="false">IF(ISNUMBER(C1114),C1114-AP1114,0)</f>
        <v>-317.220098479398</v>
      </c>
      <c r="AT1114" s="32"/>
      <c r="AU1114" s="33"/>
      <c r="AV1114" s="33"/>
      <c r="AW1114" s="31"/>
      <c r="AX1114" s="31"/>
    </row>
    <row r="1115" customFormat="false" ht="16.5" hidden="false" customHeight="true" outlineLevel="0" collapsed="false">
      <c r="A1115" s="23" t="n">
        <v>1114</v>
      </c>
      <c r="B1115" s="24" t="n">
        <v>41068</v>
      </c>
      <c r="C1115" s="23" t="n">
        <v>9130</v>
      </c>
      <c r="D1115" s="25"/>
      <c r="E1115" s="25" t="n">
        <v>377000</v>
      </c>
      <c r="F1115" s="25"/>
      <c r="G1115" s="25" t="n">
        <v>84.434</v>
      </c>
      <c r="H1115" s="25" t="n">
        <v>99.03</v>
      </c>
      <c r="I1115" s="25" t="n">
        <v>3.613</v>
      </c>
      <c r="J1115" s="25" t="n">
        <v>16068.805</v>
      </c>
      <c r="K1115" s="25" t="n">
        <v>846470</v>
      </c>
      <c r="L1115" s="25" t="n">
        <v>1962</v>
      </c>
      <c r="M1115" s="25" t="n">
        <v>14.769</v>
      </c>
      <c r="N1115" s="25" t="n">
        <v>256166</v>
      </c>
      <c r="O1115" s="25" t="n">
        <v>11018.5</v>
      </c>
      <c r="P1115" s="25" t="n">
        <v>2756225</v>
      </c>
      <c r="Q1115" s="25" t="n">
        <v>1200</v>
      </c>
      <c r="R1115" s="25" t="n">
        <v>10281</v>
      </c>
      <c r="S1115" s="25" t="n">
        <v>11.43625613</v>
      </c>
      <c r="T1115" s="25" t="n">
        <v>116.3</v>
      </c>
      <c r="U1115" s="25" t="n">
        <v>22</v>
      </c>
      <c r="V1115" s="25" t="n">
        <v>85.6</v>
      </c>
      <c r="W1115" s="25" t="n">
        <v>94.390125</v>
      </c>
      <c r="X1115" s="25"/>
      <c r="Y1115" s="25"/>
      <c r="Z1115" s="25"/>
      <c r="AA1115" s="25" t="n">
        <v>312295</v>
      </c>
      <c r="AB1115" s="26"/>
      <c r="AC1115" s="27" t="n">
        <v>0</v>
      </c>
      <c r="AD1115" s="28" t="n">
        <v>4.2</v>
      </c>
      <c r="AE1115" s="28" t="n">
        <v>42.7</v>
      </c>
      <c r="AF1115" s="27"/>
      <c r="AG1115" s="29" t="n">
        <f aca="false">6753.47943187+0.36116788*I1115+0.01252571*N1115-22.85359542*V1115+0.00407811*AA1115-0.00067349*E1115</f>
        <v>9026.84522377844</v>
      </c>
      <c r="AH1115" s="29" t="n">
        <f aca="false">A1115*'Simple Linear Regression'!$B$18+'Simple Linear Regression'!$B$17</f>
        <v>8835.61965840965</v>
      </c>
      <c r="AI1115" s="29" t="n">
        <f aca="false">7491.3971+0.0137554*N1115-0.00058829*E1115-34.3283*V1115+0.30565*L1115+54.6031*M1115</f>
        <v>9260.8935703</v>
      </c>
      <c r="AJ1115" s="29" t="n">
        <f aca="false">7491.3971-0.00058829*E1115+0.30565*L1115+54.6031*M1115+0.0137554*N1115-34.3283*V1115</f>
        <v>9260.8935703</v>
      </c>
      <c r="AK1115" s="30" t="n">
        <f aca="false">11611.58410651-152.38769329*I389+0.00324611*N389-2.92151591*V389-0.00770426*AA389-0.00077781*E389</f>
        <v>9488.39904201418</v>
      </c>
      <c r="AL1115" s="29" t="n">
        <f aca="false">2192.59+2373.87*I1115+0.0316653*N1115-15.7623*V1115+0.00202406*AA1115-0.000740146*E1115-0.00963493*(I1115*N1115)</f>
        <v>8967.37628411306</v>
      </c>
      <c r="AM1115" s="30" t="n">
        <f aca="false">5205.907083+122.0638992*I1115+13.609808*(N1115/1000)-1.245906883*AD1115+0.7746840854*AE1115-134.2474226*AC1115-1547.125689*IF(AND(B1115&gt;=DATE(2020,3,20),B1115&lt;=DATE(2020,6,26)),1,0)</f>
        <v>9161.14022847558</v>
      </c>
      <c r="AN1115" s="30" t="n">
        <f aca="false">IF(ISNUMBER(C1116),C1116,AN1116)-0.8328750492*(AD1117-AD1116)+3.274150872*(AE1117-AE1116)+0.7954612886*((IF(ISNUMBER(C1116),C1116,AN1116)-IF(ISNUMBER(C1115),C1115,AN1115))-(-0.8328750492*(AD1116-AD1115)+3.274150872*(AE1116-AE1115)))-1.394571582*AO1116+0.4181414112*AO1115</f>
        <v>8359.81193077719</v>
      </c>
      <c r="AP1115" s="31" t="n">
        <f aca="false">AQ1115+AR1114+'ARIMAX(1,1,1) Model'!$C$19*(AR1114-AR1113)+'ARIMAX(1,1,1) Model'!$C$20*AS1114</f>
        <v>8948.6368482889</v>
      </c>
      <c r="AQ1115" s="31" t="n">
        <f aca="false">'ARIMAX(1,1,1) Model'!$C$6*I1115+'ARIMAX(1,1,1) Model'!$C$7*N1115/1000+'ARIMAX(1,1,1) Model'!$C$8*AD1115+'ARIMAX(1,1,1) Model'!$C$9*AE1115+'ARIMAX(1,1,1) Model'!$C$10*AC1115+'ARIMAX(1,1,1) Model'!$C$11*IF(AND(B1115&gt;='ARIMAX(1,1,1) Model'!$C$25,B1115&lt;='ARIMAX(1,1,1) Model'!$C$26),1,0)+'ARIMAX(1,1,1) Model'!$C$12*E1115/1000+'ARIMAX(1,1,1) Model'!$C$13*V1115+'ARIMAX(1,1,1) Model'!$C$14*A1115+'ARIMAX(1,1,1) Model'!$C$15*SIN(2*PI()*A1115/'ARIMAX(1,1,1) Model'!$C$24)+'ARIMAX(1,1,1) Model'!$C$16*COS(2*PI()*A1115/'ARIMAX(1,1,1) Model'!$C$24)+'ARIMAX(1,1,1) Model'!$C$17*SIN(4*PI()*A1115/'ARIMAX(1,1,1) Model'!$C$24)+'ARIMAX(1,1,1) Model'!$C$18*COS(4*PI()*A1115/'ARIMAX(1,1,1) Model'!$C$24)</f>
        <v>2180.35000811598</v>
      </c>
      <c r="AR1115" s="31" t="n">
        <f aca="false">IF(ISNUMBER(C1115),C1115,AP1115)-AQ1115</f>
        <v>6949.64999188402</v>
      </c>
      <c r="AS1115" s="31" t="n">
        <f aca="false">IF(ISNUMBER(C1115),C1115-AP1115,0)</f>
        <v>181.363151711103</v>
      </c>
      <c r="AT1115" s="32"/>
      <c r="AU1115" s="33"/>
      <c r="AV1115" s="33"/>
      <c r="AW1115" s="31"/>
      <c r="AX1115" s="31"/>
    </row>
    <row r="1116" customFormat="false" ht="16.5" hidden="false" customHeight="true" outlineLevel="0" collapsed="false">
      <c r="A1116" s="23" t="n">
        <v>1115</v>
      </c>
      <c r="B1116" s="24" t="n">
        <v>41075</v>
      </c>
      <c r="C1116" s="23" t="n">
        <v>8693</v>
      </c>
      <c r="D1116" s="25"/>
      <c r="E1116" s="25" t="n">
        <v>383000</v>
      </c>
      <c r="F1116" s="25"/>
      <c r="G1116" s="25" t="n">
        <v>83.27</v>
      </c>
      <c r="H1116" s="25" t="n">
        <v>97.214</v>
      </c>
      <c r="I1116" s="25" t="n">
        <v>3.572</v>
      </c>
      <c r="J1116" s="25" t="n">
        <v>16068.805</v>
      </c>
      <c r="K1116" s="25" t="n">
        <v>862976</v>
      </c>
      <c r="L1116" s="25" t="n">
        <v>1962</v>
      </c>
      <c r="M1116" s="25" t="n">
        <v>14.769</v>
      </c>
      <c r="N1116" s="25" t="n">
        <v>249394</v>
      </c>
      <c r="O1116" s="25" t="n">
        <v>11018.5</v>
      </c>
      <c r="P1116" s="25" t="n">
        <v>2791565</v>
      </c>
      <c r="Q1116" s="25" t="n">
        <v>1200</v>
      </c>
      <c r="R1116" s="25" t="n">
        <v>10281</v>
      </c>
      <c r="S1116" s="25" t="n">
        <v>11.43625613</v>
      </c>
      <c r="T1116" s="25" t="n">
        <v>116.3</v>
      </c>
      <c r="U1116" s="25" t="n">
        <v>22</v>
      </c>
      <c r="V1116" s="25" t="n">
        <v>85.6</v>
      </c>
      <c r="W1116" s="25" t="n">
        <v>94.22988</v>
      </c>
      <c r="X1116" s="25"/>
      <c r="Y1116" s="25"/>
      <c r="Z1116" s="25"/>
      <c r="AA1116" s="25" t="n">
        <v>312295</v>
      </c>
      <c r="AB1116" s="26"/>
      <c r="AC1116" s="27" t="n">
        <v>0</v>
      </c>
      <c r="AD1116" s="28" t="n">
        <v>0.1</v>
      </c>
      <c r="AE1116" s="28" t="n">
        <v>58.3</v>
      </c>
      <c r="AF1116" s="27"/>
      <c r="AG1116" s="29" t="n">
        <f aca="false">6753.47943187+0.36116788*I1116+0.01252571*N1116-22.85359542*V1116+0.00407811*AA1116-0.00067349*E1116</f>
        <v>8937.96536777536</v>
      </c>
      <c r="AH1116" s="29" t="n">
        <f aca="false">A1116*'Simple Linear Regression'!$B$18+'Simple Linear Regression'!$B$17</f>
        <v>8836.47269549355</v>
      </c>
      <c r="AI1116" s="29" t="n">
        <f aca="false">7491.3971+0.0137554*N1116-0.00058829*E1116-34.3283*V1116+0.30565*L1116+54.6031*M1116</f>
        <v>9164.2122615</v>
      </c>
      <c r="AJ1116" s="29" t="n">
        <f aca="false">7491.3971-0.00058829*E1116+0.30565*L1116+54.6031*M1116+0.0137554*N1116-34.3283*V1116</f>
        <v>9164.2122615</v>
      </c>
      <c r="AK1116" s="30" t="n">
        <f aca="false">11611.58410651-152.38769329*I390+0.00324611*N390-2.92151591*V390-0.00770426*AA390-0.00077781*E390</f>
        <v>9554.06629836734</v>
      </c>
      <c r="AL1116" s="29" t="n">
        <f aca="false">2192.59+2373.87*I1116+0.0316653*N1116-15.7623*V1116+0.00202406*AA1116-0.000740146*E1116-0.00963493*(I1116*N1116)</f>
        <v>8985.42807569576</v>
      </c>
      <c r="AM1116" s="30" t="n">
        <f aca="false">5205.907083+122.0638992*I1116+13.609808*(N1116/1000)-1.245906883*AD1116+0.7746840854*AE1116-134.2474226*AC1116-1547.125689*IF(AND(B1116&gt;=DATE(2020,3,20),B1116&lt;=DATE(2020,6,26)),1,0)</f>
        <v>9081.16327878492</v>
      </c>
      <c r="AN1116" s="30" t="n">
        <f aca="false">IF(ISNUMBER(C1117),C1117,AN1117)-0.8328750492*(AD1118-AD1117)+3.274150872*(AE1118-AE1117)+0.7954612886*((IF(ISNUMBER(C1117),C1117,AN1117)-IF(ISNUMBER(C1116),C1116,AN1116))-(-0.8328750492*(AD1117-AD1116)+3.274150872*(AE1117-AE1116)))-1.394571582*AO1117+0.4181414112*AO1116</f>
        <v>8984.54587218696</v>
      </c>
      <c r="AP1116" s="31" t="n">
        <f aca="false">AQ1116+AR1115+'ARIMAX(1,1,1) Model'!$C$19*(AR1115-AR1114)+'ARIMAX(1,1,1) Model'!$C$20*AS1115</f>
        <v>9046.08970596482</v>
      </c>
      <c r="AQ1116" s="31" t="n">
        <f aca="false">'ARIMAX(1,1,1) Model'!$C$6*I1116+'ARIMAX(1,1,1) Model'!$C$7*N1116/1000+'ARIMAX(1,1,1) Model'!$C$8*AD1116+'ARIMAX(1,1,1) Model'!$C$9*AE1116+'ARIMAX(1,1,1) Model'!$C$10*AC1116+'ARIMAX(1,1,1) Model'!$C$11*IF(AND(B1116&gt;='ARIMAX(1,1,1) Model'!$C$25,B1116&lt;='ARIMAX(1,1,1) Model'!$C$26),1,0)+'ARIMAX(1,1,1) Model'!$C$12*E1116/1000+'ARIMAX(1,1,1) Model'!$C$13*V1116+'ARIMAX(1,1,1) Model'!$C$14*A1116+'ARIMAX(1,1,1) Model'!$C$15*SIN(2*PI()*A1116/'ARIMAX(1,1,1) Model'!$C$24)+'ARIMAX(1,1,1) Model'!$C$16*COS(2*PI()*A1116/'ARIMAX(1,1,1) Model'!$C$24)+'ARIMAX(1,1,1) Model'!$C$17*SIN(4*PI()*A1116/'ARIMAX(1,1,1) Model'!$C$24)+'ARIMAX(1,1,1) Model'!$C$18*COS(4*PI()*A1116/'ARIMAX(1,1,1) Model'!$C$24)</f>
        <v>2216.64101080965</v>
      </c>
      <c r="AR1116" s="31" t="n">
        <f aca="false">IF(ISNUMBER(C1116),C1116,AP1116)-AQ1116</f>
        <v>6476.35898919035</v>
      </c>
      <c r="AS1116" s="31" t="n">
        <f aca="false">IF(ISNUMBER(C1116),C1116-AP1116,0)</f>
        <v>-353.089705964818</v>
      </c>
      <c r="AT1116" s="32"/>
      <c r="AU1116" s="33"/>
      <c r="AV1116" s="33"/>
      <c r="AW1116" s="31"/>
      <c r="AX1116" s="31"/>
    </row>
    <row r="1117" customFormat="false" ht="16.5" hidden="false" customHeight="true" outlineLevel="0" collapsed="false">
      <c r="A1117" s="23" t="n">
        <v>1116</v>
      </c>
      <c r="B1117" s="24" t="n">
        <v>41082</v>
      </c>
      <c r="C1117" s="23" t="n">
        <v>8846</v>
      </c>
      <c r="D1117" s="25"/>
      <c r="E1117" s="25" t="n">
        <v>384000</v>
      </c>
      <c r="F1117" s="25"/>
      <c r="G1117" s="25" t="n">
        <v>81.11</v>
      </c>
      <c r="H1117" s="25" t="n">
        <v>92.458</v>
      </c>
      <c r="I1117" s="25" t="n">
        <v>3.533</v>
      </c>
      <c r="J1117" s="25" t="n">
        <v>16068.805</v>
      </c>
      <c r="K1117" s="25" t="n">
        <v>862976</v>
      </c>
      <c r="L1117" s="25" t="n">
        <v>1962</v>
      </c>
      <c r="M1117" s="25" t="n">
        <v>14.496</v>
      </c>
      <c r="N1117" s="25" t="n">
        <v>249394</v>
      </c>
      <c r="O1117" s="25" t="n">
        <v>11018.5</v>
      </c>
      <c r="P1117" s="25" t="n">
        <v>2791565</v>
      </c>
      <c r="Q1117" s="25" t="n">
        <v>1200</v>
      </c>
      <c r="R1117" s="25" t="n">
        <v>10281</v>
      </c>
      <c r="S1117" s="25" t="n">
        <v>11.43625613</v>
      </c>
      <c r="T1117" s="25" t="n">
        <v>116.3</v>
      </c>
      <c r="U1117" s="25" t="n">
        <v>22</v>
      </c>
      <c r="V1117" s="25" t="n">
        <v>85.6</v>
      </c>
      <c r="W1117" s="25" t="n">
        <v>93.85452</v>
      </c>
      <c r="X1117" s="25"/>
      <c r="Y1117" s="25"/>
      <c r="Z1117" s="25"/>
      <c r="AA1117" s="25" t="n">
        <v>312295</v>
      </c>
      <c r="AB1117" s="26"/>
      <c r="AC1117" s="27" t="n">
        <v>0</v>
      </c>
      <c r="AD1117" s="28" t="n">
        <v>1.1</v>
      </c>
      <c r="AE1117" s="28" t="n">
        <v>76.2</v>
      </c>
      <c r="AF1117" s="27"/>
      <c r="AG1117" s="29" t="n">
        <f aca="false">6753.47943187+0.36116788*I1117+0.01252571*N1117-22.85359542*V1117+0.00407811*AA1117-0.00067349*E1117</f>
        <v>8937.27779222804</v>
      </c>
      <c r="AH1117" s="29" t="n">
        <f aca="false">A1117*'Simple Linear Regression'!$B$18+'Simple Linear Regression'!$B$17</f>
        <v>8837.32573257746</v>
      </c>
      <c r="AI1117" s="29" t="n">
        <f aca="false">7491.3971+0.0137554*N1117-0.00058829*E1117-34.3283*V1117+0.30565*L1117+54.6031*M1117</f>
        <v>9148.7173252</v>
      </c>
      <c r="AJ1117" s="29" t="n">
        <f aca="false">7491.3971-0.00058829*E1117+0.30565*L1117+54.6031*M1117+0.0137554*N1117-34.3283*V1117</f>
        <v>9148.7173252</v>
      </c>
      <c r="AK1117" s="30" t="n">
        <f aca="false">11611.58410651-152.38769329*I391+0.00324611*N391-2.92151591*V391-0.00770426*AA391-0.00077781*E391</f>
        <v>9557.19340990089</v>
      </c>
      <c r="AL1117" s="29" t="n">
        <f aca="false">2192.59+2373.87*I1117+0.0316653*N1117-15.7623*V1117+0.00202406*AA1117-0.000740146*E1117-0.00963493*(I1117*N1117)</f>
        <v>8985.81985526014</v>
      </c>
      <c r="AM1117" s="30" t="n">
        <f aca="false">5205.907083+122.0638992*I1117+13.609808*(N1117/1000)-1.245906883*AD1117+0.7746840854*AE1117-134.2474226*AC1117-1547.125689*IF(AND(B1117&gt;=DATE(2020,3,20),B1117&lt;=DATE(2020,6,26)),1,0)</f>
        <v>9089.02372496178</v>
      </c>
      <c r="AN1117" s="30" t="n">
        <f aca="false">IF(ISNUMBER(C1118),C1118,AN1118)-0.8328750492*(AD1119-AD1118)+3.274150872*(AE1119-AE1118)+0.7954612886*((IF(ISNUMBER(C1118),C1118,AN1118)-IF(ISNUMBER(C1117),C1117,AN1117))-(-0.8328750492*(AD1118-AD1117)+3.274150872*(AE1118-AE1117)))-1.394571582*AO1118+0.4181414112*AO1117</f>
        <v>9132.95072936058</v>
      </c>
      <c r="AP1117" s="31" t="n">
        <f aca="false">AQ1117+AR1116+'ARIMAX(1,1,1) Model'!$C$19*(AR1116-AR1115)+'ARIMAX(1,1,1) Model'!$C$20*AS1116</f>
        <v>9012.27736504855</v>
      </c>
      <c r="AQ1117" s="31" t="n">
        <f aca="false">'ARIMAX(1,1,1) Model'!$C$6*I1117+'ARIMAX(1,1,1) Model'!$C$7*N1117/1000+'ARIMAX(1,1,1) Model'!$C$8*AD1117+'ARIMAX(1,1,1) Model'!$C$9*AE1117+'ARIMAX(1,1,1) Model'!$C$10*AC1117+'ARIMAX(1,1,1) Model'!$C$11*IF(AND(B1117&gt;='ARIMAX(1,1,1) Model'!$C$25,B1117&lt;='ARIMAX(1,1,1) Model'!$C$26),1,0)+'ARIMAX(1,1,1) Model'!$C$12*E1117/1000+'ARIMAX(1,1,1) Model'!$C$13*V1117+'ARIMAX(1,1,1) Model'!$C$14*A1117+'ARIMAX(1,1,1) Model'!$C$15*SIN(2*PI()*A1117/'ARIMAX(1,1,1) Model'!$C$24)+'ARIMAX(1,1,1) Model'!$C$16*COS(2*PI()*A1117/'ARIMAX(1,1,1) Model'!$C$24)+'ARIMAX(1,1,1) Model'!$C$17*SIN(4*PI()*A1117/'ARIMAX(1,1,1) Model'!$C$24)+'ARIMAX(1,1,1) Model'!$C$18*COS(4*PI()*A1117/'ARIMAX(1,1,1) Model'!$C$24)</f>
        <v>2264.26901111676</v>
      </c>
      <c r="AR1117" s="31" t="n">
        <f aca="false">IF(ISNUMBER(C1117),C1117,AP1117)-AQ1117</f>
        <v>6581.73098888324</v>
      </c>
      <c r="AS1117" s="31" t="n">
        <f aca="false">IF(ISNUMBER(C1117),C1117-AP1117,0)</f>
        <v>-166.277365048554</v>
      </c>
      <c r="AT1117" s="32"/>
      <c r="AU1117" s="33"/>
      <c r="AV1117" s="33"/>
      <c r="AW1117" s="31"/>
      <c r="AX1117" s="31"/>
    </row>
    <row r="1118" customFormat="false" ht="16.5" hidden="false" customHeight="true" outlineLevel="0" collapsed="false">
      <c r="A1118" s="23" t="n">
        <v>1117</v>
      </c>
      <c r="B1118" s="24" t="n">
        <v>41089</v>
      </c>
      <c r="C1118" s="23" t="n">
        <v>9001</v>
      </c>
      <c r="D1118" s="25"/>
      <c r="E1118" s="25" t="n">
        <v>380000</v>
      </c>
      <c r="F1118" s="25"/>
      <c r="G1118" s="25" t="n">
        <v>80.226</v>
      </c>
      <c r="H1118" s="25" t="n">
        <v>91.226</v>
      </c>
      <c r="I1118" s="25" t="n">
        <v>3.437</v>
      </c>
      <c r="J1118" s="25" t="n">
        <v>16068.805</v>
      </c>
      <c r="K1118" s="25" t="n">
        <v>862976</v>
      </c>
      <c r="L1118" s="25" t="n">
        <v>1962</v>
      </c>
      <c r="M1118" s="25" t="n">
        <v>14.496</v>
      </c>
      <c r="N1118" s="25" t="n">
        <v>249394</v>
      </c>
      <c r="O1118" s="25" t="n">
        <v>11018.5</v>
      </c>
      <c r="P1118" s="25" t="n">
        <v>2791565</v>
      </c>
      <c r="Q1118" s="25" t="n">
        <v>1200</v>
      </c>
      <c r="R1118" s="25" t="n">
        <v>10281</v>
      </c>
      <c r="S1118" s="25" t="n">
        <v>11.43625613</v>
      </c>
      <c r="T1118" s="25" t="n">
        <v>116.3</v>
      </c>
      <c r="U1118" s="25" t="n">
        <v>22</v>
      </c>
      <c r="V1118" s="25" t="n">
        <v>85.6</v>
      </c>
      <c r="W1118" s="25" t="n">
        <v>93.4828</v>
      </c>
      <c r="X1118" s="25"/>
      <c r="Y1118" s="25"/>
      <c r="Z1118" s="25"/>
      <c r="AA1118" s="25" t="n">
        <v>312295</v>
      </c>
      <c r="AB1118" s="26"/>
      <c r="AC1118" s="27" t="n">
        <v>0</v>
      </c>
      <c r="AD1118" s="28" t="n">
        <v>0</v>
      </c>
      <c r="AE1118" s="28" t="n">
        <v>95.1</v>
      </c>
      <c r="AF1118" s="27"/>
      <c r="AG1118" s="29" t="n">
        <f aca="false">6753.47943187+0.36116788*I1118+0.01252571*N1118-22.85359542*V1118+0.00407811*AA1118-0.00067349*E1118</f>
        <v>8939.93708011156</v>
      </c>
      <c r="AH1118" s="29" t="n">
        <f aca="false">A1118*'Simple Linear Regression'!$B$18+'Simple Linear Regression'!$B$17</f>
        <v>8838.17876966136</v>
      </c>
      <c r="AI1118" s="29" t="n">
        <f aca="false">7491.3971+0.0137554*N1118-0.00058829*E1118-34.3283*V1118+0.30565*L1118+54.6031*M1118</f>
        <v>9151.0704852</v>
      </c>
      <c r="AJ1118" s="29" t="n">
        <f aca="false">7491.3971-0.00058829*E1118+0.30565*L1118+54.6031*M1118+0.0137554*N1118-34.3283*V1118</f>
        <v>9151.0704852</v>
      </c>
      <c r="AK1118" s="30" t="n">
        <f aca="false">11611.58410651-152.38769329*I392+0.00324611*N392-2.92151591*V392-0.00770426*AA392-0.00077781*E392</f>
        <v>9543.0086991405</v>
      </c>
      <c r="AL1118" s="29" t="n">
        <f aca="false">2192.59+2373.87*I1118+0.0316653*N1118-15.7623*V1118+0.00202406*AA1118-0.000740146*E1118-0.00963493*(I1118*N1118)</f>
        <v>8991.56671757246</v>
      </c>
      <c r="AM1118" s="30" t="n">
        <f aca="false">5205.907083+122.0638992*I1118+13.609808*(N1118/1000)-1.245906883*AD1118+0.7746840854*AE1118-134.2474226*AC1118-1547.125689*IF(AND(B1118&gt;=DATE(2020,3,20),B1118&lt;=DATE(2020,6,26)),1,0)</f>
        <v>9093.31761742394</v>
      </c>
      <c r="AN1118" s="30" t="n">
        <f aca="false">IF(ISNUMBER(C1119),C1119,AN1119)-0.8328750492*(AD1120-AD1119)+3.274150872*(AE1120-AE1119)+0.7954612886*((IF(ISNUMBER(C1119),C1119,AN1119)-IF(ISNUMBER(C1118),C1118,AN1118))-(-0.8328750492*(AD1119-AD1118)+3.274150872*(AE1119-AE1118)))-1.394571582*AO1119+0.4181414112*AO1118</f>
        <v>8754.77656490116</v>
      </c>
      <c r="AP1118" s="31" t="n">
        <f aca="false">AQ1118+AR1117+'ARIMAX(1,1,1) Model'!$C$19*(AR1117-AR1116)+'ARIMAX(1,1,1) Model'!$C$20*AS1117</f>
        <v>9065.68631456792</v>
      </c>
      <c r="AQ1118" s="31" t="n">
        <f aca="false">'ARIMAX(1,1,1) Model'!$C$6*I1118+'ARIMAX(1,1,1) Model'!$C$7*N1118/1000+'ARIMAX(1,1,1) Model'!$C$8*AD1118+'ARIMAX(1,1,1) Model'!$C$9*AE1118+'ARIMAX(1,1,1) Model'!$C$10*AC1118+'ARIMAX(1,1,1) Model'!$C$11*IF(AND(B1118&gt;='ARIMAX(1,1,1) Model'!$C$25,B1118&lt;='ARIMAX(1,1,1) Model'!$C$26),1,0)+'ARIMAX(1,1,1) Model'!$C$12*E1118/1000+'ARIMAX(1,1,1) Model'!$C$13*V1118+'ARIMAX(1,1,1) Model'!$C$14*A1118+'ARIMAX(1,1,1) Model'!$C$15*SIN(2*PI()*A1118/'ARIMAX(1,1,1) Model'!$C$24)+'ARIMAX(1,1,1) Model'!$C$16*COS(2*PI()*A1118/'ARIMAX(1,1,1) Model'!$C$24)+'ARIMAX(1,1,1) Model'!$C$17*SIN(4*PI()*A1118/'ARIMAX(1,1,1) Model'!$C$24)+'ARIMAX(1,1,1) Model'!$C$18*COS(4*PI()*A1118/'ARIMAX(1,1,1) Model'!$C$24)</f>
        <v>2324.01471048106</v>
      </c>
      <c r="AR1118" s="31" t="n">
        <f aca="false">IF(ISNUMBER(C1118),C1118,AP1118)-AQ1118</f>
        <v>6676.98528951894</v>
      </c>
      <c r="AS1118" s="31" t="n">
        <f aca="false">IF(ISNUMBER(C1118),C1118-AP1118,0)</f>
        <v>-64.6863145679217</v>
      </c>
      <c r="AT1118" s="32"/>
      <c r="AU1118" s="33"/>
      <c r="AV1118" s="33"/>
      <c r="AW1118" s="31"/>
      <c r="AX1118" s="31"/>
    </row>
    <row r="1119" customFormat="false" ht="16.5" hidden="false" customHeight="true" outlineLevel="0" collapsed="false">
      <c r="A1119" s="23" t="n">
        <v>1118</v>
      </c>
      <c r="B1119" s="24" t="n">
        <v>41096</v>
      </c>
      <c r="C1119" s="23" t="n">
        <v>8917</v>
      </c>
      <c r="D1119" s="25"/>
      <c r="E1119" s="25" t="n">
        <v>372000</v>
      </c>
      <c r="F1119" s="25"/>
      <c r="G1119" s="25" t="n">
        <v>85.735</v>
      </c>
      <c r="H1119" s="25" t="n">
        <v>98.8025</v>
      </c>
      <c r="I1119" s="25" t="n">
        <v>3.356</v>
      </c>
      <c r="J1119" s="25" t="n">
        <v>16068.805</v>
      </c>
      <c r="K1119" s="25" t="n">
        <v>862976</v>
      </c>
      <c r="L1119" s="25" t="n">
        <v>1977</v>
      </c>
      <c r="M1119" s="25" t="n">
        <v>14.496</v>
      </c>
      <c r="N1119" s="25" t="n">
        <v>249394</v>
      </c>
      <c r="O1119" s="25" t="n">
        <v>11006.8</v>
      </c>
      <c r="P1119" s="25" t="n">
        <v>2791565</v>
      </c>
      <c r="Q1119" s="25" t="n">
        <v>17800</v>
      </c>
      <c r="R1119" s="25" t="n">
        <v>10281</v>
      </c>
      <c r="S1119" s="25" t="n">
        <v>11.43625613</v>
      </c>
      <c r="T1119" s="25" t="n">
        <v>116.3</v>
      </c>
      <c r="U1119" s="25" t="n">
        <v>22</v>
      </c>
      <c r="V1119" s="25" t="n">
        <v>86.6</v>
      </c>
      <c r="W1119" s="25" t="n">
        <v>93.79286</v>
      </c>
      <c r="X1119" s="25"/>
      <c r="Y1119" s="25"/>
      <c r="Z1119" s="25"/>
      <c r="AA1119" s="25" t="n">
        <v>312295</v>
      </c>
      <c r="AB1119" s="26"/>
      <c r="AC1119" s="27" t="n">
        <v>1</v>
      </c>
      <c r="AD1119" s="28" t="n">
        <v>0</v>
      </c>
      <c r="AE1119" s="28" t="n">
        <v>113</v>
      </c>
      <c r="AF1119" s="27"/>
      <c r="AG1119" s="29" t="n">
        <f aca="false">6753.47943187+0.36116788*I1119+0.01252571*N1119-22.85359542*V1119+0.00407811*AA1119-0.00067349*E1119</f>
        <v>8922.44215009328</v>
      </c>
      <c r="AH1119" s="29" t="n">
        <f aca="false">A1119*'Simple Linear Regression'!$B$18+'Simple Linear Regression'!$B$17</f>
        <v>8839.03180674526</v>
      </c>
      <c r="AI1119" s="29" t="n">
        <f aca="false">7491.3971+0.0137554*N1119-0.00058829*E1119-34.3283*V1119+0.30565*L1119+54.6031*M1119</f>
        <v>9126.0332552</v>
      </c>
      <c r="AJ1119" s="29" t="n">
        <f aca="false">7491.3971-0.00058829*E1119+0.30565*L1119+54.6031*M1119+0.0137554*N1119-34.3283*V1119</f>
        <v>9126.0332552</v>
      </c>
      <c r="AK1119" s="30" t="n">
        <f aca="false">11611.58410651-152.38769329*I393+0.00324611*N393-2.92151591*V393-0.00770426*AA393-0.00077781*E393</f>
        <v>9548.27807944769</v>
      </c>
      <c r="AL1119" s="29" t="n">
        <f aca="false">2192.59+2373.87*I1119+0.0316653*N1119-15.7623*V1119+0.00202406*AA1119-0.000740146*E1119-0.00963493*(I1119*N1119)</f>
        <v>8984.07650789848</v>
      </c>
      <c r="AM1119" s="30" t="n">
        <f aca="false">5205.907083+122.0638992*I1119+13.609808*(N1119/1000)-1.245906883*AD1119+0.7746840854*AE1119-134.2474226*AC1119-1547.125689*IF(AND(B1119&gt;=DATE(2020,3,20),B1119&lt;=DATE(2020,6,26)),1,0)</f>
        <v>8963.0498641174</v>
      </c>
      <c r="AN1119" s="30" t="n">
        <f aca="false">IF(ISNUMBER(C1120),C1120,AN1120)-0.8328750492*(AD1121-AD1120)+3.274150872*(AE1121-AE1120)+0.7954612886*((IF(ISNUMBER(C1120),C1120,AN1120)-IF(ISNUMBER(C1119),C1119,AN1119))-(-0.8328750492*(AD1120-AD1119)+3.274150872*(AE1120-AE1119)))-1.394571582*AO1120+0.4181414112*AO1119</f>
        <v>8436.59073055591</v>
      </c>
      <c r="AP1119" s="31" t="n">
        <f aca="false">AQ1119+AR1118+'ARIMAX(1,1,1) Model'!$C$19*(AR1118-AR1117)+'ARIMAX(1,1,1) Model'!$C$20*AS1118</f>
        <v>9026.86662509083</v>
      </c>
      <c r="AQ1119" s="31" t="n">
        <f aca="false">'ARIMAX(1,1,1) Model'!$C$6*I1119+'ARIMAX(1,1,1) Model'!$C$7*N1119/1000+'ARIMAX(1,1,1) Model'!$C$8*AD1119+'ARIMAX(1,1,1) Model'!$C$9*AE1119+'ARIMAX(1,1,1) Model'!$C$10*AC1119+'ARIMAX(1,1,1) Model'!$C$11*IF(AND(B1119&gt;='ARIMAX(1,1,1) Model'!$C$25,B1119&lt;='ARIMAX(1,1,1) Model'!$C$26),1,0)+'ARIMAX(1,1,1) Model'!$C$12*E1119/1000+'ARIMAX(1,1,1) Model'!$C$13*V1119+'ARIMAX(1,1,1) Model'!$C$14*A1119+'ARIMAX(1,1,1) Model'!$C$15*SIN(2*PI()*A1119/'ARIMAX(1,1,1) Model'!$C$24)+'ARIMAX(1,1,1) Model'!$C$16*COS(2*PI()*A1119/'ARIMAX(1,1,1) Model'!$C$24)+'ARIMAX(1,1,1) Model'!$C$17*SIN(4*PI()*A1119/'ARIMAX(1,1,1) Model'!$C$24)+'ARIMAX(1,1,1) Model'!$C$18*COS(4*PI()*A1119/'ARIMAX(1,1,1) Model'!$C$24)</f>
        <v>2282.36794333237</v>
      </c>
      <c r="AR1119" s="31" t="n">
        <f aca="false">IF(ISNUMBER(C1119),C1119,AP1119)-AQ1119</f>
        <v>6634.63205666764</v>
      </c>
      <c r="AS1119" s="31" t="n">
        <f aca="false">IF(ISNUMBER(C1119),C1119-AP1119,0)</f>
        <v>-109.866625090826</v>
      </c>
      <c r="AT1119" s="32"/>
      <c r="AU1119" s="33"/>
      <c r="AV1119" s="33"/>
      <c r="AW1119" s="31"/>
      <c r="AX1119" s="31"/>
    </row>
    <row r="1120" customFormat="false" ht="16.5" hidden="false" customHeight="true" outlineLevel="0" collapsed="false">
      <c r="A1120" s="23" t="n">
        <v>1119</v>
      </c>
      <c r="B1120" s="24" t="n">
        <v>41103</v>
      </c>
      <c r="C1120" s="23" t="n">
        <v>8628</v>
      </c>
      <c r="D1120" s="25"/>
      <c r="E1120" s="25" t="n">
        <v>360000</v>
      </c>
      <c r="F1120" s="25"/>
      <c r="G1120" s="25" t="n">
        <v>85.78</v>
      </c>
      <c r="H1120" s="25" t="n">
        <v>99.882</v>
      </c>
      <c r="I1120" s="25" t="n">
        <v>3.411</v>
      </c>
      <c r="J1120" s="25" t="n">
        <v>16068.805</v>
      </c>
      <c r="K1120" s="25" t="n">
        <v>917178</v>
      </c>
      <c r="L1120" s="25" t="n">
        <v>1977</v>
      </c>
      <c r="M1120" s="25" t="n">
        <v>14.496</v>
      </c>
      <c r="N1120" s="25" t="n">
        <v>249394</v>
      </c>
      <c r="O1120" s="25" t="n">
        <v>11006.8</v>
      </c>
      <c r="P1120" s="25" t="n">
        <v>2791565</v>
      </c>
      <c r="Q1120" s="25" t="n">
        <v>17800</v>
      </c>
      <c r="R1120" s="25" t="n">
        <v>10281</v>
      </c>
      <c r="S1120" s="25" t="n">
        <v>11.43625613</v>
      </c>
      <c r="T1120" s="25" t="n">
        <v>116.3</v>
      </c>
      <c r="U1120" s="25" t="n">
        <v>22</v>
      </c>
      <c r="V1120" s="25" t="n">
        <v>86.6</v>
      </c>
      <c r="W1120" s="25" t="n">
        <v>93.1329</v>
      </c>
      <c r="X1120" s="25"/>
      <c r="Y1120" s="25"/>
      <c r="Z1120" s="25"/>
      <c r="AA1120" s="25" t="n">
        <v>312295</v>
      </c>
      <c r="AB1120" s="26"/>
      <c r="AC1120" s="27" t="n">
        <v>0</v>
      </c>
      <c r="AD1120" s="28" t="n">
        <v>0</v>
      </c>
      <c r="AE1120" s="28" t="n">
        <v>98.1</v>
      </c>
      <c r="AF1120" s="27"/>
      <c r="AG1120" s="29" t="n">
        <f aca="false">6753.47943187+0.36116788*I1120+0.01252571*N1120-22.85359542*V1120+0.00407811*AA1120-0.00067349*E1120</f>
        <v>8930.54389432668</v>
      </c>
      <c r="AH1120" s="29" t="n">
        <f aca="false">A1120*'Simple Linear Regression'!$B$18+'Simple Linear Regression'!$B$17</f>
        <v>8839.88484382917</v>
      </c>
      <c r="AI1120" s="29" t="n">
        <f aca="false">7491.3971+0.0137554*N1120-0.00058829*E1120-34.3283*V1120+0.30565*L1120+54.6031*M1120</f>
        <v>9133.0927352</v>
      </c>
      <c r="AJ1120" s="29" t="n">
        <f aca="false">7491.3971-0.00058829*E1120+0.30565*L1120+54.6031*M1120+0.0137554*N1120-34.3283*V1120</f>
        <v>9133.0927352</v>
      </c>
      <c r="AK1120" s="30" t="n">
        <f aca="false">11611.58410651-152.38769329*I394+0.00324611*N394-2.92151591*V394-0.00770426*AA394-0.00077781*E394</f>
        <v>9557.74831560743</v>
      </c>
      <c r="AL1120" s="29" t="n">
        <f aca="false">2192.59+2373.87*I1120+0.0316653*N1120-15.7623*V1120+0.00202406*AA1120-0.000740146*E1120-0.00963493*(I1120*N1120)</f>
        <v>8991.36195461538</v>
      </c>
      <c r="AM1120" s="30" t="n">
        <f aca="false">5205.907083+122.0638992*I1120+13.609808*(N1120/1000)-1.245906883*AD1120+0.7746840854*AE1120-134.2474226*AC1120-1547.125689*IF(AND(B1120&gt;=DATE(2020,3,20),B1120&lt;=DATE(2020,6,26)),1,0)</f>
        <v>9092.46800830094</v>
      </c>
      <c r="AN1120" s="30" t="n">
        <f aca="false">IF(ISNUMBER(C1121),C1121,AN1121)-0.8328750492*(AD1122-AD1121)+3.274150872*(AE1122-AE1121)+0.7954612886*((IF(ISNUMBER(C1121),C1121,AN1121)-IF(ISNUMBER(C1120),C1120,AN1120))-(-0.8328750492*(AD1121-AD1120)+3.274150872*(AE1121-AE1120)))-1.394571582*AO1121+0.4181414112*AO1120</f>
        <v>8691.93609391917</v>
      </c>
      <c r="AP1120" s="31" t="n">
        <f aca="false">AQ1120+AR1119+'ARIMAX(1,1,1) Model'!$C$19*(AR1119-AR1118)+'ARIMAX(1,1,1) Model'!$C$20*AS1119</f>
        <v>9043.31463877799</v>
      </c>
      <c r="AQ1120" s="31" t="n">
        <f aca="false">'ARIMAX(1,1,1) Model'!$C$6*I1120+'ARIMAX(1,1,1) Model'!$C$7*N1120/1000+'ARIMAX(1,1,1) Model'!$C$8*AD1120+'ARIMAX(1,1,1) Model'!$C$9*AE1120+'ARIMAX(1,1,1) Model'!$C$10*AC1120+'ARIMAX(1,1,1) Model'!$C$11*IF(AND(B1120&gt;='ARIMAX(1,1,1) Model'!$C$25,B1120&lt;='ARIMAX(1,1,1) Model'!$C$26),1,0)+'ARIMAX(1,1,1) Model'!$C$12*E1120/1000+'ARIMAX(1,1,1) Model'!$C$13*V1120+'ARIMAX(1,1,1) Model'!$C$14*A1120+'ARIMAX(1,1,1) Model'!$C$15*SIN(2*PI()*A1120/'ARIMAX(1,1,1) Model'!$C$24)+'ARIMAX(1,1,1) Model'!$C$16*COS(2*PI()*A1120/'ARIMAX(1,1,1) Model'!$C$24)+'ARIMAX(1,1,1) Model'!$C$17*SIN(4*PI()*A1120/'ARIMAX(1,1,1) Model'!$C$24)+'ARIMAX(1,1,1) Model'!$C$18*COS(4*PI()*A1120/'ARIMAX(1,1,1) Model'!$C$24)</f>
        <v>2313.92422733722</v>
      </c>
      <c r="AR1120" s="31" t="n">
        <f aca="false">IF(ISNUMBER(C1120),C1120,AP1120)-AQ1120</f>
        <v>6314.07577266278</v>
      </c>
      <c r="AS1120" s="31" t="n">
        <f aca="false">IF(ISNUMBER(C1120),C1120-AP1120,0)</f>
        <v>-415.314638777994</v>
      </c>
      <c r="AT1120" s="32"/>
      <c r="AU1120" s="33"/>
      <c r="AV1120" s="33"/>
      <c r="AW1120" s="31"/>
      <c r="AX1120" s="31"/>
    </row>
    <row r="1121" customFormat="false" ht="16.5" hidden="false" customHeight="true" outlineLevel="0" collapsed="false">
      <c r="A1121" s="23" t="n">
        <v>1120</v>
      </c>
      <c r="B1121" s="24" t="n">
        <v>41110</v>
      </c>
      <c r="C1121" s="23" t="n">
        <v>8660</v>
      </c>
      <c r="D1121" s="25"/>
      <c r="E1121" s="25" t="n">
        <v>390000</v>
      </c>
      <c r="F1121" s="25"/>
      <c r="G1121" s="25" t="n">
        <v>90.34</v>
      </c>
      <c r="H1121" s="25" t="n">
        <v>105.4</v>
      </c>
      <c r="I1121" s="25" t="n">
        <v>3.427</v>
      </c>
      <c r="J1121" s="25" t="n">
        <v>16068.805</v>
      </c>
      <c r="K1121" s="25" t="n">
        <v>917178</v>
      </c>
      <c r="L1121" s="25" t="n">
        <v>1977</v>
      </c>
      <c r="M1121" s="25" t="n">
        <v>14.467</v>
      </c>
      <c r="N1121" s="25" t="n">
        <v>260774</v>
      </c>
      <c r="O1121" s="25" t="n">
        <v>11006.8</v>
      </c>
      <c r="P1121" s="25" t="n">
        <v>2791565</v>
      </c>
      <c r="Q1121" s="25" t="n">
        <v>17800</v>
      </c>
      <c r="R1121" s="25" t="n">
        <v>10281</v>
      </c>
      <c r="S1121" s="25" t="n">
        <v>11.43625613</v>
      </c>
      <c r="T1121" s="25" t="n">
        <v>116.3</v>
      </c>
      <c r="U1121" s="25" t="n">
        <v>22</v>
      </c>
      <c r="V1121" s="25" t="n">
        <v>86.6</v>
      </c>
      <c r="W1121" s="25" t="n">
        <v>93.6664</v>
      </c>
      <c r="X1121" s="25"/>
      <c r="Y1121" s="25"/>
      <c r="Z1121" s="25"/>
      <c r="AA1121" s="25" t="n">
        <v>312295</v>
      </c>
      <c r="AB1121" s="26"/>
      <c r="AC1121" s="27" t="n">
        <v>0</v>
      </c>
      <c r="AD1121" s="28" t="n">
        <v>0</v>
      </c>
      <c r="AE1121" s="28" t="n">
        <v>98</v>
      </c>
      <c r="AF1121" s="27"/>
      <c r="AG1121" s="29" t="n">
        <f aca="false">6753.47943187+0.36116788*I1121+0.01252571*N1121-22.85359542*V1121+0.00407811*AA1121-0.00067349*E1121</f>
        <v>9052.88755281276</v>
      </c>
      <c r="AH1121" s="29" t="n">
        <f aca="false">A1121*'Simple Linear Regression'!$B$18+'Simple Linear Regression'!$B$17</f>
        <v>8840.73788091307</v>
      </c>
      <c r="AI1121" s="29" t="n">
        <f aca="false">7491.3971+0.0137554*N1121-0.00058829*E1121-34.3283*V1121+0.30565*L1121+54.6031*M1121</f>
        <v>9270.3969973</v>
      </c>
      <c r="AJ1121" s="29" t="n">
        <f aca="false">7491.3971-0.00058829*E1121+0.30565*L1121+54.6031*M1121+0.0137554*N1121-34.3283*V1121</f>
        <v>9270.3969973</v>
      </c>
      <c r="AK1121" s="30" t="n">
        <f aca="false">11611.58410651-152.38769329*I395+0.00324611*N395-2.92151591*V395-0.00770426*AA395-0.00077781*E395</f>
        <v>9567.74476520046</v>
      </c>
      <c r="AL1121" s="29" t="n">
        <f aca="false">2192.59+2373.87*I1121+0.0316653*N1121-15.7623*V1121+0.00202406*AA1121-0.000740146*E1121-0.00963493*(I1121*N1121)</f>
        <v>8953.28916874486</v>
      </c>
      <c r="AM1121" s="30" t="n">
        <f aca="false">5205.907083+122.0638992*I1121+13.609808*(N1121/1000)-1.245906883*AD1121+0.7746840854*AE1121-134.2474226*AC1121-1547.125689*IF(AND(B1121&gt;=DATE(2020,3,20),B1121&lt;=DATE(2020,6,26)),1,0)</f>
        <v>9249.2231773196</v>
      </c>
      <c r="AN1121" s="30" t="n">
        <f aca="false">IF(ISNUMBER(C1122),C1122,AN1122)-0.8328750492*(AD1123-AD1122)+3.274150872*(AE1123-AE1122)+0.7954612886*((IF(ISNUMBER(C1122),C1122,AN1122)-IF(ISNUMBER(C1121),C1121,AN1121))-(-0.8328750492*(AD1122-AD1121)+3.274150872*(AE1122-AE1121)))-1.394571582*AO1122+0.4181414112*AO1121</f>
        <v>8927.91906782295</v>
      </c>
      <c r="AP1121" s="31" t="n">
        <f aca="false">AQ1121+AR1120+'ARIMAX(1,1,1) Model'!$C$19*(AR1120-AR1119)+'ARIMAX(1,1,1) Model'!$C$20*AS1120</f>
        <v>8924.31681898982</v>
      </c>
      <c r="AQ1121" s="31" t="n">
        <f aca="false">'ARIMAX(1,1,1) Model'!$C$6*I1121+'ARIMAX(1,1,1) Model'!$C$7*N1121/1000+'ARIMAX(1,1,1) Model'!$C$8*AD1121+'ARIMAX(1,1,1) Model'!$C$9*AE1121+'ARIMAX(1,1,1) Model'!$C$10*AC1121+'ARIMAX(1,1,1) Model'!$C$11*IF(AND(B1121&gt;='ARIMAX(1,1,1) Model'!$C$25,B1121&lt;='ARIMAX(1,1,1) Model'!$C$26),1,0)+'ARIMAX(1,1,1) Model'!$C$12*E1121/1000+'ARIMAX(1,1,1) Model'!$C$13*V1121+'ARIMAX(1,1,1) Model'!$C$14*A1121+'ARIMAX(1,1,1) Model'!$C$15*SIN(2*PI()*A1121/'ARIMAX(1,1,1) Model'!$C$24)+'ARIMAX(1,1,1) Model'!$C$16*COS(2*PI()*A1121/'ARIMAX(1,1,1) Model'!$C$24)+'ARIMAX(1,1,1) Model'!$C$17*SIN(4*PI()*A1121/'ARIMAX(1,1,1) Model'!$C$24)+'ARIMAX(1,1,1) Model'!$C$18*COS(4*PI()*A1121/'ARIMAX(1,1,1) Model'!$C$24)</f>
        <v>2267.68757874578</v>
      </c>
      <c r="AR1121" s="31" t="n">
        <f aca="false">IF(ISNUMBER(C1121),C1121,AP1121)-AQ1121</f>
        <v>6392.31242125422</v>
      </c>
      <c r="AS1121" s="31" t="n">
        <f aca="false">IF(ISNUMBER(C1121),C1121-AP1121,0)</f>
        <v>-264.316818989821</v>
      </c>
      <c r="AT1121" s="32"/>
      <c r="AU1121" s="33"/>
      <c r="AV1121" s="33"/>
      <c r="AW1121" s="31"/>
      <c r="AX1121" s="31"/>
    </row>
    <row r="1122" customFormat="false" ht="16.5" hidden="false" customHeight="true" outlineLevel="0" collapsed="false">
      <c r="A1122" s="23" t="n">
        <v>1121</v>
      </c>
      <c r="B1122" s="24" t="n">
        <v>41117</v>
      </c>
      <c r="C1122" s="23" t="n">
        <v>8820</v>
      </c>
      <c r="D1122" s="25"/>
      <c r="E1122" s="25" t="n">
        <v>368000</v>
      </c>
      <c r="F1122" s="25"/>
      <c r="G1122" s="25" t="n">
        <v>88.876</v>
      </c>
      <c r="H1122" s="25" t="n">
        <v>104.18</v>
      </c>
      <c r="I1122" s="25" t="n">
        <v>3.494</v>
      </c>
      <c r="J1122" s="25" t="n">
        <v>16068.805</v>
      </c>
      <c r="K1122" s="25" t="n">
        <v>917178</v>
      </c>
      <c r="L1122" s="25" t="n">
        <v>1977</v>
      </c>
      <c r="M1122" s="25" t="n">
        <v>14.467</v>
      </c>
      <c r="N1122" s="25" t="n">
        <v>260774</v>
      </c>
      <c r="O1122" s="25" t="n">
        <v>11006.8</v>
      </c>
      <c r="P1122" s="25" t="n">
        <v>2791565</v>
      </c>
      <c r="Q1122" s="25" t="n">
        <v>17800</v>
      </c>
      <c r="R1122" s="25" t="n">
        <v>10281</v>
      </c>
      <c r="S1122" s="25" t="n">
        <v>11.43625613</v>
      </c>
      <c r="T1122" s="25" t="n">
        <v>116.3</v>
      </c>
      <c r="U1122" s="25" t="n">
        <v>22</v>
      </c>
      <c r="V1122" s="25" t="n">
        <v>86.6</v>
      </c>
      <c r="W1122" s="25" t="n">
        <v>93.24578</v>
      </c>
      <c r="X1122" s="25"/>
      <c r="Y1122" s="25"/>
      <c r="Z1122" s="25"/>
      <c r="AA1122" s="25" t="n">
        <v>312295</v>
      </c>
      <c r="AB1122" s="26"/>
      <c r="AC1122" s="27" t="n">
        <v>0</v>
      </c>
      <c r="AD1122" s="28" t="n">
        <v>0</v>
      </c>
      <c r="AE1122" s="28" t="n">
        <v>99.9</v>
      </c>
      <c r="AF1122" s="27"/>
      <c r="AG1122" s="29" t="n">
        <f aca="false">6753.47943187+0.36116788*I1122+0.01252571*N1122-22.85359542*V1122+0.00407811*AA1122-0.00067349*E1122</f>
        <v>9067.72853106072</v>
      </c>
      <c r="AH1122" s="29" t="n">
        <f aca="false">A1122*'Simple Linear Regression'!$B$18+'Simple Linear Regression'!$B$17</f>
        <v>8841.59091799698</v>
      </c>
      <c r="AI1122" s="29" t="n">
        <f aca="false">7491.3971+0.0137554*N1122-0.00058829*E1122-34.3283*V1122+0.30565*L1122+54.6031*M1122</f>
        <v>9283.3393773</v>
      </c>
      <c r="AJ1122" s="29" t="n">
        <f aca="false">7491.3971-0.00058829*E1122+0.30565*L1122+54.6031*M1122+0.0137554*N1122-34.3283*V1122</f>
        <v>9283.3393773</v>
      </c>
      <c r="AK1122" s="30" t="n">
        <f aca="false">11611.58410651-152.38769329*I396+0.00324611*N396-2.92151591*V396-0.00770426*AA396-0.00077781*E396</f>
        <v>9573.47833905349</v>
      </c>
      <c r="AL1122" s="29" t="n">
        <f aca="false">2192.59+2373.87*I1122+0.0316653*N1122-15.7623*V1122+0.00202406*AA1122-0.000740146*E1122-0.00963493*(I1122*N1122)</f>
        <v>8960.28154194492</v>
      </c>
      <c r="AM1122" s="30" t="n">
        <f aca="false">5205.907083+122.0638992*I1122+13.609808*(N1122/1000)-1.245906883*AD1122+0.7746840854*AE1122-134.2474226*AC1122-1547.125689*IF(AND(B1122&gt;=DATE(2020,3,20),B1122&lt;=DATE(2020,6,26)),1,0)</f>
        <v>9258.87335832826</v>
      </c>
      <c r="AN1122" s="30" t="n">
        <f aca="false">IF(ISNUMBER(C1123),C1123,AN1123)-0.8328750492*(AD1124-AD1123)+3.274150872*(AE1124-AE1123)+0.7954612886*((IF(ISNUMBER(C1123),C1123,AN1123)-IF(ISNUMBER(C1122),C1122,AN1122))-(-0.8328750492*(AD1123-AD1122)+3.274150872*(AE1123-AE1122)))-1.394571582*AO1123+0.4181414112*AO1122</f>
        <v>8881.61672895173</v>
      </c>
      <c r="AP1122" s="31" t="n">
        <f aca="false">AQ1122+AR1121+'ARIMAX(1,1,1) Model'!$C$19*(AR1121-AR1120)+'ARIMAX(1,1,1) Model'!$C$20*AS1121</f>
        <v>8880.69507914561</v>
      </c>
      <c r="AQ1122" s="31" t="n">
        <f aca="false">'ARIMAX(1,1,1) Model'!$C$6*I1122+'ARIMAX(1,1,1) Model'!$C$7*N1122/1000+'ARIMAX(1,1,1) Model'!$C$8*AD1122+'ARIMAX(1,1,1) Model'!$C$9*AE1122+'ARIMAX(1,1,1) Model'!$C$10*AC1122+'ARIMAX(1,1,1) Model'!$C$11*IF(AND(B1122&gt;='ARIMAX(1,1,1) Model'!$C$25,B1122&lt;='ARIMAX(1,1,1) Model'!$C$26),1,0)+'ARIMAX(1,1,1) Model'!$C$12*E1122/1000+'ARIMAX(1,1,1) Model'!$C$13*V1122+'ARIMAX(1,1,1) Model'!$C$14*A1122+'ARIMAX(1,1,1) Model'!$C$15*SIN(2*PI()*A1122/'ARIMAX(1,1,1) Model'!$C$24)+'ARIMAX(1,1,1) Model'!$C$16*COS(2*PI()*A1122/'ARIMAX(1,1,1) Model'!$C$24)+'ARIMAX(1,1,1) Model'!$C$17*SIN(4*PI()*A1122/'ARIMAX(1,1,1) Model'!$C$24)+'ARIMAX(1,1,1) Model'!$C$18*COS(4*PI()*A1122/'ARIMAX(1,1,1) Model'!$C$24)</f>
        <v>2242.8449043577</v>
      </c>
      <c r="AR1122" s="31" t="n">
        <f aca="false">IF(ISNUMBER(C1122),C1122,AP1122)-AQ1122</f>
        <v>6577.1550956423</v>
      </c>
      <c r="AS1122" s="31" t="n">
        <f aca="false">IF(ISNUMBER(C1122),C1122-AP1122,0)</f>
        <v>-60.6950791456129</v>
      </c>
      <c r="AT1122" s="32"/>
      <c r="AU1122" s="33"/>
      <c r="AV1122" s="33"/>
      <c r="AW1122" s="31"/>
      <c r="AX1122" s="31"/>
    </row>
    <row r="1123" customFormat="false" ht="16.5" hidden="false" customHeight="true" outlineLevel="0" collapsed="false">
      <c r="A1123" s="23" t="n">
        <v>1122</v>
      </c>
      <c r="B1123" s="24" t="n">
        <v>41124</v>
      </c>
      <c r="C1123" s="23" t="n">
        <v>8839</v>
      </c>
      <c r="D1123" s="25"/>
      <c r="E1123" s="25" t="n">
        <v>372000</v>
      </c>
      <c r="F1123" s="25"/>
      <c r="G1123" s="25" t="n">
        <v>89.098</v>
      </c>
      <c r="H1123" s="25" t="n">
        <v>107.274</v>
      </c>
      <c r="I1123" s="25" t="n">
        <v>3.508</v>
      </c>
      <c r="J1123" s="25" t="n">
        <v>16068.805</v>
      </c>
      <c r="K1123" s="25" t="n">
        <v>917178</v>
      </c>
      <c r="L1123" s="25" t="n">
        <v>1977</v>
      </c>
      <c r="M1123" s="25" t="n">
        <v>14.467</v>
      </c>
      <c r="N1123" s="25" t="n">
        <v>260774</v>
      </c>
      <c r="O1123" s="25" t="n">
        <v>11006.8</v>
      </c>
      <c r="P1123" s="25" t="n">
        <v>2791565</v>
      </c>
      <c r="Q1123" s="25" t="n">
        <v>17800</v>
      </c>
      <c r="R1123" s="25" t="n">
        <v>10281</v>
      </c>
      <c r="S1123" s="25" t="n">
        <v>11.43625613</v>
      </c>
      <c r="T1123" s="25" t="n">
        <v>116.3</v>
      </c>
      <c r="U1123" s="25" t="n">
        <v>22</v>
      </c>
      <c r="V1123" s="25" t="n">
        <v>86.6</v>
      </c>
      <c r="W1123" s="25" t="n">
        <v>93.70848</v>
      </c>
      <c r="X1123" s="25"/>
      <c r="Y1123" s="25"/>
      <c r="Z1123" s="25"/>
      <c r="AA1123" s="25" t="n">
        <v>312295</v>
      </c>
      <c r="AB1123" s="26"/>
      <c r="AC1123" s="27" t="n">
        <v>0</v>
      </c>
      <c r="AD1123" s="28" t="n">
        <v>0</v>
      </c>
      <c r="AE1123" s="28" t="n">
        <v>95.5</v>
      </c>
      <c r="AF1123" s="27"/>
      <c r="AG1123" s="29" t="n">
        <f aca="false">6753.47943187+0.36116788*I1123+0.01252571*N1123-22.85359542*V1123+0.00407811*AA1123-0.00067349*E1123</f>
        <v>9065.03962741104</v>
      </c>
      <c r="AH1123" s="29" t="n">
        <f aca="false">A1123*'Simple Linear Regression'!$B$18+'Simple Linear Regression'!$B$17</f>
        <v>8842.44395508088</v>
      </c>
      <c r="AI1123" s="29" t="n">
        <f aca="false">7491.3971+0.0137554*N1123-0.00058829*E1123-34.3283*V1123+0.30565*L1123+54.6031*M1123</f>
        <v>9280.9862173</v>
      </c>
      <c r="AJ1123" s="29" t="n">
        <f aca="false">7491.3971-0.00058829*E1123+0.30565*L1123+54.6031*M1123+0.0137554*N1123-34.3283*V1123</f>
        <v>9280.9862173</v>
      </c>
      <c r="AK1123" s="30" t="n">
        <f aca="false">11611.58410651-152.38769329*I397+0.00324611*N397-2.92151591*V397-0.00770426*AA397-0.00077781*E397</f>
        <v>9566.12512407623</v>
      </c>
      <c r="AL1123" s="29" t="n">
        <f aca="false">2192.59+2373.87*I1123+0.0316653*N1123-15.7623*V1123+0.00202406*AA1123-0.000740146*E1123-0.00963493*(I1123*N1123)</f>
        <v>8955.37958864344</v>
      </c>
      <c r="AM1123" s="30" t="n">
        <f aca="false">5205.907083+122.0638992*I1123+13.609808*(N1123/1000)-1.245906883*AD1123+0.7746840854*AE1123-134.2474226*AC1123-1547.125689*IF(AND(B1123&gt;=DATE(2020,3,20),B1123&lt;=DATE(2020,6,26)),1,0)</f>
        <v>9257.1736429413</v>
      </c>
      <c r="AN1123" s="30" t="n">
        <f aca="false">IF(ISNUMBER(C1124),C1124,AN1124)-0.8328750492*(AD1125-AD1124)+3.274150872*(AE1125-AE1124)+0.7954612886*((IF(ISNUMBER(C1124),C1124,AN1124)-IF(ISNUMBER(C1123),C1123,AN1123))-(-0.8328750492*(AD1124-AD1123)+3.274150872*(AE1124-AE1123)))-1.394571582*AO1124+0.4181414112*AO1123</f>
        <v>9642.11628204601</v>
      </c>
      <c r="AP1123" s="31" t="n">
        <f aca="false">AQ1123+AR1122+'ARIMAX(1,1,1) Model'!$C$19*(AR1122-AR1121)+'ARIMAX(1,1,1) Model'!$C$20*AS1122</f>
        <v>8844.34943182862</v>
      </c>
      <c r="AQ1123" s="31" t="n">
        <f aca="false">'ARIMAX(1,1,1) Model'!$C$6*I1123+'ARIMAX(1,1,1) Model'!$C$7*N1123/1000+'ARIMAX(1,1,1) Model'!$C$8*AD1123+'ARIMAX(1,1,1) Model'!$C$9*AE1123+'ARIMAX(1,1,1) Model'!$C$10*AC1123+'ARIMAX(1,1,1) Model'!$C$11*IF(AND(B1123&gt;='ARIMAX(1,1,1) Model'!$C$25,B1123&lt;='ARIMAX(1,1,1) Model'!$C$26),1,0)+'ARIMAX(1,1,1) Model'!$C$12*E1123/1000+'ARIMAX(1,1,1) Model'!$C$13*V1123+'ARIMAX(1,1,1) Model'!$C$14*A1123+'ARIMAX(1,1,1) Model'!$C$15*SIN(2*PI()*A1123/'ARIMAX(1,1,1) Model'!$C$24)+'ARIMAX(1,1,1) Model'!$C$16*COS(2*PI()*A1123/'ARIMAX(1,1,1) Model'!$C$24)+'ARIMAX(1,1,1) Model'!$C$17*SIN(4*PI()*A1123/'ARIMAX(1,1,1) Model'!$C$24)+'ARIMAX(1,1,1) Model'!$C$18*COS(4*PI()*A1123/'ARIMAX(1,1,1) Model'!$C$24)</f>
        <v>2194.5356876643</v>
      </c>
      <c r="AR1123" s="31" t="n">
        <f aca="false">IF(ISNUMBER(C1123),C1123,AP1123)-AQ1123</f>
        <v>6644.4643123357</v>
      </c>
      <c r="AS1123" s="31" t="n">
        <f aca="false">IF(ISNUMBER(C1123),C1123-AP1123,0)</f>
        <v>-5.34943182862298</v>
      </c>
      <c r="AT1123" s="32"/>
      <c r="AU1123" s="33"/>
      <c r="AV1123" s="33"/>
      <c r="AW1123" s="31"/>
      <c r="AX1123" s="31"/>
    </row>
    <row r="1124" customFormat="false" ht="16.5" hidden="false" customHeight="true" outlineLevel="0" collapsed="false">
      <c r="A1124" s="23" t="n">
        <v>1123</v>
      </c>
      <c r="B1124" s="24" t="n">
        <v>41131</v>
      </c>
      <c r="C1124" s="23" t="n">
        <v>9308</v>
      </c>
      <c r="D1124" s="25"/>
      <c r="E1124" s="25" t="n">
        <v>371000</v>
      </c>
      <c r="F1124" s="25"/>
      <c r="G1124" s="25" t="n">
        <v>93.14</v>
      </c>
      <c r="H1124" s="25" t="n">
        <v>112.494</v>
      </c>
      <c r="I1124" s="25" t="n">
        <v>3.645</v>
      </c>
      <c r="J1124" s="25" t="n">
        <v>16207.115</v>
      </c>
      <c r="K1124" s="25" t="n">
        <v>873017</v>
      </c>
      <c r="L1124" s="25" t="n">
        <v>1972</v>
      </c>
      <c r="M1124" s="25" t="n">
        <v>14.467</v>
      </c>
      <c r="N1124" s="25" t="n">
        <v>260774</v>
      </c>
      <c r="O1124" s="25" t="n">
        <v>10989.8</v>
      </c>
      <c r="P1124" s="25" t="n">
        <v>2791565</v>
      </c>
      <c r="Q1124" s="25" t="n">
        <v>17800</v>
      </c>
      <c r="R1124" s="25" t="n">
        <v>10281</v>
      </c>
      <c r="S1124" s="25" t="n">
        <v>11.43625613</v>
      </c>
      <c r="T1124" s="25" t="n">
        <v>116.8</v>
      </c>
      <c r="U1124" s="25" t="n">
        <v>22</v>
      </c>
      <c r="V1124" s="25" t="n">
        <v>90.6</v>
      </c>
      <c r="W1124" s="25" t="n">
        <v>92.96336</v>
      </c>
      <c r="X1124" s="25"/>
      <c r="Y1124" s="25"/>
      <c r="Z1124" s="25"/>
      <c r="AA1124" s="25" t="n">
        <v>312295</v>
      </c>
      <c r="AB1124" s="26"/>
      <c r="AC1124" s="27" t="n">
        <v>0</v>
      </c>
      <c r="AD1124" s="28" t="n">
        <v>0</v>
      </c>
      <c r="AE1124" s="28" t="n">
        <v>100.4</v>
      </c>
      <c r="AF1124" s="27"/>
      <c r="AG1124" s="29" t="n">
        <f aca="false">6753.47943187+0.36116788*I1124+0.01252571*N1124-22.85359542*V1124+0.00407811*AA1124-0.00067349*E1124</f>
        <v>8974.3482157306</v>
      </c>
      <c r="AH1124" s="29" t="n">
        <f aca="false">A1124*'Simple Linear Regression'!$B$18+'Simple Linear Regression'!$B$17</f>
        <v>8843.29699216479</v>
      </c>
      <c r="AI1124" s="29" t="n">
        <f aca="false">7491.3971+0.0137554*N1124-0.00058829*E1124-34.3283*V1124+0.30565*L1124+54.6031*M1124</f>
        <v>9142.7330573</v>
      </c>
      <c r="AJ1124" s="29" t="n">
        <f aca="false">7491.3971-0.00058829*E1124+0.30565*L1124+54.6031*M1124+0.0137554*N1124-34.3283*V1124</f>
        <v>9142.7330573</v>
      </c>
      <c r="AK1124" s="30" t="n">
        <f aca="false">11611.58410651-152.38769329*I398+0.00324611*N398-2.92151591*V398-0.00770426*AA398-0.00077781*E398</f>
        <v>9564.70602023597</v>
      </c>
      <c r="AL1124" s="29" t="n">
        <f aca="false">2192.59+2373.87*I1124+0.0316653*N1124-15.7623*V1124+0.00202406*AA1124-0.000740146*E1124-0.00963493*(I1124*N1124)</f>
        <v>8874.0728493361</v>
      </c>
      <c r="AM1124" s="30" t="n">
        <f aca="false">5205.907083+122.0638992*I1124+13.609808*(N1124/1000)-1.245906883*AD1124+0.7746840854*AE1124-134.2474226*AC1124-1547.125689*IF(AND(B1124&gt;=DATE(2020,3,20),B1124&lt;=DATE(2020,6,26)),1,0)</f>
        <v>9277.69234915016</v>
      </c>
      <c r="AN1124" s="30" t="n">
        <f aca="false">IF(ISNUMBER(C1125),C1125,AN1125)-0.8328750492*(AD1126-AD1125)+3.274150872*(AE1126-AE1125)+0.7954612886*((IF(ISNUMBER(C1125),C1125,AN1125)-IF(ISNUMBER(C1124),C1124,AN1124))-(-0.8328750492*(AD1125-AD1124)+3.274150872*(AE1125-AE1124)))-1.394571582*AO1125+0.4181414112*AO1124</f>
        <v>8858.0748578319</v>
      </c>
      <c r="AP1124" s="31" t="n">
        <f aca="false">AQ1124+AR1123+'ARIMAX(1,1,1) Model'!$C$19*(AR1123-AR1122)+'ARIMAX(1,1,1) Model'!$C$20*AS1123</f>
        <v>8871.74232995816</v>
      </c>
      <c r="AQ1124" s="31" t="n">
        <f aca="false">'ARIMAX(1,1,1) Model'!$C$6*I1124+'ARIMAX(1,1,1) Model'!$C$7*N1124/1000+'ARIMAX(1,1,1) Model'!$C$8*AD1124+'ARIMAX(1,1,1) Model'!$C$9*AE1124+'ARIMAX(1,1,1) Model'!$C$10*AC1124+'ARIMAX(1,1,1) Model'!$C$11*IF(AND(B1124&gt;='ARIMAX(1,1,1) Model'!$C$25,B1124&lt;='ARIMAX(1,1,1) Model'!$C$26),1,0)+'ARIMAX(1,1,1) Model'!$C$12*E1124/1000+'ARIMAX(1,1,1) Model'!$C$13*V1124+'ARIMAX(1,1,1) Model'!$C$14*A1124+'ARIMAX(1,1,1) Model'!$C$15*SIN(2*PI()*A1124/'ARIMAX(1,1,1) Model'!$C$24)+'ARIMAX(1,1,1) Model'!$C$16*COS(2*PI()*A1124/'ARIMAX(1,1,1) Model'!$C$24)+'ARIMAX(1,1,1) Model'!$C$17*SIN(4*PI()*A1124/'ARIMAX(1,1,1) Model'!$C$24)+'ARIMAX(1,1,1) Model'!$C$18*COS(4*PI()*A1124/'ARIMAX(1,1,1) Model'!$C$24)</f>
        <v>2215.89830379115</v>
      </c>
      <c r="AR1124" s="31" t="n">
        <f aca="false">IF(ISNUMBER(C1124),C1124,AP1124)-AQ1124</f>
        <v>7092.10169620885</v>
      </c>
      <c r="AS1124" s="31" t="n">
        <f aca="false">IF(ISNUMBER(C1124),C1124-AP1124,0)</f>
        <v>436.257670041841</v>
      </c>
      <c r="AT1124" s="32"/>
      <c r="AU1124" s="33"/>
      <c r="AV1124" s="33"/>
      <c r="AW1124" s="31"/>
      <c r="AX1124" s="31"/>
    </row>
    <row r="1125" customFormat="false" ht="16.5" hidden="false" customHeight="true" outlineLevel="0" collapsed="false">
      <c r="A1125" s="23" t="n">
        <v>1124</v>
      </c>
      <c r="B1125" s="24" t="n">
        <v>41138</v>
      </c>
      <c r="C1125" s="23" t="n">
        <v>9081</v>
      </c>
      <c r="D1125" s="25"/>
      <c r="E1125" s="25" t="n">
        <v>369000</v>
      </c>
      <c r="F1125" s="25"/>
      <c r="G1125" s="25" t="n">
        <v>94.434</v>
      </c>
      <c r="H1125" s="25" t="n">
        <v>115.042</v>
      </c>
      <c r="I1125" s="25" t="n">
        <v>3.721</v>
      </c>
      <c r="J1125" s="25" t="n">
        <v>16207.115</v>
      </c>
      <c r="K1125" s="25" t="n">
        <v>873017</v>
      </c>
      <c r="L1125" s="25" t="n">
        <v>1972</v>
      </c>
      <c r="M1125" s="25" t="n">
        <v>14.38</v>
      </c>
      <c r="N1125" s="25" t="n">
        <v>260376</v>
      </c>
      <c r="O1125" s="25" t="n">
        <v>10989.8</v>
      </c>
      <c r="P1125" s="25" t="n">
        <v>2791565</v>
      </c>
      <c r="Q1125" s="25" t="n">
        <v>17800</v>
      </c>
      <c r="R1125" s="25" t="n">
        <v>10281</v>
      </c>
      <c r="S1125" s="25" t="n">
        <v>11.43625613</v>
      </c>
      <c r="T1125" s="25" t="n">
        <v>116.8</v>
      </c>
      <c r="U1125" s="25" t="n">
        <v>22</v>
      </c>
      <c r="V1125" s="25" t="n">
        <v>90.6</v>
      </c>
      <c r="W1125" s="25" t="n">
        <v>92.5212</v>
      </c>
      <c r="X1125" s="25"/>
      <c r="Y1125" s="25"/>
      <c r="Z1125" s="25"/>
      <c r="AA1125" s="25" t="n">
        <v>312295</v>
      </c>
      <c r="AB1125" s="26"/>
      <c r="AC1125" s="27" t="n">
        <v>0</v>
      </c>
      <c r="AD1125" s="28" t="n">
        <v>0</v>
      </c>
      <c r="AE1125" s="28" t="n">
        <v>92.4</v>
      </c>
      <c r="AF1125" s="27"/>
      <c r="AG1125" s="29" t="n">
        <f aca="false">6753.47943187+0.36116788*I1125+0.01252571*N1125-22.85359542*V1125+0.00407811*AA1125-0.00067349*E1125</f>
        <v>8970.73741190948</v>
      </c>
      <c r="AH1125" s="29" t="n">
        <f aca="false">A1125*'Simple Linear Regression'!$B$18+'Simple Linear Regression'!$B$17</f>
        <v>8844.15002924869</v>
      </c>
      <c r="AI1125" s="29" t="n">
        <f aca="false">7491.3971+0.0137554*N1125-0.00058829*E1125-34.3283*V1125+0.30565*L1125+54.6031*M1125</f>
        <v>9133.6845184</v>
      </c>
      <c r="AJ1125" s="29" t="n">
        <f aca="false">7491.3971-0.00058829*E1125+0.30565*L1125+54.6031*M1125+0.0137554*N1125-34.3283*V1125</f>
        <v>9133.6845184</v>
      </c>
      <c r="AK1125" s="30" t="n">
        <f aca="false">11611.58410651-152.38769329*I399+0.00324611*N399-2.92151591*V399-0.00770426*AA399-0.00077781*E399</f>
        <v>9608.86038791242</v>
      </c>
      <c r="AL1125" s="29" t="n">
        <f aca="false">2192.59+2373.87*I1125+0.0316653*N1125-15.7623*V1125+0.00202406*AA1125-0.000740146*E1125-0.00963493*(I1125*N1125)</f>
        <v>8866.68041667672</v>
      </c>
      <c r="AM1125" s="30" t="n">
        <f aca="false">5205.907083+122.0638992*I1125+13.609808*(N1125/1000)-1.245906883*AD1125+0.7746840854*AE1125-134.2474226*AC1125-1547.125689*IF(AND(B1125&gt;=DATE(2020,3,20),B1125&lt;=DATE(2020,6,26)),1,0)</f>
        <v>9275.35502922216</v>
      </c>
      <c r="AN1125" s="30" t="n">
        <f aca="false">IF(ISNUMBER(C1126),C1126,AN1126)-0.8328750492*(AD1127-AD1126)+3.274150872*(AE1127-AE1126)+0.7954612886*((IF(ISNUMBER(C1126),C1126,AN1126)-IF(ISNUMBER(C1125),C1125,AN1125))-(-0.8328750492*(AD1126-AD1125)+3.274150872*(AE1126-AE1125)))-1.394571582*AO1126+0.4181414112*AO1125</f>
        <v>9168.51816438824</v>
      </c>
      <c r="AP1125" s="31" t="n">
        <f aca="false">AQ1125+AR1124+'ARIMAX(1,1,1) Model'!$C$19*(AR1124-AR1123)+'ARIMAX(1,1,1) Model'!$C$20*AS1124</f>
        <v>8895.53140835943</v>
      </c>
      <c r="AQ1125" s="31" t="n">
        <f aca="false">'ARIMAX(1,1,1) Model'!$C$6*I1125+'ARIMAX(1,1,1) Model'!$C$7*N1125/1000+'ARIMAX(1,1,1) Model'!$C$8*AD1125+'ARIMAX(1,1,1) Model'!$C$9*AE1125+'ARIMAX(1,1,1) Model'!$C$10*AC1125+'ARIMAX(1,1,1) Model'!$C$11*IF(AND(B1125&gt;='ARIMAX(1,1,1) Model'!$C$25,B1125&lt;='ARIMAX(1,1,1) Model'!$C$26),1,0)+'ARIMAX(1,1,1) Model'!$C$12*E1125/1000+'ARIMAX(1,1,1) Model'!$C$13*V1125+'ARIMAX(1,1,1) Model'!$C$14*A1125+'ARIMAX(1,1,1) Model'!$C$15*SIN(2*PI()*A1125/'ARIMAX(1,1,1) Model'!$C$24)+'ARIMAX(1,1,1) Model'!$C$16*COS(2*PI()*A1125/'ARIMAX(1,1,1) Model'!$C$24)+'ARIMAX(1,1,1) Model'!$C$17*SIN(4*PI()*A1125/'ARIMAX(1,1,1) Model'!$C$24)+'ARIMAX(1,1,1) Model'!$C$18*COS(4*PI()*A1125/'ARIMAX(1,1,1) Model'!$C$24)</f>
        <v>2152.43922777014</v>
      </c>
      <c r="AR1125" s="31" t="n">
        <f aca="false">IF(ISNUMBER(C1125),C1125,AP1125)-AQ1125</f>
        <v>6928.56077222986</v>
      </c>
      <c r="AS1125" s="31" t="n">
        <f aca="false">IF(ISNUMBER(C1125),C1125-AP1125,0)</f>
        <v>185.468591640574</v>
      </c>
      <c r="AT1125" s="32"/>
      <c r="AU1125" s="33"/>
      <c r="AV1125" s="33"/>
      <c r="AW1125" s="31"/>
      <c r="AX1125" s="31"/>
    </row>
    <row r="1126" customFormat="false" ht="16.5" hidden="false" customHeight="true" outlineLevel="0" collapsed="false">
      <c r="A1126" s="23" t="n">
        <v>1125</v>
      </c>
      <c r="B1126" s="24" t="n">
        <v>41145</v>
      </c>
      <c r="C1126" s="23" t="n">
        <v>9064</v>
      </c>
      <c r="D1126" s="25"/>
      <c r="E1126" s="25" t="n">
        <v>376000</v>
      </c>
      <c r="F1126" s="25"/>
      <c r="G1126" s="25" t="n">
        <v>96.224</v>
      </c>
      <c r="H1126" s="25" t="n">
        <v>116.102</v>
      </c>
      <c r="I1126" s="25" t="n">
        <v>3.744</v>
      </c>
      <c r="J1126" s="25" t="n">
        <v>16207.115</v>
      </c>
      <c r="K1126" s="25" t="n">
        <v>873017</v>
      </c>
      <c r="L1126" s="25" t="n">
        <v>1972</v>
      </c>
      <c r="M1126" s="25" t="n">
        <v>14.38</v>
      </c>
      <c r="N1126" s="25" t="n">
        <v>260376</v>
      </c>
      <c r="O1126" s="25" t="n">
        <v>10989.8</v>
      </c>
      <c r="P1126" s="25" t="n">
        <v>2791565</v>
      </c>
      <c r="Q1126" s="25" t="n">
        <v>17800</v>
      </c>
      <c r="R1126" s="25" t="n">
        <v>10281</v>
      </c>
      <c r="S1126" s="25" t="n">
        <v>11.384</v>
      </c>
      <c r="T1126" s="25" t="n">
        <v>116.8</v>
      </c>
      <c r="U1126" s="25" t="n">
        <v>22</v>
      </c>
      <c r="V1126" s="25" t="n">
        <v>90.6</v>
      </c>
      <c r="W1126" s="25" t="n">
        <v>92.63584</v>
      </c>
      <c r="X1126" s="25"/>
      <c r="Y1126" s="25"/>
      <c r="Z1126" s="25"/>
      <c r="AA1126" s="25" t="n">
        <v>312295</v>
      </c>
      <c r="AB1126" s="26"/>
      <c r="AC1126" s="27" t="n">
        <v>0</v>
      </c>
      <c r="AD1126" s="28" t="n">
        <v>0</v>
      </c>
      <c r="AE1126" s="28" t="n">
        <v>73.1</v>
      </c>
      <c r="AF1126" s="27"/>
      <c r="AG1126" s="29" t="n">
        <f aca="false">6753.47943187+0.36116788*I1126+0.01252571*N1126-22.85359542*V1126+0.00407811*AA1126-0.00067349*E1126</f>
        <v>8966.03128877072</v>
      </c>
      <c r="AH1126" s="29" t="n">
        <f aca="false">A1126*'Simple Linear Regression'!$B$18+'Simple Linear Regression'!$B$17</f>
        <v>8845.00306633259</v>
      </c>
      <c r="AI1126" s="29" t="n">
        <f aca="false">7491.3971+0.0137554*N1126-0.00058829*E1126-34.3283*V1126+0.30565*L1126+54.6031*M1126</f>
        <v>9129.5664884</v>
      </c>
      <c r="AJ1126" s="29" t="n">
        <f aca="false">7491.3971-0.00058829*E1126+0.30565*L1126+54.6031*M1126+0.0137554*N1126-34.3283*V1126</f>
        <v>9129.5664884</v>
      </c>
      <c r="AK1126" s="30" t="n">
        <f aca="false">11611.58410651-152.38769329*I400+0.00324611*N400-2.92151591*V400-0.00770426*AA400-0.00077781*E400</f>
        <v>9606.25392559294</v>
      </c>
      <c r="AL1126" s="29" t="n">
        <f aca="false">2192.59+2373.87*I1126+0.0316653*N1126-15.7623*V1126+0.00202406*AA1126-0.000740146*E1126-0.00963493*(I1126*N1126)</f>
        <v>8858.39820040208</v>
      </c>
      <c r="AM1126" s="30" t="n">
        <f aca="false">5205.907083+122.0638992*I1126+13.609808*(N1126/1000)-1.245906883*AD1126+0.7746840854*AE1126-134.2474226*AC1126-1547.125689*IF(AND(B1126&gt;=DATE(2020,3,20),B1126&lt;=DATE(2020,6,26)),1,0)</f>
        <v>9263.21109605554</v>
      </c>
      <c r="AN1126" s="30" t="n">
        <f aca="false">IF(ISNUMBER(C1127),C1127,AN1127)-0.8328750492*(AD1128-AD1127)+3.274150872*(AE1128-AE1127)+0.7954612886*((IF(ISNUMBER(C1127),C1127,AN1127)-IF(ISNUMBER(C1126),C1126,AN1126))-(-0.8328750492*(AD1127-AD1126)+3.274150872*(AE1127-AE1126)))-1.394571582*AO1127+0.4181414112*AO1126</f>
        <v>9207.40874150496</v>
      </c>
      <c r="AP1126" s="31" t="n">
        <f aca="false">AQ1126+AR1125+'ARIMAX(1,1,1) Model'!$C$19*(AR1125-AR1124)+'ARIMAX(1,1,1) Model'!$C$20*AS1125</f>
        <v>8810.95070437646</v>
      </c>
      <c r="AQ1126" s="31" t="n">
        <f aca="false">'ARIMAX(1,1,1) Model'!$C$6*I1126+'ARIMAX(1,1,1) Model'!$C$7*N1126/1000+'ARIMAX(1,1,1) Model'!$C$8*AD1126+'ARIMAX(1,1,1) Model'!$C$9*AE1126+'ARIMAX(1,1,1) Model'!$C$10*AC1126+'ARIMAX(1,1,1) Model'!$C$11*IF(AND(B1126&gt;='ARIMAX(1,1,1) Model'!$C$25,B1126&lt;='ARIMAX(1,1,1) Model'!$C$26),1,0)+'ARIMAX(1,1,1) Model'!$C$12*E1126/1000+'ARIMAX(1,1,1) Model'!$C$13*V1126+'ARIMAX(1,1,1) Model'!$C$14*A1126+'ARIMAX(1,1,1) Model'!$C$15*SIN(2*PI()*A1126/'ARIMAX(1,1,1) Model'!$C$24)+'ARIMAX(1,1,1) Model'!$C$16*COS(2*PI()*A1126/'ARIMAX(1,1,1) Model'!$C$24)+'ARIMAX(1,1,1) Model'!$C$17*SIN(4*PI()*A1126/'ARIMAX(1,1,1) Model'!$C$24)+'ARIMAX(1,1,1) Model'!$C$18*COS(4*PI()*A1126/'ARIMAX(1,1,1) Model'!$C$24)</f>
        <v>2065.27756435627</v>
      </c>
      <c r="AR1126" s="31" t="n">
        <f aca="false">IF(ISNUMBER(C1126),C1126,AP1126)-AQ1126</f>
        <v>6998.72243564373</v>
      </c>
      <c r="AS1126" s="31" t="n">
        <f aca="false">IF(ISNUMBER(C1126),C1126-AP1126,0)</f>
        <v>253.049295623538</v>
      </c>
      <c r="AT1126" s="32"/>
      <c r="AU1126" s="33"/>
      <c r="AV1126" s="33"/>
      <c r="AW1126" s="31"/>
      <c r="AX1126" s="31"/>
    </row>
    <row r="1127" customFormat="false" ht="16.5" hidden="false" customHeight="true" outlineLevel="0" collapsed="false">
      <c r="A1127" s="23" t="n">
        <v>1126</v>
      </c>
      <c r="B1127" s="24" t="n">
        <v>41152</v>
      </c>
      <c r="C1127" s="23" t="n">
        <v>9177</v>
      </c>
      <c r="D1127" s="25"/>
      <c r="E1127" s="25" t="n">
        <v>377000</v>
      </c>
      <c r="F1127" s="25"/>
      <c r="G1127" s="25" t="n">
        <v>95.684</v>
      </c>
      <c r="H1127" s="25" t="n">
        <v>113.02</v>
      </c>
      <c r="I1127" s="25" t="n">
        <v>3.776</v>
      </c>
      <c r="J1127" s="25" t="n">
        <v>16207.115</v>
      </c>
      <c r="K1127" s="25" t="n">
        <v>873017</v>
      </c>
      <c r="L1127" s="25" t="n">
        <v>1972</v>
      </c>
      <c r="M1127" s="25" t="n">
        <v>14.38</v>
      </c>
      <c r="N1127" s="25" t="n">
        <v>260376</v>
      </c>
      <c r="O1127" s="25" t="n">
        <v>10989.8</v>
      </c>
      <c r="P1127" s="25" t="n">
        <v>2791565</v>
      </c>
      <c r="Q1127" s="25" t="n">
        <v>17800</v>
      </c>
      <c r="R1127" s="25" t="n">
        <v>10281</v>
      </c>
      <c r="S1127" s="25" t="n">
        <v>11.384</v>
      </c>
      <c r="T1127" s="25" t="n">
        <v>116.8</v>
      </c>
      <c r="U1127" s="25" t="n">
        <v>20</v>
      </c>
      <c r="V1127" s="25" t="n">
        <v>90.6</v>
      </c>
      <c r="W1127" s="25" t="n">
        <v>92.3504</v>
      </c>
      <c r="X1127" s="25"/>
      <c r="Y1127" s="25"/>
      <c r="Z1127" s="25"/>
      <c r="AA1127" s="25" t="n">
        <v>312295</v>
      </c>
      <c r="AB1127" s="26"/>
      <c r="AC1127" s="27" t="n">
        <v>0</v>
      </c>
      <c r="AD1127" s="28" t="n">
        <v>0</v>
      </c>
      <c r="AE1127" s="28" t="n">
        <v>93.8</v>
      </c>
      <c r="AF1127" s="27"/>
      <c r="AG1127" s="29" t="n">
        <f aca="false">6753.47943187+0.36116788*I1127+0.01252571*N1127-22.85359542*V1127+0.00407811*AA1127-0.00067349*E1127</f>
        <v>8965.36935614288</v>
      </c>
      <c r="AH1127" s="29" t="n">
        <f aca="false">A1127*'Simple Linear Regression'!$B$18+'Simple Linear Regression'!$B$17</f>
        <v>8845.8561034165</v>
      </c>
      <c r="AI1127" s="29" t="n">
        <f aca="false">7491.3971+0.0137554*N1127-0.00058829*E1127-34.3283*V1127+0.30565*L1127+54.6031*M1127</f>
        <v>9128.9781984</v>
      </c>
      <c r="AJ1127" s="29" t="n">
        <f aca="false">7491.3971-0.00058829*E1127+0.30565*L1127+54.6031*M1127+0.0137554*N1127-34.3283*V1127</f>
        <v>9128.9781984</v>
      </c>
      <c r="AK1127" s="30" t="n">
        <f aca="false">11611.58410651-152.38769329*I401+0.00324611*N401-2.92151591*V401-0.00770426*AA401-0.00077781*E401</f>
        <v>9614.80983559294</v>
      </c>
      <c r="AL1127" s="29" t="n">
        <f aca="false">2192.59+2373.87*I1127+0.0316653*N1127-15.7623*V1127+0.00202406*AA1127-0.000740146*E1127-0.00963493*(I1127*N1127)</f>
        <v>8853.34334932432</v>
      </c>
      <c r="AM1127" s="30" t="n">
        <f aca="false">5205.907083+122.0638992*I1127+13.609808*(N1127/1000)-1.245906883*AD1127+0.7746840854*AE1127-134.2474226*AC1127-1547.125689*IF(AND(B1127&gt;=DATE(2020,3,20),B1127&lt;=DATE(2020,6,26)),1,0)</f>
        <v>9283.15310139772</v>
      </c>
      <c r="AN1127" s="30" t="n">
        <f aca="false">IF(ISNUMBER(C1128),C1128,AN1128)-0.8328750492*(AD1129-AD1128)+3.274150872*(AE1129-AE1128)+0.7954612886*((IF(ISNUMBER(C1128),C1128,AN1128)-IF(ISNUMBER(C1127),C1127,AN1127))-(-0.8328750492*(AD1128-AD1127)+3.274150872*(AE1128-AE1127)))-1.394571582*AO1128+0.4181414112*AO1127</f>
        <v>8190.59805816167</v>
      </c>
      <c r="AP1127" s="31" t="n">
        <f aca="false">AQ1127+AR1126+'ARIMAX(1,1,1) Model'!$C$19*(AR1126-AR1125)+'ARIMAX(1,1,1) Model'!$C$20*AS1126</f>
        <v>8882.5112090684</v>
      </c>
      <c r="AQ1127" s="31" t="n">
        <f aca="false">'ARIMAX(1,1,1) Model'!$C$6*I1127+'ARIMAX(1,1,1) Model'!$C$7*N1127/1000+'ARIMAX(1,1,1) Model'!$C$8*AD1127+'ARIMAX(1,1,1) Model'!$C$9*AE1127+'ARIMAX(1,1,1) Model'!$C$10*AC1127+'ARIMAX(1,1,1) Model'!$C$11*IF(AND(B1127&gt;='ARIMAX(1,1,1) Model'!$C$25,B1127&lt;='ARIMAX(1,1,1) Model'!$C$26),1,0)+'ARIMAX(1,1,1) Model'!$C$12*E1127/1000+'ARIMAX(1,1,1) Model'!$C$13*V1127+'ARIMAX(1,1,1) Model'!$C$14*A1127+'ARIMAX(1,1,1) Model'!$C$15*SIN(2*PI()*A1127/'ARIMAX(1,1,1) Model'!$C$24)+'ARIMAX(1,1,1) Model'!$C$16*COS(2*PI()*A1127/'ARIMAX(1,1,1) Model'!$C$24)+'ARIMAX(1,1,1) Model'!$C$17*SIN(4*PI()*A1127/'ARIMAX(1,1,1) Model'!$C$24)+'ARIMAX(1,1,1) Model'!$C$18*COS(4*PI()*A1127/'ARIMAX(1,1,1) Model'!$C$24)</f>
        <v>2104.71128386355</v>
      </c>
      <c r="AR1127" s="31" t="n">
        <f aca="false">IF(ISNUMBER(C1127),C1127,AP1127)-AQ1127</f>
        <v>7072.28871613645</v>
      </c>
      <c r="AS1127" s="31" t="n">
        <f aca="false">IF(ISNUMBER(C1127),C1127-AP1127,0)</f>
        <v>294.488790931597</v>
      </c>
      <c r="AT1127" s="32"/>
      <c r="AU1127" s="33"/>
      <c r="AV1127" s="33"/>
      <c r="AW1127" s="31"/>
      <c r="AX1127" s="31"/>
    </row>
    <row r="1128" customFormat="false" ht="16.5" hidden="false" customHeight="true" outlineLevel="0" collapsed="false">
      <c r="A1128" s="23" t="n">
        <v>1127</v>
      </c>
      <c r="B1128" s="24" t="n">
        <v>41159</v>
      </c>
      <c r="C1128" s="23" t="n">
        <v>8695</v>
      </c>
      <c r="D1128" s="25"/>
      <c r="E1128" s="25" t="n">
        <v>371000</v>
      </c>
      <c r="F1128" s="25"/>
      <c r="G1128" s="25" t="n">
        <v>95.675</v>
      </c>
      <c r="H1128" s="25" t="n">
        <v>114.11</v>
      </c>
      <c r="I1128" s="25" t="n">
        <v>3.843</v>
      </c>
      <c r="J1128" s="25" t="n">
        <v>16207.115</v>
      </c>
      <c r="K1128" s="25" t="n">
        <v>873017</v>
      </c>
      <c r="L1128" s="25" t="n">
        <v>1944</v>
      </c>
      <c r="M1128" s="25" t="n">
        <v>14.38</v>
      </c>
      <c r="N1128" s="25" t="n">
        <v>260376</v>
      </c>
      <c r="O1128" s="25" t="n">
        <v>11016.8</v>
      </c>
      <c r="P1128" s="25" t="n">
        <v>2791565</v>
      </c>
      <c r="Q1128" s="25" t="n">
        <v>17800</v>
      </c>
      <c r="R1128" s="25" t="n">
        <v>10281</v>
      </c>
      <c r="S1128" s="25" t="n">
        <v>11.384</v>
      </c>
      <c r="T1128" s="25" t="n">
        <v>116.8</v>
      </c>
      <c r="U1128" s="25" t="n">
        <v>20</v>
      </c>
      <c r="V1128" s="25" t="n">
        <v>92.5</v>
      </c>
      <c r="W1128" s="25" t="n">
        <v>92.33814</v>
      </c>
      <c r="X1128" s="25"/>
      <c r="Y1128" s="25"/>
      <c r="Z1128" s="25"/>
      <c r="AA1128" s="25" t="n">
        <v>312295</v>
      </c>
      <c r="AB1128" s="26"/>
      <c r="AC1128" s="27" t="n">
        <v>1</v>
      </c>
      <c r="AD1128" s="28" t="n">
        <v>0</v>
      </c>
      <c r="AE1128" s="28" t="n">
        <v>92.1</v>
      </c>
      <c r="AF1128" s="27"/>
      <c r="AG1128" s="29" t="n">
        <f aca="false">6753.47943187+0.36116788*I1128+0.01252571*N1128-22.85359542*V1128+0.00407811*AA1128-0.00067349*E1128</f>
        <v>8926.01266309284</v>
      </c>
      <c r="AH1128" s="29" t="n">
        <f aca="false">A1128*'Simple Linear Regression'!$B$18+'Simple Linear Regression'!$B$17</f>
        <v>8846.7091405004</v>
      </c>
      <c r="AI1128" s="29" t="n">
        <f aca="false">7491.3971+0.0137554*N1128-0.00058829*E1128-34.3283*V1128+0.30565*L1128+54.6031*M1128</f>
        <v>9058.7259684</v>
      </c>
      <c r="AJ1128" s="29" t="n">
        <f aca="false">7491.3971-0.00058829*E1128+0.30565*L1128+54.6031*M1128+0.0137554*N1128-34.3283*V1128</f>
        <v>9058.7259684</v>
      </c>
      <c r="AK1128" s="30" t="n">
        <f aca="false">11611.58410651-152.38769329*I402+0.00324611*N402-2.92151591*V402-0.00770426*AA402-0.00077781*E402</f>
        <v>9607.53326553549</v>
      </c>
      <c r="AL1128" s="29" t="n">
        <f aca="false">2192.59+2373.87*I1128+0.0316653*N1128-15.7623*V1128+0.00202406*AA1128-0.000740146*E1128-0.00963493*(I1128*N1128)</f>
        <v>8818.80194156776</v>
      </c>
      <c r="AM1128" s="30" t="n">
        <f aca="false">5205.907083+122.0638992*I1128+13.609808*(N1128/1000)-1.245906883*AD1128+0.7746840854*AE1128-134.2474226*AC1128-1547.125689*IF(AND(B1128&gt;=DATE(2020,3,20),B1128&lt;=DATE(2020,6,26)),1,0)</f>
        <v>9155.76699709894</v>
      </c>
      <c r="AN1128" s="30" t="n">
        <f aca="false">IF(ISNUMBER(C1129),C1129,AN1129)-0.8328750492*(AD1130-AD1129)+3.274150872*(AE1130-AE1129)+0.7954612886*((IF(ISNUMBER(C1129),C1129,AN1129)-IF(ISNUMBER(C1128),C1128,AN1128))-(-0.8328750492*(AD1129-AD1128)+3.274150872*(AE1129-AE1128)))-1.394571582*AO1129+0.4181414112*AO1128</f>
        <v>8646.38164444511</v>
      </c>
      <c r="AP1128" s="31" t="n">
        <f aca="false">AQ1128+AR1127+'ARIMAX(1,1,1) Model'!$C$19*(AR1127-AR1126)+'ARIMAX(1,1,1) Model'!$C$20*AS1127</f>
        <v>8812.73738935086</v>
      </c>
      <c r="AQ1128" s="31" t="n">
        <f aca="false">'ARIMAX(1,1,1) Model'!$C$6*I1128+'ARIMAX(1,1,1) Model'!$C$7*N1128/1000+'ARIMAX(1,1,1) Model'!$C$8*AD1128+'ARIMAX(1,1,1) Model'!$C$9*AE1128+'ARIMAX(1,1,1) Model'!$C$10*AC1128+'ARIMAX(1,1,1) Model'!$C$11*IF(AND(B1128&gt;='ARIMAX(1,1,1) Model'!$C$25,B1128&lt;='ARIMAX(1,1,1) Model'!$C$26),1,0)+'ARIMAX(1,1,1) Model'!$C$12*E1128/1000+'ARIMAX(1,1,1) Model'!$C$13*V1128+'ARIMAX(1,1,1) Model'!$C$14*A1128+'ARIMAX(1,1,1) Model'!$C$15*SIN(2*PI()*A1128/'ARIMAX(1,1,1) Model'!$C$24)+'ARIMAX(1,1,1) Model'!$C$16*COS(2*PI()*A1128/'ARIMAX(1,1,1) Model'!$C$24)+'ARIMAX(1,1,1) Model'!$C$17*SIN(4*PI()*A1128/'ARIMAX(1,1,1) Model'!$C$24)+'ARIMAX(1,1,1) Model'!$C$18*COS(4*PI()*A1128/'ARIMAX(1,1,1) Model'!$C$24)</f>
        <v>1998.33813126008</v>
      </c>
      <c r="AR1128" s="31" t="n">
        <f aca="false">IF(ISNUMBER(C1128),C1128,AP1128)-AQ1128</f>
        <v>6696.66186873992</v>
      </c>
      <c r="AS1128" s="31" t="n">
        <f aca="false">IF(ISNUMBER(C1128),C1128-AP1128,0)</f>
        <v>-117.737389350856</v>
      </c>
      <c r="AT1128" s="32"/>
      <c r="AU1128" s="33"/>
      <c r="AV1128" s="33"/>
      <c r="AW1128" s="31"/>
      <c r="AX1128" s="31"/>
    </row>
    <row r="1129" customFormat="false" ht="16.5" hidden="false" customHeight="true" outlineLevel="0" collapsed="false">
      <c r="A1129" s="23" t="n">
        <v>1128</v>
      </c>
      <c r="B1129" s="24" t="n">
        <v>41166</v>
      </c>
      <c r="C1129" s="23" t="n">
        <v>8632</v>
      </c>
      <c r="D1129" s="25"/>
      <c r="E1129" s="25" t="n">
        <v>393000</v>
      </c>
      <c r="F1129" s="25"/>
      <c r="G1129" s="25" t="n">
        <v>97.562</v>
      </c>
      <c r="H1129" s="25" t="n">
        <v>115.408</v>
      </c>
      <c r="I1129" s="25" t="n">
        <v>3.847</v>
      </c>
      <c r="J1129" s="25" t="n">
        <v>16207.115</v>
      </c>
      <c r="K1129" s="25" t="n">
        <v>903501</v>
      </c>
      <c r="L1129" s="25" t="n">
        <v>1944</v>
      </c>
      <c r="M1129" s="25" t="n">
        <v>14.38</v>
      </c>
      <c r="N1129" s="25" t="n">
        <v>260376</v>
      </c>
      <c r="O1129" s="25" t="n">
        <v>11016.8</v>
      </c>
      <c r="P1129" s="25" t="n">
        <v>2829849</v>
      </c>
      <c r="Q1129" s="25" t="n">
        <v>17800</v>
      </c>
      <c r="R1129" s="25" t="n">
        <v>10281</v>
      </c>
      <c r="S1129" s="25" t="n">
        <v>11.384</v>
      </c>
      <c r="T1129" s="25" t="n">
        <v>116.8</v>
      </c>
      <c r="U1129" s="25" t="n">
        <v>20</v>
      </c>
      <c r="V1129" s="25" t="n">
        <v>92.5</v>
      </c>
      <c r="W1129" s="25" t="n">
        <v>91.88215</v>
      </c>
      <c r="X1129" s="25"/>
      <c r="Y1129" s="25"/>
      <c r="Z1129" s="25"/>
      <c r="AA1129" s="25" t="n">
        <v>312295</v>
      </c>
      <c r="AB1129" s="26"/>
      <c r="AC1129" s="27" t="n">
        <v>0</v>
      </c>
      <c r="AD1129" s="28" t="n">
        <v>1.2</v>
      </c>
      <c r="AE1129" s="28" t="n">
        <v>54.1</v>
      </c>
      <c r="AF1129" s="27"/>
      <c r="AG1129" s="29" t="n">
        <f aca="false">6753.47943187+0.36116788*I1129+0.01252571*N1129-22.85359542*V1129+0.00407811*AA1129-0.00067349*E1129</f>
        <v>8911.19732776436</v>
      </c>
      <c r="AH1129" s="29" t="n">
        <f aca="false">A1129*'Simple Linear Regression'!$B$18+'Simple Linear Regression'!$B$17</f>
        <v>8847.56217758431</v>
      </c>
      <c r="AI1129" s="29" t="n">
        <f aca="false">7491.3971+0.0137554*N1129-0.00058829*E1129-34.3283*V1129+0.30565*L1129+54.6031*M1129</f>
        <v>9045.7835884</v>
      </c>
      <c r="AJ1129" s="29" t="n">
        <f aca="false">7491.3971-0.00058829*E1129+0.30565*L1129+54.6031*M1129+0.0137554*N1129-34.3283*V1129</f>
        <v>9045.7835884</v>
      </c>
      <c r="AK1129" s="30" t="n">
        <f aca="false">11611.58410651-152.38769329*I403+0.00324611*N403-2.92151591*V403-0.00770426*AA403-0.00077781*E403</f>
        <v>9587.09440834562</v>
      </c>
      <c r="AL1129" s="29" t="n">
        <f aca="false">2192.59+2373.87*I1129+0.0316653*N1129-15.7623*V1129+0.00202406*AA1129-0.000740146*E1129-0.00963493*(I1129*N1129)</f>
        <v>8801.97939143304</v>
      </c>
      <c r="AM1129" s="30" t="n">
        <f aca="false">5205.907083+122.0638992*I1129+13.609808*(N1129/1000)-1.245906883*AD1129+0.7746840854*AE1129-134.2474226*AC1129-1547.125689*IF(AND(B1129&gt;=DATE(2020,3,20),B1129&lt;=DATE(2020,6,26)),1,0)</f>
        <v>9259.56959179094</v>
      </c>
      <c r="AN1129" s="30" t="n">
        <f aca="false">IF(ISNUMBER(C1130),C1130,AN1130)-0.8328750492*(AD1131-AD1130)+3.274150872*(AE1131-AE1130)+0.7954612886*((IF(ISNUMBER(C1130),C1130,AN1130)-IF(ISNUMBER(C1129),C1129,AN1129))-(-0.8328750492*(AD1130-AD1129)+3.274150872*(AE1130-AE1129)))-1.394571582*AO1130+0.4181414112*AO1129</f>
        <v>8891.75961422246</v>
      </c>
      <c r="AP1129" s="31" t="n">
        <f aca="false">AQ1129+AR1128+'ARIMAX(1,1,1) Model'!$C$19*(AR1128-AR1127)+'ARIMAX(1,1,1) Model'!$C$20*AS1128</f>
        <v>8737.19553693427</v>
      </c>
      <c r="AQ1129" s="31" t="n">
        <f aca="false">'ARIMAX(1,1,1) Model'!$C$6*I1129+'ARIMAX(1,1,1) Model'!$C$7*N1129/1000+'ARIMAX(1,1,1) Model'!$C$8*AD1129+'ARIMAX(1,1,1) Model'!$C$9*AE1129+'ARIMAX(1,1,1) Model'!$C$10*AC1129+'ARIMAX(1,1,1) Model'!$C$11*IF(AND(B1129&gt;='ARIMAX(1,1,1) Model'!$C$25,B1129&lt;='ARIMAX(1,1,1) Model'!$C$26),1,0)+'ARIMAX(1,1,1) Model'!$C$12*E1129/1000+'ARIMAX(1,1,1) Model'!$C$13*V1129+'ARIMAX(1,1,1) Model'!$C$14*A1129+'ARIMAX(1,1,1) Model'!$C$15*SIN(2*PI()*A1129/'ARIMAX(1,1,1) Model'!$C$24)+'ARIMAX(1,1,1) Model'!$C$16*COS(2*PI()*A1129/'ARIMAX(1,1,1) Model'!$C$24)+'ARIMAX(1,1,1) Model'!$C$17*SIN(4*PI()*A1129/'ARIMAX(1,1,1) Model'!$C$24)+'ARIMAX(1,1,1) Model'!$C$18*COS(4*PI()*A1129/'ARIMAX(1,1,1) Model'!$C$24)</f>
        <v>1971.1956920342</v>
      </c>
      <c r="AR1129" s="31" t="n">
        <f aca="false">IF(ISNUMBER(C1129),C1129,AP1129)-AQ1129</f>
        <v>6660.8043079658</v>
      </c>
      <c r="AS1129" s="31" t="n">
        <f aca="false">IF(ISNUMBER(C1129),C1129-AP1129,0)</f>
        <v>-105.195536934274</v>
      </c>
      <c r="AT1129" s="32"/>
      <c r="AU1129" s="33"/>
      <c r="AV1129" s="33"/>
      <c r="AW1129" s="31"/>
      <c r="AX1129" s="31"/>
    </row>
    <row r="1130" customFormat="false" ht="16.5" hidden="false" customHeight="true" outlineLevel="0" collapsed="false">
      <c r="A1130" s="23" t="n">
        <v>1129</v>
      </c>
      <c r="B1130" s="24" t="n">
        <v>41173</v>
      </c>
      <c r="C1130" s="23" t="n">
        <v>8770</v>
      </c>
      <c r="D1130" s="25"/>
      <c r="E1130" s="25" t="n">
        <v>392000</v>
      </c>
      <c r="F1130" s="25"/>
      <c r="G1130" s="25" t="n">
        <v>93.702</v>
      </c>
      <c r="H1130" s="25" t="n">
        <v>111.832</v>
      </c>
      <c r="I1130" s="25" t="n">
        <v>3.878</v>
      </c>
      <c r="J1130" s="25" t="n">
        <v>16207.115</v>
      </c>
      <c r="K1130" s="25" t="n">
        <v>903501</v>
      </c>
      <c r="L1130" s="25" t="n">
        <v>1944</v>
      </c>
      <c r="M1130" s="25" t="n">
        <v>14.444</v>
      </c>
      <c r="N1130" s="25" t="n">
        <v>260244</v>
      </c>
      <c r="O1130" s="25" t="n">
        <v>11016.8</v>
      </c>
      <c r="P1130" s="25" t="n">
        <v>2829849</v>
      </c>
      <c r="Q1130" s="25" t="n">
        <v>17800</v>
      </c>
      <c r="R1130" s="25" t="n">
        <v>10281</v>
      </c>
      <c r="S1130" s="25" t="n">
        <v>11.384</v>
      </c>
      <c r="T1130" s="25" t="n">
        <v>116.8</v>
      </c>
      <c r="U1130" s="25" t="n">
        <v>20</v>
      </c>
      <c r="V1130" s="25" t="n">
        <v>92.5</v>
      </c>
      <c r="W1130" s="25" t="n">
        <v>90.90444</v>
      </c>
      <c r="X1130" s="25"/>
      <c r="Y1130" s="25"/>
      <c r="Z1130" s="25"/>
      <c r="AA1130" s="25" t="n">
        <v>312295</v>
      </c>
      <c r="AB1130" s="26"/>
      <c r="AC1130" s="27" t="n">
        <v>0</v>
      </c>
      <c r="AD1130" s="28" t="n">
        <v>6.2</v>
      </c>
      <c r="AE1130" s="28" t="n">
        <v>44.6</v>
      </c>
      <c r="AF1130" s="27"/>
      <c r="AG1130" s="29" t="n">
        <f aca="false">6753.47943187+0.36116788*I1130+0.01252571*N1130-22.85359542*V1130+0.00407811*AA1130-0.00067349*E1130</f>
        <v>8910.22862024864</v>
      </c>
      <c r="AH1130" s="29" t="n">
        <f aca="false">A1130*'Simple Linear Regression'!$B$18+'Simple Linear Regression'!$B$17</f>
        <v>8848.41521466821</v>
      </c>
      <c r="AI1130" s="29" t="n">
        <f aca="false">7491.3971+0.0137554*N1130-0.00058829*E1130-34.3283*V1130+0.30565*L1130+54.6031*M1130</f>
        <v>9048.050764</v>
      </c>
      <c r="AJ1130" s="29" t="n">
        <f aca="false">7491.3971-0.00058829*E1130+0.30565*L1130+54.6031*M1130+0.0137554*N1130-34.3283*V1130</f>
        <v>9048.050764</v>
      </c>
      <c r="AK1130" s="30" t="n">
        <f aca="false">11611.58410651-152.38769329*I404+0.00324611*N404-2.92151591*V404-0.00770426*AA404-0.00077781*E404</f>
        <v>9585.99595142549</v>
      </c>
      <c r="AL1130" s="29" t="n">
        <f aca="false">2192.59+2373.87*I1130+0.0316653*N1130-15.7623*V1130+0.00202406*AA1130-0.000740146*E1130-0.00963493*(I1130*N1130)</f>
        <v>8799.29192941624</v>
      </c>
      <c r="AM1130" s="30" t="n">
        <f aca="false">5205.907083+122.0638992*I1130+13.609808*(N1130/1000)-1.245906883*AD1130+0.7746840854*AE1130-134.2474226*AC1130-1547.125689*IF(AND(B1130&gt;=DATE(2020,3,20),B1130&lt;=DATE(2020,6,26)),1,0)</f>
        <v>9247.96804478384</v>
      </c>
      <c r="AN1130" s="30" t="n">
        <f aca="false">IF(ISNUMBER(C1131),C1131,AN1131)-0.8328750492*(AD1132-AD1131)+3.274150872*(AE1132-AE1131)+0.7954612886*((IF(ISNUMBER(C1131),C1131,AN1131)-IF(ISNUMBER(C1130),C1130,AN1130))-(-0.8328750492*(AD1131-AD1130)+3.274150872*(AE1131-AE1130)))-1.394571582*AO1131+0.4181414112*AO1130</f>
        <v>8507.52624011779</v>
      </c>
      <c r="AP1130" s="31" t="n">
        <f aca="false">AQ1130+AR1129+'ARIMAX(1,1,1) Model'!$C$19*(AR1129-AR1128)+'ARIMAX(1,1,1) Model'!$C$20*AS1129</f>
        <v>8687.04964423833</v>
      </c>
      <c r="AQ1130" s="31" t="n">
        <f aca="false">'ARIMAX(1,1,1) Model'!$C$6*I1130+'ARIMAX(1,1,1) Model'!$C$7*N1130/1000+'ARIMAX(1,1,1) Model'!$C$8*AD1130+'ARIMAX(1,1,1) Model'!$C$9*AE1130+'ARIMAX(1,1,1) Model'!$C$10*AC1130+'ARIMAX(1,1,1) Model'!$C$11*IF(AND(B1130&gt;='ARIMAX(1,1,1) Model'!$C$25,B1130&lt;='ARIMAX(1,1,1) Model'!$C$26),1,0)+'ARIMAX(1,1,1) Model'!$C$12*E1130/1000+'ARIMAX(1,1,1) Model'!$C$13*V1130+'ARIMAX(1,1,1) Model'!$C$14*A1130+'ARIMAX(1,1,1) Model'!$C$15*SIN(2*PI()*A1130/'ARIMAX(1,1,1) Model'!$C$24)+'ARIMAX(1,1,1) Model'!$C$16*COS(2*PI()*A1130/'ARIMAX(1,1,1) Model'!$C$24)+'ARIMAX(1,1,1) Model'!$C$17*SIN(4*PI()*A1130/'ARIMAX(1,1,1) Model'!$C$24)+'ARIMAX(1,1,1) Model'!$C$18*COS(4*PI()*A1130/'ARIMAX(1,1,1) Model'!$C$24)</f>
        <v>1935.05781724618</v>
      </c>
      <c r="AR1130" s="31" t="n">
        <f aca="false">IF(ISNUMBER(C1130),C1130,AP1130)-AQ1130</f>
        <v>6834.94218275382</v>
      </c>
      <c r="AS1130" s="31" t="n">
        <f aca="false">IF(ISNUMBER(C1130),C1130-AP1130,0)</f>
        <v>82.9503557616663</v>
      </c>
      <c r="AT1130" s="32"/>
      <c r="AU1130" s="33"/>
      <c r="AV1130" s="33"/>
      <c r="AW1130" s="31"/>
      <c r="AX1130" s="31"/>
    </row>
    <row r="1131" customFormat="false" ht="16.5" hidden="false" customHeight="true" outlineLevel="0" collapsed="false">
      <c r="A1131" s="23" t="n">
        <v>1130</v>
      </c>
      <c r="B1131" s="24" t="n">
        <v>41180</v>
      </c>
      <c r="C1131" s="23" t="n">
        <v>8633</v>
      </c>
      <c r="D1131" s="25"/>
      <c r="E1131" s="25" t="n">
        <v>377000</v>
      </c>
      <c r="F1131" s="25"/>
      <c r="G1131" s="25" t="n">
        <v>91.348</v>
      </c>
      <c r="H1131" s="25" t="n">
        <v>110.354</v>
      </c>
      <c r="I1131" s="25" t="n">
        <v>3.826</v>
      </c>
      <c r="J1131" s="25" t="n">
        <v>16207.115</v>
      </c>
      <c r="K1131" s="25" t="n">
        <v>903501</v>
      </c>
      <c r="L1131" s="25" t="n">
        <v>1944</v>
      </c>
      <c r="M1131" s="25" t="n">
        <v>14.444</v>
      </c>
      <c r="N1131" s="25" t="n">
        <v>260244</v>
      </c>
      <c r="O1131" s="25" t="n">
        <v>11016.8</v>
      </c>
      <c r="P1131" s="25" t="n">
        <v>2829849</v>
      </c>
      <c r="Q1131" s="25" t="n">
        <v>17800</v>
      </c>
      <c r="R1131" s="25" t="n">
        <v>10281</v>
      </c>
      <c r="S1131" s="25" t="n">
        <v>11.384</v>
      </c>
      <c r="T1131" s="25" t="n">
        <v>116.8</v>
      </c>
      <c r="U1131" s="25" t="n">
        <v>20</v>
      </c>
      <c r="V1131" s="25" t="n">
        <v>92.5</v>
      </c>
      <c r="W1131" s="25" t="n">
        <v>90.5097</v>
      </c>
      <c r="X1131" s="25"/>
      <c r="Y1131" s="25"/>
      <c r="Z1131" s="25"/>
      <c r="AA1131" s="25" t="n">
        <v>312295</v>
      </c>
      <c r="AB1131" s="26"/>
      <c r="AC1131" s="27" t="n">
        <v>0</v>
      </c>
      <c r="AD1131" s="28" t="n">
        <v>13.7</v>
      </c>
      <c r="AE1131" s="28" t="n">
        <v>41.6</v>
      </c>
      <c r="AF1131" s="27"/>
      <c r="AG1131" s="29" t="n">
        <f aca="false">6753.47943187+0.36116788*I1131+0.01252571*N1131-22.85359542*V1131+0.00407811*AA1131-0.00067349*E1131</f>
        <v>8920.31218951888</v>
      </c>
      <c r="AH1131" s="29" t="n">
        <f aca="false">A1131*'Simple Linear Regression'!$B$18+'Simple Linear Regression'!$B$17</f>
        <v>8849.26825175211</v>
      </c>
      <c r="AI1131" s="29" t="n">
        <f aca="false">7491.3971+0.0137554*N1131-0.00058829*E1131-34.3283*V1131+0.30565*L1131+54.6031*M1131</f>
        <v>9056.875114</v>
      </c>
      <c r="AJ1131" s="29" t="n">
        <f aca="false">7491.3971-0.00058829*E1131+0.30565*L1131+54.6031*M1131+0.0137554*N1131-34.3283*V1131</f>
        <v>9056.875114</v>
      </c>
      <c r="AK1131" s="30" t="n">
        <f aca="false">11611.58410651-152.38769329*I405+0.00324611*N405-2.92151591*V405-0.00770426*AA405-0.00077781*E405</f>
        <v>9593.60579219865</v>
      </c>
      <c r="AL1131" s="29" t="n">
        <f aca="false">2192.59+2373.87*I1131+0.0316653*N1131-15.7623*V1131+0.00202406*AA1131-0.000740146*E1131-0.00963493*(I1131*N1131)</f>
        <v>8817.33938100808</v>
      </c>
      <c r="AM1131" s="30" t="n">
        <f aca="false">5205.907083+122.0638992*I1131+13.609808*(N1131/1000)-1.245906883*AD1131+0.7746840854*AE1131-134.2474226*AC1131-1547.125689*IF(AND(B1131&gt;=DATE(2020,3,20),B1131&lt;=DATE(2020,6,26)),1,0)</f>
        <v>9229.95236814674</v>
      </c>
      <c r="AN1131" s="30" t="n">
        <f aca="false">IF(ISNUMBER(C1132),C1132,AN1132)-0.8328750492*(AD1133-AD1132)+3.274150872*(AE1133-AE1132)+0.7954612886*((IF(ISNUMBER(C1132),C1132,AN1132)-IF(ISNUMBER(C1131),C1131,AN1131))-(-0.8328750492*(AD1132-AD1131)+3.274150872*(AE1132-AE1131)))-1.394571582*AO1132+0.4181414112*AO1131</f>
        <v>8480.92279065707</v>
      </c>
      <c r="AP1131" s="31" t="n">
        <f aca="false">AQ1131+AR1130+'ARIMAX(1,1,1) Model'!$C$19*(AR1130-AR1129)+'ARIMAX(1,1,1) Model'!$C$20*AS1130</f>
        <v>8728.26034152285</v>
      </c>
      <c r="AQ1131" s="31" t="n">
        <f aca="false">'ARIMAX(1,1,1) Model'!$C$6*I1131+'ARIMAX(1,1,1) Model'!$C$7*N1131/1000+'ARIMAX(1,1,1) Model'!$C$8*AD1131+'ARIMAX(1,1,1) Model'!$C$9*AE1131+'ARIMAX(1,1,1) Model'!$C$10*AC1131+'ARIMAX(1,1,1) Model'!$C$11*IF(AND(B1131&gt;='ARIMAX(1,1,1) Model'!$C$25,B1131&lt;='ARIMAX(1,1,1) Model'!$C$26),1,0)+'ARIMAX(1,1,1) Model'!$C$12*E1131/1000+'ARIMAX(1,1,1) Model'!$C$13*V1131+'ARIMAX(1,1,1) Model'!$C$14*A1131+'ARIMAX(1,1,1) Model'!$C$15*SIN(2*PI()*A1131/'ARIMAX(1,1,1) Model'!$C$24)+'ARIMAX(1,1,1) Model'!$C$16*COS(2*PI()*A1131/'ARIMAX(1,1,1) Model'!$C$24)+'ARIMAX(1,1,1) Model'!$C$17*SIN(4*PI()*A1131/'ARIMAX(1,1,1) Model'!$C$24)+'ARIMAX(1,1,1) Model'!$C$18*COS(4*PI()*A1131/'ARIMAX(1,1,1) Model'!$C$24)</f>
        <v>1950.99645114343</v>
      </c>
      <c r="AR1131" s="31" t="n">
        <f aca="false">IF(ISNUMBER(C1131),C1131,AP1131)-AQ1131</f>
        <v>6682.00354885657</v>
      </c>
      <c r="AS1131" s="31" t="n">
        <f aca="false">IF(ISNUMBER(C1131),C1131-AP1131,0)</f>
        <v>-95.2603415228532</v>
      </c>
      <c r="AT1131" s="32"/>
      <c r="AU1131" s="33"/>
      <c r="AV1131" s="33"/>
      <c r="AW1131" s="31"/>
      <c r="AX1131" s="31"/>
    </row>
    <row r="1132" customFormat="false" ht="16.5" hidden="false" customHeight="true" outlineLevel="0" collapsed="false">
      <c r="A1132" s="23" t="n">
        <v>1131</v>
      </c>
      <c r="B1132" s="24" t="n">
        <v>41187</v>
      </c>
      <c r="C1132" s="23" t="n">
        <v>8587</v>
      </c>
      <c r="D1132" s="25"/>
      <c r="E1132" s="25" t="n">
        <v>376000</v>
      </c>
      <c r="F1132" s="25"/>
      <c r="G1132" s="25" t="n">
        <v>90.814</v>
      </c>
      <c r="H1132" s="25" t="n">
        <v>111.408</v>
      </c>
      <c r="I1132" s="25" t="n">
        <v>3.804</v>
      </c>
      <c r="J1132" s="25" t="n">
        <v>16207.115</v>
      </c>
      <c r="K1132" s="25" t="n">
        <v>903501</v>
      </c>
      <c r="L1132" s="25" t="n">
        <v>1944</v>
      </c>
      <c r="M1132" s="25" t="n">
        <v>14.444</v>
      </c>
      <c r="N1132" s="25" t="n">
        <v>260244</v>
      </c>
      <c r="O1132" s="25" t="n">
        <v>11016.8</v>
      </c>
      <c r="P1132" s="25" t="n">
        <v>2829849</v>
      </c>
      <c r="Q1132" s="25" t="n">
        <v>17800</v>
      </c>
      <c r="R1132" s="25" t="n">
        <v>10281</v>
      </c>
      <c r="S1132" s="25" t="n">
        <v>11.384</v>
      </c>
      <c r="T1132" s="25" t="n">
        <v>116.8</v>
      </c>
      <c r="U1132" s="25" t="n">
        <v>20</v>
      </c>
      <c r="V1132" s="25" t="n">
        <v>92.5</v>
      </c>
      <c r="W1132" s="25" t="n">
        <v>90.8049</v>
      </c>
      <c r="X1132" s="25"/>
      <c r="Y1132" s="25"/>
      <c r="Z1132" s="25"/>
      <c r="AA1132" s="25" t="n">
        <v>312295</v>
      </c>
      <c r="AB1132" s="26"/>
      <c r="AC1132" s="27" t="n">
        <v>0</v>
      </c>
      <c r="AD1132" s="28" t="n">
        <v>11.9</v>
      </c>
      <c r="AE1132" s="28" t="n">
        <v>32.2</v>
      </c>
      <c r="AF1132" s="27"/>
      <c r="AG1132" s="29" t="n">
        <f aca="false">6753.47943187+0.36116788*I1132+0.01252571*N1132-22.85359542*V1132+0.00407811*AA1132-0.00067349*E1132</f>
        <v>8920.97773382552</v>
      </c>
      <c r="AH1132" s="29" t="n">
        <f aca="false">A1132*'Simple Linear Regression'!$B$18+'Simple Linear Regression'!$B$17</f>
        <v>8850.12128883602</v>
      </c>
      <c r="AI1132" s="29" t="n">
        <f aca="false">7491.3971+0.0137554*N1132-0.00058829*E1132-34.3283*V1132+0.30565*L1132+54.6031*M1132</f>
        <v>9057.463404</v>
      </c>
      <c r="AJ1132" s="29" t="n">
        <f aca="false">7491.3971-0.00058829*E1132+0.30565*L1132+54.6031*M1132+0.0137554*N1132-34.3283*V1132</f>
        <v>9057.463404</v>
      </c>
      <c r="AK1132" s="30" t="n">
        <f aca="false">11611.58410651-152.38769329*I406+0.00324611*N406-2.92151591*V406-0.00770426*AA406-0.00077781*E406</f>
        <v>9593.1004795281</v>
      </c>
      <c r="AL1132" s="29" t="n">
        <f aca="false">2192.59+2373.87*I1132+0.0316653*N1132-15.7623*V1132+0.00202406*AA1132-0.000740146*E1132-0.00963493*(I1132*N1132)</f>
        <v>8821.01790691232</v>
      </c>
      <c r="AM1132" s="30" t="n">
        <f aca="false">5205.907083+122.0638992*I1132+13.609808*(N1132/1000)-1.245906883*AD1132+0.7746840854*AE1132-134.2474226*AC1132-1547.125689*IF(AND(B1132&gt;=DATE(2020,3,20),B1132&lt;=DATE(2020,6,26)),1,0)</f>
        <v>9222.22756435098</v>
      </c>
      <c r="AN1132" s="30" t="n">
        <f aca="false">IF(ISNUMBER(C1133),C1133,AN1133)-0.8328750492*(AD1134-AD1133)+3.274150872*(AE1134-AE1133)+0.7954612886*((IF(ISNUMBER(C1133),C1133,AN1133)-IF(ISNUMBER(C1132),C1132,AN1132))-(-0.8328750492*(AD1133-AD1132)+3.274150872*(AE1133-AE1132)))-1.394571582*AO1133+0.4181414112*AO1132</f>
        <v>8959.84627612034</v>
      </c>
      <c r="AP1132" s="31" t="n">
        <f aca="false">AQ1132+AR1131+'ARIMAX(1,1,1) Model'!$C$19*(AR1131-AR1130)+'ARIMAX(1,1,1) Model'!$C$20*AS1131</f>
        <v>8678.5540629775</v>
      </c>
      <c r="AQ1132" s="31" t="n">
        <f aca="false">'ARIMAX(1,1,1) Model'!$C$6*I1132+'ARIMAX(1,1,1) Model'!$C$7*N1132/1000+'ARIMAX(1,1,1) Model'!$C$8*AD1132+'ARIMAX(1,1,1) Model'!$C$9*AE1132+'ARIMAX(1,1,1) Model'!$C$10*AC1132+'ARIMAX(1,1,1) Model'!$C$11*IF(AND(B1132&gt;='ARIMAX(1,1,1) Model'!$C$25,B1132&lt;='ARIMAX(1,1,1) Model'!$C$26),1,0)+'ARIMAX(1,1,1) Model'!$C$12*E1132/1000+'ARIMAX(1,1,1) Model'!$C$13*V1132+'ARIMAX(1,1,1) Model'!$C$14*A1132+'ARIMAX(1,1,1) Model'!$C$15*SIN(2*PI()*A1132/'ARIMAX(1,1,1) Model'!$C$24)+'ARIMAX(1,1,1) Model'!$C$16*COS(2*PI()*A1132/'ARIMAX(1,1,1) Model'!$C$24)+'ARIMAX(1,1,1) Model'!$C$17*SIN(4*PI()*A1132/'ARIMAX(1,1,1) Model'!$C$24)+'ARIMAX(1,1,1) Model'!$C$18*COS(4*PI()*A1132/'ARIMAX(1,1,1) Model'!$C$24)</f>
        <v>1925.72460999829</v>
      </c>
      <c r="AR1132" s="31" t="n">
        <f aca="false">IF(ISNUMBER(C1132),C1132,AP1132)-AQ1132</f>
        <v>6661.27539000171</v>
      </c>
      <c r="AS1132" s="31" t="n">
        <f aca="false">IF(ISNUMBER(C1132),C1132-AP1132,0)</f>
        <v>-91.5540629775042</v>
      </c>
      <c r="AT1132" s="32"/>
      <c r="AU1132" s="33"/>
      <c r="AV1132" s="33"/>
      <c r="AW1132" s="31"/>
      <c r="AX1132" s="31"/>
    </row>
    <row r="1133" customFormat="false" ht="16.5" hidden="false" customHeight="true" outlineLevel="0" collapsed="false">
      <c r="A1133" s="23" t="n">
        <v>1132</v>
      </c>
      <c r="B1133" s="24" t="n">
        <v>41194</v>
      </c>
      <c r="C1133" s="23" t="n">
        <v>8729</v>
      </c>
      <c r="D1133" s="25"/>
      <c r="E1133" s="25" t="n">
        <v>350000</v>
      </c>
      <c r="F1133" s="25"/>
      <c r="G1133" s="25" t="n">
        <v>91.422</v>
      </c>
      <c r="H1133" s="25" t="n">
        <v>114.876</v>
      </c>
      <c r="I1133" s="25" t="n">
        <v>3.85</v>
      </c>
      <c r="J1133" s="25" t="n">
        <v>16207.115</v>
      </c>
      <c r="K1133" s="25" t="n">
        <v>854634</v>
      </c>
      <c r="L1133" s="25" t="n">
        <v>1913</v>
      </c>
      <c r="M1133" s="25" t="n">
        <v>14.444</v>
      </c>
      <c r="N1133" s="25" t="n">
        <v>260244</v>
      </c>
      <c r="O1133" s="25" t="n">
        <v>11056</v>
      </c>
      <c r="P1133" s="25" t="n">
        <v>2829849</v>
      </c>
      <c r="Q1133" s="25" t="n">
        <v>17800</v>
      </c>
      <c r="R1133" s="25" t="n">
        <v>10281</v>
      </c>
      <c r="S1133" s="25" t="n">
        <v>11.384</v>
      </c>
      <c r="T1133" s="25" t="n">
        <v>116.8</v>
      </c>
      <c r="U1133" s="25" t="n">
        <v>20</v>
      </c>
      <c r="V1133" s="25" t="n">
        <v>92.5</v>
      </c>
      <c r="W1133" s="25" t="n">
        <v>90.5992</v>
      </c>
      <c r="X1133" s="25"/>
      <c r="Y1133" s="25"/>
      <c r="Z1133" s="25"/>
      <c r="AA1133" s="25" t="n">
        <v>312295</v>
      </c>
      <c r="AB1133" s="26"/>
      <c r="AC1133" s="27" t="n">
        <v>0</v>
      </c>
      <c r="AD1133" s="28" t="n">
        <v>48.6</v>
      </c>
      <c r="AE1133" s="28" t="n">
        <v>13.2</v>
      </c>
      <c r="AF1133" s="27"/>
      <c r="AG1133" s="29" t="n">
        <f aca="false">6753.47943187+0.36116788*I1133+0.01252571*N1133-22.85359542*V1133+0.00407811*AA1133-0.00067349*E1133</f>
        <v>8938.505087548</v>
      </c>
      <c r="AH1133" s="29" t="n">
        <f aca="false">A1133*'Simple Linear Regression'!$B$18+'Simple Linear Regression'!$B$17</f>
        <v>8850.97432591992</v>
      </c>
      <c r="AI1133" s="29" t="n">
        <f aca="false">7491.3971+0.0137554*N1133-0.00058829*E1133-34.3283*V1133+0.30565*L1133+54.6031*M1133</f>
        <v>9063.283794</v>
      </c>
      <c r="AJ1133" s="29" t="n">
        <f aca="false">7491.3971-0.00058829*E1133+0.30565*L1133+54.6031*M1133+0.0137554*N1133-34.3283*V1133</f>
        <v>9063.283794</v>
      </c>
      <c r="AK1133" s="30" t="n">
        <f aca="false">11611.58410651-152.38769329*I407+0.00324611*N407-2.92151591*V407-0.00770426*AA407-0.00077781*E407</f>
        <v>9587.18277491468</v>
      </c>
      <c r="AL1133" s="29" t="n">
        <f aca="false">2192.59+2373.87*I1133+0.0316653*N1133-15.7623*V1133+0.00202406*AA1133-0.000740146*E1133-0.00963493*(I1133*N1133)</f>
        <v>8834.117817658</v>
      </c>
      <c r="AM1133" s="30" t="n">
        <f aca="false">5205.907083+122.0638992*I1133+13.609808*(N1133/1000)-1.245906883*AD1133+0.7746840854*AE1133-134.2474226*AC1133-1547.125689*IF(AND(B1133&gt;=DATE(2020,3,20),B1133&lt;=DATE(2020,6,26)),1,0)</f>
        <v>9167.39872348548</v>
      </c>
      <c r="AN1133" s="30" t="n">
        <f aca="false">IF(ISNUMBER(C1134),C1134,AN1134)-0.8328750492*(AD1135-AD1134)+3.274150872*(AE1135-AE1134)+0.7954612886*((IF(ISNUMBER(C1134),C1134,AN1134)-IF(ISNUMBER(C1133),C1133,AN1133))-(-0.8328750492*(AD1134-AD1133)+3.274150872*(AE1134-AE1133)))-1.394571582*AO1134+0.4181414112*AO1133</f>
        <v>8248.01407853692</v>
      </c>
      <c r="AP1133" s="31" t="n">
        <f aca="false">AQ1133+AR1132+'ARIMAX(1,1,1) Model'!$C$19*(AR1132-AR1131)+'ARIMAX(1,1,1) Model'!$C$20*AS1132</f>
        <v>8639.51350098966</v>
      </c>
      <c r="AQ1133" s="31" t="n">
        <f aca="false">'ARIMAX(1,1,1) Model'!$C$6*I1133+'ARIMAX(1,1,1) Model'!$C$7*N1133/1000+'ARIMAX(1,1,1) Model'!$C$8*AD1133+'ARIMAX(1,1,1) Model'!$C$9*AE1133+'ARIMAX(1,1,1) Model'!$C$10*AC1133+'ARIMAX(1,1,1) Model'!$C$11*IF(AND(B1133&gt;='ARIMAX(1,1,1) Model'!$C$25,B1133&lt;='ARIMAX(1,1,1) Model'!$C$26),1,0)+'ARIMAX(1,1,1) Model'!$C$12*E1133/1000+'ARIMAX(1,1,1) Model'!$C$13*V1133+'ARIMAX(1,1,1) Model'!$C$14*A1133+'ARIMAX(1,1,1) Model'!$C$15*SIN(2*PI()*A1133/'ARIMAX(1,1,1) Model'!$C$24)+'ARIMAX(1,1,1) Model'!$C$16*COS(2*PI()*A1133/'ARIMAX(1,1,1) Model'!$C$24)+'ARIMAX(1,1,1) Model'!$C$17*SIN(4*PI()*A1133/'ARIMAX(1,1,1) Model'!$C$24)+'ARIMAX(1,1,1) Model'!$C$18*COS(4*PI()*A1133/'ARIMAX(1,1,1) Model'!$C$24)</f>
        <v>1897.85346198836</v>
      </c>
      <c r="AR1133" s="31" t="n">
        <f aca="false">IF(ISNUMBER(C1133),C1133,AP1133)-AQ1133</f>
        <v>6831.14653801164</v>
      </c>
      <c r="AS1133" s="31" t="n">
        <f aca="false">IF(ISNUMBER(C1133),C1133-AP1133,0)</f>
        <v>89.4864990103379</v>
      </c>
      <c r="AT1133" s="32"/>
      <c r="AU1133" s="33"/>
      <c r="AV1133" s="33"/>
      <c r="AW1133" s="31"/>
      <c r="AX1133" s="31"/>
    </row>
    <row r="1134" customFormat="false" ht="16.5" hidden="false" customHeight="true" outlineLevel="0" collapsed="false">
      <c r="A1134" s="23" t="n">
        <v>1133</v>
      </c>
      <c r="B1134" s="24" t="n">
        <v>41201</v>
      </c>
      <c r="C1134" s="23" t="n">
        <v>8493</v>
      </c>
      <c r="D1134" s="25"/>
      <c r="E1134" s="25" t="n">
        <v>386000</v>
      </c>
      <c r="F1134" s="25"/>
      <c r="G1134" s="25" t="n">
        <v>91.59</v>
      </c>
      <c r="H1134" s="25" t="n">
        <v>113.592</v>
      </c>
      <c r="I1134" s="25" t="n">
        <v>3.819</v>
      </c>
      <c r="J1134" s="25" t="n">
        <v>16207.115</v>
      </c>
      <c r="K1134" s="25" t="n">
        <v>854634</v>
      </c>
      <c r="L1134" s="25" t="n">
        <v>1913</v>
      </c>
      <c r="M1134" s="25" t="n">
        <v>15.099</v>
      </c>
      <c r="N1134" s="25" t="n">
        <v>264379</v>
      </c>
      <c r="O1134" s="25" t="n">
        <v>11056</v>
      </c>
      <c r="P1134" s="25" t="n">
        <v>2829849</v>
      </c>
      <c r="Q1134" s="25" t="n">
        <v>17800</v>
      </c>
      <c r="R1134" s="25" t="n">
        <v>10281</v>
      </c>
      <c r="S1134" s="25" t="n">
        <v>11.384</v>
      </c>
      <c r="T1134" s="25" t="n">
        <v>116.8</v>
      </c>
      <c r="U1134" s="25" t="n">
        <v>20</v>
      </c>
      <c r="V1134" s="25" t="n">
        <v>92.5</v>
      </c>
      <c r="W1134" s="25" t="n">
        <v>90.795075</v>
      </c>
      <c r="X1134" s="25"/>
      <c r="Y1134" s="25"/>
      <c r="Z1134" s="25"/>
      <c r="AA1134" s="25" t="n">
        <v>312295</v>
      </c>
      <c r="AB1134" s="26"/>
      <c r="AC1134" s="27" t="n">
        <v>0</v>
      </c>
      <c r="AD1134" s="28" t="n">
        <v>33.4</v>
      </c>
      <c r="AE1134" s="28" t="n">
        <v>22.8</v>
      </c>
      <c r="AF1134" s="27"/>
      <c r="AG1134" s="29" t="n">
        <f aca="false">6753.47943187+0.36116788*I1134+0.01252571*N1134-22.85359542*V1134+0.00407811*AA1134-0.00067349*E1134</f>
        <v>8966.04206219372</v>
      </c>
      <c r="AH1134" s="29" t="n">
        <f aca="false">A1134*'Simple Linear Regression'!$B$18+'Simple Linear Regression'!$B$17</f>
        <v>8851.82736300383</v>
      </c>
      <c r="AI1134" s="29" t="n">
        <f aca="false">7491.3971+0.0137554*N1134-0.00058829*E1134-34.3283*V1134+0.30565*L1134+54.6031*M1134</f>
        <v>9134.7489635</v>
      </c>
      <c r="AJ1134" s="29" t="n">
        <f aca="false">7491.3971-0.00058829*E1134+0.30565*L1134+54.6031*M1134+0.0137554*N1134-34.3283*V1134</f>
        <v>9134.7489635</v>
      </c>
      <c r="AK1134" s="30" t="n">
        <f aca="false">11611.58410651-152.38769329*I408+0.00324611*N408-2.92151591*V408-0.00770426*AA408-0.00077781*E408</f>
        <v>9517.61313021416</v>
      </c>
      <c r="AL1134" s="29" t="n">
        <f aca="false">2192.59+2373.87*I1134+0.0316653*N1134-15.7623*V1134+0.00202406*AA1134-0.000740146*E1134-0.00963493*(I1134*N1134)</f>
        <v>8790.39839820307</v>
      </c>
      <c r="AM1134" s="30" t="n">
        <f aca="false">5205.907083+122.0638992*I1134+13.609808*(N1134/1000)-1.245906883*AD1134+0.7746840854*AE1134-134.2474226*AC1134-1547.125689*IF(AND(B1134&gt;=DATE(2020,3,20),B1134&lt;=DATE(2020,6,26)),1,0)</f>
        <v>9246.26605053172</v>
      </c>
      <c r="AN1134" s="30" t="n">
        <f aca="false">IF(ISNUMBER(C1135),C1135,AN1135)-0.8328750492*(AD1136-AD1135)+3.274150872*(AE1136-AE1135)+0.7954612886*((IF(ISNUMBER(C1135),C1135,AN1135)-IF(ISNUMBER(C1134),C1134,AN1134))-(-0.8328750492*(AD1135-AD1134)+3.274150872*(AE1135-AE1134)))-1.394571582*AO1135+0.4181414112*AO1134</f>
        <v>9080.18213974863</v>
      </c>
      <c r="AP1134" s="31" t="n">
        <f aca="false">AQ1134+AR1133+'ARIMAX(1,1,1) Model'!$C$19*(AR1133-AR1132)+'ARIMAX(1,1,1) Model'!$C$20*AS1133</f>
        <v>8665.82636118151</v>
      </c>
      <c r="AQ1134" s="31" t="n">
        <f aca="false">'ARIMAX(1,1,1) Model'!$C$6*I1134+'ARIMAX(1,1,1) Model'!$C$7*N1134/1000+'ARIMAX(1,1,1) Model'!$C$8*AD1134+'ARIMAX(1,1,1) Model'!$C$9*AE1134+'ARIMAX(1,1,1) Model'!$C$10*AC1134+'ARIMAX(1,1,1) Model'!$C$11*IF(AND(B1134&gt;='ARIMAX(1,1,1) Model'!$C$25,B1134&lt;='ARIMAX(1,1,1) Model'!$C$26),1,0)+'ARIMAX(1,1,1) Model'!$C$12*E1134/1000+'ARIMAX(1,1,1) Model'!$C$13*V1134+'ARIMAX(1,1,1) Model'!$C$14*A1134+'ARIMAX(1,1,1) Model'!$C$15*SIN(2*PI()*A1134/'ARIMAX(1,1,1) Model'!$C$24)+'ARIMAX(1,1,1) Model'!$C$16*COS(2*PI()*A1134/'ARIMAX(1,1,1) Model'!$C$24)+'ARIMAX(1,1,1) Model'!$C$17*SIN(4*PI()*A1134/'ARIMAX(1,1,1) Model'!$C$24)+'ARIMAX(1,1,1) Model'!$C$18*COS(4*PI()*A1134/'ARIMAX(1,1,1) Model'!$C$24)</f>
        <v>1898.65733104004</v>
      </c>
      <c r="AR1134" s="31" t="n">
        <f aca="false">IF(ISNUMBER(C1134),C1134,AP1134)-AQ1134</f>
        <v>6594.34266895996</v>
      </c>
      <c r="AS1134" s="31" t="n">
        <f aca="false">IF(ISNUMBER(C1134),C1134-AP1134,0)</f>
        <v>-172.826361181513</v>
      </c>
      <c r="AT1134" s="32"/>
      <c r="AU1134" s="33"/>
      <c r="AV1134" s="33"/>
      <c r="AW1134" s="31"/>
      <c r="AX1134" s="31"/>
    </row>
    <row r="1135" customFormat="false" ht="16.5" hidden="false" customHeight="true" outlineLevel="0" collapsed="false">
      <c r="A1135" s="23" t="n">
        <v>1134</v>
      </c>
      <c r="B1135" s="24" t="n">
        <v>41208</v>
      </c>
      <c r="C1135" s="23" t="n">
        <v>8844</v>
      </c>
      <c r="D1135" s="25"/>
      <c r="E1135" s="25" t="n">
        <v>374000</v>
      </c>
      <c r="F1135" s="25"/>
      <c r="G1135" s="25" t="n">
        <v>86.354</v>
      </c>
      <c r="H1135" s="25" t="n">
        <v>108.27</v>
      </c>
      <c r="I1135" s="25" t="n">
        <v>3.687</v>
      </c>
      <c r="J1135" s="25" t="n">
        <v>16207.115</v>
      </c>
      <c r="K1135" s="25" t="n">
        <v>854634</v>
      </c>
      <c r="L1135" s="25" t="n">
        <v>1913</v>
      </c>
      <c r="M1135" s="25" t="n">
        <v>15.099</v>
      </c>
      <c r="N1135" s="25" t="n">
        <v>264379</v>
      </c>
      <c r="O1135" s="25" t="n">
        <v>11056</v>
      </c>
      <c r="P1135" s="25" t="n">
        <v>2829849</v>
      </c>
      <c r="Q1135" s="25" t="n">
        <v>17800</v>
      </c>
      <c r="R1135" s="25" t="n">
        <v>10281</v>
      </c>
      <c r="S1135" s="25" t="n">
        <v>11.384</v>
      </c>
      <c r="T1135" s="25" t="n">
        <v>116.8</v>
      </c>
      <c r="U1135" s="25" t="n">
        <v>20</v>
      </c>
      <c r="V1135" s="25" t="n">
        <v>92.5</v>
      </c>
      <c r="W1135" s="25" t="n">
        <v>90.52424</v>
      </c>
      <c r="X1135" s="25"/>
      <c r="Y1135" s="25"/>
      <c r="Z1135" s="25"/>
      <c r="AA1135" s="25" t="n">
        <v>312295</v>
      </c>
      <c r="AB1135" s="26"/>
      <c r="AC1135" s="27" t="n">
        <v>0</v>
      </c>
      <c r="AD1135" s="28" t="n">
        <v>27.8</v>
      </c>
      <c r="AE1135" s="28" t="n">
        <v>14.6</v>
      </c>
      <c r="AF1135" s="27"/>
      <c r="AG1135" s="29" t="n">
        <f aca="false">6753.47943187+0.36116788*I1135+0.01252571*N1135-22.85359542*V1135+0.00407811*AA1135-0.00067349*E1135</f>
        <v>8974.07626803356</v>
      </c>
      <c r="AH1135" s="29" t="n">
        <f aca="false">A1135*'Simple Linear Regression'!$B$18+'Simple Linear Regression'!$B$17</f>
        <v>8852.68040008773</v>
      </c>
      <c r="AI1135" s="29" t="n">
        <f aca="false">7491.3971+0.0137554*N1135-0.00058829*E1135-34.3283*V1135+0.30565*L1135+54.6031*M1135</f>
        <v>9141.8084435</v>
      </c>
      <c r="AJ1135" s="29" t="n">
        <f aca="false">7491.3971-0.00058829*E1135+0.30565*L1135+54.6031*M1135+0.0137554*N1135-34.3283*V1135</f>
        <v>9141.8084435</v>
      </c>
      <c r="AK1135" s="30" t="n">
        <f aca="false">11611.58410651-152.38769329*I409+0.00324611*N409-2.92151591*V409-0.00770426*AA409-0.00077781*E409</f>
        <v>9542.01414406719</v>
      </c>
      <c r="AL1135" s="29" t="n">
        <f aca="false">2192.59+2373.87*I1135+0.0316653*N1135-15.7623*V1135+0.00202406*AA1135-0.000740146*E1135-0.00963493*(I1135*N1135)</f>
        <v>8822.16936712111</v>
      </c>
      <c r="AM1135" s="30" t="n">
        <f aca="false">5205.907083+122.0638992*I1135+13.609808*(N1135/1000)-1.245906883*AD1135+0.7746840854*AE1135-134.2474226*AC1135-1547.125689*IF(AND(B1135&gt;=DATE(2020,3,20),B1135&lt;=DATE(2020,6,26)),1,0)</f>
        <v>9230.77828488184</v>
      </c>
      <c r="AN1135" s="30" t="n">
        <f aca="false">IF(ISNUMBER(C1136),C1136,AN1136)-0.8328750492*(AD1137-AD1136)+3.274150872*(AE1137-AE1136)+0.7954612886*((IF(ISNUMBER(C1136),C1136,AN1136)-IF(ISNUMBER(C1135),C1135,AN1135))-(-0.8328750492*(AD1136-AD1135)+3.274150872*(AE1136-AE1135)))-1.394571582*AO1136+0.4181414112*AO1135</f>
        <v>7918.36873748296</v>
      </c>
      <c r="AP1135" s="31" t="n">
        <f aca="false">AQ1135+AR1134+'ARIMAX(1,1,1) Model'!$C$19*(AR1134-AR1133)+'ARIMAX(1,1,1) Model'!$C$20*AS1134</f>
        <v>8629.89258501755</v>
      </c>
      <c r="AQ1135" s="31" t="n">
        <f aca="false">'ARIMAX(1,1,1) Model'!$C$6*I1135+'ARIMAX(1,1,1) Model'!$C$7*N1135/1000+'ARIMAX(1,1,1) Model'!$C$8*AD1135+'ARIMAX(1,1,1) Model'!$C$9*AE1135+'ARIMAX(1,1,1) Model'!$C$10*AC1135+'ARIMAX(1,1,1) Model'!$C$11*IF(AND(B1135&gt;='ARIMAX(1,1,1) Model'!$C$25,B1135&lt;='ARIMAX(1,1,1) Model'!$C$26),1,0)+'ARIMAX(1,1,1) Model'!$C$12*E1135/1000+'ARIMAX(1,1,1) Model'!$C$13*V1135+'ARIMAX(1,1,1) Model'!$C$14*A1135+'ARIMAX(1,1,1) Model'!$C$15*SIN(2*PI()*A1135/'ARIMAX(1,1,1) Model'!$C$24)+'ARIMAX(1,1,1) Model'!$C$16*COS(2*PI()*A1135/'ARIMAX(1,1,1) Model'!$C$24)+'ARIMAX(1,1,1) Model'!$C$17*SIN(4*PI()*A1135/'ARIMAX(1,1,1) Model'!$C$24)+'ARIMAX(1,1,1) Model'!$C$18*COS(4*PI()*A1135/'ARIMAX(1,1,1) Model'!$C$24)</f>
        <v>1903.08763262246</v>
      </c>
      <c r="AR1135" s="31" t="n">
        <f aca="false">IF(ISNUMBER(C1135),C1135,AP1135)-AQ1135</f>
        <v>6940.91236737754</v>
      </c>
      <c r="AS1135" s="31" t="n">
        <f aca="false">IF(ISNUMBER(C1135),C1135-AP1135,0)</f>
        <v>214.107414982454</v>
      </c>
      <c r="AT1135" s="32"/>
      <c r="AU1135" s="33"/>
      <c r="AV1135" s="33"/>
      <c r="AW1135" s="31"/>
      <c r="AX1135" s="31"/>
    </row>
    <row r="1136" customFormat="false" ht="16.5" hidden="false" customHeight="true" outlineLevel="0" collapsed="false">
      <c r="A1136" s="23" t="n">
        <v>1135</v>
      </c>
      <c r="B1136" s="24" t="n">
        <v>41215</v>
      </c>
      <c r="C1136" s="23" t="n">
        <v>8307</v>
      </c>
      <c r="D1136" s="25"/>
      <c r="E1136" s="25" t="n">
        <v>364000</v>
      </c>
      <c r="F1136" s="25"/>
      <c r="G1136" s="25" t="n">
        <v>85.87</v>
      </c>
      <c r="H1136" s="25" t="n">
        <v>108.85</v>
      </c>
      <c r="I1136" s="25" t="n">
        <v>3.568</v>
      </c>
      <c r="J1136" s="25" t="n">
        <v>16207.115</v>
      </c>
      <c r="K1136" s="25" t="n">
        <v>854634</v>
      </c>
      <c r="L1136" s="25" t="n">
        <v>1913</v>
      </c>
      <c r="M1136" s="25" t="n">
        <v>15.099</v>
      </c>
      <c r="N1136" s="25" t="n">
        <v>264379</v>
      </c>
      <c r="O1136" s="25" t="n">
        <v>11056</v>
      </c>
      <c r="P1136" s="25" t="n">
        <v>2829849</v>
      </c>
      <c r="Q1136" s="25" t="n">
        <v>17800</v>
      </c>
      <c r="R1136" s="25" t="n">
        <v>10281</v>
      </c>
      <c r="S1136" s="25" t="n">
        <v>11.384</v>
      </c>
      <c r="T1136" s="25" t="n">
        <v>116.8</v>
      </c>
      <c r="U1136" s="25" t="n">
        <v>20</v>
      </c>
      <c r="V1136" s="25" t="n">
        <v>92.5</v>
      </c>
      <c r="W1136" s="25" t="n">
        <v>91.03484</v>
      </c>
      <c r="X1136" s="25"/>
      <c r="Y1136" s="25"/>
      <c r="Z1136" s="25"/>
      <c r="AA1136" s="25" t="n">
        <v>312295</v>
      </c>
      <c r="AB1136" s="26"/>
      <c r="AC1136" s="27" t="n">
        <v>0</v>
      </c>
      <c r="AD1136" s="28" t="n">
        <v>74.7</v>
      </c>
      <c r="AE1136" s="28" t="n">
        <v>8</v>
      </c>
      <c r="AF1136" s="27"/>
      <c r="AG1136" s="29" t="n">
        <f aca="false">6753.47943187+0.36116788*I1136+0.01252571*N1136-22.85359542*V1136+0.00407811*AA1136-0.00067349*E1136</f>
        <v>8980.76818905584</v>
      </c>
      <c r="AH1136" s="29" t="n">
        <f aca="false">A1136*'Simple Linear Regression'!$B$18+'Simple Linear Regression'!$B$17</f>
        <v>8853.53343717163</v>
      </c>
      <c r="AI1136" s="29" t="n">
        <f aca="false">7491.3971+0.0137554*N1136-0.00058829*E1136-34.3283*V1136+0.30565*L1136+54.6031*M1136</f>
        <v>9147.6913435</v>
      </c>
      <c r="AJ1136" s="29" t="n">
        <f aca="false">7491.3971-0.00058829*E1136+0.30565*L1136+54.6031*M1136+0.0137554*N1136-34.3283*V1136</f>
        <v>9147.6913435</v>
      </c>
      <c r="AK1136" s="30" t="n">
        <f aca="false">11611.58410651-152.38769329*I410+0.00324611*N410-2.92151591*V410-0.00770426*AA410-0.00077781*E410</f>
        <v>9539.63309946654</v>
      </c>
      <c r="AL1136" s="29" t="n">
        <f aca="false">2192.59+2373.87*I1136+0.0316653*N1136-15.7623*V1136+0.00202406*AA1136-0.000740146*E1136-0.00963493*(I1136*N1136)</f>
        <v>8850.20580297904</v>
      </c>
      <c r="AM1136" s="30" t="n">
        <f aca="false">5205.907083+122.0638992*I1136+13.609808*(N1136/1000)-1.245906883*AD1136+0.7746840854*AE1136-134.2474226*AC1136-1547.125689*IF(AND(B1136&gt;=DATE(2020,3,20),B1136&lt;=DATE(2020,6,26)),1,0)</f>
        <v>9152.7067331007</v>
      </c>
      <c r="AN1136" s="30" t="n">
        <f aca="false">IF(ISNUMBER(C1137),C1137,AN1137)-0.8328750492*(AD1138-AD1137)+3.274150872*(AE1138-AE1137)+0.7954612886*((IF(ISNUMBER(C1137),C1137,AN1137)-IF(ISNUMBER(C1136),C1136,AN1136))-(-0.8328750492*(AD1137-AD1136)+3.274150872*(AE1137-AE1136)))-1.394571582*AO1137+0.4181414112*AO1136</f>
        <v>9369.62389786705</v>
      </c>
      <c r="AP1136" s="31" t="n">
        <f aca="false">AQ1136+AR1135+'ARIMAX(1,1,1) Model'!$C$19*(AR1135-AR1134)+'ARIMAX(1,1,1) Model'!$C$20*AS1135</f>
        <v>8720.40700901944</v>
      </c>
      <c r="AQ1136" s="31" t="n">
        <f aca="false">'ARIMAX(1,1,1) Model'!$C$6*I1136+'ARIMAX(1,1,1) Model'!$C$7*N1136/1000+'ARIMAX(1,1,1) Model'!$C$8*AD1136+'ARIMAX(1,1,1) Model'!$C$9*AE1136+'ARIMAX(1,1,1) Model'!$C$10*AC1136+'ARIMAX(1,1,1) Model'!$C$11*IF(AND(B1136&gt;='ARIMAX(1,1,1) Model'!$C$25,B1136&lt;='ARIMAX(1,1,1) Model'!$C$26),1,0)+'ARIMAX(1,1,1) Model'!$C$12*E1136/1000+'ARIMAX(1,1,1) Model'!$C$13*V1136+'ARIMAX(1,1,1) Model'!$C$14*A1136+'ARIMAX(1,1,1) Model'!$C$15*SIN(2*PI()*A1136/'ARIMAX(1,1,1) Model'!$C$24)+'ARIMAX(1,1,1) Model'!$C$16*COS(2*PI()*A1136/'ARIMAX(1,1,1) Model'!$C$24)+'ARIMAX(1,1,1) Model'!$C$17*SIN(4*PI()*A1136/'ARIMAX(1,1,1) Model'!$C$24)+'ARIMAX(1,1,1) Model'!$C$18*COS(4*PI()*A1136/'ARIMAX(1,1,1) Model'!$C$24)</f>
        <v>1938.40767819481</v>
      </c>
      <c r="AR1136" s="31" t="n">
        <f aca="false">IF(ISNUMBER(C1136),C1136,AP1136)-AQ1136</f>
        <v>6368.59232180519</v>
      </c>
      <c r="AS1136" s="31" t="n">
        <f aca="false">IF(ISNUMBER(C1136),C1136-AP1136,0)</f>
        <v>-413.407009019438</v>
      </c>
      <c r="AT1136" s="32"/>
      <c r="AU1136" s="33"/>
      <c r="AV1136" s="33"/>
      <c r="AW1136" s="31"/>
      <c r="AX1136" s="31"/>
    </row>
    <row r="1137" customFormat="false" ht="16.5" hidden="false" customHeight="true" outlineLevel="0" collapsed="false">
      <c r="A1137" s="23" t="n">
        <v>1136</v>
      </c>
      <c r="B1137" s="24" t="n">
        <v>41222</v>
      </c>
      <c r="C1137" s="23" t="n">
        <v>8908</v>
      </c>
      <c r="D1137" s="25"/>
      <c r="E1137" s="25" t="n">
        <v>365000</v>
      </c>
      <c r="F1137" s="25"/>
      <c r="G1137" s="25" t="n">
        <v>85.982</v>
      </c>
      <c r="H1137" s="25" t="n">
        <v>107.782</v>
      </c>
      <c r="I1137" s="25" t="n">
        <v>3.492</v>
      </c>
      <c r="J1137" s="25" t="n">
        <v>16319.541</v>
      </c>
      <c r="K1137" s="25" t="n">
        <v>851884</v>
      </c>
      <c r="L1137" s="25" t="n">
        <v>1859</v>
      </c>
      <c r="M1137" s="25" t="n">
        <v>15.099</v>
      </c>
      <c r="N1137" s="25" t="n">
        <v>264379</v>
      </c>
      <c r="O1137" s="25" t="n">
        <v>11105.3</v>
      </c>
      <c r="P1137" s="25" t="n">
        <v>2829849</v>
      </c>
      <c r="Q1137" s="25" t="n">
        <v>17800</v>
      </c>
      <c r="R1137" s="25" t="n">
        <v>10281</v>
      </c>
      <c r="S1137" s="25" t="n">
        <v>11.384</v>
      </c>
      <c r="T1137" s="25" t="n">
        <v>117.3</v>
      </c>
      <c r="U1137" s="25" t="n">
        <v>20</v>
      </c>
      <c r="V1137" s="25" t="n">
        <v>91.1</v>
      </c>
      <c r="W1137" s="25" t="n">
        <v>91.1878666666667</v>
      </c>
      <c r="X1137" s="25"/>
      <c r="Y1137" s="25"/>
      <c r="Z1137" s="25"/>
      <c r="AA1137" s="25" t="n">
        <v>312295</v>
      </c>
      <c r="AB1137" s="26"/>
      <c r="AC1137" s="27" t="n">
        <v>0</v>
      </c>
      <c r="AD1137" s="28" t="n">
        <v>91.1</v>
      </c>
      <c r="AE1137" s="28" t="n">
        <v>9.2</v>
      </c>
      <c r="AF1137" s="27"/>
      <c r="AG1137" s="29" t="n">
        <f aca="false">6753.47943187+0.36116788*I1137+0.01252571*N1137-22.85359542*V1137+0.00407811*AA1137-0.00067349*E1137</f>
        <v>9012.06228388496</v>
      </c>
      <c r="AH1137" s="29" t="n">
        <f aca="false">A1137*'Simple Linear Regression'!$B$18+'Simple Linear Regression'!$B$17</f>
        <v>8854.38647425554</v>
      </c>
      <c r="AI1137" s="29" t="n">
        <f aca="false">7491.3971+0.0137554*N1137-0.00058829*E1137-34.3283*V1137+0.30565*L1137+54.6031*M1137</f>
        <v>9178.6575735</v>
      </c>
      <c r="AJ1137" s="29" t="n">
        <f aca="false">7491.3971-0.00058829*E1137+0.30565*L1137+54.6031*M1137+0.0137554*N1137-34.3283*V1137</f>
        <v>9178.6575735</v>
      </c>
      <c r="AK1137" s="30" t="n">
        <f aca="false">11611.58410651-152.38769329*I411+0.00324611*N411-2.92151591*V411-0.00770426*AA411-0.00077781*E411</f>
        <v>9544.55132129134</v>
      </c>
      <c r="AL1137" s="29" t="n">
        <f aca="false">2192.59+2373.87*I1137+0.0316653*N1137-15.7623*V1137+0.00202406*AA1137-0.000740146*E1137-0.00963493*(I1137*N1137)</f>
        <v>8884.71151702276</v>
      </c>
      <c r="AM1137" s="30" t="n">
        <f aca="false">5205.907083+122.0638992*I1137+13.609808*(N1137/1000)-1.245906883*AD1137+0.7746840854*AE1137-134.2474226*AC1137-1547.125689*IF(AND(B1137&gt;=DATE(2020,3,20),B1137&lt;=DATE(2020,6,26)),1,0)</f>
        <v>9123.92662478278</v>
      </c>
      <c r="AN1137" s="30" t="n">
        <f aca="false">IF(ISNUMBER(C1138),C1138,AN1138)-0.8328750492*(AD1139-AD1138)+3.274150872*(AE1139-AE1138)+0.7954612886*((IF(ISNUMBER(C1138),C1138,AN1138)-IF(ISNUMBER(C1137),C1137,AN1137))-(-0.8328750492*(AD1138-AD1137)+3.274150872*(AE1138-AE1137)))-1.394571582*AO1138+0.4181414112*AO1137</f>
        <v>8904.23412621622</v>
      </c>
      <c r="AP1137" s="31" t="n">
        <f aca="false">AQ1137+AR1136+'ARIMAX(1,1,1) Model'!$C$19*(AR1136-AR1135)+'ARIMAX(1,1,1) Model'!$C$20*AS1136</f>
        <v>8618.37653633236</v>
      </c>
      <c r="AQ1137" s="31" t="n">
        <f aca="false">'ARIMAX(1,1,1) Model'!$C$6*I1137+'ARIMAX(1,1,1) Model'!$C$7*N1137/1000+'ARIMAX(1,1,1) Model'!$C$8*AD1137+'ARIMAX(1,1,1) Model'!$C$9*AE1137+'ARIMAX(1,1,1) Model'!$C$10*AC1137+'ARIMAX(1,1,1) Model'!$C$11*IF(AND(B1137&gt;='ARIMAX(1,1,1) Model'!$C$25,B1137&lt;='ARIMAX(1,1,1) Model'!$C$26),1,0)+'ARIMAX(1,1,1) Model'!$C$12*E1137/1000+'ARIMAX(1,1,1) Model'!$C$13*V1137+'ARIMAX(1,1,1) Model'!$C$14*A1137+'ARIMAX(1,1,1) Model'!$C$15*SIN(2*PI()*A1137/'ARIMAX(1,1,1) Model'!$C$24)+'ARIMAX(1,1,1) Model'!$C$16*COS(2*PI()*A1137/'ARIMAX(1,1,1) Model'!$C$24)+'ARIMAX(1,1,1) Model'!$C$17*SIN(4*PI()*A1137/'ARIMAX(1,1,1) Model'!$C$24)+'ARIMAX(1,1,1) Model'!$C$18*COS(4*PI()*A1137/'ARIMAX(1,1,1) Model'!$C$24)</f>
        <v>1933.50270658873</v>
      </c>
      <c r="AR1137" s="31" t="n">
        <f aca="false">IF(ISNUMBER(C1137),C1137,AP1137)-AQ1137</f>
        <v>6974.49729341127</v>
      </c>
      <c r="AS1137" s="31" t="n">
        <f aca="false">IF(ISNUMBER(C1137),C1137-AP1137,0)</f>
        <v>289.623463667642</v>
      </c>
      <c r="AT1137" s="32"/>
      <c r="AU1137" s="33"/>
      <c r="AV1137" s="33"/>
      <c r="AW1137" s="31"/>
      <c r="AX1137" s="31"/>
    </row>
    <row r="1138" customFormat="false" ht="16.5" hidden="false" customHeight="true" outlineLevel="0" collapsed="false">
      <c r="A1138" s="23" t="n">
        <v>1137</v>
      </c>
      <c r="B1138" s="24" t="n">
        <v>41229</v>
      </c>
      <c r="C1138" s="23" t="n">
        <v>8898</v>
      </c>
      <c r="D1138" s="25"/>
      <c r="E1138" s="25" t="n">
        <v>446000</v>
      </c>
      <c r="F1138" s="25"/>
      <c r="G1138" s="25" t="n">
        <v>85.866</v>
      </c>
      <c r="H1138" s="25" t="n">
        <v>109.118</v>
      </c>
      <c r="I1138" s="25" t="n">
        <v>3.449</v>
      </c>
      <c r="J1138" s="25" t="n">
        <v>16319.541</v>
      </c>
      <c r="K1138" s="25" t="n">
        <v>851884</v>
      </c>
      <c r="L1138" s="25" t="n">
        <v>1859</v>
      </c>
      <c r="M1138" s="25" t="n">
        <v>14.83</v>
      </c>
      <c r="N1138" s="25" t="n">
        <v>238867</v>
      </c>
      <c r="O1138" s="25" t="n">
        <v>11105.3</v>
      </c>
      <c r="P1138" s="25" t="n">
        <v>2829849</v>
      </c>
      <c r="Q1138" s="25" t="n">
        <v>17800</v>
      </c>
      <c r="R1138" s="25" t="n">
        <v>10281</v>
      </c>
      <c r="S1138" s="25" t="n">
        <v>11.384</v>
      </c>
      <c r="T1138" s="25" t="n">
        <v>117.3</v>
      </c>
      <c r="U1138" s="25" t="n">
        <v>20</v>
      </c>
      <c r="V1138" s="25" t="n">
        <v>91.1</v>
      </c>
      <c r="W1138" s="25" t="n">
        <v>91.48892</v>
      </c>
      <c r="X1138" s="25"/>
      <c r="Y1138" s="25"/>
      <c r="Z1138" s="25"/>
      <c r="AA1138" s="25" t="n">
        <v>312295</v>
      </c>
      <c r="AB1138" s="26"/>
      <c r="AC1138" s="27" t="n">
        <v>0</v>
      </c>
      <c r="AD1138" s="28" t="n">
        <v>99.7</v>
      </c>
      <c r="AE1138" s="28" t="n">
        <v>4</v>
      </c>
      <c r="AF1138" s="27"/>
      <c r="AG1138" s="29" t="n">
        <f aca="false">6753.47943187+0.36116788*I1138+0.01252571*N1138-22.85359542*V1138+0.00407811*AA1138-0.00067349*E1138</f>
        <v>8637.93815014612</v>
      </c>
      <c r="AH1138" s="29" t="n">
        <f aca="false">A1138*'Simple Linear Regression'!$B$18+'Simple Linear Regression'!$B$17</f>
        <v>8855.23951133944</v>
      </c>
      <c r="AI1138" s="29" t="n">
        <f aca="false">7491.3971+0.0137554*N1138-0.00058829*E1138-34.3283*V1138+0.30565*L1138+54.6031*M1138</f>
        <v>8765.3900848</v>
      </c>
      <c r="AJ1138" s="29" t="n">
        <f aca="false">7491.3971-0.00058829*E1138+0.30565*L1138+54.6031*M1138+0.0137554*N1138-34.3283*V1138</f>
        <v>8765.3900848</v>
      </c>
      <c r="AK1138" s="30" t="n">
        <f aca="false">11611.58410651-152.38769329*I412+0.00324611*N412-2.92151591*V412-0.00770426*AA412-0.00077781*E412</f>
        <v>9591.67306935095</v>
      </c>
      <c r="AL1138" s="29" t="n">
        <f aca="false">2192.59+2373.87*I1138+0.0316653*N1138-15.7623*V1138+0.00202406*AA1138-0.000740146*E1138-0.00963493*(I1138*N1138)</f>
        <v>8872.15693975481</v>
      </c>
      <c r="AM1138" s="30" t="n">
        <f aca="false">5205.907083+122.0638992*I1138+13.609808*(N1138/1000)-1.245906883*AD1138+0.7746840854*AE1138-134.2474226*AC1138-1547.125689*IF(AND(B1138&gt;=DATE(2020,3,20),B1138&lt;=DATE(2020,6,26)),1,0)</f>
        <v>8756.7212989833</v>
      </c>
      <c r="AN1138" s="30" t="n">
        <f aca="false">IF(ISNUMBER(C1139),C1139,AN1139)-0.8328750492*(AD1140-AD1139)+3.274150872*(AE1140-AE1139)+0.7954612886*((IF(ISNUMBER(C1139),C1139,AN1139)-IF(ISNUMBER(C1138),C1138,AN1138))-(-0.8328750492*(AD1139-AD1138)+3.274150872*(AE1139-AE1138)))-1.394571582*AO1139+0.4181414112*AO1138</f>
        <v>8031.32437208026</v>
      </c>
      <c r="AP1138" s="31" t="n">
        <f aca="false">AQ1138+AR1137+'ARIMAX(1,1,1) Model'!$C$19*(AR1137-AR1136)+'ARIMAX(1,1,1) Model'!$C$20*AS1137</f>
        <v>8610.79014017808</v>
      </c>
      <c r="AQ1138" s="31" t="n">
        <f aca="false">'ARIMAX(1,1,1) Model'!$C$6*I1138+'ARIMAX(1,1,1) Model'!$C$7*N1138/1000+'ARIMAX(1,1,1) Model'!$C$8*AD1138+'ARIMAX(1,1,1) Model'!$C$9*AE1138+'ARIMAX(1,1,1) Model'!$C$10*AC1138+'ARIMAX(1,1,1) Model'!$C$11*IF(AND(B1138&gt;='ARIMAX(1,1,1) Model'!$C$25,B1138&lt;='ARIMAX(1,1,1) Model'!$C$26),1,0)+'ARIMAX(1,1,1) Model'!$C$12*E1138/1000+'ARIMAX(1,1,1) Model'!$C$13*V1138+'ARIMAX(1,1,1) Model'!$C$14*A1138+'ARIMAX(1,1,1) Model'!$C$15*SIN(2*PI()*A1138/'ARIMAX(1,1,1) Model'!$C$24)+'ARIMAX(1,1,1) Model'!$C$16*COS(2*PI()*A1138/'ARIMAX(1,1,1) Model'!$C$24)+'ARIMAX(1,1,1) Model'!$C$17*SIN(4*PI()*A1138/'ARIMAX(1,1,1) Model'!$C$24)+'ARIMAX(1,1,1) Model'!$C$18*COS(4*PI()*A1138/'ARIMAX(1,1,1) Model'!$C$24)</f>
        <v>1837.88323630402</v>
      </c>
      <c r="AR1138" s="31" t="n">
        <f aca="false">IF(ISNUMBER(C1138),C1138,AP1138)-AQ1138</f>
        <v>7060.11676369598</v>
      </c>
      <c r="AS1138" s="31" t="n">
        <f aca="false">IF(ISNUMBER(C1138),C1138-AP1138,0)</f>
        <v>287.209859821924</v>
      </c>
      <c r="AT1138" s="32"/>
      <c r="AU1138" s="33"/>
      <c r="AV1138" s="33"/>
      <c r="AW1138" s="31"/>
      <c r="AX1138" s="31"/>
    </row>
    <row r="1139" customFormat="false" ht="16.5" hidden="false" customHeight="true" outlineLevel="0" collapsed="false">
      <c r="A1139" s="23" t="n">
        <v>1138</v>
      </c>
      <c r="B1139" s="24" t="n">
        <v>41236</v>
      </c>
      <c r="C1139" s="23" t="n">
        <v>8427</v>
      </c>
      <c r="D1139" s="25"/>
      <c r="E1139" s="25" t="n">
        <v>406000</v>
      </c>
      <c r="F1139" s="25"/>
      <c r="G1139" s="25" t="n">
        <v>87.4</v>
      </c>
      <c r="H1139" s="25" t="n">
        <v>110.255</v>
      </c>
      <c r="I1139" s="25" t="n">
        <v>3.429</v>
      </c>
      <c r="J1139" s="25" t="n">
        <v>16319.541</v>
      </c>
      <c r="K1139" s="25" t="n">
        <v>851884</v>
      </c>
      <c r="L1139" s="25" t="n">
        <v>1859</v>
      </c>
      <c r="M1139" s="25" t="n">
        <v>14.83</v>
      </c>
      <c r="N1139" s="25" t="n">
        <v>238867</v>
      </c>
      <c r="O1139" s="25" t="n">
        <v>11105.3</v>
      </c>
      <c r="P1139" s="25" t="n">
        <v>2829849</v>
      </c>
      <c r="Q1139" s="25" t="n">
        <v>17800</v>
      </c>
      <c r="R1139" s="25" t="n">
        <v>10281</v>
      </c>
      <c r="S1139" s="25" t="n">
        <v>11.31</v>
      </c>
      <c r="T1139" s="25" t="n">
        <v>117.3</v>
      </c>
      <c r="U1139" s="25" t="n">
        <v>20</v>
      </c>
      <c r="V1139" s="25" t="n">
        <v>91.1</v>
      </c>
      <c r="W1139" s="25" t="n">
        <v>91.85575</v>
      </c>
      <c r="X1139" s="25"/>
      <c r="Y1139" s="25"/>
      <c r="Z1139" s="25"/>
      <c r="AA1139" s="25" t="n">
        <v>312295</v>
      </c>
      <c r="AB1139" s="26"/>
      <c r="AC1139" s="27" t="n">
        <v>1</v>
      </c>
      <c r="AD1139" s="28" t="n">
        <v>92.4</v>
      </c>
      <c r="AE1139" s="28" t="n">
        <v>0.6</v>
      </c>
      <c r="AF1139" s="27"/>
      <c r="AG1139" s="29" t="n">
        <f aca="false">6753.47943187+0.36116788*I1139+0.01252571*N1139-22.85359542*V1139+0.00407811*AA1139-0.00067349*E1139</f>
        <v>8664.87052678852</v>
      </c>
      <c r="AH1139" s="29" t="n">
        <f aca="false">A1139*'Simple Linear Regression'!$B$18+'Simple Linear Regression'!$B$17</f>
        <v>8856.09254842335</v>
      </c>
      <c r="AI1139" s="29" t="n">
        <f aca="false">7491.3971+0.0137554*N1139-0.00058829*E1139-34.3283*V1139+0.30565*L1139+54.6031*M1139</f>
        <v>8788.9216848</v>
      </c>
      <c r="AJ1139" s="29" t="n">
        <f aca="false">7491.3971-0.00058829*E1139+0.30565*L1139+54.6031*M1139+0.0137554*N1139-34.3283*V1139</f>
        <v>8788.9216848</v>
      </c>
      <c r="AK1139" s="30" t="n">
        <f aca="false">11611.58410651-152.38769329*I413+0.00324611*N413-2.92151591*V413-0.00770426*AA413-0.00077781*E413</f>
        <v>9598.04793704424</v>
      </c>
      <c r="AL1139" s="29" t="n">
        <f aca="false">2192.59+2373.87*I1139+0.0316653*N1139-15.7623*V1139+0.00202406*AA1139-0.000740146*E1139-0.00963493*(I1139*N1139)</f>
        <v>8900.31471624101</v>
      </c>
      <c r="AM1139" s="30" t="n">
        <f aca="false">5205.907083+122.0638992*I1139+13.609808*(N1139/1000)-1.245906883*AD1139+0.7746840854*AE1139-134.2474226*AC1139-1547.125689*IF(AND(B1139&gt;=DATE(2020,3,20),B1139&lt;=DATE(2020,6,26)),1,0)</f>
        <v>8626.49379275484</v>
      </c>
      <c r="AN1139" s="30" t="n">
        <f aca="false">IF(ISNUMBER(C1140),C1140,AN1140)-0.8328750492*(AD1141-AD1140)+3.274150872*(AE1141-AE1140)+0.7954612886*((IF(ISNUMBER(C1140),C1140,AN1140)-IF(ISNUMBER(C1139),C1139,AN1139))-(-0.8328750492*(AD1140-AD1139)+3.274150872*(AE1140-AE1139)))-1.394571582*AO1140+0.4181414112*AO1139</f>
        <v>8366.53709486463</v>
      </c>
      <c r="AP1139" s="31" t="n">
        <f aca="false">AQ1139+AR1138+'ARIMAX(1,1,1) Model'!$C$19*(AR1138-AR1137)+'ARIMAX(1,1,1) Model'!$C$20*AS1138</f>
        <v>8533.82968451745</v>
      </c>
      <c r="AQ1139" s="31" t="n">
        <f aca="false">'ARIMAX(1,1,1) Model'!$C$6*I1139+'ARIMAX(1,1,1) Model'!$C$7*N1139/1000+'ARIMAX(1,1,1) Model'!$C$8*AD1139+'ARIMAX(1,1,1) Model'!$C$9*AE1139+'ARIMAX(1,1,1) Model'!$C$10*AC1139+'ARIMAX(1,1,1) Model'!$C$11*IF(AND(B1139&gt;='ARIMAX(1,1,1) Model'!$C$25,B1139&lt;='ARIMAX(1,1,1) Model'!$C$26),1,0)+'ARIMAX(1,1,1) Model'!$C$12*E1139/1000+'ARIMAX(1,1,1) Model'!$C$13*V1139+'ARIMAX(1,1,1) Model'!$C$14*A1139+'ARIMAX(1,1,1) Model'!$C$15*SIN(2*PI()*A1139/'ARIMAX(1,1,1) Model'!$C$24)+'ARIMAX(1,1,1) Model'!$C$16*COS(2*PI()*A1139/'ARIMAX(1,1,1) Model'!$C$24)+'ARIMAX(1,1,1) Model'!$C$17*SIN(4*PI()*A1139/'ARIMAX(1,1,1) Model'!$C$24)+'ARIMAX(1,1,1) Model'!$C$18*COS(4*PI()*A1139/'ARIMAX(1,1,1) Model'!$C$24)</f>
        <v>1723.87516574247</v>
      </c>
      <c r="AR1139" s="31" t="n">
        <f aca="false">IF(ISNUMBER(C1139),C1139,AP1139)-AQ1139</f>
        <v>6703.12483425753</v>
      </c>
      <c r="AS1139" s="31" t="n">
        <f aca="false">IF(ISNUMBER(C1139),C1139-AP1139,0)</f>
        <v>-106.829684517446</v>
      </c>
      <c r="AT1139" s="32"/>
      <c r="AU1139" s="33"/>
      <c r="AV1139" s="33"/>
      <c r="AW1139" s="31"/>
      <c r="AX1139" s="31"/>
    </row>
    <row r="1140" customFormat="false" ht="16.5" hidden="false" customHeight="true" outlineLevel="0" collapsed="false">
      <c r="A1140" s="23" t="n">
        <v>1139</v>
      </c>
      <c r="B1140" s="24" t="n">
        <v>41243</v>
      </c>
      <c r="C1140" s="23" t="n">
        <v>8354</v>
      </c>
      <c r="D1140" s="25"/>
      <c r="E1140" s="25" t="n">
        <v>388000</v>
      </c>
      <c r="F1140" s="25"/>
      <c r="G1140" s="25" t="n">
        <v>87.274</v>
      </c>
      <c r="H1140" s="25" t="n">
        <v>109.816</v>
      </c>
      <c r="I1140" s="25" t="n">
        <v>3.437</v>
      </c>
      <c r="J1140" s="25" t="n">
        <v>16319.541</v>
      </c>
      <c r="K1140" s="25" t="n">
        <v>851884</v>
      </c>
      <c r="L1140" s="25" t="n">
        <v>1859</v>
      </c>
      <c r="M1140" s="25" t="n">
        <v>14.83</v>
      </c>
      <c r="N1140" s="25" t="n">
        <v>238867</v>
      </c>
      <c r="O1140" s="25" t="n">
        <v>11105.3</v>
      </c>
      <c r="P1140" s="25" t="n">
        <v>2829849</v>
      </c>
      <c r="Q1140" s="25" t="n">
        <v>17800</v>
      </c>
      <c r="R1140" s="25" t="n">
        <v>10281</v>
      </c>
      <c r="S1140" s="25" t="n">
        <v>11.31</v>
      </c>
      <c r="T1140" s="25" t="n">
        <v>117.3</v>
      </c>
      <c r="U1140" s="25" t="n">
        <v>20</v>
      </c>
      <c r="V1140" s="25" t="n">
        <v>91.1</v>
      </c>
      <c r="W1140" s="25" t="n">
        <v>91.51185</v>
      </c>
      <c r="X1140" s="25"/>
      <c r="Y1140" s="25"/>
      <c r="Z1140" s="25"/>
      <c r="AA1140" s="25" t="n">
        <v>312295</v>
      </c>
      <c r="AB1140" s="26"/>
      <c r="AC1140" s="27" t="n">
        <v>0</v>
      </c>
      <c r="AD1140" s="28" t="n">
        <v>125.6</v>
      </c>
      <c r="AE1140" s="28" t="n">
        <v>1.4</v>
      </c>
      <c r="AF1140" s="27"/>
      <c r="AG1140" s="29" t="n">
        <f aca="false">6753.47943187+0.36116788*I1140+0.01252571*N1140-22.85359542*V1140+0.00407811*AA1140-0.00067349*E1140</f>
        <v>8676.99623613156</v>
      </c>
      <c r="AH1140" s="29" t="n">
        <f aca="false">A1140*'Simple Linear Regression'!$B$18+'Simple Linear Regression'!$B$17</f>
        <v>8856.94558550725</v>
      </c>
      <c r="AI1140" s="29" t="n">
        <f aca="false">7491.3971+0.0137554*N1140-0.00058829*E1140-34.3283*V1140+0.30565*L1140+54.6031*M1140</f>
        <v>8799.5109048</v>
      </c>
      <c r="AJ1140" s="29" t="n">
        <f aca="false">7491.3971-0.00058829*E1140+0.30565*L1140+54.6031*M1140+0.0137554*N1140-34.3283*V1140</f>
        <v>8799.5109048</v>
      </c>
      <c r="AK1140" s="30" t="n">
        <f aca="false">11611.58410651-152.38769329*I414+0.00324611*N414-2.92151591*V414-0.00770426*AA414-0.00077781*E414</f>
        <v>9568.78006089727</v>
      </c>
      <c r="AL1140" s="29" t="n">
        <f aca="false">2192.59+2373.87*I1140+0.0316653*N1140-15.7623*V1140+0.00202406*AA1140-0.000740146*E1140-0.00963493*(I1140*N1140)</f>
        <v>8914.21656964653</v>
      </c>
      <c r="AM1140" s="30" t="n">
        <f aca="false">5205.907083+122.0638992*I1140+13.609808*(N1140/1000)-1.245906883*AD1140+0.7746840854*AE1140-134.2474226*AC1140-1547.125689*IF(AND(B1140&gt;=DATE(2020,3,20),B1140&lt;=DATE(2020,6,26)),1,0)</f>
        <v>8720.97336530116</v>
      </c>
      <c r="AN1140" s="30" t="n">
        <f aca="false">IF(ISNUMBER(C1141),C1141,AN1141)-0.8328750492*(AD1142-AD1141)+3.274150872*(AE1142-AE1141)+0.7954612886*((IF(ISNUMBER(C1141),C1141,AN1141)-IF(ISNUMBER(C1140),C1140,AN1140))-(-0.8328750492*(AD1141-AD1140)+3.274150872*(AE1141-AE1140)))-1.394571582*AO1141+0.4181414112*AO1140</f>
        <v>8510.57816039847</v>
      </c>
      <c r="AP1140" s="31" t="n">
        <f aca="false">AQ1140+AR1139+'ARIMAX(1,1,1) Model'!$C$19*(AR1139-AR1138)+'ARIMAX(1,1,1) Model'!$C$20*AS1139</f>
        <v>8606.94089599042</v>
      </c>
      <c r="AQ1140" s="31" t="n">
        <f aca="false">'ARIMAX(1,1,1) Model'!$C$6*I1140+'ARIMAX(1,1,1) Model'!$C$7*N1140/1000+'ARIMAX(1,1,1) Model'!$C$8*AD1140+'ARIMAX(1,1,1) Model'!$C$9*AE1140+'ARIMAX(1,1,1) Model'!$C$10*AC1140+'ARIMAX(1,1,1) Model'!$C$11*IF(AND(B1140&gt;='ARIMAX(1,1,1) Model'!$C$25,B1140&lt;='ARIMAX(1,1,1) Model'!$C$26),1,0)+'ARIMAX(1,1,1) Model'!$C$12*E1140/1000+'ARIMAX(1,1,1) Model'!$C$13*V1140+'ARIMAX(1,1,1) Model'!$C$14*A1140+'ARIMAX(1,1,1) Model'!$C$15*SIN(2*PI()*A1140/'ARIMAX(1,1,1) Model'!$C$24)+'ARIMAX(1,1,1) Model'!$C$16*COS(2*PI()*A1140/'ARIMAX(1,1,1) Model'!$C$24)+'ARIMAX(1,1,1) Model'!$C$17*SIN(4*PI()*A1140/'ARIMAX(1,1,1) Model'!$C$24)+'ARIMAX(1,1,1) Model'!$C$18*COS(4*PI()*A1140/'ARIMAX(1,1,1) Model'!$C$24)</f>
        <v>1842.47843640681</v>
      </c>
      <c r="AR1140" s="31" t="n">
        <f aca="false">IF(ISNUMBER(C1140),C1140,AP1140)-AQ1140</f>
        <v>6511.52156359319</v>
      </c>
      <c r="AS1140" s="31" t="n">
        <f aca="false">IF(ISNUMBER(C1140),C1140-AP1140,0)</f>
        <v>-252.940895990421</v>
      </c>
      <c r="AT1140" s="32"/>
      <c r="AU1140" s="33"/>
      <c r="AV1140" s="33"/>
      <c r="AW1140" s="31"/>
      <c r="AX1140" s="31"/>
    </row>
    <row r="1141" customFormat="false" ht="16.5" hidden="false" customHeight="true" outlineLevel="0" collapsed="false">
      <c r="A1141" s="23" t="n">
        <v>1140</v>
      </c>
      <c r="B1141" s="24" t="n">
        <v>41250</v>
      </c>
      <c r="C1141" s="23" t="n">
        <v>8488</v>
      </c>
      <c r="D1141" s="25"/>
      <c r="E1141" s="25" t="n">
        <v>375000</v>
      </c>
      <c r="F1141" s="25"/>
      <c r="G1141" s="25" t="n">
        <v>87.002</v>
      </c>
      <c r="H1141" s="25" t="n">
        <v>109.078</v>
      </c>
      <c r="I1141" s="25" t="n">
        <v>3.394</v>
      </c>
      <c r="J1141" s="25" t="n">
        <v>16319.541</v>
      </c>
      <c r="K1141" s="25" t="n">
        <v>851884</v>
      </c>
      <c r="L1141" s="25" t="n">
        <v>1834</v>
      </c>
      <c r="M1141" s="25" t="n">
        <v>14.83</v>
      </c>
      <c r="N1141" s="25" t="n">
        <v>238867</v>
      </c>
      <c r="O1141" s="25" t="n">
        <v>11137.4</v>
      </c>
      <c r="P1141" s="25" t="n">
        <v>2829849</v>
      </c>
      <c r="Q1141" s="25" t="n">
        <v>17800</v>
      </c>
      <c r="R1141" s="25" t="n">
        <v>10281</v>
      </c>
      <c r="S1141" s="25" t="n">
        <v>11.31</v>
      </c>
      <c r="T1141" s="25" t="n">
        <v>117.3</v>
      </c>
      <c r="U1141" s="25" t="n">
        <v>20</v>
      </c>
      <c r="V1141" s="25" t="n">
        <v>87.6</v>
      </c>
      <c r="W1141" s="25" t="n">
        <v>91.23678</v>
      </c>
      <c r="X1141" s="25"/>
      <c r="Y1141" s="25"/>
      <c r="Z1141" s="25"/>
      <c r="AA1141" s="25" t="n">
        <v>312295</v>
      </c>
      <c r="AB1141" s="26"/>
      <c r="AC1141" s="27" t="n">
        <v>0</v>
      </c>
      <c r="AD1141" s="28" t="n">
        <v>78.1</v>
      </c>
      <c r="AE1141" s="28" t="n">
        <v>4.8</v>
      </c>
      <c r="AF1141" s="27"/>
      <c r="AG1141" s="29" t="n">
        <f aca="false">6753.47943187+0.36116788*I1141+0.01252571*N1141-22.85359542*V1141+0.00407811*AA1141-0.00067349*E1141</f>
        <v>8765.72365988272</v>
      </c>
      <c r="AH1141" s="29" t="n">
        <f aca="false">A1141*'Simple Linear Regression'!$B$18+'Simple Linear Regression'!$B$17</f>
        <v>8857.79862259116</v>
      </c>
      <c r="AI1141" s="29" t="n">
        <f aca="false">7491.3971+0.0137554*N1141-0.00058829*E1141-34.3283*V1141+0.30565*L1141+54.6031*M1141</f>
        <v>8919.6664748</v>
      </c>
      <c r="AJ1141" s="29" t="n">
        <f aca="false">7491.3971-0.00058829*E1141+0.30565*L1141+54.6031*M1141+0.0137554*N1141-34.3283*V1141</f>
        <v>8919.6664748</v>
      </c>
      <c r="AK1141" s="30" t="n">
        <f aca="false">11611.58410651-152.38769329*I415+0.00324611*N415-2.92151591*V415-0.00770426*AA415-0.00077781*E415</f>
        <v>9588.75007219785</v>
      </c>
      <c r="AL1141" s="29" t="n">
        <f aca="false">2192.59+2373.87*I1141+0.0316653*N1141-15.7623*V1141+0.00202406*AA1141-0.000740146*E1141-0.00963493*(I1141*N1141)</f>
        <v>8975.89318109186</v>
      </c>
      <c r="AM1141" s="30" t="n">
        <f aca="false">5205.907083+122.0638992*I1141+13.609808*(N1141/1000)-1.245906883*AD1141+0.7746840854*AE1141-134.2474226*AC1141-1547.125689*IF(AND(B1141&gt;=DATE(2020,3,20),B1141&lt;=DATE(2020,6,26)),1,0)</f>
        <v>8777.53912046842</v>
      </c>
      <c r="AN1141" s="30" t="n">
        <f aca="false">IF(ISNUMBER(C1142),C1142,AN1142)-0.8328750492*(AD1143-AD1142)+3.274150872*(AE1143-AE1142)+0.7954612886*((IF(ISNUMBER(C1142),C1142,AN1142)-IF(ISNUMBER(C1141),C1141,AN1141))-(-0.8328750492*(AD1142-AD1141)+3.274150872*(AE1142-AE1141)))-1.394571582*AO1142+0.4181414112*AO1141</f>
        <v>8757.81699212871</v>
      </c>
      <c r="AP1141" s="31" t="n">
        <f aca="false">AQ1141+AR1140+'ARIMAX(1,1,1) Model'!$C$19*(AR1140-AR1139)+'ARIMAX(1,1,1) Model'!$C$20*AS1140</f>
        <v>8476.87798365328</v>
      </c>
      <c r="AQ1141" s="31" t="n">
        <f aca="false">'ARIMAX(1,1,1) Model'!$C$6*I1141+'ARIMAX(1,1,1) Model'!$C$7*N1141/1000+'ARIMAX(1,1,1) Model'!$C$8*AD1141+'ARIMAX(1,1,1) Model'!$C$9*AE1141+'ARIMAX(1,1,1) Model'!$C$10*AC1141+'ARIMAX(1,1,1) Model'!$C$11*IF(AND(B1141&gt;='ARIMAX(1,1,1) Model'!$C$25,B1141&lt;='ARIMAX(1,1,1) Model'!$C$26),1,0)+'ARIMAX(1,1,1) Model'!$C$12*E1141/1000+'ARIMAX(1,1,1) Model'!$C$13*V1141+'ARIMAX(1,1,1) Model'!$C$14*A1141+'ARIMAX(1,1,1) Model'!$C$15*SIN(2*PI()*A1141/'ARIMAX(1,1,1) Model'!$C$24)+'ARIMAX(1,1,1) Model'!$C$16*COS(2*PI()*A1141/'ARIMAX(1,1,1) Model'!$C$24)+'ARIMAX(1,1,1) Model'!$C$17*SIN(4*PI()*A1141/'ARIMAX(1,1,1) Model'!$C$24)+'ARIMAX(1,1,1) Model'!$C$18*COS(4*PI()*A1141/'ARIMAX(1,1,1) Model'!$C$24)</f>
        <v>1756.37587796041</v>
      </c>
      <c r="AR1141" s="31" t="n">
        <f aca="false">IF(ISNUMBER(C1141),C1141,AP1141)-AQ1141</f>
        <v>6731.62412203959</v>
      </c>
      <c r="AS1141" s="31" t="n">
        <f aca="false">IF(ISNUMBER(C1141),C1141-AP1141,0)</f>
        <v>11.1220163467242</v>
      </c>
      <c r="AT1141" s="32"/>
      <c r="AU1141" s="33"/>
      <c r="AV1141" s="33"/>
      <c r="AW1141" s="31"/>
      <c r="AX1141" s="31"/>
    </row>
    <row r="1142" customFormat="false" ht="16.5" hidden="false" customHeight="true" outlineLevel="0" collapsed="false">
      <c r="A1142" s="23" t="n">
        <v>1141</v>
      </c>
      <c r="B1142" s="24" t="n">
        <v>41257</v>
      </c>
      <c r="C1142" s="23" t="n">
        <v>8618</v>
      </c>
      <c r="D1142" s="25"/>
      <c r="E1142" s="25" t="n">
        <v>340000</v>
      </c>
      <c r="F1142" s="25"/>
      <c r="G1142" s="25" t="n">
        <v>85.712</v>
      </c>
      <c r="H1142" s="25" t="n">
        <v>109.096</v>
      </c>
      <c r="I1142" s="25" t="n">
        <v>3.349</v>
      </c>
      <c r="J1142" s="25" t="n">
        <v>16319.541</v>
      </c>
      <c r="K1142" s="25" t="n">
        <v>896707</v>
      </c>
      <c r="L1142" s="25" t="n">
        <v>1834</v>
      </c>
      <c r="M1142" s="25" t="n">
        <v>14.83</v>
      </c>
      <c r="N1142" s="25" t="n">
        <v>238867</v>
      </c>
      <c r="O1142" s="25" t="n">
        <v>11137.4</v>
      </c>
      <c r="P1142" s="25" t="n">
        <v>2829849</v>
      </c>
      <c r="Q1142" s="25" t="n">
        <v>17800</v>
      </c>
      <c r="R1142" s="25" t="n">
        <v>10281</v>
      </c>
      <c r="S1142" s="25" t="n">
        <v>11.31</v>
      </c>
      <c r="T1142" s="25" t="n">
        <v>117.3</v>
      </c>
      <c r="U1142" s="25" t="n">
        <v>20</v>
      </c>
      <c r="V1142" s="25" t="n">
        <v>87.6</v>
      </c>
      <c r="W1142" s="25" t="n">
        <v>91.00642</v>
      </c>
      <c r="X1142" s="25"/>
      <c r="Y1142" s="25"/>
      <c r="Z1142" s="25"/>
      <c r="AA1142" s="25" t="n">
        <v>312295</v>
      </c>
      <c r="AB1142" s="26"/>
      <c r="AC1142" s="27" t="n">
        <v>0</v>
      </c>
      <c r="AD1142" s="28" t="n">
        <v>122.3</v>
      </c>
      <c r="AE1142" s="28" t="n">
        <v>2.7</v>
      </c>
      <c r="AF1142" s="27"/>
      <c r="AG1142" s="29" t="n">
        <f aca="false">6753.47943187+0.36116788*I1142+0.01252571*N1142-22.85359542*V1142+0.00407811*AA1142-0.00067349*E1142</f>
        <v>8789.27955732812</v>
      </c>
      <c r="AH1142" s="29" t="n">
        <f aca="false">A1142*'Simple Linear Regression'!$B$18+'Simple Linear Regression'!$B$17</f>
        <v>8858.65165967506</v>
      </c>
      <c r="AI1142" s="29" t="n">
        <f aca="false">7491.3971+0.0137554*N1142-0.00058829*E1142-34.3283*V1142+0.30565*L1142+54.6031*M1142</f>
        <v>8940.2566248</v>
      </c>
      <c r="AJ1142" s="29" t="n">
        <f aca="false">7491.3971-0.00058829*E1142+0.30565*L1142+54.6031*M1142+0.0137554*N1142-34.3283*V1142</f>
        <v>8940.2566248</v>
      </c>
      <c r="AK1142" s="30" t="n">
        <f aca="false">11611.58410651-152.38769329*I416+0.00324611*N416-2.92151591*V416-0.00770426*AA416-0.00077781*E416</f>
        <v>9520.64262808811</v>
      </c>
      <c r="AL1142" s="29" t="n">
        <f aca="false">2192.59+2373.87*I1142+0.0316653*N1142-15.7623*V1142+0.00202406*AA1142-0.000740146*E1142-0.00963493*(I1142*N1142)</f>
        <v>8998.54014818581</v>
      </c>
      <c r="AM1142" s="30" t="n">
        <f aca="false">5205.907083+122.0638992*I1142+13.609808*(N1142/1000)-1.245906883*AD1142+0.7746840854*AE1142-134.2474226*AC1142-1547.125689*IF(AND(B1142&gt;=DATE(2020,3,20),B1142&lt;=DATE(2020,6,26)),1,0)</f>
        <v>8715.35032419648</v>
      </c>
      <c r="AN1142" s="30" t="n">
        <f aca="false">IF(ISNUMBER(C1143),C1143,AN1143)-0.8328750492*(AD1144-AD1143)+3.274150872*(AE1144-AE1143)+0.7954612886*((IF(ISNUMBER(C1143),C1143,AN1143)-IF(ISNUMBER(C1142),C1142,AN1142))-(-0.8328750492*(AD1143-AD1142)+3.274150872*(AE1143-AE1142)))-1.394571582*AO1143+0.4181414112*AO1142</f>
        <v>8560.709962489</v>
      </c>
      <c r="AP1142" s="31" t="n">
        <f aca="false">AQ1142+AR1141+'ARIMAX(1,1,1) Model'!$C$19*(AR1141-AR1140)+'ARIMAX(1,1,1) Model'!$C$20*AS1141</f>
        <v>8525.90946655278</v>
      </c>
      <c r="AQ1142" s="31" t="n">
        <f aca="false">'ARIMAX(1,1,1) Model'!$C$6*I1142+'ARIMAX(1,1,1) Model'!$C$7*N1142/1000+'ARIMAX(1,1,1) Model'!$C$8*AD1142+'ARIMAX(1,1,1) Model'!$C$9*AE1142+'ARIMAX(1,1,1) Model'!$C$10*AC1142+'ARIMAX(1,1,1) Model'!$C$11*IF(AND(B1142&gt;='ARIMAX(1,1,1) Model'!$C$25,B1142&lt;='ARIMAX(1,1,1) Model'!$C$26),1,0)+'ARIMAX(1,1,1) Model'!$C$12*E1142/1000+'ARIMAX(1,1,1) Model'!$C$13*V1142+'ARIMAX(1,1,1) Model'!$C$14*A1142+'ARIMAX(1,1,1) Model'!$C$15*SIN(2*PI()*A1142/'ARIMAX(1,1,1) Model'!$C$24)+'ARIMAX(1,1,1) Model'!$C$16*COS(2*PI()*A1142/'ARIMAX(1,1,1) Model'!$C$24)+'ARIMAX(1,1,1) Model'!$C$17*SIN(4*PI()*A1142/'ARIMAX(1,1,1) Model'!$C$24)+'ARIMAX(1,1,1) Model'!$C$18*COS(4*PI()*A1142/'ARIMAX(1,1,1) Model'!$C$24)</f>
        <v>1782.82912338882</v>
      </c>
      <c r="AR1142" s="31" t="n">
        <f aca="false">IF(ISNUMBER(C1142),C1142,AP1142)-AQ1142</f>
        <v>6835.17087661118</v>
      </c>
      <c r="AS1142" s="31" t="n">
        <f aca="false">IF(ISNUMBER(C1142),C1142-AP1142,0)</f>
        <v>92.0905334472209</v>
      </c>
      <c r="AT1142" s="32"/>
      <c r="AU1142" s="33"/>
      <c r="AV1142" s="33"/>
      <c r="AW1142" s="31"/>
      <c r="AX1142" s="31"/>
    </row>
    <row r="1143" customFormat="false" ht="16.5" hidden="false" customHeight="true" outlineLevel="0" collapsed="false">
      <c r="A1143" s="23" t="n">
        <v>1142</v>
      </c>
      <c r="B1143" s="24" t="n">
        <v>41264</v>
      </c>
      <c r="C1143" s="23" t="n">
        <v>8608</v>
      </c>
      <c r="D1143" s="25"/>
      <c r="E1143" s="25" t="n">
        <v>356000</v>
      </c>
      <c r="F1143" s="25"/>
      <c r="G1143" s="25" t="n">
        <v>88.244</v>
      </c>
      <c r="H1143" s="25" t="n">
        <v>109.792</v>
      </c>
      <c r="I1143" s="25" t="n">
        <v>3.254</v>
      </c>
      <c r="J1143" s="25" t="n">
        <v>16319.541</v>
      </c>
      <c r="K1143" s="25" t="n">
        <v>896707</v>
      </c>
      <c r="L1143" s="25" t="n">
        <v>1834</v>
      </c>
      <c r="M1143" s="25" t="n">
        <v>15.456</v>
      </c>
      <c r="N1143" s="25" t="n">
        <v>253574</v>
      </c>
      <c r="O1143" s="25" t="n">
        <v>11137.4</v>
      </c>
      <c r="P1143" s="25" t="n">
        <v>2865788</v>
      </c>
      <c r="Q1143" s="25" t="n">
        <v>17800</v>
      </c>
      <c r="R1143" s="25" t="n">
        <v>10281</v>
      </c>
      <c r="S1143" s="25" t="n">
        <v>11.31</v>
      </c>
      <c r="T1143" s="25" t="n">
        <v>117.3</v>
      </c>
      <c r="U1143" s="25" t="n">
        <v>20</v>
      </c>
      <c r="V1143" s="25" t="n">
        <v>87.6</v>
      </c>
      <c r="W1143" s="25" t="n">
        <v>90.81316</v>
      </c>
      <c r="X1143" s="25"/>
      <c r="Y1143" s="25"/>
      <c r="Z1143" s="25"/>
      <c r="AA1143" s="25" t="n">
        <v>312295</v>
      </c>
      <c r="AB1143" s="26"/>
      <c r="AC1143" s="27" t="n">
        <v>0</v>
      </c>
      <c r="AD1143" s="28" t="n">
        <v>121.1</v>
      </c>
      <c r="AE1143" s="28" t="n">
        <v>2.9</v>
      </c>
      <c r="AF1143" s="27"/>
      <c r="AG1143" s="29" t="n">
        <f aca="false">6753.47943187+0.36116788*I1143+0.01252571*N1143-22.85359542*V1143+0.00407811*AA1143-0.00067349*E1143</f>
        <v>8962.68502334952</v>
      </c>
      <c r="AH1143" s="29" t="n">
        <f aca="false">A1143*'Simple Linear Regression'!$B$18+'Simple Linear Regression'!$B$17</f>
        <v>8859.50469675896</v>
      </c>
      <c r="AI1143" s="29" t="n">
        <f aca="false">7491.3971+0.0137554*N1143-0.00058829*E1143-34.3283*V1143+0.30565*L1143+54.6031*M1143</f>
        <v>9167.3261932</v>
      </c>
      <c r="AJ1143" s="29" t="n">
        <f aca="false">7491.3971-0.00058829*E1143+0.30565*L1143+54.6031*M1143+0.0137554*N1143-34.3283*V1143</f>
        <v>9167.3261932</v>
      </c>
      <c r="AK1143" s="30" t="n">
        <f aca="false">11611.58410651-152.38769329*I417+0.00324611*N417-2.92151591*V417-0.00770426*AA417-0.00077781*E417</f>
        <v>9524.85232500824</v>
      </c>
      <c r="AL1143" s="29" t="n">
        <f aca="false">2192.59+2373.87*I1143+0.0316653*N1143-15.7623*V1143+0.00202406*AA1143-0.000740146*E1143-0.00963493*(I1143*N1143)</f>
        <v>8984.42629852572</v>
      </c>
      <c r="AM1143" s="30" t="n">
        <f aca="false">5205.907083+122.0638992*I1143+13.609808*(N1143/1000)-1.245906883*AD1143+0.7746840854*AE1143-134.2474226*AC1143-1547.125689*IF(AND(B1143&gt;=DATE(2020,3,20),B1143&lt;=DATE(2020,6,26)),1,0)</f>
        <v>8905.56372510516</v>
      </c>
      <c r="AN1143" s="30" t="n">
        <f aca="false">IF(ISNUMBER(C1144),C1144,AN1144)-0.8328750492*(AD1145-AD1144)+3.274150872*(AE1145-AE1144)+0.7954612886*((IF(ISNUMBER(C1144),C1144,AN1144)-IF(ISNUMBER(C1143),C1143,AN1143))-(-0.8328750492*(AD1144-AD1143)+3.274150872*(AE1144-AE1143)))-1.394571582*AO1144+0.4181414112*AO1143</f>
        <v>8446.45831168071</v>
      </c>
      <c r="AP1143" s="31" t="n">
        <f aca="false">AQ1143+AR1142+'ARIMAX(1,1,1) Model'!$C$19*(AR1142-AR1141)+'ARIMAX(1,1,1) Model'!$C$20*AS1142</f>
        <v>8536.55658485766</v>
      </c>
      <c r="AQ1143" s="31" t="n">
        <f aca="false">'ARIMAX(1,1,1) Model'!$C$6*I1143+'ARIMAX(1,1,1) Model'!$C$7*N1143/1000+'ARIMAX(1,1,1) Model'!$C$8*AD1143+'ARIMAX(1,1,1) Model'!$C$9*AE1143+'ARIMAX(1,1,1) Model'!$C$10*AC1143+'ARIMAX(1,1,1) Model'!$C$11*IF(AND(B1143&gt;='ARIMAX(1,1,1) Model'!$C$25,B1143&lt;='ARIMAX(1,1,1) Model'!$C$26),1,0)+'ARIMAX(1,1,1) Model'!$C$12*E1143/1000+'ARIMAX(1,1,1) Model'!$C$13*V1143+'ARIMAX(1,1,1) Model'!$C$14*A1143+'ARIMAX(1,1,1) Model'!$C$15*SIN(2*PI()*A1143/'ARIMAX(1,1,1) Model'!$C$24)+'ARIMAX(1,1,1) Model'!$C$16*COS(2*PI()*A1143/'ARIMAX(1,1,1) Model'!$C$24)+'ARIMAX(1,1,1) Model'!$C$17*SIN(4*PI()*A1143/'ARIMAX(1,1,1) Model'!$C$24)+'ARIMAX(1,1,1) Model'!$C$18*COS(4*PI()*A1143/'ARIMAX(1,1,1) Model'!$C$24)</f>
        <v>1774.17579165442</v>
      </c>
      <c r="AR1143" s="31" t="n">
        <f aca="false">IF(ISNUMBER(C1143),C1143,AP1143)-AQ1143</f>
        <v>6833.82420834558</v>
      </c>
      <c r="AS1143" s="31" t="n">
        <f aca="false">IF(ISNUMBER(C1143),C1143-AP1143,0)</f>
        <v>71.4434151423411</v>
      </c>
      <c r="AT1143" s="32"/>
      <c r="AU1143" s="33"/>
      <c r="AV1143" s="33"/>
      <c r="AW1143" s="31"/>
      <c r="AX1143" s="31"/>
    </row>
    <row r="1144" customFormat="false" ht="16.5" hidden="false" customHeight="true" outlineLevel="0" collapsed="false">
      <c r="A1144" s="23" t="n">
        <v>1143</v>
      </c>
      <c r="B1144" s="24" t="n">
        <v>41271</v>
      </c>
      <c r="C1144" s="23" t="n">
        <v>8518</v>
      </c>
      <c r="D1144" s="25"/>
      <c r="E1144" s="25" t="n">
        <v>362000</v>
      </c>
      <c r="F1144" s="25"/>
      <c r="G1144" s="25" t="n">
        <v>90.1425</v>
      </c>
      <c r="H1144" s="25" t="n">
        <v>109.8125</v>
      </c>
      <c r="I1144" s="25" t="n">
        <v>3.257</v>
      </c>
      <c r="J1144" s="25" t="n">
        <v>16319.541</v>
      </c>
      <c r="K1144" s="25" t="n">
        <v>896707</v>
      </c>
      <c r="L1144" s="25" t="n">
        <v>1834</v>
      </c>
      <c r="M1144" s="25" t="n">
        <v>15.456</v>
      </c>
      <c r="N1144" s="25" t="n">
        <v>253574</v>
      </c>
      <c r="O1144" s="25" t="n">
        <v>11137.4</v>
      </c>
      <c r="P1144" s="25" t="n">
        <v>2865788</v>
      </c>
      <c r="Q1144" s="25" t="n">
        <v>17800</v>
      </c>
      <c r="R1144" s="25" t="n">
        <v>10281</v>
      </c>
      <c r="S1144" s="25" t="n">
        <v>11.31</v>
      </c>
      <c r="T1144" s="25" t="n">
        <v>117.3</v>
      </c>
      <c r="U1144" s="25" t="n">
        <v>20</v>
      </c>
      <c r="V1144" s="25" t="n">
        <v>87.6</v>
      </c>
      <c r="W1144" s="25" t="n">
        <v>90.63698</v>
      </c>
      <c r="X1144" s="25"/>
      <c r="Y1144" s="25"/>
      <c r="Z1144" s="25"/>
      <c r="AA1144" s="25" t="n">
        <v>312295</v>
      </c>
      <c r="AB1144" s="26"/>
      <c r="AC1144" s="27" t="n">
        <v>1</v>
      </c>
      <c r="AD1144" s="28" t="n">
        <v>158.1</v>
      </c>
      <c r="AE1144" s="28" t="n">
        <v>0.7</v>
      </c>
      <c r="AF1144" s="27"/>
      <c r="AG1144" s="29" t="n">
        <f aca="false">6753.47943187+0.36116788*I1144+0.01252571*N1144-22.85359542*V1144+0.00407811*AA1144-0.00067349*E1144</f>
        <v>8958.64516685316</v>
      </c>
      <c r="AH1144" s="29" t="n">
        <f aca="false">A1144*'Simple Linear Regression'!$B$18+'Simple Linear Regression'!$B$17</f>
        <v>8860.35773384287</v>
      </c>
      <c r="AI1144" s="29" t="n">
        <f aca="false">7491.3971+0.0137554*N1144-0.00058829*E1144-34.3283*V1144+0.30565*L1144+54.6031*M1144</f>
        <v>9163.7964532</v>
      </c>
      <c r="AJ1144" s="29" t="n">
        <f aca="false">7491.3971-0.00058829*E1144+0.30565*L1144+54.6031*M1144+0.0137554*N1144-34.3283*V1144</f>
        <v>9163.7964532</v>
      </c>
      <c r="AK1144" s="30" t="n">
        <f aca="false">11611.58410651-152.38769329*I418+0.00324611*N418-2.92151591*V418-0.00770426*AA418-0.00077781*E418</f>
        <v>9547.85010655456</v>
      </c>
      <c r="AL1144" s="29" t="n">
        <f aca="false">2192.59+2373.87*I1144+0.0316653*N1144-15.7623*V1144+0.00202406*AA1144-0.000740146*E1144-0.00963493*(I1144*N1144)</f>
        <v>8979.77752930626</v>
      </c>
      <c r="AM1144" s="30" t="n">
        <f aca="false">5205.907083+122.0638992*I1144+13.609808*(N1144/1000)-1.245906883*AD1144+0.7746840854*AE1144-134.2474226*AC1144-1547.125689*IF(AND(B1144&gt;=DATE(2020,3,20),B1144&lt;=DATE(2020,6,26)),1,0)</f>
        <v>8723.87963454388</v>
      </c>
      <c r="AN1144" s="30" t="n">
        <f aca="false">IF(ISNUMBER(C1145),C1145,AN1145)-0.8328750492*(AD1146-AD1145)+3.274150872*(AE1146-AE1145)+0.7954612886*((IF(ISNUMBER(C1145),C1145,AN1145)-IF(ISNUMBER(C1144),C1144,AN1144))-(-0.8328750492*(AD1145-AD1144)+3.274150872*(AE1145-AE1144)))-1.394571582*AO1145+0.4181414112*AO1144</f>
        <v>7667.9855926358</v>
      </c>
      <c r="AP1144" s="31" t="n">
        <f aca="false">AQ1144+AR1143+'ARIMAX(1,1,1) Model'!$C$19*(AR1143-AR1142)+'ARIMAX(1,1,1) Model'!$C$20*AS1143</f>
        <v>8415.84147431424</v>
      </c>
      <c r="AQ1144" s="31" t="n">
        <f aca="false">'ARIMAX(1,1,1) Model'!$C$6*I1144+'ARIMAX(1,1,1) Model'!$C$7*N1144/1000+'ARIMAX(1,1,1) Model'!$C$8*AD1144+'ARIMAX(1,1,1) Model'!$C$9*AE1144+'ARIMAX(1,1,1) Model'!$C$10*AC1144+'ARIMAX(1,1,1) Model'!$C$11*IF(AND(B1144&gt;='ARIMAX(1,1,1) Model'!$C$25,B1144&lt;='ARIMAX(1,1,1) Model'!$C$26),1,0)+'ARIMAX(1,1,1) Model'!$C$12*E1144/1000+'ARIMAX(1,1,1) Model'!$C$13*V1144+'ARIMAX(1,1,1) Model'!$C$14*A1144+'ARIMAX(1,1,1) Model'!$C$15*SIN(2*PI()*A1144/'ARIMAX(1,1,1) Model'!$C$24)+'ARIMAX(1,1,1) Model'!$C$16*COS(2*PI()*A1144/'ARIMAX(1,1,1) Model'!$C$24)+'ARIMAX(1,1,1) Model'!$C$17*SIN(4*PI()*A1144/'ARIMAX(1,1,1) Model'!$C$24)+'ARIMAX(1,1,1) Model'!$C$18*COS(4*PI()*A1144/'ARIMAX(1,1,1) Model'!$C$24)</f>
        <v>1646.45364708679</v>
      </c>
      <c r="AR1144" s="31" t="n">
        <f aca="false">IF(ISNUMBER(C1144),C1144,AP1144)-AQ1144</f>
        <v>6871.54635291321</v>
      </c>
      <c r="AS1144" s="31" t="n">
        <f aca="false">IF(ISNUMBER(C1144),C1144-AP1144,0)</f>
        <v>102.158525685765</v>
      </c>
      <c r="AT1144" s="32"/>
      <c r="AU1144" s="33"/>
      <c r="AV1144" s="33"/>
      <c r="AW1144" s="31"/>
      <c r="AX1144" s="31"/>
    </row>
    <row r="1145" customFormat="false" ht="16.5" hidden="false" customHeight="true" outlineLevel="0" collapsed="false">
      <c r="A1145" s="23" t="n">
        <v>1144</v>
      </c>
      <c r="B1145" s="24" t="n">
        <v>41278</v>
      </c>
      <c r="C1145" s="23" t="n">
        <v>8010</v>
      </c>
      <c r="D1145" s="25"/>
      <c r="E1145" s="25" t="n">
        <v>362000</v>
      </c>
      <c r="F1145" s="25"/>
      <c r="G1145" s="25" t="n">
        <v>92.765</v>
      </c>
      <c r="H1145" s="25" t="n">
        <v>112.3475</v>
      </c>
      <c r="I1145" s="25" t="n">
        <v>3.298</v>
      </c>
      <c r="J1145" s="25" t="n">
        <v>16319.541</v>
      </c>
      <c r="K1145" s="25" t="n">
        <v>896707</v>
      </c>
      <c r="L1145" s="25" t="n">
        <v>1834</v>
      </c>
      <c r="M1145" s="25" t="n">
        <v>15.456</v>
      </c>
      <c r="N1145" s="25" t="n">
        <v>253574</v>
      </c>
      <c r="O1145" s="25" t="n">
        <v>11137.4</v>
      </c>
      <c r="P1145" s="25" t="n">
        <v>2865788</v>
      </c>
      <c r="Q1145" s="25" t="n">
        <v>17800</v>
      </c>
      <c r="R1145" s="25" t="n">
        <v>10281</v>
      </c>
      <c r="S1145" s="25" t="n">
        <v>11.31</v>
      </c>
      <c r="T1145" s="25" t="n">
        <v>117.3</v>
      </c>
      <c r="U1145" s="25" t="n">
        <v>20</v>
      </c>
      <c r="V1145" s="25" t="n">
        <v>87.6</v>
      </c>
      <c r="W1145" s="25" t="n">
        <v>91.0604</v>
      </c>
      <c r="X1145" s="25"/>
      <c r="Y1145" s="25"/>
      <c r="Z1145" s="25"/>
      <c r="AA1145" s="25" t="n">
        <v>312295</v>
      </c>
      <c r="AB1145" s="26"/>
      <c r="AC1145" s="27" t="n">
        <v>1</v>
      </c>
      <c r="AD1145" s="28" t="n">
        <v>191.6</v>
      </c>
      <c r="AE1145" s="28" t="n">
        <v>0</v>
      </c>
      <c r="AF1145" s="27"/>
      <c r="AG1145" s="29" t="n">
        <f aca="false">6753.47943187+0.36116788*I1145+0.01252571*N1145-22.85359542*V1145+0.00407811*AA1145-0.00067349*E1145</f>
        <v>8958.65997473624</v>
      </c>
      <c r="AH1145" s="29" t="n">
        <f aca="false">A1145*'Simple Linear Regression'!$B$18+'Simple Linear Regression'!$B$17</f>
        <v>8861.21077092677</v>
      </c>
      <c r="AI1145" s="29" t="n">
        <f aca="false">7491.3971+0.0137554*N1145-0.00058829*E1145-34.3283*V1145+0.30565*L1145+54.6031*M1145</f>
        <v>9163.7964532</v>
      </c>
      <c r="AJ1145" s="29" t="n">
        <f aca="false">7491.3971-0.00058829*E1145+0.30565*L1145+54.6031*M1145+0.0137554*N1145-34.3283*V1145</f>
        <v>9163.7964532</v>
      </c>
      <c r="AK1145" s="30" t="n">
        <f aca="false">11611.58410651-152.38769329*I419+0.00324611*N419-2.92151591*V419-0.00770426*AA419-0.00077781*E419</f>
        <v>9538.39179767559</v>
      </c>
      <c r="AL1145" s="29" t="n">
        <f aca="false">2192.59+2373.87*I1145+0.0316653*N1145-15.7623*V1145+0.00202406*AA1145-0.000740146*E1145-0.00963493*(I1145*N1145)</f>
        <v>8976.93632197364</v>
      </c>
      <c r="AM1145" s="30" t="n">
        <f aca="false">5205.907083+122.0638992*I1145+13.609808*(N1145/1000)-1.245906883*AD1145+0.7746840854*AE1145-134.2474226*AC1145-1547.125689*IF(AND(B1145&gt;=DATE(2020,3,20),B1145&lt;=DATE(2020,6,26)),1,0)</f>
        <v>8686.6040949708</v>
      </c>
      <c r="AN1145" s="30" t="n">
        <f aca="false">IF(ISNUMBER(C1146),C1146,AN1146)-0.8328750492*(AD1147-AD1146)+3.274150872*(AE1147-AE1146)+0.7954612886*((IF(ISNUMBER(C1146),C1146,AN1146)-IF(ISNUMBER(C1145),C1145,AN1145))-(-0.8328750492*(AD1146-AD1145)+3.274150872*(AE1146-AE1145)))-1.394571582*AO1146+0.4181414112*AO1145</f>
        <v>8534.90868766855</v>
      </c>
      <c r="AP1145" s="31" t="n">
        <f aca="false">AQ1145+AR1144+'ARIMAX(1,1,1) Model'!$C$19*(AR1144-AR1143)+'ARIMAX(1,1,1) Model'!$C$20*AS1144</f>
        <v>8411.93703935266</v>
      </c>
      <c r="AQ1145" s="31" t="n">
        <f aca="false">'ARIMAX(1,1,1) Model'!$C$6*I1145+'ARIMAX(1,1,1) Model'!$C$7*N1145/1000+'ARIMAX(1,1,1) Model'!$C$8*AD1145+'ARIMAX(1,1,1) Model'!$C$9*AE1145+'ARIMAX(1,1,1) Model'!$C$10*AC1145+'ARIMAX(1,1,1) Model'!$C$11*IF(AND(B1145&gt;='ARIMAX(1,1,1) Model'!$C$25,B1145&lt;='ARIMAX(1,1,1) Model'!$C$26),1,0)+'ARIMAX(1,1,1) Model'!$C$12*E1145/1000+'ARIMAX(1,1,1) Model'!$C$13*V1145+'ARIMAX(1,1,1) Model'!$C$14*A1145+'ARIMAX(1,1,1) Model'!$C$15*SIN(2*PI()*A1145/'ARIMAX(1,1,1) Model'!$C$24)+'ARIMAX(1,1,1) Model'!$C$16*COS(2*PI()*A1145/'ARIMAX(1,1,1) Model'!$C$24)+'ARIMAX(1,1,1) Model'!$C$17*SIN(4*PI()*A1145/'ARIMAX(1,1,1) Model'!$C$24)+'ARIMAX(1,1,1) Model'!$C$18*COS(4*PI()*A1145/'ARIMAX(1,1,1) Model'!$C$24)</f>
        <v>1628.66278586296</v>
      </c>
      <c r="AR1145" s="31" t="n">
        <f aca="false">IF(ISNUMBER(C1145),C1145,AP1145)-AQ1145</f>
        <v>6381.33721413705</v>
      </c>
      <c r="AS1145" s="31" t="n">
        <f aca="false">IF(ISNUMBER(C1145),C1145-AP1145,0)</f>
        <v>-401.937039352657</v>
      </c>
      <c r="AT1145" s="32"/>
      <c r="AU1145" s="33"/>
      <c r="AV1145" s="33"/>
      <c r="AW1145" s="31"/>
      <c r="AX1145" s="31"/>
    </row>
    <row r="1146" customFormat="false" ht="16.5" hidden="false" customHeight="true" outlineLevel="0" collapsed="false">
      <c r="A1146" s="23" t="n">
        <v>1145</v>
      </c>
      <c r="B1146" s="24" t="n">
        <v>41285</v>
      </c>
      <c r="C1146" s="23" t="n">
        <v>8320</v>
      </c>
      <c r="D1146" s="25"/>
      <c r="E1146" s="25" t="n">
        <v>363000</v>
      </c>
      <c r="F1146" s="25"/>
      <c r="G1146" s="25" t="n">
        <v>93.38</v>
      </c>
      <c r="H1146" s="25" t="n">
        <v>112.372</v>
      </c>
      <c r="I1146" s="25" t="n">
        <v>3.299</v>
      </c>
      <c r="J1146" s="25" t="n">
        <v>16319.541</v>
      </c>
      <c r="K1146" s="25" t="n">
        <v>880560</v>
      </c>
      <c r="L1146" s="25" t="n">
        <v>1809</v>
      </c>
      <c r="M1146" s="25" t="n">
        <v>15.456</v>
      </c>
      <c r="N1146" s="25" t="n">
        <v>253574</v>
      </c>
      <c r="O1146" s="25" t="n">
        <v>11178.4</v>
      </c>
      <c r="P1146" s="25" t="n">
        <v>2865788</v>
      </c>
      <c r="Q1146" s="25" t="n">
        <v>17800</v>
      </c>
      <c r="R1146" s="25" t="n">
        <v>10281</v>
      </c>
      <c r="S1146" s="25" t="n">
        <v>11.31</v>
      </c>
      <c r="T1146" s="25" t="n">
        <v>117.3</v>
      </c>
      <c r="U1146" s="25" t="n">
        <v>20</v>
      </c>
      <c r="V1146" s="25" t="n">
        <v>87.1</v>
      </c>
      <c r="W1146" s="25" t="n">
        <v>90.922425</v>
      </c>
      <c r="X1146" s="25"/>
      <c r="Y1146" s="25"/>
      <c r="Z1146" s="25"/>
      <c r="AA1146" s="25" t="n">
        <v>312295</v>
      </c>
      <c r="AB1146" s="26"/>
      <c r="AC1146" s="27" t="n">
        <v>0</v>
      </c>
      <c r="AD1146" s="28" t="n">
        <v>145.9</v>
      </c>
      <c r="AE1146" s="28" t="n">
        <v>0</v>
      </c>
      <c r="AF1146" s="27"/>
      <c r="AG1146" s="29" t="n">
        <f aca="false">6753.47943187+0.36116788*I1146+0.01252571*N1146-22.85359542*V1146+0.00407811*AA1146-0.00067349*E1146</f>
        <v>8969.41364361412</v>
      </c>
      <c r="AH1146" s="29" t="n">
        <f aca="false">A1146*'Simple Linear Regression'!$B$18+'Simple Linear Regression'!$B$17</f>
        <v>8862.06380801068</v>
      </c>
      <c r="AI1146" s="29" t="n">
        <f aca="false">7491.3971+0.0137554*N1146-0.00058829*E1146-34.3283*V1146+0.30565*L1146+54.6031*M1146</f>
        <v>9172.7310632</v>
      </c>
      <c r="AJ1146" s="29" t="n">
        <f aca="false">7491.3971-0.00058829*E1146+0.30565*L1146+54.6031*M1146+0.0137554*N1146-34.3283*V1146</f>
        <v>9172.7310632</v>
      </c>
      <c r="AK1146" s="30" t="n">
        <f aca="false">11611.58410651-152.38769329*I420+0.00324611*N420-2.92151591*V420-0.00770426*AA420-0.00077781*E420</f>
        <v>9549.58591306217</v>
      </c>
      <c r="AL1146" s="29" t="n">
        <f aca="false">2192.59+2373.87*I1146+0.0316653*N1146-15.7623*V1146+0.00202406*AA1146-0.000740146*E1146-0.00963493*(I1146*N1146)</f>
        <v>8984.00802823382</v>
      </c>
      <c r="AM1146" s="30" t="n">
        <f aca="false">5205.907083+122.0638992*I1146+13.609808*(N1146/1000)-1.245906883*AD1146+0.7746840854*AE1146-134.2474226*AC1146-1547.125689*IF(AND(B1146&gt;=DATE(2020,3,20),B1146&lt;=DATE(2020,6,26)),1,0)</f>
        <v>8877.9115260231</v>
      </c>
      <c r="AN1146" s="30" t="n">
        <f aca="false">IF(ISNUMBER(C1147),C1147,AN1147)-0.8328750492*(AD1148-AD1147)+3.274150872*(AE1148-AE1147)+0.7954612886*((IF(ISNUMBER(C1147),C1147,AN1147)-IF(ISNUMBER(C1146),C1146,AN1146))-(-0.8328750492*(AD1147-AD1146)+3.274150872*(AE1147-AE1146)))-1.394571582*AO1147+0.4181414112*AO1146</f>
        <v>8499.81185290071</v>
      </c>
      <c r="AP1146" s="31" t="n">
        <f aca="false">AQ1146+AR1145+'ARIMAX(1,1,1) Model'!$C$19*(AR1145-AR1144)+'ARIMAX(1,1,1) Model'!$C$20*AS1145</f>
        <v>8371.5619444821</v>
      </c>
      <c r="AQ1146" s="31" t="n">
        <f aca="false">'ARIMAX(1,1,1) Model'!$C$6*I1146+'ARIMAX(1,1,1) Model'!$C$7*N1146/1000+'ARIMAX(1,1,1) Model'!$C$8*AD1146+'ARIMAX(1,1,1) Model'!$C$9*AE1146+'ARIMAX(1,1,1) Model'!$C$10*AC1146+'ARIMAX(1,1,1) Model'!$C$11*IF(AND(B1146&gt;='ARIMAX(1,1,1) Model'!$C$25,B1146&lt;='ARIMAX(1,1,1) Model'!$C$26),1,0)+'ARIMAX(1,1,1) Model'!$C$12*E1146/1000+'ARIMAX(1,1,1) Model'!$C$13*V1146+'ARIMAX(1,1,1) Model'!$C$14*A1146+'ARIMAX(1,1,1) Model'!$C$15*SIN(2*PI()*A1146/'ARIMAX(1,1,1) Model'!$C$24)+'ARIMAX(1,1,1) Model'!$C$16*COS(2*PI()*A1146/'ARIMAX(1,1,1) Model'!$C$24)+'ARIMAX(1,1,1) Model'!$C$17*SIN(4*PI()*A1146/'ARIMAX(1,1,1) Model'!$C$24)+'ARIMAX(1,1,1) Model'!$C$18*COS(4*PI()*A1146/'ARIMAX(1,1,1) Model'!$C$24)</f>
        <v>1676.25874098023</v>
      </c>
      <c r="AR1146" s="31" t="n">
        <f aca="false">IF(ISNUMBER(C1146),C1146,AP1146)-AQ1146</f>
        <v>6643.74125901977</v>
      </c>
      <c r="AS1146" s="31" t="n">
        <f aca="false">IF(ISNUMBER(C1146),C1146-AP1146,0)</f>
        <v>-51.5619444821041</v>
      </c>
      <c r="AT1146" s="32"/>
      <c r="AU1146" s="33"/>
      <c r="AV1146" s="33"/>
      <c r="AW1146" s="31"/>
      <c r="AX1146" s="31"/>
    </row>
    <row r="1147" customFormat="false" ht="16.5" hidden="false" customHeight="true" outlineLevel="0" collapsed="false">
      <c r="A1147" s="23" t="n">
        <v>1146</v>
      </c>
      <c r="B1147" s="24" t="n">
        <v>41292</v>
      </c>
      <c r="C1147" s="23" t="n">
        <v>8431</v>
      </c>
      <c r="D1147" s="25"/>
      <c r="E1147" s="25" t="n">
        <v>344000</v>
      </c>
      <c r="F1147" s="25"/>
      <c r="G1147" s="25" t="n">
        <v>94.582</v>
      </c>
      <c r="H1147" s="25" t="n">
        <v>111.346</v>
      </c>
      <c r="I1147" s="25" t="n">
        <v>3.303</v>
      </c>
      <c r="J1147" s="25" t="n">
        <v>16319.541</v>
      </c>
      <c r="K1147" s="25" t="n">
        <v>880560</v>
      </c>
      <c r="L1147" s="25" t="n">
        <v>1809</v>
      </c>
      <c r="M1147" s="25" t="n">
        <v>15.462</v>
      </c>
      <c r="N1147" s="25" t="n">
        <v>240361</v>
      </c>
      <c r="O1147" s="25" t="n">
        <v>11178.4</v>
      </c>
      <c r="P1147" s="25" t="n">
        <v>2865788</v>
      </c>
      <c r="Q1147" s="25" t="n">
        <v>17800</v>
      </c>
      <c r="R1147" s="25" t="n">
        <v>10281</v>
      </c>
      <c r="S1147" s="25" t="n">
        <v>11.31</v>
      </c>
      <c r="T1147" s="25" t="n">
        <v>117.3</v>
      </c>
      <c r="U1147" s="25" t="n">
        <v>20</v>
      </c>
      <c r="V1147" s="25" t="n">
        <v>87.1</v>
      </c>
      <c r="W1147" s="25" t="n">
        <v>90.84574</v>
      </c>
      <c r="X1147" s="25"/>
      <c r="Y1147" s="25"/>
      <c r="Z1147" s="25"/>
      <c r="AA1147" s="25" t="n">
        <v>312295</v>
      </c>
      <c r="AB1147" s="26"/>
      <c r="AC1147" s="27" t="n">
        <v>0</v>
      </c>
      <c r="AD1147" s="28" t="n">
        <v>152.7</v>
      </c>
      <c r="AE1147" s="28" t="n">
        <v>1.3</v>
      </c>
      <c r="AF1147" s="27"/>
      <c r="AG1147" s="29" t="n">
        <f aca="false">6753.47943187+0.36116788*I1147+0.01252571*N1147-22.85359542*V1147+0.00407811*AA1147-0.00067349*E1147</f>
        <v>8816.70919205564</v>
      </c>
      <c r="AH1147" s="29" t="n">
        <f aca="false">A1147*'Simple Linear Regression'!$B$18+'Simple Linear Regression'!$B$17</f>
        <v>8862.91684509458</v>
      </c>
      <c r="AI1147" s="29" t="n">
        <f aca="false">7491.3971+0.0137554*N1147-0.00058829*E1147-34.3283*V1147+0.30565*L1147+54.6031*M1147</f>
        <v>9002.4860916</v>
      </c>
      <c r="AJ1147" s="29" t="n">
        <f aca="false">7491.3971-0.00058829*E1147+0.30565*L1147+54.6031*M1147+0.0137554*N1147-34.3283*V1147</f>
        <v>9002.4860916</v>
      </c>
      <c r="AK1147" s="30" t="n">
        <f aca="false">11611.58410651-152.38769329*I421+0.00324611*N421-2.92151591*V421-0.00770426*AA421-0.00077781*E421</f>
        <v>9551.10731835849</v>
      </c>
      <c r="AL1147" s="29" t="n">
        <f aca="false">2192.59+2373.87*I1147+0.0316653*N1147-15.7623*V1147+0.00202406*AA1147-0.000740146*E1147-0.00963493*(I1147*N1147)</f>
        <v>8999.89281066181</v>
      </c>
      <c r="AM1147" s="30" t="n">
        <f aca="false">5205.907083+122.0638992*I1147+13.609808*(N1147/1000)-1.245906883*AD1147+0.7746840854*AE1147-134.2474226*AC1147-1547.125689*IF(AND(B1147&gt;=DATE(2020,3,20),B1147&lt;=DATE(2020,6,26)),1,0)</f>
        <v>8691.10831102252</v>
      </c>
      <c r="AN1147" s="30" t="n">
        <f aca="false">IF(ISNUMBER(C1148),C1148,AN1148)-0.8328750492*(AD1149-AD1148)+3.274150872*(AE1149-AE1148)+0.7954612886*((IF(ISNUMBER(C1148),C1148,AN1148)-IF(ISNUMBER(C1147),C1147,AN1147))-(-0.8328750492*(AD1148-AD1147)+3.274150872*(AE1148-AE1147)))-1.394571582*AO1148+0.4181414112*AO1147</f>
        <v>8602.50688627554</v>
      </c>
      <c r="AP1147" s="31" t="n">
        <f aca="false">AQ1147+AR1146+'ARIMAX(1,1,1) Model'!$C$19*(AR1146-AR1145)+'ARIMAX(1,1,1) Model'!$C$20*AS1146</f>
        <v>8383.8009151588</v>
      </c>
      <c r="AQ1147" s="31" t="n">
        <f aca="false">'ARIMAX(1,1,1) Model'!$C$6*I1147+'ARIMAX(1,1,1) Model'!$C$7*N1147/1000+'ARIMAX(1,1,1) Model'!$C$8*AD1147+'ARIMAX(1,1,1) Model'!$C$9*AE1147+'ARIMAX(1,1,1) Model'!$C$10*AC1147+'ARIMAX(1,1,1) Model'!$C$11*IF(AND(B1147&gt;='ARIMAX(1,1,1) Model'!$C$25,B1147&lt;='ARIMAX(1,1,1) Model'!$C$26),1,0)+'ARIMAX(1,1,1) Model'!$C$12*E1147/1000+'ARIMAX(1,1,1) Model'!$C$13*V1147+'ARIMAX(1,1,1) Model'!$C$14*A1147+'ARIMAX(1,1,1) Model'!$C$15*SIN(2*PI()*A1147/'ARIMAX(1,1,1) Model'!$C$24)+'ARIMAX(1,1,1) Model'!$C$16*COS(2*PI()*A1147/'ARIMAX(1,1,1) Model'!$C$24)+'ARIMAX(1,1,1) Model'!$C$17*SIN(4*PI()*A1147/'ARIMAX(1,1,1) Model'!$C$24)+'ARIMAX(1,1,1) Model'!$C$18*COS(4*PI()*A1147/'ARIMAX(1,1,1) Model'!$C$24)</f>
        <v>1668.05690334373</v>
      </c>
      <c r="AR1147" s="31" t="n">
        <f aca="false">IF(ISNUMBER(C1147),C1147,AP1147)-AQ1147</f>
        <v>6762.94309665627</v>
      </c>
      <c r="AS1147" s="31" t="n">
        <f aca="false">IF(ISNUMBER(C1147),C1147-AP1147,0)</f>
        <v>47.1990848412042</v>
      </c>
      <c r="AT1147" s="32"/>
      <c r="AU1147" s="33"/>
      <c r="AV1147" s="33"/>
      <c r="AW1147" s="31"/>
      <c r="AX1147" s="31"/>
    </row>
    <row r="1148" customFormat="false" ht="16.5" hidden="false" customHeight="true" outlineLevel="0" collapsed="false">
      <c r="A1148" s="23" t="n">
        <v>1147</v>
      </c>
      <c r="B1148" s="24" t="n">
        <v>41299</v>
      </c>
      <c r="C1148" s="23" t="n">
        <v>8501</v>
      </c>
      <c r="D1148" s="25"/>
      <c r="E1148" s="25" t="n">
        <v>339000</v>
      </c>
      <c r="F1148" s="25"/>
      <c r="G1148" s="25" t="n">
        <v>95.4125</v>
      </c>
      <c r="H1148" s="25" t="n">
        <v>113.7175</v>
      </c>
      <c r="I1148" s="25" t="n">
        <v>3.315</v>
      </c>
      <c r="J1148" s="25" t="n">
        <v>16319.541</v>
      </c>
      <c r="K1148" s="25" t="n">
        <v>880560</v>
      </c>
      <c r="L1148" s="25" t="n">
        <v>1809</v>
      </c>
      <c r="M1148" s="25" t="n">
        <v>15.462</v>
      </c>
      <c r="N1148" s="25" t="n">
        <v>240361</v>
      </c>
      <c r="O1148" s="25" t="n">
        <v>11178.4</v>
      </c>
      <c r="P1148" s="25" t="n">
        <v>2865788</v>
      </c>
      <c r="Q1148" s="25" t="n">
        <v>17800</v>
      </c>
      <c r="R1148" s="25" t="n">
        <v>10281</v>
      </c>
      <c r="S1148" s="25" t="n">
        <v>11.31</v>
      </c>
      <c r="T1148" s="25" t="n">
        <v>117.3</v>
      </c>
      <c r="U1148" s="25" t="n">
        <v>20</v>
      </c>
      <c r="V1148" s="25" t="n">
        <v>87.1</v>
      </c>
      <c r="W1148" s="25" t="n">
        <v>90.60368</v>
      </c>
      <c r="X1148" s="25"/>
      <c r="Y1148" s="25"/>
      <c r="Z1148" s="25"/>
      <c r="AA1148" s="25" t="n">
        <v>312295</v>
      </c>
      <c r="AB1148" s="26"/>
      <c r="AC1148" s="27" t="n">
        <v>0</v>
      </c>
      <c r="AD1148" s="28" t="n">
        <v>173.9</v>
      </c>
      <c r="AE1148" s="28" t="n">
        <v>0.4</v>
      </c>
      <c r="AF1148" s="27"/>
      <c r="AG1148" s="29" t="n">
        <f aca="false">6753.47943187+0.36116788*I1148+0.01252571*N1148-22.85359542*V1148+0.00407811*AA1148-0.00067349*E1148</f>
        <v>8820.0809760702</v>
      </c>
      <c r="AH1148" s="29" t="n">
        <f aca="false">A1148*'Simple Linear Regression'!$B$18+'Simple Linear Regression'!$B$17</f>
        <v>8863.76988217849</v>
      </c>
      <c r="AI1148" s="29" t="n">
        <f aca="false">7491.3971+0.0137554*N1148-0.00058829*E1148-34.3283*V1148+0.30565*L1148+54.6031*M1148</f>
        <v>9005.4275416</v>
      </c>
      <c r="AJ1148" s="29" t="n">
        <f aca="false">7491.3971-0.00058829*E1148+0.30565*L1148+54.6031*M1148+0.0137554*N1148-34.3283*V1148</f>
        <v>9005.4275416</v>
      </c>
      <c r="AK1148" s="30" t="n">
        <f aca="false">11611.58410651-152.38769329*I422+0.00324611*N422-2.92151591*V422-0.00770426*AA422-0.00077781*E422</f>
        <v>9560.71407067797</v>
      </c>
      <c r="AL1148" s="29" t="n">
        <f aca="false">2192.59+2373.87*I1148+0.0316653*N1148-15.7623*V1148+0.00202406*AA1148-0.000740146*E1148-0.00963493*(I1148*N1148)</f>
        <v>9004.28964374505</v>
      </c>
      <c r="AM1148" s="30" t="n">
        <f aca="false">5205.907083+122.0638992*I1148+13.609808*(N1148/1000)-1.245906883*AD1148+0.7746840854*AE1148-134.2474226*AC1148-1547.125689*IF(AND(B1148&gt;=DATE(2020,3,20),B1148&lt;=DATE(2020,6,26)),1,0)</f>
        <v>8665.46263621646</v>
      </c>
      <c r="AN1148" s="30" t="n">
        <f aca="false">IF(ISNUMBER(C1149),C1149,AN1149)-0.8328750492*(AD1150-AD1149)+3.274150872*(AE1150-AE1149)+0.7954612886*((IF(ISNUMBER(C1149),C1149,AN1149)-IF(ISNUMBER(C1148),C1148,AN1148))-(-0.8328750492*(AD1149-AD1148)+3.274150872*(AE1149-AE1148)))-1.394571582*AO1149+0.4181414112*AO1148</f>
        <v>8301.75917764332</v>
      </c>
      <c r="AP1148" s="31" t="n">
        <f aca="false">AQ1148+AR1147+'ARIMAX(1,1,1) Model'!$C$19*(AR1147-AR1146)+'ARIMAX(1,1,1) Model'!$C$20*AS1147</f>
        <v>8400.87198706441</v>
      </c>
      <c r="AQ1148" s="31" t="n">
        <f aca="false">'ARIMAX(1,1,1) Model'!$C$6*I1148+'ARIMAX(1,1,1) Model'!$C$7*N1148/1000+'ARIMAX(1,1,1) Model'!$C$8*AD1148+'ARIMAX(1,1,1) Model'!$C$9*AE1148+'ARIMAX(1,1,1) Model'!$C$10*AC1148+'ARIMAX(1,1,1) Model'!$C$11*IF(AND(B1148&gt;='ARIMAX(1,1,1) Model'!$C$25,B1148&lt;='ARIMAX(1,1,1) Model'!$C$26),1,0)+'ARIMAX(1,1,1) Model'!$C$12*E1148/1000+'ARIMAX(1,1,1) Model'!$C$13*V1148+'ARIMAX(1,1,1) Model'!$C$14*A1148+'ARIMAX(1,1,1) Model'!$C$15*SIN(2*PI()*A1148/'ARIMAX(1,1,1) Model'!$C$24)+'ARIMAX(1,1,1) Model'!$C$16*COS(2*PI()*A1148/'ARIMAX(1,1,1) Model'!$C$24)+'ARIMAX(1,1,1) Model'!$C$17*SIN(4*PI()*A1148/'ARIMAX(1,1,1) Model'!$C$24)+'ARIMAX(1,1,1) Model'!$C$18*COS(4*PI()*A1148/'ARIMAX(1,1,1) Model'!$C$24)</f>
        <v>1668.78605615053</v>
      </c>
      <c r="AR1148" s="31" t="n">
        <f aca="false">IF(ISNUMBER(C1148),C1148,AP1148)-AQ1148</f>
        <v>6832.21394384947</v>
      </c>
      <c r="AS1148" s="31" t="n">
        <f aca="false">IF(ISNUMBER(C1148),C1148-AP1148,0)</f>
        <v>100.128012935587</v>
      </c>
      <c r="AT1148" s="32"/>
      <c r="AU1148" s="33"/>
      <c r="AV1148" s="33"/>
      <c r="AW1148" s="31"/>
      <c r="AX1148" s="31"/>
    </row>
    <row r="1149" customFormat="false" ht="16.5" hidden="false" customHeight="true" outlineLevel="0" collapsed="false">
      <c r="A1149" s="23" t="n">
        <v>1148</v>
      </c>
      <c r="B1149" s="24" t="n">
        <v>41306</v>
      </c>
      <c r="C1149" s="23" t="n">
        <v>8415</v>
      </c>
      <c r="D1149" s="25"/>
      <c r="E1149" s="25" t="n">
        <v>366000</v>
      </c>
      <c r="F1149" s="25"/>
      <c r="G1149" s="25" t="n">
        <v>97.332</v>
      </c>
      <c r="H1149" s="25" t="n">
        <v>115.132</v>
      </c>
      <c r="I1149" s="25" t="n">
        <v>3.357</v>
      </c>
      <c r="J1149" s="25" t="n">
        <v>16319.541</v>
      </c>
      <c r="K1149" s="25" t="n">
        <v>880560</v>
      </c>
      <c r="L1149" s="25" t="n">
        <v>1809</v>
      </c>
      <c r="M1149" s="25" t="n">
        <v>15.462</v>
      </c>
      <c r="N1149" s="25" t="n">
        <v>240361</v>
      </c>
      <c r="O1149" s="25" t="n">
        <v>11178.4</v>
      </c>
      <c r="P1149" s="25" t="n">
        <v>2865788</v>
      </c>
      <c r="Q1149" s="25" t="n">
        <v>17800</v>
      </c>
      <c r="R1149" s="25" t="n">
        <v>10281</v>
      </c>
      <c r="S1149" s="25" t="n">
        <v>11.31</v>
      </c>
      <c r="T1149" s="25" t="n">
        <v>117.3</v>
      </c>
      <c r="U1149" s="25" t="n">
        <v>20</v>
      </c>
      <c r="V1149" s="25" t="n">
        <v>87.1</v>
      </c>
      <c r="W1149" s="25" t="n">
        <v>90.9062</v>
      </c>
      <c r="X1149" s="25"/>
      <c r="Y1149" s="25"/>
      <c r="Z1149" s="25"/>
      <c r="AA1149" s="25" t="n">
        <v>312295</v>
      </c>
      <c r="AB1149" s="26"/>
      <c r="AC1149" s="27" t="n">
        <v>0</v>
      </c>
      <c r="AD1149" s="28" t="n">
        <v>147.6</v>
      </c>
      <c r="AE1149" s="28" t="n">
        <v>2.7</v>
      </c>
      <c r="AF1149" s="27"/>
      <c r="AG1149" s="29" t="n">
        <f aca="false">6753.47943187+0.36116788*I1149+0.01252571*N1149-22.85359542*V1149+0.00407811*AA1149-0.00067349*E1149</f>
        <v>8801.91191512116</v>
      </c>
      <c r="AH1149" s="29" t="n">
        <f aca="false">A1149*'Simple Linear Regression'!$B$18+'Simple Linear Regression'!$B$17</f>
        <v>8864.62291926239</v>
      </c>
      <c r="AI1149" s="29" t="n">
        <f aca="false">7491.3971+0.0137554*N1149-0.00058829*E1149-34.3283*V1149+0.30565*L1149+54.6031*M1149</f>
        <v>8989.5437116</v>
      </c>
      <c r="AJ1149" s="29" t="n">
        <f aca="false">7491.3971-0.00058829*E1149+0.30565*L1149+54.6031*M1149+0.0137554*N1149-34.3283*V1149</f>
        <v>8989.5437116</v>
      </c>
      <c r="AK1149" s="30" t="n">
        <f aca="false">11611.58410651-152.38769329*I423+0.00324611*N423-2.92151591*V423-0.00770426*AA423-0.00077781*E423</f>
        <v>9535.95473955823</v>
      </c>
      <c r="AL1149" s="29" t="n">
        <f aca="false">2192.59+2373.87*I1149+0.0316653*N1149-15.7623*V1149+0.00202406*AA1149-0.000740146*E1149-0.00963493*(I1149*N1149)</f>
        <v>8986.74206253639</v>
      </c>
      <c r="AM1149" s="30" t="n">
        <f aca="false">5205.907083+122.0638992*I1149+13.609808*(N1149/1000)-1.245906883*AD1149+0.7746840854*AE1149-134.2474226*AC1149-1547.125689*IF(AND(B1149&gt;=DATE(2020,3,20),B1149&lt;=DATE(2020,6,26)),1,0)</f>
        <v>8705.13844440218</v>
      </c>
      <c r="AN1149" s="30" t="n">
        <f aca="false">IF(ISNUMBER(C1150),C1150,AN1150)-0.8328750492*(AD1151-AD1150)+3.274150872*(AE1151-AE1150)+0.7954612886*((IF(ISNUMBER(C1150),C1150,AN1150)-IF(ISNUMBER(C1149),C1149,AN1149))-(-0.8328750492*(AD1150-AD1149)+3.274150872*(AE1150-AE1149)))-1.394571582*AO1150+0.4181414112*AO1149</f>
        <v>8417.17704150356</v>
      </c>
      <c r="AP1149" s="31" t="n">
        <f aca="false">AQ1149+AR1148+'ARIMAX(1,1,1) Model'!$C$19*(AR1148-AR1147)+'ARIMAX(1,1,1) Model'!$C$20*AS1148</f>
        <v>8376.17364664902</v>
      </c>
      <c r="AQ1149" s="31" t="n">
        <f aca="false">'ARIMAX(1,1,1) Model'!$C$6*I1149+'ARIMAX(1,1,1) Model'!$C$7*N1149/1000+'ARIMAX(1,1,1) Model'!$C$8*AD1149+'ARIMAX(1,1,1) Model'!$C$9*AE1149+'ARIMAX(1,1,1) Model'!$C$10*AC1149+'ARIMAX(1,1,1) Model'!$C$11*IF(AND(B1149&gt;='ARIMAX(1,1,1) Model'!$C$25,B1149&lt;='ARIMAX(1,1,1) Model'!$C$26),1,0)+'ARIMAX(1,1,1) Model'!$C$12*E1149/1000+'ARIMAX(1,1,1) Model'!$C$13*V1149+'ARIMAX(1,1,1) Model'!$C$14*A1149+'ARIMAX(1,1,1) Model'!$C$15*SIN(2*PI()*A1149/'ARIMAX(1,1,1) Model'!$C$24)+'ARIMAX(1,1,1) Model'!$C$16*COS(2*PI()*A1149/'ARIMAX(1,1,1) Model'!$C$24)+'ARIMAX(1,1,1) Model'!$C$17*SIN(4*PI()*A1149/'ARIMAX(1,1,1) Model'!$C$24)+'ARIMAX(1,1,1) Model'!$C$18*COS(4*PI()*A1149/'ARIMAX(1,1,1) Model'!$C$24)</f>
        <v>1627.32717438616</v>
      </c>
      <c r="AR1149" s="31" t="n">
        <f aca="false">IF(ISNUMBER(C1149),C1149,AP1149)-AQ1149</f>
        <v>6787.67282561384</v>
      </c>
      <c r="AS1149" s="31" t="n">
        <f aca="false">IF(ISNUMBER(C1149),C1149-AP1149,0)</f>
        <v>38.8263533509835</v>
      </c>
      <c r="AT1149" s="32"/>
      <c r="AU1149" s="33"/>
      <c r="AV1149" s="33"/>
      <c r="AW1149" s="31"/>
      <c r="AX1149" s="31"/>
    </row>
    <row r="1150" customFormat="false" ht="16.5" hidden="false" customHeight="true" outlineLevel="0" collapsed="false">
      <c r="A1150" s="23" t="n">
        <v>1149</v>
      </c>
      <c r="B1150" s="24" t="n">
        <v>41313</v>
      </c>
      <c r="C1150" s="23" t="n">
        <v>8404</v>
      </c>
      <c r="D1150" s="25"/>
      <c r="E1150" s="25" t="n">
        <v>361000</v>
      </c>
      <c r="F1150" s="25"/>
      <c r="G1150" s="25" t="n">
        <v>96.176</v>
      </c>
      <c r="H1150" s="25" t="n">
        <v>117.154</v>
      </c>
      <c r="I1150" s="25" t="n">
        <v>3.538</v>
      </c>
      <c r="J1150" s="25" t="n">
        <v>16420.419</v>
      </c>
      <c r="K1150" s="25" t="n">
        <v>880560</v>
      </c>
      <c r="L1150" s="25" t="n">
        <v>1784</v>
      </c>
      <c r="M1150" s="25" t="n">
        <v>15.462</v>
      </c>
      <c r="N1150" s="25" t="n">
        <v>240361</v>
      </c>
      <c r="O1150" s="25" t="n">
        <v>11181.2</v>
      </c>
      <c r="P1150" s="25" t="n">
        <v>2865788</v>
      </c>
      <c r="Q1150" s="25" t="n">
        <v>17800</v>
      </c>
      <c r="R1150" s="25" t="n">
        <v>10281</v>
      </c>
      <c r="S1150" s="25" t="n">
        <v>11.31</v>
      </c>
      <c r="T1150" s="25" t="n">
        <v>117.8</v>
      </c>
      <c r="U1150" s="25" t="n">
        <v>20</v>
      </c>
      <c r="V1150" s="25" t="n">
        <v>88.6</v>
      </c>
      <c r="W1150" s="25" t="n">
        <v>90.90998</v>
      </c>
      <c r="X1150" s="25"/>
      <c r="Y1150" s="25"/>
      <c r="Z1150" s="25"/>
      <c r="AA1150" s="25" t="n">
        <v>312295</v>
      </c>
      <c r="AB1150" s="26"/>
      <c r="AC1150" s="27" t="n">
        <v>0</v>
      </c>
      <c r="AD1150" s="28" t="n">
        <v>162.7</v>
      </c>
      <c r="AE1150" s="28" t="n">
        <v>0</v>
      </c>
      <c r="AF1150" s="27"/>
      <c r="AG1150" s="29" t="n">
        <f aca="false">6753.47943187+0.36116788*I1150+0.01252571*N1150-22.85359542*V1150+0.00407811*AA1150-0.00067349*E1150</f>
        <v>8771.06434337744</v>
      </c>
      <c r="AH1150" s="29" t="n">
        <f aca="false">A1150*'Simple Linear Regression'!$B$18+'Simple Linear Regression'!$B$17</f>
        <v>8865.47595634629</v>
      </c>
      <c r="AI1150" s="29" t="n">
        <f aca="false">7491.3971+0.0137554*N1150-0.00058829*E1150-34.3283*V1150+0.30565*L1150+54.6031*M1150</f>
        <v>8933.3514616</v>
      </c>
      <c r="AJ1150" s="29" t="n">
        <f aca="false">7491.3971-0.00058829*E1150+0.30565*L1150+54.6031*M1150+0.0137554*N1150-34.3283*V1150</f>
        <v>8933.3514616</v>
      </c>
      <c r="AK1150" s="30" t="n">
        <f aca="false">11611.58410651-152.38769329*I424+0.00324611*N424-2.92151591*V424-0.00770426*AA424-0.00077781*E424</f>
        <v>9534.63699323891</v>
      </c>
      <c r="AL1150" s="29" t="n">
        <f aca="false">2192.59+2373.87*I1150+0.0316653*N1150-15.7623*V1150+0.00202406*AA1150-0.000740146*E1150-0.00963493*(I1150*N1150)</f>
        <v>8977.29889737526</v>
      </c>
      <c r="AM1150" s="30" t="n">
        <f aca="false">5205.907083+122.0638992*I1150+13.609808*(N1150/1000)-1.245906883*AD1150+0.7746840854*AE1150-134.2474226*AC1150-1547.125689*IF(AND(B1150&gt;=DATE(2020,3,20),B1150&lt;=DATE(2020,6,26)),1,0)</f>
        <v>8706.3271691935</v>
      </c>
      <c r="AN1150" s="30" t="n">
        <f aca="false">IF(ISNUMBER(C1151),C1151,AN1151)-0.8328750492*(AD1152-AD1151)+3.274150872*(AE1152-AE1151)+0.7954612886*((IF(ISNUMBER(C1151),C1151,AN1151)-IF(ISNUMBER(C1150),C1150,AN1150))-(-0.8328750492*(AD1151-AD1150)+3.274150872*(AE1151-AE1150)))-1.394571582*AO1151+0.4181414112*AO1150</f>
        <v>8443.70155209267</v>
      </c>
      <c r="AP1150" s="31" t="n">
        <f aca="false">AQ1150+AR1149+'ARIMAX(1,1,1) Model'!$C$19*(AR1149-AR1148)+'ARIMAX(1,1,1) Model'!$C$20*AS1149</f>
        <v>8369.24964915796</v>
      </c>
      <c r="AQ1150" s="31" t="n">
        <f aca="false">'ARIMAX(1,1,1) Model'!$C$6*I1150+'ARIMAX(1,1,1) Model'!$C$7*N1150/1000+'ARIMAX(1,1,1) Model'!$C$8*AD1150+'ARIMAX(1,1,1) Model'!$C$9*AE1150+'ARIMAX(1,1,1) Model'!$C$10*AC1150+'ARIMAX(1,1,1) Model'!$C$11*IF(AND(B1150&gt;='ARIMAX(1,1,1) Model'!$C$25,B1150&lt;='ARIMAX(1,1,1) Model'!$C$26),1,0)+'ARIMAX(1,1,1) Model'!$C$12*E1150/1000+'ARIMAX(1,1,1) Model'!$C$13*V1150+'ARIMAX(1,1,1) Model'!$C$14*A1150+'ARIMAX(1,1,1) Model'!$C$15*SIN(2*PI()*A1150/'ARIMAX(1,1,1) Model'!$C$24)+'ARIMAX(1,1,1) Model'!$C$16*COS(2*PI()*A1150/'ARIMAX(1,1,1) Model'!$C$24)+'ARIMAX(1,1,1) Model'!$C$17*SIN(4*PI()*A1150/'ARIMAX(1,1,1) Model'!$C$24)+'ARIMAX(1,1,1) Model'!$C$18*COS(4*PI()*A1150/'ARIMAX(1,1,1) Model'!$C$24)</f>
        <v>1620.86795161523</v>
      </c>
      <c r="AR1150" s="31" t="n">
        <f aca="false">IF(ISNUMBER(C1150),C1150,AP1150)-AQ1150</f>
        <v>6783.13204838477</v>
      </c>
      <c r="AS1150" s="31" t="n">
        <f aca="false">IF(ISNUMBER(C1150),C1150-AP1150,0)</f>
        <v>34.750350842045</v>
      </c>
      <c r="AT1150" s="32"/>
      <c r="AU1150" s="33"/>
      <c r="AV1150" s="33"/>
      <c r="AW1150" s="31"/>
      <c r="AX1150" s="31"/>
    </row>
    <row r="1151" customFormat="false" ht="16.5" hidden="false" customHeight="true" outlineLevel="0" collapsed="false">
      <c r="A1151" s="23" t="n">
        <v>1150</v>
      </c>
      <c r="B1151" s="24" t="n">
        <v>41320</v>
      </c>
      <c r="C1151" s="23" t="n">
        <v>8437</v>
      </c>
      <c r="D1151" s="25"/>
      <c r="E1151" s="25" t="n">
        <v>347000</v>
      </c>
      <c r="F1151" s="25"/>
      <c r="G1151" s="25" t="n">
        <v>96.954</v>
      </c>
      <c r="H1151" s="25" t="n">
        <v>118.098</v>
      </c>
      <c r="I1151" s="25" t="n">
        <v>3.611</v>
      </c>
      <c r="J1151" s="25" t="n">
        <v>16420.419</v>
      </c>
      <c r="K1151" s="25" t="n">
        <v>928343</v>
      </c>
      <c r="L1151" s="25" t="n">
        <v>1784</v>
      </c>
      <c r="M1151" s="25" t="n">
        <v>15.462</v>
      </c>
      <c r="N1151" s="25" t="n">
        <v>238709</v>
      </c>
      <c r="O1151" s="25" t="n">
        <v>11181.2</v>
      </c>
      <c r="P1151" s="25" t="n">
        <v>2865788</v>
      </c>
      <c r="Q1151" s="25" t="n">
        <v>17800</v>
      </c>
      <c r="R1151" s="25" t="n">
        <v>10281</v>
      </c>
      <c r="S1151" s="25" t="n">
        <v>11.31</v>
      </c>
      <c r="T1151" s="25" t="n">
        <v>117.8</v>
      </c>
      <c r="U1151" s="25" t="n">
        <v>20</v>
      </c>
      <c r="V1151" s="25" t="n">
        <v>88.6</v>
      </c>
      <c r="W1151" s="25" t="n">
        <v>91.09456</v>
      </c>
      <c r="X1151" s="25"/>
      <c r="Y1151" s="25"/>
      <c r="Z1151" s="25"/>
      <c r="AA1151" s="25" t="n">
        <v>312295</v>
      </c>
      <c r="AB1151" s="26"/>
      <c r="AC1151" s="27" t="n">
        <v>0</v>
      </c>
      <c r="AD1151" s="28" t="n">
        <v>158.4</v>
      </c>
      <c r="AE1151" s="28" t="n">
        <v>0.4</v>
      </c>
      <c r="AF1151" s="27"/>
      <c r="AG1151" s="29" t="n">
        <f aca="false">6753.47943187+0.36116788*I1151+0.01252571*N1151-22.85359542*V1151+0.00407811*AA1151-0.00067349*E1151</f>
        <v>8759.82709571268</v>
      </c>
      <c r="AH1151" s="29" t="n">
        <f aca="false">A1151*'Simple Linear Regression'!$B$18+'Simple Linear Regression'!$B$17</f>
        <v>8866.3289934302</v>
      </c>
      <c r="AI1151" s="29" t="n">
        <f aca="false">7491.3971+0.0137554*N1151-0.00058829*E1151-34.3283*V1151+0.30565*L1151+54.6031*M1151</f>
        <v>8918.8636008</v>
      </c>
      <c r="AJ1151" s="29" t="n">
        <f aca="false">7491.3971-0.00058829*E1151+0.30565*L1151+54.6031*M1151+0.0137554*N1151-34.3283*V1151</f>
        <v>8918.8636008</v>
      </c>
      <c r="AK1151" s="30" t="n">
        <f aca="false">11611.58410651-152.38769329*I425+0.00324611*N425-2.92151591*V425-0.00770426*AA425-0.00077781*E425</f>
        <v>9446.12269099467</v>
      </c>
      <c r="AL1151" s="29" t="n">
        <f aca="false">2192.59+2373.87*I1151+0.0316653*N1151-15.7623*V1151+0.00202406*AA1151-0.000740146*E1151-0.00963493*(I1151*N1151)</f>
        <v>8997.06043450893</v>
      </c>
      <c r="AM1151" s="30" t="n">
        <f aca="false">5205.907083+122.0638992*I1151+13.609808*(N1151/1000)-1.245906883*AD1151+0.7746840854*AE1151-134.2474226*AC1151-1547.125689*IF(AND(B1151&gt;=DATE(2020,3,20),B1151&lt;=DATE(2020,6,26)),1,0)</f>
        <v>8698.42170425016</v>
      </c>
      <c r="AN1151" s="30" t="n">
        <f aca="false">IF(ISNUMBER(C1152),C1152,AN1152)-0.8328750492*(AD1153-AD1152)+3.274150872*(AE1153-AE1152)+0.7954612886*((IF(ISNUMBER(C1152),C1152,AN1152)-IF(ISNUMBER(C1151),C1151,AN1151))-(-0.8328750492*(AD1152-AD1151)+3.274150872*(AE1152-AE1151)))-1.394571582*AO1152+0.4181414112*AO1151</f>
        <v>8760.81073832857</v>
      </c>
      <c r="AP1151" s="31" t="n">
        <f aca="false">AQ1151+AR1150+'ARIMAX(1,1,1) Model'!$C$19*(AR1150-AR1149)+'ARIMAX(1,1,1) Model'!$C$20*AS1150</f>
        <v>8377.88348003521</v>
      </c>
      <c r="AQ1151" s="31" t="n">
        <f aca="false">'ARIMAX(1,1,1) Model'!$C$6*I1151+'ARIMAX(1,1,1) Model'!$C$7*N1151/1000+'ARIMAX(1,1,1) Model'!$C$8*AD1151+'ARIMAX(1,1,1) Model'!$C$9*AE1151+'ARIMAX(1,1,1) Model'!$C$10*AC1151+'ARIMAX(1,1,1) Model'!$C$11*IF(AND(B1151&gt;='ARIMAX(1,1,1) Model'!$C$25,B1151&lt;='ARIMAX(1,1,1) Model'!$C$26),1,0)+'ARIMAX(1,1,1) Model'!$C$12*E1151/1000+'ARIMAX(1,1,1) Model'!$C$13*V1151+'ARIMAX(1,1,1) Model'!$C$14*A1151+'ARIMAX(1,1,1) Model'!$C$15*SIN(2*PI()*A1151/'ARIMAX(1,1,1) Model'!$C$24)+'ARIMAX(1,1,1) Model'!$C$16*COS(2*PI()*A1151/'ARIMAX(1,1,1) Model'!$C$24)+'ARIMAX(1,1,1) Model'!$C$17*SIN(4*PI()*A1151/'ARIMAX(1,1,1) Model'!$C$24)+'ARIMAX(1,1,1) Model'!$C$18*COS(4*PI()*A1151/'ARIMAX(1,1,1) Model'!$C$24)</f>
        <v>1626.47251813966</v>
      </c>
      <c r="AR1151" s="31" t="n">
        <f aca="false">IF(ISNUMBER(C1151),C1151,AP1151)-AQ1151</f>
        <v>6810.52748186034</v>
      </c>
      <c r="AS1151" s="31" t="n">
        <f aca="false">IF(ISNUMBER(C1151),C1151-AP1151,0)</f>
        <v>59.1165199647949</v>
      </c>
      <c r="AT1151" s="32"/>
      <c r="AU1151" s="33"/>
      <c r="AV1151" s="33"/>
      <c r="AW1151" s="31"/>
      <c r="AX1151" s="31"/>
    </row>
    <row r="1152" customFormat="false" ht="16.5" hidden="false" customHeight="true" outlineLevel="0" collapsed="false">
      <c r="A1152" s="23" t="n">
        <v>1151</v>
      </c>
      <c r="B1152" s="24" t="n">
        <v>41327</v>
      </c>
      <c r="C1152" s="23" t="n">
        <v>8597</v>
      </c>
      <c r="D1152" s="25"/>
      <c r="E1152" s="25" t="n">
        <v>362000</v>
      </c>
      <c r="F1152" s="25"/>
      <c r="G1152" s="25" t="n">
        <v>94.38</v>
      </c>
      <c r="H1152" s="25" t="n">
        <v>115.3</v>
      </c>
      <c r="I1152" s="25" t="n">
        <v>3.747</v>
      </c>
      <c r="J1152" s="25" t="n">
        <v>16420.419</v>
      </c>
      <c r="K1152" s="25" t="n">
        <v>928343</v>
      </c>
      <c r="L1152" s="25" t="n">
        <v>1784</v>
      </c>
      <c r="M1152" s="25" t="n">
        <v>15.813</v>
      </c>
      <c r="N1152" s="25" t="n">
        <v>238709</v>
      </c>
      <c r="O1152" s="25" t="n">
        <v>11181.2</v>
      </c>
      <c r="P1152" s="25" t="n">
        <v>2865788</v>
      </c>
      <c r="Q1152" s="25" t="n">
        <v>17800</v>
      </c>
      <c r="R1152" s="25" t="n">
        <v>10281</v>
      </c>
      <c r="S1152" s="25" t="n">
        <v>11.341</v>
      </c>
      <c r="T1152" s="25" t="n">
        <v>117.8</v>
      </c>
      <c r="U1152" s="25" t="n">
        <v>20</v>
      </c>
      <c r="V1152" s="25" t="n">
        <v>88.6</v>
      </c>
      <c r="W1152" s="25" t="n">
        <v>91.363</v>
      </c>
      <c r="X1152" s="25"/>
      <c r="Y1152" s="25"/>
      <c r="Z1152" s="25"/>
      <c r="AA1152" s="25" t="n">
        <v>312295</v>
      </c>
      <c r="AB1152" s="26"/>
      <c r="AC1152" s="27" t="n">
        <v>0</v>
      </c>
      <c r="AD1152" s="28" t="n">
        <v>177.2</v>
      </c>
      <c r="AE1152" s="28" t="n">
        <v>0.4</v>
      </c>
      <c r="AF1152" s="27"/>
      <c r="AG1152" s="29" t="n">
        <f aca="false">6753.47943187+0.36116788*I1152+0.01252571*N1152-22.85359542*V1152+0.00407811*AA1152-0.00067349*E1152</f>
        <v>8749.77386454436</v>
      </c>
      <c r="AH1152" s="29" t="n">
        <f aca="false">A1152*'Simple Linear Regression'!$B$18+'Simple Linear Regression'!$B$17</f>
        <v>8867.1820305141</v>
      </c>
      <c r="AI1152" s="29" t="n">
        <f aca="false">7491.3971+0.0137554*N1152-0.00058829*E1152-34.3283*V1152+0.30565*L1152+54.6031*M1152</f>
        <v>8929.2049389</v>
      </c>
      <c r="AJ1152" s="29" t="n">
        <f aca="false">7491.3971-0.00058829*E1152+0.30565*L1152+54.6031*M1152+0.0137554*N1152-34.3283*V1152</f>
        <v>8929.2049389</v>
      </c>
      <c r="AK1152" s="30" t="n">
        <f aca="false">11611.58410651-152.38769329*I426+0.00324611*N426-2.92151591*V426-0.00770426*AA426-0.00077781*E426</f>
        <v>9442.36061326307</v>
      </c>
      <c r="AL1152" s="29" t="n">
        <f aca="false">2192.59+2373.87*I1152+0.0316653*N1152-15.7623*V1152+0.00202406*AA1152-0.000740146*E1152-0.00963493*(I1152*N1152)</f>
        <v>8996.01211177861</v>
      </c>
      <c r="AM1152" s="30" t="n">
        <f aca="false">5205.907083+122.0638992*I1152+13.609808*(N1152/1000)-1.245906883*AD1152+0.7746840854*AE1152-134.2474226*AC1152-1547.125689*IF(AND(B1152&gt;=DATE(2020,3,20),B1152&lt;=DATE(2020,6,26)),1,0)</f>
        <v>8691.59934514096</v>
      </c>
      <c r="AN1152" s="30" t="n">
        <f aca="false">IF(ISNUMBER(C1153),C1153,AN1153)-0.8328750492*(AD1154-AD1153)+3.274150872*(AE1154-AE1153)+0.7954612886*((IF(ISNUMBER(C1153),C1153,AN1153)-IF(ISNUMBER(C1152),C1152,AN1152))-(-0.8328750492*(AD1153-AD1152)+3.274150872*(AE1153-AE1152)))-1.394571582*AO1153+0.4181414112*AO1152</f>
        <v>8148.91258898232</v>
      </c>
      <c r="AP1152" s="31" t="n">
        <f aca="false">AQ1152+AR1151+'ARIMAX(1,1,1) Model'!$C$19*(AR1151-AR1150)+'ARIMAX(1,1,1) Model'!$C$20*AS1151</f>
        <v>8381.68980497812</v>
      </c>
      <c r="AQ1152" s="31" t="n">
        <f aca="false">'ARIMAX(1,1,1) Model'!$C$6*I1152+'ARIMAX(1,1,1) Model'!$C$7*N1152/1000+'ARIMAX(1,1,1) Model'!$C$8*AD1152+'ARIMAX(1,1,1) Model'!$C$9*AE1152+'ARIMAX(1,1,1) Model'!$C$10*AC1152+'ARIMAX(1,1,1) Model'!$C$11*IF(AND(B1152&gt;='ARIMAX(1,1,1) Model'!$C$25,B1152&lt;='ARIMAX(1,1,1) Model'!$C$26),1,0)+'ARIMAX(1,1,1) Model'!$C$12*E1152/1000+'ARIMAX(1,1,1) Model'!$C$13*V1152+'ARIMAX(1,1,1) Model'!$C$14*A1152+'ARIMAX(1,1,1) Model'!$C$15*SIN(2*PI()*A1152/'ARIMAX(1,1,1) Model'!$C$24)+'ARIMAX(1,1,1) Model'!$C$16*COS(2*PI()*A1152/'ARIMAX(1,1,1) Model'!$C$24)+'ARIMAX(1,1,1) Model'!$C$17*SIN(4*PI()*A1152/'ARIMAX(1,1,1) Model'!$C$24)+'ARIMAX(1,1,1) Model'!$C$18*COS(4*PI()*A1152/'ARIMAX(1,1,1) Model'!$C$24)</f>
        <v>1621.70020498113</v>
      </c>
      <c r="AR1152" s="31" t="n">
        <f aca="false">IF(ISNUMBER(C1152),C1152,AP1152)-AQ1152</f>
        <v>6975.29979501887</v>
      </c>
      <c r="AS1152" s="31" t="n">
        <f aca="false">IF(ISNUMBER(C1152),C1152-AP1152,0)</f>
        <v>215.310195021881</v>
      </c>
      <c r="AT1152" s="32"/>
      <c r="AU1152" s="33"/>
      <c r="AV1152" s="33"/>
      <c r="AW1152" s="31"/>
      <c r="AX1152" s="31"/>
    </row>
    <row r="1153" customFormat="false" ht="16.5" hidden="false" customHeight="true" outlineLevel="0" collapsed="false">
      <c r="A1153" s="23" t="n">
        <v>1152</v>
      </c>
      <c r="B1153" s="24" t="n">
        <v>41334</v>
      </c>
      <c r="C1153" s="23" t="n">
        <v>8364</v>
      </c>
      <c r="D1153" s="25"/>
      <c r="E1153" s="25" t="n">
        <v>342000</v>
      </c>
      <c r="F1153" s="25"/>
      <c r="G1153" s="25" t="n">
        <v>92.19</v>
      </c>
      <c r="H1153" s="25" t="n">
        <v>112.418</v>
      </c>
      <c r="I1153" s="25" t="n">
        <v>3.784</v>
      </c>
      <c r="J1153" s="25" t="n">
        <v>16420.419</v>
      </c>
      <c r="K1153" s="25" t="n">
        <v>928343</v>
      </c>
      <c r="L1153" s="25" t="n">
        <v>1784</v>
      </c>
      <c r="M1153" s="25" t="n">
        <v>15.813</v>
      </c>
      <c r="N1153" s="25" t="n">
        <v>238709</v>
      </c>
      <c r="O1153" s="25" t="n">
        <v>11181.2</v>
      </c>
      <c r="P1153" s="25" t="n">
        <v>2865788</v>
      </c>
      <c r="Q1153" s="25" t="n">
        <v>17800</v>
      </c>
      <c r="R1153" s="25" t="n">
        <v>10281</v>
      </c>
      <c r="S1153" s="25" t="n">
        <v>11.341</v>
      </c>
      <c r="T1153" s="25" t="n">
        <v>117.8</v>
      </c>
      <c r="U1153" s="25" t="n">
        <v>20</v>
      </c>
      <c r="V1153" s="25" t="n">
        <v>88.6</v>
      </c>
      <c r="W1153" s="25" t="n">
        <v>91.833825</v>
      </c>
      <c r="X1153" s="25"/>
      <c r="Y1153" s="25"/>
      <c r="Z1153" s="25"/>
      <c r="AA1153" s="25" t="n">
        <v>312295</v>
      </c>
      <c r="AB1153" s="26"/>
      <c r="AC1153" s="27" t="n">
        <v>0</v>
      </c>
      <c r="AD1153" s="28" t="n">
        <v>147.5</v>
      </c>
      <c r="AE1153" s="28" t="n">
        <v>0.2</v>
      </c>
      <c r="AF1153" s="27"/>
      <c r="AG1153" s="29" t="n">
        <f aca="false">6753.47943187+0.36116788*I1153+0.01252571*N1153-22.85359542*V1153+0.00407811*AA1153-0.00067349*E1153</f>
        <v>8763.25702775592</v>
      </c>
      <c r="AH1153" s="29" t="n">
        <f aca="false">A1153*'Simple Linear Regression'!$B$18+'Simple Linear Regression'!$B$17</f>
        <v>8868.03506759801</v>
      </c>
      <c r="AI1153" s="29" t="n">
        <f aca="false">7491.3971+0.0137554*N1153-0.00058829*E1153-34.3283*V1153+0.30565*L1153+54.6031*M1153</f>
        <v>8940.9707389</v>
      </c>
      <c r="AJ1153" s="29" t="n">
        <f aca="false">7491.3971-0.00058829*E1153+0.30565*L1153+54.6031*M1153+0.0137554*N1153-34.3283*V1153</f>
        <v>8940.9707389</v>
      </c>
      <c r="AK1153" s="30" t="n">
        <f aca="false">11611.58410651-152.38769329*I427+0.00324611*N427-2.92151591*V427-0.00770426*AA427-0.00077781*E427</f>
        <v>9437.90008319922</v>
      </c>
      <c r="AL1153" s="29" t="n">
        <f aca="false">2192.59+2373.87*I1153+0.0316653*N1153-15.7623*V1153+0.00202406*AA1153-0.000740146*E1153-0.00963493*(I1153*N1153)</f>
        <v>9013.55027507992</v>
      </c>
      <c r="AM1153" s="30" t="n">
        <f aca="false">5205.907083+122.0638992*I1153+13.609808*(N1153/1000)-1.245906883*AD1153+0.7746840854*AE1153-134.2474226*AC1153-1547.125689*IF(AND(B1153&gt;=DATE(2020,3,20),B1153&lt;=DATE(2020,6,26)),1,0)</f>
        <v>8732.96420701938</v>
      </c>
      <c r="AN1153" s="30" t="n">
        <f aca="false">IF(ISNUMBER(C1154),C1154,AN1154)-0.8328750492*(AD1155-AD1154)+3.274150872*(AE1155-AE1154)+0.7954612886*((IF(ISNUMBER(C1154),C1154,AN1154)-IF(ISNUMBER(C1153),C1153,AN1153))-(-0.8328750492*(AD1154-AD1153)+3.274150872*(AE1154-AE1153)))-1.394571582*AO1154+0.4181414112*AO1153</f>
        <v>8884.30896886055</v>
      </c>
      <c r="AP1153" s="31" t="n">
        <f aca="false">AQ1153+AR1152+'ARIMAX(1,1,1) Model'!$C$19*(AR1152-AR1151)+'ARIMAX(1,1,1) Model'!$C$20*AS1152</f>
        <v>8438.92448688801</v>
      </c>
      <c r="AQ1153" s="31" t="n">
        <f aca="false">'ARIMAX(1,1,1) Model'!$C$6*I1153+'ARIMAX(1,1,1) Model'!$C$7*N1153/1000+'ARIMAX(1,1,1) Model'!$C$8*AD1153+'ARIMAX(1,1,1) Model'!$C$9*AE1153+'ARIMAX(1,1,1) Model'!$C$10*AC1153+'ARIMAX(1,1,1) Model'!$C$11*IF(AND(B1153&gt;='ARIMAX(1,1,1) Model'!$C$25,B1153&lt;='ARIMAX(1,1,1) Model'!$C$26),1,0)+'ARIMAX(1,1,1) Model'!$C$12*E1153/1000+'ARIMAX(1,1,1) Model'!$C$13*V1153+'ARIMAX(1,1,1) Model'!$C$14*A1153+'ARIMAX(1,1,1) Model'!$C$15*SIN(2*PI()*A1153/'ARIMAX(1,1,1) Model'!$C$24)+'ARIMAX(1,1,1) Model'!$C$16*COS(2*PI()*A1153/'ARIMAX(1,1,1) Model'!$C$24)+'ARIMAX(1,1,1) Model'!$C$17*SIN(4*PI()*A1153/'ARIMAX(1,1,1) Model'!$C$24)+'ARIMAX(1,1,1) Model'!$C$18*COS(4*PI()*A1153/'ARIMAX(1,1,1) Model'!$C$24)</f>
        <v>1641.35132875644</v>
      </c>
      <c r="AR1153" s="31" t="n">
        <f aca="false">IF(ISNUMBER(C1153),C1153,AP1153)-AQ1153</f>
        <v>6722.64867124356</v>
      </c>
      <c r="AS1153" s="31" t="n">
        <f aca="false">IF(ISNUMBER(C1153),C1153-AP1153,0)</f>
        <v>-74.9244868880069</v>
      </c>
      <c r="AT1153" s="32"/>
      <c r="AU1153" s="33"/>
      <c r="AV1153" s="33"/>
      <c r="AW1153" s="31"/>
      <c r="AX1153" s="31"/>
    </row>
    <row r="1154" customFormat="false" ht="16.5" hidden="false" customHeight="true" outlineLevel="0" collapsed="false">
      <c r="A1154" s="23" t="n">
        <v>1153</v>
      </c>
      <c r="B1154" s="24" t="n">
        <v>41341</v>
      </c>
      <c r="C1154" s="23" t="n">
        <v>8627</v>
      </c>
      <c r="D1154" s="25"/>
      <c r="E1154" s="25" t="n">
        <v>340000</v>
      </c>
      <c r="F1154" s="25"/>
      <c r="G1154" s="25" t="n">
        <v>91.004</v>
      </c>
      <c r="H1154" s="25" t="n">
        <v>109.984</v>
      </c>
      <c r="I1154" s="25" t="n">
        <v>3.759</v>
      </c>
      <c r="J1154" s="25" t="n">
        <v>16420.419</v>
      </c>
      <c r="K1154" s="25" t="n">
        <v>928343</v>
      </c>
      <c r="L1154" s="25" t="n">
        <v>1756</v>
      </c>
      <c r="M1154" s="25" t="n">
        <v>15.813</v>
      </c>
      <c r="N1154" s="25" t="n">
        <v>238709</v>
      </c>
      <c r="O1154" s="25" t="n">
        <v>11252.4</v>
      </c>
      <c r="P1154" s="25" t="n">
        <v>2865788</v>
      </c>
      <c r="Q1154" s="25" t="n">
        <v>17800</v>
      </c>
      <c r="R1154" s="25" t="n">
        <v>14496</v>
      </c>
      <c r="S1154" s="25" t="n">
        <v>11.341</v>
      </c>
      <c r="T1154" s="25" t="n">
        <v>117.8</v>
      </c>
      <c r="U1154" s="25" t="n">
        <v>20</v>
      </c>
      <c r="V1154" s="25" t="n">
        <v>90.4</v>
      </c>
      <c r="W1154" s="25" t="n">
        <v>92.35378</v>
      </c>
      <c r="X1154" s="25"/>
      <c r="Y1154" s="25"/>
      <c r="Z1154" s="25"/>
      <c r="AA1154" s="25" t="n">
        <v>314725</v>
      </c>
      <c r="AB1154" s="26"/>
      <c r="AC1154" s="27" t="n">
        <v>0</v>
      </c>
      <c r="AD1154" s="28" t="n">
        <v>161</v>
      </c>
      <c r="AE1154" s="28" t="n">
        <v>0.4</v>
      </c>
      <c r="AF1154" s="27"/>
      <c r="AG1154" s="29" t="n">
        <f aca="false">6753.47943187+0.36116788*I1154+0.01252571*N1154-22.85359542*V1154+0.00407811*AA1154-0.00067349*E1154</f>
        <v>8733.36831410292</v>
      </c>
      <c r="AH1154" s="29" t="n">
        <f aca="false">A1154*'Simple Linear Regression'!$B$18+'Simple Linear Regression'!$B$17</f>
        <v>8868.88810468191</v>
      </c>
      <c r="AI1154" s="29" t="n">
        <f aca="false">7491.3971+0.0137554*N1154-0.00058829*E1154-34.3283*V1154+0.30565*L1154+54.6031*M1154</f>
        <v>8871.7981789</v>
      </c>
      <c r="AJ1154" s="29" t="n">
        <f aca="false">7491.3971-0.00058829*E1154+0.30565*L1154+54.6031*M1154+0.0137554*N1154-34.3283*V1154</f>
        <v>8871.7981789</v>
      </c>
      <c r="AK1154" s="30" t="n">
        <f aca="false">11611.58410651-152.38769329*I428+0.00324611*N428-2.92151591*V428-0.00770426*AA428-0.00077781*E428</f>
        <v>9436.81153101778</v>
      </c>
      <c r="AL1154" s="29" t="n">
        <f aca="false">2192.59+2373.87*I1154+0.0316653*N1154-15.7623*V1154+0.00202406*AA1154-0.000740146*E1154-0.00963493*(I1154*N1154)</f>
        <v>8989.72875551417</v>
      </c>
      <c r="AM1154" s="30" t="n">
        <f aca="false">5205.907083+122.0638992*I1154+13.609808*(N1154/1000)-1.245906883*AD1154+0.7746840854*AE1154-134.2474226*AC1154-1547.125689*IF(AND(B1154&gt;=DATE(2020,3,20),B1154&lt;=DATE(2020,6,26)),1,0)</f>
        <v>8713.24780343596</v>
      </c>
      <c r="AN1154" s="30" t="n">
        <f aca="false">IF(ISNUMBER(C1155),C1155,AN1155)-0.8328750492*(AD1156-AD1155)+3.274150872*(AE1156-AE1155)+0.7954612886*((IF(ISNUMBER(C1155),C1155,AN1155)-IF(ISNUMBER(C1154),C1154,AN1154))-(-0.8328750492*(AD1155-AD1154)+3.274150872*(AE1155-AE1154)))-1.394571582*AO1155+0.4181414112*AO1154</f>
        <v>8055.15416909476</v>
      </c>
      <c r="AP1154" s="31" t="n">
        <f aca="false">AQ1154+AR1153+'ARIMAX(1,1,1) Model'!$C$19*(AR1153-AR1152)+'ARIMAX(1,1,1) Model'!$C$20*AS1153</f>
        <v>8494.1575157994</v>
      </c>
      <c r="AQ1154" s="31" t="n">
        <f aca="false">'ARIMAX(1,1,1) Model'!$C$6*I1154+'ARIMAX(1,1,1) Model'!$C$7*N1154/1000+'ARIMAX(1,1,1) Model'!$C$8*AD1154+'ARIMAX(1,1,1) Model'!$C$9*AE1154+'ARIMAX(1,1,1) Model'!$C$10*AC1154+'ARIMAX(1,1,1) Model'!$C$11*IF(AND(B1154&gt;='ARIMAX(1,1,1) Model'!$C$25,B1154&lt;='ARIMAX(1,1,1) Model'!$C$26),1,0)+'ARIMAX(1,1,1) Model'!$C$12*E1154/1000+'ARIMAX(1,1,1) Model'!$C$13*V1154+'ARIMAX(1,1,1) Model'!$C$14*A1154+'ARIMAX(1,1,1) Model'!$C$15*SIN(2*PI()*A1154/'ARIMAX(1,1,1) Model'!$C$24)+'ARIMAX(1,1,1) Model'!$C$16*COS(2*PI()*A1154/'ARIMAX(1,1,1) Model'!$C$24)+'ARIMAX(1,1,1) Model'!$C$17*SIN(4*PI()*A1154/'ARIMAX(1,1,1) Model'!$C$24)+'ARIMAX(1,1,1) Model'!$C$18*COS(4*PI()*A1154/'ARIMAX(1,1,1) Model'!$C$24)</f>
        <v>1728.71203049596</v>
      </c>
      <c r="AR1154" s="31" t="n">
        <f aca="false">IF(ISNUMBER(C1154),C1154,AP1154)-AQ1154</f>
        <v>6898.28796950404</v>
      </c>
      <c r="AS1154" s="31" t="n">
        <f aca="false">IF(ISNUMBER(C1154),C1154-AP1154,0)</f>
        <v>132.842484200602</v>
      </c>
      <c r="AT1154" s="32"/>
      <c r="AU1154" s="33"/>
      <c r="AV1154" s="33"/>
      <c r="AW1154" s="31"/>
      <c r="AX1154" s="31"/>
    </row>
    <row r="1155" customFormat="false" ht="16.5" hidden="false" customHeight="true" outlineLevel="0" collapsed="false">
      <c r="A1155" s="23" t="n">
        <v>1154</v>
      </c>
      <c r="B1155" s="24" t="n">
        <v>41348</v>
      </c>
      <c r="C1155" s="23" t="n">
        <v>8324</v>
      </c>
      <c r="D1155" s="25"/>
      <c r="E1155" s="25" t="n">
        <v>343000</v>
      </c>
      <c r="F1155" s="25"/>
      <c r="G1155" s="25" t="n">
        <v>92.7</v>
      </c>
      <c r="H1155" s="25" t="n">
        <v>108.41</v>
      </c>
      <c r="I1155" s="25" t="n">
        <v>3.71</v>
      </c>
      <c r="J1155" s="25" t="n">
        <v>16420.419</v>
      </c>
      <c r="K1155" s="25" t="n">
        <v>866238</v>
      </c>
      <c r="L1155" s="25" t="n">
        <v>1756</v>
      </c>
      <c r="M1155" s="25" t="n">
        <v>15.813</v>
      </c>
      <c r="N1155" s="25" t="n">
        <v>238709</v>
      </c>
      <c r="O1155" s="25" t="n">
        <v>11252.4</v>
      </c>
      <c r="P1155" s="25" t="n">
        <v>2865788</v>
      </c>
      <c r="Q1155" s="25" t="n">
        <v>17800</v>
      </c>
      <c r="R1155" s="25" t="n">
        <v>14496</v>
      </c>
      <c r="S1155" s="25" t="n">
        <v>11.341</v>
      </c>
      <c r="T1155" s="25" t="n">
        <v>117.8</v>
      </c>
      <c r="U1155" s="25" t="n">
        <v>20</v>
      </c>
      <c r="V1155" s="25" t="n">
        <v>90.4</v>
      </c>
      <c r="W1155" s="25" t="n">
        <v>92.574875</v>
      </c>
      <c r="X1155" s="25"/>
      <c r="Y1155" s="25"/>
      <c r="Z1155" s="25"/>
      <c r="AA1155" s="25" t="n">
        <v>314725</v>
      </c>
      <c r="AB1155" s="26"/>
      <c r="AC1155" s="27" t="n">
        <v>0</v>
      </c>
      <c r="AD1155" s="28" t="n">
        <v>122.4</v>
      </c>
      <c r="AE1155" s="28" t="n">
        <v>2.7</v>
      </c>
      <c r="AF1155" s="27"/>
      <c r="AG1155" s="29" t="n">
        <f aca="false">6753.47943187+0.36116788*I1155+0.01252571*N1155-22.85359542*V1155+0.00407811*AA1155-0.00067349*E1155</f>
        <v>8731.3301468768</v>
      </c>
      <c r="AH1155" s="29" t="n">
        <f aca="false">A1155*'Simple Linear Regression'!$B$18+'Simple Linear Regression'!$B$17</f>
        <v>8869.74114176582</v>
      </c>
      <c r="AI1155" s="29" t="n">
        <f aca="false">7491.3971+0.0137554*N1155-0.00058829*E1155-34.3283*V1155+0.30565*L1155+54.6031*M1155</f>
        <v>8870.0333089</v>
      </c>
      <c r="AJ1155" s="29" t="n">
        <f aca="false">7491.3971-0.00058829*E1155+0.30565*L1155+54.6031*M1155+0.0137554*N1155-34.3283*V1155</f>
        <v>8870.0333089</v>
      </c>
      <c r="AK1155" s="30" t="n">
        <f aca="false">11611.58410651-152.38769329*I429+0.00324611*N429-2.92151591*V429-0.00770426*AA429-0.00077781*E429</f>
        <v>9419.6548652054</v>
      </c>
      <c r="AL1155" s="29" t="n">
        <f aca="false">2192.59+2373.87*I1155+0.0316653*N1155-15.7623*V1155+0.00202406*AA1155-0.000740146*E1155-0.00963493*(I1155*N1155)</f>
        <v>8983.8859682773</v>
      </c>
      <c r="AM1155" s="30" t="n">
        <f aca="false">5205.907083+122.0638992*I1155+13.609808*(N1155/1000)-1.245906883*AD1155+0.7746840854*AE1155-134.2474226*AC1155-1547.125689*IF(AND(B1155&gt;=DATE(2020,3,20),B1155&lt;=DATE(2020,6,26)),1,0)</f>
        <v>8757.14045145538</v>
      </c>
      <c r="AN1155" s="30" t="n">
        <f aca="false">IF(ISNUMBER(C1156),C1156,AN1156)-0.8328750492*(AD1157-AD1156)+3.274150872*(AE1157-AE1156)+0.7954612886*((IF(ISNUMBER(C1156),C1156,AN1156)-IF(ISNUMBER(C1155),C1155,AN1155))-(-0.8328750492*(AD1156-AD1155)+3.274150872*(AE1156-AE1155)))-1.394571582*AO1156+0.4181414112*AO1155</f>
        <v>8438.96150162986</v>
      </c>
      <c r="AP1155" s="31" t="n">
        <f aca="false">AQ1155+AR1154+'ARIMAX(1,1,1) Model'!$C$19*(AR1154-AR1153)+'ARIMAX(1,1,1) Model'!$C$20*AS1154</f>
        <v>8564.78916089912</v>
      </c>
      <c r="AQ1155" s="31" t="n">
        <f aca="false">'ARIMAX(1,1,1) Model'!$C$6*I1155+'ARIMAX(1,1,1) Model'!$C$7*N1155/1000+'ARIMAX(1,1,1) Model'!$C$8*AD1155+'ARIMAX(1,1,1) Model'!$C$9*AE1155+'ARIMAX(1,1,1) Model'!$C$10*AC1155+'ARIMAX(1,1,1) Model'!$C$11*IF(AND(B1155&gt;='ARIMAX(1,1,1) Model'!$C$25,B1155&lt;='ARIMAX(1,1,1) Model'!$C$26),1,0)+'ARIMAX(1,1,1) Model'!$C$12*E1155/1000+'ARIMAX(1,1,1) Model'!$C$13*V1155+'ARIMAX(1,1,1) Model'!$C$14*A1155+'ARIMAX(1,1,1) Model'!$C$15*SIN(2*PI()*A1155/'ARIMAX(1,1,1) Model'!$C$24)+'ARIMAX(1,1,1) Model'!$C$16*COS(2*PI()*A1155/'ARIMAX(1,1,1) Model'!$C$24)+'ARIMAX(1,1,1) Model'!$C$17*SIN(4*PI()*A1155/'ARIMAX(1,1,1) Model'!$C$24)+'ARIMAX(1,1,1) Model'!$C$18*COS(4*PI()*A1155/'ARIMAX(1,1,1) Model'!$C$24)</f>
        <v>1768.94012849519</v>
      </c>
      <c r="AR1155" s="31" t="n">
        <f aca="false">IF(ISNUMBER(C1155),C1155,AP1155)-AQ1155</f>
        <v>6555.05987150481</v>
      </c>
      <c r="AS1155" s="31" t="n">
        <f aca="false">IF(ISNUMBER(C1155),C1155-AP1155,0)</f>
        <v>-240.789160899119</v>
      </c>
      <c r="AT1155" s="32"/>
      <c r="AU1155" s="33"/>
      <c r="AV1155" s="33"/>
      <c r="AW1155" s="31"/>
      <c r="AX1155" s="31"/>
    </row>
    <row r="1156" customFormat="false" ht="16.5" hidden="false" customHeight="true" outlineLevel="0" collapsed="false">
      <c r="A1156" s="23" t="n">
        <v>1155</v>
      </c>
      <c r="B1156" s="24" t="n">
        <v>41355</v>
      </c>
      <c r="C1156" s="23" t="n">
        <v>8399</v>
      </c>
      <c r="D1156" s="25"/>
      <c r="E1156" s="25" t="n">
        <v>343000</v>
      </c>
      <c r="F1156" s="25"/>
      <c r="G1156" s="25" t="n">
        <v>93.046</v>
      </c>
      <c r="H1156" s="25" t="n">
        <v>107.328</v>
      </c>
      <c r="I1156" s="25" t="n">
        <v>3.696</v>
      </c>
      <c r="J1156" s="25" t="n">
        <v>16420.419</v>
      </c>
      <c r="K1156" s="25" t="n">
        <v>866238</v>
      </c>
      <c r="L1156" s="25" t="n">
        <v>1756</v>
      </c>
      <c r="M1156" s="25" t="n">
        <v>15.861</v>
      </c>
      <c r="N1156" s="25" t="n">
        <v>229419</v>
      </c>
      <c r="O1156" s="25" t="n">
        <v>11252.4</v>
      </c>
      <c r="P1156" s="25" t="n">
        <v>2912905</v>
      </c>
      <c r="Q1156" s="25" t="n">
        <v>17800</v>
      </c>
      <c r="R1156" s="25" t="n">
        <v>14496</v>
      </c>
      <c r="S1156" s="25" t="n">
        <v>11.341</v>
      </c>
      <c r="T1156" s="25" t="n">
        <v>117.8</v>
      </c>
      <c r="U1156" s="25" t="n">
        <v>20</v>
      </c>
      <c r="V1156" s="25" t="n">
        <v>90.4</v>
      </c>
      <c r="W1156" s="25" t="n">
        <v>92.39776</v>
      </c>
      <c r="X1156" s="25"/>
      <c r="Y1156" s="25"/>
      <c r="Z1156" s="25"/>
      <c r="AA1156" s="25" t="n">
        <v>314725</v>
      </c>
      <c r="AB1156" s="26"/>
      <c r="AC1156" s="27" t="n">
        <v>0</v>
      </c>
      <c r="AD1156" s="28" t="n">
        <v>129.7</v>
      </c>
      <c r="AE1156" s="28" t="n">
        <v>5.7</v>
      </c>
      <c r="AF1156" s="27"/>
      <c r="AG1156" s="29" t="n">
        <f aca="false">6753.47943187+0.36116788*I1156+0.01252571*N1156-22.85359542*V1156+0.00407811*AA1156-0.00067349*E1156</f>
        <v>8614.96124462648</v>
      </c>
      <c r="AH1156" s="29" t="n">
        <f aca="false">A1156*'Simple Linear Regression'!$B$18+'Simple Linear Regression'!$B$17</f>
        <v>8870.59417884972</v>
      </c>
      <c r="AI1156" s="29" t="n">
        <f aca="false">7491.3971+0.0137554*N1156-0.00058829*E1156-34.3283*V1156+0.30565*L1156+54.6031*M1156</f>
        <v>8744.8665917</v>
      </c>
      <c r="AJ1156" s="29" t="n">
        <f aca="false">7491.3971-0.00058829*E1156+0.30565*L1156+54.6031*M1156+0.0137554*N1156-34.3283*V1156</f>
        <v>8744.8665917</v>
      </c>
      <c r="AK1156" s="30" t="n">
        <f aca="false">11611.58410651-152.38769329*I430+0.00324611*N430-2.92151591*V430-0.00770426*AA430-0.00077781*E430</f>
        <v>9424.30585367185</v>
      </c>
      <c r="AL1156" s="29" t="n">
        <f aca="false">2192.59+2373.87*I1156+0.0316653*N1156-15.7623*V1156+0.00202406*AA1156-0.000740146*E1156-0.00963493*(I1156*N1156)</f>
        <v>9019.50378924368</v>
      </c>
      <c r="AM1156" s="30" t="n">
        <f aca="false">5205.907083+122.0638992*I1156+13.609808*(N1156/1000)-1.245906883*AD1156+0.7746840854*AE1156-134.2474226*AC1156-1547.125689*IF(AND(B1156&gt;=DATE(2020,3,20),B1156&lt;=DATE(2020,6,26)),1,0)</f>
        <v>8622.22537255688</v>
      </c>
      <c r="AN1156" s="30" t="n">
        <f aca="false">IF(ISNUMBER(C1157),C1157,AN1157)-0.8328750492*(AD1158-AD1157)+3.274150872*(AE1158-AE1157)+0.7954612886*((IF(ISNUMBER(C1157),C1157,AN1157)-IF(ISNUMBER(C1156),C1156,AN1156))-(-0.8328750492*(AD1157-AD1156)+3.274150872*(AE1157-AE1156)))-1.394571582*AO1157+0.4181414112*AO1156</f>
        <v>8665.07406527305</v>
      </c>
      <c r="AP1156" s="31" t="n">
        <f aca="false">AQ1156+AR1155+'ARIMAX(1,1,1) Model'!$C$19*(AR1155-AR1154)+'ARIMAX(1,1,1) Model'!$C$20*AS1155</f>
        <v>8570.99767194077</v>
      </c>
      <c r="AQ1156" s="31" t="n">
        <f aca="false">'ARIMAX(1,1,1) Model'!$C$6*I1156+'ARIMAX(1,1,1) Model'!$C$7*N1156/1000+'ARIMAX(1,1,1) Model'!$C$8*AD1156+'ARIMAX(1,1,1) Model'!$C$9*AE1156+'ARIMAX(1,1,1) Model'!$C$10*AC1156+'ARIMAX(1,1,1) Model'!$C$11*IF(AND(B1156&gt;='ARIMAX(1,1,1) Model'!$C$25,B1156&lt;='ARIMAX(1,1,1) Model'!$C$26),1,0)+'ARIMAX(1,1,1) Model'!$C$12*E1156/1000+'ARIMAX(1,1,1) Model'!$C$13*V1156+'ARIMAX(1,1,1) Model'!$C$14*A1156+'ARIMAX(1,1,1) Model'!$C$15*SIN(2*PI()*A1156/'ARIMAX(1,1,1) Model'!$C$24)+'ARIMAX(1,1,1) Model'!$C$16*COS(2*PI()*A1156/'ARIMAX(1,1,1) Model'!$C$24)+'ARIMAX(1,1,1) Model'!$C$17*SIN(4*PI()*A1156/'ARIMAX(1,1,1) Model'!$C$24)+'ARIMAX(1,1,1) Model'!$C$18*COS(4*PI()*A1156/'ARIMAX(1,1,1) Model'!$C$24)</f>
        <v>1832.68305315019</v>
      </c>
      <c r="AR1156" s="31" t="n">
        <f aca="false">IF(ISNUMBER(C1156),C1156,AP1156)-AQ1156</f>
        <v>6566.31694684981</v>
      </c>
      <c r="AS1156" s="31" t="n">
        <f aca="false">IF(ISNUMBER(C1156),C1156-AP1156,0)</f>
        <v>-171.99767194077</v>
      </c>
      <c r="AT1156" s="32"/>
      <c r="AU1156" s="33"/>
      <c r="AV1156" s="33"/>
      <c r="AW1156" s="31"/>
      <c r="AX1156" s="31"/>
    </row>
    <row r="1157" customFormat="false" ht="16.5" hidden="false" customHeight="true" outlineLevel="0" collapsed="false">
      <c r="A1157" s="23" t="n">
        <v>1156</v>
      </c>
      <c r="B1157" s="24" t="n">
        <v>41362</v>
      </c>
      <c r="C1157" s="23" t="n">
        <v>8523</v>
      </c>
      <c r="D1157" s="25"/>
      <c r="E1157" s="25" t="n">
        <v>358000</v>
      </c>
      <c r="F1157" s="25"/>
      <c r="G1157" s="25" t="n">
        <v>96.0775</v>
      </c>
      <c r="H1157" s="25" t="n">
        <v>107.6825</v>
      </c>
      <c r="I1157" s="25" t="n">
        <v>3.68</v>
      </c>
      <c r="J1157" s="25" t="n">
        <v>16420.419</v>
      </c>
      <c r="K1157" s="25" t="n">
        <v>866238</v>
      </c>
      <c r="L1157" s="25" t="n">
        <v>1756</v>
      </c>
      <c r="M1157" s="25" t="n">
        <v>15.861</v>
      </c>
      <c r="N1157" s="25" t="n">
        <v>229419</v>
      </c>
      <c r="O1157" s="25" t="n">
        <v>11252.4</v>
      </c>
      <c r="P1157" s="25" t="n">
        <v>2912905</v>
      </c>
      <c r="Q1157" s="25" t="n">
        <v>17800</v>
      </c>
      <c r="R1157" s="25" t="n">
        <v>14496</v>
      </c>
      <c r="S1157" s="25" t="n">
        <v>11.341</v>
      </c>
      <c r="T1157" s="25" t="n">
        <v>117.8</v>
      </c>
      <c r="U1157" s="25" t="n">
        <v>20</v>
      </c>
      <c r="V1157" s="25" t="n">
        <v>90.4</v>
      </c>
      <c r="W1157" s="25" t="n">
        <v>92.36302</v>
      </c>
      <c r="X1157" s="25"/>
      <c r="Y1157" s="25"/>
      <c r="Z1157" s="25"/>
      <c r="AA1157" s="25" t="n">
        <v>314725</v>
      </c>
      <c r="AB1157" s="26"/>
      <c r="AC1157" s="27" t="n">
        <v>0</v>
      </c>
      <c r="AD1157" s="28" t="n">
        <v>131.3</v>
      </c>
      <c r="AE1157" s="28" t="n">
        <v>1</v>
      </c>
      <c r="AF1157" s="27"/>
      <c r="AG1157" s="29" t="n">
        <f aca="false">6753.47943187+0.36116788*I1157+0.01252571*N1157-22.85359542*V1157+0.00407811*AA1157-0.00067349*E1157</f>
        <v>8604.8531159404</v>
      </c>
      <c r="AH1157" s="29" t="n">
        <f aca="false">A1157*'Simple Linear Regression'!$B$18+'Simple Linear Regression'!$B$17</f>
        <v>8871.44721593362</v>
      </c>
      <c r="AI1157" s="29" t="n">
        <f aca="false">7491.3971+0.0137554*N1157-0.00058829*E1157-34.3283*V1157+0.30565*L1157+54.6031*M1157</f>
        <v>8736.0422417</v>
      </c>
      <c r="AJ1157" s="29" t="n">
        <f aca="false">7491.3971-0.00058829*E1157+0.30565*L1157+54.6031*M1157+0.0137554*N1157-34.3283*V1157</f>
        <v>8736.0422417</v>
      </c>
      <c r="AK1157" s="30" t="n">
        <f aca="false">11611.58410651-152.38769329*I431+0.00324611*N431-2.92151591*V431-0.00770426*AA431-0.00077781*E431</f>
        <v>9442.80503444501</v>
      </c>
      <c r="AL1157" s="29" t="n">
        <f aca="false">2192.59+2373.87*I1157+0.0316653*N1157-15.7623*V1157+0.00202406*AA1157-0.000740146*E1157-0.00963493*(I1157*N1157)</f>
        <v>9005.7866553344</v>
      </c>
      <c r="AM1157" s="30" t="n">
        <f aca="false">5205.907083+122.0638992*I1157+13.609808*(N1157/1000)-1.245906883*AD1157+0.7746840854*AE1157-134.2474226*AC1157-1547.125689*IF(AND(B1157&gt;=DATE(2020,3,20),B1157&lt;=DATE(2020,6,26)),1,0)</f>
        <v>8614.6378839555</v>
      </c>
      <c r="AN1157" s="30" t="n">
        <f aca="false">IF(ISNUMBER(C1158),C1158,AN1158)-0.8328750492*(AD1159-AD1158)+3.274150872*(AE1159-AE1158)+0.7954612886*((IF(ISNUMBER(C1158),C1158,AN1158)-IF(ISNUMBER(C1157),C1157,AN1157))-(-0.8328750492*(AD1158-AD1157)+3.274150872*(AE1158-AE1157)))-1.394571582*AO1158+0.4181414112*AO1157</f>
        <v>8456.90911682261</v>
      </c>
      <c r="AP1157" s="31" t="n">
        <f aca="false">AQ1157+AR1156+'ARIMAX(1,1,1) Model'!$C$19*(AR1156-AR1155)+'ARIMAX(1,1,1) Model'!$C$20*AS1156</f>
        <v>8592.98740690421</v>
      </c>
      <c r="AQ1157" s="31" t="n">
        <f aca="false">'ARIMAX(1,1,1) Model'!$C$6*I1157+'ARIMAX(1,1,1) Model'!$C$7*N1157/1000+'ARIMAX(1,1,1) Model'!$C$8*AD1157+'ARIMAX(1,1,1) Model'!$C$9*AE1157+'ARIMAX(1,1,1) Model'!$C$10*AC1157+'ARIMAX(1,1,1) Model'!$C$11*IF(AND(B1157&gt;='ARIMAX(1,1,1) Model'!$C$25,B1157&lt;='ARIMAX(1,1,1) Model'!$C$26),1,0)+'ARIMAX(1,1,1) Model'!$C$12*E1157/1000+'ARIMAX(1,1,1) Model'!$C$13*V1157+'ARIMAX(1,1,1) Model'!$C$14*A1157+'ARIMAX(1,1,1) Model'!$C$15*SIN(2*PI()*A1157/'ARIMAX(1,1,1) Model'!$C$24)+'ARIMAX(1,1,1) Model'!$C$16*COS(2*PI()*A1157/'ARIMAX(1,1,1) Model'!$C$24)+'ARIMAX(1,1,1) Model'!$C$17*SIN(4*PI()*A1157/'ARIMAX(1,1,1) Model'!$C$24)+'ARIMAX(1,1,1) Model'!$C$18*COS(4*PI()*A1157/'ARIMAX(1,1,1) Model'!$C$24)</f>
        <v>1870.76027437414</v>
      </c>
      <c r="AR1157" s="31" t="n">
        <f aca="false">IF(ISNUMBER(C1157),C1157,AP1157)-AQ1157</f>
        <v>6652.23972562586</v>
      </c>
      <c r="AS1157" s="31" t="n">
        <f aca="false">IF(ISNUMBER(C1157),C1157-AP1157,0)</f>
        <v>-69.9874069042089</v>
      </c>
      <c r="AT1157" s="32"/>
      <c r="AU1157" s="33"/>
      <c r="AV1157" s="33"/>
      <c r="AW1157" s="31"/>
      <c r="AX1157" s="31"/>
    </row>
    <row r="1158" customFormat="false" ht="16.5" hidden="false" customHeight="true" outlineLevel="0" collapsed="false">
      <c r="A1158" s="23" t="n">
        <v>1157</v>
      </c>
      <c r="B1158" s="24" t="n">
        <v>41369</v>
      </c>
      <c r="C1158" s="23" t="n">
        <v>8477</v>
      </c>
      <c r="D1158" s="25"/>
      <c r="E1158" s="25" t="n">
        <v>375000</v>
      </c>
      <c r="F1158" s="25"/>
      <c r="G1158" s="25" t="n">
        <v>95.074</v>
      </c>
      <c r="H1158" s="25" t="n">
        <v>107.062</v>
      </c>
      <c r="I1158" s="25" t="n">
        <v>3.645</v>
      </c>
      <c r="J1158" s="25" t="n">
        <v>16420.419</v>
      </c>
      <c r="K1158" s="25" t="n">
        <v>866238</v>
      </c>
      <c r="L1158" s="25" t="n">
        <v>1762</v>
      </c>
      <c r="M1158" s="25" t="n">
        <v>15.861</v>
      </c>
      <c r="N1158" s="25" t="n">
        <v>229419</v>
      </c>
      <c r="O1158" s="25" t="n">
        <v>11290.5</v>
      </c>
      <c r="P1158" s="25" t="n">
        <v>2912905</v>
      </c>
      <c r="Q1158" s="25" t="n">
        <v>17800</v>
      </c>
      <c r="R1158" s="25" t="n">
        <v>14496</v>
      </c>
      <c r="S1158" s="25" t="n">
        <v>11.341</v>
      </c>
      <c r="T1158" s="25" t="n">
        <v>117.8</v>
      </c>
      <c r="U1158" s="25" t="n">
        <v>20</v>
      </c>
      <c r="V1158" s="25" t="n">
        <v>90.4</v>
      </c>
      <c r="W1158" s="25" t="n">
        <v>92.3085</v>
      </c>
      <c r="X1158" s="25"/>
      <c r="Y1158" s="25"/>
      <c r="Z1158" s="25"/>
      <c r="AA1158" s="25" t="n">
        <v>314725</v>
      </c>
      <c r="AB1158" s="26"/>
      <c r="AC1158" s="27" t="n">
        <v>0</v>
      </c>
      <c r="AD1158" s="28" t="n">
        <v>101.8</v>
      </c>
      <c r="AE1158" s="28" t="n">
        <v>2.7</v>
      </c>
      <c r="AF1158" s="27"/>
      <c r="AG1158" s="29" t="n">
        <f aca="false">6753.47943187+0.36116788*I1158+0.01252571*N1158-22.85359542*V1158+0.00407811*AA1158-0.00067349*E1158</f>
        <v>8593.3911450646</v>
      </c>
      <c r="AH1158" s="29" t="n">
        <f aca="false">A1158*'Simple Linear Regression'!$B$18+'Simple Linear Regression'!$B$17</f>
        <v>8872.30025301753</v>
      </c>
      <c r="AI1158" s="29" t="n">
        <f aca="false">7491.3971+0.0137554*N1158-0.00058829*E1158-34.3283*V1158+0.30565*L1158+54.6031*M1158</f>
        <v>8727.8752117</v>
      </c>
      <c r="AJ1158" s="29" t="n">
        <f aca="false">7491.3971-0.00058829*E1158+0.30565*L1158+54.6031*M1158+0.0137554*N1158-34.3283*V1158</f>
        <v>8727.8752117</v>
      </c>
      <c r="AK1158" s="30" t="n">
        <f aca="false">11611.58410651-152.38769329*I432+0.00324611*N432-2.92151591*V432-0.00770426*AA432-0.00077781*E432</f>
        <v>9439.32265234256</v>
      </c>
      <c r="AL1158" s="29" t="n">
        <f aca="false">2192.59+2373.87*I1158+0.0316653*N1158-15.7623*V1158+0.00202406*AA1158-0.000740146*E1158-0.00963493*(I1158*N1158)</f>
        <v>8987.48398353285</v>
      </c>
      <c r="AM1158" s="30" t="n">
        <f aca="false">5205.907083+122.0638992*I1158+13.609808*(N1158/1000)-1.245906883*AD1158+0.7746840854*AE1158-134.2474226*AC1158-1547.125689*IF(AND(B1158&gt;=DATE(2020,3,20),B1158&lt;=DATE(2020,6,26)),1,0)</f>
        <v>8648.43686347718</v>
      </c>
      <c r="AN1158" s="30" t="n">
        <f aca="false">IF(ISNUMBER(C1159),C1159,AN1159)-0.8328750492*(AD1160-AD1159)+3.274150872*(AE1160-AE1159)+0.7954612886*((IF(ISNUMBER(C1159),C1159,AN1159)-IF(ISNUMBER(C1158),C1158,AN1158))-(-0.8328750492*(AD1159-AD1158)+3.274150872*(AE1159-AE1158)))-1.394571582*AO1159+0.4181414112*AO1158</f>
        <v>8292.27685109042</v>
      </c>
      <c r="AP1158" s="31" t="n">
        <f aca="false">AQ1158+AR1157+'ARIMAX(1,1,1) Model'!$C$19*(AR1157-AR1156)+'ARIMAX(1,1,1) Model'!$C$20*AS1157</f>
        <v>8636.20843039043</v>
      </c>
      <c r="AQ1158" s="31" t="n">
        <f aca="false">'ARIMAX(1,1,1) Model'!$C$6*I1158+'ARIMAX(1,1,1) Model'!$C$7*N1158/1000+'ARIMAX(1,1,1) Model'!$C$8*AD1158+'ARIMAX(1,1,1) Model'!$C$9*AE1158+'ARIMAX(1,1,1) Model'!$C$10*AC1158+'ARIMAX(1,1,1) Model'!$C$11*IF(AND(B1158&gt;='ARIMAX(1,1,1) Model'!$C$25,B1158&lt;='ARIMAX(1,1,1) Model'!$C$26),1,0)+'ARIMAX(1,1,1) Model'!$C$12*E1158/1000+'ARIMAX(1,1,1) Model'!$C$13*V1158+'ARIMAX(1,1,1) Model'!$C$14*A1158+'ARIMAX(1,1,1) Model'!$C$15*SIN(2*PI()*A1158/'ARIMAX(1,1,1) Model'!$C$24)+'ARIMAX(1,1,1) Model'!$C$16*COS(2*PI()*A1158/'ARIMAX(1,1,1) Model'!$C$24)+'ARIMAX(1,1,1) Model'!$C$17*SIN(4*PI()*A1158/'ARIMAX(1,1,1) Model'!$C$24)+'ARIMAX(1,1,1) Model'!$C$18*COS(4*PI()*A1158/'ARIMAX(1,1,1) Model'!$C$24)</f>
        <v>1912.59400550999</v>
      </c>
      <c r="AR1158" s="31" t="n">
        <f aca="false">IF(ISNUMBER(C1158),C1158,AP1158)-AQ1158</f>
        <v>6564.40599449001</v>
      </c>
      <c r="AS1158" s="31" t="n">
        <f aca="false">IF(ISNUMBER(C1158),C1158-AP1158,0)</f>
        <v>-159.208430390425</v>
      </c>
      <c r="AT1158" s="32"/>
      <c r="AU1158" s="33"/>
      <c r="AV1158" s="33"/>
      <c r="AW1158" s="31"/>
      <c r="AX1158" s="31"/>
    </row>
    <row r="1159" customFormat="false" ht="16.5" hidden="false" customHeight="true" outlineLevel="0" collapsed="false">
      <c r="A1159" s="23" t="n">
        <v>1158</v>
      </c>
      <c r="B1159" s="24" t="n">
        <v>41376</v>
      </c>
      <c r="C1159" s="23" t="n">
        <v>8383</v>
      </c>
      <c r="D1159" s="25"/>
      <c r="E1159" s="25" t="n">
        <v>359000</v>
      </c>
      <c r="F1159" s="25"/>
      <c r="G1159" s="25" t="n">
        <v>93.36</v>
      </c>
      <c r="H1159" s="25" t="n">
        <v>103.248</v>
      </c>
      <c r="I1159" s="25" t="n">
        <v>3.608</v>
      </c>
      <c r="J1159" s="25" t="n">
        <v>16420.419</v>
      </c>
      <c r="K1159" s="25" t="n">
        <v>827758</v>
      </c>
      <c r="L1159" s="25" t="n">
        <v>1762</v>
      </c>
      <c r="M1159" s="25" t="n">
        <v>15.861</v>
      </c>
      <c r="N1159" s="25" t="n">
        <v>229419</v>
      </c>
      <c r="O1159" s="25" t="n">
        <v>11290.5</v>
      </c>
      <c r="P1159" s="25" t="n">
        <v>2912905</v>
      </c>
      <c r="Q1159" s="25" t="n">
        <v>17800</v>
      </c>
      <c r="R1159" s="25" t="n">
        <v>14496</v>
      </c>
      <c r="S1159" s="25" t="n">
        <v>11.341</v>
      </c>
      <c r="T1159" s="25" t="n">
        <v>117.8</v>
      </c>
      <c r="U1159" s="25" t="n">
        <v>20</v>
      </c>
      <c r="V1159" s="25" t="n">
        <v>83.8</v>
      </c>
      <c r="W1159" s="25" t="n">
        <v>92.18196</v>
      </c>
      <c r="X1159" s="25"/>
      <c r="Y1159" s="25"/>
      <c r="Z1159" s="25"/>
      <c r="AA1159" s="25" t="n">
        <v>314725</v>
      </c>
      <c r="AB1159" s="26"/>
      <c r="AC1159" s="27" t="n">
        <v>0</v>
      </c>
      <c r="AD1159" s="28" t="n">
        <v>65</v>
      </c>
      <c r="AE1159" s="28" t="n">
        <v>5.7</v>
      </c>
      <c r="AF1159" s="27"/>
      <c r="AG1159" s="29" t="n">
        <f aca="false">6753.47943187+0.36116788*I1159+0.01252571*N1159-22.85359542*V1159+0.00407811*AA1159-0.00067349*E1159</f>
        <v>8754.98735162504</v>
      </c>
      <c r="AH1159" s="29" t="n">
        <f aca="false">A1159*'Simple Linear Regression'!$B$18+'Simple Linear Regression'!$B$17</f>
        <v>8873.15329010143</v>
      </c>
      <c r="AI1159" s="29" t="n">
        <f aca="false">7491.3971+0.0137554*N1159-0.00058829*E1159-34.3283*V1159+0.30565*L1159+54.6031*M1159</f>
        <v>8963.8546317</v>
      </c>
      <c r="AJ1159" s="29" t="n">
        <f aca="false">7491.3971-0.00058829*E1159+0.30565*L1159+54.6031*M1159+0.0137554*N1159-34.3283*V1159</f>
        <v>8963.8546317</v>
      </c>
      <c r="AK1159" s="30" t="n">
        <f aca="false">11611.58410651-152.38769329*I433+0.00324611*N433-2.92151591*V433-0.00770426*AA433-0.00077781*E433</f>
        <v>9427.8237615694</v>
      </c>
      <c r="AL1159" s="29" t="n">
        <f aca="false">2192.59+2373.87*I1159+0.0316653*N1159-15.7623*V1159+0.00202406*AA1159-0.000740146*E1159-0.00963493*(I1159*N1159)</f>
        <v>9097.31044174264</v>
      </c>
      <c r="AM1159" s="30" t="n">
        <f aca="false">5205.907083+122.0638992*I1159+13.609808*(N1159/1000)-1.245906883*AD1159+0.7746840854*AE1159-134.2474226*AC1159-1547.125689*IF(AND(B1159&gt;=DATE(2020,3,20),B1159&lt;=DATE(2020,6,26)),1,0)</f>
        <v>8692.09392475738</v>
      </c>
      <c r="AN1159" s="30" t="n">
        <f aca="false">IF(ISNUMBER(C1160),C1160,AN1160)-0.8328750492*(AD1161-AD1160)+3.274150872*(AE1161-AE1160)+0.7954612886*((IF(ISNUMBER(C1160),C1160,AN1160)-IF(ISNUMBER(C1159),C1159,AN1159))-(-0.8328750492*(AD1160-AD1159)+3.274150872*(AE1160-AE1159)))-1.394571582*AO1160+0.4181414112*AO1159</f>
        <v>9003.82480209559</v>
      </c>
      <c r="AP1159" s="31" t="n">
        <f aca="false">AQ1159+AR1158+'ARIMAX(1,1,1) Model'!$C$19*(AR1158-AR1157)+'ARIMAX(1,1,1) Model'!$C$20*AS1158</f>
        <v>8570.34851437764</v>
      </c>
      <c r="AQ1159" s="31" t="n">
        <f aca="false">'ARIMAX(1,1,1) Model'!$C$6*I1159+'ARIMAX(1,1,1) Model'!$C$7*N1159/1000+'ARIMAX(1,1,1) Model'!$C$8*AD1159+'ARIMAX(1,1,1) Model'!$C$9*AE1159+'ARIMAX(1,1,1) Model'!$C$10*AC1159+'ARIMAX(1,1,1) Model'!$C$11*IF(AND(B1159&gt;='ARIMAX(1,1,1) Model'!$C$25,B1159&lt;='ARIMAX(1,1,1) Model'!$C$26),1,0)+'ARIMAX(1,1,1) Model'!$C$12*E1159/1000+'ARIMAX(1,1,1) Model'!$C$13*V1159+'ARIMAX(1,1,1) Model'!$C$14*A1159+'ARIMAX(1,1,1) Model'!$C$15*SIN(2*PI()*A1159/'ARIMAX(1,1,1) Model'!$C$24)+'ARIMAX(1,1,1) Model'!$C$16*COS(2*PI()*A1159/'ARIMAX(1,1,1) Model'!$C$24)+'ARIMAX(1,1,1) Model'!$C$17*SIN(4*PI()*A1159/'ARIMAX(1,1,1) Model'!$C$24)+'ARIMAX(1,1,1) Model'!$C$18*COS(4*PI()*A1159/'ARIMAX(1,1,1) Model'!$C$24)</f>
        <v>1871.20820863309</v>
      </c>
      <c r="AR1159" s="31" t="n">
        <f aca="false">IF(ISNUMBER(C1159),C1159,AP1159)-AQ1159</f>
        <v>6511.79179136691</v>
      </c>
      <c r="AS1159" s="31" t="n">
        <f aca="false">IF(ISNUMBER(C1159),C1159-AP1159,0)</f>
        <v>-187.34851437764</v>
      </c>
      <c r="AT1159" s="32"/>
      <c r="AU1159" s="33"/>
      <c r="AV1159" s="33"/>
      <c r="AW1159" s="31"/>
      <c r="AX1159" s="31"/>
    </row>
    <row r="1160" customFormat="false" ht="16.5" hidden="false" customHeight="true" outlineLevel="0" collapsed="false">
      <c r="A1160" s="23" t="n">
        <v>1159</v>
      </c>
      <c r="B1160" s="24" t="n">
        <v>41383</v>
      </c>
      <c r="C1160" s="23" t="n">
        <v>8750</v>
      </c>
      <c r="D1160" s="25"/>
      <c r="E1160" s="25" t="n">
        <v>356000</v>
      </c>
      <c r="F1160" s="25"/>
      <c r="G1160" s="25" t="n">
        <v>88</v>
      </c>
      <c r="H1160" s="25" t="n">
        <v>98.092</v>
      </c>
      <c r="I1160" s="25" t="n">
        <v>3.542</v>
      </c>
      <c r="J1160" s="25" t="n">
        <v>16420.419</v>
      </c>
      <c r="K1160" s="25" t="n">
        <v>827758</v>
      </c>
      <c r="L1160" s="25" t="n">
        <v>1762</v>
      </c>
      <c r="M1160" s="25" t="n">
        <v>15.721</v>
      </c>
      <c r="N1160" s="25" t="n">
        <v>215803</v>
      </c>
      <c r="O1160" s="25" t="n">
        <v>11290.5</v>
      </c>
      <c r="P1160" s="25" t="n">
        <v>2912905</v>
      </c>
      <c r="Q1160" s="25" t="n">
        <v>17800</v>
      </c>
      <c r="R1160" s="25" t="n">
        <v>14496</v>
      </c>
      <c r="S1160" s="25" t="n">
        <v>11.341</v>
      </c>
      <c r="T1160" s="25" t="n">
        <v>117.8</v>
      </c>
      <c r="U1160" s="25" t="n">
        <v>20</v>
      </c>
      <c r="V1160" s="25" t="n">
        <v>83.8</v>
      </c>
      <c r="W1160" s="25" t="n">
        <v>91.93046</v>
      </c>
      <c r="X1160" s="25"/>
      <c r="Y1160" s="25"/>
      <c r="Z1160" s="25"/>
      <c r="AA1160" s="25" t="n">
        <v>314725</v>
      </c>
      <c r="AB1160" s="26"/>
      <c r="AC1160" s="27" t="n">
        <v>0</v>
      </c>
      <c r="AD1160" s="28" t="n">
        <v>62.4</v>
      </c>
      <c r="AE1160" s="28" t="n">
        <v>10</v>
      </c>
      <c r="AF1160" s="27"/>
      <c r="AG1160" s="29" t="n">
        <f aca="false">6753.47943187+0.36116788*I1160+0.01252571*N1160-22.85359542*V1160+0.00407811*AA1160-0.00067349*E1160</f>
        <v>8586.43391718496</v>
      </c>
      <c r="AH1160" s="29" t="n">
        <f aca="false">A1160*'Simple Linear Regression'!$B$18+'Simple Linear Regression'!$B$17</f>
        <v>8874.00632718534</v>
      </c>
      <c r="AI1160" s="29" t="n">
        <f aca="false">7491.3971+0.0137554*N1160-0.00058829*E1160-34.3283*V1160+0.30565*L1160+54.6031*M1160</f>
        <v>8770.6815413</v>
      </c>
      <c r="AJ1160" s="29" t="n">
        <f aca="false">7491.3971-0.00058829*E1160+0.30565*L1160+54.6031*M1160+0.0137554*N1160-34.3283*V1160</f>
        <v>8770.6815413</v>
      </c>
      <c r="AK1160" s="30" t="n">
        <f aca="false">11611.58410651-152.38769329*I434+0.00324611*N434-2.92151591*V434-0.00770426*AA434-0.00077781*E434</f>
        <v>9529.8636601494</v>
      </c>
      <c r="AL1160" s="29" t="n">
        <f aca="false">2192.59+2373.87*I1160+0.0316653*N1160-15.7623*V1160+0.00202406*AA1160-0.000740146*E1160-0.00963493*(I1160*N1160)</f>
        <v>9122.26168208582</v>
      </c>
      <c r="AM1160" s="30" t="n">
        <f aca="false">5205.907083+122.0638992*I1160+13.609808*(N1160/1000)-1.245906883*AD1160+0.7746840854*AE1160-134.2474226*AC1160-1547.125689*IF(AND(B1160&gt;=DATE(2020,3,20),B1160&lt;=DATE(2020,6,26)),1,0)</f>
        <v>8505.2970611452</v>
      </c>
      <c r="AN1160" s="30" t="n">
        <f aca="false">IF(ISNUMBER(C1161),C1161,AN1161)-0.8328750492*(AD1162-AD1161)+3.274150872*(AE1162-AE1161)+0.7954612886*((IF(ISNUMBER(C1161),C1161,AN1161)-IF(ISNUMBER(C1160),C1160,AN1160))-(-0.8328750492*(AD1161-AD1160)+3.274150872*(AE1161-AE1160)))-1.394571582*AO1161+0.4181414112*AO1160</f>
        <v>8224.75326835356</v>
      </c>
      <c r="AP1160" s="31" t="n">
        <f aca="false">AQ1160+AR1159+'ARIMAX(1,1,1) Model'!$C$19*(AR1159-AR1158)+'ARIMAX(1,1,1) Model'!$C$20*AS1159</f>
        <v>8620.56958601804</v>
      </c>
      <c r="AQ1160" s="31" t="n">
        <f aca="false">'ARIMAX(1,1,1) Model'!$C$6*I1160+'ARIMAX(1,1,1) Model'!$C$7*N1160/1000+'ARIMAX(1,1,1) Model'!$C$8*AD1160+'ARIMAX(1,1,1) Model'!$C$9*AE1160+'ARIMAX(1,1,1) Model'!$C$10*AC1160+'ARIMAX(1,1,1) Model'!$C$11*IF(AND(B1160&gt;='ARIMAX(1,1,1) Model'!$C$25,B1160&lt;='ARIMAX(1,1,1) Model'!$C$26),1,0)+'ARIMAX(1,1,1) Model'!$C$12*E1160/1000+'ARIMAX(1,1,1) Model'!$C$13*V1160+'ARIMAX(1,1,1) Model'!$C$14*A1160+'ARIMAX(1,1,1) Model'!$C$15*SIN(2*PI()*A1160/'ARIMAX(1,1,1) Model'!$C$24)+'ARIMAX(1,1,1) Model'!$C$16*COS(2*PI()*A1160/'ARIMAX(1,1,1) Model'!$C$24)+'ARIMAX(1,1,1) Model'!$C$17*SIN(4*PI()*A1160/'ARIMAX(1,1,1) Model'!$C$24)+'ARIMAX(1,1,1) Model'!$C$18*COS(4*PI()*A1160/'ARIMAX(1,1,1) Model'!$C$24)</f>
        <v>1945.28003995615</v>
      </c>
      <c r="AR1160" s="31" t="n">
        <f aca="false">IF(ISNUMBER(C1160),C1160,AP1160)-AQ1160</f>
        <v>6804.71996004385</v>
      </c>
      <c r="AS1160" s="31" t="n">
        <f aca="false">IF(ISNUMBER(C1160),C1160-AP1160,0)</f>
        <v>129.430413981956</v>
      </c>
      <c r="AT1160" s="32"/>
      <c r="AU1160" s="33"/>
      <c r="AV1160" s="33"/>
      <c r="AW1160" s="31"/>
      <c r="AX1160" s="31"/>
    </row>
    <row r="1161" customFormat="false" ht="16.5" hidden="false" customHeight="true" outlineLevel="0" collapsed="false">
      <c r="A1161" s="23" t="n">
        <v>1160</v>
      </c>
      <c r="B1161" s="24" t="n">
        <v>41390</v>
      </c>
      <c r="C1161" s="23" t="n">
        <v>8415</v>
      </c>
      <c r="D1161" s="25"/>
      <c r="E1161" s="25" t="n">
        <v>343000</v>
      </c>
      <c r="F1161" s="25"/>
      <c r="G1161" s="25" t="n">
        <v>90.998</v>
      </c>
      <c r="H1161" s="25" t="n">
        <v>100.608</v>
      </c>
      <c r="I1161" s="25" t="n">
        <v>3.536</v>
      </c>
      <c r="J1161" s="25" t="n">
        <v>16420.419</v>
      </c>
      <c r="K1161" s="25" t="n">
        <v>827758</v>
      </c>
      <c r="L1161" s="25" t="n">
        <v>1762</v>
      </c>
      <c r="M1161" s="25" t="n">
        <v>15.721</v>
      </c>
      <c r="N1161" s="25" t="n">
        <v>215803</v>
      </c>
      <c r="O1161" s="25" t="n">
        <v>11290.5</v>
      </c>
      <c r="P1161" s="25" t="n">
        <v>2912905</v>
      </c>
      <c r="Q1161" s="25" t="n">
        <v>17800</v>
      </c>
      <c r="R1161" s="25" t="n">
        <v>14496</v>
      </c>
      <c r="S1161" s="25" t="n">
        <v>11.341</v>
      </c>
      <c r="T1161" s="25" t="n">
        <v>117.8</v>
      </c>
      <c r="U1161" s="25" t="n">
        <v>20</v>
      </c>
      <c r="V1161" s="25" t="n">
        <v>83.8</v>
      </c>
      <c r="W1161" s="25" t="n">
        <v>92.06412</v>
      </c>
      <c r="X1161" s="25"/>
      <c r="Y1161" s="25"/>
      <c r="Z1161" s="25"/>
      <c r="AA1161" s="25" t="n">
        <v>314725</v>
      </c>
      <c r="AB1161" s="26"/>
      <c r="AC1161" s="27" t="n">
        <v>0</v>
      </c>
      <c r="AD1161" s="28" t="n">
        <v>72.2</v>
      </c>
      <c r="AE1161" s="28" t="n">
        <v>4.8</v>
      </c>
      <c r="AF1161" s="27"/>
      <c r="AG1161" s="29" t="n">
        <f aca="false">6753.47943187+0.36116788*I1161+0.01252571*N1161-22.85359542*V1161+0.00407811*AA1161-0.00067349*E1161</f>
        <v>8595.18712017768</v>
      </c>
      <c r="AH1161" s="29" t="n">
        <f aca="false">A1161*'Simple Linear Regression'!$B$18+'Simple Linear Regression'!$B$17</f>
        <v>8874.85936426924</v>
      </c>
      <c r="AI1161" s="29" t="n">
        <f aca="false">7491.3971+0.0137554*N1161-0.00058829*E1161-34.3283*V1161+0.30565*L1161+54.6031*M1161</f>
        <v>8778.3293113</v>
      </c>
      <c r="AJ1161" s="29" t="n">
        <f aca="false">7491.3971-0.00058829*E1161+0.30565*L1161+54.6031*M1161+0.0137554*N1161-34.3283*V1161</f>
        <v>8778.3293113</v>
      </c>
      <c r="AK1161" s="30" t="n">
        <f aca="false">11611.58410651-152.38769329*I435+0.00324611*N435-2.92151591*V435-0.00770426*AA435-0.00077781*E435</f>
        <v>9534.33051785546</v>
      </c>
      <c r="AL1161" s="29" t="n">
        <f aca="false">2192.59+2373.87*I1161+0.0316653*N1161-15.7623*V1161+0.00202406*AA1161-0.000740146*E1161-0.00963493*(I1161*N1161)</f>
        <v>9130.11584087856</v>
      </c>
      <c r="AM1161" s="30" t="n">
        <f aca="false">5205.907083+122.0638992*I1161+13.609808*(N1161/1000)-1.245906883*AD1161+0.7746840854*AE1161-134.2474226*AC1161-1547.125689*IF(AND(B1161&gt;=DATE(2020,3,20),B1161&lt;=DATE(2020,6,26)),1,0)</f>
        <v>8488.32643305252</v>
      </c>
      <c r="AN1161" s="30" t="n">
        <f aca="false">IF(ISNUMBER(C1162),C1162,AN1162)-0.8328750492*(AD1163-AD1162)+3.274150872*(AE1163-AE1162)+0.7954612886*((IF(ISNUMBER(C1162),C1162,AN1162)-IF(ISNUMBER(C1161),C1161,AN1161))-(-0.8328750492*(AD1162-AD1161)+3.274150872*(AE1162-AE1161)))-1.394571582*AO1162+0.4181414112*AO1161</f>
        <v>8398.98208202544</v>
      </c>
      <c r="AP1161" s="31" t="n">
        <f aca="false">AQ1161+AR1160+'ARIMAX(1,1,1) Model'!$C$19*(AR1160-AR1159)+'ARIMAX(1,1,1) Model'!$C$20*AS1160</f>
        <v>8715.54375395898</v>
      </c>
      <c r="AQ1161" s="31" t="n">
        <f aca="false">'ARIMAX(1,1,1) Model'!$C$6*I1161+'ARIMAX(1,1,1) Model'!$C$7*N1161/1000+'ARIMAX(1,1,1) Model'!$C$8*AD1161+'ARIMAX(1,1,1) Model'!$C$9*AE1161+'ARIMAX(1,1,1) Model'!$C$10*AC1161+'ARIMAX(1,1,1) Model'!$C$11*IF(AND(B1161&gt;='ARIMAX(1,1,1) Model'!$C$25,B1161&lt;='ARIMAX(1,1,1) Model'!$C$26),1,0)+'ARIMAX(1,1,1) Model'!$C$12*E1161/1000+'ARIMAX(1,1,1) Model'!$C$13*V1161+'ARIMAX(1,1,1) Model'!$C$14*A1161+'ARIMAX(1,1,1) Model'!$C$15*SIN(2*PI()*A1161/'ARIMAX(1,1,1) Model'!$C$24)+'ARIMAX(1,1,1) Model'!$C$16*COS(2*PI()*A1161/'ARIMAX(1,1,1) Model'!$C$24)+'ARIMAX(1,1,1) Model'!$C$17*SIN(4*PI()*A1161/'ARIMAX(1,1,1) Model'!$C$24)+'ARIMAX(1,1,1) Model'!$C$18*COS(4*PI()*A1161/'ARIMAX(1,1,1) Model'!$C$24)</f>
        <v>1998.75220658081</v>
      </c>
      <c r="AR1161" s="31" t="n">
        <f aca="false">IF(ISNUMBER(C1161),C1161,AP1161)-AQ1161</f>
        <v>6416.24779341919</v>
      </c>
      <c r="AS1161" s="31" t="n">
        <f aca="false">IF(ISNUMBER(C1161),C1161-AP1161,0)</f>
        <v>-300.543753958978</v>
      </c>
      <c r="AT1161" s="32"/>
      <c r="AU1161" s="33"/>
      <c r="AV1161" s="33"/>
      <c r="AW1161" s="31"/>
      <c r="AX1161" s="31"/>
    </row>
    <row r="1162" customFormat="false" ht="16.5" hidden="false" customHeight="true" outlineLevel="0" collapsed="false">
      <c r="A1162" s="23" t="n">
        <v>1161</v>
      </c>
      <c r="B1162" s="24" t="n">
        <v>41397</v>
      </c>
      <c r="C1162" s="23" t="n">
        <v>8445</v>
      </c>
      <c r="D1162" s="25"/>
      <c r="E1162" s="25" t="n">
        <v>331000</v>
      </c>
      <c r="F1162" s="25"/>
      <c r="G1162" s="25" t="n">
        <v>93.4</v>
      </c>
      <c r="H1162" s="25" t="n">
        <v>101.534</v>
      </c>
      <c r="I1162" s="25" t="n">
        <v>3.52</v>
      </c>
      <c r="J1162" s="25" t="n">
        <v>16420.419</v>
      </c>
      <c r="K1162" s="25" t="n">
        <v>827758</v>
      </c>
      <c r="L1162" s="25" t="n">
        <v>1762</v>
      </c>
      <c r="M1162" s="25" t="n">
        <v>15.721</v>
      </c>
      <c r="N1162" s="25" t="n">
        <v>215803</v>
      </c>
      <c r="O1162" s="25" t="n">
        <v>11290.5</v>
      </c>
      <c r="P1162" s="25" t="n">
        <v>2912905</v>
      </c>
      <c r="Q1162" s="25" t="n">
        <v>17800</v>
      </c>
      <c r="R1162" s="25" t="n">
        <v>14496</v>
      </c>
      <c r="S1162" s="25" t="n">
        <v>11.341</v>
      </c>
      <c r="T1162" s="25" t="n">
        <v>117.8</v>
      </c>
      <c r="U1162" s="25" t="n">
        <v>20</v>
      </c>
      <c r="V1162" s="25" t="n">
        <v>83.8</v>
      </c>
      <c r="W1162" s="25" t="n">
        <v>92.22828</v>
      </c>
      <c r="X1162" s="25"/>
      <c r="Y1162" s="25"/>
      <c r="Z1162" s="25"/>
      <c r="AA1162" s="25" t="n">
        <v>314725</v>
      </c>
      <c r="AB1162" s="26"/>
      <c r="AC1162" s="27" t="n">
        <v>0</v>
      </c>
      <c r="AD1162" s="28" t="n">
        <v>40.5</v>
      </c>
      <c r="AE1162" s="28" t="n">
        <v>13.9</v>
      </c>
      <c r="AF1162" s="27"/>
      <c r="AG1162" s="29" t="n">
        <f aca="false">6753.47943187+0.36116788*I1162+0.01252571*N1162-22.85359542*V1162+0.00407811*AA1162-0.00067349*E1162</f>
        <v>8603.2632214916</v>
      </c>
      <c r="AH1162" s="29" t="n">
        <f aca="false">A1162*'Simple Linear Regression'!$B$18+'Simple Linear Regression'!$B$17</f>
        <v>8875.71240135314</v>
      </c>
      <c r="AI1162" s="29" t="n">
        <f aca="false">7491.3971+0.0137554*N1162-0.00058829*E1162-34.3283*V1162+0.30565*L1162+54.6031*M1162</f>
        <v>8785.3887913</v>
      </c>
      <c r="AJ1162" s="29" t="n">
        <f aca="false">7491.3971-0.00058829*E1162+0.30565*L1162+54.6031*M1162+0.0137554*N1162-34.3283*V1162</f>
        <v>8785.3887913</v>
      </c>
      <c r="AK1162" s="30" t="n">
        <f aca="false">11611.58410651-152.38769329*I436+0.00324611*N436-2.92151591*V436-0.00770426*AA436-0.00077781*E436</f>
        <v>9532.72728325481</v>
      </c>
      <c r="AL1162" s="29" t="n">
        <f aca="false">2192.59+2373.87*I1162+0.0316653*N1162-15.7623*V1162+0.00202406*AA1162-0.000740146*E1162-0.00963493*(I1162*N1162)</f>
        <v>9134.2836216592</v>
      </c>
      <c r="AM1162" s="30" t="n">
        <f aca="false">5205.907083+122.0638992*I1162+13.609808*(N1162/1000)-1.245906883*AD1162+0.7746840854*AE1162-134.2474226*AC1162-1547.125689*IF(AND(B1162&gt;=DATE(2020,3,20),B1162&lt;=DATE(2020,6,26)),1,0)</f>
        <v>8532.91828403356</v>
      </c>
      <c r="AN1162" s="30" t="n">
        <f aca="false">IF(ISNUMBER(C1163),C1163,AN1163)-0.8328750492*(AD1164-AD1163)+3.274150872*(AE1164-AE1163)+0.7954612886*((IF(ISNUMBER(C1163),C1163,AN1163)-IF(ISNUMBER(C1162),C1162,AN1162))-(-0.8328750492*(AD1163-AD1162)+3.274150872*(AE1163-AE1162)))-1.394571582*AO1163+0.4181414112*AO1162</f>
        <v>8348.61460610026</v>
      </c>
      <c r="AP1162" s="31" t="n">
        <f aca="false">AQ1162+AR1161+'ARIMAX(1,1,1) Model'!$C$19*(AR1161-AR1160)+'ARIMAX(1,1,1) Model'!$C$20*AS1161</f>
        <v>8712.83400128839</v>
      </c>
      <c r="AQ1162" s="31" t="n">
        <f aca="false">'ARIMAX(1,1,1) Model'!$C$6*I1162+'ARIMAX(1,1,1) Model'!$C$7*N1162/1000+'ARIMAX(1,1,1) Model'!$C$8*AD1162+'ARIMAX(1,1,1) Model'!$C$9*AE1162+'ARIMAX(1,1,1) Model'!$C$10*AC1162+'ARIMAX(1,1,1) Model'!$C$11*IF(AND(B1162&gt;='ARIMAX(1,1,1) Model'!$C$25,B1162&lt;='ARIMAX(1,1,1) Model'!$C$26),1,0)+'ARIMAX(1,1,1) Model'!$C$12*E1162/1000+'ARIMAX(1,1,1) Model'!$C$13*V1162+'ARIMAX(1,1,1) Model'!$C$14*A1162+'ARIMAX(1,1,1) Model'!$C$15*SIN(2*PI()*A1162/'ARIMAX(1,1,1) Model'!$C$24)+'ARIMAX(1,1,1) Model'!$C$16*COS(2*PI()*A1162/'ARIMAX(1,1,1) Model'!$C$24)+'ARIMAX(1,1,1) Model'!$C$17*SIN(4*PI()*A1162/'ARIMAX(1,1,1) Model'!$C$24)+'ARIMAX(1,1,1) Model'!$C$18*COS(4*PI()*A1162/'ARIMAX(1,1,1) Model'!$C$24)</f>
        <v>2063.960066394</v>
      </c>
      <c r="AR1162" s="31" t="n">
        <f aca="false">IF(ISNUMBER(C1162),C1162,AP1162)-AQ1162</f>
        <v>6381.039933606</v>
      </c>
      <c r="AS1162" s="31" t="n">
        <f aca="false">IF(ISNUMBER(C1162),C1162-AP1162,0)</f>
        <v>-267.834001288393</v>
      </c>
      <c r="AT1162" s="32"/>
      <c r="AU1162" s="33"/>
      <c r="AV1162" s="33"/>
      <c r="AW1162" s="31"/>
      <c r="AX1162" s="31"/>
    </row>
    <row r="1163" customFormat="false" ht="16.5" hidden="false" customHeight="true" outlineLevel="0" collapsed="false">
      <c r="A1163" s="23" t="n">
        <v>1162</v>
      </c>
      <c r="B1163" s="24" t="n">
        <v>41404</v>
      </c>
      <c r="C1163" s="23" t="n">
        <v>8341</v>
      </c>
      <c r="D1163" s="25"/>
      <c r="E1163" s="25" t="n">
        <v>335000</v>
      </c>
      <c r="F1163" s="25"/>
      <c r="G1163" s="25" t="n">
        <v>95.844</v>
      </c>
      <c r="H1163" s="25" t="n">
        <v>103.774</v>
      </c>
      <c r="I1163" s="25" t="n">
        <v>3.538</v>
      </c>
      <c r="J1163" s="25" t="n">
        <v>16648.189</v>
      </c>
      <c r="K1163" s="25" t="n">
        <v>827758</v>
      </c>
      <c r="L1163" s="25" t="n">
        <v>1756</v>
      </c>
      <c r="M1163" s="25" t="n">
        <v>15.721</v>
      </c>
      <c r="N1163" s="25" t="n">
        <v>215803</v>
      </c>
      <c r="O1163" s="25" t="n">
        <v>11290.1</v>
      </c>
      <c r="P1163" s="25" t="n">
        <v>2912905</v>
      </c>
      <c r="Q1163" s="25" t="n">
        <v>17800</v>
      </c>
      <c r="R1163" s="25" t="n">
        <v>14496</v>
      </c>
      <c r="S1163" s="25" t="n">
        <v>11.341</v>
      </c>
      <c r="T1163" s="25" t="n">
        <v>118.4</v>
      </c>
      <c r="U1163" s="25" t="n">
        <v>20</v>
      </c>
      <c r="V1163" s="25" t="n">
        <v>81.6</v>
      </c>
      <c r="W1163" s="25" t="n">
        <v>91.51744</v>
      </c>
      <c r="X1163" s="25"/>
      <c r="Y1163" s="25"/>
      <c r="Z1163" s="25"/>
      <c r="AA1163" s="25" t="n">
        <v>314725</v>
      </c>
      <c r="AB1163" s="26"/>
      <c r="AC1163" s="27" t="n">
        <v>0</v>
      </c>
      <c r="AD1163" s="28" t="n">
        <v>44</v>
      </c>
      <c r="AE1163" s="28" t="n">
        <v>7.1</v>
      </c>
      <c r="AF1163" s="27"/>
      <c r="AG1163" s="29" t="n">
        <f aca="false">6753.47943187+0.36116788*I1163+0.01252571*N1163-22.85359542*V1163+0.00407811*AA1163-0.00067349*E1163</f>
        <v>8650.85367243744</v>
      </c>
      <c r="AH1163" s="29" t="n">
        <f aca="false">A1163*'Simple Linear Regression'!$B$18+'Simple Linear Regression'!$B$17</f>
        <v>8876.56543843705</v>
      </c>
      <c r="AI1163" s="29" t="n">
        <f aca="false">7491.3971+0.0137554*N1163-0.00058829*E1163-34.3283*V1163+0.30565*L1163+54.6031*M1163</f>
        <v>8856.7239913</v>
      </c>
      <c r="AJ1163" s="29" t="n">
        <f aca="false">7491.3971-0.00058829*E1163+0.30565*L1163+54.6031*M1163+0.0137554*N1163-34.3283*V1163</f>
        <v>8856.7239913</v>
      </c>
      <c r="AK1163" s="30" t="n">
        <f aca="false">11611.58410651-152.38769329*I437+0.00324611*N437-2.92151591*V437-0.00770426*AA437-0.00077781*E437</f>
        <v>9529.94553124252</v>
      </c>
      <c r="AL1163" s="29" t="n">
        <f aca="false">2192.59+2373.87*I1163+0.0316653*N1163-15.7623*V1163+0.00202406*AA1163-0.000740146*E1163-0.00963493*(I1163*N1163)</f>
        <v>9171.30331528098</v>
      </c>
      <c r="AM1163" s="30" t="n">
        <f aca="false">5205.907083+122.0638992*I1163+13.609808*(N1163/1000)-1.245906883*AD1163+0.7746840854*AE1163-134.2474226*AC1163-1547.125689*IF(AND(B1163&gt;=DATE(2020,3,20),B1163&lt;=DATE(2020,6,26)),1,0)</f>
        <v>8525.48690834794</v>
      </c>
      <c r="AN1163" s="30" t="n">
        <f aca="false">IF(ISNUMBER(C1164),C1164,AN1164)-0.8328750492*(AD1165-AD1164)+3.274150872*(AE1165-AE1164)+0.7954612886*((IF(ISNUMBER(C1164),C1164,AN1164)-IF(ISNUMBER(C1163),C1163,AN1163))-(-0.8328750492*(AD1164-AD1163)+3.274150872*(AE1164-AE1163)))-1.394571582*AO1164+0.4181414112*AO1163</f>
        <v>9159.05678182</v>
      </c>
      <c r="AP1163" s="31" t="n">
        <f aca="false">AQ1163+AR1162+'ARIMAX(1,1,1) Model'!$C$19*(AR1162-AR1161)+'ARIMAX(1,1,1) Model'!$C$20*AS1162</f>
        <v>8661.05254299796</v>
      </c>
      <c r="AQ1163" s="31" t="n">
        <f aca="false">'ARIMAX(1,1,1) Model'!$C$6*I1163+'ARIMAX(1,1,1) Model'!$C$7*N1163/1000+'ARIMAX(1,1,1) Model'!$C$8*AD1163+'ARIMAX(1,1,1) Model'!$C$9*AE1163+'ARIMAX(1,1,1) Model'!$C$10*AC1163+'ARIMAX(1,1,1) Model'!$C$11*IF(AND(B1163&gt;='ARIMAX(1,1,1) Model'!$C$25,B1163&lt;='ARIMAX(1,1,1) Model'!$C$26),1,0)+'ARIMAX(1,1,1) Model'!$C$12*E1163/1000+'ARIMAX(1,1,1) Model'!$C$13*V1163+'ARIMAX(1,1,1) Model'!$C$14*A1163+'ARIMAX(1,1,1) Model'!$C$15*SIN(2*PI()*A1163/'ARIMAX(1,1,1) Model'!$C$24)+'ARIMAX(1,1,1) Model'!$C$16*COS(2*PI()*A1163/'ARIMAX(1,1,1) Model'!$C$24)+'ARIMAX(1,1,1) Model'!$C$17*SIN(4*PI()*A1163/'ARIMAX(1,1,1) Model'!$C$24)+'ARIMAX(1,1,1) Model'!$C$18*COS(4*PI()*A1163/'ARIMAX(1,1,1) Model'!$C$24)</f>
        <v>2042.37352756513</v>
      </c>
      <c r="AR1163" s="31" t="n">
        <f aca="false">IF(ISNUMBER(C1163),C1163,AP1163)-AQ1163</f>
        <v>6298.62647243487</v>
      </c>
      <c r="AS1163" s="31" t="n">
        <f aca="false">IF(ISNUMBER(C1163),C1163-AP1163,0)</f>
        <v>-320.052542997963</v>
      </c>
      <c r="AT1163" s="32"/>
      <c r="AU1163" s="33"/>
      <c r="AV1163" s="33"/>
      <c r="AW1163" s="31"/>
      <c r="AX1163" s="31"/>
    </row>
    <row r="1164" customFormat="false" ht="16.5" hidden="false" customHeight="true" outlineLevel="0" collapsed="false">
      <c r="A1164" s="23" t="n">
        <v>1163</v>
      </c>
      <c r="B1164" s="24" t="n">
        <v>41411</v>
      </c>
      <c r="C1164" s="23" t="n">
        <v>8790</v>
      </c>
      <c r="D1164" s="25"/>
      <c r="E1164" s="25" t="n">
        <v>360000</v>
      </c>
      <c r="F1164" s="25"/>
      <c r="G1164" s="25" t="n">
        <v>94.648</v>
      </c>
      <c r="H1164" s="25" t="n">
        <v>102.908</v>
      </c>
      <c r="I1164" s="25" t="n">
        <v>3.603</v>
      </c>
      <c r="J1164" s="25" t="n">
        <v>16648.189</v>
      </c>
      <c r="K1164" s="25" t="n">
        <v>867459</v>
      </c>
      <c r="L1164" s="25" t="n">
        <v>1756</v>
      </c>
      <c r="M1164" s="25" t="n">
        <v>15.811</v>
      </c>
      <c r="N1164" s="25" t="n">
        <v>253026</v>
      </c>
      <c r="O1164" s="25" t="n">
        <v>11290.1</v>
      </c>
      <c r="P1164" s="25" t="n">
        <v>2912905</v>
      </c>
      <c r="Q1164" s="25" t="n">
        <v>17800</v>
      </c>
      <c r="R1164" s="25" t="n">
        <v>14496</v>
      </c>
      <c r="S1164" s="25" t="n">
        <v>11.341</v>
      </c>
      <c r="T1164" s="25" t="n">
        <v>118.4</v>
      </c>
      <c r="U1164" s="25" t="n">
        <v>20</v>
      </c>
      <c r="V1164" s="25" t="n">
        <v>81.6</v>
      </c>
      <c r="W1164" s="25" t="n">
        <v>91.57998</v>
      </c>
      <c r="X1164" s="25"/>
      <c r="Y1164" s="25"/>
      <c r="Z1164" s="25"/>
      <c r="AA1164" s="25" t="n">
        <v>314725</v>
      </c>
      <c r="AB1164" s="26"/>
      <c r="AC1164" s="27" t="n">
        <v>0</v>
      </c>
      <c r="AD1164" s="28" t="n">
        <v>26.8</v>
      </c>
      <c r="AE1164" s="28" t="n">
        <v>24.2</v>
      </c>
      <c r="AF1164" s="27"/>
      <c r="AG1164" s="29" t="n">
        <f aca="false">6753.47943187+0.36116788*I1164+0.01252571*N1164-22.85359542*V1164+0.00407811*AA1164-0.00067349*E1164</f>
        <v>9100.28440167964</v>
      </c>
      <c r="AH1164" s="29" t="n">
        <f aca="false">A1164*'Simple Linear Regression'!$B$18+'Simple Linear Regression'!$B$17</f>
        <v>8877.41847552095</v>
      </c>
      <c r="AI1164" s="29" t="n">
        <f aca="false">7491.3971+0.0137554*N1164-0.00058829*E1164-34.3283*V1164+0.30565*L1164+54.6031*M1164</f>
        <v>9358.9482745</v>
      </c>
      <c r="AJ1164" s="29" t="n">
        <f aca="false">7491.3971-0.00058829*E1164+0.30565*L1164+54.6031*M1164+0.0137554*N1164-34.3283*V1164</f>
        <v>9358.9482745</v>
      </c>
      <c r="AK1164" s="30" t="n">
        <f aca="false">11611.58410651-152.38769329*I438+0.00324611*N438-2.92151591*V438-0.00770426*AA438-0.00077781*E438</f>
        <v>9541.42295564568</v>
      </c>
      <c r="AL1164" s="29" t="n">
        <f aca="false">2192.59+2373.87*I1164+0.0316653*N1164-15.7623*V1164+0.00202406*AA1164-0.000740146*E1164-0.00963493*(I1164*N1164)</f>
        <v>9058.44411445746</v>
      </c>
      <c r="AM1164" s="30" t="n">
        <f aca="false">5205.907083+122.0638992*I1164+13.609808*(N1164/1000)-1.245906883*AD1164+0.7746840854*AE1164-134.2474226*AC1164-1547.125689*IF(AND(B1164&gt;=DATE(2020,3,20),B1164&lt;=DATE(2020,6,26)),1,0)</f>
        <v>9074.69564122788</v>
      </c>
      <c r="AN1164" s="30" t="n">
        <f aca="false">IF(ISNUMBER(C1165),C1165,AN1165)-0.8328750492*(AD1166-AD1165)+3.274150872*(AE1166-AE1165)+0.7954612886*((IF(ISNUMBER(C1165),C1165,AN1165)-IF(ISNUMBER(C1164),C1164,AN1164))-(-0.8328750492*(AD1165-AD1164)+3.274150872*(AE1165-AE1164)))-1.394571582*AO1165+0.4181414112*AO1164</f>
        <v>9041.72743517564</v>
      </c>
      <c r="AP1164" s="31" t="n">
        <f aca="false">AQ1164+AR1163+'ARIMAX(1,1,1) Model'!$C$19*(AR1163-AR1162)+'ARIMAX(1,1,1) Model'!$C$20*AS1163</f>
        <v>8689.59927900202</v>
      </c>
      <c r="AQ1164" s="31" t="n">
        <f aca="false">'ARIMAX(1,1,1) Model'!$C$6*I1164+'ARIMAX(1,1,1) Model'!$C$7*N1164/1000+'ARIMAX(1,1,1) Model'!$C$8*AD1164+'ARIMAX(1,1,1) Model'!$C$9*AE1164+'ARIMAX(1,1,1) Model'!$C$10*AC1164+'ARIMAX(1,1,1) Model'!$C$11*IF(AND(B1164&gt;='ARIMAX(1,1,1) Model'!$C$25,B1164&lt;='ARIMAX(1,1,1) Model'!$C$26),1,0)+'ARIMAX(1,1,1) Model'!$C$12*E1164/1000+'ARIMAX(1,1,1) Model'!$C$13*V1164+'ARIMAX(1,1,1) Model'!$C$14*A1164+'ARIMAX(1,1,1) Model'!$C$15*SIN(2*PI()*A1164/'ARIMAX(1,1,1) Model'!$C$24)+'ARIMAX(1,1,1) Model'!$C$16*COS(2*PI()*A1164/'ARIMAX(1,1,1) Model'!$C$24)+'ARIMAX(1,1,1) Model'!$C$17*SIN(4*PI()*A1164/'ARIMAX(1,1,1) Model'!$C$24)+'ARIMAX(1,1,1) Model'!$C$18*COS(4*PI()*A1164/'ARIMAX(1,1,1) Model'!$C$24)</f>
        <v>2110.93671745389</v>
      </c>
      <c r="AR1164" s="31" t="n">
        <f aca="false">IF(ISNUMBER(C1164),C1164,AP1164)-AQ1164</f>
        <v>6679.06328254611</v>
      </c>
      <c r="AS1164" s="31" t="n">
        <f aca="false">IF(ISNUMBER(C1164),C1164-AP1164,0)</f>
        <v>100.400720997983</v>
      </c>
      <c r="AT1164" s="32"/>
      <c r="AU1164" s="33"/>
      <c r="AV1164" s="33"/>
      <c r="AW1164" s="31"/>
      <c r="AX1164" s="31"/>
    </row>
    <row r="1165" customFormat="false" ht="16.5" hidden="false" customHeight="true" outlineLevel="0" collapsed="false">
      <c r="A1165" s="23" t="n">
        <v>1164</v>
      </c>
      <c r="B1165" s="24" t="n">
        <v>41418</v>
      </c>
      <c r="C1165" s="23" t="n">
        <v>8956</v>
      </c>
      <c r="D1165" s="25"/>
      <c r="E1165" s="25" t="n">
        <v>343000</v>
      </c>
      <c r="F1165" s="25"/>
      <c r="G1165" s="25" t="n">
        <v>94.756</v>
      </c>
      <c r="H1165" s="25" t="n">
        <v>102.298</v>
      </c>
      <c r="I1165" s="25" t="n">
        <v>3.673</v>
      </c>
      <c r="J1165" s="25" t="n">
        <v>16648.189</v>
      </c>
      <c r="K1165" s="25" t="n">
        <v>867459</v>
      </c>
      <c r="L1165" s="25" t="n">
        <v>1756</v>
      </c>
      <c r="M1165" s="25" t="n">
        <v>15.811</v>
      </c>
      <c r="N1165" s="25" t="n">
        <v>253026</v>
      </c>
      <c r="O1165" s="25" t="n">
        <v>11290.1</v>
      </c>
      <c r="P1165" s="25" t="n">
        <v>2912905</v>
      </c>
      <c r="Q1165" s="25" t="n">
        <v>17800</v>
      </c>
      <c r="R1165" s="25" t="n">
        <v>14496</v>
      </c>
      <c r="S1165" s="25" t="n">
        <v>11.231</v>
      </c>
      <c r="T1165" s="25" t="n">
        <v>118.4</v>
      </c>
      <c r="U1165" s="25" t="n">
        <v>20</v>
      </c>
      <c r="V1165" s="25" t="n">
        <v>81.6</v>
      </c>
      <c r="W1165" s="25" t="n">
        <v>92.64636</v>
      </c>
      <c r="X1165" s="25"/>
      <c r="Y1165" s="25"/>
      <c r="Z1165" s="25"/>
      <c r="AA1165" s="25" t="n">
        <v>314725</v>
      </c>
      <c r="AB1165" s="26"/>
      <c r="AC1165" s="27" t="n">
        <v>0</v>
      </c>
      <c r="AD1165" s="28" t="n">
        <v>11.8</v>
      </c>
      <c r="AE1165" s="28" t="n">
        <v>41.1</v>
      </c>
      <c r="AF1165" s="27"/>
      <c r="AG1165" s="29" t="n">
        <f aca="false">6753.47943187+0.36116788*I1165+0.01252571*N1165-22.85359542*V1165+0.00407811*AA1165-0.00067349*E1165</f>
        <v>9111.75901343124</v>
      </c>
      <c r="AH1165" s="29" t="n">
        <f aca="false">A1165*'Simple Linear Regression'!$B$18+'Simple Linear Regression'!$B$17</f>
        <v>8878.27151260486</v>
      </c>
      <c r="AI1165" s="29" t="n">
        <f aca="false">7491.3971+0.0137554*N1165-0.00058829*E1165-34.3283*V1165+0.30565*L1165+54.6031*M1165</f>
        <v>9368.9492045</v>
      </c>
      <c r="AJ1165" s="29" t="n">
        <f aca="false">7491.3971-0.00058829*E1165+0.30565*L1165+54.6031*M1165+0.0137554*N1165-34.3283*V1165</f>
        <v>9368.9492045</v>
      </c>
      <c r="AK1165" s="30" t="n">
        <f aca="false">11611.58410651-152.38769329*I439+0.00324611*N439-2.92151591*V439-0.00770426*AA439-0.00077781*E439</f>
        <v>9537.42913255304</v>
      </c>
      <c r="AL1165" s="29" t="n">
        <f aca="false">2192.59+2373.87*I1165+0.0316653*N1165-15.7623*V1165+0.00202406*AA1165-0.000740146*E1165-0.00963493*(I1165*N1165)</f>
        <v>9066.54535058486</v>
      </c>
      <c r="AM1165" s="30" t="n">
        <f aca="false">5205.907083+122.0638992*I1165+13.609808*(N1165/1000)-1.245906883*AD1165+0.7746840854*AE1165-134.2474226*AC1165-1547.125689*IF(AND(B1165&gt;=DATE(2020,3,20),B1165&lt;=DATE(2020,6,26)),1,0)</f>
        <v>9115.02087846014</v>
      </c>
      <c r="AN1165" s="30" t="n">
        <f aca="false">IF(ISNUMBER(C1166),C1166,AN1166)-0.8328750492*(AD1167-AD1166)+3.274150872*(AE1167-AE1166)+0.7954612886*((IF(ISNUMBER(C1166),C1166,AN1166)-IF(ISNUMBER(C1165),C1165,AN1165))-(-0.8328750492*(AD1166-AD1165)+3.274150872*(AE1166-AE1165)))-1.394571582*AO1166+0.4181414112*AO1165</f>
        <v>8725.14902385303</v>
      </c>
      <c r="AP1165" s="31" t="n">
        <f aca="false">AQ1165+AR1164+'ARIMAX(1,1,1) Model'!$C$19*(AR1164-AR1163)+'ARIMAX(1,1,1) Model'!$C$20*AS1164</f>
        <v>8794.64294940591</v>
      </c>
      <c r="AQ1165" s="31" t="n">
        <f aca="false">'ARIMAX(1,1,1) Model'!$C$6*I1165+'ARIMAX(1,1,1) Model'!$C$7*N1165/1000+'ARIMAX(1,1,1) Model'!$C$8*AD1165+'ARIMAX(1,1,1) Model'!$C$9*AE1165+'ARIMAX(1,1,1) Model'!$C$10*AC1165+'ARIMAX(1,1,1) Model'!$C$11*IF(AND(B1165&gt;='ARIMAX(1,1,1) Model'!$C$25,B1165&lt;='ARIMAX(1,1,1) Model'!$C$26),1,0)+'ARIMAX(1,1,1) Model'!$C$12*E1165/1000+'ARIMAX(1,1,1) Model'!$C$13*V1165+'ARIMAX(1,1,1) Model'!$C$14*A1165+'ARIMAX(1,1,1) Model'!$C$15*SIN(2*PI()*A1165/'ARIMAX(1,1,1) Model'!$C$24)+'ARIMAX(1,1,1) Model'!$C$16*COS(2*PI()*A1165/'ARIMAX(1,1,1) Model'!$C$24)+'ARIMAX(1,1,1) Model'!$C$17*SIN(4*PI()*A1165/'ARIMAX(1,1,1) Model'!$C$24)+'ARIMAX(1,1,1) Model'!$C$18*COS(4*PI()*A1165/'ARIMAX(1,1,1) Model'!$C$24)</f>
        <v>2168.84407051425</v>
      </c>
      <c r="AR1165" s="31" t="n">
        <f aca="false">IF(ISNUMBER(C1165),C1165,AP1165)-AQ1165</f>
        <v>6787.15592948575</v>
      </c>
      <c r="AS1165" s="31" t="n">
        <f aca="false">IF(ISNUMBER(C1165),C1165-AP1165,0)</f>
        <v>161.357050594088</v>
      </c>
      <c r="AT1165" s="32"/>
      <c r="AU1165" s="33"/>
      <c r="AV1165" s="33"/>
      <c r="AW1165" s="31"/>
      <c r="AX1165" s="31"/>
    </row>
    <row r="1166" customFormat="false" ht="16.5" hidden="false" customHeight="true" outlineLevel="0" collapsed="false">
      <c r="A1166" s="23" t="n">
        <v>1165</v>
      </c>
      <c r="B1166" s="24" t="n">
        <v>41425</v>
      </c>
      <c r="C1166" s="23" t="n">
        <v>8822</v>
      </c>
      <c r="D1166" s="25"/>
      <c r="E1166" s="25" t="n">
        <v>353000</v>
      </c>
      <c r="F1166" s="25"/>
      <c r="G1166" s="25" t="n">
        <v>93.32</v>
      </c>
      <c r="H1166" s="25" t="n">
        <v>102.0325</v>
      </c>
      <c r="I1166" s="25" t="n">
        <v>3.645</v>
      </c>
      <c r="J1166" s="25" t="n">
        <v>16648.189</v>
      </c>
      <c r="K1166" s="25" t="n">
        <v>867459</v>
      </c>
      <c r="L1166" s="25" t="n">
        <v>1756</v>
      </c>
      <c r="M1166" s="25" t="n">
        <v>15.811</v>
      </c>
      <c r="N1166" s="25" t="n">
        <v>253026</v>
      </c>
      <c r="O1166" s="25" t="n">
        <v>11290.1</v>
      </c>
      <c r="P1166" s="25" t="n">
        <v>2912905</v>
      </c>
      <c r="Q1166" s="25" t="n">
        <v>17800</v>
      </c>
      <c r="R1166" s="25" t="n">
        <v>14496</v>
      </c>
      <c r="S1166" s="25" t="n">
        <v>11.231</v>
      </c>
      <c r="T1166" s="25" t="n">
        <v>118.4</v>
      </c>
      <c r="U1166" s="25" t="n">
        <v>20</v>
      </c>
      <c r="V1166" s="25" t="n">
        <v>81.6</v>
      </c>
      <c r="W1166" s="25" t="n">
        <v>93.16012</v>
      </c>
      <c r="X1166" s="25"/>
      <c r="Y1166" s="25"/>
      <c r="Z1166" s="25"/>
      <c r="AA1166" s="25" t="n">
        <v>314725</v>
      </c>
      <c r="AB1166" s="26"/>
      <c r="AC1166" s="27" t="n">
        <v>1</v>
      </c>
      <c r="AD1166" s="28" t="n">
        <v>16</v>
      </c>
      <c r="AE1166" s="28" t="n">
        <v>44.5</v>
      </c>
      <c r="AF1166" s="27"/>
      <c r="AG1166" s="29" t="n">
        <f aca="false">6753.47943187+0.36116788*I1166+0.01252571*N1166-22.85359542*V1166+0.00407811*AA1166-0.00067349*E1166</f>
        <v>9105.0140007306</v>
      </c>
      <c r="AH1166" s="29" t="n">
        <f aca="false">A1166*'Simple Linear Regression'!$B$18+'Simple Linear Regression'!$B$17</f>
        <v>8879.12454968876</v>
      </c>
      <c r="AI1166" s="29" t="n">
        <f aca="false">7491.3971+0.0137554*N1166-0.00058829*E1166-34.3283*V1166+0.30565*L1166+54.6031*M1166</f>
        <v>9363.0663045</v>
      </c>
      <c r="AJ1166" s="29" t="n">
        <f aca="false">7491.3971-0.00058829*E1166+0.30565*L1166+54.6031*M1166+0.0137554*N1166-34.3283*V1166</f>
        <v>9363.0663045</v>
      </c>
      <c r="AK1166" s="30" t="n">
        <f aca="false">11611.58410651-152.38769329*I440+0.00324611*N440-2.92151591*V440-0.00770426*AA440-0.00077781*E440</f>
        <v>9539.88320717923</v>
      </c>
      <c r="AL1166" s="29" t="n">
        <f aca="false">2192.59+2373.87*I1166+0.0316653*N1166-15.7623*V1166+0.00202406*AA1166-0.000740146*E1166-0.00963493*(I1166*N1166)</f>
        <v>9060.9363889339</v>
      </c>
      <c r="AM1166" s="30" t="n">
        <f aca="false">5205.907083+122.0638992*I1166+13.609808*(N1166/1000)-1.245906883*AD1166+0.7746840854*AE1166-134.2474226*AC1166-1547.125689*IF(AND(B1166&gt;=DATE(2020,3,20),B1166&lt;=DATE(2020,6,26)),1,0)</f>
        <v>8974.7567836643</v>
      </c>
      <c r="AN1166" s="30" t="n">
        <f aca="false">IF(ISNUMBER(C1167),C1167,AN1167)-0.8328750492*(AD1168-AD1167)+3.274150872*(AE1168-AE1167)+0.7954612886*((IF(ISNUMBER(C1167),C1167,AN1167)-IF(ISNUMBER(C1166),C1166,AN1166))-(-0.8328750492*(AD1167-AD1166)+3.274150872*(AE1167-AE1166)))-1.394571582*AO1167+0.4181414112*AO1166</f>
        <v>8514.12238241571</v>
      </c>
      <c r="AP1166" s="31" t="n">
        <f aca="false">AQ1166+AR1165+'ARIMAX(1,1,1) Model'!$C$19*(AR1165-AR1164)+'ARIMAX(1,1,1) Model'!$C$20*AS1165</f>
        <v>8735.57348656811</v>
      </c>
      <c r="AQ1166" s="31" t="n">
        <f aca="false">'ARIMAX(1,1,1) Model'!$C$6*I1166+'ARIMAX(1,1,1) Model'!$C$7*N1166/1000+'ARIMAX(1,1,1) Model'!$C$8*AD1166+'ARIMAX(1,1,1) Model'!$C$9*AE1166+'ARIMAX(1,1,1) Model'!$C$10*AC1166+'ARIMAX(1,1,1) Model'!$C$11*IF(AND(B1166&gt;='ARIMAX(1,1,1) Model'!$C$25,B1166&lt;='ARIMAX(1,1,1) Model'!$C$26),1,0)+'ARIMAX(1,1,1) Model'!$C$12*E1166/1000+'ARIMAX(1,1,1) Model'!$C$13*V1166+'ARIMAX(1,1,1) Model'!$C$14*A1166+'ARIMAX(1,1,1) Model'!$C$15*SIN(2*PI()*A1166/'ARIMAX(1,1,1) Model'!$C$24)+'ARIMAX(1,1,1) Model'!$C$16*COS(2*PI()*A1166/'ARIMAX(1,1,1) Model'!$C$24)+'ARIMAX(1,1,1) Model'!$C$17*SIN(4*PI()*A1166/'ARIMAX(1,1,1) Model'!$C$24)+'ARIMAX(1,1,1) Model'!$C$18*COS(4*PI()*A1166/'ARIMAX(1,1,1) Model'!$C$24)</f>
        <v>2083.1099205394</v>
      </c>
      <c r="AR1166" s="31" t="n">
        <f aca="false">IF(ISNUMBER(C1166),C1166,AP1166)-AQ1166</f>
        <v>6738.8900794606</v>
      </c>
      <c r="AS1166" s="31" t="n">
        <f aca="false">IF(ISNUMBER(C1166),C1166-AP1166,0)</f>
        <v>86.4265134318921</v>
      </c>
      <c r="AT1166" s="32"/>
      <c r="AU1166" s="33"/>
      <c r="AV1166" s="33"/>
      <c r="AW1166" s="31"/>
      <c r="AX1166" s="31"/>
    </row>
    <row r="1167" customFormat="false" ht="16.5" hidden="false" customHeight="true" outlineLevel="0" collapsed="false">
      <c r="A1167" s="23" t="n">
        <v>1166</v>
      </c>
      <c r="B1167" s="24" t="n">
        <v>41432</v>
      </c>
      <c r="C1167" s="23" t="n">
        <v>8648</v>
      </c>
      <c r="D1167" s="25"/>
      <c r="E1167" s="25" t="n">
        <v>346000</v>
      </c>
      <c r="F1167" s="25"/>
      <c r="G1167" s="25" t="n">
        <v>94.25</v>
      </c>
      <c r="H1167" s="25" t="n">
        <v>102.924</v>
      </c>
      <c r="I1167" s="25" t="n">
        <v>3.646</v>
      </c>
      <c r="J1167" s="25" t="n">
        <v>16648.189</v>
      </c>
      <c r="K1167" s="25" t="n">
        <v>867459</v>
      </c>
      <c r="L1167" s="25" t="n">
        <v>1755</v>
      </c>
      <c r="M1167" s="25" t="n">
        <v>15.811</v>
      </c>
      <c r="N1167" s="25" t="n">
        <v>253026</v>
      </c>
      <c r="O1167" s="25" t="n">
        <v>11281.1</v>
      </c>
      <c r="P1167" s="25" t="n">
        <v>2912905</v>
      </c>
      <c r="Q1167" s="25" t="n">
        <v>17800</v>
      </c>
      <c r="R1167" s="25" t="n">
        <v>14496</v>
      </c>
      <c r="S1167" s="25" t="n">
        <v>11.231</v>
      </c>
      <c r="T1167" s="25" t="n">
        <v>118.4</v>
      </c>
      <c r="U1167" s="25" t="n">
        <v>20</v>
      </c>
      <c r="V1167" s="25" t="n">
        <v>83.7</v>
      </c>
      <c r="W1167" s="25" t="n">
        <v>93.53645</v>
      </c>
      <c r="X1167" s="25"/>
      <c r="Y1167" s="25"/>
      <c r="Z1167" s="25"/>
      <c r="AA1167" s="25" t="n">
        <v>314725</v>
      </c>
      <c r="AB1167" s="26"/>
      <c r="AC1167" s="27" t="n">
        <v>0</v>
      </c>
      <c r="AD1167" s="28" t="n">
        <v>9.2</v>
      </c>
      <c r="AE1167" s="28" t="n">
        <v>47.6</v>
      </c>
      <c r="AF1167" s="27"/>
      <c r="AG1167" s="29" t="n">
        <f aca="false">6753.47943187+0.36116788*I1167+0.01252571*N1167-22.85359542*V1167+0.00407811*AA1167-0.00067349*E1167</f>
        <v>9061.73624151648</v>
      </c>
      <c r="AH1167" s="29" t="n">
        <f aca="false">A1167*'Simple Linear Regression'!$B$18+'Simple Linear Regression'!$B$17</f>
        <v>8879.97758677266</v>
      </c>
      <c r="AI1167" s="29" t="n">
        <f aca="false">7491.3971+0.0137554*N1167-0.00058829*E1167-34.3283*V1167+0.30565*L1167+54.6031*M1167</f>
        <v>9294.7892545</v>
      </c>
      <c r="AJ1167" s="29" t="n">
        <f aca="false">7491.3971-0.00058829*E1167+0.30565*L1167+54.6031*M1167+0.0137554*N1167-34.3283*V1167</f>
        <v>9294.7892545</v>
      </c>
      <c r="AK1167" s="30" t="n">
        <f aca="false">11611.58410651-152.38769329*I441+0.00324611*N441-2.92151591*V441-0.00770426*AA441-0.00077781*E441</f>
        <v>9530.35618599275</v>
      </c>
      <c r="AL1167" s="29" t="n">
        <f aca="false">2192.59+2373.87*I1167+0.0316653*N1167-15.7623*V1167+0.00202406*AA1167-0.000740146*E1167-0.00963493*(I1167*N1167)</f>
        <v>9032.95256313572</v>
      </c>
      <c r="AM1167" s="30" t="n">
        <f aca="false">5205.907083+122.0638992*I1167+13.609808*(N1167/1000)-1.245906883*AD1167+0.7746840854*AE1167-134.2474226*AC1167-1547.125689*IF(AND(B1167&gt;=DATE(2020,3,20),B1167&lt;=DATE(2020,6,26)),1,0)</f>
        <v>9119.99995763264</v>
      </c>
      <c r="AN1167" s="30" t="n">
        <f aca="false">IF(ISNUMBER(C1168),C1168,AN1168)-0.8328750492*(AD1169-AD1168)+3.274150872*(AE1169-AE1168)+0.7954612886*((IF(ISNUMBER(C1168),C1168,AN1168)-IF(ISNUMBER(C1167),C1167,AN1167))-(-0.8328750492*(AD1168-AD1167)+3.274150872*(AE1168-AE1167)))-1.394571582*AO1168+0.4181414112*AO1167</f>
        <v>9019.92313559659</v>
      </c>
      <c r="AP1167" s="31" t="n">
        <f aca="false">AQ1167+AR1166+'ARIMAX(1,1,1) Model'!$C$19*(AR1166-AR1165)+'ARIMAX(1,1,1) Model'!$C$20*AS1166</f>
        <v>8894.81921444757</v>
      </c>
      <c r="AQ1167" s="31" t="n">
        <f aca="false">'ARIMAX(1,1,1) Model'!$C$6*I1167+'ARIMAX(1,1,1) Model'!$C$7*N1167/1000+'ARIMAX(1,1,1) Model'!$C$8*AD1167+'ARIMAX(1,1,1) Model'!$C$9*AE1167+'ARIMAX(1,1,1) Model'!$C$10*AC1167+'ARIMAX(1,1,1) Model'!$C$11*IF(AND(B1167&gt;='ARIMAX(1,1,1) Model'!$C$25,B1167&lt;='ARIMAX(1,1,1) Model'!$C$26),1,0)+'ARIMAX(1,1,1) Model'!$C$12*E1167/1000+'ARIMAX(1,1,1) Model'!$C$13*V1167+'ARIMAX(1,1,1) Model'!$C$14*A1167+'ARIMAX(1,1,1) Model'!$C$15*SIN(2*PI()*A1167/'ARIMAX(1,1,1) Model'!$C$24)+'ARIMAX(1,1,1) Model'!$C$16*COS(2*PI()*A1167/'ARIMAX(1,1,1) Model'!$C$24)+'ARIMAX(1,1,1) Model'!$C$17*SIN(4*PI()*A1167/'ARIMAX(1,1,1) Model'!$C$24)+'ARIMAX(1,1,1) Model'!$C$18*COS(4*PI()*A1167/'ARIMAX(1,1,1) Model'!$C$24)</f>
        <v>2238.42766042315</v>
      </c>
      <c r="AR1167" s="31" t="n">
        <f aca="false">IF(ISNUMBER(C1167),C1167,AP1167)-AQ1167</f>
        <v>6409.57233957685</v>
      </c>
      <c r="AS1167" s="31" t="n">
        <f aca="false">IF(ISNUMBER(C1167),C1167-AP1167,0)</f>
        <v>-246.819214447567</v>
      </c>
      <c r="AT1167" s="32"/>
      <c r="AU1167" s="33"/>
      <c r="AV1167" s="33"/>
      <c r="AW1167" s="31"/>
      <c r="AX1167" s="31"/>
    </row>
    <row r="1168" customFormat="false" ht="16.5" hidden="false" customHeight="true" outlineLevel="0" collapsed="false">
      <c r="A1168" s="23" t="n">
        <v>1167</v>
      </c>
      <c r="B1168" s="24" t="n">
        <v>41439</v>
      </c>
      <c r="C1168" s="23" t="n">
        <v>8840</v>
      </c>
      <c r="D1168" s="25"/>
      <c r="E1168" s="25" t="n">
        <v>337000</v>
      </c>
      <c r="F1168" s="25"/>
      <c r="G1168" s="25" t="n">
        <v>96.358</v>
      </c>
      <c r="H1168" s="25" t="n">
        <v>103.392</v>
      </c>
      <c r="I1168" s="25" t="n">
        <v>3.655</v>
      </c>
      <c r="J1168" s="25" t="n">
        <v>16648.189</v>
      </c>
      <c r="K1168" s="25" t="n">
        <v>816236</v>
      </c>
      <c r="L1168" s="25" t="n">
        <v>1755</v>
      </c>
      <c r="M1168" s="25" t="n">
        <v>15.811</v>
      </c>
      <c r="N1168" s="25" t="n">
        <v>253026</v>
      </c>
      <c r="O1168" s="25" t="n">
        <v>11281.1</v>
      </c>
      <c r="P1168" s="25" t="n">
        <v>2912905</v>
      </c>
      <c r="Q1168" s="25" t="n">
        <v>17800</v>
      </c>
      <c r="R1168" s="25" t="n">
        <v>14496</v>
      </c>
      <c r="S1168" s="25" t="n">
        <v>11.231</v>
      </c>
      <c r="T1168" s="25" t="n">
        <v>118.4</v>
      </c>
      <c r="U1168" s="25" t="n">
        <v>20</v>
      </c>
      <c r="V1168" s="25" t="n">
        <v>83.7</v>
      </c>
      <c r="W1168" s="25" t="n">
        <v>93.03186</v>
      </c>
      <c r="X1168" s="25"/>
      <c r="Y1168" s="25"/>
      <c r="Z1168" s="25"/>
      <c r="AA1168" s="25" t="n">
        <v>314725</v>
      </c>
      <c r="AB1168" s="26"/>
      <c r="AC1168" s="27" t="n">
        <v>0</v>
      </c>
      <c r="AD1168" s="28" t="n">
        <v>3.2</v>
      </c>
      <c r="AE1168" s="28" t="n">
        <v>51.3</v>
      </c>
      <c r="AF1168" s="27"/>
      <c r="AG1168" s="29" t="n">
        <f aca="false">6753.47943187+0.36116788*I1168+0.01252571*N1168-22.85359542*V1168+0.00407811*AA1168-0.00067349*E1168</f>
        <v>9067.8009020274</v>
      </c>
      <c r="AH1168" s="29" t="n">
        <f aca="false">A1168*'Simple Linear Regression'!$B$18+'Simple Linear Regression'!$B$17</f>
        <v>8880.83062385657</v>
      </c>
      <c r="AI1168" s="29" t="n">
        <f aca="false">7491.3971+0.0137554*N1168-0.00058829*E1168-34.3283*V1168+0.30565*L1168+54.6031*M1168</f>
        <v>9300.0838645</v>
      </c>
      <c r="AJ1168" s="29" t="n">
        <f aca="false">7491.3971-0.00058829*E1168+0.30565*L1168+54.6031*M1168+0.0137554*N1168-34.3283*V1168</f>
        <v>9300.0838645</v>
      </c>
      <c r="AK1168" s="30" t="n">
        <f aca="false">11611.58410651-152.38769329*I442+0.00324611*N442-2.92151591*V442-0.00770426*AA442-0.00077781*E442</f>
        <v>9558.61481441353</v>
      </c>
      <c r="AL1168" s="29" t="n">
        <f aca="false">2192.59+2373.87*I1168+0.0316653*N1168-15.7623*V1168+0.00202406*AA1168-0.000740146*E1168-0.00963493*(I1168*N1168)</f>
        <v>9039.0377169521</v>
      </c>
      <c r="AM1168" s="30" t="n">
        <f aca="false">5205.907083+122.0638992*I1168+13.609808*(N1168/1000)-1.245906883*AD1168+0.7746840854*AE1168-134.2474226*AC1168-1547.125689*IF(AND(B1168&gt;=DATE(2020,3,20),B1168&lt;=DATE(2020,6,26)),1,0)</f>
        <v>9131.44030513942</v>
      </c>
      <c r="AN1168" s="30" t="n">
        <f aca="false">IF(ISNUMBER(C1169),C1169,AN1169)-0.8328750492*(AD1170-AD1169)+3.274150872*(AE1170-AE1169)+0.7954612886*((IF(ISNUMBER(C1169),C1169,AN1169)-IF(ISNUMBER(C1168),C1168,AN1168))-(-0.8328750492*(AD1169-AD1168)+3.274150872*(AE1169-AE1168)))-1.394571582*AO1169+0.4181414112*AO1168</f>
        <v>8994.70088881557</v>
      </c>
      <c r="AP1168" s="31" t="n">
        <f aca="false">AQ1168+AR1167+'ARIMAX(1,1,1) Model'!$C$19*(AR1167-AR1166)+'ARIMAX(1,1,1) Model'!$C$20*AS1167</f>
        <v>8843.2981104141</v>
      </c>
      <c r="AQ1168" s="31" t="n">
        <f aca="false">'ARIMAX(1,1,1) Model'!$C$6*I1168+'ARIMAX(1,1,1) Model'!$C$7*N1168/1000+'ARIMAX(1,1,1) Model'!$C$8*AD1168+'ARIMAX(1,1,1) Model'!$C$9*AE1168+'ARIMAX(1,1,1) Model'!$C$10*AC1168+'ARIMAX(1,1,1) Model'!$C$11*IF(AND(B1168&gt;='ARIMAX(1,1,1) Model'!$C$25,B1168&lt;='ARIMAX(1,1,1) Model'!$C$26),1,0)+'ARIMAX(1,1,1) Model'!$C$12*E1168/1000+'ARIMAX(1,1,1) Model'!$C$13*V1168+'ARIMAX(1,1,1) Model'!$C$14*A1168+'ARIMAX(1,1,1) Model'!$C$15*SIN(2*PI()*A1168/'ARIMAX(1,1,1) Model'!$C$24)+'ARIMAX(1,1,1) Model'!$C$16*COS(2*PI()*A1168/'ARIMAX(1,1,1) Model'!$C$24)+'ARIMAX(1,1,1) Model'!$C$17*SIN(4*PI()*A1168/'ARIMAX(1,1,1) Model'!$C$24)+'ARIMAX(1,1,1) Model'!$C$18*COS(4*PI()*A1168/'ARIMAX(1,1,1) Model'!$C$24)</f>
        <v>2243.68677181911</v>
      </c>
      <c r="AR1168" s="31" t="n">
        <f aca="false">IF(ISNUMBER(C1168),C1168,AP1168)-AQ1168</f>
        <v>6596.31322818089</v>
      </c>
      <c r="AS1168" s="31" t="n">
        <f aca="false">IF(ISNUMBER(C1168),C1168-AP1168,0)</f>
        <v>-3.29811041410176</v>
      </c>
      <c r="AT1168" s="32"/>
      <c r="AU1168" s="33"/>
      <c r="AV1168" s="33"/>
      <c r="AW1168" s="31"/>
      <c r="AX1168" s="31"/>
    </row>
    <row r="1169" customFormat="false" ht="16.5" hidden="false" customHeight="true" outlineLevel="0" collapsed="false">
      <c r="A1169" s="23" t="n">
        <v>1168</v>
      </c>
      <c r="B1169" s="24" t="n">
        <v>41446</v>
      </c>
      <c r="C1169" s="23" t="n">
        <v>8894</v>
      </c>
      <c r="D1169" s="25"/>
      <c r="E1169" s="25" t="n">
        <v>353000</v>
      </c>
      <c r="F1169" s="25"/>
      <c r="G1169" s="25" t="n">
        <v>96.652</v>
      </c>
      <c r="H1169" s="25" t="n">
        <v>103.93</v>
      </c>
      <c r="I1169" s="25" t="n">
        <v>3.626</v>
      </c>
      <c r="J1169" s="25" t="n">
        <v>16648.189</v>
      </c>
      <c r="K1169" s="25" t="n">
        <v>816236</v>
      </c>
      <c r="L1169" s="25" t="n">
        <v>1755</v>
      </c>
      <c r="M1169" s="25" t="n">
        <v>15.884</v>
      </c>
      <c r="N1169" s="25" t="n">
        <v>252064</v>
      </c>
      <c r="O1169" s="25" t="n">
        <v>11281.1</v>
      </c>
      <c r="P1169" s="25" t="n">
        <v>2963146</v>
      </c>
      <c r="Q1169" s="25" t="n">
        <v>17800</v>
      </c>
      <c r="R1169" s="25" t="n">
        <v>14496</v>
      </c>
      <c r="S1169" s="25" t="n">
        <v>11.231</v>
      </c>
      <c r="T1169" s="25" t="n">
        <v>118.4</v>
      </c>
      <c r="U1169" s="25" t="n">
        <v>20</v>
      </c>
      <c r="V1169" s="25" t="n">
        <v>83.7</v>
      </c>
      <c r="W1169" s="25" t="n">
        <v>92.55672</v>
      </c>
      <c r="X1169" s="25"/>
      <c r="Y1169" s="25"/>
      <c r="Z1169" s="25"/>
      <c r="AA1169" s="25" t="n">
        <v>314725</v>
      </c>
      <c r="AB1169" s="26"/>
      <c r="AC1169" s="27" t="n">
        <v>0</v>
      </c>
      <c r="AD1169" s="28" t="n">
        <v>0.2</v>
      </c>
      <c r="AE1169" s="28" t="n">
        <v>63</v>
      </c>
      <c r="AF1169" s="27"/>
      <c r="AG1169" s="29" t="n">
        <f aca="false">6753.47943187+0.36116788*I1169+0.01252571*N1169-22.85359542*V1169+0.00407811*AA1169-0.00067349*E1169</f>
        <v>9044.96485513888</v>
      </c>
      <c r="AH1169" s="29" t="n">
        <f aca="false">A1169*'Simple Linear Regression'!$B$18+'Simple Linear Regression'!$B$17</f>
        <v>8881.68366094047</v>
      </c>
      <c r="AI1169" s="29" t="n">
        <f aca="false">7491.3971+0.0137554*N1169-0.00058829*E1169-34.3283*V1169+0.30565*L1169+54.6031*M1169</f>
        <v>9281.424556</v>
      </c>
      <c r="AJ1169" s="29" t="n">
        <f aca="false">7491.3971-0.00058829*E1169+0.30565*L1169+54.6031*M1169+0.0137554*N1169-34.3283*V1169</f>
        <v>9281.424556</v>
      </c>
      <c r="AK1169" s="30" t="n">
        <f aca="false">11611.58410651-152.38769329*I443+0.00324611*N443-2.92151591*V443-0.00770426*AA443-0.00077781*E443</f>
        <v>9538.31872438799</v>
      </c>
      <c r="AL1169" s="29" t="n">
        <f aca="false">2192.59+2373.87*I1169+0.0316653*N1169-15.7623*V1169+0.00202406*AA1169-0.000740146*E1169-0.00963493*(I1169*N1169)</f>
        <v>9032.19855694448</v>
      </c>
      <c r="AM1169" s="30" t="n">
        <f aca="false">5205.907083+122.0638992*I1169+13.609808*(N1169/1000)-1.245906883*AD1169+0.7746840854*AE1169-134.2474226*AC1169-1547.125689*IF(AND(B1169&gt;=DATE(2020,3,20),B1169&lt;=DATE(2020,6,26)),1,0)</f>
        <v>9127.6093412148</v>
      </c>
      <c r="AN1169" s="30" t="n">
        <f aca="false">IF(ISNUMBER(C1170),C1170,AN1170)-0.8328750492*(AD1171-AD1170)+3.274150872*(AE1171-AE1170)+0.7954612886*((IF(ISNUMBER(C1170),C1170,AN1170)-IF(ISNUMBER(C1169),C1169,AN1169))-(-0.8328750492*(AD1170-AD1169)+3.274150872*(AE1170-AE1169)))-1.394571582*AO1170+0.4181414112*AO1169</f>
        <v>9518.32596814371</v>
      </c>
      <c r="AP1169" s="31" t="n">
        <f aca="false">AQ1169+AR1168+'ARIMAX(1,1,1) Model'!$C$19*(AR1168-AR1167)+'ARIMAX(1,1,1) Model'!$C$20*AS1168</f>
        <v>8875.22622563469</v>
      </c>
      <c r="AQ1169" s="31" t="n">
        <f aca="false">'ARIMAX(1,1,1) Model'!$C$6*I1169+'ARIMAX(1,1,1) Model'!$C$7*N1169/1000+'ARIMAX(1,1,1) Model'!$C$8*AD1169+'ARIMAX(1,1,1) Model'!$C$9*AE1169+'ARIMAX(1,1,1) Model'!$C$10*AC1169+'ARIMAX(1,1,1) Model'!$C$11*IF(AND(B1169&gt;='ARIMAX(1,1,1) Model'!$C$25,B1169&lt;='ARIMAX(1,1,1) Model'!$C$26),1,0)+'ARIMAX(1,1,1) Model'!$C$12*E1169/1000+'ARIMAX(1,1,1) Model'!$C$13*V1169+'ARIMAX(1,1,1) Model'!$C$14*A1169+'ARIMAX(1,1,1) Model'!$C$15*SIN(2*PI()*A1169/'ARIMAX(1,1,1) Model'!$C$24)+'ARIMAX(1,1,1) Model'!$C$16*COS(2*PI()*A1169/'ARIMAX(1,1,1) Model'!$C$24)+'ARIMAX(1,1,1) Model'!$C$17*SIN(4*PI()*A1169/'ARIMAX(1,1,1) Model'!$C$24)+'ARIMAX(1,1,1) Model'!$C$18*COS(4*PI()*A1169/'ARIMAX(1,1,1) Model'!$C$24)</f>
        <v>2257.7312768368</v>
      </c>
      <c r="AR1169" s="31" t="n">
        <f aca="false">IF(ISNUMBER(C1169),C1169,AP1169)-AQ1169</f>
        <v>6636.2687231632</v>
      </c>
      <c r="AS1169" s="31" t="n">
        <f aca="false">IF(ISNUMBER(C1169),C1169-AP1169,0)</f>
        <v>18.7737743653124</v>
      </c>
      <c r="AT1169" s="32"/>
      <c r="AU1169" s="33"/>
      <c r="AV1169" s="33"/>
      <c r="AW1169" s="31"/>
      <c r="AX1169" s="31"/>
    </row>
    <row r="1170" customFormat="false" ht="16.5" hidden="false" customHeight="true" outlineLevel="0" collapsed="false">
      <c r="A1170" s="23" t="n">
        <v>1169</v>
      </c>
      <c r="B1170" s="24" t="n">
        <v>41453</v>
      </c>
      <c r="C1170" s="23" t="n">
        <v>9294</v>
      </c>
      <c r="D1170" s="25"/>
      <c r="E1170" s="25" t="n">
        <v>347000</v>
      </c>
      <c r="F1170" s="25"/>
      <c r="G1170" s="25" t="n">
        <v>95.83</v>
      </c>
      <c r="H1170" s="25" t="n">
        <v>101.432</v>
      </c>
      <c r="I1170" s="25" t="n">
        <v>3.577</v>
      </c>
      <c r="J1170" s="25" t="n">
        <v>16648.189</v>
      </c>
      <c r="K1170" s="25" t="n">
        <v>816236</v>
      </c>
      <c r="L1170" s="25" t="n">
        <v>1755</v>
      </c>
      <c r="M1170" s="25" t="n">
        <v>15.884</v>
      </c>
      <c r="N1170" s="25" t="n">
        <v>252064</v>
      </c>
      <c r="O1170" s="25" t="n">
        <v>11281.1</v>
      </c>
      <c r="P1170" s="25" t="n">
        <v>2963146</v>
      </c>
      <c r="Q1170" s="25" t="n">
        <v>17800</v>
      </c>
      <c r="R1170" s="25" t="n">
        <v>14496</v>
      </c>
      <c r="S1170" s="25" t="n">
        <v>11.231</v>
      </c>
      <c r="T1170" s="25" t="n">
        <v>118.4</v>
      </c>
      <c r="U1170" s="25" t="n">
        <v>20</v>
      </c>
      <c r="V1170" s="25" t="n">
        <v>83.7</v>
      </c>
      <c r="W1170" s="25" t="n">
        <v>93.18024</v>
      </c>
      <c r="X1170" s="25"/>
      <c r="Y1170" s="25"/>
      <c r="Z1170" s="25"/>
      <c r="AA1170" s="25" t="n">
        <v>314725</v>
      </c>
      <c r="AB1170" s="26"/>
      <c r="AC1170" s="27" t="n">
        <v>0</v>
      </c>
      <c r="AD1170" s="28" t="n">
        <v>0</v>
      </c>
      <c r="AE1170" s="28" t="n">
        <v>90.5</v>
      </c>
      <c r="AF1170" s="27"/>
      <c r="AG1170" s="29" t="n">
        <f aca="false">6753.47943187+0.36116788*I1170+0.01252571*N1170-22.85359542*V1170+0.00407811*AA1170-0.00067349*E1170</f>
        <v>9048.98809791276</v>
      </c>
      <c r="AH1170" s="29" t="n">
        <f aca="false">A1170*'Simple Linear Regression'!$B$18+'Simple Linear Regression'!$B$17</f>
        <v>8882.53669802438</v>
      </c>
      <c r="AI1170" s="29" t="n">
        <f aca="false">7491.3971+0.0137554*N1170-0.00058829*E1170-34.3283*V1170+0.30565*L1170+54.6031*M1170</f>
        <v>9284.954296</v>
      </c>
      <c r="AJ1170" s="29" t="n">
        <f aca="false">7491.3971-0.00058829*E1170+0.30565*L1170+54.6031*M1170+0.0137554*N1170-34.3283*V1170</f>
        <v>9284.954296</v>
      </c>
      <c r="AK1170" s="30" t="n">
        <f aca="false">11611.58410651-152.38769329*I444+0.00324611*N444-2.92151591*V444-0.00770426*AA444-0.00077781*E444</f>
        <v>9536.99484974903</v>
      </c>
      <c r="AL1170" s="29" t="n">
        <f aca="false">2192.59+2373.87*I1170+0.0316653*N1170-15.7623*V1170+0.00202406*AA1170-0.000740146*E1170-0.00963493*(I1170*N1170)</f>
        <v>9039.32213372496</v>
      </c>
      <c r="AM1170" s="30" t="n">
        <f aca="false">5205.907083+122.0638992*I1170+13.609808*(N1170/1000)-1.245906883*AD1170+0.7746840854*AE1170-134.2474226*AC1170-1547.125689*IF(AND(B1170&gt;=DATE(2020,3,20),B1170&lt;=DATE(2020,6,26)),1,0)</f>
        <v>9143.1812038791</v>
      </c>
      <c r="AN1170" s="30" t="n">
        <f aca="false">IF(ISNUMBER(C1171),C1171,AN1171)-0.8328750492*(AD1172-AD1171)+3.274150872*(AE1172-AE1171)+0.7954612886*((IF(ISNUMBER(C1171),C1171,AN1171)-IF(ISNUMBER(C1170),C1170,AN1170))-(-0.8328750492*(AD1171-AD1170)+3.274150872*(AE1171-AE1170)))-1.394571582*AO1171+0.4181414112*AO1170</f>
        <v>9355.43226848849</v>
      </c>
      <c r="AP1170" s="31" t="n">
        <f aca="false">AQ1170+AR1169+'ARIMAX(1,1,1) Model'!$C$19*(AR1169-AR1168)+'ARIMAX(1,1,1) Model'!$C$20*AS1169</f>
        <v>8958.73427586282</v>
      </c>
      <c r="AQ1170" s="31" t="n">
        <f aca="false">'ARIMAX(1,1,1) Model'!$C$6*I1170+'ARIMAX(1,1,1) Model'!$C$7*N1170/1000+'ARIMAX(1,1,1) Model'!$C$8*AD1170+'ARIMAX(1,1,1) Model'!$C$9*AE1170+'ARIMAX(1,1,1) Model'!$C$10*AC1170+'ARIMAX(1,1,1) Model'!$C$11*IF(AND(B1170&gt;='ARIMAX(1,1,1) Model'!$C$25,B1170&lt;='ARIMAX(1,1,1) Model'!$C$26),1,0)+'ARIMAX(1,1,1) Model'!$C$12*E1170/1000+'ARIMAX(1,1,1) Model'!$C$13*V1170+'ARIMAX(1,1,1) Model'!$C$14*A1170+'ARIMAX(1,1,1) Model'!$C$15*SIN(2*PI()*A1170/'ARIMAX(1,1,1) Model'!$C$24)+'ARIMAX(1,1,1) Model'!$C$16*COS(2*PI()*A1170/'ARIMAX(1,1,1) Model'!$C$24)+'ARIMAX(1,1,1) Model'!$C$17*SIN(4*PI()*A1170/'ARIMAX(1,1,1) Model'!$C$24)+'ARIMAX(1,1,1) Model'!$C$18*COS(4*PI()*A1170/'ARIMAX(1,1,1) Model'!$C$24)</f>
        <v>2335.46659190989</v>
      </c>
      <c r="AR1170" s="31" t="n">
        <f aca="false">IF(ISNUMBER(C1170),C1170,AP1170)-AQ1170</f>
        <v>6958.53340809011</v>
      </c>
      <c r="AS1170" s="31" t="n">
        <f aca="false">IF(ISNUMBER(C1170),C1170-AP1170,0)</f>
        <v>335.265724137176</v>
      </c>
      <c r="AT1170" s="32"/>
      <c r="AU1170" s="33"/>
      <c r="AV1170" s="33"/>
      <c r="AW1170" s="31"/>
      <c r="AX1170" s="31"/>
    </row>
    <row r="1171" customFormat="false" ht="16.5" hidden="false" customHeight="true" outlineLevel="0" collapsed="false">
      <c r="A1171" s="23" t="n">
        <v>1170</v>
      </c>
      <c r="B1171" s="24" t="n">
        <v>41460</v>
      </c>
      <c r="C1171" s="23" t="n">
        <v>9299</v>
      </c>
      <c r="D1171" s="25"/>
      <c r="E1171" s="25" t="n">
        <v>340000</v>
      </c>
      <c r="F1171" s="25"/>
      <c r="G1171" s="25" t="n">
        <v>100.65</v>
      </c>
      <c r="H1171" s="25" t="n">
        <v>105.1825</v>
      </c>
      <c r="I1171" s="25" t="n">
        <v>3.496</v>
      </c>
      <c r="J1171" s="25" t="n">
        <v>16648.189</v>
      </c>
      <c r="K1171" s="25" t="n">
        <v>816236</v>
      </c>
      <c r="L1171" s="25" t="n">
        <v>1755</v>
      </c>
      <c r="M1171" s="25" t="n">
        <v>15.884</v>
      </c>
      <c r="N1171" s="25" t="n">
        <v>252064</v>
      </c>
      <c r="O1171" s="25" t="n">
        <v>11281.1</v>
      </c>
      <c r="P1171" s="25" t="n">
        <v>2963146</v>
      </c>
      <c r="Q1171" s="25" t="n">
        <v>54000</v>
      </c>
      <c r="R1171" s="25" t="n">
        <v>14496</v>
      </c>
      <c r="S1171" s="25" t="n">
        <v>11.231</v>
      </c>
      <c r="T1171" s="25" t="n">
        <v>118.4</v>
      </c>
      <c r="U1171" s="25" t="n">
        <v>20</v>
      </c>
      <c r="V1171" s="25" t="n">
        <v>85.8</v>
      </c>
      <c r="W1171" s="25" t="n">
        <v>94.36564</v>
      </c>
      <c r="X1171" s="25"/>
      <c r="Y1171" s="25"/>
      <c r="Z1171" s="25"/>
      <c r="AA1171" s="25" t="n">
        <v>314725</v>
      </c>
      <c r="AB1171" s="26"/>
      <c r="AC1171" s="27" t="n">
        <v>1</v>
      </c>
      <c r="AD1171" s="28" t="n">
        <v>0.2</v>
      </c>
      <c r="AE1171" s="28" t="n">
        <v>83.8</v>
      </c>
      <c r="AF1171" s="27"/>
      <c r="AG1171" s="29" t="n">
        <f aca="false">6753.47943187+0.36116788*I1171+0.01252571*N1171-22.85359542*V1171+0.00407811*AA1171-0.00067349*E1171</f>
        <v>9005.68072293248</v>
      </c>
      <c r="AH1171" s="29" t="n">
        <f aca="false">A1171*'Simple Linear Regression'!$B$18+'Simple Linear Regression'!$B$17</f>
        <v>8883.38973510828</v>
      </c>
      <c r="AI1171" s="29" t="n">
        <f aca="false">7491.3971+0.0137554*N1171-0.00058829*E1171-34.3283*V1171+0.30565*L1171+54.6031*M1171</f>
        <v>9216.982896</v>
      </c>
      <c r="AJ1171" s="29" t="n">
        <f aca="false">7491.3971-0.00058829*E1171+0.30565*L1171+54.6031*M1171+0.0137554*N1171-34.3283*V1171</f>
        <v>9216.982896</v>
      </c>
      <c r="AK1171" s="30" t="n">
        <f aca="false">11611.58410651-152.38769329*I445+0.00324611*N445-2.92151591*V445-0.00770426*AA445-0.00077781*E445</f>
        <v>9543.40199549945</v>
      </c>
      <c r="AL1171" s="29" t="n">
        <f aca="false">2192.59+2373.87*I1171+0.0316653*N1171-15.7623*V1171+0.00202406*AA1171-0.000740146*E1171-0.00963493*(I1171*N1171)</f>
        <v>9015.83699436208</v>
      </c>
      <c r="AM1171" s="30" t="n">
        <f aca="false">5205.907083+122.0638992*I1171+13.609808*(N1171/1000)-1.245906883*AD1171+0.7746840854*AE1171-134.2474226*AC1171-1547.125689*IF(AND(B1171&gt;=DATE(2020,3,20),B1171&lt;=DATE(2020,6,26)),1,0)</f>
        <v>8993.60704069512</v>
      </c>
      <c r="AN1171" s="30" t="n">
        <f aca="false">IF(ISNUMBER(C1172),C1172,AN1172)-0.8328750492*(AD1173-AD1172)+3.274150872*(AE1173-AE1172)+0.7954612886*((IF(ISNUMBER(C1172),C1172,AN1172)-IF(ISNUMBER(C1171),C1171,AN1171))-(-0.8328750492*(AD1172-AD1171)+3.274150872*(AE1172-AE1171)))-1.394571582*AO1172+0.4181414112*AO1171</f>
        <v>8285.50001767388</v>
      </c>
      <c r="AP1171" s="31" t="n">
        <f aca="false">AQ1171+AR1170+'ARIMAX(1,1,1) Model'!$C$19*(AR1170-AR1169)+'ARIMAX(1,1,1) Model'!$C$20*AS1170</f>
        <v>8925.79686219057</v>
      </c>
      <c r="AQ1171" s="31" t="n">
        <f aca="false">'ARIMAX(1,1,1) Model'!$C$6*I1171+'ARIMAX(1,1,1) Model'!$C$7*N1171/1000+'ARIMAX(1,1,1) Model'!$C$8*AD1171+'ARIMAX(1,1,1) Model'!$C$9*AE1171+'ARIMAX(1,1,1) Model'!$C$10*AC1171+'ARIMAX(1,1,1) Model'!$C$11*IF(AND(B1171&gt;='ARIMAX(1,1,1) Model'!$C$25,B1171&lt;='ARIMAX(1,1,1) Model'!$C$26),1,0)+'ARIMAX(1,1,1) Model'!$C$12*E1171/1000+'ARIMAX(1,1,1) Model'!$C$13*V1171+'ARIMAX(1,1,1) Model'!$C$14*A1171+'ARIMAX(1,1,1) Model'!$C$15*SIN(2*PI()*A1171/'ARIMAX(1,1,1) Model'!$C$24)+'ARIMAX(1,1,1) Model'!$C$16*COS(2*PI()*A1171/'ARIMAX(1,1,1) Model'!$C$24)+'ARIMAX(1,1,1) Model'!$C$17*SIN(4*PI()*A1171/'ARIMAX(1,1,1) Model'!$C$24)+'ARIMAX(1,1,1) Model'!$C$18*COS(4*PI()*A1171/'ARIMAX(1,1,1) Model'!$C$24)</f>
        <v>2237.599592172</v>
      </c>
      <c r="AR1171" s="31" t="n">
        <f aca="false">IF(ISNUMBER(C1171),C1171,AP1171)-AQ1171</f>
        <v>7061.400407828</v>
      </c>
      <c r="AS1171" s="31" t="n">
        <f aca="false">IF(ISNUMBER(C1171),C1171-AP1171,0)</f>
        <v>373.203137809434</v>
      </c>
      <c r="AT1171" s="32"/>
      <c r="AU1171" s="33"/>
      <c r="AV1171" s="33"/>
      <c r="AW1171" s="31"/>
      <c r="AX1171" s="31"/>
    </row>
    <row r="1172" customFormat="false" ht="16.5" hidden="false" customHeight="true" outlineLevel="0" collapsed="false">
      <c r="A1172" s="23" t="n">
        <v>1171</v>
      </c>
      <c r="B1172" s="24" t="n">
        <v>41467</v>
      </c>
      <c r="C1172" s="23" t="n">
        <v>8729</v>
      </c>
      <c r="D1172" s="25"/>
      <c r="E1172" s="25" t="n">
        <v>351000</v>
      </c>
      <c r="F1172" s="25"/>
      <c r="G1172" s="25" t="n">
        <v>104.704</v>
      </c>
      <c r="H1172" s="25" t="n">
        <v>108.258</v>
      </c>
      <c r="I1172" s="25" t="n">
        <v>3.492</v>
      </c>
      <c r="J1172" s="25" t="n">
        <v>16648.189</v>
      </c>
      <c r="K1172" s="25" t="n">
        <v>891784</v>
      </c>
      <c r="L1172" s="25" t="n">
        <v>1767</v>
      </c>
      <c r="M1172" s="25" t="n">
        <v>15.884</v>
      </c>
      <c r="N1172" s="25" t="n">
        <v>252064</v>
      </c>
      <c r="O1172" s="25" t="n">
        <v>11321.6</v>
      </c>
      <c r="P1172" s="25" t="n">
        <v>2963146</v>
      </c>
      <c r="Q1172" s="25" t="n">
        <v>54000</v>
      </c>
      <c r="R1172" s="25" t="n">
        <v>14496</v>
      </c>
      <c r="S1172" s="25" t="n">
        <v>11.231</v>
      </c>
      <c r="T1172" s="25" t="n">
        <v>118.4</v>
      </c>
      <c r="U1172" s="25" t="n">
        <v>20</v>
      </c>
      <c r="V1172" s="25" t="n">
        <v>85.8</v>
      </c>
      <c r="W1172" s="25" t="n">
        <v>94.511375</v>
      </c>
      <c r="X1172" s="25"/>
      <c r="Y1172" s="25"/>
      <c r="Z1172" s="25"/>
      <c r="AA1172" s="25" t="n">
        <v>314725</v>
      </c>
      <c r="AB1172" s="26"/>
      <c r="AC1172" s="27" t="n">
        <v>0</v>
      </c>
      <c r="AD1172" s="28" t="n">
        <v>0</v>
      </c>
      <c r="AE1172" s="28" t="n">
        <v>94.4</v>
      </c>
      <c r="AF1172" s="27"/>
      <c r="AG1172" s="29" t="n">
        <f aca="false">6753.47943187+0.36116788*I1172+0.01252571*N1172-22.85359542*V1172+0.00407811*AA1172-0.00067349*E1172</f>
        <v>8998.27088826096</v>
      </c>
      <c r="AH1172" s="29" t="n">
        <f aca="false">A1172*'Simple Linear Regression'!$B$18+'Simple Linear Regression'!$B$17</f>
        <v>8884.24277219219</v>
      </c>
      <c r="AI1172" s="29" t="n">
        <f aca="false">7491.3971+0.0137554*N1172-0.00058829*E1172-34.3283*V1172+0.30565*L1172+54.6031*M1172</f>
        <v>9214.179506</v>
      </c>
      <c r="AJ1172" s="29" t="n">
        <f aca="false">7491.3971-0.00058829*E1172+0.30565*L1172+54.6031*M1172+0.0137554*N1172-34.3283*V1172</f>
        <v>9214.179506</v>
      </c>
      <c r="AK1172" s="30" t="n">
        <f aca="false">11611.58410651-152.38769329*I446+0.00324611*N446-2.92151591*V446-0.00770426*AA446-0.00077781*E446</f>
        <v>9545.61478087326</v>
      </c>
      <c r="AL1172" s="29" t="n">
        <f aca="false">2192.59+2373.87*I1172+0.0316653*N1172-15.7623*V1172+0.00202406*AA1172-0.000740146*E1172-0.00963493*(I1172*N1172)</f>
        <v>9007.91438434416</v>
      </c>
      <c r="AM1172" s="30" t="n">
        <f aca="false">5205.907083+122.0638992*I1172+13.609808*(N1172/1000)-1.245906883*AD1172+0.7746840854*AE1172-134.2474226*AC1172-1547.125689*IF(AND(B1172&gt;=DATE(2020,3,20),B1172&lt;=DATE(2020,6,26)),1,0)</f>
        <v>9135.82704038016</v>
      </c>
      <c r="AN1172" s="30" t="n">
        <f aca="false">IF(ISNUMBER(C1173),C1173,AN1173)-0.8328750492*(AD1174-AD1173)+3.274150872*(AE1174-AE1173)+0.7954612886*((IF(ISNUMBER(C1173),C1173,AN1173)-IF(ISNUMBER(C1172),C1172,AN1172))-(-0.8328750492*(AD1173-AD1172)+3.274150872*(AE1173-AE1172)))-1.394571582*AO1173+0.4181414112*AO1172</f>
        <v>9072.75630143991</v>
      </c>
      <c r="AP1172" s="31" t="n">
        <f aca="false">AQ1172+AR1171+'ARIMAX(1,1,1) Model'!$C$19*(AR1171-AR1170)+'ARIMAX(1,1,1) Model'!$C$20*AS1171</f>
        <v>9079.14157668879</v>
      </c>
      <c r="AQ1172" s="31" t="n">
        <f aca="false">'ARIMAX(1,1,1) Model'!$C$6*I1172+'ARIMAX(1,1,1) Model'!$C$7*N1172/1000+'ARIMAX(1,1,1) Model'!$C$8*AD1172+'ARIMAX(1,1,1) Model'!$C$9*AE1172+'ARIMAX(1,1,1) Model'!$C$10*AC1172+'ARIMAX(1,1,1) Model'!$C$11*IF(AND(B1172&gt;='ARIMAX(1,1,1) Model'!$C$25,B1172&lt;='ARIMAX(1,1,1) Model'!$C$26),1,0)+'ARIMAX(1,1,1) Model'!$C$12*E1172/1000+'ARIMAX(1,1,1) Model'!$C$13*V1172+'ARIMAX(1,1,1) Model'!$C$14*A1172+'ARIMAX(1,1,1) Model'!$C$15*SIN(2*PI()*A1172/'ARIMAX(1,1,1) Model'!$C$24)+'ARIMAX(1,1,1) Model'!$C$16*COS(2*PI()*A1172/'ARIMAX(1,1,1) Model'!$C$24)+'ARIMAX(1,1,1) Model'!$C$17*SIN(4*PI()*A1172/'ARIMAX(1,1,1) Model'!$C$24)+'ARIMAX(1,1,1) Model'!$C$18*COS(4*PI()*A1172/'ARIMAX(1,1,1) Model'!$C$24)</f>
        <v>2343.62236353563</v>
      </c>
      <c r="AR1172" s="31" t="n">
        <f aca="false">IF(ISNUMBER(C1172),C1172,AP1172)-AQ1172</f>
        <v>6385.37763646437</v>
      </c>
      <c r="AS1172" s="31" t="n">
        <f aca="false">IF(ISNUMBER(C1172),C1172-AP1172,0)</f>
        <v>-350.141576688789</v>
      </c>
      <c r="AT1172" s="32"/>
      <c r="AU1172" s="33"/>
      <c r="AV1172" s="33"/>
      <c r="AW1172" s="31"/>
      <c r="AX1172" s="31"/>
    </row>
    <row r="1173" customFormat="false" ht="16.5" hidden="false" customHeight="true" outlineLevel="0" collapsed="false">
      <c r="A1173" s="23" t="n">
        <v>1172</v>
      </c>
      <c r="B1173" s="24" t="n">
        <v>41474</v>
      </c>
      <c r="C1173" s="23" t="n">
        <v>8982</v>
      </c>
      <c r="D1173" s="25"/>
      <c r="E1173" s="25" t="n">
        <v>344000</v>
      </c>
      <c r="F1173" s="25"/>
      <c r="G1173" s="25" t="n">
        <v>106.882</v>
      </c>
      <c r="H1173" s="25" t="n">
        <v>109.412</v>
      </c>
      <c r="I1173" s="25" t="n">
        <v>3.639</v>
      </c>
      <c r="J1173" s="25" t="n">
        <v>16648.189</v>
      </c>
      <c r="K1173" s="25" t="n">
        <v>891784</v>
      </c>
      <c r="L1173" s="25" t="n">
        <v>1767</v>
      </c>
      <c r="M1173" s="25" t="n">
        <v>16.149</v>
      </c>
      <c r="N1173" s="25" t="n">
        <v>263406</v>
      </c>
      <c r="O1173" s="25" t="n">
        <v>11321.6</v>
      </c>
      <c r="P1173" s="25" t="n">
        <v>2963146</v>
      </c>
      <c r="Q1173" s="25" t="n">
        <v>54000</v>
      </c>
      <c r="R1173" s="25" t="n">
        <v>14496</v>
      </c>
      <c r="S1173" s="25" t="n">
        <v>11.231</v>
      </c>
      <c r="T1173" s="25" t="n">
        <v>118.4</v>
      </c>
      <c r="U1173" s="25" t="n">
        <v>20</v>
      </c>
      <c r="V1173" s="25" t="n">
        <v>85.8</v>
      </c>
      <c r="W1173" s="25" t="n">
        <v>94.5307</v>
      </c>
      <c r="X1173" s="25"/>
      <c r="Y1173" s="25" t="n">
        <v>3.09088444709778</v>
      </c>
      <c r="Z1173" s="25"/>
      <c r="AA1173" s="25" t="n">
        <v>314725</v>
      </c>
      <c r="AB1173" s="26"/>
      <c r="AC1173" s="27" t="n">
        <v>0</v>
      </c>
      <c r="AD1173" s="28" t="n">
        <v>0</v>
      </c>
      <c r="AE1173" s="28" t="n">
        <v>105.9</v>
      </c>
      <c r="AF1173" s="27"/>
      <c r="AG1173" s="29" t="n">
        <f aca="false">6753.47943187+0.36116788*I1173+0.01252571*N1173-22.85359542*V1173+0.00407811*AA1173-0.00067349*E1173</f>
        <v>9145.10501275932</v>
      </c>
      <c r="AH1173" s="29" t="n">
        <f aca="false">A1173*'Simple Linear Regression'!$B$18+'Simple Linear Regression'!$B$17</f>
        <v>8885.09580927609</v>
      </c>
      <c r="AI1173" s="29" t="n">
        <f aca="false">7491.3971+0.0137554*N1173-0.00058829*E1173-34.3283*V1173+0.30565*L1173+54.6031*M1173</f>
        <v>9388.7811043</v>
      </c>
      <c r="AJ1173" s="29" t="n">
        <f aca="false">7491.3971-0.00058829*E1173+0.30565*L1173+54.6031*M1173+0.0137554*N1173-34.3283*V1173</f>
        <v>9388.7811043</v>
      </c>
      <c r="AK1173" s="30" t="n">
        <f aca="false">11611.58410651-152.38769329*I447+0.00324611*N447-2.92151591*V447-0.00770426*AA447-0.00077781*E447</f>
        <v>9560.20441431456</v>
      </c>
      <c r="AL1173" s="29" t="n">
        <f aca="false">2192.59+2373.87*I1173+0.0316653*N1173-15.7623*V1173+0.00202406*AA1173-0.000740146*E1173-0.00963493*(I1173*N1173)</f>
        <v>8966.52748712038</v>
      </c>
      <c r="AM1173" s="30" t="n">
        <f aca="false">5205.907083+122.0638992*I1173+13.609808*(N1173/1000)-1.245906883*AD1173+0.7746840854*AE1173-134.2474226*AC1173-1547.125689*IF(AND(B1173&gt;=DATE(2020,3,20),B1173&lt;=DATE(2020,6,26)),1,0)</f>
        <v>9317.04174288066</v>
      </c>
      <c r="AN1173" s="30" t="n">
        <f aca="false">IF(ISNUMBER(C1174),C1174,AN1174)-0.8328750492*(AD1175-AD1174)+3.274150872*(AE1175-AE1174)+0.7954612886*((IF(ISNUMBER(C1174),C1174,AN1174)-IF(ISNUMBER(C1173),C1173,AN1173))-(-0.8328750492*(AD1174-AD1173)+3.274150872*(AE1174-AE1173)))-1.394571582*AO1174+0.4181414112*AO1173</f>
        <v>9289.26812131175</v>
      </c>
      <c r="AP1173" s="31" t="n">
        <f aca="false">AQ1173+AR1172+'ARIMAX(1,1,1) Model'!$C$19*(AR1172-AR1171)+'ARIMAX(1,1,1) Model'!$C$20*AS1172</f>
        <v>8962.67243792969</v>
      </c>
      <c r="AQ1173" s="31" t="n">
        <f aca="false">'ARIMAX(1,1,1) Model'!$C$6*I1173+'ARIMAX(1,1,1) Model'!$C$7*N1173/1000+'ARIMAX(1,1,1) Model'!$C$8*AD1173+'ARIMAX(1,1,1) Model'!$C$9*AE1173+'ARIMAX(1,1,1) Model'!$C$10*AC1173+'ARIMAX(1,1,1) Model'!$C$11*IF(AND(B1173&gt;='ARIMAX(1,1,1) Model'!$C$25,B1173&lt;='ARIMAX(1,1,1) Model'!$C$26),1,0)+'ARIMAX(1,1,1) Model'!$C$12*E1173/1000+'ARIMAX(1,1,1) Model'!$C$13*V1173+'ARIMAX(1,1,1) Model'!$C$14*A1173+'ARIMAX(1,1,1) Model'!$C$15*SIN(2*PI()*A1173/'ARIMAX(1,1,1) Model'!$C$24)+'ARIMAX(1,1,1) Model'!$C$16*COS(2*PI()*A1173/'ARIMAX(1,1,1) Model'!$C$24)+'ARIMAX(1,1,1) Model'!$C$17*SIN(4*PI()*A1173/'ARIMAX(1,1,1) Model'!$C$24)+'ARIMAX(1,1,1) Model'!$C$18*COS(4*PI()*A1173/'ARIMAX(1,1,1) Model'!$C$24)</f>
        <v>2328.07176192082</v>
      </c>
      <c r="AR1173" s="31" t="n">
        <f aca="false">IF(ISNUMBER(C1173),C1173,AP1173)-AQ1173</f>
        <v>6653.92823807918</v>
      </c>
      <c r="AS1173" s="31" t="n">
        <f aca="false">IF(ISNUMBER(C1173),C1173-AP1173,0)</f>
        <v>19.3275620703134</v>
      </c>
      <c r="AT1173" s="32"/>
      <c r="AU1173" s="33"/>
      <c r="AV1173" s="33"/>
      <c r="AW1173" s="31"/>
      <c r="AX1173" s="31"/>
    </row>
    <row r="1174" customFormat="false" ht="16.5" hidden="false" customHeight="true" outlineLevel="0" collapsed="false">
      <c r="A1174" s="23" t="n">
        <v>1173</v>
      </c>
      <c r="B1174" s="24" t="n">
        <v>41481</v>
      </c>
      <c r="C1174" s="23" t="n">
        <v>9147</v>
      </c>
      <c r="D1174" s="25"/>
      <c r="E1174" s="25" t="n">
        <v>355000</v>
      </c>
      <c r="F1174" s="25"/>
      <c r="G1174" s="25" t="n">
        <v>105.876</v>
      </c>
      <c r="H1174" s="25" t="n">
        <v>108.398</v>
      </c>
      <c r="I1174" s="25" t="n">
        <v>3.682</v>
      </c>
      <c r="J1174" s="25" t="n">
        <v>16648.189</v>
      </c>
      <c r="K1174" s="25" t="n">
        <v>891784</v>
      </c>
      <c r="L1174" s="25" t="n">
        <v>1767</v>
      </c>
      <c r="M1174" s="25" t="n">
        <v>16.149</v>
      </c>
      <c r="N1174" s="25" t="n">
        <v>263406</v>
      </c>
      <c r="O1174" s="25" t="n">
        <v>11321.6</v>
      </c>
      <c r="P1174" s="25" t="n">
        <v>2963146</v>
      </c>
      <c r="Q1174" s="25" t="n">
        <v>54000</v>
      </c>
      <c r="R1174" s="25" t="n">
        <v>14496</v>
      </c>
      <c r="S1174" s="25" t="n">
        <v>11.231</v>
      </c>
      <c r="T1174" s="25" t="n">
        <v>118.4</v>
      </c>
      <c r="U1174" s="25" t="n">
        <v>20</v>
      </c>
      <c r="V1174" s="25" t="n">
        <v>85.8</v>
      </c>
      <c r="W1174" s="25" t="n">
        <v>93.64056</v>
      </c>
      <c r="X1174" s="25"/>
      <c r="Y1174" s="25" t="n">
        <v>3.09088444709778</v>
      </c>
      <c r="Z1174" s="25"/>
      <c r="AA1174" s="25" t="n">
        <v>314725</v>
      </c>
      <c r="AB1174" s="26"/>
      <c r="AC1174" s="27" t="n">
        <v>0</v>
      </c>
      <c r="AD1174" s="28" t="n">
        <v>0</v>
      </c>
      <c r="AE1174" s="28" t="n">
        <v>81.3</v>
      </c>
      <c r="AF1174" s="27"/>
      <c r="AG1174" s="29" t="n">
        <f aca="false">6753.47943187+0.36116788*I1174+0.01252571*N1174-22.85359542*V1174+0.00407811*AA1174-0.00067349*E1174</f>
        <v>9137.71215297816</v>
      </c>
      <c r="AH1174" s="29" t="n">
        <f aca="false">A1174*'Simple Linear Regression'!$B$18+'Simple Linear Regression'!$B$17</f>
        <v>8885.94884635999</v>
      </c>
      <c r="AI1174" s="29" t="n">
        <f aca="false">7491.3971+0.0137554*N1174-0.00058829*E1174-34.3283*V1174+0.30565*L1174+54.6031*M1174</f>
        <v>9382.3099143</v>
      </c>
      <c r="AJ1174" s="29" t="n">
        <f aca="false">7491.3971-0.00058829*E1174+0.30565*L1174+54.6031*M1174+0.0137554*N1174-34.3283*V1174</f>
        <v>9382.3099143</v>
      </c>
      <c r="AK1174" s="30" t="n">
        <f aca="false">11611.58410651-152.38769329*I448+0.00324611*N448-2.92151591*V448-0.00770426*AA448-0.00077781*E448</f>
        <v>9565.17604970114</v>
      </c>
      <c r="AL1174" s="29" t="n">
        <f aca="false">2192.59+2373.87*I1174+0.0316653*N1174-15.7623*V1174+0.00202406*AA1174-0.000740146*E1174-0.00963493*(I1174*N1174)</f>
        <v>8951.33266114244</v>
      </c>
      <c r="AM1174" s="30" t="n">
        <f aca="false">5205.907083+122.0638992*I1174+13.609808*(N1174/1000)-1.245906883*AD1174+0.7746840854*AE1174-134.2474226*AC1174-1547.125689*IF(AND(B1174&gt;=DATE(2020,3,20),B1174&lt;=DATE(2020,6,26)),1,0)</f>
        <v>9303.23326204542</v>
      </c>
      <c r="AN1174" s="30" t="n">
        <f aca="false">IF(ISNUMBER(C1175),C1175,AN1175)-0.8328750492*(AD1176-AD1175)+3.274150872*(AE1176-AE1175)+0.7954612886*((IF(ISNUMBER(C1175),C1175,AN1175)-IF(ISNUMBER(C1174),C1174,AN1174))-(-0.8328750492*(AD1175-AD1174)+3.274150872*(AE1175-AE1174)))-1.394571582*AO1175+0.4181414112*AO1174</f>
        <v>9401.34210182766</v>
      </c>
      <c r="AP1174" s="31" t="n">
        <f aca="false">AQ1174+AR1173+'ARIMAX(1,1,1) Model'!$C$19*(AR1173-AR1172)+'ARIMAX(1,1,1) Model'!$C$20*AS1173</f>
        <v>8868.58890726396</v>
      </c>
      <c r="AQ1174" s="31" t="n">
        <f aca="false">'ARIMAX(1,1,1) Model'!$C$6*I1174+'ARIMAX(1,1,1) Model'!$C$7*N1174/1000+'ARIMAX(1,1,1) Model'!$C$8*AD1174+'ARIMAX(1,1,1) Model'!$C$9*AE1174+'ARIMAX(1,1,1) Model'!$C$10*AC1174+'ARIMAX(1,1,1) Model'!$C$11*IF(AND(B1174&gt;='ARIMAX(1,1,1) Model'!$C$25,B1174&lt;='ARIMAX(1,1,1) Model'!$C$26),1,0)+'ARIMAX(1,1,1) Model'!$C$12*E1174/1000+'ARIMAX(1,1,1) Model'!$C$13*V1174+'ARIMAX(1,1,1) Model'!$C$14*A1174+'ARIMAX(1,1,1) Model'!$C$15*SIN(2*PI()*A1174/'ARIMAX(1,1,1) Model'!$C$24)+'ARIMAX(1,1,1) Model'!$C$16*COS(2*PI()*A1174/'ARIMAX(1,1,1) Model'!$C$24)+'ARIMAX(1,1,1) Model'!$C$17*SIN(4*PI()*A1174/'ARIMAX(1,1,1) Model'!$C$24)+'ARIMAX(1,1,1) Model'!$C$18*COS(4*PI()*A1174/'ARIMAX(1,1,1) Model'!$C$24)</f>
        <v>2205.86490697781</v>
      </c>
      <c r="AR1174" s="31" t="n">
        <f aca="false">IF(ISNUMBER(C1174),C1174,AP1174)-AQ1174</f>
        <v>6941.13509302219</v>
      </c>
      <c r="AS1174" s="31" t="n">
        <f aca="false">IF(ISNUMBER(C1174),C1174-AP1174,0)</f>
        <v>278.411092736038</v>
      </c>
      <c r="AT1174" s="32"/>
      <c r="AU1174" s="33"/>
      <c r="AV1174" s="33"/>
      <c r="AW1174" s="31"/>
      <c r="AX1174" s="31"/>
    </row>
    <row r="1175" customFormat="false" ht="16.5" hidden="false" customHeight="true" outlineLevel="0" collapsed="false">
      <c r="A1175" s="23" t="n">
        <v>1174</v>
      </c>
      <c r="B1175" s="24" t="n">
        <v>41488</v>
      </c>
      <c r="C1175" s="23" t="n">
        <v>9246</v>
      </c>
      <c r="D1175" s="25"/>
      <c r="E1175" s="25" t="n">
        <v>334000</v>
      </c>
      <c r="F1175" s="25"/>
      <c r="G1175" s="25" t="n">
        <v>105.544</v>
      </c>
      <c r="H1175" s="25" t="n">
        <v>108.606</v>
      </c>
      <c r="I1175" s="25" t="n">
        <v>3.646</v>
      </c>
      <c r="J1175" s="25" t="n">
        <v>16648.189</v>
      </c>
      <c r="K1175" s="25" t="n">
        <v>891784</v>
      </c>
      <c r="L1175" s="25" t="n">
        <v>1767</v>
      </c>
      <c r="M1175" s="25" t="n">
        <v>16.149</v>
      </c>
      <c r="N1175" s="25" t="n">
        <v>263406</v>
      </c>
      <c r="O1175" s="25" t="n">
        <v>11321.6</v>
      </c>
      <c r="P1175" s="25" t="n">
        <v>2963146</v>
      </c>
      <c r="Q1175" s="25" t="n">
        <v>54000</v>
      </c>
      <c r="R1175" s="25" t="n">
        <v>14496</v>
      </c>
      <c r="S1175" s="25" t="n">
        <v>11.231</v>
      </c>
      <c r="T1175" s="25" t="n">
        <v>118.4</v>
      </c>
      <c r="U1175" s="25" t="n">
        <v>20</v>
      </c>
      <c r="V1175" s="25" t="n">
        <v>85.8</v>
      </c>
      <c r="W1175" s="25" t="n">
        <v>93.2313</v>
      </c>
      <c r="X1175" s="25"/>
      <c r="Y1175" s="25" t="n">
        <v>3.09088444709778</v>
      </c>
      <c r="Z1175" s="25"/>
      <c r="AA1175" s="25" t="n">
        <v>314725</v>
      </c>
      <c r="AB1175" s="26"/>
      <c r="AC1175" s="27" t="n">
        <v>0</v>
      </c>
      <c r="AD1175" s="28" t="n">
        <v>0.8</v>
      </c>
      <c r="AE1175" s="28" t="n">
        <v>65.3</v>
      </c>
      <c r="AF1175" s="27"/>
      <c r="AG1175" s="29" t="n">
        <f aca="false">6753.47943187+0.36116788*I1175+0.01252571*N1175-22.85359542*V1175+0.00407811*AA1175-0.00067349*E1175</f>
        <v>9151.84244093448</v>
      </c>
      <c r="AH1175" s="29" t="n">
        <f aca="false">A1175*'Simple Linear Regression'!$B$18+'Simple Linear Regression'!$B$17</f>
        <v>8886.8018834439</v>
      </c>
      <c r="AI1175" s="29" t="n">
        <f aca="false">7491.3971+0.0137554*N1175-0.00058829*E1175-34.3283*V1175+0.30565*L1175+54.6031*M1175</f>
        <v>9394.6640043</v>
      </c>
      <c r="AJ1175" s="29" t="n">
        <f aca="false">7491.3971-0.00058829*E1175+0.30565*L1175+54.6031*M1175+0.0137554*N1175-34.3283*V1175</f>
        <v>9394.6640043</v>
      </c>
      <c r="AK1175" s="30" t="n">
        <f aca="false">11611.58410651-152.38769329*I449+0.00324611*N449-2.92151591*V449-0.00770426*AA449-0.00077781*E449</f>
        <v>9562.21719739443</v>
      </c>
      <c r="AL1175" s="29" t="n">
        <f aca="false">2192.59+2373.87*I1175+0.0316653*N1175-15.7623*V1175+0.00202406*AA1175-0.000740146*E1175-0.00963493*(I1175*N1175)</f>
        <v>8972.78074851932</v>
      </c>
      <c r="AM1175" s="30" t="n">
        <f aca="false">5205.907083+122.0638992*I1175+13.609808*(N1175/1000)-1.245906883*AD1175+0.7746840854*AE1175-134.2474226*AC1175-1547.125689*IF(AND(B1175&gt;=DATE(2020,3,20),B1175&lt;=DATE(2020,6,26)),1,0)</f>
        <v>9285.44729080142</v>
      </c>
      <c r="AN1175" s="30" t="n">
        <f aca="false">IF(ISNUMBER(C1176),C1176,AN1176)-0.8328750492*(AD1177-AD1176)+3.274150872*(AE1177-AE1176)+0.7954612886*((IF(ISNUMBER(C1176),C1176,AN1176)-IF(ISNUMBER(C1175),C1175,AN1175))-(-0.8328750492*(AD1176-AD1175)+3.274150872*(AE1176-AE1175)))-1.394571582*AO1176+0.4181414112*AO1175</f>
        <v>9092.39325934042</v>
      </c>
      <c r="AP1175" s="31" t="n">
        <f aca="false">AQ1175+AR1174+'ARIMAX(1,1,1) Model'!$C$19*(AR1174-AR1173)+'ARIMAX(1,1,1) Model'!$C$20*AS1174</f>
        <v>8870.44068506713</v>
      </c>
      <c r="AQ1175" s="31" t="n">
        <f aca="false">'ARIMAX(1,1,1) Model'!$C$6*I1175+'ARIMAX(1,1,1) Model'!$C$7*N1175/1000+'ARIMAX(1,1,1) Model'!$C$8*AD1175+'ARIMAX(1,1,1) Model'!$C$9*AE1175+'ARIMAX(1,1,1) Model'!$C$10*AC1175+'ARIMAX(1,1,1) Model'!$C$11*IF(AND(B1175&gt;='ARIMAX(1,1,1) Model'!$C$25,B1175&lt;='ARIMAX(1,1,1) Model'!$C$26),1,0)+'ARIMAX(1,1,1) Model'!$C$12*E1175/1000+'ARIMAX(1,1,1) Model'!$C$13*V1175+'ARIMAX(1,1,1) Model'!$C$14*A1175+'ARIMAX(1,1,1) Model'!$C$15*SIN(2*PI()*A1175/'ARIMAX(1,1,1) Model'!$C$24)+'ARIMAX(1,1,1) Model'!$C$16*COS(2*PI()*A1175/'ARIMAX(1,1,1) Model'!$C$24)+'ARIMAX(1,1,1) Model'!$C$17*SIN(4*PI()*A1175/'ARIMAX(1,1,1) Model'!$C$24)+'ARIMAX(1,1,1) Model'!$C$18*COS(4*PI()*A1175/'ARIMAX(1,1,1) Model'!$C$24)</f>
        <v>2151.88706293197</v>
      </c>
      <c r="AR1175" s="31" t="n">
        <f aca="false">IF(ISNUMBER(C1175),C1175,AP1175)-AQ1175</f>
        <v>7094.11293706803</v>
      </c>
      <c r="AS1175" s="31" t="n">
        <f aca="false">IF(ISNUMBER(C1175),C1175-AP1175,0)</f>
        <v>375.559314932867</v>
      </c>
      <c r="AT1175" s="32"/>
      <c r="AU1175" s="33"/>
      <c r="AV1175" s="33"/>
      <c r="AW1175" s="31"/>
      <c r="AX1175" s="31"/>
    </row>
    <row r="1176" customFormat="false" ht="16.5" hidden="false" customHeight="true" outlineLevel="0" collapsed="false">
      <c r="A1176" s="23" t="n">
        <v>1175</v>
      </c>
      <c r="B1176" s="24" t="n">
        <v>41495</v>
      </c>
      <c r="C1176" s="23" t="n">
        <v>9190</v>
      </c>
      <c r="D1176" s="25"/>
      <c r="E1176" s="25" t="n">
        <v>339000</v>
      </c>
      <c r="F1176" s="25"/>
      <c r="G1176" s="25" t="n">
        <v>105.166</v>
      </c>
      <c r="H1176" s="25" t="n">
        <v>108.556</v>
      </c>
      <c r="I1176" s="25" t="n">
        <v>3.632</v>
      </c>
      <c r="J1176" s="25" t="n">
        <v>16728.687</v>
      </c>
      <c r="K1176" s="25" t="n">
        <v>910725</v>
      </c>
      <c r="L1176" s="25" t="n">
        <v>1761</v>
      </c>
      <c r="M1176" s="25" t="n">
        <v>16.149</v>
      </c>
      <c r="N1176" s="25" t="n">
        <v>263406</v>
      </c>
      <c r="O1176" s="25" t="n">
        <v>11344.4</v>
      </c>
      <c r="P1176" s="25" t="n">
        <v>2963146</v>
      </c>
      <c r="Q1176" s="25" t="n">
        <v>54000</v>
      </c>
      <c r="R1176" s="25" t="n">
        <v>14496</v>
      </c>
      <c r="S1176" s="25" t="n">
        <v>11.231</v>
      </c>
      <c r="T1176" s="25" t="n">
        <v>119</v>
      </c>
      <c r="U1176" s="25" t="n">
        <v>20</v>
      </c>
      <c r="V1176" s="25" t="n">
        <v>88.2</v>
      </c>
      <c r="W1176" s="25" t="n">
        <v>93.50206</v>
      </c>
      <c r="X1176" s="25"/>
      <c r="Y1176" s="25" t="n">
        <v>3.09088444709778</v>
      </c>
      <c r="Z1176" s="25"/>
      <c r="AA1176" s="25" t="n">
        <v>314725</v>
      </c>
      <c r="AB1176" s="26"/>
      <c r="AC1176" s="27" t="n">
        <v>0</v>
      </c>
      <c r="AD1176" s="28" t="n">
        <v>0</v>
      </c>
      <c r="AE1176" s="28" t="n">
        <v>75.6</v>
      </c>
      <c r="AF1176" s="27"/>
      <c r="AG1176" s="29" t="n">
        <f aca="false">6753.47943187+0.36116788*I1176+0.01252571*N1176-22.85359542*V1176+0.00407811*AA1176-0.00067349*E1176</f>
        <v>9093.62130557616</v>
      </c>
      <c r="AH1176" s="29" t="n">
        <f aca="false">A1176*'Simple Linear Regression'!$B$18+'Simple Linear Regression'!$B$17</f>
        <v>8887.6549205278</v>
      </c>
      <c r="AI1176" s="29" t="n">
        <f aca="false">7491.3971+0.0137554*N1176-0.00058829*E1176-34.3283*V1176+0.30565*L1176+54.6031*M1176</f>
        <v>9307.5007343</v>
      </c>
      <c r="AJ1176" s="29" t="n">
        <f aca="false">7491.3971-0.00058829*E1176+0.30565*L1176+54.6031*M1176+0.0137554*N1176-34.3283*V1176</f>
        <v>9307.5007343</v>
      </c>
      <c r="AK1176" s="30" t="n">
        <f aca="false">11611.58410651-152.38769329*I450+0.00324611*N450-2.92151591*V450-0.00770426*AA450-0.00077781*E450</f>
        <v>9562.01431451882</v>
      </c>
      <c r="AL1176" s="29" t="n">
        <f aca="false">2192.59+2373.87*I1176+0.0316653*N1176-15.7623*V1176+0.00202406*AA1176-0.000740146*E1176-0.00963493*(I1176*N1176)</f>
        <v>8933.54689572144</v>
      </c>
      <c r="AM1176" s="30" t="n">
        <f aca="false">5205.907083+122.0638992*I1176+13.609808*(N1176/1000)-1.245906883*AD1176+0.7746840854*AE1176-134.2474226*AC1176-1547.125689*IF(AND(B1176&gt;=DATE(2020,3,20),B1176&lt;=DATE(2020,6,26)),1,0)</f>
        <v>9292.71436779864</v>
      </c>
      <c r="AN1176" s="30" t="n">
        <f aca="false">IF(ISNUMBER(C1177),C1177,AN1177)-0.8328750492*(AD1178-AD1177)+3.274150872*(AE1178-AE1177)+0.7954612886*((IF(ISNUMBER(C1177),C1177,AN1177)-IF(ISNUMBER(C1176),C1176,AN1176))-(-0.8328750492*(AD1177-AD1176)+3.274150872*(AE1177-AE1176)))-1.394571582*AO1177+0.4181414112*AO1176</f>
        <v>9265.72722691813</v>
      </c>
      <c r="AP1176" s="31" t="n">
        <f aca="false">AQ1176+AR1175+'ARIMAX(1,1,1) Model'!$C$19*(AR1175-AR1174)+'ARIMAX(1,1,1) Model'!$C$20*AS1175</f>
        <v>8964.46999608276</v>
      </c>
      <c r="AQ1176" s="31" t="n">
        <f aca="false">'ARIMAX(1,1,1) Model'!$C$6*I1176+'ARIMAX(1,1,1) Model'!$C$7*N1176/1000+'ARIMAX(1,1,1) Model'!$C$8*AD1176+'ARIMAX(1,1,1) Model'!$C$9*AE1176+'ARIMAX(1,1,1) Model'!$C$10*AC1176+'ARIMAX(1,1,1) Model'!$C$11*IF(AND(B1176&gt;='ARIMAX(1,1,1) Model'!$C$25,B1176&lt;='ARIMAX(1,1,1) Model'!$C$26),1,0)+'ARIMAX(1,1,1) Model'!$C$12*E1176/1000+'ARIMAX(1,1,1) Model'!$C$13*V1176+'ARIMAX(1,1,1) Model'!$C$14*A1176+'ARIMAX(1,1,1) Model'!$C$15*SIN(2*PI()*A1176/'ARIMAX(1,1,1) Model'!$C$24)+'ARIMAX(1,1,1) Model'!$C$16*COS(2*PI()*A1176/'ARIMAX(1,1,1) Model'!$C$24)+'ARIMAX(1,1,1) Model'!$C$17*SIN(4*PI()*A1176/'ARIMAX(1,1,1) Model'!$C$24)+'ARIMAX(1,1,1) Model'!$C$18*COS(4*PI()*A1176/'ARIMAX(1,1,1) Model'!$C$24)</f>
        <v>2193.47161678149</v>
      </c>
      <c r="AR1176" s="31" t="n">
        <f aca="false">IF(ISNUMBER(C1176),C1176,AP1176)-AQ1176</f>
        <v>6996.52838321851</v>
      </c>
      <c r="AS1176" s="31" t="n">
        <f aca="false">IF(ISNUMBER(C1176),C1176-AP1176,0)</f>
        <v>225.530003917236</v>
      </c>
      <c r="AT1176" s="32"/>
      <c r="AU1176" s="33"/>
      <c r="AV1176" s="33"/>
      <c r="AW1176" s="31"/>
      <c r="AX1176" s="31"/>
    </row>
    <row r="1177" customFormat="false" ht="16.5" hidden="false" customHeight="true" outlineLevel="0" collapsed="false">
      <c r="A1177" s="23" t="n">
        <v>1176</v>
      </c>
      <c r="B1177" s="24" t="n">
        <v>41502</v>
      </c>
      <c r="C1177" s="23" t="n">
        <v>9200</v>
      </c>
      <c r="D1177" s="25"/>
      <c r="E1177" s="25" t="n">
        <v>327000</v>
      </c>
      <c r="F1177" s="25"/>
      <c r="G1177" s="25" t="n">
        <v>106.974</v>
      </c>
      <c r="H1177" s="25" t="n">
        <v>110.726</v>
      </c>
      <c r="I1177" s="25" t="n">
        <v>3.561</v>
      </c>
      <c r="J1177" s="25" t="n">
        <v>16728.687</v>
      </c>
      <c r="K1177" s="25" t="n">
        <v>910725</v>
      </c>
      <c r="L1177" s="25" t="n">
        <v>1761</v>
      </c>
      <c r="M1177" s="25" t="n">
        <v>16.021</v>
      </c>
      <c r="N1177" s="25" t="n">
        <v>259980</v>
      </c>
      <c r="O1177" s="25" t="n">
        <v>11344.4</v>
      </c>
      <c r="P1177" s="25" t="n">
        <v>2963146</v>
      </c>
      <c r="Q1177" s="25" t="n">
        <v>54000</v>
      </c>
      <c r="R1177" s="25" t="n">
        <v>14496</v>
      </c>
      <c r="S1177" s="25" t="n">
        <v>11.231</v>
      </c>
      <c r="T1177" s="25" t="n">
        <v>119</v>
      </c>
      <c r="U1177" s="25" t="n">
        <v>20</v>
      </c>
      <c r="V1177" s="25" t="n">
        <v>88.2</v>
      </c>
      <c r="W1177" s="25" t="n">
        <v>93.15596</v>
      </c>
      <c r="X1177" s="25"/>
      <c r="Y1177" s="25" t="n">
        <v>3.16252183914185</v>
      </c>
      <c r="Z1177" s="25"/>
      <c r="AA1177" s="25" t="n">
        <v>314725</v>
      </c>
      <c r="AB1177" s="26"/>
      <c r="AC1177" s="27" t="n">
        <v>0</v>
      </c>
      <c r="AD1177" s="28" t="n">
        <v>0.2</v>
      </c>
      <c r="AE1177" s="28" t="n">
        <v>67.8</v>
      </c>
      <c r="AF1177" s="27"/>
      <c r="AG1177" s="29" t="n">
        <f aca="false">6753.47943187+0.36116788*I1177+0.01252571*N1177-22.85359542*V1177+0.00407811*AA1177-0.00067349*E1177</f>
        <v>9058.76446019668</v>
      </c>
      <c r="AH1177" s="29" t="n">
        <f aca="false">A1177*'Simple Linear Regression'!$B$18+'Simple Linear Regression'!$B$17</f>
        <v>8888.50795761171</v>
      </c>
      <c r="AI1177" s="29" t="n">
        <f aca="false">7491.3971+0.0137554*N1177-0.00058829*E1177-34.3283*V1177+0.30565*L1177+54.6031*M1177</f>
        <v>9260.4450171</v>
      </c>
      <c r="AJ1177" s="29" t="n">
        <f aca="false">7491.3971-0.00058829*E1177+0.30565*L1177+54.6031*M1177+0.0137554*N1177-34.3283*V1177</f>
        <v>9260.4450171</v>
      </c>
      <c r="AK1177" s="30" t="n">
        <f aca="false">11611.58410651-152.38769329*I451+0.00324611*N451-2.92151591*V451-0.00770426*AA451-0.00077781*E451</f>
        <v>9590.9922050325</v>
      </c>
      <c r="AL1177" s="29" t="n">
        <f aca="false">2192.59+2373.87*I1177+0.0316653*N1177-15.7623*V1177+0.00202406*AA1177-0.000740146*E1177-0.00963493*(I1177*N1177)</f>
        <v>8963.1353554146</v>
      </c>
      <c r="AM1177" s="30" t="n">
        <f aca="false">5205.907083+122.0638992*I1177+13.609808*(N1177/1000)-1.245906883*AD1177+0.7746840854*AE1177-134.2474226*AC1177-1547.125689*IF(AND(B1177&gt;=DATE(2020,3,20),B1177&lt;=DATE(2020,6,26)),1,0)</f>
        <v>9231.12891150472</v>
      </c>
      <c r="AN1177" s="30" t="n">
        <f aca="false">IF(ISNUMBER(C1178),C1178,AN1178)-0.8328750492*(AD1179-AD1178)+3.274150872*(AE1179-AE1178)+0.7954612886*((IF(ISNUMBER(C1178),C1178,AN1178)-IF(ISNUMBER(C1177),C1177,AN1177))-(-0.8328750492*(AD1178-AD1177)+3.274150872*(AE1178-AE1177)))-1.394571582*AO1178+0.4181414112*AO1177</f>
        <v>8904.36809007972</v>
      </c>
      <c r="AP1177" s="31" t="n">
        <f aca="false">AQ1177+AR1176+'ARIMAX(1,1,1) Model'!$C$19*(AR1176-AR1175)+'ARIMAX(1,1,1) Model'!$C$20*AS1176</f>
        <v>8952.51356420771</v>
      </c>
      <c r="AQ1177" s="31" t="n">
        <f aca="false">'ARIMAX(1,1,1) Model'!$C$6*I1177+'ARIMAX(1,1,1) Model'!$C$7*N1177/1000+'ARIMAX(1,1,1) Model'!$C$8*AD1177+'ARIMAX(1,1,1) Model'!$C$9*AE1177+'ARIMAX(1,1,1) Model'!$C$10*AC1177+'ARIMAX(1,1,1) Model'!$C$11*IF(AND(B1177&gt;='ARIMAX(1,1,1) Model'!$C$25,B1177&lt;='ARIMAX(1,1,1) Model'!$C$26),1,0)+'ARIMAX(1,1,1) Model'!$C$12*E1177/1000+'ARIMAX(1,1,1) Model'!$C$13*V1177+'ARIMAX(1,1,1) Model'!$C$14*A1177+'ARIMAX(1,1,1) Model'!$C$15*SIN(2*PI()*A1177/'ARIMAX(1,1,1) Model'!$C$24)+'ARIMAX(1,1,1) Model'!$C$16*COS(2*PI()*A1177/'ARIMAX(1,1,1) Model'!$C$24)+'ARIMAX(1,1,1) Model'!$C$17*SIN(4*PI()*A1177/'ARIMAX(1,1,1) Model'!$C$24)+'ARIMAX(1,1,1) Model'!$C$18*COS(4*PI()*A1177/'ARIMAX(1,1,1) Model'!$C$24)</f>
        <v>2168.49859570564</v>
      </c>
      <c r="AR1177" s="31" t="n">
        <f aca="false">IF(ISNUMBER(C1177),C1177,AP1177)-AQ1177</f>
        <v>7031.50140429436</v>
      </c>
      <c r="AS1177" s="31" t="n">
        <f aca="false">IF(ISNUMBER(C1177),C1177-AP1177,0)</f>
        <v>247.486435792294</v>
      </c>
      <c r="AT1177" s="32"/>
      <c r="AU1177" s="33"/>
      <c r="AV1177" s="33"/>
      <c r="AW1177" s="31"/>
      <c r="AX1177" s="31"/>
    </row>
    <row r="1178" customFormat="false" ht="16.5" hidden="false" customHeight="true" outlineLevel="0" collapsed="false">
      <c r="A1178" s="23" t="n">
        <v>1177</v>
      </c>
      <c r="B1178" s="24" t="n">
        <v>41509</v>
      </c>
      <c r="C1178" s="23" t="n">
        <v>9031</v>
      </c>
      <c r="D1178" s="25"/>
      <c r="E1178" s="25" t="n">
        <v>340000</v>
      </c>
      <c r="F1178" s="25"/>
      <c r="G1178" s="25" t="n">
        <v>105.476</v>
      </c>
      <c r="H1178" s="25" t="n">
        <v>111.12</v>
      </c>
      <c r="I1178" s="25" t="n">
        <v>3.55</v>
      </c>
      <c r="J1178" s="25" t="n">
        <v>16728.687</v>
      </c>
      <c r="K1178" s="25" t="n">
        <v>910725</v>
      </c>
      <c r="L1178" s="25" t="n">
        <v>1761</v>
      </c>
      <c r="M1178" s="25" t="n">
        <v>16.021</v>
      </c>
      <c r="N1178" s="25" t="n">
        <v>259980</v>
      </c>
      <c r="O1178" s="25" t="n">
        <v>11344.4</v>
      </c>
      <c r="P1178" s="25" t="n">
        <v>2963146</v>
      </c>
      <c r="Q1178" s="25" t="n">
        <v>54000</v>
      </c>
      <c r="R1178" s="25" t="n">
        <v>14496</v>
      </c>
      <c r="S1178" s="25" t="n">
        <v>11.153</v>
      </c>
      <c r="T1178" s="25" t="n">
        <v>119</v>
      </c>
      <c r="U1178" s="25" t="n">
        <v>20</v>
      </c>
      <c r="V1178" s="25" t="n">
        <v>88.2</v>
      </c>
      <c r="W1178" s="25" t="n">
        <v>93.34144</v>
      </c>
      <c r="X1178" s="25"/>
      <c r="Y1178" s="25" t="n">
        <v>3.16252183914185</v>
      </c>
      <c r="Z1178" s="25"/>
      <c r="AA1178" s="25" t="n">
        <v>314725</v>
      </c>
      <c r="AB1178" s="26"/>
      <c r="AC1178" s="27" t="n">
        <v>0</v>
      </c>
      <c r="AD1178" s="28" t="n">
        <v>0.2</v>
      </c>
      <c r="AE1178" s="28" t="n">
        <v>79.2</v>
      </c>
      <c r="AF1178" s="27"/>
      <c r="AG1178" s="29" t="n">
        <f aca="false">6753.47943187+0.36116788*I1178+0.01252571*N1178-22.85359542*V1178+0.00407811*AA1178-0.00067349*E1178</f>
        <v>9050.00511735</v>
      </c>
      <c r="AH1178" s="29" t="n">
        <f aca="false">A1178*'Simple Linear Regression'!$B$18+'Simple Linear Regression'!$B$17</f>
        <v>8889.36099469561</v>
      </c>
      <c r="AI1178" s="29" t="n">
        <f aca="false">7491.3971+0.0137554*N1178-0.00058829*E1178-34.3283*V1178+0.30565*L1178+54.6031*M1178</f>
        <v>9252.7972471</v>
      </c>
      <c r="AJ1178" s="29" t="n">
        <f aca="false">7491.3971-0.00058829*E1178+0.30565*L1178+54.6031*M1178+0.0137554*N1178-34.3283*V1178</f>
        <v>9252.7972471</v>
      </c>
      <c r="AK1178" s="30" t="n">
        <f aca="false">11611.58410651-152.38769329*I452+0.00324611*N452-2.92151591*V452-0.00770426*AA452-0.00077781*E452</f>
        <v>9588.24922655328</v>
      </c>
      <c r="AL1178" s="29" t="n">
        <f aca="false">2192.59+2373.87*I1178+0.0316653*N1178-15.7623*V1178+0.00202406*AA1178-0.000740146*E1178-0.00963493*(I1178*N1178)</f>
        <v>8954.95466753</v>
      </c>
      <c r="AM1178" s="30" t="n">
        <f aca="false">5205.907083+122.0638992*I1178+13.609808*(N1178/1000)-1.245906883*AD1178+0.7746840854*AE1178-134.2474226*AC1178-1547.125689*IF(AND(B1178&gt;=DATE(2020,3,20),B1178&lt;=DATE(2020,6,26)),1,0)</f>
        <v>9238.61760718708</v>
      </c>
      <c r="AN1178" s="30" t="n">
        <f aca="false">IF(ISNUMBER(C1179),C1179,AN1179)-0.8328750492*(AD1180-AD1179)+3.274150872*(AE1180-AE1179)+0.7954612886*((IF(ISNUMBER(C1179),C1179,AN1179)-IF(ISNUMBER(C1178),C1178,AN1178))-(-0.8328750492*(AD1179-AD1178)+3.274150872*(AE1179-AE1178)))-1.394571582*AO1179+0.4181414112*AO1178</f>
        <v>9110.27270662851</v>
      </c>
      <c r="AP1178" s="31" t="n">
        <f aca="false">AQ1178+AR1177+'ARIMAX(1,1,1) Model'!$C$19*(AR1177-AR1176)+'ARIMAX(1,1,1) Model'!$C$20*AS1177</f>
        <v>8988.69042405599</v>
      </c>
      <c r="AQ1178" s="31" t="n">
        <f aca="false">'ARIMAX(1,1,1) Model'!$C$6*I1178+'ARIMAX(1,1,1) Model'!$C$7*N1178/1000+'ARIMAX(1,1,1) Model'!$C$8*AD1178+'ARIMAX(1,1,1) Model'!$C$9*AE1178+'ARIMAX(1,1,1) Model'!$C$10*AC1178+'ARIMAX(1,1,1) Model'!$C$11*IF(AND(B1178&gt;='ARIMAX(1,1,1) Model'!$C$25,B1178&lt;='ARIMAX(1,1,1) Model'!$C$26),1,0)+'ARIMAX(1,1,1) Model'!$C$12*E1178/1000+'ARIMAX(1,1,1) Model'!$C$13*V1178+'ARIMAX(1,1,1) Model'!$C$14*A1178+'ARIMAX(1,1,1) Model'!$C$15*SIN(2*PI()*A1178/'ARIMAX(1,1,1) Model'!$C$24)+'ARIMAX(1,1,1) Model'!$C$16*COS(2*PI()*A1178/'ARIMAX(1,1,1) Model'!$C$24)+'ARIMAX(1,1,1) Model'!$C$17*SIN(4*PI()*A1178/'ARIMAX(1,1,1) Model'!$C$24)+'ARIMAX(1,1,1) Model'!$C$18*COS(4*PI()*A1178/'ARIMAX(1,1,1) Model'!$C$24)</f>
        <v>2176.53649805773</v>
      </c>
      <c r="AR1178" s="31" t="n">
        <f aca="false">IF(ISNUMBER(C1178),C1178,AP1178)-AQ1178</f>
        <v>6854.46350194227</v>
      </c>
      <c r="AS1178" s="31" t="n">
        <f aca="false">IF(ISNUMBER(C1178),C1178-AP1178,0)</f>
        <v>42.3095759440057</v>
      </c>
      <c r="AT1178" s="32"/>
      <c r="AU1178" s="33"/>
      <c r="AV1178" s="33"/>
      <c r="AW1178" s="31"/>
      <c r="AX1178" s="31"/>
    </row>
    <row r="1179" customFormat="false" ht="16.5" hidden="false" customHeight="true" outlineLevel="0" collapsed="false">
      <c r="A1179" s="23" t="n">
        <v>1178</v>
      </c>
      <c r="B1179" s="24" t="n">
        <v>41516</v>
      </c>
      <c r="C1179" s="23" t="n">
        <v>9094</v>
      </c>
      <c r="D1179" s="25"/>
      <c r="E1179" s="25" t="n">
        <v>336000</v>
      </c>
      <c r="F1179" s="25"/>
      <c r="G1179" s="25" t="n">
        <v>108.33</v>
      </c>
      <c r="H1179" s="25" t="n">
        <v>115.318</v>
      </c>
      <c r="I1179" s="25" t="n">
        <v>3.552</v>
      </c>
      <c r="J1179" s="25" t="n">
        <v>16728.687</v>
      </c>
      <c r="K1179" s="25" t="n">
        <v>910725</v>
      </c>
      <c r="L1179" s="25" t="n">
        <v>1761</v>
      </c>
      <c r="M1179" s="25" t="n">
        <v>16.021</v>
      </c>
      <c r="N1179" s="25" t="n">
        <v>259980</v>
      </c>
      <c r="O1179" s="25" t="n">
        <v>11344.4</v>
      </c>
      <c r="P1179" s="25" t="n">
        <v>2963146</v>
      </c>
      <c r="Q1179" s="25" t="n">
        <v>54000</v>
      </c>
      <c r="R1179" s="25" t="n">
        <v>14496</v>
      </c>
      <c r="S1179" s="25" t="n">
        <v>11.153</v>
      </c>
      <c r="T1179" s="25" t="n">
        <v>119</v>
      </c>
      <c r="U1179" s="25" t="n">
        <v>19</v>
      </c>
      <c r="V1179" s="25" t="n">
        <v>88.2</v>
      </c>
      <c r="W1179" s="25" t="n">
        <v>93.89582</v>
      </c>
      <c r="X1179" s="25"/>
      <c r="Y1179" s="25" t="n">
        <v>3.16252183914185</v>
      </c>
      <c r="Z1179" s="25"/>
      <c r="AA1179" s="25" t="n">
        <v>314725</v>
      </c>
      <c r="AB1179" s="26"/>
      <c r="AC1179" s="27" t="n">
        <v>0</v>
      </c>
      <c r="AD1179" s="28" t="n">
        <v>0</v>
      </c>
      <c r="AE1179" s="28" t="n">
        <v>90.6</v>
      </c>
      <c r="AF1179" s="27"/>
      <c r="AG1179" s="29" t="n">
        <f aca="false">6753.47943187+0.36116788*I1179+0.01252571*N1179-22.85359542*V1179+0.00407811*AA1179-0.00067349*E1179</f>
        <v>9052.69979968576</v>
      </c>
      <c r="AH1179" s="29" t="n">
        <f aca="false">A1179*'Simple Linear Regression'!$B$18+'Simple Linear Regression'!$B$17</f>
        <v>8890.21403177952</v>
      </c>
      <c r="AI1179" s="29" t="n">
        <f aca="false">7491.3971+0.0137554*N1179-0.00058829*E1179-34.3283*V1179+0.30565*L1179+54.6031*M1179</f>
        <v>9255.1504071</v>
      </c>
      <c r="AJ1179" s="29" t="n">
        <f aca="false">7491.3971-0.00058829*E1179+0.30565*L1179+54.6031*M1179+0.0137554*N1179-34.3283*V1179</f>
        <v>9255.1504071</v>
      </c>
      <c r="AK1179" s="30" t="n">
        <f aca="false">11611.58410651-152.38769329*I453+0.00324611*N453-2.92151591*V453-0.00770426*AA453-0.00077781*E453</f>
        <v>9569.71830271302</v>
      </c>
      <c r="AL1179" s="29" t="n">
        <f aca="false">2192.59+2373.87*I1179+0.0316653*N1179-15.7623*V1179+0.00202406*AA1179-0.000740146*E1179-0.00963493*(I1179*N1179)</f>
        <v>8957.6532133272</v>
      </c>
      <c r="AM1179" s="30" t="n">
        <f aca="false">5205.907083+122.0638992*I1179+13.609808*(N1179/1000)-1.245906883*AD1179+0.7746840854*AE1179-134.2474226*AC1179-1547.125689*IF(AND(B1179&gt;=DATE(2020,3,20),B1179&lt;=DATE(2020,6,26)),1,0)</f>
        <v>9247.94231493564</v>
      </c>
      <c r="AN1179" s="30" t="n">
        <f aca="false">IF(ISNUMBER(C1180),C1180,AN1180)-0.8328750492*(AD1181-AD1180)+3.274150872*(AE1181-AE1180)+0.7954612886*((IF(ISNUMBER(C1180),C1180,AN1180)-IF(ISNUMBER(C1179),C1179,AN1179))-(-0.8328750492*(AD1180-AD1179)+3.274150872*(AE1180-AE1179)))-1.394571582*AO1180+0.4181414112*AO1179</f>
        <v>8192.36182402054</v>
      </c>
      <c r="AP1179" s="31" t="n">
        <f aca="false">AQ1179+AR1178+'ARIMAX(1,1,1) Model'!$C$19*(AR1178-AR1177)+'ARIMAX(1,1,1) Model'!$C$20*AS1178</f>
        <v>8996.67087064484</v>
      </c>
      <c r="AQ1179" s="31" t="n">
        <f aca="false">'ARIMAX(1,1,1) Model'!$C$6*I1179+'ARIMAX(1,1,1) Model'!$C$7*N1179/1000+'ARIMAX(1,1,1) Model'!$C$8*AD1179+'ARIMAX(1,1,1) Model'!$C$9*AE1179+'ARIMAX(1,1,1) Model'!$C$10*AC1179+'ARIMAX(1,1,1) Model'!$C$11*IF(AND(B1179&gt;='ARIMAX(1,1,1) Model'!$C$25,B1179&lt;='ARIMAX(1,1,1) Model'!$C$26),1,0)+'ARIMAX(1,1,1) Model'!$C$12*E1179/1000+'ARIMAX(1,1,1) Model'!$C$13*V1179+'ARIMAX(1,1,1) Model'!$C$14*A1179+'ARIMAX(1,1,1) Model'!$C$15*SIN(2*PI()*A1179/'ARIMAX(1,1,1) Model'!$C$24)+'ARIMAX(1,1,1) Model'!$C$16*COS(2*PI()*A1179/'ARIMAX(1,1,1) Model'!$C$24)+'ARIMAX(1,1,1) Model'!$C$17*SIN(4*PI()*A1179/'ARIMAX(1,1,1) Model'!$C$24)+'ARIMAX(1,1,1) Model'!$C$18*COS(4*PI()*A1179/'ARIMAX(1,1,1) Model'!$C$24)</f>
        <v>2197.55631711221</v>
      </c>
      <c r="AR1179" s="31" t="n">
        <f aca="false">IF(ISNUMBER(C1179),C1179,AP1179)-AQ1179</f>
        <v>6896.44368288779</v>
      </c>
      <c r="AS1179" s="31" t="n">
        <f aca="false">IF(ISNUMBER(C1179),C1179-AP1179,0)</f>
        <v>97.3291293551611</v>
      </c>
      <c r="AT1179" s="32"/>
      <c r="AU1179" s="33"/>
      <c r="AV1179" s="33"/>
      <c r="AW1179" s="31"/>
      <c r="AX1179" s="31"/>
    </row>
    <row r="1180" customFormat="false" ht="16.5" hidden="false" customHeight="true" outlineLevel="0" collapsed="false">
      <c r="A1180" s="23" t="n">
        <v>1179</v>
      </c>
      <c r="B1180" s="24" t="n">
        <v>41523</v>
      </c>
      <c r="C1180" s="23" t="n">
        <v>8605</v>
      </c>
      <c r="D1180" s="25"/>
      <c r="E1180" s="25" t="n">
        <v>325000</v>
      </c>
      <c r="F1180" s="25"/>
      <c r="G1180" s="25" t="n">
        <v>108.77</v>
      </c>
      <c r="H1180" s="25" t="n">
        <v>116.025</v>
      </c>
      <c r="I1180" s="25" t="n">
        <v>3.608</v>
      </c>
      <c r="J1180" s="25" t="n">
        <v>16728.687</v>
      </c>
      <c r="K1180" s="25" t="n">
        <v>910725</v>
      </c>
      <c r="L1180" s="25" t="n">
        <v>1766</v>
      </c>
      <c r="M1180" s="25" t="n">
        <v>16.021</v>
      </c>
      <c r="N1180" s="25" t="n">
        <v>259980</v>
      </c>
      <c r="O1180" s="25" t="n">
        <v>11372.6</v>
      </c>
      <c r="P1180" s="25" t="n">
        <v>2963146</v>
      </c>
      <c r="Q1180" s="25" t="n">
        <v>54000</v>
      </c>
      <c r="R1180" s="25" t="n">
        <v>14496</v>
      </c>
      <c r="S1180" s="25" t="n">
        <v>11.153</v>
      </c>
      <c r="T1180" s="25" t="n">
        <v>119</v>
      </c>
      <c r="U1180" s="25" t="n">
        <v>19</v>
      </c>
      <c r="V1180" s="25" t="n">
        <v>91.6</v>
      </c>
      <c r="W1180" s="25" t="n">
        <v>94.47706</v>
      </c>
      <c r="X1180" s="25"/>
      <c r="Y1180" s="25" t="n">
        <v>3.16252183914185</v>
      </c>
      <c r="Z1180" s="25"/>
      <c r="AA1180" s="25" t="n">
        <v>314725</v>
      </c>
      <c r="AB1180" s="26"/>
      <c r="AC1180" s="27" t="n">
        <v>1</v>
      </c>
      <c r="AD1180" s="28" t="n">
        <v>0.5</v>
      </c>
      <c r="AE1180" s="28" t="n">
        <v>89.5</v>
      </c>
      <c r="AF1180" s="27"/>
      <c r="AG1180" s="29" t="n">
        <f aca="false">6753.47943187+0.36116788*I1180+0.01252571*N1180-22.85359542*V1180+0.00407811*AA1180-0.00067349*E1180</f>
        <v>8982.42619065904</v>
      </c>
      <c r="AH1180" s="29" t="n">
        <f aca="false">A1180*'Simple Linear Regression'!$B$18+'Simple Linear Regression'!$B$17</f>
        <v>8891.06706886342</v>
      </c>
      <c r="AI1180" s="29" t="n">
        <f aca="false">7491.3971+0.0137554*N1180-0.00058829*E1180-34.3283*V1180+0.30565*L1180+54.6031*M1180</f>
        <v>9146.4336271</v>
      </c>
      <c r="AJ1180" s="29" t="n">
        <f aca="false">7491.3971-0.00058829*E1180+0.30565*L1180+54.6031*M1180+0.0137554*N1180-34.3283*V1180</f>
        <v>9146.4336271</v>
      </c>
      <c r="AK1180" s="30" t="n">
        <f aca="false">11611.58410651-152.38769329*I454+0.00324611*N454-2.92151591*V454-0.00770426*AA454-0.00077781*E454</f>
        <v>9564.36146429205</v>
      </c>
      <c r="AL1180" s="29" t="n">
        <f aca="false">2192.59+2373.87*I1180+0.0316653*N1180-15.7623*V1180+0.00202406*AA1180-0.000740146*E1180-0.00963493*(I1180*N1180)</f>
        <v>8904.8659296488</v>
      </c>
      <c r="AM1180" s="30" t="n">
        <f aca="false">5205.907083+122.0638992*I1180+13.609808*(N1180/1000)-1.245906883*AD1180+0.7746840854*AE1180-134.2474226*AC1180-1547.125689*IF(AND(B1180&gt;=DATE(2020,3,20),B1180&lt;=DATE(2020,6,26)),1,0)</f>
        <v>9119.0553647554</v>
      </c>
      <c r="AN1180" s="30" t="n">
        <f aca="false">IF(ISNUMBER(C1181),C1181,AN1181)-0.8328750492*(AD1182-AD1181)+3.274150872*(AE1182-AE1181)+0.7954612886*((IF(ISNUMBER(C1181),C1181,AN1181)-IF(ISNUMBER(C1180),C1180,AN1180))-(-0.8328750492*(AD1181-AD1180)+3.274150872*(AE1181-AE1180)))-1.394571582*AO1181+0.4181414112*AO1180</f>
        <v>9275.22683810926</v>
      </c>
      <c r="AP1180" s="31" t="n">
        <f aca="false">AQ1180+AR1179+'ARIMAX(1,1,1) Model'!$C$19*(AR1179-AR1178)+'ARIMAX(1,1,1) Model'!$C$20*AS1179</f>
        <v>8935.57475111006</v>
      </c>
      <c r="AQ1180" s="31" t="n">
        <f aca="false">'ARIMAX(1,1,1) Model'!$C$6*I1180+'ARIMAX(1,1,1) Model'!$C$7*N1180/1000+'ARIMAX(1,1,1) Model'!$C$8*AD1180+'ARIMAX(1,1,1) Model'!$C$9*AE1180+'ARIMAX(1,1,1) Model'!$C$10*AC1180+'ARIMAX(1,1,1) Model'!$C$11*IF(AND(B1180&gt;='ARIMAX(1,1,1) Model'!$C$25,B1180&lt;='ARIMAX(1,1,1) Model'!$C$26),1,0)+'ARIMAX(1,1,1) Model'!$C$12*E1180/1000+'ARIMAX(1,1,1) Model'!$C$13*V1180+'ARIMAX(1,1,1) Model'!$C$14*A1180+'ARIMAX(1,1,1) Model'!$C$15*SIN(2*PI()*A1180/'ARIMAX(1,1,1) Model'!$C$24)+'ARIMAX(1,1,1) Model'!$C$16*COS(2*PI()*A1180/'ARIMAX(1,1,1) Model'!$C$24)+'ARIMAX(1,1,1) Model'!$C$17*SIN(4*PI()*A1180/'ARIMAX(1,1,1) Model'!$C$24)+'ARIMAX(1,1,1) Model'!$C$18*COS(4*PI()*A1180/'ARIMAX(1,1,1) Model'!$C$24)</f>
        <v>2122.64101445943</v>
      </c>
      <c r="AR1180" s="31" t="n">
        <f aca="false">IF(ISNUMBER(C1180),C1180,AP1180)-AQ1180</f>
        <v>6482.35898554057</v>
      </c>
      <c r="AS1180" s="31" t="n">
        <f aca="false">IF(ISNUMBER(C1180),C1180-AP1180,0)</f>
        <v>-330.574751110064</v>
      </c>
      <c r="AT1180" s="32"/>
      <c r="AU1180" s="33"/>
      <c r="AV1180" s="33"/>
      <c r="AW1180" s="31"/>
      <c r="AX1180" s="31"/>
    </row>
    <row r="1181" customFormat="false" ht="16.5" hidden="false" customHeight="true" outlineLevel="0" collapsed="false">
      <c r="A1181" s="23" t="n">
        <v>1180</v>
      </c>
      <c r="B1181" s="24" t="n">
        <v>41530</v>
      </c>
      <c r="C1181" s="23" t="n">
        <v>9028</v>
      </c>
      <c r="D1181" s="25"/>
      <c r="E1181" s="25" t="n">
        <v>300000</v>
      </c>
      <c r="F1181" s="25"/>
      <c r="G1181" s="25" t="n">
        <v>108.356</v>
      </c>
      <c r="H1181" s="25" t="n">
        <v>113.218</v>
      </c>
      <c r="I1181" s="25" t="n">
        <v>3.587</v>
      </c>
      <c r="J1181" s="25" t="n">
        <v>16728.687</v>
      </c>
      <c r="K1181" s="25" t="n">
        <v>911492</v>
      </c>
      <c r="L1181" s="25" t="n">
        <v>1766</v>
      </c>
      <c r="M1181" s="25" t="n">
        <v>16.021</v>
      </c>
      <c r="N1181" s="25" t="n">
        <v>259980</v>
      </c>
      <c r="O1181" s="25" t="n">
        <v>11372.6</v>
      </c>
      <c r="P1181" s="25" t="n">
        <v>2963146</v>
      </c>
      <c r="Q1181" s="25" t="n">
        <v>54000</v>
      </c>
      <c r="R1181" s="25" t="n">
        <v>14496</v>
      </c>
      <c r="S1181" s="25" t="n">
        <v>11.153</v>
      </c>
      <c r="T1181" s="25" t="n">
        <v>119</v>
      </c>
      <c r="U1181" s="25" t="n">
        <v>19</v>
      </c>
      <c r="V1181" s="25" t="n">
        <v>91.6</v>
      </c>
      <c r="W1181" s="25" t="n">
        <v>94.667275</v>
      </c>
      <c r="X1181" s="25"/>
      <c r="Y1181" s="25" t="n">
        <v>3.16252183914185</v>
      </c>
      <c r="Z1181" s="25"/>
      <c r="AA1181" s="25" t="n">
        <v>314725</v>
      </c>
      <c r="AB1181" s="26"/>
      <c r="AC1181" s="27" t="n">
        <v>0</v>
      </c>
      <c r="AD1181" s="28" t="n">
        <v>0.9</v>
      </c>
      <c r="AE1181" s="28" t="n">
        <v>81.4</v>
      </c>
      <c r="AF1181" s="27"/>
      <c r="AG1181" s="29" t="n">
        <f aca="false">6753.47943187+0.36116788*I1181+0.01252571*N1181-22.85359542*V1181+0.00407811*AA1181-0.00067349*E1181</f>
        <v>8999.25585613356</v>
      </c>
      <c r="AH1181" s="29" t="n">
        <f aca="false">A1181*'Simple Linear Regression'!$B$18+'Simple Linear Regression'!$B$17</f>
        <v>8891.92010594732</v>
      </c>
      <c r="AI1181" s="29" t="n">
        <f aca="false">7491.3971+0.0137554*N1181-0.00058829*E1181-34.3283*V1181+0.30565*L1181+54.6031*M1181</f>
        <v>9161.1408771</v>
      </c>
      <c r="AJ1181" s="29" t="n">
        <f aca="false">7491.3971-0.00058829*E1181+0.30565*L1181+54.6031*M1181+0.0137554*N1181-34.3283*V1181</f>
        <v>9161.1408771</v>
      </c>
      <c r="AK1181" s="30" t="n">
        <f aca="false">11611.58410651-152.38769329*I455+0.00324611*N455-2.92151591*V455-0.00770426*AA455-0.00077781*E455</f>
        <v>9579.27637045179</v>
      </c>
      <c r="AL1181" s="29" t="n">
        <f aca="false">2192.59+2373.87*I1181+0.0316653*N1181-15.7623*V1181+0.00202406*AA1181-0.000740146*E1181-0.00963493*(I1181*N1181)</f>
        <v>8926.1209807782</v>
      </c>
      <c r="AM1181" s="30" t="n">
        <f aca="false">5205.907083+122.0638992*I1181+13.609808*(N1181/1000)-1.245906883*AD1181+0.7746840854*AE1181-134.2474226*AC1181-1547.125689*IF(AND(B1181&gt;=DATE(2020,3,20),B1181&lt;=DATE(2020,6,26)),1,0)</f>
        <v>9243.96614162726</v>
      </c>
      <c r="AN1181" s="30" t="n">
        <f aca="false">IF(ISNUMBER(C1182),C1182,AN1182)-0.8328750492*(AD1183-AD1182)+3.274150872*(AE1183-AE1182)+0.7954612886*((IF(ISNUMBER(C1182),C1182,AN1182)-IF(ISNUMBER(C1181),C1181,AN1181))-(-0.8328750492*(AD1182-AD1181)+3.274150872*(AE1182-AE1181)))-1.394571582*AO1182+0.4181414112*AO1181</f>
        <v>8713.70908236158</v>
      </c>
      <c r="AP1181" s="31" t="n">
        <f aca="false">AQ1181+AR1180+'ARIMAX(1,1,1) Model'!$C$19*(AR1180-AR1179)+'ARIMAX(1,1,1) Model'!$C$20*AS1180</f>
        <v>8962.48447056709</v>
      </c>
      <c r="AQ1181" s="31" t="n">
        <f aca="false">'ARIMAX(1,1,1) Model'!$C$6*I1181+'ARIMAX(1,1,1) Model'!$C$7*N1181/1000+'ARIMAX(1,1,1) Model'!$C$8*AD1181+'ARIMAX(1,1,1) Model'!$C$9*AE1181+'ARIMAX(1,1,1) Model'!$C$10*AC1181+'ARIMAX(1,1,1) Model'!$C$11*IF(AND(B1181&gt;='ARIMAX(1,1,1) Model'!$C$25,B1181&lt;='ARIMAX(1,1,1) Model'!$C$26),1,0)+'ARIMAX(1,1,1) Model'!$C$12*E1181/1000+'ARIMAX(1,1,1) Model'!$C$13*V1181+'ARIMAX(1,1,1) Model'!$C$14*A1181+'ARIMAX(1,1,1) Model'!$C$15*SIN(2*PI()*A1181/'ARIMAX(1,1,1) Model'!$C$24)+'ARIMAX(1,1,1) Model'!$C$16*COS(2*PI()*A1181/'ARIMAX(1,1,1) Model'!$C$24)+'ARIMAX(1,1,1) Model'!$C$17*SIN(4*PI()*A1181/'ARIMAX(1,1,1) Model'!$C$24)+'ARIMAX(1,1,1) Model'!$C$18*COS(4*PI()*A1181/'ARIMAX(1,1,1) Model'!$C$24)</f>
        <v>2222.96697109686</v>
      </c>
      <c r="AR1181" s="31" t="n">
        <f aca="false">IF(ISNUMBER(C1181),C1181,AP1181)-AQ1181</f>
        <v>6805.03302890314</v>
      </c>
      <c r="AS1181" s="31" t="n">
        <f aca="false">IF(ISNUMBER(C1181),C1181-AP1181,0)</f>
        <v>65.5155294329143</v>
      </c>
      <c r="AT1181" s="32"/>
      <c r="AU1181" s="33"/>
      <c r="AV1181" s="33"/>
      <c r="AW1181" s="31"/>
      <c r="AX1181" s="31"/>
    </row>
    <row r="1182" customFormat="false" ht="16.5" hidden="false" customHeight="true" outlineLevel="0" collapsed="false">
      <c r="A1182" s="23" t="n">
        <v>1181</v>
      </c>
      <c r="B1182" s="24" t="n">
        <v>41537</v>
      </c>
      <c r="C1182" s="23" t="n">
        <v>8846</v>
      </c>
      <c r="D1182" s="25"/>
      <c r="E1182" s="25" t="n">
        <v>323000</v>
      </c>
      <c r="F1182" s="25"/>
      <c r="G1182" s="25" t="n">
        <v>106.218</v>
      </c>
      <c r="H1182" s="25" t="n">
        <v>109.976</v>
      </c>
      <c r="I1182" s="25" t="n">
        <v>3.547</v>
      </c>
      <c r="J1182" s="25" t="n">
        <v>16728.687</v>
      </c>
      <c r="K1182" s="25" t="n">
        <v>911492</v>
      </c>
      <c r="L1182" s="25" t="n">
        <v>1766</v>
      </c>
      <c r="M1182" s="25" t="n">
        <v>15.827</v>
      </c>
      <c r="N1182" s="25" t="n">
        <v>263946</v>
      </c>
      <c r="O1182" s="25" t="n">
        <v>11372.6</v>
      </c>
      <c r="P1182" s="25" t="n">
        <v>3000935</v>
      </c>
      <c r="Q1182" s="25" t="n">
        <v>54000</v>
      </c>
      <c r="R1182" s="25" t="n">
        <v>14496</v>
      </c>
      <c r="S1182" s="25" t="n">
        <v>11.153</v>
      </c>
      <c r="T1182" s="25" t="n">
        <v>119</v>
      </c>
      <c r="U1182" s="25" t="n">
        <v>19</v>
      </c>
      <c r="V1182" s="25" t="n">
        <v>91.6</v>
      </c>
      <c r="W1182" s="25" t="n">
        <v>93.7814</v>
      </c>
      <c r="X1182" s="25"/>
      <c r="Y1182" s="25" t="n">
        <v>3.39507102966309</v>
      </c>
      <c r="Z1182" s="25"/>
      <c r="AA1182" s="25" t="n">
        <v>314725</v>
      </c>
      <c r="AB1182" s="26"/>
      <c r="AC1182" s="27" t="n">
        <v>0</v>
      </c>
      <c r="AD1182" s="28" t="n">
        <v>8.7</v>
      </c>
      <c r="AE1182" s="28" t="n">
        <v>49.6</v>
      </c>
      <c r="AF1182" s="27"/>
      <c r="AG1182" s="29" t="n">
        <f aca="false">6753.47943187+0.36116788*I1182+0.01252571*N1182-22.85359542*V1182+0.00407811*AA1182-0.00067349*E1182</f>
        <v>9033.42810527836</v>
      </c>
      <c r="AH1182" s="29" t="n">
        <f aca="false">A1182*'Simple Linear Regression'!$B$18+'Simple Linear Regression'!$B$17</f>
        <v>8892.77314303123</v>
      </c>
      <c r="AI1182" s="29" t="n">
        <f aca="false">7491.3971+0.0137554*N1182-0.00058829*E1182-34.3283*V1182+0.30565*L1182+54.6031*M1182</f>
        <v>9191.5711221</v>
      </c>
      <c r="AJ1182" s="29" t="n">
        <f aca="false">7491.3971-0.00058829*E1182+0.30565*L1182+54.6031*M1182+0.0137554*N1182-34.3283*V1182</f>
        <v>9191.5711221</v>
      </c>
      <c r="AK1182" s="30" t="n">
        <f aca="false">11611.58410651-152.38769329*I456+0.00324611*N456-2.92151591*V456-0.00770426*AA456-0.00077781*E456</f>
        <v>9579.13267503456</v>
      </c>
      <c r="AL1182" s="29" t="n">
        <f aca="false">2192.59+2373.87*I1182+0.0316653*N1182-15.7623*V1182+0.00202406*AA1182-0.000740146*E1182-0.00963493*(I1182*N1182)</f>
        <v>8904.38453308234</v>
      </c>
      <c r="AM1182" s="30" t="n">
        <f aca="false">5205.907083+122.0638992*I1182+13.609808*(N1182/1000)-1.245906883*AD1182+0.7746840854*AE1182-134.2474226*AC1182-1547.125689*IF(AND(B1182&gt;=DATE(2020,3,20),B1182&lt;=DATE(2020,6,26)),1,0)</f>
        <v>9258.70705658414</v>
      </c>
      <c r="AN1182" s="30" t="n">
        <f aca="false">IF(ISNUMBER(C1183),C1183,AN1183)-0.8328750492*(AD1184-AD1183)+3.274150872*(AE1184-AE1183)+0.7954612886*((IF(ISNUMBER(C1183),C1183,AN1183)-IF(ISNUMBER(C1182),C1182,AN1182))-(-0.8328750492*(AD1183-AD1182)+3.274150872*(AE1183-AE1182)))-1.394571582*AO1183+0.4181414112*AO1182</f>
        <v>8368.52450634611</v>
      </c>
      <c r="AP1182" s="31" t="n">
        <f aca="false">AQ1182+AR1181+'ARIMAX(1,1,1) Model'!$C$19*(AR1181-AR1180)+'ARIMAX(1,1,1) Model'!$C$20*AS1181</f>
        <v>8901.62249432095</v>
      </c>
      <c r="AQ1182" s="31" t="n">
        <f aca="false">'ARIMAX(1,1,1) Model'!$C$6*I1182+'ARIMAX(1,1,1) Model'!$C$7*N1182/1000+'ARIMAX(1,1,1) Model'!$C$8*AD1182+'ARIMAX(1,1,1) Model'!$C$9*AE1182+'ARIMAX(1,1,1) Model'!$C$10*AC1182+'ARIMAX(1,1,1) Model'!$C$11*IF(AND(B1182&gt;='ARIMAX(1,1,1) Model'!$C$25,B1182&lt;='ARIMAX(1,1,1) Model'!$C$26),1,0)+'ARIMAX(1,1,1) Model'!$C$12*E1182/1000+'ARIMAX(1,1,1) Model'!$C$13*V1182+'ARIMAX(1,1,1) Model'!$C$14*A1182+'ARIMAX(1,1,1) Model'!$C$15*SIN(2*PI()*A1182/'ARIMAX(1,1,1) Model'!$C$24)+'ARIMAX(1,1,1) Model'!$C$16*COS(2*PI()*A1182/'ARIMAX(1,1,1) Model'!$C$24)+'ARIMAX(1,1,1) Model'!$C$17*SIN(4*PI()*A1182/'ARIMAX(1,1,1) Model'!$C$24)+'ARIMAX(1,1,1) Model'!$C$18*COS(4*PI()*A1182/'ARIMAX(1,1,1) Model'!$C$24)</f>
        <v>2124.08798175304</v>
      </c>
      <c r="AR1182" s="31" t="n">
        <f aca="false">IF(ISNUMBER(C1182),C1182,AP1182)-AQ1182</f>
        <v>6721.91201824696</v>
      </c>
      <c r="AS1182" s="31" t="n">
        <f aca="false">IF(ISNUMBER(C1182),C1182-AP1182,0)</f>
        <v>-55.6224943209454</v>
      </c>
      <c r="AT1182" s="32"/>
      <c r="AU1182" s="33"/>
      <c r="AV1182" s="33"/>
      <c r="AW1182" s="31"/>
      <c r="AX1182" s="31"/>
    </row>
    <row r="1183" customFormat="false" ht="16.5" hidden="false" customHeight="true" outlineLevel="0" collapsed="false">
      <c r="A1183" s="23" t="n">
        <v>1182</v>
      </c>
      <c r="B1183" s="24" t="n">
        <v>41544</v>
      </c>
      <c r="C1183" s="23" t="n">
        <v>8527</v>
      </c>
      <c r="D1183" s="25"/>
      <c r="E1183" s="25" t="n">
        <v>314000</v>
      </c>
      <c r="F1183" s="25"/>
      <c r="G1183" s="25" t="n">
        <v>103.096</v>
      </c>
      <c r="H1183" s="25" t="n">
        <v>108.802</v>
      </c>
      <c r="I1183" s="25" t="n">
        <v>3.495</v>
      </c>
      <c r="J1183" s="25" t="n">
        <v>16728.687</v>
      </c>
      <c r="K1183" s="25" t="n">
        <v>911492</v>
      </c>
      <c r="L1183" s="25" t="n">
        <v>1766</v>
      </c>
      <c r="M1183" s="25" t="n">
        <v>15.827</v>
      </c>
      <c r="N1183" s="25" t="n">
        <v>263946</v>
      </c>
      <c r="O1183" s="25" t="n">
        <v>11372.6</v>
      </c>
      <c r="P1183" s="25" t="n">
        <v>3000935</v>
      </c>
      <c r="Q1183" s="25" t="n">
        <v>54000</v>
      </c>
      <c r="R1183" s="25" t="n">
        <v>14496</v>
      </c>
      <c r="S1183" s="25" t="n">
        <v>11.153</v>
      </c>
      <c r="T1183" s="25" t="n">
        <v>119</v>
      </c>
      <c r="U1183" s="25" t="n">
        <v>19</v>
      </c>
      <c r="V1183" s="25" t="n">
        <v>91.6</v>
      </c>
      <c r="W1183" s="25" t="n">
        <v>92.95612</v>
      </c>
      <c r="X1183" s="25"/>
      <c r="Y1183" s="25" t="n">
        <v>3.39507102966309</v>
      </c>
      <c r="Z1183" s="25"/>
      <c r="AA1183" s="25" t="n">
        <v>314725</v>
      </c>
      <c r="AB1183" s="26"/>
      <c r="AC1183" s="27" t="n">
        <v>0</v>
      </c>
      <c r="AD1183" s="28" t="n">
        <v>11.3</v>
      </c>
      <c r="AE1183" s="28" t="n">
        <v>27.2</v>
      </c>
      <c r="AF1183" s="27"/>
      <c r="AG1183" s="29" t="n">
        <f aca="false">6753.47943187+0.36116788*I1183+0.01252571*N1183-22.85359542*V1183+0.00407811*AA1183-0.00067349*E1183</f>
        <v>9039.4707345486</v>
      </c>
      <c r="AH1183" s="29" t="n">
        <f aca="false">A1183*'Simple Linear Regression'!$B$18+'Simple Linear Regression'!$B$17</f>
        <v>8893.62618011513</v>
      </c>
      <c r="AI1183" s="29" t="n">
        <f aca="false">7491.3971+0.0137554*N1183-0.00058829*E1183-34.3283*V1183+0.30565*L1183+54.6031*M1183</f>
        <v>9196.8657321</v>
      </c>
      <c r="AJ1183" s="29" t="n">
        <f aca="false">7491.3971-0.00058829*E1183+0.30565*L1183+54.6031*M1183+0.0137554*N1183-34.3283*V1183</f>
        <v>9196.8657321</v>
      </c>
      <c r="AK1183" s="30" t="n">
        <f aca="false">11611.58410651-152.38769329*I457+0.00324611*N457-2.92151591*V457-0.00770426*AA457-0.00077781*E457</f>
        <v>9584.42495734127</v>
      </c>
      <c r="AL1183" s="29" t="n">
        <f aca="false">2192.59+2373.87*I1183+0.0316653*N1183-15.7623*V1183+0.00202406*AA1183-0.000740146*E1183-0.00963493*(I1183*N1183)</f>
        <v>8919.8458712389</v>
      </c>
      <c r="AM1183" s="30" t="n">
        <f aca="false">5205.907083+122.0638992*I1183+13.609808*(N1183/1000)-1.245906883*AD1183+0.7746840854*AE1183-134.2474226*AC1183-1547.125689*IF(AND(B1183&gt;=DATE(2020,3,20),B1183&lt;=DATE(2020,6,26)),1,0)</f>
        <v>9231.76745241698</v>
      </c>
      <c r="AN1183" s="30" t="n">
        <f aca="false">IF(ISNUMBER(C1184),C1184,AN1184)-0.8328750492*(AD1185-AD1184)+3.274150872*(AE1185-AE1184)+0.7954612886*((IF(ISNUMBER(C1184),C1184,AN1184)-IF(ISNUMBER(C1183),C1183,AN1183))-(-0.8328750492*(AD1184-AD1183)+3.274150872*(AE1184-AE1183)))-1.394571582*AO1184+0.4181414112*AO1183</f>
        <v>9013.71659547838</v>
      </c>
      <c r="AP1183" s="31" t="n">
        <f aca="false">AQ1183+AR1182+'ARIMAX(1,1,1) Model'!$C$19*(AR1182-AR1181)+'ARIMAX(1,1,1) Model'!$C$20*AS1182</f>
        <v>8837.95452174765</v>
      </c>
      <c r="AQ1183" s="31" t="n">
        <f aca="false">'ARIMAX(1,1,1) Model'!$C$6*I1183+'ARIMAX(1,1,1) Model'!$C$7*N1183/1000+'ARIMAX(1,1,1) Model'!$C$8*AD1183+'ARIMAX(1,1,1) Model'!$C$9*AE1183+'ARIMAX(1,1,1) Model'!$C$10*AC1183+'ARIMAX(1,1,1) Model'!$C$11*IF(AND(B1183&gt;='ARIMAX(1,1,1) Model'!$C$25,B1183&lt;='ARIMAX(1,1,1) Model'!$C$26),1,0)+'ARIMAX(1,1,1) Model'!$C$12*E1183/1000+'ARIMAX(1,1,1) Model'!$C$13*V1183+'ARIMAX(1,1,1) Model'!$C$14*A1183+'ARIMAX(1,1,1) Model'!$C$15*SIN(2*PI()*A1183/'ARIMAX(1,1,1) Model'!$C$24)+'ARIMAX(1,1,1) Model'!$C$16*COS(2*PI()*A1183/'ARIMAX(1,1,1) Model'!$C$24)+'ARIMAX(1,1,1) Model'!$C$17*SIN(4*PI()*A1183/'ARIMAX(1,1,1) Model'!$C$24)+'ARIMAX(1,1,1) Model'!$C$18*COS(4*PI()*A1183/'ARIMAX(1,1,1) Model'!$C$24)</f>
        <v>2074.08454359031</v>
      </c>
      <c r="AR1183" s="31" t="n">
        <f aca="false">IF(ISNUMBER(C1183),C1183,AP1183)-AQ1183</f>
        <v>6452.91545640969</v>
      </c>
      <c r="AS1183" s="31" t="n">
        <f aca="false">IF(ISNUMBER(C1183),C1183-AP1183,0)</f>
        <v>-310.954521747646</v>
      </c>
      <c r="AT1183" s="32"/>
      <c r="AU1183" s="33"/>
      <c r="AV1183" s="33"/>
      <c r="AW1183" s="31"/>
      <c r="AX1183" s="31"/>
    </row>
    <row r="1184" customFormat="false" ht="16.5" hidden="false" customHeight="true" outlineLevel="0" collapsed="false">
      <c r="A1184" s="23" t="n">
        <v>1183</v>
      </c>
      <c r="B1184" s="24" t="n">
        <v>41551</v>
      </c>
      <c r="C1184" s="23" t="n">
        <v>8846</v>
      </c>
      <c r="D1184" s="25"/>
      <c r="E1184" s="25" t="n">
        <v>319000</v>
      </c>
      <c r="F1184" s="25"/>
      <c r="G1184" s="25" t="n">
        <v>103.144</v>
      </c>
      <c r="H1184" s="25" t="n">
        <v>108.634</v>
      </c>
      <c r="I1184" s="25" t="n">
        <v>3.425</v>
      </c>
      <c r="J1184" s="25" t="n">
        <v>16728.687</v>
      </c>
      <c r="K1184" s="25" t="n">
        <v>911492</v>
      </c>
      <c r="L1184" s="25" t="n">
        <v>1766</v>
      </c>
      <c r="M1184" s="25" t="n">
        <v>15.827</v>
      </c>
      <c r="N1184" s="25" t="n">
        <v>263946</v>
      </c>
      <c r="O1184" s="25" t="n">
        <v>11372.6</v>
      </c>
      <c r="P1184" s="25" t="n">
        <v>3000935</v>
      </c>
      <c r="Q1184" s="25" t="n">
        <v>54000</v>
      </c>
      <c r="R1184" s="25" t="n">
        <v>14496</v>
      </c>
      <c r="S1184" s="25" t="n">
        <v>11.153</v>
      </c>
      <c r="T1184" s="25" t="n">
        <v>119</v>
      </c>
      <c r="U1184" s="25" t="n">
        <v>19</v>
      </c>
      <c r="V1184" s="25" t="n">
        <v>91.6</v>
      </c>
      <c r="W1184" s="25" t="n">
        <v>92.82678</v>
      </c>
      <c r="X1184" s="25"/>
      <c r="Y1184" s="25" t="n">
        <v>3.39507102966309</v>
      </c>
      <c r="Z1184" s="25"/>
      <c r="AA1184" s="25" t="n">
        <v>314725</v>
      </c>
      <c r="AB1184" s="26"/>
      <c r="AC1184" s="27" t="n">
        <v>0</v>
      </c>
      <c r="AD1184" s="28" t="n">
        <v>4.4</v>
      </c>
      <c r="AE1184" s="28" t="n">
        <v>36.2</v>
      </c>
      <c r="AF1184" s="27"/>
      <c r="AG1184" s="29" t="n">
        <f aca="false">6753.47943187+0.36116788*I1184+0.01252571*N1184-22.85359542*V1184+0.00407811*AA1184-0.00067349*E1184</f>
        <v>9036.078002797</v>
      </c>
      <c r="AH1184" s="29" t="n">
        <f aca="false">A1184*'Simple Linear Regression'!$B$18+'Simple Linear Regression'!$B$17</f>
        <v>8894.47921719904</v>
      </c>
      <c r="AI1184" s="29" t="n">
        <f aca="false">7491.3971+0.0137554*N1184-0.00058829*E1184-34.3283*V1184+0.30565*L1184+54.6031*M1184</f>
        <v>9193.9242821</v>
      </c>
      <c r="AJ1184" s="29" t="n">
        <f aca="false">7491.3971-0.00058829*E1184+0.30565*L1184+54.6031*M1184+0.0137554*N1184-34.3283*V1184</f>
        <v>9193.9242821</v>
      </c>
      <c r="AK1184" s="30" t="n">
        <f aca="false">11611.58410651-152.38769329*I458+0.00324611*N458-2.92151591*V458-0.00770426*AA458-0.00077781*E458</f>
        <v>9579.8497116483</v>
      </c>
      <c r="AL1184" s="29" t="n">
        <f aca="false">2192.59+2373.87*I1184+0.0316653*N1184-15.7623*V1184+0.00202406*AA1184-0.000740146*E1184-0.00963493*(I1184*N1184)</f>
        <v>8927.9913276035</v>
      </c>
      <c r="AM1184" s="30" t="n">
        <f aca="false">5205.907083+122.0638992*I1184+13.609808*(N1184/1000)-1.245906883*AD1184+0.7746840854*AE1184-134.2474226*AC1184-1547.125689*IF(AND(B1184&gt;=DATE(2020,3,20),B1184&lt;=DATE(2020,6,26)),1,0)</f>
        <v>9238.79189373428</v>
      </c>
      <c r="AN1184" s="30" t="n">
        <f aca="false">IF(ISNUMBER(C1185),C1185,AN1185)-0.8328750492*(AD1186-AD1185)+3.274150872*(AE1186-AE1185)+0.7954612886*((IF(ISNUMBER(C1185),C1185,AN1185)-IF(ISNUMBER(C1184),C1184,AN1184))-(-0.8328750492*(AD1185-AD1184)+3.274150872*(AE1185-AE1184)))-1.394571582*AO1185+0.4181414112*AO1184</f>
        <v>9283.37394445987</v>
      </c>
      <c r="AP1184" s="31" t="n">
        <f aca="false">AQ1184+AR1183+'ARIMAX(1,1,1) Model'!$C$19*(AR1183-AR1182)+'ARIMAX(1,1,1) Model'!$C$20*AS1183</f>
        <v>8814.22368663518</v>
      </c>
      <c r="AQ1184" s="31" t="n">
        <f aca="false">'ARIMAX(1,1,1) Model'!$C$6*I1184+'ARIMAX(1,1,1) Model'!$C$7*N1184/1000+'ARIMAX(1,1,1) Model'!$C$8*AD1184+'ARIMAX(1,1,1) Model'!$C$9*AE1184+'ARIMAX(1,1,1) Model'!$C$10*AC1184+'ARIMAX(1,1,1) Model'!$C$11*IF(AND(B1184&gt;='ARIMAX(1,1,1) Model'!$C$25,B1184&lt;='ARIMAX(1,1,1) Model'!$C$26),1,0)+'ARIMAX(1,1,1) Model'!$C$12*E1184/1000+'ARIMAX(1,1,1) Model'!$C$13*V1184+'ARIMAX(1,1,1) Model'!$C$14*A1184+'ARIMAX(1,1,1) Model'!$C$15*SIN(2*PI()*A1184/'ARIMAX(1,1,1) Model'!$C$24)+'ARIMAX(1,1,1) Model'!$C$16*COS(2*PI()*A1184/'ARIMAX(1,1,1) Model'!$C$24)+'ARIMAX(1,1,1) Model'!$C$17*SIN(4*PI()*A1184/'ARIMAX(1,1,1) Model'!$C$24)+'ARIMAX(1,1,1) Model'!$C$18*COS(4*PI()*A1184/'ARIMAX(1,1,1) Model'!$C$24)</f>
        <v>2107.65887639202</v>
      </c>
      <c r="AR1184" s="31" t="n">
        <f aca="false">IF(ISNUMBER(C1184),C1184,AP1184)-AQ1184</f>
        <v>6738.34112360798</v>
      </c>
      <c r="AS1184" s="31" t="n">
        <f aca="false">IF(ISNUMBER(C1184),C1184-AP1184,0)</f>
        <v>31.7763133648186</v>
      </c>
      <c r="AT1184" s="32"/>
      <c r="AU1184" s="33"/>
      <c r="AV1184" s="33"/>
      <c r="AW1184" s="31"/>
      <c r="AX1184" s="31"/>
    </row>
    <row r="1185" customFormat="false" ht="16.5" hidden="false" customHeight="true" outlineLevel="0" collapsed="false">
      <c r="A1185" s="23" t="n">
        <v>1184</v>
      </c>
      <c r="B1185" s="24" t="n">
        <v>41558</v>
      </c>
      <c r="C1185" s="23" t="n">
        <v>9077</v>
      </c>
      <c r="D1185" s="25"/>
      <c r="E1185" s="25" t="n">
        <v>368000</v>
      </c>
      <c r="F1185" s="25"/>
      <c r="G1185" s="25" t="n">
        <v>102.698</v>
      </c>
      <c r="H1185" s="25" t="n">
        <v>110.304</v>
      </c>
      <c r="I1185" s="25" t="n">
        <v>3.367</v>
      </c>
      <c r="J1185" s="25" t="n">
        <v>16728.687</v>
      </c>
      <c r="K1185" s="25" t="n">
        <v>854374</v>
      </c>
      <c r="L1185" s="25" t="n">
        <v>1781</v>
      </c>
      <c r="M1185" s="25" t="n">
        <v>15.827</v>
      </c>
      <c r="N1185" s="25" t="n">
        <v>263946</v>
      </c>
      <c r="O1185" s="25" t="n">
        <v>11406.6</v>
      </c>
      <c r="P1185" s="25" t="n">
        <v>3000935</v>
      </c>
      <c r="Q1185" s="25" t="n">
        <v>54000</v>
      </c>
      <c r="R1185" s="25" t="n">
        <v>14496</v>
      </c>
      <c r="S1185" s="25" t="n">
        <v>11.153</v>
      </c>
      <c r="T1185" s="25" t="n">
        <v>119</v>
      </c>
      <c r="U1185" s="25" t="n">
        <v>19</v>
      </c>
      <c r="V1185" s="25" t="n">
        <v>92.5</v>
      </c>
      <c r="W1185" s="25" t="n">
        <v>92.80744</v>
      </c>
      <c r="X1185" s="25"/>
      <c r="Y1185" s="25" t="n">
        <v>3.39507102966309</v>
      </c>
      <c r="Z1185" s="25"/>
      <c r="AA1185" s="25" t="n">
        <v>314725</v>
      </c>
      <c r="AB1185" s="26"/>
      <c r="AC1185" s="27" t="n">
        <v>0</v>
      </c>
      <c r="AD1185" s="28" t="n">
        <v>15.1</v>
      </c>
      <c r="AE1185" s="28" t="n">
        <v>21.2</v>
      </c>
      <c r="AF1185" s="27"/>
      <c r="AG1185" s="29" t="n">
        <f aca="false">6753.47943187+0.36116788*I1185+0.01252571*N1185-22.85359542*V1185+0.00407811*AA1185-0.00067349*E1185</f>
        <v>8982.48780918196</v>
      </c>
      <c r="AH1185" s="29" t="n">
        <f aca="false">A1185*'Simple Linear Regression'!$B$18+'Simple Linear Regression'!$B$17</f>
        <v>8895.33225428294</v>
      </c>
      <c r="AI1185" s="29" t="n">
        <f aca="false">7491.3971+0.0137554*N1185-0.00058829*E1185-34.3283*V1185+0.30565*L1185+54.6031*M1185</f>
        <v>9138.7873521</v>
      </c>
      <c r="AJ1185" s="29" t="n">
        <f aca="false">7491.3971-0.00058829*E1185+0.30565*L1185+54.6031*M1185+0.0137554*N1185-34.3283*V1185</f>
        <v>9138.7873521</v>
      </c>
      <c r="AK1185" s="30" t="n">
        <f aca="false">11611.58410651-152.38769329*I459+0.00324611*N459-2.92151591*V459-0.00770426*AA459-0.00077781*E459</f>
        <v>9581.72597856843</v>
      </c>
      <c r="AL1185" s="29" t="n">
        <f aca="false">2192.59+2373.87*I1185+0.0316653*N1185-15.7623*V1185+0.00202406*AA1185-0.000740146*E1185-0.00963493*(I1185*N1185)</f>
        <v>8887.35351516274</v>
      </c>
      <c r="AM1185" s="30" t="n">
        <f aca="false">5205.907083+122.0638992*I1185+13.609808*(N1185/1000)-1.245906883*AD1185+0.7746840854*AE1185-134.2474226*AC1185-1547.125689*IF(AND(B1185&gt;=DATE(2020,3,20),B1185&lt;=DATE(2020,6,26)),1,0)</f>
        <v>9206.76072265158</v>
      </c>
      <c r="AN1185" s="30" t="n">
        <f aca="false">IF(ISNUMBER(C1186),C1186,AN1186)-0.8328750492*(AD1187-AD1186)+3.274150872*(AE1187-AE1186)+0.7954612886*((IF(ISNUMBER(C1186),C1186,AN1186)-IF(ISNUMBER(C1185),C1185,AN1185))-(-0.8328750492*(AD1186-AD1185)+3.274150872*(AE1186-AE1185)))-1.394571582*AO1186+0.4181414112*AO1185</f>
        <v>8513.46440262248</v>
      </c>
      <c r="AP1185" s="31" t="n">
        <f aca="false">AQ1185+AR1184+'ARIMAX(1,1,1) Model'!$C$19*(AR1184-AR1183)+'ARIMAX(1,1,1) Model'!$C$20*AS1184</f>
        <v>8798.62455602582</v>
      </c>
      <c r="AQ1185" s="31" t="n">
        <f aca="false">'ARIMAX(1,1,1) Model'!$C$6*I1185+'ARIMAX(1,1,1) Model'!$C$7*N1185/1000+'ARIMAX(1,1,1) Model'!$C$8*AD1185+'ARIMAX(1,1,1) Model'!$C$9*AE1185+'ARIMAX(1,1,1) Model'!$C$10*AC1185+'ARIMAX(1,1,1) Model'!$C$11*IF(AND(B1185&gt;='ARIMAX(1,1,1) Model'!$C$25,B1185&lt;='ARIMAX(1,1,1) Model'!$C$26),1,0)+'ARIMAX(1,1,1) Model'!$C$12*E1185/1000+'ARIMAX(1,1,1) Model'!$C$13*V1185+'ARIMAX(1,1,1) Model'!$C$14*A1185+'ARIMAX(1,1,1) Model'!$C$15*SIN(2*PI()*A1185/'ARIMAX(1,1,1) Model'!$C$24)+'ARIMAX(1,1,1) Model'!$C$16*COS(2*PI()*A1185/'ARIMAX(1,1,1) Model'!$C$24)+'ARIMAX(1,1,1) Model'!$C$17*SIN(4*PI()*A1185/'ARIMAX(1,1,1) Model'!$C$24)+'ARIMAX(1,1,1) Model'!$C$18*COS(4*PI()*A1185/'ARIMAX(1,1,1) Model'!$C$24)</f>
        <v>2061.04673281544</v>
      </c>
      <c r="AR1185" s="31" t="n">
        <f aca="false">IF(ISNUMBER(C1185),C1185,AP1185)-AQ1185</f>
        <v>7015.95326718456</v>
      </c>
      <c r="AS1185" s="31" t="n">
        <f aca="false">IF(ISNUMBER(C1185),C1185-AP1185,0)</f>
        <v>278.375443974177</v>
      </c>
      <c r="AT1185" s="32"/>
      <c r="AU1185" s="33"/>
      <c r="AV1185" s="33"/>
      <c r="AW1185" s="31"/>
      <c r="AX1185" s="31"/>
    </row>
    <row r="1186" customFormat="false" ht="16.5" hidden="false" customHeight="true" outlineLevel="0" collapsed="false">
      <c r="A1186" s="23" t="n">
        <v>1185</v>
      </c>
      <c r="B1186" s="24" t="n">
        <v>41565</v>
      </c>
      <c r="C1186" s="23" t="n">
        <v>8797</v>
      </c>
      <c r="D1186" s="25"/>
      <c r="E1186" s="25" t="n">
        <v>368000</v>
      </c>
      <c r="F1186" s="25"/>
      <c r="G1186" s="25" t="n">
        <v>101.508</v>
      </c>
      <c r="H1186" s="25" t="n">
        <v>110.108</v>
      </c>
      <c r="I1186" s="25" t="n">
        <v>3.354</v>
      </c>
      <c r="J1186" s="25" t="n">
        <v>16728.687</v>
      </c>
      <c r="K1186" s="25" t="n">
        <v>854374</v>
      </c>
      <c r="L1186" s="25" t="n">
        <v>1781</v>
      </c>
      <c r="M1186" s="25" t="n">
        <v>15.857</v>
      </c>
      <c r="N1186" s="25" t="n">
        <v>268061</v>
      </c>
      <c r="O1186" s="25" t="n">
        <v>11406.6</v>
      </c>
      <c r="P1186" s="25" t="n">
        <v>3000935</v>
      </c>
      <c r="Q1186" s="25" t="n">
        <v>54000</v>
      </c>
      <c r="R1186" s="25" t="n">
        <v>14496</v>
      </c>
      <c r="S1186" s="25" t="n">
        <v>11.153</v>
      </c>
      <c r="T1186" s="25" t="n">
        <v>119</v>
      </c>
      <c r="U1186" s="25" t="n">
        <v>19</v>
      </c>
      <c r="V1186" s="25" t="n">
        <v>92.5</v>
      </c>
      <c r="W1186" s="25" t="n">
        <v>92.84462</v>
      </c>
      <c r="X1186" s="25"/>
      <c r="Y1186" s="25" t="n">
        <v>3.36728978157044</v>
      </c>
      <c r="Z1186" s="25"/>
      <c r="AA1186" s="25" t="n">
        <v>314725</v>
      </c>
      <c r="AB1186" s="26"/>
      <c r="AC1186" s="27" t="n">
        <v>0</v>
      </c>
      <c r="AD1186" s="28" t="n">
        <v>23.7</v>
      </c>
      <c r="AE1186" s="28" t="n">
        <v>16.2</v>
      </c>
      <c r="AF1186" s="27"/>
      <c r="AG1186" s="29" t="n">
        <f aca="false">6753.47943187+0.36116788*I1186+0.01252571*N1186-22.85359542*V1186+0.00407811*AA1186-0.00067349*E1186</f>
        <v>9034.02641064952</v>
      </c>
      <c r="AH1186" s="29" t="n">
        <f aca="false">A1186*'Simple Linear Regression'!$B$18+'Simple Linear Regression'!$B$17</f>
        <v>8896.18529136684</v>
      </c>
      <c r="AI1186" s="29" t="n">
        <f aca="false">7491.3971+0.0137554*N1186-0.00058829*E1186-34.3283*V1186+0.30565*L1186+54.6031*M1186</f>
        <v>9197.0289161</v>
      </c>
      <c r="AJ1186" s="29" t="n">
        <f aca="false">7491.3971-0.00058829*E1186+0.30565*L1186+54.6031*M1186+0.0137554*N1186-34.3283*V1186</f>
        <v>9197.0289161</v>
      </c>
      <c r="AK1186" s="30" t="n">
        <f aca="false">11611.58410651-152.38769329*I460+0.00324611*N460-2.92151591*V460-0.00770426*AA460-0.00077781*E460</f>
        <v>9523.93745641921</v>
      </c>
      <c r="AL1186" s="29" t="n">
        <f aca="false">2192.59+2373.87*I1186+0.0316653*N1186-15.7623*V1186+0.00202406*AA1186-0.000740146*E1186-0.00963493*(I1186*N1186)</f>
        <v>8886.87772097158</v>
      </c>
      <c r="AM1186" s="30" t="n">
        <f aca="false">5205.907083+122.0638992*I1186+13.609808*(N1186/1000)-1.245906883*AD1186+0.7746840854*AE1186-134.2474226*AC1186-1547.125689*IF(AND(B1186&gt;=DATE(2020,3,20),B1186&lt;=DATE(2020,6,26)),1,0)</f>
        <v>9246.59003226118</v>
      </c>
      <c r="AN1186" s="30" t="n">
        <f aca="false">IF(ISNUMBER(C1187),C1187,AN1187)-0.8328750492*(AD1188-AD1187)+3.274150872*(AE1188-AE1187)+0.7954612886*((IF(ISNUMBER(C1187),C1187,AN1187)-IF(ISNUMBER(C1186),C1186,AN1186))-(-0.8328750492*(AD1187-AD1186)+3.274150872*(AE1187-AE1186)))-1.394571582*AO1187+0.4181414112*AO1186</f>
        <v>9354.27987233796</v>
      </c>
      <c r="AP1186" s="31" t="n">
        <f aca="false">AQ1186+AR1185+'ARIMAX(1,1,1) Model'!$C$19*(AR1185-AR1184)+'ARIMAX(1,1,1) Model'!$C$20*AS1185</f>
        <v>8847.1823566674</v>
      </c>
      <c r="AQ1186" s="31" t="n">
        <f aca="false">'ARIMAX(1,1,1) Model'!$C$6*I1186+'ARIMAX(1,1,1) Model'!$C$7*N1186/1000+'ARIMAX(1,1,1) Model'!$C$8*AD1186+'ARIMAX(1,1,1) Model'!$C$9*AE1186+'ARIMAX(1,1,1) Model'!$C$10*AC1186+'ARIMAX(1,1,1) Model'!$C$11*IF(AND(B1186&gt;='ARIMAX(1,1,1) Model'!$C$25,B1186&lt;='ARIMAX(1,1,1) Model'!$C$26),1,0)+'ARIMAX(1,1,1) Model'!$C$12*E1186/1000+'ARIMAX(1,1,1) Model'!$C$13*V1186+'ARIMAX(1,1,1) Model'!$C$14*A1186+'ARIMAX(1,1,1) Model'!$C$15*SIN(2*PI()*A1186/'ARIMAX(1,1,1) Model'!$C$24)+'ARIMAX(1,1,1) Model'!$C$16*COS(2*PI()*A1186/'ARIMAX(1,1,1) Model'!$C$24)+'ARIMAX(1,1,1) Model'!$C$17*SIN(4*PI()*A1186/'ARIMAX(1,1,1) Model'!$C$24)+'ARIMAX(1,1,1) Model'!$C$18*COS(4*PI()*A1186/'ARIMAX(1,1,1) Model'!$C$24)</f>
        <v>2054.7142614823</v>
      </c>
      <c r="AR1186" s="31" t="n">
        <f aca="false">IF(ISNUMBER(C1186),C1186,AP1186)-AQ1186</f>
        <v>6742.2857385177</v>
      </c>
      <c r="AS1186" s="31" t="n">
        <f aca="false">IF(ISNUMBER(C1186),C1186-AP1186,0)</f>
        <v>-50.1823566673957</v>
      </c>
      <c r="AT1186" s="32"/>
      <c r="AU1186" s="33"/>
      <c r="AV1186" s="33"/>
      <c r="AW1186" s="31"/>
      <c r="AX1186" s="31"/>
    </row>
    <row r="1187" customFormat="false" ht="16.5" hidden="false" customHeight="true" outlineLevel="0" collapsed="false">
      <c r="A1187" s="23" t="n">
        <v>1186</v>
      </c>
      <c r="B1187" s="24" t="n">
        <v>41572</v>
      </c>
      <c r="C1187" s="23" t="n">
        <v>9054</v>
      </c>
      <c r="D1187" s="25"/>
      <c r="E1187" s="25" t="n">
        <v>351000</v>
      </c>
      <c r="F1187" s="25"/>
      <c r="G1187" s="25" t="n">
        <v>97.572</v>
      </c>
      <c r="H1187" s="25" t="n">
        <v>107.822</v>
      </c>
      <c r="I1187" s="25" t="n">
        <v>3.36</v>
      </c>
      <c r="J1187" s="25" t="n">
        <v>16728.687</v>
      </c>
      <c r="K1187" s="25" t="n">
        <v>854374</v>
      </c>
      <c r="L1187" s="25" t="n">
        <v>1781</v>
      </c>
      <c r="M1187" s="25" t="n">
        <v>15.857</v>
      </c>
      <c r="N1187" s="25" t="n">
        <v>268061</v>
      </c>
      <c r="O1187" s="25" t="n">
        <v>11406.6</v>
      </c>
      <c r="P1187" s="25" t="n">
        <v>3000935</v>
      </c>
      <c r="Q1187" s="25" t="n">
        <v>54000</v>
      </c>
      <c r="R1187" s="25" t="n">
        <v>14496</v>
      </c>
      <c r="S1187" s="25" t="n">
        <v>11.153</v>
      </c>
      <c r="T1187" s="25" t="n">
        <v>119</v>
      </c>
      <c r="U1187" s="25" t="n">
        <v>19</v>
      </c>
      <c r="V1187" s="25" t="n">
        <v>92.5</v>
      </c>
      <c r="W1187" s="25" t="n">
        <v>92.3674</v>
      </c>
      <c r="X1187" s="25"/>
      <c r="Y1187" s="25" t="n">
        <v>3.36728978157044</v>
      </c>
      <c r="Z1187" s="25"/>
      <c r="AA1187" s="25" t="n">
        <v>314725</v>
      </c>
      <c r="AB1187" s="26"/>
      <c r="AC1187" s="27" t="n">
        <v>0</v>
      </c>
      <c r="AD1187" s="28" t="n">
        <v>66.9</v>
      </c>
      <c r="AE1187" s="28" t="n">
        <v>2.9</v>
      </c>
      <c r="AF1187" s="27"/>
      <c r="AG1187" s="29" t="n">
        <f aca="false">6753.47943187+0.36116788*I1187+0.01252571*N1187-22.85359542*V1187+0.00407811*AA1187-0.00067349*E1187</f>
        <v>9045.4779076568</v>
      </c>
      <c r="AH1187" s="29" t="n">
        <f aca="false">A1187*'Simple Linear Regression'!$B$18+'Simple Linear Regression'!$B$17</f>
        <v>8897.03832845075</v>
      </c>
      <c r="AI1187" s="29" t="n">
        <f aca="false">7491.3971+0.0137554*N1187-0.00058829*E1187-34.3283*V1187+0.30565*L1187+54.6031*M1187</f>
        <v>9207.0298461</v>
      </c>
      <c r="AJ1187" s="29" t="n">
        <f aca="false">7491.3971-0.00058829*E1187+0.30565*L1187+54.6031*M1187+0.0137554*N1187-34.3283*V1187</f>
        <v>9207.0298461</v>
      </c>
      <c r="AK1187" s="30" t="n">
        <f aca="false">11611.58410651-152.38769329*I461+0.00324611*N461-2.92151591*V461-0.00770426*AA461-0.00077781*E461</f>
        <v>9525.08352793999</v>
      </c>
      <c r="AL1187" s="29" t="n">
        <f aca="false">2192.59+2373.87*I1187+0.0316653*N1187-15.7623*V1187+0.00202406*AA1187-0.000740146*E1187-0.00963493*(I1187*N1187)</f>
        <v>8898.2069291472</v>
      </c>
      <c r="AM1187" s="30" t="n">
        <f aca="false">5205.907083+122.0638992*I1187+13.609808*(N1187/1000)-1.245906883*AD1187+0.7746840854*AE1187-134.2474226*AC1187-1547.125689*IF(AND(B1187&gt;=DATE(2020,3,20),B1187&lt;=DATE(2020,6,26)),1,0)</f>
        <v>9183.19593997496</v>
      </c>
      <c r="AN1187" s="30" t="n">
        <f aca="false">IF(ISNUMBER(C1188),C1188,AN1188)-0.8328750492*(AD1189-AD1188)+3.274150872*(AE1189-AE1188)+0.7954612886*((IF(ISNUMBER(C1188),C1188,AN1188)-IF(ISNUMBER(C1187),C1187,AN1187))-(-0.8328750492*(AD1188-AD1187)+3.274150872*(AE1188-AE1187)))-1.394571582*AO1188+0.4181414112*AO1187</f>
        <v>9416.28753084007</v>
      </c>
      <c r="AP1187" s="31" t="n">
        <f aca="false">AQ1187+AR1186+'ARIMAX(1,1,1) Model'!$C$19*(AR1186-AR1185)+'ARIMAX(1,1,1) Model'!$C$20*AS1186</f>
        <v>8808.26592868888</v>
      </c>
      <c r="AQ1187" s="31" t="n">
        <f aca="false">'ARIMAX(1,1,1) Model'!$C$6*I1187+'ARIMAX(1,1,1) Model'!$C$7*N1187/1000+'ARIMAX(1,1,1) Model'!$C$8*AD1187+'ARIMAX(1,1,1) Model'!$C$9*AE1187+'ARIMAX(1,1,1) Model'!$C$10*AC1187+'ARIMAX(1,1,1) Model'!$C$11*IF(AND(B1187&gt;='ARIMAX(1,1,1) Model'!$C$25,B1187&lt;='ARIMAX(1,1,1) Model'!$C$26),1,0)+'ARIMAX(1,1,1) Model'!$C$12*E1187/1000+'ARIMAX(1,1,1) Model'!$C$13*V1187+'ARIMAX(1,1,1) Model'!$C$14*A1187+'ARIMAX(1,1,1) Model'!$C$15*SIN(2*PI()*A1187/'ARIMAX(1,1,1) Model'!$C$24)+'ARIMAX(1,1,1) Model'!$C$16*COS(2*PI()*A1187/'ARIMAX(1,1,1) Model'!$C$24)+'ARIMAX(1,1,1) Model'!$C$17*SIN(4*PI()*A1187/'ARIMAX(1,1,1) Model'!$C$24)+'ARIMAX(1,1,1) Model'!$C$18*COS(4*PI()*A1187/'ARIMAX(1,1,1) Model'!$C$24)</f>
        <v>2047.50312352136</v>
      </c>
      <c r="AR1187" s="31" t="n">
        <f aca="false">IF(ISNUMBER(C1187),C1187,AP1187)-AQ1187</f>
        <v>7006.49687647864</v>
      </c>
      <c r="AS1187" s="31" t="n">
        <f aca="false">IF(ISNUMBER(C1187),C1187-AP1187,0)</f>
        <v>245.734071311119</v>
      </c>
      <c r="AT1187" s="32"/>
      <c r="AU1187" s="33"/>
      <c r="AV1187" s="33"/>
      <c r="AW1187" s="31"/>
      <c r="AX1187" s="31"/>
    </row>
    <row r="1188" customFormat="false" ht="16.5" hidden="false" customHeight="true" outlineLevel="0" collapsed="false">
      <c r="A1188" s="23" t="n">
        <v>1187</v>
      </c>
      <c r="B1188" s="24" t="n">
        <v>41579</v>
      </c>
      <c r="C1188" s="23" t="n">
        <v>9292</v>
      </c>
      <c r="D1188" s="25"/>
      <c r="E1188" s="25" t="n">
        <v>347000</v>
      </c>
      <c r="F1188" s="25"/>
      <c r="G1188" s="25" t="n">
        <v>96.938</v>
      </c>
      <c r="H1188" s="25" t="n">
        <v>107.61</v>
      </c>
      <c r="I1188" s="25" t="n">
        <v>3.294</v>
      </c>
      <c r="J1188" s="25" t="n">
        <v>16728.687</v>
      </c>
      <c r="K1188" s="25" t="n">
        <v>854374</v>
      </c>
      <c r="L1188" s="25" t="n">
        <v>1781</v>
      </c>
      <c r="M1188" s="25" t="n">
        <v>15.857</v>
      </c>
      <c r="N1188" s="25" t="n">
        <v>268061</v>
      </c>
      <c r="O1188" s="25" t="n">
        <v>11406.6</v>
      </c>
      <c r="P1188" s="25" t="n">
        <v>3000935</v>
      </c>
      <c r="Q1188" s="25" t="n">
        <v>54000</v>
      </c>
      <c r="R1188" s="25" t="n">
        <v>14496</v>
      </c>
      <c r="S1188" s="25" t="n">
        <v>11.153</v>
      </c>
      <c r="T1188" s="25" t="n">
        <v>119</v>
      </c>
      <c r="U1188" s="25" t="n">
        <v>19</v>
      </c>
      <c r="V1188" s="25" t="n">
        <v>92.5</v>
      </c>
      <c r="W1188" s="25" t="n">
        <v>92.12996</v>
      </c>
      <c r="X1188" s="25"/>
      <c r="Y1188" s="25" t="n">
        <v>3.36728978157044</v>
      </c>
      <c r="Z1188" s="25"/>
      <c r="AA1188" s="25" t="n">
        <v>314725</v>
      </c>
      <c r="AB1188" s="26"/>
      <c r="AC1188" s="27" t="n">
        <v>0</v>
      </c>
      <c r="AD1188" s="28" t="n">
        <v>54.9</v>
      </c>
      <c r="AE1188" s="28" t="n">
        <v>9.8</v>
      </c>
      <c r="AF1188" s="27"/>
      <c r="AG1188" s="29" t="n">
        <f aca="false">6753.47943187+0.36116788*I1188+0.01252571*N1188-22.85359542*V1188+0.00407811*AA1188-0.00067349*E1188</f>
        <v>9048.14803057672</v>
      </c>
      <c r="AH1188" s="29" t="n">
        <f aca="false">A1188*'Simple Linear Regression'!$B$18+'Simple Linear Regression'!$B$17</f>
        <v>8897.89136553465</v>
      </c>
      <c r="AI1188" s="29" t="n">
        <f aca="false">7491.3971+0.0137554*N1188-0.00058829*E1188-34.3283*V1188+0.30565*L1188+54.6031*M1188</f>
        <v>9209.3830061</v>
      </c>
      <c r="AJ1188" s="29" t="n">
        <f aca="false">7491.3971-0.00058829*E1188+0.30565*L1188+54.6031*M1188+0.0137554*N1188-34.3283*V1188</f>
        <v>9209.3830061</v>
      </c>
      <c r="AK1188" s="30" t="n">
        <f aca="false">11611.58410651-152.38769329*I462+0.00324611*N462-2.92151591*V462-0.00770426*AA462-0.00077781*E462</f>
        <v>9514.98786947354</v>
      </c>
      <c r="AL1188" s="29" t="n">
        <f aca="false">2192.59+2373.87*I1188+0.0316653*N1188-15.7623*V1188+0.00202406*AA1188-0.000740146*E1188-0.00963493*(I1188*N1188)</f>
        <v>8914.95352521538</v>
      </c>
      <c r="AM1188" s="30" t="n">
        <f aca="false">5205.907083+122.0638992*I1188+13.609808*(N1188/1000)-1.245906883*AD1188+0.7746840854*AE1188-134.2474226*AC1188-1547.125689*IF(AND(B1188&gt;=DATE(2020,3,20),B1188&lt;=DATE(2020,6,26)),1,0)</f>
        <v>9195.43592541302</v>
      </c>
      <c r="AN1188" s="30" t="n">
        <f aca="false">IF(ISNUMBER(C1189),C1189,AN1189)-0.8328750492*(AD1190-AD1189)+3.274150872*(AE1190-AE1189)+0.7954612886*((IF(ISNUMBER(C1189),C1189,AN1189)-IF(ISNUMBER(C1188),C1188,AN1188))-(-0.8328750492*(AD1189-AD1188)+3.274150872*(AE1189-AE1188)))-1.394571582*AO1189+0.4181414112*AO1188</f>
        <v>8829.23457441429</v>
      </c>
      <c r="AP1188" s="31" t="n">
        <f aca="false">AQ1188+AR1187+'ARIMAX(1,1,1) Model'!$C$19*(AR1187-AR1186)+'ARIMAX(1,1,1) Model'!$C$20*AS1187</f>
        <v>8880.70869962029</v>
      </c>
      <c r="AQ1188" s="31" t="n">
        <f aca="false">'ARIMAX(1,1,1) Model'!$C$6*I1188+'ARIMAX(1,1,1) Model'!$C$7*N1188/1000+'ARIMAX(1,1,1) Model'!$C$8*AD1188+'ARIMAX(1,1,1) Model'!$C$9*AE1188+'ARIMAX(1,1,1) Model'!$C$10*AC1188+'ARIMAX(1,1,1) Model'!$C$11*IF(AND(B1188&gt;='ARIMAX(1,1,1) Model'!$C$25,B1188&lt;='ARIMAX(1,1,1) Model'!$C$26),1,0)+'ARIMAX(1,1,1) Model'!$C$12*E1188/1000+'ARIMAX(1,1,1) Model'!$C$13*V1188+'ARIMAX(1,1,1) Model'!$C$14*A1188+'ARIMAX(1,1,1) Model'!$C$15*SIN(2*PI()*A1188/'ARIMAX(1,1,1) Model'!$C$24)+'ARIMAX(1,1,1) Model'!$C$16*COS(2*PI()*A1188/'ARIMAX(1,1,1) Model'!$C$24)+'ARIMAX(1,1,1) Model'!$C$17*SIN(4*PI()*A1188/'ARIMAX(1,1,1) Model'!$C$24)+'ARIMAX(1,1,1) Model'!$C$18*COS(4*PI()*A1188/'ARIMAX(1,1,1) Model'!$C$24)</f>
        <v>2069.62405666811</v>
      </c>
      <c r="AR1188" s="31" t="n">
        <f aca="false">IF(ISNUMBER(C1188),C1188,AP1188)-AQ1188</f>
        <v>7222.37594333189</v>
      </c>
      <c r="AS1188" s="31" t="n">
        <f aca="false">IF(ISNUMBER(C1188),C1188-AP1188,0)</f>
        <v>411.291300379715</v>
      </c>
      <c r="AT1188" s="32"/>
      <c r="AU1188" s="33"/>
      <c r="AV1188" s="33"/>
      <c r="AW1188" s="31"/>
      <c r="AX1188" s="31"/>
    </row>
    <row r="1189" customFormat="false" ht="16.5" hidden="false" customHeight="true" outlineLevel="0" collapsed="false">
      <c r="A1189" s="23" t="n">
        <v>1188</v>
      </c>
      <c r="B1189" s="24" t="n">
        <v>41586</v>
      </c>
      <c r="C1189" s="23" t="n">
        <v>9032</v>
      </c>
      <c r="D1189" s="25"/>
      <c r="E1189" s="25" t="n">
        <v>342000</v>
      </c>
      <c r="F1189" s="25"/>
      <c r="G1189" s="25" t="n">
        <v>94.306</v>
      </c>
      <c r="H1189" s="25" t="n">
        <v>104.538</v>
      </c>
      <c r="I1189" s="25" t="n">
        <v>3.265</v>
      </c>
      <c r="J1189" s="25" t="n">
        <v>16953.838</v>
      </c>
      <c r="K1189" s="25" t="n">
        <v>854374</v>
      </c>
      <c r="L1189" s="25" t="n">
        <v>1760</v>
      </c>
      <c r="M1189" s="25" t="n">
        <v>15.857</v>
      </c>
      <c r="N1189" s="25" t="n">
        <v>268061</v>
      </c>
      <c r="O1189" s="25" t="n">
        <v>11445.9</v>
      </c>
      <c r="P1189" s="25" t="n">
        <v>3000935</v>
      </c>
      <c r="Q1189" s="25" t="n">
        <v>54000</v>
      </c>
      <c r="R1189" s="25" t="n">
        <v>14496</v>
      </c>
      <c r="S1189" s="25" t="n">
        <v>11.153</v>
      </c>
      <c r="T1189" s="25" t="n">
        <v>119.5</v>
      </c>
      <c r="U1189" s="25" t="n">
        <v>19</v>
      </c>
      <c r="V1189" s="25" t="n">
        <v>91.4</v>
      </c>
      <c r="W1189" s="25" t="n">
        <v>92.53598</v>
      </c>
      <c r="X1189" s="25"/>
      <c r="Y1189" s="25" t="n">
        <v>3.36728978157044</v>
      </c>
      <c r="Z1189" s="25"/>
      <c r="AA1189" s="25" t="n">
        <v>314725</v>
      </c>
      <c r="AB1189" s="26"/>
      <c r="AC1189" s="27" t="n">
        <v>0</v>
      </c>
      <c r="AD1189" s="28" t="n">
        <v>76.7</v>
      </c>
      <c r="AE1189" s="28" t="n">
        <v>3.4</v>
      </c>
      <c r="AF1189" s="27"/>
      <c r="AG1189" s="29" t="n">
        <f aca="false">6753.47943187+0.36116788*I1189+0.01252571*N1189-22.85359542*V1189+0.00407811*AA1189-0.00067349*E1189</f>
        <v>9076.6439616702</v>
      </c>
      <c r="AH1189" s="29" t="n">
        <f aca="false">A1189*'Simple Linear Regression'!$B$18+'Simple Linear Regression'!$B$17</f>
        <v>8898.74440261856</v>
      </c>
      <c r="AI1189" s="29" t="n">
        <f aca="false">7491.3971+0.0137554*N1189-0.00058829*E1189-34.3283*V1189+0.30565*L1189+54.6031*M1189</f>
        <v>9243.6669361</v>
      </c>
      <c r="AJ1189" s="29" t="n">
        <f aca="false">7491.3971-0.00058829*E1189+0.30565*L1189+54.6031*M1189+0.0137554*N1189-34.3283*V1189</f>
        <v>9243.6669361</v>
      </c>
      <c r="AK1189" s="30" t="n">
        <f aca="false">11611.58410651-152.38769329*I463+0.00324611*N463-2.92151591*V463-0.00770426*AA463-0.00077781*E463</f>
        <v>9520.00818944083</v>
      </c>
      <c r="AL1189" s="29" t="n">
        <f aca="false">2192.59+2373.87*I1189+0.0316653*N1189-15.7623*V1189+0.00202406*AA1189-0.000740146*E1189-0.00963493*(I1189*N1189)</f>
        <v>8942.05027536655</v>
      </c>
      <c r="AM1189" s="30" t="n">
        <f aca="false">5205.907083+122.0638992*I1189+13.609808*(N1189/1000)-1.245906883*AD1189+0.7746840854*AE1189-134.2474226*AC1189-1547.125689*IF(AND(B1189&gt;=DATE(2020,3,20),B1189&lt;=DATE(2020,6,26)),1,0)</f>
        <v>9159.77732414026</v>
      </c>
      <c r="AN1189" s="30" t="n">
        <f aca="false">IF(ISNUMBER(C1190),C1190,AN1190)-0.8328750492*(AD1191-AD1190)+3.274150872*(AE1191-AE1190)+0.7954612886*((IF(ISNUMBER(C1190),C1190,AN1190)-IF(ISNUMBER(C1189),C1189,AN1189))-(-0.8328750492*(AD1190-AD1189)+3.274150872*(AE1190-AE1189)))-1.394571582*AO1190+0.4181414112*AO1189</f>
        <v>8888.66908376376</v>
      </c>
      <c r="AP1189" s="31" t="n">
        <f aca="false">AQ1189+AR1188+'ARIMAX(1,1,1) Model'!$C$19*(AR1188-AR1187)+'ARIMAX(1,1,1) Model'!$C$20*AS1188</f>
        <v>8917.48427738272</v>
      </c>
      <c r="AQ1189" s="31" t="n">
        <f aca="false">'ARIMAX(1,1,1) Model'!$C$6*I1189+'ARIMAX(1,1,1) Model'!$C$7*N1189/1000+'ARIMAX(1,1,1) Model'!$C$8*AD1189+'ARIMAX(1,1,1) Model'!$C$9*AE1189+'ARIMAX(1,1,1) Model'!$C$10*AC1189+'ARIMAX(1,1,1) Model'!$C$11*IF(AND(B1189&gt;='ARIMAX(1,1,1) Model'!$C$25,B1189&lt;='ARIMAX(1,1,1) Model'!$C$26),1,0)+'ARIMAX(1,1,1) Model'!$C$12*E1189/1000+'ARIMAX(1,1,1) Model'!$C$13*V1189+'ARIMAX(1,1,1) Model'!$C$14*A1189+'ARIMAX(1,1,1) Model'!$C$15*SIN(2*PI()*A1189/'ARIMAX(1,1,1) Model'!$C$24)+'ARIMAX(1,1,1) Model'!$C$16*COS(2*PI()*A1189/'ARIMAX(1,1,1) Model'!$C$24)+'ARIMAX(1,1,1) Model'!$C$17*SIN(4*PI()*A1189/'ARIMAX(1,1,1) Model'!$C$24)+'ARIMAX(1,1,1) Model'!$C$18*COS(4*PI()*A1189/'ARIMAX(1,1,1) Model'!$C$24)</f>
        <v>2044.24980226053</v>
      </c>
      <c r="AR1189" s="31" t="n">
        <f aca="false">IF(ISNUMBER(C1189),C1189,AP1189)-AQ1189</f>
        <v>6987.75019773947</v>
      </c>
      <c r="AS1189" s="31" t="n">
        <f aca="false">IF(ISNUMBER(C1189),C1189-AP1189,0)</f>
        <v>114.515722617276</v>
      </c>
      <c r="AT1189" s="32"/>
      <c r="AU1189" s="33"/>
      <c r="AV1189" s="33"/>
      <c r="AW1189" s="31"/>
      <c r="AX1189" s="31"/>
    </row>
    <row r="1190" customFormat="false" ht="16.5" hidden="false" customHeight="true" outlineLevel="0" collapsed="false">
      <c r="A1190" s="23" t="n">
        <v>1189</v>
      </c>
      <c r="B1190" s="24" t="n">
        <v>41593</v>
      </c>
      <c r="C1190" s="23" t="n">
        <v>8924</v>
      </c>
      <c r="D1190" s="25"/>
      <c r="E1190" s="25" t="n">
        <v>340000</v>
      </c>
      <c r="F1190" s="25"/>
      <c r="G1190" s="25" t="n">
        <v>93.944</v>
      </c>
      <c r="H1190" s="25" t="n">
        <v>107.098</v>
      </c>
      <c r="I1190" s="25" t="n">
        <v>3.194</v>
      </c>
      <c r="J1190" s="25" t="n">
        <v>16953.838</v>
      </c>
      <c r="K1190" s="25" t="n">
        <v>871336</v>
      </c>
      <c r="L1190" s="25" t="n">
        <v>1760</v>
      </c>
      <c r="M1190" s="25" t="n">
        <v>15.857</v>
      </c>
      <c r="N1190" s="25" t="n">
        <v>242536</v>
      </c>
      <c r="O1190" s="25" t="n">
        <v>11445.9</v>
      </c>
      <c r="P1190" s="25" t="n">
        <v>3000935</v>
      </c>
      <c r="Q1190" s="25" t="n">
        <v>54000</v>
      </c>
      <c r="R1190" s="25" t="n">
        <v>14496</v>
      </c>
      <c r="S1190" s="25" t="n">
        <v>11.153</v>
      </c>
      <c r="T1190" s="25" t="n">
        <v>119.5</v>
      </c>
      <c r="U1190" s="25" t="n">
        <v>19</v>
      </c>
      <c r="V1190" s="25" t="n">
        <v>91.4</v>
      </c>
      <c r="W1190" s="25" t="n">
        <v>93.26072</v>
      </c>
      <c r="X1190" s="25"/>
      <c r="Y1190" s="25" t="n">
        <v>3.36728978157044</v>
      </c>
      <c r="Z1190" s="25"/>
      <c r="AA1190" s="25" t="n">
        <v>314725</v>
      </c>
      <c r="AB1190" s="26"/>
      <c r="AC1190" s="27" t="n">
        <v>0</v>
      </c>
      <c r="AD1190" s="28" t="n">
        <v>108.4</v>
      </c>
      <c r="AE1190" s="28" t="n">
        <v>3.2</v>
      </c>
      <c r="AF1190" s="27"/>
      <c r="AG1190" s="29" t="n">
        <f aca="false">6753.47943187+0.36116788*I1190+0.01252571*N1190-22.85359542*V1190+0.00407811*AA1190-0.00067349*E1190</f>
        <v>8758.24655100072</v>
      </c>
      <c r="AH1190" s="29" t="n">
        <f aca="false">A1190*'Simple Linear Regression'!$B$18+'Simple Linear Regression'!$B$17</f>
        <v>8899.59743970246</v>
      </c>
      <c r="AI1190" s="29" t="n">
        <f aca="false">7491.3971+0.0137554*N1190-0.00058829*E1190-34.3283*V1190+0.30565*L1190+54.6031*M1190</f>
        <v>8893.7369311</v>
      </c>
      <c r="AJ1190" s="29" t="n">
        <f aca="false">7491.3971-0.00058829*E1190+0.30565*L1190+54.6031*M1190+0.0137554*N1190-34.3283*V1190</f>
        <v>8893.7369311</v>
      </c>
      <c r="AK1190" s="30" t="n">
        <f aca="false">11611.58410651-152.38769329*I464+0.00324611*N464-2.92151591*V464-0.00770426*AA464-0.00077781*E464</f>
        <v>9561.64053980425</v>
      </c>
      <c r="AL1190" s="29" t="n">
        <f aca="false">2192.59+2373.87*I1190+0.0316653*N1190-15.7623*V1190+0.00202406*AA1190-0.000740146*E1190-0.00963493*(I1190*N1190)</f>
        <v>8935.60968465888</v>
      </c>
      <c r="AM1190" s="30" t="n">
        <f aca="false">5205.907083+122.0638992*I1190+13.609808*(N1190/1000)-1.245906883*AD1190+0.7746840854*AE1190-134.2474226*AC1190-1547.125689*IF(AND(B1190&gt;=DATE(2020,3,20),B1190&lt;=DATE(2020,6,26)),1,0)</f>
        <v>8764.07025308888</v>
      </c>
      <c r="AN1190" s="30" t="n">
        <f aca="false">IF(ISNUMBER(C1191),C1191,AN1191)-0.8328750492*(AD1192-AD1191)+3.274150872*(AE1192-AE1191)+0.7954612886*((IF(ISNUMBER(C1191),C1191,AN1191)-IF(ISNUMBER(C1190),C1190,AN1190))-(-0.8328750492*(AD1191-AD1190)+3.274150872*(AE1191-AE1190)))-1.394571582*AO1191+0.4181414112*AO1190</f>
        <v>8777.95271056323</v>
      </c>
      <c r="AP1190" s="31" t="n">
        <f aca="false">AQ1190+AR1189+'ARIMAX(1,1,1) Model'!$C$19*(AR1189-AR1188)+'ARIMAX(1,1,1) Model'!$C$20*AS1189</f>
        <v>8905.69691755957</v>
      </c>
      <c r="AQ1190" s="31" t="n">
        <f aca="false">'ARIMAX(1,1,1) Model'!$C$6*I1190+'ARIMAX(1,1,1) Model'!$C$7*N1190/1000+'ARIMAX(1,1,1) Model'!$C$8*AD1190+'ARIMAX(1,1,1) Model'!$C$9*AE1190+'ARIMAX(1,1,1) Model'!$C$10*AC1190+'ARIMAX(1,1,1) Model'!$C$11*IF(AND(B1190&gt;='ARIMAX(1,1,1) Model'!$C$25,B1190&lt;='ARIMAX(1,1,1) Model'!$C$26),1,0)+'ARIMAX(1,1,1) Model'!$C$12*E1190/1000+'ARIMAX(1,1,1) Model'!$C$13*V1190+'ARIMAX(1,1,1) Model'!$C$14*A1190+'ARIMAX(1,1,1) Model'!$C$15*SIN(2*PI()*A1190/'ARIMAX(1,1,1) Model'!$C$24)+'ARIMAX(1,1,1) Model'!$C$16*COS(2*PI()*A1190/'ARIMAX(1,1,1) Model'!$C$24)+'ARIMAX(1,1,1) Model'!$C$17*SIN(4*PI()*A1190/'ARIMAX(1,1,1) Model'!$C$24)+'ARIMAX(1,1,1) Model'!$C$18*COS(4*PI()*A1190/'ARIMAX(1,1,1) Model'!$C$24)</f>
        <v>2043.90386566752</v>
      </c>
      <c r="AR1190" s="31" t="n">
        <f aca="false">IF(ISNUMBER(C1190),C1190,AP1190)-AQ1190</f>
        <v>6880.09613433248</v>
      </c>
      <c r="AS1190" s="31" t="n">
        <f aca="false">IF(ISNUMBER(C1190),C1190-AP1190,0)</f>
        <v>18.3030824404268</v>
      </c>
      <c r="AT1190" s="32"/>
      <c r="AU1190" s="33"/>
      <c r="AV1190" s="33"/>
      <c r="AW1190" s="31"/>
      <c r="AX1190" s="31"/>
    </row>
    <row r="1191" customFormat="false" ht="16.5" hidden="false" customHeight="true" outlineLevel="0" collapsed="false">
      <c r="A1191" s="23" t="n">
        <v>1190</v>
      </c>
      <c r="B1191" s="24" t="n">
        <v>41600</v>
      </c>
      <c r="C1191" s="23" t="n">
        <v>8909</v>
      </c>
      <c r="D1191" s="25"/>
      <c r="E1191" s="25" t="n">
        <v>331000</v>
      </c>
      <c r="F1191" s="25"/>
      <c r="G1191" s="25" t="n">
        <v>93.92</v>
      </c>
      <c r="H1191" s="25" t="n">
        <v>109.324</v>
      </c>
      <c r="I1191" s="25" t="n">
        <v>3.219</v>
      </c>
      <c r="J1191" s="25" t="n">
        <v>16953.838</v>
      </c>
      <c r="K1191" s="25" t="n">
        <v>871336</v>
      </c>
      <c r="L1191" s="25" t="n">
        <v>1760</v>
      </c>
      <c r="M1191" s="25" t="n">
        <v>15.727</v>
      </c>
      <c r="N1191" s="25" t="n">
        <v>242536</v>
      </c>
      <c r="O1191" s="25" t="n">
        <v>11445.9</v>
      </c>
      <c r="P1191" s="25" t="n">
        <v>3000935</v>
      </c>
      <c r="Q1191" s="25" t="n">
        <v>54000</v>
      </c>
      <c r="R1191" s="25" t="n">
        <v>14496</v>
      </c>
      <c r="S1191" s="25" t="n">
        <v>11.28</v>
      </c>
      <c r="T1191" s="25" t="n">
        <v>119.5</v>
      </c>
      <c r="U1191" s="25" t="n">
        <v>19</v>
      </c>
      <c r="V1191" s="25" t="n">
        <v>91.4</v>
      </c>
      <c r="W1191" s="25" t="n">
        <v>93.492025</v>
      </c>
      <c r="X1191" s="25"/>
      <c r="Y1191" s="25" t="n">
        <v>3.17473268508911</v>
      </c>
      <c r="Z1191" s="25"/>
      <c r="AA1191" s="25" t="n">
        <v>314725</v>
      </c>
      <c r="AB1191" s="26"/>
      <c r="AC1191" s="27" t="n">
        <v>0</v>
      </c>
      <c r="AD1191" s="28" t="n">
        <v>85.7</v>
      </c>
      <c r="AE1191" s="28" t="n">
        <v>6.3</v>
      </c>
      <c r="AF1191" s="27"/>
      <c r="AG1191" s="29" t="n">
        <f aca="false">6753.47943187+0.36116788*I1191+0.01252571*N1191-22.85359542*V1191+0.00407811*AA1191-0.00067349*E1191</f>
        <v>8764.31699019772</v>
      </c>
      <c r="AH1191" s="29" t="n">
        <f aca="false">A1191*'Simple Linear Regression'!$B$18+'Simple Linear Regression'!$B$17</f>
        <v>8900.45047678637</v>
      </c>
      <c r="AI1191" s="29" t="n">
        <f aca="false">7491.3971+0.0137554*N1191-0.00058829*E1191-34.3283*V1191+0.30565*L1191+54.6031*M1191</f>
        <v>8891.9331381</v>
      </c>
      <c r="AJ1191" s="29" t="n">
        <f aca="false">7491.3971-0.00058829*E1191+0.30565*L1191+54.6031*M1191+0.0137554*N1191-34.3283*V1191</f>
        <v>8891.9331381</v>
      </c>
      <c r="AK1191" s="30" t="n">
        <f aca="false">11611.58410651-152.38769329*I465+0.00324611*N465-2.92151591*V465-0.00770426*AA465-0.00077781*E465</f>
        <v>9550.88771596399</v>
      </c>
      <c r="AL1191" s="29" t="n">
        <f aca="false">2192.59+2373.87*I1191+0.0316653*N1191-15.7623*V1191+0.00202406*AA1191-0.000740146*E1191-0.00963493*(I1191*N1191)</f>
        <v>8943.19731409688</v>
      </c>
      <c r="AM1191" s="30" t="n">
        <f aca="false">5205.907083+122.0638992*I1191+13.609808*(N1191/1000)-1.245906883*AD1191+0.7746840854*AE1191-134.2474226*AC1191-1547.125689*IF(AND(B1191&gt;=DATE(2020,3,20),B1191&lt;=DATE(2020,6,26)),1,0)</f>
        <v>8797.80545747772</v>
      </c>
      <c r="AN1191" s="30" t="n">
        <f aca="false">IF(ISNUMBER(C1192),C1192,AN1192)-0.8328750492*(AD1193-AD1192)+3.274150872*(AE1193-AE1192)+0.7954612886*((IF(ISNUMBER(C1192),C1192,AN1192)-IF(ISNUMBER(C1191),C1191,AN1191))-(-0.8328750492*(AD1192-AD1191)+3.274150872*(AE1192-AE1191)))-1.394571582*AO1192+0.4181414112*AO1191</f>
        <v>8979.71456088999</v>
      </c>
      <c r="AP1191" s="31" t="n">
        <f aca="false">AQ1191+AR1190+'ARIMAX(1,1,1) Model'!$C$19*(AR1190-AR1189)+'ARIMAX(1,1,1) Model'!$C$20*AS1190</f>
        <v>8870.9864083923</v>
      </c>
      <c r="AQ1191" s="31" t="n">
        <f aca="false">'ARIMAX(1,1,1) Model'!$C$6*I1191+'ARIMAX(1,1,1) Model'!$C$7*N1191/1000+'ARIMAX(1,1,1) Model'!$C$8*AD1191+'ARIMAX(1,1,1) Model'!$C$9*AE1191+'ARIMAX(1,1,1) Model'!$C$10*AC1191+'ARIMAX(1,1,1) Model'!$C$11*IF(AND(B1191&gt;='ARIMAX(1,1,1) Model'!$C$25,B1191&lt;='ARIMAX(1,1,1) Model'!$C$26),1,0)+'ARIMAX(1,1,1) Model'!$C$12*E1191/1000+'ARIMAX(1,1,1) Model'!$C$13*V1191+'ARIMAX(1,1,1) Model'!$C$14*A1191+'ARIMAX(1,1,1) Model'!$C$15*SIN(2*PI()*A1191/'ARIMAX(1,1,1) Model'!$C$24)+'ARIMAX(1,1,1) Model'!$C$16*COS(2*PI()*A1191/'ARIMAX(1,1,1) Model'!$C$24)+'ARIMAX(1,1,1) Model'!$C$17*SIN(4*PI()*A1191/'ARIMAX(1,1,1) Model'!$C$24)+'ARIMAX(1,1,1) Model'!$C$18*COS(4*PI()*A1191/'ARIMAX(1,1,1) Model'!$C$24)</f>
        <v>2017.86425415718</v>
      </c>
      <c r="AR1191" s="31" t="n">
        <f aca="false">IF(ISNUMBER(C1191),C1191,AP1191)-AQ1191</f>
        <v>6891.13574584282</v>
      </c>
      <c r="AS1191" s="31" t="n">
        <f aca="false">IF(ISNUMBER(C1191),C1191-AP1191,0)</f>
        <v>38.0135916076997</v>
      </c>
      <c r="AT1191" s="32"/>
      <c r="AU1191" s="33"/>
      <c r="AV1191" s="33"/>
      <c r="AW1191" s="31"/>
      <c r="AX1191" s="31"/>
    </row>
    <row r="1192" customFormat="false" ht="16.5" hidden="false" customHeight="true" outlineLevel="0" collapsed="false">
      <c r="A1192" s="23" t="n">
        <v>1191</v>
      </c>
      <c r="B1192" s="24" t="n">
        <v>41607</v>
      </c>
      <c r="C1192" s="23" t="n">
        <v>8873</v>
      </c>
      <c r="D1192" s="25"/>
      <c r="E1192" s="25" t="n">
        <v>316000</v>
      </c>
      <c r="F1192" s="25"/>
      <c r="G1192" s="25" t="n">
        <v>92.9675</v>
      </c>
      <c r="H1192" s="25" t="n">
        <v>111.315</v>
      </c>
      <c r="I1192" s="25" t="n">
        <v>3.293</v>
      </c>
      <c r="J1192" s="25" t="n">
        <v>16953.838</v>
      </c>
      <c r="K1192" s="25" t="n">
        <v>871336</v>
      </c>
      <c r="L1192" s="25" t="n">
        <v>1760</v>
      </c>
      <c r="M1192" s="25" t="n">
        <v>15.727</v>
      </c>
      <c r="N1192" s="25" t="n">
        <v>242536</v>
      </c>
      <c r="O1192" s="25" t="n">
        <v>11445.9</v>
      </c>
      <c r="P1192" s="25" t="n">
        <v>3000935</v>
      </c>
      <c r="Q1192" s="25" t="n">
        <v>54000</v>
      </c>
      <c r="R1192" s="25" t="n">
        <v>14496</v>
      </c>
      <c r="S1192" s="25" t="n">
        <v>11.28</v>
      </c>
      <c r="T1192" s="25" t="n">
        <v>119.5</v>
      </c>
      <c r="U1192" s="25" t="n">
        <v>19</v>
      </c>
      <c r="V1192" s="25" t="n">
        <v>91.4</v>
      </c>
      <c r="W1192" s="25" t="n">
        <v>93.2562</v>
      </c>
      <c r="X1192" s="25"/>
      <c r="Y1192" s="25" t="n">
        <v>3.17473268508911</v>
      </c>
      <c r="Z1192" s="25"/>
      <c r="AA1192" s="25" t="n">
        <v>314725</v>
      </c>
      <c r="AB1192" s="26"/>
      <c r="AC1192" s="27" t="n">
        <v>1</v>
      </c>
      <c r="AD1192" s="28" t="n">
        <v>176.2</v>
      </c>
      <c r="AE1192" s="28" t="n">
        <v>0</v>
      </c>
      <c r="AF1192" s="27"/>
      <c r="AG1192" s="29" t="n">
        <f aca="false">6753.47943187+0.36116788*I1192+0.01252571*N1192-22.85359542*V1192+0.00407811*AA1192-0.00067349*E1192</f>
        <v>8774.44606662084</v>
      </c>
      <c r="AH1192" s="29" t="n">
        <f aca="false">A1192*'Simple Linear Regression'!$B$18+'Simple Linear Regression'!$B$17</f>
        <v>8901.30351387027</v>
      </c>
      <c r="AI1192" s="29" t="n">
        <f aca="false">7491.3971+0.0137554*N1192-0.00058829*E1192-34.3283*V1192+0.30565*L1192+54.6031*M1192</f>
        <v>8900.7574881</v>
      </c>
      <c r="AJ1192" s="29" t="n">
        <f aca="false">7491.3971-0.00058829*E1192+0.30565*L1192+54.6031*M1192+0.0137554*N1192-34.3283*V1192</f>
        <v>8900.7574881</v>
      </c>
      <c r="AK1192" s="30" t="n">
        <f aca="false">11611.58410651-152.38769329*I466+0.00324611*N466-2.92151591*V466-0.00770426*AA466-0.00077781*E466</f>
        <v>9565.05655519083</v>
      </c>
      <c r="AL1192" s="29" t="n">
        <f aca="false">2192.59+2373.87*I1192+0.0316653*N1192-15.7623*V1192+0.00202406*AA1192-0.000740146*E1192-0.00963493*(I1192*N1192)</f>
        <v>8957.04139779336</v>
      </c>
      <c r="AM1192" s="30" t="n">
        <f aca="false">5205.907083+122.0638992*I1192+13.609808*(N1192/1000)-1.245906883*AD1192+0.7746840854*AE1192-134.2474226*AC1192-1547.125689*IF(AND(B1192&gt;=DATE(2020,3,20),B1192&lt;=DATE(2020,6,26)),1,0)</f>
        <v>8554.955680769</v>
      </c>
      <c r="AN1192" s="30" t="n">
        <f aca="false">IF(ISNUMBER(C1193),C1193,AN1193)-0.8328750492*(AD1194-AD1193)+3.274150872*(AE1194-AE1193)+0.7954612886*((IF(ISNUMBER(C1193),C1193,AN1193)-IF(ISNUMBER(C1192),C1192,AN1192))-(-0.8328750492*(AD1193-AD1192)+3.274150872*(AE1193-AE1192)))-1.394571582*AO1193+0.4181414112*AO1192</f>
        <v>7802.32302671242</v>
      </c>
      <c r="AP1192" s="31" t="n">
        <f aca="false">AQ1192+AR1191+'ARIMAX(1,1,1) Model'!$C$19*(AR1191-AR1190)+'ARIMAX(1,1,1) Model'!$C$20*AS1191</f>
        <v>8773.92971304367</v>
      </c>
      <c r="AQ1192" s="31" t="n">
        <f aca="false">'ARIMAX(1,1,1) Model'!$C$6*I1192+'ARIMAX(1,1,1) Model'!$C$7*N1192/1000+'ARIMAX(1,1,1) Model'!$C$8*AD1192+'ARIMAX(1,1,1) Model'!$C$9*AE1192+'ARIMAX(1,1,1) Model'!$C$10*AC1192+'ARIMAX(1,1,1) Model'!$C$11*IF(AND(B1192&gt;='ARIMAX(1,1,1) Model'!$C$25,B1192&lt;='ARIMAX(1,1,1) Model'!$C$26),1,0)+'ARIMAX(1,1,1) Model'!$C$12*E1192/1000+'ARIMAX(1,1,1) Model'!$C$13*V1192+'ARIMAX(1,1,1) Model'!$C$14*A1192+'ARIMAX(1,1,1) Model'!$C$15*SIN(2*PI()*A1192/'ARIMAX(1,1,1) Model'!$C$24)+'ARIMAX(1,1,1) Model'!$C$16*COS(2*PI()*A1192/'ARIMAX(1,1,1) Model'!$C$24)+'ARIMAX(1,1,1) Model'!$C$17*SIN(4*PI()*A1192/'ARIMAX(1,1,1) Model'!$C$24)+'ARIMAX(1,1,1) Model'!$C$18*COS(4*PI()*A1192/'ARIMAX(1,1,1) Model'!$C$24)</f>
        <v>1915.93266189327</v>
      </c>
      <c r="AR1192" s="31" t="n">
        <f aca="false">IF(ISNUMBER(C1192),C1192,AP1192)-AQ1192</f>
        <v>6957.06733810673</v>
      </c>
      <c r="AS1192" s="31" t="n">
        <f aca="false">IF(ISNUMBER(C1192),C1192-AP1192,0)</f>
        <v>99.0702869563265</v>
      </c>
      <c r="AT1192" s="32"/>
      <c r="AU1192" s="33"/>
      <c r="AV1192" s="33"/>
      <c r="AW1192" s="31"/>
      <c r="AX1192" s="31"/>
    </row>
    <row r="1193" customFormat="false" ht="16.5" hidden="false" customHeight="true" outlineLevel="0" collapsed="false">
      <c r="A1193" s="23" t="n">
        <v>1192</v>
      </c>
      <c r="B1193" s="24" t="n">
        <v>41614</v>
      </c>
      <c r="C1193" s="23" t="n">
        <v>8348</v>
      </c>
      <c r="D1193" s="25"/>
      <c r="E1193" s="25" t="n">
        <v>312000</v>
      </c>
      <c r="F1193" s="25"/>
      <c r="G1193" s="25" t="n">
        <v>96.206</v>
      </c>
      <c r="H1193" s="25" t="n">
        <v>112.278</v>
      </c>
      <c r="I1193" s="25" t="n">
        <v>3.272</v>
      </c>
      <c r="J1193" s="25" t="n">
        <v>16953.838</v>
      </c>
      <c r="K1193" s="25" t="n">
        <v>871336</v>
      </c>
      <c r="L1193" s="25" t="n">
        <v>1744</v>
      </c>
      <c r="M1193" s="25" t="n">
        <v>15.727</v>
      </c>
      <c r="N1193" s="25" t="n">
        <v>242536</v>
      </c>
      <c r="O1193" s="25" t="n">
        <v>11498</v>
      </c>
      <c r="P1193" s="25" t="n">
        <v>3000935</v>
      </c>
      <c r="Q1193" s="25" t="n">
        <v>54000</v>
      </c>
      <c r="R1193" s="25" t="n">
        <v>14496</v>
      </c>
      <c r="S1193" s="25" t="n">
        <v>11.28</v>
      </c>
      <c r="T1193" s="25" t="n">
        <v>119.5</v>
      </c>
      <c r="U1193" s="25" t="n">
        <v>19</v>
      </c>
      <c r="V1193" s="25" t="n">
        <v>90.7</v>
      </c>
      <c r="W1193" s="25" t="n">
        <v>93.598</v>
      </c>
      <c r="X1193" s="25"/>
      <c r="Y1193" s="25" t="n">
        <v>3.17473268508911</v>
      </c>
      <c r="Z1193" s="25"/>
      <c r="AA1193" s="25" t="n">
        <v>314725</v>
      </c>
      <c r="AB1193" s="26"/>
      <c r="AC1193" s="27" t="n">
        <v>0</v>
      </c>
      <c r="AD1193" s="28" t="n">
        <v>115.6</v>
      </c>
      <c r="AE1193" s="28" t="n">
        <v>2.6</v>
      </c>
      <c r="AF1193" s="27"/>
      <c r="AG1193" s="29" t="n">
        <f aca="false">6753.47943187+0.36116788*I1193+0.01252571*N1193-22.85359542*V1193+0.00407811*AA1193-0.00067349*E1193</f>
        <v>8793.12995888936</v>
      </c>
      <c r="AH1193" s="29" t="n">
        <f aca="false">A1193*'Simple Linear Regression'!$B$18+'Simple Linear Regression'!$B$17</f>
        <v>8902.15655095417</v>
      </c>
      <c r="AI1193" s="29" t="n">
        <f aca="false">7491.3971+0.0137554*N1193-0.00058829*E1193-34.3283*V1193+0.30565*L1193+54.6031*M1193</f>
        <v>8922.2500581</v>
      </c>
      <c r="AJ1193" s="29" t="n">
        <f aca="false">7491.3971-0.00058829*E1193+0.30565*L1193+54.6031*M1193+0.0137554*N1193-34.3283*V1193</f>
        <v>8922.2500581</v>
      </c>
      <c r="AK1193" s="30" t="n">
        <f aca="false">11611.58410651-152.38769329*I467+0.00324611*N467-2.92151591*V467-0.00770426*AA467-0.00077781*E467</f>
        <v>9559.97291061412</v>
      </c>
      <c r="AL1193" s="29" t="n">
        <f aca="false">2192.59+2373.87*I1193+0.0316653*N1193-15.7623*V1193+0.00202406*AA1193-0.000740146*E1193-0.00963493*(I1193*N1193)</f>
        <v>8970.25748682544</v>
      </c>
      <c r="AM1193" s="30" t="n">
        <f aca="false">5205.907083+122.0638992*I1193+13.609808*(N1193/1000)-1.245906883*AD1193+0.7746840854*AE1193-134.2474226*AC1193-1547.125689*IF(AND(B1193&gt;=DATE(2020,3,20),B1193&lt;=DATE(2020,6,26)),1,0)</f>
        <v>8764.15589721764</v>
      </c>
      <c r="AN1193" s="30" t="n">
        <f aca="false">IF(ISNUMBER(C1194),C1194,AN1194)-0.8328750492*(AD1195-AD1194)+3.274150872*(AE1195-AE1194)+0.7954612886*((IF(ISNUMBER(C1194),C1194,AN1194)-IF(ISNUMBER(C1193),C1193,AN1193))-(-0.8328750492*(AD1194-AD1193)+3.274150872*(AE1194-AE1193)))-1.394571582*AO1194+0.4181414112*AO1193</f>
        <v>9648.70460516766</v>
      </c>
      <c r="AP1193" s="31" t="n">
        <f aca="false">AQ1193+AR1192+'ARIMAX(1,1,1) Model'!$C$19*(AR1192-AR1191)+'ARIMAX(1,1,1) Model'!$C$20*AS1192</f>
        <v>8836.89106698236</v>
      </c>
      <c r="AQ1193" s="31" t="n">
        <f aca="false">'ARIMAX(1,1,1) Model'!$C$6*I1193+'ARIMAX(1,1,1) Model'!$C$7*N1193/1000+'ARIMAX(1,1,1) Model'!$C$8*AD1193+'ARIMAX(1,1,1) Model'!$C$9*AE1193+'ARIMAX(1,1,1) Model'!$C$10*AC1193+'ARIMAX(1,1,1) Model'!$C$11*IF(AND(B1193&gt;='ARIMAX(1,1,1) Model'!$C$25,B1193&lt;='ARIMAX(1,1,1) Model'!$C$26),1,0)+'ARIMAX(1,1,1) Model'!$C$12*E1193/1000+'ARIMAX(1,1,1) Model'!$C$13*V1193+'ARIMAX(1,1,1) Model'!$C$14*A1193+'ARIMAX(1,1,1) Model'!$C$15*SIN(2*PI()*A1193/'ARIMAX(1,1,1) Model'!$C$24)+'ARIMAX(1,1,1) Model'!$C$16*COS(2*PI()*A1193/'ARIMAX(1,1,1) Model'!$C$24)+'ARIMAX(1,1,1) Model'!$C$17*SIN(4*PI()*A1193/'ARIMAX(1,1,1) Model'!$C$24)+'ARIMAX(1,1,1) Model'!$C$18*COS(4*PI()*A1193/'ARIMAX(1,1,1) Model'!$C$24)</f>
        <v>1962.56484179609</v>
      </c>
      <c r="AR1193" s="31" t="n">
        <f aca="false">IF(ISNUMBER(C1193),C1193,AP1193)-AQ1193</f>
        <v>6385.43515820391</v>
      </c>
      <c r="AS1193" s="31" t="n">
        <f aca="false">IF(ISNUMBER(C1193),C1193-AP1193,0)</f>
        <v>-488.891066982358</v>
      </c>
      <c r="AT1193" s="32"/>
      <c r="AU1193" s="33"/>
      <c r="AV1193" s="33"/>
      <c r="AW1193" s="31"/>
      <c r="AX1193" s="31"/>
    </row>
    <row r="1194" customFormat="false" ht="16.5" hidden="false" customHeight="true" outlineLevel="0" collapsed="false">
      <c r="A1194" s="23" t="n">
        <v>1193</v>
      </c>
      <c r="B1194" s="24" t="n">
        <v>41621</v>
      </c>
      <c r="C1194" s="23" t="n">
        <v>9016</v>
      </c>
      <c r="D1194" s="25"/>
      <c r="E1194" s="25" t="n">
        <v>354000</v>
      </c>
      <c r="F1194" s="25"/>
      <c r="G1194" s="25" t="n">
        <v>97.23</v>
      </c>
      <c r="H1194" s="25" t="n">
        <v>109.104</v>
      </c>
      <c r="I1194" s="25" t="n">
        <v>3.269</v>
      </c>
      <c r="J1194" s="25" t="n">
        <v>16953.838</v>
      </c>
      <c r="K1194" s="25" t="n">
        <v>891472</v>
      </c>
      <c r="L1194" s="25" t="n">
        <v>1744</v>
      </c>
      <c r="M1194" s="25" t="n">
        <v>15.727</v>
      </c>
      <c r="N1194" s="25" t="n">
        <v>242536</v>
      </c>
      <c r="O1194" s="25" t="n">
        <v>11498</v>
      </c>
      <c r="P1194" s="25" t="n">
        <v>3000935</v>
      </c>
      <c r="Q1194" s="25" t="n">
        <v>54000</v>
      </c>
      <c r="R1194" s="25" t="n">
        <v>14496</v>
      </c>
      <c r="S1194" s="25" t="n">
        <v>11.28</v>
      </c>
      <c r="T1194" s="25" t="n">
        <v>119.5</v>
      </c>
      <c r="U1194" s="25" t="n">
        <v>19</v>
      </c>
      <c r="V1194" s="25" t="n">
        <v>90.7</v>
      </c>
      <c r="W1194" s="25" t="n">
        <v>93.70206</v>
      </c>
      <c r="X1194" s="25"/>
      <c r="Y1194" s="25" t="n">
        <v>3.17473268508911</v>
      </c>
      <c r="Z1194" s="25"/>
      <c r="AA1194" s="25" t="n">
        <v>314725</v>
      </c>
      <c r="AB1194" s="26"/>
      <c r="AC1194" s="27" t="n">
        <v>0</v>
      </c>
      <c r="AD1194" s="28" t="n">
        <v>202.8</v>
      </c>
      <c r="AE1194" s="28" t="n">
        <v>0</v>
      </c>
      <c r="AF1194" s="27"/>
      <c r="AG1194" s="29" t="n">
        <f aca="false">6753.47943187+0.36116788*I1194+0.01252571*N1194-22.85359542*V1194+0.00407811*AA1194-0.00067349*E1194</f>
        <v>8764.84229538572</v>
      </c>
      <c r="AH1194" s="29" t="n">
        <f aca="false">A1194*'Simple Linear Regression'!$B$18+'Simple Linear Regression'!$B$17</f>
        <v>8903.00958803808</v>
      </c>
      <c r="AI1194" s="29" t="n">
        <f aca="false">7491.3971+0.0137554*N1194-0.00058829*E1194-34.3283*V1194+0.30565*L1194+54.6031*M1194</f>
        <v>8897.5418781</v>
      </c>
      <c r="AJ1194" s="29" t="n">
        <f aca="false">7491.3971-0.00058829*E1194+0.30565*L1194+54.6031*M1194+0.0137554*N1194-34.3283*V1194</f>
        <v>8897.5418781</v>
      </c>
      <c r="AK1194" s="30" t="n">
        <f aca="false">11611.58410651-152.38769329*I468+0.00324611*N468-2.92151591*V468-0.00770426*AA468-0.00077781*E468</f>
        <v>9551.85829216044</v>
      </c>
      <c r="AL1194" s="29" t="n">
        <f aca="false">2192.59+2373.87*I1194+0.0316653*N1194-15.7623*V1194+0.00202406*AA1194-0.000740146*E1194-0.00963493*(I1194*N1194)</f>
        <v>8939.06019697288</v>
      </c>
      <c r="AM1194" s="30" t="n">
        <f aca="false">5205.907083+122.0638992*I1194+13.609808*(N1194/1000)-1.245906883*AD1194+0.7746840854*AE1194-134.2474226*AC1194-1547.125689*IF(AND(B1194&gt;=DATE(2020,3,20),B1194&lt;=DATE(2020,6,26)),1,0)</f>
        <v>8653.1324467004</v>
      </c>
      <c r="AN1194" s="30" t="n">
        <f aca="false">IF(ISNUMBER(C1195),C1195,AN1195)-0.8328750492*(AD1196-AD1195)+3.274150872*(AE1196-AE1195)+0.7954612886*((IF(ISNUMBER(C1195),C1195,AN1195)-IF(ISNUMBER(C1194),C1194,AN1194))-(-0.8328750492*(AD1195-AD1194)+3.274150872*(AE1195-AE1194)))-1.394571582*AO1195+0.4181414112*AO1194</f>
        <v>9280.64908803135</v>
      </c>
      <c r="AP1194" s="31" t="n">
        <f aca="false">AQ1194+AR1193+'ARIMAX(1,1,1) Model'!$C$19*(AR1193-AR1192)+'ARIMAX(1,1,1) Model'!$C$20*AS1193</f>
        <v>8721.63400249492</v>
      </c>
      <c r="AQ1194" s="31" t="n">
        <f aca="false">'ARIMAX(1,1,1) Model'!$C$6*I1194+'ARIMAX(1,1,1) Model'!$C$7*N1194/1000+'ARIMAX(1,1,1) Model'!$C$8*AD1194+'ARIMAX(1,1,1) Model'!$C$9*AE1194+'ARIMAX(1,1,1) Model'!$C$10*AC1194+'ARIMAX(1,1,1) Model'!$C$11*IF(AND(B1194&gt;='ARIMAX(1,1,1) Model'!$C$25,B1194&lt;='ARIMAX(1,1,1) Model'!$C$26),1,0)+'ARIMAX(1,1,1) Model'!$C$12*E1194/1000+'ARIMAX(1,1,1) Model'!$C$13*V1194+'ARIMAX(1,1,1) Model'!$C$14*A1194+'ARIMAX(1,1,1) Model'!$C$15*SIN(2*PI()*A1194/'ARIMAX(1,1,1) Model'!$C$24)+'ARIMAX(1,1,1) Model'!$C$16*COS(2*PI()*A1194/'ARIMAX(1,1,1) Model'!$C$24)+'ARIMAX(1,1,1) Model'!$C$17*SIN(4*PI()*A1194/'ARIMAX(1,1,1) Model'!$C$24)+'ARIMAX(1,1,1) Model'!$C$18*COS(4*PI()*A1194/'ARIMAX(1,1,1) Model'!$C$24)</f>
        <v>1951.90829344811</v>
      </c>
      <c r="AR1194" s="31" t="n">
        <f aca="false">IF(ISNUMBER(C1194),C1194,AP1194)-AQ1194</f>
        <v>7064.09170655189</v>
      </c>
      <c r="AS1194" s="31" t="n">
        <f aca="false">IF(ISNUMBER(C1194),C1194-AP1194,0)</f>
        <v>294.365997505083</v>
      </c>
      <c r="AT1194" s="32"/>
      <c r="AU1194" s="33"/>
      <c r="AV1194" s="33"/>
      <c r="AW1194" s="31"/>
      <c r="AX1194" s="31"/>
    </row>
    <row r="1195" customFormat="false" ht="16.5" hidden="false" customHeight="true" outlineLevel="0" collapsed="false">
      <c r="A1195" s="23" t="n">
        <v>1194</v>
      </c>
      <c r="B1195" s="24" t="n">
        <v>41628</v>
      </c>
      <c r="C1195" s="23" t="n">
        <v>9176</v>
      </c>
      <c r="D1195" s="25"/>
      <c r="E1195" s="25" t="n">
        <v>364000</v>
      </c>
      <c r="F1195" s="25"/>
      <c r="G1195" s="25" t="n">
        <v>97.854</v>
      </c>
      <c r="H1195" s="25" t="n">
        <v>110.34</v>
      </c>
      <c r="I1195" s="25" t="n">
        <v>3.239</v>
      </c>
      <c r="J1195" s="25" t="n">
        <v>16953.838</v>
      </c>
      <c r="K1195" s="25" t="n">
        <v>891472</v>
      </c>
      <c r="L1195" s="25" t="n">
        <v>1744</v>
      </c>
      <c r="M1195" s="25" t="n">
        <v>16.079</v>
      </c>
      <c r="N1195" s="25" t="n">
        <v>258748</v>
      </c>
      <c r="O1195" s="25" t="n">
        <v>11498</v>
      </c>
      <c r="P1195" s="25" t="n">
        <v>3045859</v>
      </c>
      <c r="Q1195" s="25" t="n">
        <v>54000</v>
      </c>
      <c r="R1195" s="25" t="n">
        <v>14496</v>
      </c>
      <c r="S1195" s="25" t="n">
        <v>11.28</v>
      </c>
      <c r="T1195" s="25" t="n">
        <v>119.5</v>
      </c>
      <c r="U1195" s="25" t="n">
        <v>19</v>
      </c>
      <c r="V1195" s="25" t="n">
        <v>90.7</v>
      </c>
      <c r="W1195" s="25" t="n">
        <v>93.25365</v>
      </c>
      <c r="X1195" s="25"/>
      <c r="Y1195" s="25" t="n">
        <v>3.19659662246704</v>
      </c>
      <c r="Z1195" s="25"/>
      <c r="AA1195" s="25" t="n">
        <v>314725</v>
      </c>
      <c r="AB1195" s="26"/>
      <c r="AC1195" s="27" t="n">
        <v>0</v>
      </c>
      <c r="AD1195" s="28" t="n">
        <v>165.7</v>
      </c>
      <c r="AE1195" s="28" t="n">
        <v>1.8</v>
      </c>
      <c r="AF1195" s="27"/>
      <c r="AG1195" s="29" t="n">
        <f aca="false">6753.47943187+0.36116788*I1195+0.01252571*N1195-22.85359542*V1195+0.00407811*AA1195-0.00067349*E1195</f>
        <v>8961.16337086932</v>
      </c>
      <c r="AH1195" s="29" t="n">
        <f aca="false">A1195*'Simple Linear Regression'!$B$18+'Simple Linear Regression'!$B$17</f>
        <v>8903.86262512198</v>
      </c>
      <c r="AI1195" s="29" t="n">
        <f aca="false">7491.3971+0.0137554*N1195-0.00058829*E1195-34.3283*V1195+0.30565*L1195+54.6031*M1195</f>
        <v>9133.8818141</v>
      </c>
      <c r="AJ1195" s="29" t="n">
        <f aca="false">7491.3971-0.00058829*E1195+0.30565*L1195+54.6031*M1195+0.0137554*N1195-34.3283*V1195</f>
        <v>9133.8818141</v>
      </c>
      <c r="AK1195" s="30" t="n">
        <f aca="false">11611.58410651-152.38769329*I469+0.00324611*N469-2.92151591*V469-0.00770426*AA469-0.00077781*E469</f>
        <v>9518.65459689767</v>
      </c>
      <c r="AL1195" s="29" t="n">
        <f aca="false">2192.59+2373.87*I1195+0.0316653*N1195-15.7623*V1195+0.00202406*AA1195-0.000740146*E1195-0.00963493*(I1195*N1195)</f>
        <v>8937.96839161404</v>
      </c>
      <c r="AM1195" s="30" t="n">
        <f aca="false">5205.907083+122.0638992*I1195+13.609808*(N1195/1000)-1.245906883*AD1195+0.7746840854*AE1195-134.2474226*AC1195-1547.125689*IF(AND(B1195&gt;=DATE(2020,3,20),B1195&lt;=DATE(2020,6,26)),1,0)</f>
        <v>8917.73031373342</v>
      </c>
      <c r="AN1195" s="30" t="n">
        <f aca="false">IF(ISNUMBER(C1196),C1196,AN1196)-0.8328750492*(AD1197-AD1196)+3.274150872*(AE1197-AE1196)+0.7954612886*((IF(ISNUMBER(C1196),C1196,AN1196)-IF(ISNUMBER(C1195),C1195,AN1195))-(-0.8328750492*(AD1196-AD1195)+3.274150872*(AE1196-AE1195)))-1.394571582*AO1196+0.4181414112*AO1195</f>
        <v>8631.07454751125</v>
      </c>
      <c r="AP1195" s="31" t="n">
        <f aca="false">AQ1195+AR1194+'ARIMAX(1,1,1) Model'!$C$19*(AR1194-AR1193)+'ARIMAX(1,1,1) Model'!$C$20*AS1194</f>
        <v>8780.67090965782</v>
      </c>
      <c r="AQ1195" s="31" t="n">
        <f aca="false">'ARIMAX(1,1,1) Model'!$C$6*I1195+'ARIMAX(1,1,1) Model'!$C$7*N1195/1000+'ARIMAX(1,1,1) Model'!$C$8*AD1195+'ARIMAX(1,1,1) Model'!$C$9*AE1195+'ARIMAX(1,1,1) Model'!$C$10*AC1195+'ARIMAX(1,1,1) Model'!$C$11*IF(AND(B1195&gt;='ARIMAX(1,1,1) Model'!$C$25,B1195&lt;='ARIMAX(1,1,1) Model'!$C$26),1,0)+'ARIMAX(1,1,1) Model'!$C$12*E1195/1000+'ARIMAX(1,1,1) Model'!$C$13*V1195+'ARIMAX(1,1,1) Model'!$C$14*A1195+'ARIMAX(1,1,1) Model'!$C$15*SIN(2*PI()*A1195/'ARIMAX(1,1,1) Model'!$C$24)+'ARIMAX(1,1,1) Model'!$C$16*COS(2*PI()*A1195/'ARIMAX(1,1,1) Model'!$C$24)+'ARIMAX(1,1,1) Model'!$C$17*SIN(4*PI()*A1195/'ARIMAX(1,1,1) Model'!$C$24)+'ARIMAX(1,1,1) Model'!$C$18*COS(4*PI()*A1195/'ARIMAX(1,1,1) Model'!$C$24)</f>
        <v>1915.34268815329</v>
      </c>
      <c r="AR1195" s="31" t="n">
        <f aca="false">IF(ISNUMBER(C1195),C1195,AP1195)-AQ1195</f>
        <v>7260.65731184672</v>
      </c>
      <c r="AS1195" s="31" t="n">
        <f aca="false">IF(ISNUMBER(C1195),C1195-AP1195,0)</f>
        <v>395.329090342184</v>
      </c>
      <c r="AT1195" s="32"/>
      <c r="AU1195" s="33"/>
      <c r="AV1195" s="33"/>
      <c r="AW1195" s="31"/>
      <c r="AX1195" s="31"/>
    </row>
    <row r="1196" customFormat="false" ht="16.5" hidden="false" customHeight="true" outlineLevel="0" collapsed="false">
      <c r="A1196" s="23" t="n">
        <v>1195</v>
      </c>
      <c r="B1196" s="24" t="n">
        <v>41635</v>
      </c>
      <c r="C1196" s="23" t="n">
        <v>8893</v>
      </c>
      <c r="D1196" s="25"/>
      <c r="E1196" s="25" t="n">
        <v>334000</v>
      </c>
      <c r="F1196" s="25"/>
      <c r="G1196" s="25" t="n">
        <v>99.1525</v>
      </c>
      <c r="H1196" s="25" t="n">
        <v>111.715</v>
      </c>
      <c r="I1196" s="25" t="n">
        <v>3.271</v>
      </c>
      <c r="J1196" s="25" t="n">
        <v>16953.838</v>
      </c>
      <c r="K1196" s="25" t="n">
        <v>891472</v>
      </c>
      <c r="L1196" s="25" t="n">
        <v>1744</v>
      </c>
      <c r="M1196" s="25" t="n">
        <v>16.079</v>
      </c>
      <c r="N1196" s="25" t="n">
        <v>258748</v>
      </c>
      <c r="O1196" s="25" t="n">
        <v>11498</v>
      </c>
      <c r="P1196" s="25" t="n">
        <v>3045859</v>
      </c>
      <c r="Q1196" s="25" t="n">
        <v>54000</v>
      </c>
      <c r="R1196" s="25" t="n">
        <v>14496</v>
      </c>
      <c r="S1196" s="25" t="n">
        <v>11.28</v>
      </c>
      <c r="T1196" s="25" t="n">
        <v>119.5</v>
      </c>
      <c r="U1196" s="25" t="n">
        <v>19</v>
      </c>
      <c r="V1196" s="25" t="n">
        <v>90.7</v>
      </c>
      <c r="W1196" s="25" t="n">
        <v>93.47962</v>
      </c>
      <c r="X1196" s="25"/>
      <c r="Y1196" s="25" t="n">
        <v>3.19659662246704</v>
      </c>
      <c r="Z1196" s="25"/>
      <c r="AA1196" s="25" t="n">
        <v>314725</v>
      </c>
      <c r="AB1196" s="26"/>
      <c r="AC1196" s="27" t="n">
        <v>1</v>
      </c>
      <c r="AD1196" s="28" t="n">
        <v>153.4</v>
      </c>
      <c r="AE1196" s="28" t="n">
        <v>0.7</v>
      </c>
      <c r="AF1196" s="27"/>
      <c r="AG1196" s="29" t="n">
        <f aca="false">6753.47943187+0.36116788*I1196+0.01252571*N1196-22.85359542*V1196+0.00407811*AA1196-0.00067349*E1196</f>
        <v>8981.37962824148</v>
      </c>
      <c r="AH1196" s="29" t="n">
        <f aca="false">A1196*'Simple Linear Regression'!$B$18+'Simple Linear Regression'!$B$17</f>
        <v>8904.71566220589</v>
      </c>
      <c r="AI1196" s="29" t="n">
        <f aca="false">7491.3971+0.0137554*N1196-0.00058829*E1196-34.3283*V1196+0.30565*L1196+54.6031*M1196</f>
        <v>9151.5305141</v>
      </c>
      <c r="AJ1196" s="29" t="n">
        <f aca="false">7491.3971-0.00058829*E1196+0.30565*L1196+54.6031*M1196+0.0137554*N1196-34.3283*V1196</f>
        <v>9151.5305141</v>
      </c>
      <c r="AK1196" s="30" t="n">
        <f aca="false">11611.58410651-152.38769329*I470+0.00324611*N470-2.92151591*V470-0.00770426*AA470-0.00077781*E470</f>
        <v>9516.75291455265</v>
      </c>
      <c r="AL1196" s="29" t="n">
        <f aca="false">2192.59+2373.87*I1196+0.0316653*N1196-15.7623*V1196+0.00202406*AA1196-0.000740146*E1196-0.00963493*(I1196*N1196)</f>
        <v>8956.36000784956</v>
      </c>
      <c r="AM1196" s="30" t="n">
        <f aca="false">5205.907083+122.0638992*I1196+13.609808*(N1196/1000)-1.245906883*AD1196+0.7746840854*AE1196-134.2474226*AC1196-1547.125689*IF(AND(B1196&gt;=DATE(2020,3,20),B1196&lt;=DATE(2020,6,26)),1,0)</f>
        <v>8801.86143807478</v>
      </c>
      <c r="AN1196" s="30" t="n">
        <f aca="false">IF(ISNUMBER(C1197),C1197,AN1197)-0.8328750492*(AD1198-AD1197)+3.274150872*(AE1198-AE1197)+0.7954612886*((IF(ISNUMBER(C1197),C1197,AN1197)-IF(ISNUMBER(C1196),C1196,AN1196))-(-0.8328750492*(AD1197-AD1196)+3.274150872*(AE1197-AE1196)))-1.394571582*AO1197+0.4181414112*AO1196</f>
        <v>7780.20160506401</v>
      </c>
      <c r="AP1196" s="31" t="n">
        <f aca="false">AQ1196+AR1195+'ARIMAX(1,1,1) Model'!$C$19*(AR1195-AR1194)+'ARIMAX(1,1,1) Model'!$C$20*AS1195</f>
        <v>8701.35604203951</v>
      </c>
      <c r="AQ1196" s="31" t="n">
        <f aca="false">'ARIMAX(1,1,1) Model'!$C$6*I1196+'ARIMAX(1,1,1) Model'!$C$7*N1196/1000+'ARIMAX(1,1,1) Model'!$C$8*AD1196+'ARIMAX(1,1,1) Model'!$C$9*AE1196+'ARIMAX(1,1,1) Model'!$C$10*AC1196+'ARIMAX(1,1,1) Model'!$C$11*IF(AND(B1196&gt;='ARIMAX(1,1,1) Model'!$C$25,B1196&lt;='ARIMAX(1,1,1) Model'!$C$26),1,0)+'ARIMAX(1,1,1) Model'!$C$12*E1196/1000+'ARIMAX(1,1,1) Model'!$C$13*V1196+'ARIMAX(1,1,1) Model'!$C$14*A1196+'ARIMAX(1,1,1) Model'!$C$15*SIN(2*PI()*A1196/'ARIMAX(1,1,1) Model'!$C$24)+'ARIMAX(1,1,1) Model'!$C$16*COS(2*PI()*A1196/'ARIMAX(1,1,1) Model'!$C$24)+'ARIMAX(1,1,1) Model'!$C$17*SIN(4*PI()*A1196/'ARIMAX(1,1,1) Model'!$C$24)+'ARIMAX(1,1,1) Model'!$C$18*COS(4*PI()*A1196/'ARIMAX(1,1,1) Model'!$C$24)</f>
        <v>1777.35655036343</v>
      </c>
      <c r="AR1196" s="31" t="n">
        <f aca="false">IF(ISNUMBER(C1196),C1196,AP1196)-AQ1196</f>
        <v>7115.64344963657</v>
      </c>
      <c r="AS1196" s="31" t="n">
        <f aca="false">IF(ISNUMBER(C1196),C1196-AP1196,0)</f>
        <v>191.643957960488</v>
      </c>
      <c r="AT1196" s="32"/>
      <c r="AU1196" s="33"/>
      <c r="AV1196" s="33"/>
      <c r="AW1196" s="31"/>
      <c r="AX1196" s="31"/>
    </row>
    <row r="1197" customFormat="false" ht="16.5" hidden="false" customHeight="true" outlineLevel="0" collapsed="false">
      <c r="A1197" s="23" t="n">
        <v>1196</v>
      </c>
      <c r="B1197" s="24" t="n">
        <v>41642</v>
      </c>
      <c r="C1197" s="23" t="n">
        <v>8274</v>
      </c>
      <c r="D1197" s="25"/>
      <c r="E1197" s="25" t="n">
        <v>332000</v>
      </c>
      <c r="F1197" s="25"/>
      <c r="G1197" s="25" t="n">
        <v>96.4675</v>
      </c>
      <c r="H1197" s="25" t="n">
        <v>108.7325</v>
      </c>
      <c r="I1197" s="25" t="n">
        <v>3.331</v>
      </c>
      <c r="J1197" s="25" t="n">
        <v>16953.838</v>
      </c>
      <c r="K1197" s="25" t="n">
        <v>891472</v>
      </c>
      <c r="L1197" s="25" t="n">
        <v>1744</v>
      </c>
      <c r="M1197" s="25" t="n">
        <v>16.079</v>
      </c>
      <c r="N1197" s="25" t="n">
        <v>258748</v>
      </c>
      <c r="O1197" s="25" t="n">
        <v>11498</v>
      </c>
      <c r="P1197" s="25" t="n">
        <v>3045859</v>
      </c>
      <c r="Q1197" s="25" t="n">
        <v>54000</v>
      </c>
      <c r="R1197" s="25" t="n">
        <v>14496</v>
      </c>
      <c r="S1197" s="25" t="n">
        <v>11.28</v>
      </c>
      <c r="T1197" s="25" t="n">
        <v>119.5</v>
      </c>
      <c r="U1197" s="25" t="n">
        <v>19</v>
      </c>
      <c r="V1197" s="25" t="n">
        <v>90.7</v>
      </c>
      <c r="W1197" s="25" t="n">
        <v>93.6783</v>
      </c>
      <c r="X1197" s="25"/>
      <c r="Y1197" s="25" t="n">
        <v>3.19659662246704</v>
      </c>
      <c r="Z1197" s="25"/>
      <c r="AA1197" s="25" t="n">
        <v>314725</v>
      </c>
      <c r="AB1197" s="26"/>
      <c r="AC1197" s="27" t="n">
        <v>1</v>
      </c>
      <c r="AD1197" s="28" t="n">
        <v>188.5</v>
      </c>
      <c r="AE1197" s="28" t="n">
        <v>0</v>
      </c>
      <c r="AF1197" s="27"/>
      <c r="AG1197" s="29" t="n">
        <f aca="false">6753.47943187+0.36116788*I1197+0.01252571*N1197-22.85359542*V1197+0.00407811*AA1197-0.00067349*E1197</f>
        <v>8982.74827831428</v>
      </c>
      <c r="AH1197" s="29" t="n">
        <f aca="false">A1197*'Simple Linear Regression'!$B$18+'Simple Linear Regression'!$B$17</f>
        <v>8905.56869928979</v>
      </c>
      <c r="AI1197" s="29" t="n">
        <f aca="false">7491.3971+0.0137554*N1197-0.00058829*E1197-34.3283*V1197+0.30565*L1197+54.6031*M1197</f>
        <v>9152.7070941</v>
      </c>
      <c r="AJ1197" s="29" t="n">
        <f aca="false">7491.3971-0.00058829*E1197+0.30565*L1197+54.6031*M1197+0.0137554*N1197-34.3283*V1197</f>
        <v>9152.7070941</v>
      </c>
      <c r="AK1197" s="30" t="n">
        <f aca="false">11611.58410651-152.38769329*I471+0.00324611*N471-2.92151591*V471-0.00770426*AA471-0.00077781*E471</f>
        <v>9513.19335254036</v>
      </c>
      <c r="AL1197" s="29" t="n">
        <f aca="false">2192.59+2373.87*I1197+0.0316653*N1197-15.7623*V1197+0.00202406*AA1197-0.000740146*E1197-0.00963493*(I1197*N1197)</f>
        <v>8950.69136779116</v>
      </c>
      <c r="AM1197" s="30" t="n">
        <f aca="false">5205.907083+122.0638992*I1197+13.609808*(N1197/1000)-1.245906883*AD1197+0.7746840854*AE1197-134.2474226*AC1197-1547.125689*IF(AND(B1197&gt;=DATE(2020,3,20),B1197&lt;=DATE(2020,6,26)),1,0)</f>
        <v>8764.9116615737</v>
      </c>
      <c r="AN1197" s="30" t="n">
        <f aca="false">IF(ISNUMBER(C1198),C1198,AN1198)-0.8328750492*(AD1199-AD1198)+3.274150872*(AE1199-AE1198)+0.7954612886*((IF(ISNUMBER(C1198),C1198,AN1198)-IF(ISNUMBER(C1197),C1197,AN1197))-(-0.8328750492*(AD1198-AD1197)+3.274150872*(AE1198-AE1197)))-1.394571582*AO1198+0.4181414112*AO1197</f>
        <v>7910.07722002693</v>
      </c>
      <c r="AP1197" s="31" t="n">
        <f aca="false">AQ1197+AR1196+'ARIMAX(1,1,1) Model'!$C$19*(AR1196-AR1195)+'ARIMAX(1,1,1) Model'!$C$20*AS1196</f>
        <v>8686.05623307833</v>
      </c>
      <c r="AQ1197" s="31" t="n">
        <f aca="false">'ARIMAX(1,1,1) Model'!$C$6*I1197+'ARIMAX(1,1,1) Model'!$C$7*N1197/1000+'ARIMAX(1,1,1) Model'!$C$8*AD1197+'ARIMAX(1,1,1) Model'!$C$9*AE1197+'ARIMAX(1,1,1) Model'!$C$10*AC1197+'ARIMAX(1,1,1) Model'!$C$11*IF(AND(B1197&gt;='ARIMAX(1,1,1) Model'!$C$25,B1197&lt;='ARIMAX(1,1,1) Model'!$C$26),1,0)+'ARIMAX(1,1,1) Model'!$C$12*E1197/1000+'ARIMAX(1,1,1) Model'!$C$13*V1197+'ARIMAX(1,1,1) Model'!$C$14*A1197+'ARIMAX(1,1,1) Model'!$C$15*SIN(2*PI()*A1197/'ARIMAX(1,1,1) Model'!$C$24)+'ARIMAX(1,1,1) Model'!$C$16*COS(2*PI()*A1197/'ARIMAX(1,1,1) Model'!$C$24)+'ARIMAX(1,1,1) Model'!$C$17*SIN(4*PI()*A1197/'ARIMAX(1,1,1) Model'!$C$24)+'ARIMAX(1,1,1) Model'!$C$18*COS(4*PI()*A1197/'ARIMAX(1,1,1) Model'!$C$24)</f>
        <v>1757.05178611789</v>
      </c>
      <c r="AR1197" s="31" t="n">
        <f aca="false">IF(ISNUMBER(C1197),C1197,AP1197)-AQ1197</f>
        <v>6516.94821388211</v>
      </c>
      <c r="AS1197" s="31" t="n">
        <f aca="false">IF(ISNUMBER(C1197),C1197-AP1197,0)</f>
        <v>-412.056233078332</v>
      </c>
      <c r="AT1197" s="32"/>
      <c r="AU1197" s="33"/>
      <c r="AV1197" s="33"/>
      <c r="AW1197" s="31"/>
      <c r="AX1197" s="31"/>
    </row>
    <row r="1198" customFormat="false" ht="16.5" hidden="false" customHeight="true" outlineLevel="0" collapsed="false">
      <c r="A1198" s="23" t="n">
        <v>1197</v>
      </c>
      <c r="B1198" s="24" t="n">
        <v>41649</v>
      </c>
      <c r="C1198" s="23" t="n">
        <v>8021</v>
      </c>
      <c r="D1198" s="25"/>
      <c r="E1198" s="25" t="n">
        <v>322000</v>
      </c>
      <c r="F1198" s="25"/>
      <c r="G1198" s="25" t="n">
        <v>92.416</v>
      </c>
      <c r="H1198" s="25" t="n">
        <v>107.014</v>
      </c>
      <c r="I1198" s="25" t="n">
        <v>3.332</v>
      </c>
      <c r="J1198" s="25" t="n">
        <v>16953.838</v>
      </c>
      <c r="K1198" s="25" t="n">
        <v>903863</v>
      </c>
      <c r="L1198" s="25" t="n">
        <v>1756</v>
      </c>
      <c r="M1198" s="25" t="n">
        <v>16.079</v>
      </c>
      <c r="N1198" s="25" t="n">
        <v>258748</v>
      </c>
      <c r="O1198" s="25" t="n">
        <v>11562.5</v>
      </c>
      <c r="P1198" s="25" t="n">
        <v>3045859</v>
      </c>
      <c r="Q1198" s="25" t="n">
        <v>54000</v>
      </c>
      <c r="R1198" s="25" t="n">
        <v>14496</v>
      </c>
      <c r="S1198" s="25" t="n">
        <v>11.28</v>
      </c>
      <c r="T1198" s="25" t="n">
        <v>119.5</v>
      </c>
      <c r="U1198" s="25" t="n">
        <v>19</v>
      </c>
      <c r="V1198" s="25" t="n">
        <v>86.8</v>
      </c>
      <c r="W1198" s="25" t="n">
        <v>93.6791</v>
      </c>
      <c r="X1198" s="25"/>
      <c r="Y1198" s="25" t="n">
        <v>3.19659662246704</v>
      </c>
      <c r="Z1198" s="25"/>
      <c r="AA1198" s="25" t="n">
        <v>314725</v>
      </c>
      <c r="AB1198" s="26"/>
      <c r="AC1198" s="27" t="n">
        <v>0</v>
      </c>
      <c r="AD1198" s="28" t="n">
        <v>220.3</v>
      </c>
      <c r="AE1198" s="28" t="n">
        <v>0</v>
      </c>
      <c r="AF1198" s="27"/>
      <c r="AG1198" s="29" t="n">
        <f aca="false">6753.47943187+0.36116788*I1198+0.01252571*N1198-22.85359542*V1198+0.00407811*AA1198-0.00067349*E1198</f>
        <v>9078.61256162016</v>
      </c>
      <c r="AH1198" s="29" t="n">
        <f aca="false">A1198*'Simple Linear Regression'!$B$18+'Simple Linear Regression'!$B$17</f>
        <v>8906.42173637369</v>
      </c>
      <c r="AI1198" s="29" t="n">
        <f aca="false">7491.3971+0.0137554*N1198-0.00058829*E1198-34.3283*V1198+0.30565*L1198+54.6031*M1198</f>
        <v>9296.1381641</v>
      </c>
      <c r="AJ1198" s="29" t="n">
        <f aca="false">7491.3971-0.00058829*E1198+0.30565*L1198+54.6031*M1198+0.0137554*N1198-34.3283*V1198</f>
        <v>9296.1381641</v>
      </c>
      <c r="AK1198" s="30" t="n">
        <f aca="false">11611.58410651-152.38769329*I472+0.00324611*N472-2.92151591*V472-0.00770426*AA472-0.00077781*E472</f>
        <v>9490.82099330075</v>
      </c>
      <c r="AL1198" s="29" t="n">
        <f aca="false">2192.59+2373.87*I1198+0.0316653*N1198-15.7623*V1198+0.00202406*AA1198-0.000740146*E1198-0.00963493*(I1198*N1198)</f>
        <v>9019.44664892352</v>
      </c>
      <c r="AM1198" s="30" t="n">
        <f aca="false">5205.907083+122.0638992*I1198+13.609808*(N1198/1000)-1.245906883*AD1198+0.7746840854*AE1198-134.2474226*AC1198-1547.125689*IF(AND(B1198&gt;=DATE(2020,3,20),B1198&lt;=DATE(2020,6,26)),1,0)</f>
        <v>8859.6613091935</v>
      </c>
      <c r="AN1198" s="30" t="n">
        <f aca="false">IF(ISNUMBER(C1199),C1199,AN1199)-0.8328750492*(AD1200-AD1199)+3.274150872*(AE1200-AE1199)+0.7954612886*((IF(ISNUMBER(C1199),C1199,AN1199)-IF(ISNUMBER(C1198),C1198,AN1198))-(-0.8328750492*(AD1199-AD1198)+3.274150872*(AE1199-AE1198)))-1.394571582*AO1199+0.4181414112*AO1198</f>
        <v>7973.53435413864</v>
      </c>
      <c r="AP1198" s="31" t="n">
        <f aca="false">AQ1198+AR1197+'ARIMAX(1,1,1) Model'!$C$19*(AR1197-AR1196)+'ARIMAX(1,1,1) Model'!$C$20*AS1197</f>
        <v>8636.59081442997</v>
      </c>
      <c r="AQ1198" s="31" t="n">
        <f aca="false">'ARIMAX(1,1,1) Model'!$C$6*I1198+'ARIMAX(1,1,1) Model'!$C$7*N1198/1000+'ARIMAX(1,1,1) Model'!$C$8*AD1198+'ARIMAX(1,1,1) Model'!$C$9*AE1198+'ARIMAX(1,1,1) Model'!$C$10*AC1198+'ARIMAX(1,1,1) Model'!$C$11*IF(AND(B1198&gt;='ARIMAX(1,1,1) Model'!$C$25,B1198&lt;='ARIMAX(1,1,1) Model'!$C$26),1,0)+'ARIMAX(1,1,1) Model'!$C$12*E1198/1000+'ARIMAX(1,1,1) Model'!$C$13*V1198+'ARIMAX(1,1,1) Model'!$C$14*A1198+'ARIMAX(1,1,1) Model'!$C$15*SIN(2*PI()*A1198/'ARIMAX(1,1,1) Model'!$C$24)+'ARIMAX(1,1,1) Model'!$C$16*COS(2*PI()*A1198/'ARIMAX(1,1,1) Model'!$C$24)+'ARIMAX(1,1,1) Model'!$C$17*SIN(4*PI()*A1198/'ARIMAX(1,1,1) Model'!$C$24)+'ARIMAX(1,1,1) Model'!$C$18*COS(4*PI()*A1198/'ARIMAX(1,1,1) Model'!$C$24)</f>
        <v>1807.14931939332</v>
      </c>
      <c r="AR1198" s="31" t="n">
        <f aca="false">IF(ISNUMBER(C1198),C1198,AP1198)-AQ1198</f>
        <v>6213.85068060668</v>
      </c>
      <c r="AS1198" s="31" t="n">
        <f aca="false">IF(ISNUMBER(C1198),C1198-AP1198,0)</f>
        <v>-615.590814429968</v>
      </c>
      <c r="AT1198" s="32"/>
      <c r="AU1198" s="33"/>
      <c r="AV1198" s="33"/>
      <c r="AW1198" s="31"/>
      <c r="AX1198" s="31"/>
    </row>
    <row r="1199" customFormat="false" ht="16.5" hidden="false" customHeight="true" outlineLevel="0" collapsed="false">
      <c r="A1199" s="23" t="n">
        <v>1198</v>
      </c>
      <c r="B1199" s="24" t="n">
        <v>41656</v>
      </c>
      <c r="C1199" s="23" t="n">
        <v>8059</v>
      </c>
      <c r="D1199" s="25"/>
      <c r="E1199" s="25" t="n">
        <v>318000</v>
      </c>
      <c r="F1199" s="25"/>
      <c r="G1199" s="25" t="n">
        <v>92.976</v>
      </c>
      <c r="H1199" s="25" t="n">
        <v>107.828</v>
      </c>
      <c r="I1199" s="25" t="n">
        <v>3.327</v>
      </c>
      <c r="J1199" s="25" t="n">
        <v>16953.838</v>
      </c>
      <c r="K1199" s="25" t="n">
        <v>903863</v>
      </c>
      <c r="L1199" s="25" t="n">
        <v>1756</v>
      </c>
      <c r="M1199" s="25" t="n">
        <v>15.835</v>
      </c>
      <c r="N1199" s="25" t="n">
        <v>240055</v>
      </c>
      <c r="O1199" s="25" t="n">
        <v>11562.5</v>
      </c>
      <c r="P1199" s="25" t="n">
        <v>3045859</v>
      </c>
      <c r="Q1199" s="25" t="n">
        <v>54000</v>
      </c>
      <c r="R1199" s="25" t="n">
        <v>14496</v>
      </c>
      <c r="S1199" s="25" t="n">
        <v>11.28</v>
      </c>
      <c r="T1199" s="25" t="n">
        <v>119.5</v>
      </c>
      <c r="U1199" s="25" t="n">
        <v>19</v>
      </c>
      <c r="V1199" s="25" t="n">
        <v>86.8</v>
      </c>
      <c r="W1199" s="25" t="n">
        <v>94.10064</v>
      </c>
      <c r="X1199" s="25"/>
      <c r="Y1199" s="25" t="n">
        <v>3.13784050941467</v>
      </c>
      <c r="Z1199" s="25"/>
      <c r="AA1199" s="25" t="n">
        <v>314725</v>
      </c>
      <c r="AB1199" s="26"/>
      <c r="AC1199" s="27" t="n">
        <v>0</v>
      </c>
      <c r="AD1199" s="28" t="n">
        <v>139.5</v>
      </c>
      <c r="AE1199" s="28" t="n">
        <v>0.6</v>
      </c>
      <c r="AF1199" s="27"/>
      <c r="AG1199" s="29" t="n">
        <f aca="false">6753.47943187+0.36116788*I1199+0.01252571*N1199-22.85359542*V1199+0.00407811*AA1199-0.00067349*E1199</f>
        <v>8847.16161875076</v>
      </c>
      <c r="AH1199" s="29" t="n">
        <f aca="false">A1199*'Simple Linear Regression'!$B$18+'Simple Linear Regression'!$B$17</f>
        <v>8907.2747734576</v>
      </c>
      <c r="AI1199" s="29" t="n">
        <f aca="false">7491.3971+0.0137554*N1199-0.00058829*E1199-34.3283*V1199+0.30565*L1199+54.6031*M1199</f>
        <v>9028.0384755</v>
      </c>
      <c r="AJ1199" s="29" t="n">
        <f aca="false">7491.3971-0.00058829*E1199+0.30565*L1199+54.6031*M1199+0.0137554*N1199-34.3283*V1199</f>
        <v>9028.0384755</v>
      </c>
      <c r="AK1199" s="30" t="n">
        <f aca="false">11611.58410651-152.38769329*I473+0.00324611*N473-2.92151591*V473-0.00770426*AA473-0.00077781*E473</f>
        <v>9494.16146579876</v>
      </c>
      <c r="AL1199" s="29" t="n">
        <f aca="false">2192.59+2373.87*I1199+0.0316653*N1199-15.7623*V1199+0.00202406*AA1199-0.000740146*E1199-0.00963493*(I1199*N1199)</f>
        <v>9030.29534293395</v>
      </c>
      <c r="AM1199" s="30" t="n">
        <f aca="false">5205.907083+122.0638992*I1199+13.609808*(N1199/1000)-1.245906883*AD1199+0.7746840854*AE1199-134.2474226*AC1199-1547.125689*IF(AND(B1199&gt;=DATE(2020,3,20),B1199&lt;=DATE(2020,6,26)),1,0)</f>
        <v>8705.77693535114</v>
      </c>
      <c r="AN1199" s="30" t="n">
        <f aca="false">IF(ISNUMBER(C1200),C1200,AN1200)-0.8328750492*(AD1201-AD1200)+3.274150872*(AE1201-AE1200)+0.7954612886*((IF(ISNUMBER(C1200),C1200,AN1200)-IF(ISNUMBER(C1199),C1199,AN1199))-(-0.8328750492*(AD1200-AD1199)+3.274150872*(AE1200-AE1199)))-1.394571582*AO1200+0.4181414112*AO1199</f>
        <v>9036.57853753126</v>
      </c>
      <c r="AP1199" s="31" t="n">
        <f aca="false">AQ1199+AR1198+'ARIMAX(1,1,1) Model'!$C$19*(AR1198-AR1197)+'ARIMAX(1,1,1) Model'!$C$20*AS1198</f>
        <v>8464.63642578208</v>
      </c>
      <c r="AQ1199" s="31" t="n">
        <f aca="false">'ARIMAX(1,1,1) Model'!$C$6*I1199+'ARIMAX(1,1,1) Model'!$C$7*N1199/1000+'ARIMAX(1,1,1) Model'!$C$8*AD1199+'ARIMAX(1,1,1) Model'!$C$9*AE1199+'ARIMAX(1,1,1) Model'!$C$10*AC1199+'ARIMAX(1,1,1) Model'!$C$11*IF(AND(B1199&gt;='ARIMAX(1,1,1) Model'!$C$25,B1199&lt;='ARIMAX(1,1,1) Model'!$C$26),1,0)+'ARIMAX(1,1,1) Model'!$C$12*E1199/1000+'ARIMAX(1,1,1) Model'!$C$13*V1199+'ARIMAX(1,1,1) Model'!$C$14*A1199+'ARIMAX(1,1,1) Model'!$C$15*SIN(2*PI()*A1199/'ARIMAX(1,1,1) Model'!$C$24)+'ARIMAX(1,1,1) Model'!$C$16*COS(2*PI()*A1199/'ARIMAX(1,1,1) Model'!$C$24)+'ARIMAX(1,1,1) Model'!$C$17*SIN(4*PI()*A1199/'ARIMAX(1,1,1) Model'!$C$24)+'ARIMAX(1,1,1) Model'!$C$18*COS(4*PI()*A1199/'ARIMAX(1,1,1) Model'!$C$24)</f>
        <v>1726.26421804092</v>
      </c>
      <c r="AR1199" s="31" t="n">
        <f aca="false">IF(ISNUMBER(C1199),C1199,AP1199)-AQ1199</f>
        <v>6332.73578195908</v>
      </c>
      <c r="AS1199" s="31" t="n">
        <f aca="false">IF(ISNUMBER(C1199),C1199-AP1199,0)</f>
        <v>-405.636425782079</v>
      </c>
      <c r="AT1199" s="32"/>
      <c r="AU1199" s="33"/>
      <c r="AV1199" s="33"/>
      <c r="AW1199" s="31"/>
      <c r="AX1199" s="31"/>
    </row>
    <row r="1200" customFormat="false" ht="16.5" hidden="false" customHeight="true" outlineLevel="0" collapsed="false">
      <c r="A1200" s="23" t="n">
        <v>1199</v>
      </c>
      <c r="B1200" s="24" t="n">
        <v>41663</v>
      </c>
      <c r="C1200" s="23" t="n">
        <v>8584</v>
      </c>
      <c r="D1200" s="25"/>
      <c r="E1200" s="25" t="n">
        <v>327000</v>
      </c>
      <c r="F1200" s="25"/>
      <c r="G1200" s="25" t="n">
        <v>96.1875</v>
      </c>
      <c r="H1200" s="25" t="n">
        <v>109.14</v>
      </c>
      <c r="I1200" s="25" t="n">
        <v>3.296</v>
      </c>
      <c r="J1200" s="25" t="n">
        <v>16953.838</v>
      </c>
      <c r="K1200" s="25" t="n">
        <v>903863</v>
      </c>
      <c r="L1200" s="25" t="n">
        <v>1756</v>
      </c>
      <c r="M1200" s="25" t="n">
        <v>15.835</v>
      </c>
      <c r="N1200" s="25" t="n">
        <v>240055</v>
      </c>
      <c r="O1200" s="25" t="n">
        <v>11562.5</v>
      </c>
      <c r="P1200" s="25" t="n">
        <v>3045859</v>
      </c>
      <c r="Q1200" s="25" t="n">
        <v>54000</v>
      </c>
      <c r="R1200" s="25" t="n">
        <v>14496</v>
      </c>
      <c r="S1200" s="25" t="n">
        <v>11.28</v>
      </c>
      <c r="T1200" s="25" t="n">
        <v>119.5</v>
      </c>
      <c r="U1200" s="25" t="n">
        <v>19</v>
      </c>
      <c r="V1200" s="25" t="n">
        <v>86.8</v>
      </c>
      <c r="W1200" s="25" t="n">
        <v>94.28112</v>
      </c>
      <c r="X1200" s="25"/>
      <c r="Y1200" s="25" t="n">
        <v>3.13784050941467</v>
      </c>
      <c r="Z1200" s="25"/>
      <c r="AA1200" s="25" t="n">
        <v>314725</v>
      </c>
      <c r="AB1200" s="26"/>
      <c r="AC1200" s="27" t="n">
        <v>0</v>
      </c>
      <c r="AD1200" s="28" t="n">
        <v>209.9</v>
      </c>
      <c r="AE1200" s="28" t="n">
        <v>0</v>
      </c>
      <c r="AF1200" s="27"/>
      <c r="AG1200" s="29" t="n">
        <f aca="false">6753.47943187+0.36116788*I1200+0.01252571*N1200-22.85359542*V1200+0.00407811*AA1200-0.00067349*E1200</f>
        <v>8841.08901254648</v>
      </c>
      <c r="AH1200" s="29" t="n">
        <f aca="false">A1200*'Simple Linear Regression'!$B$18+'Simple Linear Regression'!$B$17</f>
        <v>8908.1278105415</v>
      </c>
      <c r="AI1200" s="29" t="n">
        <f aca="false">7491.3971+0.0137554*N1200-0.00058829*E1200-34.3283*V1200+0.30565*L1200+54.6031*M1200</f>
        <v>9022.7438655</v>
      </c>
      <c r="AJ1200" s="29" t="n">
        <f aca="false">7491.3971-0.00058829*E1200+0.30565*L1200+54.6031*M1200+0.0137554*N1200-34.3283*V1200</f>
        <v>9022.7438655</v>
      </c>
      <c r="AK1200" s="30" t="n">
        <f aca="false">11611.58410651-152.38769329*I474+0.00324611*N474-2.92151591*V474-0.00770426*AA474-0.00077781*E474</f>
        <v>9499.76485113426</v>
      </c>
      <c r="AL1200" s="29" t="n">
        <f aca="false">2192.59+2373.87*I1200+0.0316653*N1200-15.7623*V1200+0.00202406*AA1200-0.000740146*E1200-0.00963493*(I1200*N1200)</f>
        <v>9021.7443656896</v>
      </c>
      <c r="AM1200" s="30" t="n">
        <f aca="false">5205.907083+122.0638992*I1200+13.609808*(N1200/1000)-1.245906883*AD1200+0.7746840854*AE1200-134.2474226*AC1200-1547.125689*IF(AND(B1200&gt;=DATE(2020,3,20),B1200&lt;=DATE(2020,6,26)),1,0)</f>
        <v>8613.8162994615</v>
      </c>
      <c r="AN1200" s="30" t="n">
        <f aca="false">IF(ISNUMBER(C1201),C1201,AN1201)-0.8328750492*(AD1202-AD1201)+3.274150872*(AE1202-AE1201)+0.7954612886*((IF(ISNUMBER(C1201),C1201,AN1201)-IF(ISNUMBER(C1200),C1200,AN1200))-(-0.8328750492*(AD1201-AD1200)+3.274150872*(AE1201-AE1200)))-1.394571582*AO1201+0.4181414112*AO1200</f>
        <v>8376.24992455396</v>
      </c>
      <c r="AP1200" s="31" t="n">
        <f aca="false">AQ1200+AR1199+'ARIMAX(1,1,1) Model'!$C$19*(AR1199-AR1198)+'ARIMAX(1,1,1) Model'!$C$20*AS1199</f>
        <v>8467.85754998308</v>
      </c>
      <c r="AQ1200" s="31" t="n">
        <f aca="false">'ARIMAX(1,1,1) Model'!$C$6*I1200+'ARIMAX(1,1,1) Model'!$C$7*N1200/1000+'ARIMAX(1,1,1) Model'!$C$8*AD1200+'ARIMAX(1,1,1) Model'!$C$9*AE1200+'ARIMAX(1,1,1) Model'!$C$10*AC1200+'ARIMAX(1,1,1) Model'!$C$11*IF(AND(B1200&gt;='ARIMAX(1,1,1) Model'!$C$25,B1200&lt;='ARIMAX(1,1,1) Model'!$C$26),1,0)+'ARIMAX(1,1,1) Model'!$C$12*E1200/1000+'ARIMAX(1,1,1) Model'!$C$13*V1200+'ARIMAX(1,1,1) Model'!$C$14*A1200+'ARIMAX(1,1,1) Model'!$C$15*SIN(2*PI()*A1200/'ARIMAX(1,1,1) Model'!$C$24)+'ARIMAX(1,1,1) Model'!$C$16*COS(2*PI()*A1200/'ARIMAX(1,1,1) Model'!$C$24)+'ARIMAX(1,1,1) Model'!$C$17*SIN(4*PI()*A1200/'ARIMAX(1,1,1) Model'!$C$24)+'ARIMAX(1,1,1) Model'!$C$18*COS(4*PI()*A1200/'ARIMAX(1,1,1) Model'!$C$24)</f>
        <v>1758.4200593542</v>
      </c>
      <c r="AR1200" s="31" t="n">
        <f aca="false">IF(ISNUMBER(C1200),C1200,AP1200)-AQ1200</f>
        <v>6825.5799406458</v>
      </c>
      <c r="AS1200" s="31" t="n">
        <f aca="false">IF(ISNUMBER(C1200),C1200-AP1200,0)</f>
        <v>116.142450016925</v>
      </c>
      <c r="AT1200" s="32"/>
      <c r="AU1200" s="33"/>
      <c r="AV1200" s="33"/>
      <c r="AW1200" s="31"/>
      <c r="AX1200" s="31"/>
    </row>
    <row r="1201" customFormat="false" ht="16.5" hidden="false" customHeight="true" outlineLevel="0" collapsed="false">
      <c r="A1201" s="23" t="n">
        <v>1200</v>
      </c>
      <c r="B1201" s="24" t="n">
        <v>41670</v>
      </c>
      <c r="C1201" s="23" t="n">
        <v>8452</v>
      </c>
      <c r="D1201" s="25"/>
      <c r="E1201" s="25" t="n">
        <v>340000</v>
      </c>
      <c r="F1201" s="25"/>
      <c r="G1201" s="25" t="n">
        <v>97.29</v>
      </c>
      <c r="H1201" s="25" t="n">
        <v>108.834</v>
      </c>
      <c r="I1201" s="25" t="n">
        <v>3.295</v>
      </c>
      <c r="J1201" s="25" t="n">
        <v>16953.838</v>
      </c>
      <c r="K1201" s="25" t="n">
        <v>903863</v>
      </c>
      <c r="L1201" s="25" t="n">
        <v>1756</v>
      </c>
      <c r="M1201" s="25" t="n">
        <v>15.835</v>
      </c>
      <c r="N1201" s="25" t="n">
        <v>240055</v>
      </c>
      <c r="O1201" s="25" t="n">
        <v>11562.5</v>
      </c>
      <c r="P1201" s="25" t="n">
        <v>3045859</v>
      </c>
      <c r="Q1201" s="25" t="n">
        <v>54000</v>
      </c>
      <c r="R1201" s="25" t="n">
        <v>14496</v>
      </c>
      <c r="S1201" s="25" t="n">
        <v>11.28</v>
      </c>
      <c r="T1201" s="25" t="n">
        <v>119.5</v>
      </c>
      <c r="U1201" s="25" t="n">
        <v>19</v>
      </c>
      <c r="V1201" s="25" t="n">
        <v>86.8</v>
      </c>
      <c r="W1201" s="25" t="n">
        <v>94.805975</v>
      </c>
      <c r="X1201" s="25"/>
      <c r="Y1201" s="25" t="n">
        <v>3.13784050941467</v>
      </c>
      <c r="Z1201" s="25"/>
      <c r="AA1201" s="25" t="n">
        <v>314725</v>
      </c>
      <c r="AB1201" s="26"/>
      <c r="AC1201" s="27" t="n">
        <v>0</v>
      </c>
      <c r="AD1201" s="28" t="n">
        <v>225.8</v>
      </c>
      <c r="AE1201" s="28" t="n">
        <v>0</v>
      </c>
      <c r="AF1201" s="27"/>
      <c r="AG1201" s="29" t="n">
        <f aca="false">6753.47943187+0.36116788*I1201+0.01252571*N1201-22.85359542*V1201+0.00407811*AA1201-0.00067349*E1201</f>
        <v>8832.3332813786</v>
      </c>
      <c r="AH1201" s="29" t="n">
        <f aca="false">A1201*'Simple Linear Regression'!$B$18+'Simple Linear Regression'!$B$17</f>
        <v>8908.98084762541</v>
      </c>
      <c r="AI1201" s="29" t="n">
        <f aca="false">7491.3971+0.0137554*N1201-0.00058829*E1201-34.3283*V1201+0.30565*L1201+54.6031*M1201</f>
        <v>9015.0960955</v>
      </c>
      <c r="AJ1201" s="29" t="n">
        <f aca="false">7491.3971-0.00058829*E1201+0.30565*L1201+54.6031*M1201+0.0137554*N1201-34.3283*V1201</f>
        <v>9015.0960955</v>
      </c>
      <c r="AK1201" s="30" t="n">
        <f aca="false">11611.58410651-152.38769329*I475+0.00324611*N475-2.92151591*V475-0.00770426*AA475-0.00077781*E475</f>
        <v>9475.35914449491</v>
      </c>
      <c r="AL1201" s="29" t="n">
        <f aca="false">2192.59+2373.87*I1201+0.0316653*N1201-15.7623*V1201+0.00202406*AA1201-0.000740146*E1201-0.00963493*(I1201*N1201)</f>
        <v>9012.06151081075</v>
      </c>
      <c r="AM1201" s="30" t="n">
        <f aca="false">5205.907083+122.0638992*I1201+13.609808*(N1201/1000)-1.245906883*AD1201+0.7746840854*AE1201-134.2474226*AC1201-1547.125689*IF(AND(B1201&gt;=DATE(2020,3,20),B1201&lt;=DATE(2020,6,26)),1,0)</f>
        <v>8593.8843161226</v>
      </c>
      <c r="AN1201" s="30" t="n">
        <f aca="false">IF(ISNUMBER(C1202),C1202,AN1202)-0.8328750492*(AD1203-AD1202)+3.274150872*(AE1203-AE1202)+0.7954612886*((IF(ISNUMBER(C1202),C1202,AN1202)-IF(ISNUMBER(C1201),C1201,AN1201))-(-0.8328750492*(AD1202-AD1201)+3.274150872*(AE1202-AE1201)))-1.394571582*AO1202+0.4181414112*AO1201</f>
        <v>8196.09511640012</v>
      </c>
      <c r="AP1201" s="31" t="n">
        <f aca="false">AQ1201+AR1200+'ARIMAX(1,1,1) Model'!$C$19*(AR1200-AR1199)+'ARIMAX(1,1,1) Model'!$C$20*AS1200</f>
        <v>8524.59472987551</v>
      </c>
      <c r="AQ1201" s="31" t="n">
        <f aca="false">'ARIMAX(1,1,1) Model'!$C$6*I1201+'ARIMAX(1,1,1) Model'!$C$7*N1201/1000+'ARIMAX(1,1,1) Model'!$C$8*AD1201+'ARIMAX(1,1,1) Model'!$C$9*AE1201+'ARIMAX(1,1,1) Model'!$C$10*AC1201+'ARIMAX(1,1,1) Model'!$C$11*IF(AND(B1201&gt;='ARIMAX(1,1,1) Model'!$C$25,B1201&lt;='ARIMAX(1,1,1) Model'!$C$26),1,0)+'ARIMAX(1,1,1) Model'!$C$12*E1201/1000+'ARIMAX(1,1,1) Model'!$C$13*V1201+'ARIMAX(1,1,1) Model'!$C$14*A1201+'ARIMAX(1,1,1) Model'!$C$15*SIN(2*PI()*A1201/'ARIMAX(1,1,1) Model'!$C$24)+'ARIMAX(1,1,1) Model'!$C$16*COS(2*PI()*A1201/'ARIMAX(1,1,1) Model'!$C$24)+'ARIMAX(1,1,1) Model'!$C$17*SIN(4*PI()*A1201/'ARIMAX(1,1,1) Model'!$C$24)+'ARIMAX(1,1,1) Model'!$C$18*COS(4*PI()*A1201/'ARIMAX(1,1,1) Model'!$C$24)</f>
        <v>1755.48478974087</v>
      </c>
      <c r="AR1201" s="31" t="n">
        <f aca="false">IF(ISNUMBER(C1201),C1201,AP1201)-AQ1201</f>
        <v>6696.51521025913</v>
      </c>
      <c r="AS1201" s="31" t="n">
        <f aca="false">IF(ISNUMBER(C1201),C1201-AP1201,0)</f>
        <v>-72.5947298755073</v>
      </c>
      <c r="AT1201" s="32"/>
      <c r="AU1201" s="33"/>
      <c r="AV1201" s="33"/>
      <c r="AW1201" s="31"/>
      <c r="AX1201" s="31"/>
    </row>
    <row r="1202" customFormat="false" ht="16.5" hidden="false" customHeight="true" outlineLevel="0" collapsed="false">
      <c r="A1202" s="23" t="n">
        <v>1201</v>
      </c>
      <c r="B1202" s="24" t="n">
        <v>41677</v>
      </c>
      <c r="C1202" s="23" t="n">
        <v>8325</v>
      </c>
      <c r="D1202" s="25"/>
      <c r="E1202" s="25" t="n">
        <v>331000</v>
      </c>
      <c r="F1202" s="25"/>
      <c r="G1202" s="25" t="n">
        <v>97.78</v>
      </c>
      <c r="H1202" s="25" t="n">
        <v>107.734</v>
      </c>
      <c r="I1202" s="25" t="n">
        <v>3.292</v>
      </c>
      <c r="J1202" s="25" t="n">
        <v>17192.019</v>
      </c>
      <c r="K1202" s="25" t="n">
        <v>903863</v>
      </c>
      <c r="L1202" s="25" t="n">
        <v>1771</v>
      </c>
      <c r="M1202" s="25" t="n">
        <v>15.835</v>
      </c>
      <c r="N1202" s="25" t="n">
        <v>240055</v>
      </c>
      <c r="O1202" s="25" t="n">
        <v>11593.2</v>
      </c>
      <c r="P1202" s="25" t="n">
        <v>3045859</v>
      </c>
      <c r="Q1202" s="25" t="n">
        <v>54000</v>
      </c>
      <c r="R1202" s="25" t="n">
        <v>14496</v>
      </c>
      <c r="S1202" s="25" t="n">
        <v>11.28</v>
      </c>
      <c r="T1202" s="25" t="n">
        <v>120.1</v>
      </c>
      <c r="U1202" s="25" t="n">
        <v>19</v>
      </c>
      <c r="V1202" s="25" t="n">
        <v>90.6</v>
      </c>
      <c r="W1202" s="25" t="n">
        <v>94.99096</v>
      </c>
      <c r="X1202" s="25"/>
      <c r="Y1202" s="25" t="n">
        <v>3.13784050941467</v>
      </c>
      <c r="Z1202" s="25"/>
      <c r="AA1202" s="25" t="n">
        <v>314725</v>
      </c>
      <c r="AB1202" s="26"/>
      <c r="AC1202" s="27" t="n">
        <v>0</v>
      </c>
      <c r="AD1202" s="28" t="n">
        <v>204.9</v>
      </c>
      <c r="AE1202" s="28" t="n">
        <v>0.4</v>
      </c>
      <c r="AF1202" s="27"/>
      <c r="AG1202" s="29" t="n">
        <f aca="false">6753.47943187+0.36116788*I1202+0.01252571*N1202-22.85359542*V1202+0.00407811*AA1202-0.00067349*E1202</f>
        <v>8751.54994527896</v>
      </c>
      <c r="AH1202" s="29" t="n">
        <f aca="false">A1202*'Simple Linear Regression'!$B$18+'Simple Linear Regression'!$B$17</f>
        <v>8909.83388470931</v>
      </c>
      <c r="AI1202" s="29" t="n">
        <f aca="false">7491.3971+0.0137554*N1202-0.00058829*E1202-34.3283*V1202+0.30565*L1202+54.6031*M1202</f>
        <v>8894.5279155</v>
      </c>
      <c r="AJ1202" s="29" t="n">
        <f aca="false">7491.3971-0.00058829*E1202+0.30565*L1202+54.6031*M1202+0.0137554*N1202-34.3283*V1202</f>
        <v>8894.5279155</v>
      </c>
      <c r="AK1202" s="30" t="n">
        <f aca="false">11611.58410651-152.38769329*I476+0.00324611*N476-2.92151591*V476-0.00770426*AA476-0.00077781*E476</f>
        <v>9463.17569448771</v>
      </c>
      <c r="AL1202" s="29" t="n">
        <f aca="false">2192.59+2373.87*I1202+0.0316653*N1202-15.7623*V1202+0.00202406*AA1202-0.000740146*E1202-0.00963493*(I1202*N1202)</f>
        <v>8958.6432141742</v>
      </c>
      <c r="AM1202" s="30" t="n">
        <f aca="false">5205.907083+122.0638992*I1202+13.609808*(N1202/1000)-1.245906883*AD1202+0.7746840854*AE1202-134.2474226*AC1202-1547.125689*IF(AND(B1202&gt;=DATE(2020,3,20),B1202&lt;=DATE(2020,6,26)),1,0)</f>
        <v>8619.86745191386</v>
      </c>
      <c r="AN1202" s="30" t="n">
        <f aca="false">IF(ISNUMBER(C1203),C1203,AN1203)-0.8328750492*(AD1204-AD1203)+3.274150872*(AE1204-AE1203)+0.7954612886*((IF(ISNUMBER(C1203),C1203,AN1203)-IF(ISNUMBER(C1202),C1202,AN1202))-(-0.8328750492*(AD1203-AD1202)+3.274150872*(AE1203-AE1202)))-1.394571582*AO1203+0.4181414112*AO1202</f>
        <v>7881.89976344428</v>
      </c>
      <c r="AP1202" s="31" t="n">
        <f aca="false">AQ1202+AR1201+'ARIMAX(1,1,1) Model'!$C$19*(AR1201-AR1200)+'ARIMAX(1,1,1) Model'!$C$20*AS1201</f>
        <v>8564.76510804795</v>
      </c>
      <c r="AQ1202" s="31" t="n">
        <f aca="false">'ARIMAX(1,1,1) Model'!$C$6*I1202+'ARIMAX(1,1,1) Model'!$C$7*N1202/1000+'ARIMAX(1,1,1) Model'!$C$8*AD1202+'ARIMAX(1,1,1) Model'!$C$9*AE1202+'ARIMAX(1,1,1) Model'!$C$10*AC1202+'ARIMAX(1,1,1) Model'!$C$11*IF(AND(B1202&gt;='ARIMAX(1,1,1) Model'!$C$25,B1202&lt;='ARIMAX(1,1,1) Model'!$C$26),1,0)+'ARIMAX(1,1,1) Model'!$C$12*E1202/1000+'ARIMAX(1,1,1) Model'!$C$13*V1202+'ARIMAX(1,1,1) Model'!$C$14*A1202+'ARIMAX(1,1,1) Model'!$C$15*SIN(2*PI()*A1202/'ARIMAX(1,1,1) Model'!$C$24)+'ARIMAX(1,1,1) Model'!$C$16*COS(2*PI()*A1202/'ARIMAX(1,1,1) Model'!$C$24)+'ARIMAX(1,1,1) Model'!$C$17*SIN(4*PI()*A1202/'ARIMAX(1,1,1) Model'!$C$24)+'ARIMAX(1,1,1) Model'!$C$18*COS(4*PI()*A1202/'ARIMAX(1,1,1) Model'!$C$24)</f>
        <v>1815.49647541107</v>
      </c>
      <c r="AR1202" s="31" t="n">
        <f aca="false">IF(ISNUMBER(C1202),C1202,AP1202)-AQ1202</f>
        <v>6509.50352458893</v>
      </c>
      <c r="AS1202" s="31" t="n">
        <f aca="false">IF(ISNUMBER(C1202),C1202-AP1202,0)</f>
        <v>-239.765108047954</v>
      </c>
      <c r="AT1202" s="32"/>
      <c r="AU1202" s="33"/>
      <c r="AV1202" s="33"/>
      <c r="AW1202" s="31"/>
      <c r="AX1202" s="31"/>
    </row>
    <row r="1203" customFormat="false" ht="16.5" hidden="false" customHeight="true" outlineLevel="0" collapsed="false">
      <c r="A1203" s="23" t="n">
        <v>1202</v>
      </c>
      <c r="B1203" s="24" t="n">
        <v>41684</v>
      </c>
      <c r="C1203" s="23" t="n">
        <v>8030</v>
      </c>
      <c r="D1203" s="25"/>
      <c r="E1203" s="25" t="n">
        <v>337000</v>
      </c>
      <c r="F1203" s="25"/>
      <c r="G1203" s="25" t="n">
        <v>100.208</v>
      </c>
      <c r="H1203" s="25" t="n">
        <v>109.124</v>
      </c>
      <c r="I1203" s="25" t="n">
        <v>3.309</v>
      </c>
      <c r="J1203" s="25" t="n">
        <v>17192.019</v>
      </c>
      <c r="K1203" s="25" t="n">
        <v>976227</v>
      </c>
      <c r="L1203" s="25" t="n">
        <v>1771</v>
      </c>
      <c r="M1203" s="25" t="n">
        <v>15.835</v>
      </c>
      <c r="N1203" s="25" t="n">
        <v>240055</v>
      </c>
      <c r="O1203" s="25" t="n">
        <v>11593.2</v>
      </c>
      <c r="P1203" s="25" t="n">
        <v>3045859</v>
      </c>
      <c r="Q1203" s="25" t="n">
        <v>54000</v>
      </c>
      <c r="R1203" s="25" t="n">
        <v>14496</v>
      </c>
      <c r="S1203" s="25" t="n">
        <v>11.28</v>
      </c>
      <c r="T1203" s="25" t="n">
        <v>120.1</v>
      </c>
      <c r="U1203" s="25" t="n">
        <v>19</v>
      </c>
      <c r="V1203" s="25" t="n">
        <v>90.6</v>
      </c>
      <c r="W1203" s="25" t="n">
        <v>94.95652</v>
      </c>
      <c r="X1203" s="25"/>
      <c r="Y1203" s="25" t="n">
        <v>3.13784050941467</v>
      </c>
      <c r="Z1203" s="25"/>
      <c r="AA1203" s="25" t="n">
        <v>314725</v>
      </c>
      <c r="AB1203" s="26"/>
      <c r="AC1203" s="27" t="n">
        <v>0</v>
      </c>
      <c r="AD1203" s="28" t="n">
        <v>220.5</v>
      </c>
      <c r="AE1203" s="28" t="n">
        <v>0.4</v>
      </c>
      <c r="AF1203" s="27"/>
      <c r="AG1203" s="29" t="n">
        <f aca="false">6753.47943187+0.36116788*I1203+0.01252571*N1203-22.85359542*V1203+0.00407811*AA1203-0.00067349*E1203</f>
        <v>8747.51514513292</v>
      </c>
      <c r="AH1203" s="29" t="n">
        <f aca="false">A1203*'Simple Linear Regression'!$B$18+'Simple Linear Regression'!$B$17</f>
        <v>8910.68692179321</v>
      </c>
      <c r="AI1203" s="29" t="n">
        <f aca="false">7491.3971+0.0137554*N1203-0.00058829*E1203-34.3283*V1203+0.30565*L1203+54.6031*M1203</f>
        <v>8890.9981755</v>
      </c>
      <c r="AJ1203" s="29" t="n">
        <f aca="false">7491.3971-0.00058829*E1203+0.30565*L1203+54.6031*M1203+0.0137554*N1203-34.3283*V1203</f>
        <v>8890.9981755</v>
      </c>
      <c r="AK1203" s="30" t="n">
        <f aca="false">11611.58410651-152.38769329*I477+0.00324611*N477-2.92151591*V477-0.00770426*AA477-0.00077781*E477</f>
        <v>9413.15393393217</v>
      </c>
      <c r="AL1203" s="29" t="n">
        <f aca="false">2192.59+2373.87*I1203+0.0316653*N1203-15.7623*V1203+0.00202406*AA1203-0.000740146*E1203-0.00963493*(I1203*N1203)</f>
        <v>8955.23860511465</v>
      </c>
      <c r="AM1203" s="30" t="n">
        <f aca="false">5205.907083+122.0638992*I1203+13.609808*(N1203/1000)-1.245906883*AD1203+0.7746840854*AE1203-134.2474226*AC1203-1547.125689*IF(AND(B1203&gt;=DATE(2020,3,20),B1203&lt;=DATE(2020,6,26)),1,0)</f>
        <v>8602.50639082546</v>
      </c>
      <c r="AN1203" s="30" t="n">
        <f aca="false">IF(ISNUMBER(C1204),C1204,AN1204)-0.8328750492*(AD1205-AD1204)+3.274150872*(AE1205-AE1204)+0.7954612886*((IF(ISNUMBER(C1204),C1204,AN1204)-IF(ISNUMBER(C1203),C1203,AN1203))-(-0.8328750492*(AD1204-AD1203)+3.274150872*(AE1204-AE1203)))-1.394571582*AO1204+0.4181414112*AO1203</f>
        <v>8834.06765031835</v>
      </c>
      <c r="AP1203" s="31" t="n">
        <f aca="false">AQ1203+AR1202+'ARIMAX(1,1,1) Model'!$C$19*(AR1202-AR1201)+'ARIMAX(1,1,1) Model'!$C$20*AS1202</f>
        <v>8538.40047686335</v>
      </c>
      <c r="AQ1203" s="31" t="n">
        <f aca="false">'ARIMAX(1,1,1) Model'!$C$6*I1203+'ARIMAX(1,1,1) Model'!$C$7*N1203/1000+'ARIMAX(1,1,1) Model'!$C$8*AD1203+'ARIMAX(1,1,1) Model'!$C$9*AE1203+'ARIMAX(1,1,1) Model'!$C$10*AC1203+'ARIMAX(1,1,1) Model'!$C$11*IF(AND(B1203&gt;='ARIMAX(1,1,1) Model'!$C$25,B1203&lt;='ARIMAX(1,1,1) Model'!$C$26),1,0)+'ARIMAX(1,1,1) Model'!$C$12*E1203/1000+'ARIMAX(1,1,1) Model'!$C$13*V1203+'ARIMAX(1,1,1) Model'!$C$14*A1203+'ARIMAX(1,1,1) Model'!$C$15*SIN(2*PI()*A1203/'ARIMAX(1,1,1) Model'!$C$24)+'ARIMAX(1,1,1) Model'!$C$16*COS(2*PI()*A1203/'ARIMAX(1,1,1) Model'!$C$24)+'ARIMAX(1,1,1) Model'!$C$17*SIN(4*PI()*A1203/'ARIMAX(1,1,1) Model'!$C$24)+'ARIMAX(1,1,1) Model'!$C$18*COS(4*PI()*A1203/'ARIMAX(1,1,1) Model'!$C$24)</f>
        <v>1831.32789451919</v>
      </c>
      <c r="AR1203" s="31" t="n">
        <f aca="false">IF(ISNUMBER(C1203),C1203,AP1203)-AQ1203</f>
        <v>6198.67210548081</v>
      </c>
      <c r="AS1203" s="31" t="n">
        <f aca="false">IF(ISNUMBER(C1203),C1203-AP1203,0)</f>
        <v>-508.400476863349</v>
      </c>
      <c r="AT1203" s="32"/>
      <c r="AU1203" s="33"/>
      <c r="AV1203" s="33"/>
      <c r="AW1203" s="31"/>
      <c r="AX1203" s="31"/>
    </row>
    <row r="1204" customFormat="false" ht="16.5" hidden="false" customHeight="true" outlineLevel="0" collapsed="false">
      <c r="A1204" s="23" t="n">
        <v>1203</v>
      </c>
      <c r="B1204" s="24" t="n">
        <v>41691</v>
      </c>
      <c r="C1204" s="23" t="n">
        <v>8535</v>
      </c>
      <c r="D1204" s="25"/>
      <c r="E1204" s="25" t="n">
        <v>332000</v>
      </c>
      <c r="F1204" s="25"/>
      <c r="G1204" s="25" t="n">
        <v>102.9325</v>
      </c>
      <c r="H1204" s="25" t="n">
        <v>109.74</v>
      </c>
      <c r="I1204" s="25" t="n">
        <v>3.38</v>
      </c>
      <c r="J1204" s="25" t="n">
        <v>17192.019</v>
      </c>
      <c r="K1204" s="25" t="n">
        <v>976227</v>
      </c>
      <c r="L1204" s="25" t="n">
        <v>1771</v>
      </c>
      <c r="M1204" s="25" t="n">
        <v>15.614</v>
      </c>
      <c r="N1204" s="25" t="n">
        <v>241237</v>
      </c>
      <c r="O1204" s="25" t="n">
        <v>11593.2</v>
      </c>
      <c r="P1204" s="25" t="n">
        <v>3045859</v>
      </c>
      <c r="Q1204" s="25" t="n">
        <v>54000</v>
      </c>
      <c r="R1204" s="25" t="n">
        <v>14496</v>
      </c>
      <c r="S1204" s="25" t="n">
        <v>11.521</v>
      </c>
      <c r="T1204" s="25" t="n">
        <v>120.1</v>
      </c>
      <c r="U1204" s="25" t="n">
        <v>19</v>
      </c>
      <c r="V1204" s="25" t="n">
        <v>90.6</v>
      </c>
      <c r="W1204" s="25" t="n">
        <v>94.56215</v>
      </c>
      <c r="X1204" s="25"/>
      <c r="Y1204" s="25" t="n">
        <v>3</v>
      </c>
      <c r="Z1204" s="25"/>
      <c r="AA1204" s="25" t="n">
        <v>314725</v>
      </c>
      <c r="AB1204" s="26"/>
      <c r="AC1204" s="27" t="n">
        <v>0</v>
      </c>
      <c r="AD1204" s="28" t="n">
        <v>139.2</v>
      </c>
      <c r="AE1204" s="28" t="n">
        <v>3</v>
      </c>
      <c r="AF1204" s="27"/>
      <c r="AG1204" s="29" t="n">
        <f aca="false">6753.47943187+0.36116788*I1204+0.01252571*N1204-22.85359542*V1204+0.00407811*AA1204-0.00067349*E1204</f>
        <v>8765.7136272724</v>
      </c>
      <c r="AH1204" s="29" t="n">
        <f aca="false">A1204*'Simple Linear Regression'!$B$18+'Simple Linear Regression'!$B$17</f>
        <v>8911.53995887712</v>
      </c>
      <c r="AI1204" s="29" t="n">
        <f aca="false">7491.3971+0.0137554*N1204-0.00058829*E1204-34.3283*V1204+0.30565*L1204+54.6031*M1204</f>
        <v>8898.1312232</v>
      </c>
      <c r="AJ1204" s="29" t="n">
        <f aca="false">7491.3971-0.00058829*E1204+0.30565*L1204+54.6031*M1204+0.0137554*N1204-34.3283*V1204</f>
        <v>8898.1312232</v>
      </c>
      <c r="AK1204" s="30" t="n">
        <f aca="false">11611.58410651-152.38769329*I478+0.00324611*N478-2.92151591*V478-0.00770426*AA478-0.00077781*E478</f>
        <v>9412.07134854559</v>
      </c>
      <c r="AL1204" s="29" t="n">
        <f aca="false">2192.59+2373.87*I1204+0.0316653*N1204-15.7623*V1204+0.00202406*AA1204-0.000740146*E1204-0.00963493*(I1204*N1204)</f>
        <v>8962.2025711742</v>
      </c>
      <c r="AM1204" s="30" t="n">
        <f aca="false">5205.907083+122.0638992*I1204+13.609808*(N1204/1000)-1.245906883*AD1204+0.7746840854*AE1204-134.2474226*AC1204-1547.125689*IF(AND(B1204&gt;=DATE(2020,3,20),B1204&lt;=DATE(2020,6,26)),1,0)</f>
        <v>8730.5661289346</v>
      </c>
      <c r="AN1204" s="30" t="n">
        <f aca="false">IF(ISNUMBER(C1205),C1205,AN1205)-0.8328750492*(AD1206-AD1205)+3.274150872*(AE1206-AE1205)+0.7954612886*((IF(ISNUMBER(C1205),C1205,AN1205)-IF(ISNUMBER(C1204),C1204,AN1204))-(-0.8328750492*(AD1205-AD1204)+3.274150872*(AE1205-AE1204)))-1.394571582*AO1205+0.4181414112*AO1204</f>
        <v>8338.32982158801</v>
      </c>
      <c r="AP1204" s="31" t="n">
        <f aca="false">AQ1204+AR1203+'ARIMAX(1,1,1) Model'!$C$19*(AR1203-AR1202)+'ARIMAX(1,1,1) Model'!$C$20*AS1203</f>
        <v>8424.04511827808</v>
      </c>
      <c r="AQ1204" s="31" t="n">
        <f aca="false">'ARIMAX(1,1,1) Model'!$C$6*I1204+'ARIMAX(1,1,1) Model'!$C$7*N1204/1000+'ARIMAX(1,1,1) Model'!$C$8*AD1204+'ARIMAX(1,1,1) Model'!$C$9*AE1204+'ARIMAX(1,1,1) Model'!$C$10*AC1204+'ARIMAX(1,1,1) Model'!$C$11*IF(AND(B1204&gt;='ARIMAX(1,1,1) Model'!$C$25,B1204&lt;='ARIMAX(1,1,1) Model'!$C$26),1,0)+'ARIMAX(1,1,1) Model'!$C$12*E1204/1000+'ARIMAX(1,1,1) Model'!$C$13*V1204+'ARIMAX(1,1,1) Model'!$C$14*A1204+'ARIMAX(1,1,1) Model'!$C$15*SIN(2*PI()*A1204/'ARIMAX(1,1,1) Model'!$C$24)+'ARIMAX(1,1,1) Model'!$C$16*COS(2*PI()*A1204/'ARIMAX(1,1,1) Model'!$C$24)+'ARIMAX(1,1,1) Model'!$C$17*SIN(4*PI()*A1204/'ARIMAX(1,1,1) Model'!$C$24)+'ARIMAX(1,1,1) Model'!$C$18*COS(4*PI()*A1204/'ARIMAX(1,1,1) Model'!$C$24)</f>
        <v>1798.08603725858</v>
      </c>
      <c r="AR1204" s="31" t="n">
        <f aca="false">IF(ISNUMBER(C1204),C1204,AP1204)-AQ1204</f>
        <v>6736.91396274142</v>
      </c>
      <c r="AS1204" s="31" t="n">
        <f aca="false">IF(ISNUMBER(C1204),C1204-AP1204,0)</f>
        <v>110.954881721918</v>
      </c>
      <c r="AT1204" s="32"/>
      <c r="AU1204" s="33"/>
      <c r="AV1204" s="33"/>
      <c r="AW1204" s="31"/>
      <c r="AX1204" s="31"/>
    </row>
    <row r="1205" customFormat="false" ht="16.5" hidden="false" customHeight="true" outlineLevel="0" collapsed="false">
      <c r="A1205" s="23" t="n">
        <v>1204</v>
      </c>
      <c r="B1205" s="24" t="n">
        <v>41698</v>
      </c>
      <c r="C1205" s="23" t="n">
        <v>8411</v>
      </c>
      <c r="D1205" s="25"/>
      <c r="E1205" s="25" t="n">
        <v>341000</v>
      </c>
      <c r="F1205" s="25"/>
      <c r="G1205" s="25" t="n">
        <v>102.772</v>
      </c>
      <c r="H1205" s="25" t="n">
        <v>109.172</v>
      </c>
      <c r="I1205" s="25" t="n">
        <v>3.444</v>
      </c>
      <c r="J1205" s="25" t="n">
        <v>17192.019</v>
      </c>
      <c r="K1205" s="25" t="n">
        <v>976227</v>
      </c>
      <c r="L1205" s="25" t="n">
        <v>1771</v>
      </c>
      <c r="M1205" s="25" t="n">
        <v>15.614</v>
      </c>
      <c r="N1205" s="25" t="n">
        <v>241237</v>
      </c>
      <c r="O1205" s="25" t="n">
        <v>11593.2</v>
      </c>
      <c r="P1205" s="25" t="n">
        <v>3045859</v>
      </c>
      <c r="Q1205" s="25" t="n">
        <v>54000</v>
      </c>
      <c r="R1205" s="25" t="n">
        <v>14496</v>
      </c>
      <c r="S1205" s="25" t="n">
        <v>11.521</v>
      </c>
      <c r="T1205" s="25" t="n">
        <v>120.1</v>
      </c>
      <c r="U1205" s="25" t="n">
        <v>19</v>
      </c>
      <c r="V1205" s="25" t="n">
        <v>90.6</v>
      </c>
      <c r="W1205" s="25" t="n">
        <v>94.4101666666667</v>
      </c>
      <c r="X1205" s="25"/>
      <c r="Y1205" s="25" t="n">
        <v>3</v>
      </c>
      <c r="Z1205" s="25"/>
      <c r="AA1205" s="25" t="n">
        <v>314725</v>
      </c>
      <c r="AB1205" s="26"/>
      <c r="AC1205" s="27" t="n">
        <v>0</v>
      </c>
      <c r="AD1205" s="28" t="n">
        <v>180.2</v>
      </c>
      <c r="AE1205" s="28" t="n">
        <v>0.6</v>
      </c>
      <c r="AF1205" s="27"/>
      <c r="AG1205" s="29" t="n">
        <f aca="false">6753.47943187+0.36116788*I1205+0.01252571*N1205-22.85359542*V1205+0.00407811*AA1205-0.00067349*E1205</f>
        <v>8759.67533201672</v>
      </c>
      <c r="AH1205" s="29" t="n">
        <f aca="false">A1205*'Simple Linear Regression'!$B$18+'Simple Linear Regression'!$B$17</f>
        <v>8912.39299596102</v>
      </c>
      <c r="AI1205" s="29" t="n">
        <f aca="false">7491.3971+0.0137554*N1205-0.00058829*E1205-34.3283*V1205+0.30565*L1205+54.6031*M1205</f>
        <v>8892.8366132</v>
      </c>
      <c r="AJ1205" s="29" t="n">
        <f aca="false">7491.3971-0.00058829*E1205+0.30565*L1205+54.6031*M1205+0.0137554*N1205-34.3283*V1205</f>
        <v>8892.8366132</v>
      </c>
      <c r="AK1205" s="30" t="n">
        <f aca="false">11611.58410651-152.38769329*I479+0.00324611*N479-2.92151591*V479-0.00770426*AA479-0.00077781*E479</f>
        <v>9414.49368010468</v>
      </c>
      <c r="AL1205" s="29" t="n">
        <f aca="false">2192.59+2373.87*I1205+0.0316653*N1205-15.7623*V1205+0.00202406*AA1205-0.000740146*E1205-0.00963493*(I1205*N1205)</f>
        <v>8958.71363423596</v>
      </c>
      <c r="AM1205" s="30" t="n">
        <f aca="false">5205.907083+122.0638992*I1205+13.609808*(N1205/1000)-1.245906883*AD1205+0.7746840854*AE1205-134.2474226*AC1205-1547.125689*IF(AND(B1205&gt;=DATE(2020,3,20),B1205&lt;=DATE(2020,6,26)),1,0)</f>
        <v>8685.43679447544</v>
      </c>
      <c r="AN1205" s="30" t="n">
        <f aca="false">IF(ISNUMBER(C1206),C1206,AN1206)-0.8328750492*(AD1207-AD1206)+3.274150872*(AE1207-AE1206)+0.7954612886*((IF(ISNUMBER(C1206),C1206,AN1206)-IF(ISNUMBER(C1205),C1205,AN1205))-(-0.8328750492*(AD1206-AD1205)+3.274150872*(AE1206-AE1205)))-1.394571582*AO1206+0.4181414112*AO1205</f>
        <v>9433.42301869169</v>
      </c>
      <c r="AP1205" s="31" t="n">
        <f aca="false">AQ1205+AR1204+'ARIMAX(1,1,1) Model'!$C$19*(AR1204-AR1203)+'ARIMAX(1,1,1) Model'!$C$20*AS1204</f>
        <v>8518.21233638455</v>
      </c>
      <c r="AQ1205" s="31" t="n">
        <f aca="false">'ARIMAX(1,1,1) Model'!$C$6*I1205+'ARIMAX(1,1,1) Model'!$C$7*N1205/1000+'ARIMAX(1,1,1) Model'!$C$8*AD1205+'ARIMAX(1,1,1) Model'!$C$9*AE1205+'ARIMAX(1,1,1) Model'!$C$10*AC1205+'ARIMAX(1,1,1) Model'!$C$11*IF(AND(B1205&gt;='ARIMAX(1,1,1) Model'!$C$25,B1205&lt;='ARIMAX(1,1,1) Model'!$C$26),1,0)+'ARIMAX(1,1,1) Model'!$C$12*E1205/1000+'ARIMAX(1,1,1) Model'!$C$13*V1205+'ARIMAX(1,1,1) Model'!$C$14*A1205+'ARIMAX(1,1,1) Model'!$C$15*SIN(2*PI()*A1205/'ARIMAX(1,1,1) Model'!$C$24)+'ARIMAX(1,1,1) Model'!$C$16*COS(2*PI()*A1205/'ARIMAX(1,1,1) Model'!$C$24)+'ARIMAX(1,1,1) Model'!$C$17*SIN(4*PI()*A1205/'ARIMAX(1,1,1) Model'!$C$24)+'ARIMAX(1,1,1) Model'!$C$18*COS(4*PI()*A1205/'ARIMAX(1,1,1) Model'!$C$24)</f>
        <v>1828.67141740429</v>
      </c>
      <c r="AR1205" s="31" t="n">
        <f aca="false">IF(ISNUMBER(C1205),C1205,AP1205)-AQ1205</f>
        <v>6582.32858259571</v>
      </c>
      <c r="AS1205" s="31" t="n">
        <f aca="false">IF(ISNUMBER(C1205),C1205-AP1205,0)</f>
        <v>-107.212336384546</v>
      </c>
      <c r="AT1205" s="32"/>
      <c r="AU1205" s="33"/>
      <c r="AV1205" s="33"/>
      <c r="AW1205" s="31"/>
      <c r="AX1205" s="31"/>
    </row>
    <row r="1206" customFormat="false" ht="16.5" hidden="false" customHeight="true" outlineLevel="0" collapsed="false">
      <c r="A1206" s="23" t="n">
        <v>1205</v>
      </c>
      <c r="B1206" s="24" t="n">
        <v>41705</v>
      </c>
      <c r="C1206" s="23" t="n">
        <v>8949</v>
      </c>
      <c r="D1206" s="25"/>
      <c r="E1206" s="25" t="n">
        <v>319000</v>
      </c>
      <c r="F1206" s="25"/>
      <c r="G1206" s="25" t="n">
        <v>103.074</v>
      </c>
      <c r="H1206" s="25" t="n">
        <v>109.142</v>
      </c>
      <c r="I1206" s="25" t="n">
        <v>3.479</v>
      </c>
      <c r="J1206" s="25" t="n">
        <v>17192.019</v>
      </c>
      <c r="K1206" s="25" t="n">
        <v>976227</v>
      </c>
      <c r="L1206" s="25" t="n">
        <v>1771</v>
      </c>
      <c r="M1206" s="25" t="n">
        <v>15.614</v>
      </c>
      <c r="N1206" s="25" t="n">
        <v>241237</v>
      </c>
      <c r="O1206" s="25" t="n">
        <v>11593.2</v>
      </c>
      <c r="P1206" s="25" t="n">
        <v>3045859</v>
      </c>
      <c r="Q1206" s="25" t="n">
        <v>54000</v>
      </c>
      <c r="R1206" s="25" t="n">
        <v>18213</v>
      </c>
      <c r="S1206" s="25" t="n">
        <v>11.521</v>
      </c>
      <c r="T1206" s="25" t="n">
        <v>120.1</v>
      </c>
      <c r="U1206" s="25" t="n">
        <v>19</v>
      </c>
      <c r="V1206" s="25" t="n">
        <v>91.9</v>
      </c>
      <c r="W1206" s="25" t="n">
        <v>94.54264</v>
      </c>
      <c r="X1206" s="25"/>
      <c r="Y1206" s="25" t="n">
        <v>3</v>
      </c>
      <c r="Z1206" s="25"/>
      <c r="AA1206" s="25" t="n">
        <v>317099</v>
      </c>
      <c r="AB1206" s="26"/>
      <c r="AC1206" s="27" t="n">
        <v>0</v>
      </c>
      <c r="AD1206" s="28" t="n">
        <v>191.5</v>
      </c>
      <c r="AE1206" s="28" t="n">
        <v>1.2</v>
      </c>
      <c r="AF1206" s="27"/>
      <c r="AG1206" s="29" t="n">
        <f aca="false">6753.47943187+0.36116788*I1206+0.01252571*N1206-22.85359542*V1206+0.00407811*AA1206-0.00067349*E1206</f>
        <v>8754.47651198652</v>
      </c>
      <c r="AH1206" s="29" t="n">
        <f aca="false">A1206*'Simple Linear Regression'!$B$18+'Simple Linear Regression'!$B$17</f>
        <v>8913.24603304493</v>
      </c>
      <c r="AI1206" s="29" t="n">
        <f aca="false">7491.3971+0.0137554*N1206-0.00058829*E1206-34.3283*V1206+0.30565*L1206+54.6031*M1206</f>
        <v>8861.1522032</v>
      </c>
      <c r="AJ1206" s="29" t="n">
        <f aca="false">7491.3971-0.00058829*E1206+0.30565*L1206+54.6031*M1206+0.0137554*N1206-34.3283*V1206</f>
        <v>8861.1522032</v>
      </c>
      <c r="AK1206" s="30" t="n">
        <f aca="false">11611.58410651-152.38769329*I480+0.00324611*N480-2.92151591*V480-0.00770426*AA480-0.00077781*E480</f>
        <v>9433.65360334813</v>
      </c>
      <c r="AL1206" s="29" t="n">
        <f aca="false">2192.59+2373.87*I1206+0.0316653*N1206-15.7623*V1206+0.00202406*AA1206-0.000740146*E1206-0.00963493*(I1206*N1206)</f>
        <v>8961.04586838161</v>
      </c>
      <c r="AM1206" s="30" t="n">
        <f aca="false">5205.907083+122.0638992*I1206+13.609808*(N1206/1000)-1.245906883*AD1206+0.7746840854*AE1206-134.2474226*AC1206-1547.125689*IF(AND(B1206&gt;=DATE(2020,3,20),B1206&lt;=DATE(2020,6,26)),1,0)</f>
        <v>8676.09509362078</v>
      </c>
      <c r="AN1206" s="30" t="n">
        <f aca="false">IF(ISNUMBER(C1207),C1207,AN1207)-0.8328750492*(AD1208-AD1207)+3.274150872*(AE1208-AE1207)+0.7954612886*((IF(ISNUMBER(C1207),C1207,AN1207)-IF(ISNUMBER(C1206),C1206,AN1206))-(-0.8328750492*(AD1207-AD1206)+3.274150872*(AE1207-AE1206)))-1.394571582*AO1207+0.4181414112*AO1206</f>
        <v>8129.4587562943</v>
      </c>
      <c r="AP1206" s="31" t="n">
        <f aca="false">AQ1206+AR1205+'ARIMAX(1,1,1) Model'!$C$19*(AR1205-AR1204)+'ARIMAX(1,1,1) Model'!$C$20*AS1205</f>
        <v>8570.37060261414</v>
      </c>
      <c r="AQ1206" s="31" t="n">
        <f aca="false">'ARIMAX(1,1,1) Model'!$C$6*I1206+'ARIMAX(1,1,1) Model'!$C$7*N1206/1000+'ARIMAX(1,1,1) Model'!$C$8*AD1206+'ARIMAX(1,1,1) Model'!$C$9*AE1206+'ARIMAX(1,1,1) Model'!$C$10*AC1206+'ARIMAX(1,1,1) Model'!$C$11*IF(AND(B1206&gt;='ARIMAX(1,1,1) Model'!$C$25,B1206&lt;='ARIMAX(1,1,1) Model'!$C$26),1,0)+'ARIMAX(1,1,1) Model'!$C$12*E1206/1000+'ARIMAX(1,1,1) Model'!$C$13*V1206+'ARIMAX(1,1,1) Model'!$C$14*A1206+'ARIMAX(1,1,1) Model'!$C$15*SIN(2*PI()*A1206/'ARIMAX(1,1,1) Model'!$C$24)+'ARIMAX(1,1,1) Model'!$C$16*COS(2*PI()*A1206/'ARIMAX(1,1,1) Model'!$C$24)+'ARIMAX(1,1,1) Model'!$C$17*SIN(4*PI()*A1206/'ARIMAX(1,1,1) Model'!$C$24)+'ARIMAX(1,1,1) Model'!$C$18*COS(4*PI()*A1206/'ARIMAX(1,1,1) Model'!$C$24)</f>
        <v>1906.61893253244</v>
      </c>
      <c r="AR1206" s="31" t="n">
        <f aca="false">IF(ISNUMBER(C1206),C1206,AP1206)-AQ1206</f>
        <v>7042.38106746756</v>
      </c>
      <c r="AS1206" s="31" t="n">
        <f aca="false">IF(ISNUMBER(C1206),C1206-AP1206,0)</f>
        <v>378.629397385856</v>
      </c>
      <c r="AT1206" s="32"/>
      <c r="AU1206" s="33"/>
      <c r="AV1206" s="33"/>
      <c r="AW1206" s="31"/>
      <c r="AX1206" s="31"/>
    </row>
    <row r="1207" customFormat="false" ht="16.5" hidden="false" customHeight="true" outlineLevel="0" collapsed="false">
      <c r="A1207" s="23" t="n">
        <v>1206</v>
      </c>
      <c r="B1207" s="24" t="n">
        <v>41712</v>
      </c>
      <c r="C1207" s="23" t="n">
        <v>8512</v>
      </c>
      <c r="D1207" s="25"/>
      <c r="E1207" s="25" t="n">
        <v>322000</v>
      </c>
      <c r="F1207" s="25"/>
      <c r="G1207" s="25" t="n">
        <v>99.554</v>
      </c>
      <c r="H1207" s="25" t="n">
        <v>108.012</v>
      </c>
      <c r="I1207" s="25" t="n">
        <v>3.512</v>
      </c>
      <c r="J1207" s="25" t="n">
        <v>17192.019</v>
      </c>
      <c r="K1207" s="25" t="n">
        <v>865854</v>
      </c>
      <c r="L1207" s="25" t="n">
        <v>1769</v>
      </c>
      <c r="M1207" s="25" t="n">
        <v>15.614</v>
      </c>
      <c r="N1207" s="25" t="n">
        <v>241237</v>
      </c>
      <c r="O1207" s="25" t="n">
        <v>11578.8</v>
      </c>
      <c r="P1207" s="25" t="n">
        <v>3045859</v>
      </c>
      <c r="Q1207" s="25" t="n">
        <v>54000</v>
      </c>
      <c r="R1207" s="25" t="n">
        <v>18213</v>
      </c>
      <c r="S1207" s="25" t="n">
        <v>11.521</v>
      </c>
      <c r="T1207" s="25" t="n">
        <v>120.1</v>
      </c>
      <c r="U1207" s="25" t="n">
        <v>19</v>
      </c>
      <c r="V1207" s="25" t="n">
        <v>91.9</v>
      </c>
      <c r="W1207" s="25" t="n">
        <v>94.340925</v>
      </c>
      <c r="X1207" s="25"/>
      <c r="Y1207" s="25" t="n">
        <v>3</v>
      </c>
      <c r="Z1207" s="25"/>
      <c r="AA1207" s="25" t="n">
        <v>317099</v>
      </c>
      <c r="AB1207" s="26"/>
      <c r="AC1207" s="27" t="n">
        <v>0</v>
      </c>
      <c r="AD1207" s="28" t="n">
        <v>126.1</v>
      </c>
      <c r="AE1207" s="28" t="n">
        <v>0</v>
      </c>
      <c r="AF1207" s="27"/>
      <c r="AG1207" s="29" t="n">
        <f aca="false">6753.47943187+0.36116788*I1207+0.01252571*N1207-22.85359542*V1207+0.00407811*AA1207-0.00067349*E1207</f>
        <v>8752.46796052656</v>
      </c>
      <c r="AH1207" s="29" t="n">
        <f aca="false">A1207*'Simple Linear Regression'!$B$18+'Simple Linear Regression'!$B$17</f>
        <v>8914.09907012883</v>
      </c>
      <c r="AI1207" s="29" t="n">
        <f aca="false">7491.3971+0.0137554*N1207-0.00058829*E1207-34.3283*V1207+0.30565*L1207+54.6031*M1207</f>
        <v>8858.7760332</v>
      </c>
      <c r="AJ1207" s="29" t="n">
        <f aca="false">7491.3971-0.00058829*E1207+0.30565*L1207+54.6031*M1207+0.0137554*N1207-34.3283*V1207</f>
        <v>8858.7760332</v>
      </c>
      <c r="AK1207" s="30" t="n">
        <f aca="false">11611.58410651-152.38769329*I481+0.00324611*N481-2.92151591*V481-0.00770426*AA481-0.00077781*E481</f>
        <v>9436.36483876025</v>
      </c>
      <c r="AL1207" s="29" t="n">
        <f aca="false">2192.59+2373.87*I1207+0.0316653*N1207-15.7623*V1207+0.00202406*AA1207-0.000740146*E1207-0.00963493*(I1207*N1207)</f>
        <v>8960.46118730408</v>
      </c>
      <c r="AM1207" s="30" t="n">
        <f aca="false">5205.907083+122.0638992*I1207+13.609808*(N1207/1000)-1.245906883*AD1207+0.7746840854*AE1207-134.2474226*AC1207-1547.125689*IF(AND(B1207&gt;=DATE(2020,3,20),B1207&lt;=DATE(2020,6,26)),1,0)</f>
        <v>8760.6758915401</v>
      </c>
      <c r="AN1207" s="30" t="n">
        <f aca="false">IF(ISNUMBER(C1208),C1208,AN1208)-0.8328750492*(AD1209-AD1208)+3.274150872*(AE1209-AE1208)+0.7954612886*((IF(ISNUMBER(C1208),C1208,AN1208)-IF(ISNUMBER(C1207),C1207,AN1207))-(-0.8328750492*(AD1208-AD1207)+3.274150872*(AE1208-AE1207)))-1.394571582*AO1208+0.4181414112*AO1207</f>
        <v>9385.9745576886</v>
      </c>
      <c r="AP1207" s="31" t="n">
        <f aca="false">AQ1207+AR1206+'ARIMAX(1,1,1) Model'!$C$19*(AR1206-AR1205)+'ARIMAX(1,1,1) Model'!$C$20*AS1206</f>
        <v>8645.44151136358</v>
      </c>
      <c r="AQ1207" s="31" t="n">
        <f aca="false">'ARIMAX(1,1,1) Model'!$C$6*I1207+'ARIMAX(1,1,1) Model'!$C$7*N1207/1000+'ARIMAX(1,1,1) Model'!$C$8*AD1207+'ARIMAX(1,1,1) Model'!$C$9*AE1207+'ARIMAX(1,1,1) Model'!$C$10*AC1207+'ARIMAX(1,1,1) Model'!$C$11*IF(AND(B1207&gt;='ARIMAX(1,1,1) Model'!$C$25,B1207&lt;='ARIMAX(1,1,1) Model'!$C$26),1,0)+'ARIMAX(1,1,1) Model'!$C$12*E1207/1000+'ARIMAX(1,1,1) Model'!$C$13*V1207+'ARIMAX(1,1,1) Model'!$C$14*A1207+'ARIMAX(1,1,1) Model'!$C$15*SIN(2*PI()*A1207/'ARIMAX(1,1,1) Model'!$C$24)+'ARIMAX(1,1,1) Model'!$C$16*COS(2*PI()*A1207/'ARIMAX(1,1,1) Model'!$C$24)+'ARIMAX(1,1,1) Model'!$C$17*SIN(4*PI()*A1207/'ARIMAX(1,1,1) Model'!$C$24)+'ARIMAX(1,1,1) Model'!$C$18*COS(4*PI()*A1207/'ARIMAX(1,1,1) Model'!$C$24)</f>
        <v>1898.98883760163</v>
      </c>
      <c r="AR1207" s="31" t="n">
        <f aca="false">IF(ISNUMBER(C1207),C1207,AP1207)-AQ1207</f>
        <v>6613.01116239837</v>
      </c>
      <c r="AS1207" s="31" t="n">
        <f aca="false">IF(ISNUMBER(C1207),C1207-AP1207,0)</f>
        <v>-133.441511363584</v>
      </c>
      <c r="AT1207" s="32"/>
      <c r="AU1207" s="33"/>
      <c r="AV1207" s="33"/>
      <c r="AW1207" s="31"/>
      <c r="AX1207" s="31"/>
    </row>
    <row r="1208" customFormat="false" ht="16.5" hidden="false" customHeight="true" outlineLevel="0" collapsed="false">
      <c r="A1208" s="23" t="n">
        <v>1207</v>
      </c>
      <c r="B1208" s="24" t="n">
        <v>41719</v>
      </c>
      <c r="C1208" s="23" t="n">
        <v>9002</v>
      </c>
      <c r="D1208" s="25"/>
      <c r="E1208" s="25" t="n">
        <v>321000</v>
      </c>
      <c r="F1208" s="25"/>
      <c r="G1208" s="25" t="n">
        <v>99.774</v>
      </c>
      <c r="H1208" s="25" t="n">
        <v>106.532</v>
      </c>
      <c r="I1208" s="25" t="n">
        <v>3.547</v>
      </c>
      <c r="J1208" s="25" t="n">
        <v>17192.019</v>
      </c>
      <c r="K1208" s="25" t="n">
        <v>865854</v>
      </c>
      <c r="L1208" s="25" t="n">
        <v>1769</v>
      </c>
      <c r="M1208" s="25" t="n">
        <v>15.993</v>
      </c>
      <c r="N1208" s="25" t="n">
        <v>226413</v>
      </c>
      <c r="O1208" s="25" t="n">
        <v>11578.8</v>
      </c>
      <c r="P1208" s="25" t="n">
        <v>3090468</v>
      </c>
      <c r="Q1208" s="25" t="n">
        <v>54000</v>
      </c>
      <c r="R1208" s="25" t="n">
        <v>18213</v>
      </c>
      <c r="S1208" s="25" t="n">
        <v>11.521</v>
      </c>
      <c r="T1208" s="25" t="n">
        <v>120.1</v>
      </c>
      <c r="U1208" s="25" t="n">
        <v>19</v>
      </c>
      <c r="V1208" s="25" t="n">
        <v>91.9</v>
      </c>
      <c r="W1208" s="25" t="n">
        <v>94.33046</v>
      </c>
      <c r="X1208" s="25"/>
      <c r="Y1208" s="25" t="n">
        <v>3.09088444709778</v>
      </c>
      <c r="Z1208" s="25"/>
      <c r="AA1208" s="25" t="n">
        <v>317099</v>
      </c>
      <c r="AB1208" s="26"/>
      <c r="AC1208" s="27" t="n">
        <v>0</v>
      </c>
      <c r="AD1208" s="28" t="n">
        <v>123.3</v>
      </c>
      <c r="AE1208" s="28" t="n">
        <v>0.9</v>
      </c>
      <c r="AF1208" s="27"/>
      <c r="AG1208" s="29" t="n">
        <f aca="false">6753.47943187+0.36116788*I1208+0.01252571*N1208-22.85359542*V1208+0.00407811*AA1208-0.00067349*E1208</f>
        <v>8567.47296636236</v>
      </c>
      <c r="AH1208" s="29" t="n">
        <f aca="false">A1208*'Simple Linear Regression'!$B$18+'Simple Linear Regression'!$B$17</f>
        <v>8914.95210721274</v>
      </c>
      <c r="AI1208" s="29" t="n">
        <f aca="false">7491.3971+0.0137554*N1208-0.00058829*E1208-34.3283*V1208+0.30565*L1208+54.6031*M1208</f>
        <v>8676.1488485</v>
      </c>
      <c r="AJ1208" s="29" t="n">
        <f aca="false">7491.3971-0.00058829*E1208+0.30565*L1208+54.6031*M1208+0.0137554*N1208-34.3283*V1208</f>
        <v>8676.1488485</v>
      </c>
      <c r="AK1208" s="30" t="n">
        <f aca="false">11611.58410651-152.38769329*I482+0.00324611*N482-2.92151591*V482-0.00770426*AA482-0.00077781*E482</f>
        <v>9434.51716134224</v>
      </c>
      <c r="AL1208" s="29" t="n">
        <f aca="false">2192.59+2373.87*I1208+0.0316653*N1208-15.7623*V1208+0.00202406*AA1208-0.000740146*E1208-0.00963493*(I1208*N1208)</f>
        <v>9000.14145343877</v>
      </c>
      <c r="AM1208" s="30" t="n">
        <f aca="false">5205.907083+122.0638992*I1208+13.609808*(N1208/1000)-1.245906883*AD1208+0.7746840854*AE1208-134.2474226*AC1208-1547.125689*IF(AND(B1208&gt;=DATE(2020,3,20),B1208&lt;=DATE(2020,6,26)),1,0)</f>
        <v>8567.38208916936</v>
      </c>
      <c r="AN1208" s="30" t="n">
        <f aca="false">IF(ISNUMBER(C1209),C1209,AN1209)-0.8328750492*(AD1210-AD1209)+3.274150872*(AE1210-AE1209)+0.7954612886*((IF(ISNUMBER(C1209),C1209,AN1209)-IF(ISNUMBER(C1208),C1208,AN1208))-(-0.8328750492*(AD1209-AD1208)+3.274150872*(AE1209-AE1208)))-1.394571582*AO1209+0.4181414112*AO1208</f>
        <v>8526.77420488415</v>
      </c>
      <c r="AP1208" s="31" t="n">
        <f aca="false">AQ1208+AR1207+'ARIMAX(1,1,1) Model'!$C$19*(AR1207-AR1206)+'ARIMAX(1,1,1) Model'!$C$20*AS1207</f>
        <v>8625.16798809701</v>
      </c>
      <c r="AQ1208" s="31" t="n">
        <f aca="false">'ARIMAX(1,1,1) Model'!$C$6*I1208+'ARIMAX(1,1,1) Model'!$C$7*N1208/1000+'ARIMAX(1,1,1) Model'!$C$8*AD1208+'ARIMAX(1,1,1) Model'!$C$9*AE1208+'ARIMAX(1,1,1) Model'!$C$10*AC1208+'ARIMAX(1,1,1) Model'!$C$11*IF(AND(B1208&gt;='ARIMAX(1,1,1) Model'!$C$25,B1208&lt;='ARIMAX(1,1,1) Model'!$C$26),1,0)+'ARIMAX(1,1,1) Model'!$C$12*E1208/1000+'ARIMAX(1,1,1) Model'!$C$13*V1208+'ARIMAX(1,1,1) Model'!$C$14*A1208+'ARIMAX(1,1,1) Model'!$C$15*SIN(2*PI()*A1208/'ARIMAX(1,1,1) Model'!$C$24)+'ARIMAX(1,1,1) Model'!$C$16*COS(2*PI()*A1208/'ARIMAX(1,1,1) Model'!$C$24)+'ARIMAX(1,1,1) Model'!$C$17*SIN(4*PI()*A1208/'ARIMAX(1,1,1) Model'!$C$24)+'ARIMAX(1,1,1) Model'!$C$18*COS(4*PI()*A1208/'ARIMAX(1,1,1) Model'!$C$24)</f>
        <v>1933.92547738446</v>
      </c>
      <c r="AR1208" s="31" t="n">
        <f aca="false">IF(ISNUMBER(C1208),C1208,AP1208)-AQ1208</f>
        <v>7068.07452261554</v>
      </c>
      <c r="AS1208" s="31" t="n">
        <f aca="false">IF(ISNUMBER(C1208),C1208-AP1208,0)</f>
        <v>376.832011902994</v>
      </c>
      <c r="AT1208" s="32"/>
      <c r="AU1208" s="33"/>
      <c r="AV1208" s="33"/>
      <c r="AW1208" s="31"/>
      <c r="AX1208" s="31"/>
    </row>
    <row r="1209" customFormat="false" ht="16.5" hidden="false" customHeight="true" outlineLevel="0" collapsed="false">
      <c r="A1209" s="23" t="n">
        <v>1208</v>
      </c>
      <c r="B1209" s="24" t="n">
        <v>41726</v>
      </c>
      <c r="C1209" s="23" t="n">
        <v>8713</v>
      </c>
      <c r="D1209" s="25"/>
      <c r="E1209" s="25" t="n">
        <v>313000</v>
      </c>
      <c r="F1209" s="25"/>
      <c r="G1209" s="25" t="n">
        <v>100.66</v>
      </c>
      <c r="H1209" s="25" t="n">
        <v>106.544</v>
      </c>
      <c r="I1209" s="25" t="n">
        <v>3.549</v>
      </c>
      <c r="J1209" s="25" t="n">
        <v>17192.019</v>
      </c>
      <c r="K1209" s="25" t="n">
        <v>865854</v>
      </c>
      <c r="L1209" s="25" t="n">
        <v>1769</v>
      </c>
      <c r="M1209" s="25" t="n">
        <v>15.993</v>
      </c>
      <c r="N1209" s="25" t="n">
        <v>226413</v>
      </c>
      <c r="O1209" s="25" t="n">
        <v>11578.8</v>
      </c>
      <c r="P1209" s="25" t="n">
        <v>3090468</v>
      </c>
      <c r="Q1209" s="25" t="n">
        <v>54000</v>
      </c>
      <c r="R1209" s="25" t="n">
        <v>18213</v>
      </c>
      <c r="S1209" s="25" t="n">
        <v>11.521</v>
      </c>
      <c r="T1209" s="25" t="n">
        <v>120.1</v>
      </c>
      <c r="U1209" s="25" t="n">
        <v>19</v>
      </c>
      <c r="V1209" s="25" t="n">
        <v>91.9</v>
      </c>
      <c r="W1209" s="25" t="n">
        <v>94.6229</v>
      </c>
      <c r="X1209" s="25"/>
      <c r="Y1209" s="25" t="n">
        <v>3.09088444709778</v>
      </c>
      <c r="Z1209" s="25"/>
      <c r="AA1209" s="25" t="n">
        <v>317099</v>
      </c>
      <c r="AB1209" s="26"/>
      <c r="AC1209" s="27" t="n">
        <v>0</v>
      </c>
      <c r="AD1209" s="28" t="n">
        <v>132.3</v>
      </c>
      <c r="AE1209" s="28" t="n">
        <v>2.7</v>
      </c>
      <c r="AF1209" s="27"/>
      <c r="AG1209" s="29" t="n">
        <f aca="false">6753.47943187+0.36116788*I1209+0.01252571*N1209-22.85359542*V1209+0.00407811*AA1209-0.00067349*E1209</f>
        <v>8572.86160869812</v>
      </c>
      <c r="AH1209" s="29" t="n">
        <f aca="false">A1209*'Simple Linear Regression'!$B$18+'Simple Linear Regression'!$B$17</f>
        <v>8915.80514429664</v>
      </c>
      <c r="AI1209" s="29" t="n">
        <f aca="false">7491.3971+0.0137554*N1209-0.00058829*E1209-34.3283*V1209+0.30565*L1209+54.6031*M1209</f>
        <v>8680.8551685</v>
      </c>
      <c r="AJ1209" s="29" t="n">
        <f aca="false">7491.3971-0.00058829*E1209+0.30565*L1209+54.6031*M1209+0.0137554*N1209-34.3283*V1209</f>
        <v>8680.8551685</v>
      </c>
      <c r="AK1209" s="30" t="n">
        <f aca="false">11611.58410651-152.38769329*I483+0.00324611*N483-2.92151591*V483-0.00770426*AA483-0.00077781*E483</f>
        <v>9423.91672519527</v>
      </c>
      <c r="AL1209" s="29" t="n">
        <f aca="false">2192.59+2373.87*I1209+0.0316653*N1209-15.7623*V1209+0.00202406*AA1209-0.000740146*E1209-0.00963493*(I1209*N1209)</f>
        <v>9006.44741462659</v>
      </c>
      <c r="AM1209" s="30" t="n">
        <f aca="false">5205.907083+122.0638992*I1209+13.609808*(N1209/1000)-1.245906883*AD1209+0.7746840854*AE1209-134.2474226*AC1209-1547.125689*IF(AND(B1209&gt;=DATE(2020,3,20),B1209&lt;=DATE(2020,6,26)),1,0)</f>
        <v>8557.80748637448</v>
      </c>
      <c r="AN1209" s="30" t="n">
        <f aca="false">IF(ISNUMBER(C1210),C1210,AN1210)-0.8328750492*(AD1211-AD1210)+3.274150872*(AE1211-AE1210)+0.7954612886*((IF(ISNUMBER(C1210),C1210,AN1210)-IF(ISNUMBER(C1209),C1209,AN1209))-(-0.8328750492*(AD1210-AD1209)+3.274150872*(AE1210-AE1209)))-1.394571582*AO1210+0.4181414112*AO1209</f>
        <v>9205.5687817251</v>
      </c>
      <c r="AP1209" s="31" t="n">
        <f aca="false">AQ1209+AR1208+'ARIMAX(1,1,1) Model'!$C$19*(AR1208-AR1207)+'ARIMAX(1,1,1) Model'!$C$20*AS1208</f>
        <v>8781.05819730496</v>
      </c>
      <c r="AQ1209" s="31" t="n">
        <f aca="false">'ARIMAX(1,1,1) Model'!$C$6*I1209+'ARIMAX(1,1,1) Model'!$C$7*N1209/1000+'ARIMAX(1,1,1) Model'!$C$8*AD1209+'ARIMAX(1,1,1) Model'!$C$9*AE1209+'ARIMAX(1,1,1) Model'!$C$10*AC1209+'ARIMAX(1,1,1) Model'!$C$11*IF(AND(B1209&gt;='ARIMAX(1,1,1) Model'!$C$25,B1209&lt;='ARIMAX(1,1,1) Model'!$C$26),1,0)+'ARIMAX(1,1,1) Model'!$C$12*E1209/1000+'ARIMAX(1,1,1) Model'!$C$13*V1209+'ARIMAX(1,1,1) Model'!$C$14*A1209+'ARIMAX(1,1,1) Model'!$C$15*SIN(2*PI()*A1209/'ARIMAX(1,1,1) Model'!$C$24)+'ARIMAX(1,1,1) Model'!$C$16*COS(2*PI()*A1209/'ARIMAX(1,1,1) Model'!$C$24)+'ARIMAX(1,1,1) Model'!$C$17*SIN(4*PI()*A1209/'ARIMAX(1,1,1) Model'!$C$24)+'ARIMAX(1,1,1) Model'!$C$18*COS(4*PI()*A1209/'ARIMAX(1,1,1) Model'!$C$24)</f>
        <v>2007.78086892928</v>
      </c>
      <c r="AR1209" s="31" t="n">
        <f aca="false">IF(ISNUMBER(C1209),C1209,AP1209)-AQ1209</f>
        <v>6705.21913107072</v>
      </c>
      <c r="AS1209" s="31" t="n">
        <f aca="false">IF(ISNUMBER(C1209),C1209-AP1209,0)</f>
        <v>-68.0581973049557</v>
      </c>
      <c r="AT1209" s="32"/>
      <c r="AU1209" s="33"/>
      <c r="AV1209" s="33"/>
      <c r="AW1209" s="31"/>
      <c r="AX1209" s="31"/>
    </row>
    <row r="1210" customFormat="false" ht="16.5" hidden="false" customHeight="true" outlineLevel="0" collapsed="false">
      <c r="A1210" s="23" t="n">
        <v>1209</v>
      </c>
      <c r="B1210" s="24" t="n">
        <v>41733</v>
      </c>
      <c r="C1210" s="23" t="n">
        <v>8996</v>
      </c>
      <c r="D1210" s="25"/>
      <c r="E1210" s="25" t="n">
        <v>330000</v>
      </c>
      <c r="F1210" s="25"/>
      <c r="G1210" s="25" t="n">
        <v>100.462</v>
      </c>
      <c r="H1210" s="25" t="n">
        <v>105.262</v>
      </c>
      <c r="I1210" s="25" t="n">
        <v>3.579</v>
      </c>
      <c r="J1210" s="25" t="n">
        <v>17192.019</v>
      </c>
      <c r="K1210" s="25" t="n">
        <v>865854</v>
      </c>
      <c r="L1210" s="25" t="n">
        <v>1769</v>
      </c>
      <c r="M1210" s="25" t="n">
        <v>15.993</v>
      </c>
      <c r="N1210" s="25" t="n">
        <v>226413</v>
      </c>
      <c r="O1210" s="25" t="n">
        <v>11578.8</v>
      </c>
      <c r="P1210" s="25" t="n">
        <v>3090468</v>
      </c>
      <c r="Q1210" s="25" t="n">
        <v>54000</v>
      </c>
      <c r="R1210" s="25" t="n">
        <v>18213</v>
      </c>
      <c r="S1210" s="25" t="n">
        <v>11.521</v>
      </c>
      <c r="T1210" s="25" t="n">
        <v>120.1</v>
      </c>
      <c r="U1210" s="25" t="n">
        <v>19</v>
      </c>
      <c r="V1210" s="25" t="n">
        <v>91.9</v>
      </c>
      <c r="W1210" s="25" t="n">
        <v>94.52496</v>
      </c>
      <c r="X1210" s="25"/>
      <c r="Y1210" s="25" t="n">
        <v>3.09088444709778</v>
      </c>
      <c r="Z1210" s="25"/>
      <c r="AA1210" s="25" t="n">
        <v>317099</v>
      </c>
      <c r="AB1210" s="26"/>
      <c r="AC1210" s="27" t="n">
        <v>0</v>
      </c>
      <c r="AD1210" s="28" t="n">
        <v>93.2</v>
      </c>
      <c r="AE1210" s="28" t="n">
        <v>5.7</v>
      </c>
      <c r="AF1210" s="27"/>
      <c r="AG1210" s="29" t="n">
        <f aca="false">6753.47943187+0.36116788*I1210+0.01252571*N1210-22.85359542*V1210+0.00407811*AA1210-0.00067349*E1210</f>
        <v>8561.42311373452</v>
      </c>
      <c r="AH1210" s="29" t="n">
        <f aca="false">A1210*'Simple Linear Regression'!$B$18+'Simple Linear Regression'!$B$17</f>
        <v>8916.65818138054</v>
      </c>
      <c r="AI1210" s="29" t="n">
        <f aca="false">7491.3971+0.0137554*N1210-0.00058829*E1210-34.3283*V1210+0.30565*L1210+54.6031*M1210</f>
        <v>8670.8542385</v>
      </c>
      <c r="AJ1210" s="29" t="n">
        <f aca="false">7491.3971-0.00058829*E1210+0.30565*L1210+54.6031*M1210+0.0137554*N1210-34.3283*V1210</f>
        <v>8670.8542385</v>
      </c>
      <c r="AK1210" s="30" t="n">
        <f aca="false">11611.58410651-152.38769329*I484+0.00324611*N484-2.92151591*V484-0.00770426*AA484-0.00077781*E484</f>
        <v>9411.2394848442</v>
      </c>
      <c r="AL1210" s="29" t="n">
        <f aca="false">2192.59+2373.87*I1210+0.0316653*N1210-15.7623*V1210+0.00202406*AA1210-0.000740146*E1210-0.00963493*(I1210*N1210)</f>
        <v>8999.63683044389</v>
      </c>
      <c r="AM1210" s="30" t="n">
        <f aca="false">5205.907083+122.0638992*I1210+13.609808*(N1210/1000)-1.245906883*AD1210+0.7746840854*AE1210-134.2474226*AC1210-1547.125689*IF(AND(B1210&gt;=DATE(2020,3,20),B1210&lt;=DATE(2020,6,26)),1,0)</f>
        <v>8612.50841473198</v>
      </c>
      <c r="AN1210" s="30" t="n">
        <f aca="false">IF(ISNUMBER(C1211),C1211,AN1211)-0.8328750492*(AD1212-AD1211)+3.274150872*(AE1212-AE1211)+0.7954612886*((IF(ISNUMBER(C1211),C1211,AN1211)-IF(ISNUMBER(C1210),C1210,AN1210))-(-0.8328750492*(AD1211-AD1210)+3.274150872*(AE1211-AE1210)))-1.394571582*AO1211+0.4181414112*AO1210</f>
        <v>8288.55459296181</v>
      </c>
      <c r="AP1210" s="31" t="n">
        <f aca="false">AQ1210+AR1209+'ARIMAX(1,1,1) Model'!$C$19*(AR1209-AR1208)+'ARIMAX(1,1,1) Model'!$C$20*AS1209</f>
        <v>8763.28605030095</v>
      </c>
      <c r="AQ1210" s="31" t="n">
        <f aca="false">'ARIMAX(1,1,1) Model'!$C$6*I1210+'ARIMAX(1,1,1) Model'!$C$7*N1210/1000+'ARIMAX(1,1,1) Model'!$C$8*AD1210+'ARIMAX(1,1,1) Model'!$C$9*AE1210+'ARIMAX(1,1,1) Model'!$C$10*AC1210+'ARIMAX(1,1,1) Model'!$C$11*IF(AND(B1210&gt;='ARIMAX(1,1,1) Model'!$C$25,B1210&lt;='ARIMAX(1,1,1) Model'!$C$26),1,0)+'ARIMAX(1,1,1) Model'!$C$12*E1210/1000+'ARIMAX(1,1,1) Model'!$C$13*V1210+'ARIMAX(1,1,1) Model'!$C$14*A1210+'ARIMAX(1,1,1) Model'!$C$15*SIN(2*PI()*A1210/'ARIMAX(1,1,1) Model'!$C$24)+'ARIMAX(1,1,1) Model'!$C$16*COS(2*PI()*A1210/'ARIMAX(1,1,1) Model'!$C$24)+'ARIMAX(1,1,1) Model'!$C$17*SIN(4*PI()*A1210/'ARIMAX(1,1,1) Model'!$C$24)+'ARIMAX(1,1,1) Model'!$C$18*COS(4*PI()*A1210/'ARIMAX(1,1,1) Model'!$C$24)</f>
        <v>2032.19874247707</v>
      </c>
      <c r="AR1210" s="31" t="n">
        <f aca="false">IF(ISNUMBER(C1210),C1210,AP1210)-AQ1210</f>
        <v>6963.80125752293</v>
      </c>
      <c r="AS1210" s="31" t="n">
        <f aca="false">IF(ISNUMBER(C1210),C1210-AP1210,0)</f>
        <v>232.713949699048</v>
      </c>
      <c r="AT1210" s="32"/>
      <c r="AU1210" s="33"/>
      <c r="AV1210" s="33"/>
      <c r="AW1210" s="31"/>
      <c r="AX1210" s="31"/>
    </row>
    <row r="1211" customFormat="false" ht="16.5" hidden="false" customHeight="true" outlineLevel="0" collapsed="false">
      <c r="A1211" s="23" t="n">
        <v>1210</v>
      </c>
      <c r="B1211" s="24" t="n">
        <v>41740</v>
      </c>
      <c r="C1211" s="23" t="n">
        <v>8616</v>
      </c>
      <c r="D1211" s="25"/>
      <c r="E1211" s="25" t="n">
        <v>311000</v>
      </c>
      <c r="F1211" s="25"/>
      <c r="G1211" s="25" t="n">
        <v>102.72</v>
      </c>
      <c r="H1211" s="25" t="n">
        <v>106.51</v>
      </c>
      <c r="I1211" s="25" t="n">
        <v>3.596</v>
      </c>
      <c r="J1211" s="25" t="n">
        <v>17192.019</v>
      </c>
      <c r="K1211" s="25" t="n">
        <v>840767</v>
      </c>
      <c r="L1211" s="25" t="n">
        <v>1769</v>
      </c>
      <c r="M1211" s="25" t="n">
        <v>15.993</v>
      </c>
      <c r="N1211" s="25" t="n">
        <v>226413</v>
      </c>
      <c r="O1211" s="25" t="n">
        <v>11636.9</v>
      </c>
      <c r="P1211" s="25" t="n">
        <v>3090468</v>
      </c>
      <c r="Q1211" s="25" t="n">
        <v>54000</v>
      </c>
      <c r="R1211" s="25" t="n">
        <v>18213</v>
      </c>
      <c r="S1211" s="25" t="n">
        <v>11.521</v>
      </c>
      <c r="T1211" s="25" t="n">
        <v>120.1</v>
      </c>
      <c r="U1211" s="25" t="n">
        <v>19</v>
      </c>
      <c r="V1211" s="25" t="n">
        <v>87.3</v>
      </c>
      <c r="W1211" s="25" t="n">
        <v>94.2818</v>
      </c>
      <c r="X1211" s="25"/>
      <c r="Y1211" s="25" t="n">
        <v>3.09088444709778</v>
      </c>
      <c r="Z1211" s="25"/>
      <c r="AA1211" s="25" t="n">
        <v>317099</v>
      </c>
      <c r="AB1211" s="26"/>
      <c r="AC1211" s="27" t="n">
        <v>0</v>
      </c>
      <c r="AD1211" s="28" t="n">
        <v>76.1</v>
      </c>
      <c r="AE1211" s="28" t="n">
        <v>6.9</v>
      </c>
      <c r="AF1211" s="27"/>
      <c r="AG1211" s="29" t="n">
        <f aca="false">6753.47943187+0.36116788*I1211+0.01252571*N1211-22.85359542*V1211+0.00407811*AA1211-0.00067349*E1211</f>
        <v>8679.35210252048</v>
      </c>
      <c r="AH1211" s="29" t="n">
        <f aca="false">A1211*'Simple Linear Regression'!$B$18+'Simple Linear Regression'!$B$17</f>
        <v>8917.51121846445</v>
      </c>
      <c r="AI1211" s="29" t="n">
        <f aca="false">7491.3971+0.0137554*N1211-0.00058829*E1211-34.3283*V1211+0.30565*L1211+54.6031*M1211</f>
        <v>8839.9419285</v>
      </c>
      <c r="AJ1211" s="29" t="n">
        <f aca="false">7491.3971-0.00058829*E1211+0.30565*L1211+54.6031*M1211+0.0137554*N1211-34.3283*V1211</f>
        <v>8839.9419285</v>
      </c>
      <c r="AK1211" s="30" t="n">
        <f aca="false">11611.58410651-152.38769329*I485+0.00324611*N485-2.92151591*V485-0.00770426*AA485-0.00077781*E485</f>
        <v>9404.35029557905</v>
      </c>
      <c r="AL1211" s="29" t="n">
        <f aca="false">2192.59+2373.87*I1211+0.0316653*N1211-15.7623*V1211+0.00202406*AA1211-0.000740146*E1211-0.00963493*(I1211*N1211)</f>
        <v>9089.47692654036</v>
      </c>
      <c r="AM1211" s="30" t="n">
        <f aca="false">5205.907083+122.0638992*I1211+13.609808*(N1211/1000)-1.245906883*AD1211+0.7746840854*AE1211-134.2474226*AC1211-1547.125689*IF(AND(B1211&gt;=DATE(2020,3,20),B1211&lt;=DATE(2020,6,26)),1,0)</f>
        <v>8636.81812962016</v>
      </c>
      <c r="AN1211" s="30" t="n">
        <f aca="false">IF(ISNUMBER(C1212),C1212,AN1212)-0.8328750492*(AD1213-AD1212)+3.274150872*(AE1213-AE1212)+0.7954612886*((IF(ISNUMBER(C1212),C1212,AN1212)-IF(ISNUMBER(C1211),C1211,AN1211))-(-0.8328750492*(AD1212-AD1211)+3.274150872*(AE1212-AE1211)))-1.394571582*AO1212+0.4181414112*AO1211</f>
        <v>8323.96691872304</v>
      </c>
      <c r="AP1211" s="31" t="n">
        <f aca="false">AQ1211+AR1210+'ARIMAX(1,1,1) Model'!$C$19*(AR1210-AR1209)+'ARIMAX(1,1,1) Model'!$C$20*AS1210</f>
        <v>8799.53260576643</v>
      </c>
      <c r="AQ1211" s="31" t="n">
        <f aca="false">'ARIMAX(1,1,1) Model'!$C$6*I1211+'ARIMAX(1,1,1) Model'!$C$7*N1211/1000+'ARIMAX(1,1,1) Model'!$C$8*AD1211+'ARIMAX(1,1,1) Model'!$C$9*AE1211+'ARIMAX(1,1,1) Model'!$C$10*AC1211+'ARIMAX(1,1,1) Model'!$C$11*IF(AND(B1211&gt;='ARIMAX(1,1,1) Model'!$C$25,B1211&lt;='ARIMAX(1,1,1) Model'!$C$26),1,0)+'ARIMAX(1,1,1) Model'!$C$12*E1211/1000+'ARIMAX(1,1,1) Model'!$C$13*V1211+'ARIMAX(1,1,1) Model'!$C$14*A1211+'ARIMAX(1,1,1) Model'!$C$15*SIN(2*PI()*A1211/'ARIMAX(1,1,1) Model'!$C$24)+'ARIMAX(1,1,1) Model'!$C$16*COS(2*PI()*A1211/'ARIMAX(1,1,1) Model'!$C$24)+'ARIMAX(1,1,1) Model'!$C$17*SIN(4*PI()*A1211/'ARIMAX(1,1,1) Model'!$C$24)+'ARIMAX(1,1,1) Model'!$C$18*COS(4*PI()*A1211/'ARIMAX(1,1,1) Model'!$C$24)</f>
        <v>2019.97339203288</v>
      </c>
      <c r="AR1211" s="31" t="n">
        <f aca="false">IF(ISNUMBER(C1211),C1211,AP1211)-AQ1211</f>
        <v>6596.02660796712</v>
      </c>
      <c r="AS1211" s="31" t="n">
        <f aca="false">IF(ISNUMBER(C1211),C1211-AP1211,0)</f>
        <v>-183.532605766433</v>
      </c>
      <c r="AT1211" s="32"/>
      <c r="AU1211" s="33"/>
      <c r="AV1211" s="33"/>
      <c r="AW1211" s="31"/>
      <c r="AX1211" s="31"/>
    </row>
    <row r="1212" customFormat="false" ht="16.5" hidden="false" customHeight="true" outlineLevel="0" collapsed="false">
      <c r="A1212" s="23" t="n">
        <v>1211</v>
      </c>
      <c r="B1212" s="24" t="n">
        <v>41747</v>
      </c>
      <c r="C1212" s="23" t="n">
        <v>8430</v>
      </c>
      <c r="D1212" s="25"/>
      <c r="E1212" s="25" t="n">
        <v>308000</v>
      </c>
      <c r="F1212" s="25"/>
      <c r="G1212" s="25" t="n">
        <v>103.9475</v>
      </c>
      <c r="H1212" s="25" t="n">
        <v>109.07</v>
      </c>
      <c r="I1212" s="25" t="n">
        <v>3.651</v>
      </c>
      <c r="J1212" s="25" t="n">
        <v>17192.019</v>
      </c>
      <c r="K1212" s="25" t="n">
        <v>840767</v>
      </c>
      <c r="L1212" s="25" t="n">
        <v>1769</v>
      </c>
      <c r="M1212" s="25" t="n">
        <v>16.985</v>
      </c>
      <c r="N1212" s="25" t="n">
        <v>213949</v>
      </c>
      <c r="O1212" s="25" t="n">
        <v>11636.9</v>
      </c>
      <c r="P1212" s="25" t="n">
        <v>3090468</v>
      </c>
      <c r="Q1212" s="25" t="n">
        <v>54000</v>
      </c>
      <c r="R1212" s="25" t="n">
        <v>18213</v>
      </c>
      <c r="S1212" s="25" t="n">
        <v>11.521</v>
      </c>
      <c r="T1212" s="25" t="n">
        <v>120.1</v>
      </c>
      <c r="U1212" s="25" t="n">
        <v>19</v>
      </c>
      <c r="V1212" s="25" t="n">
        <v>87.3</v>
      </c>
      <c r="W1212" s="25" t="n">
        <v>93.71388</v>
      </c>
      <c r="X1212" s="25"/>
      <c r="Y1212" s="25" t="n">
        <v>3.19659662246704</v>
      </c>
      <c r="Z1212" s="25"/>
      <c r="AA1212" s="25" t="n">
        <v>317099</v>
      </c>
      <c r="AB1212" s="26"/>
      <c r="AC1212" s="27" t="n">
        <v>0</v>
      </c>
      <c r="AD1212" s="28" t="n">
        <v>75.6</v>
      </c>
      <c r="AE1212" s="28" t="n">
        <v>3.5</v>
      </c>
      <c r="AF1212" s="27"/>
      <c r="AG1212" s="29" t="n">
        <f aca="false">6753.47943187+0.36116788*I1212+0.01252571*N1212-22.85359542*V1212+0.00407811*AA1212-0.00067349*E1212</f>
        <v>8525.27198731388</v>
      </c>
      <c r="AH1212" s="29" t="n">
        <f aca="false">A1212*'Simple Linear Regression'!$B$18+'Simple Linear Regression'!$B$17</f>
        <v>8918.36425554835</v>
      </c>
      <c r="AI1212" s="29" t="n">
        <f aca="false">7491.3971+0.0137554*N1212-0.00058829*E1212-34.3283*V1212+0.30565*L1212+54.6031*M1212</f>
        <v>8724.4257681</v>
      </c>
      <c r="AJ1212" s="29" t="n">
        <f aca="false">7491.3971-0.00058829*E1212+0.30565*L1212+54.6031*M1212+0.0137554*N1212-34.3283*V1212</f>
        <v>8724.4257681</v>
      </c>
      <c r="AK1212" s="30" t="n">
        <f aca="false">11611.58410651-152.38769329*I486+0.00324611*N486-2.92151591*V486-0.00770426*AA486-0.00077781*E486</f>
        <v>9519.79971011732</v>
      </c>
      <c r="AL1212" s="29" t="n">
        <f aca="false">2192.59+2373.87*I1212+0.0316653*N1212-15.7623*V1212+0.00202406*AA1212-0.000740146*E1212-0.00963493*(I1212*N1212)</f>
        <v>9146.05061922093</v>
      </c>
      <c r="AM1212" s="30" t="n">
        <f aca="false">5205.907083+122.0638992*I1212+13.609808*(N1212/1000)-1.245906883*AD1212+0.7746840854*AE1212-134.2474226*AC1212-1547.125689*IF(AND(B1212&gt;=DATE(2020,3,20),B1212&lt;=DATE(2020,6,26)),1,0)</f>
        <v>8471.8880247153</v>
      </c>
      <c r="AN1212" s="30" t="n">
        <f aca="false">IF(ISNUMBER(C1213),C1213,AN1213)-0.8328750492*(AD1214-AD1213)+3.274150872*(AE1214-AE1213)+0.7954612886*((IF(ISNUMBER(C1213),C1213,AN1213)-IF(ISNUMBER(C1212),C1212,AN1212))-(-0.8328750492*(AD1213-AD1212)+3.274150872*(AE1213-AE1212)))-1.394571582*AO1213+0.4181414112*AO1212</f>
        <v>8925.1530880394</v>
      </c>
      <c r="AP1212" s="31" t="n">
        <f aca="false">AQ1212+AR1211+'ARIMAX(1,1,1) Model'!$C$19*(AR1211-AR1210)+'ARIMAX(1,1,1) Model'!$C$20*AS1211</f>
        <v>8771.22294425552</v>
      </c>
      <c r="AQ1212" s="31" t="n">
        <f aca="false">'ARIMAX(1,1,1) Model'!$C$6*I1212+'ARIMAX(1,1,1) Model'!$C$7*N1212/1000+'ARIMAX(1,1,1) Model'!$C$8*AD1212+'ARIMAX(1,1,1) Model'!$C$9*AE1212+'ARIMAX(1,1,1) Model'!$C$10*AC1212+'ARIMAX(1,1,1) Model'!$C$11*IF(AND(B1212&gt;='ARIMAX(1,1,1) Model'!$C$25,B1212&lt;='ARIMAX(1,1,1) Model'!$C$26),1,0)+'ARIMAX(1,1,1) Model'!$C$12*E1212/1000+'ARIMAX(1,1,1) Model'!$C$13*V1212+'ARIMAX(1,1,1) Model'!$C$14*A1212+'ARIMAX(1,1,1) Model'!$C$15*SIN(2*PI()*A1212/'ARIMAX(1,1,1) Model'!$C$24)+'ARIMAX(1,1,1) Model'!$C$16*COS(2*PI()*A1212/'ARIMAX(1,1,1) Model'!$C$24)+'ARIMAX(1,1,1) Model'!$C$17*SIN(4*PI()*A1212/'ARIMAX(1,1,1) Model'!$C$24)+'ARIMAX(1,1,1) Model'!$C$18*COS(4*PI()*A1212/'ARIMAX(1,1,1) Model'!$C$24)</f>
        <v>2045.87133442982</v>
      </c>
      <c r="AR1212" s="31" t="n">
        <f aca="false">IF(ISNUMBER(C1212),C1212,AP1212)-AQ1212</f>
        <v>6384.12866557018</v>
      </c>
      <c r="AS1212" s="31" t="n">
        <f aca="false">IF(ISNUMBER(C1212),C1212-AP1212,0)</f>
        <v>-341.22294425552</v>
      </c>
      <c r="AT1212" s="32"/>
      <c r="AU1212" s="33"/>
      <c r="AV1212" s="33"/>
      <c r="AW1212" s="31"/>
      <c r="AX1212" s="31"/>
    </row>
    <row r="1213" customFormat="false" ht="16.5" hidden="false" customHeight="true" outlineLevel="0" collapsed="false">
      <c r="A1213" s="23" t="n">
        <v>1212</v>
      </c>
      <c r="B1213" s="24" t="n">
        <v>41754</v>
      </c>
      <c r="C1213" s="23" t="n">
        <v>8693</v>
      </c>
      <c r="D1213" s="25"/>
      <c r="E1213" s="25" t="n">
        <v>327000</v>
      </c>
      <c r="F1213" s="25"/>
      <c r="G1213" s="25" t="n">
        <v>102.112</v>
      </c>
      <c r="H1213" s="25" t="n">
        <v>109.206</v>
      </c>
      <c r="I1213" s="25" t="n">
        <v>3.683</v>
      </c>
      <c r="J1213" s="25" t="n">
        <v>17192.019</v>
      </c>
      <c r="K1213" s="25" t="n">
        <v>840767</v>
      </c>
      <c r="L1213" s="25" t="n">
        <v>1769</v>
      </c>
      <c r="M1213" s="25" t="n">
        <v>16.985</v>
      </c>
      <c r="N1213" s="25" t="n">
        <v>213949</v>
      </c>
      <c r="O1213" s="25" t="n">
        <v>11636.9</v>
      </c>
      <c r="P1213" s="25" t="n">
        <v>3090468</v>
      </c>
      <c r="Q1213" s="25" t="n">
        <v>54000</v>
      </c>
      <c r="R1213" s="25" t="n">
        <v>18213</v>
      </c>
      <c r="S1213" s="25" t="n">
        <v>11.521</v>
      </c>
      <c r="T1213" s="25" t="n">
        <v>120.1</v>
      </c>
      <c r="U1213" s="25" t="n">
        <v>19</v>
      </c>
      <c r="V1213" s="25" t="n">
        <v>87.3</v>
      </c>
      <c r="W1213" s="25" t="n">
        <v>93.91116</v>
      </c>
      <c r="X1213" s="25"/>
      <c r="Y1213" s="25" t="n">
        <v>3.19659662246704</v>
      </c>
      <c r="Z1213" s="25"/>
      <c r="AA1213" s="25" t="n">
        <v>317099</v>
      </c>
      <c r="AB1213" s="26"/>
      <c r="AC1213" s="27" t="n">
        <v>0</v>
      </c>
      <c r="AD1213" s="28" t="n">
        <v>58.3</v>
      </c>
      <c r="AE1213" s="28" t="n">
        <v>9.3</v>
      </c>
      <c r="AF1213" s="27"/>
      <c r="AG1213" s="29" t="n">
        <f aca="false">6753.47943187+0.36116788*I1213+0.01252571*N1213-22.85359542*V1213+0.00407811*AA1213-0.00067349*E1213</f>
        <v>8512.48723468604</v>
      </c>
      <c r="AH1213" s="29" t="n">
        <f aca="false">A1213*'Simple Linear Regression'!$B$18+'Simple Linear Regression'!$B$17</f>
        <v>8919.21729263226</v>
      </c>
      <c r="AI1213" s="29" t="n">
        <f aca="false">7491.3971+0.0137554*N1213-0.00058829*E1213-34.3283*V1213+0.30565*L1213+54.6031*M1213</f>
        <v>8713.2482581</v>
      </c>
      <c r="AJ1213" s="29" t="n">
        <f aca="false">7491.3971-0.00058829*E1213+0.30565*L1213+54.6031*M1213+0.0137554*N1213-34.3283*V1213</f>
        <v>8713.2482581</v>
      </c>
      <c r="AK1213" s="30" t="n">
        <f aca="false">11611.58410651-152.38769329*I487+0.00324611*N487-2.92151591*V487-0.00770426*AA487-0.00077781*E487</f>
        <v>9511.35490085217</v>
      </c>
      <c r="AL1213" s="29" t="n">
        <f aca="false">2192.59+2373.87*I1213+0.0316653*N1213-15.7623*V1213+0.00202406*AA1213-0.000740146*E1213-0.00963493*(I1213*N1213)</f>
        <v>9141.98740878669</v>
      </c>
      <c r="AM1213" s="30" t="n">
        <f aca="false">5205.907083+122.0638992*I1213+13.609808*(N1213/1000)-1.245906883*AD1213+0.7746840854*AE1213-134.2474226*AC1213-1547.125689*IF(AND(B1213&gt;=DATE(2020,3,20),B1213&lt;=DATE(2020,6,26)),1,0)</f>
        <v>8501.84142626092</v>
      </c>
      <c r="AN1213" s="30" t="n">
        <f aca="false">IF(ISNUMBER(C1214),C1214,AN1214)-0.8328750492*(AD1215-AD1214)+3.274150872*(AE1215-AE1214)+0.7954612886*((IF(ISNUMBER(C1214),C1214,AN1214)-IF(ISNUMBER(C1213),C1213,AN1213))-(-0.8328750492*(AD1214-AD1213)+3.274150872*(AE1214-AE1213)))-1.394571582*AO1214+0.4181414112*AO1213</f>
        <v>8714.53176689144</v>
      </c>
      <c r="AP1213" s="31" t="n">
        <f aca="false">AQ1213+AR1212+'ARIMAX(1,1,1) Model'!$C$19*(AR1212-AR1211)+'ARIMAX(1,1,1) Model'!$C$20*AS1212</f>
        <v>8755.24896851135</v>
      </c>
      <c r="AQ1213" s="31" t="n">
        <f aca="false">'ARIMAX(1,1,1) Model'!$C$6*I1213+'ARIMAX(1,1,1) Model'!$C$7*N1213/1000+'ARIMAX(1,1,1) Model'!$C$8*AD1213+'ARIMAX(1,1,1) Model'!$C$9*AE1213+'ARIMAX(1,1,1) Model'!$C$10*AC1213+'ARIMAX(1,1,1) Model'!$C$11*IF(AND(B1213&gt;='ARIMAX(1,1,1) Model'!$C$25,B1213&lt;='ARIMAX(1,1,1) Model'!$C$26),1,0)+'ARIMAX(1,1,1) Model'!$C$12*E1213/1000+'ARIMAX(1,1,1) Model'!$C$13*V1213+'ARIMAX(1,1,1) Model'!$C$14*A1213+'ARIMAX(1,1,1) Model'!$C$15*SIN(2*PI()*A1213/'ARIMAX(1,1,1) Model'!$C$24)+'ARIMAX(1,1,1) Model'!$C$16*COS(2*PI()*A1213/'ARIMAX(1,1,1) Model'!$C$24)+'ARIMAX(1,1,1) Model'!$C$17*SIN(4*PI()*A1213/'ARIMAX(1,1,1) Model'!$C$24)+'ARIMAX(1,1,1) Model'!$C$18*COS(4*PI()*A1213/'ARIMAX(1,1,1) Model'!$C$24)</f>
        <v>2084.65791954767</v>
      </c>
      <c r="AR1213" s="31" t="n">
        <f aca="false">IF(ISNUMBER(C1213),C1213,AP1213)-AQ1213</f>
        <v>6608.34208045233</v>
      </c>
      <c r="AS1213" s="31" t="n">
        <f aca="false">IF(ISNUMBER(C1213),C1213-AP1213,0)</f>
        <v>-62.2489685113505</v>
      </c>
      <c r="AT1213" s="32"/>
      <c r="AU1213" s="33"/>
      <c r="AV1213" s="33"/>
      <c r="AW1213" s="31"/>
      <c r="AX1213" s="31"/>
    </row>
    <row r="1214" customFormat="false" ht="16.5" hidden="false" customHeight="true" outlineLevel="0" collapsed="false">
      <c r="A1214" s="23" t="n">
        <v>1213</v>
      </c>
      <c r="B1214" s="24" t="n">
        <v>41761</v>
      </c>
      <c r="C1214" s="23" t="n">
        <v>8719</v>
      </c>
      <c r="D1214" s="25"/>
      <c r="E1214" s="25" t="n">
        <v>345000</v>
      </c>
      <c r="F1214" s="25"/>
      <c r="G1214" s="25" t="n">
        <v>100.508</v>
      </c>
      <c r="H1214" s="25" t="n">
        <v>109.15</v>
      </c>
      <c r="I1214" s="25" t="n">
        <v>3.713</v>
      </c>
      <c r="J1214" s="25" t="n">
        <v>17192.019</v>
      </c>
      <c r="K1214" s="25" t="n">
        <v>840767</v>
      </c>
      <c r="L1214" s="25" t="n">
        <v>1769</v>
      </c>
      <c r="M1214" s="25" t="n">
        <v>16.985</v>
      </c>
      <c r="N1214" s="25" t="n">
        <v>213949</v>
      </c>
      <c r="O1214" s="25" t="n">
        <v>11636.9</v>
      </c>
      <c r="P1214" s="25" t="n">
        <v>3090468</v>
      </c>
      <c r="Q1214" s="25" t="n">
        <v>54000</v>
      </c>
      <c r="R1214" s="25" t="n">
        <v>18213</v>
      </c>
      <c r="S1214" s="25" t="n">
        <v>11.521</v>
      </c>
      <c r="T1214" s="25" t="n">
        <v>120.1</v>
      </c>
      <c r="U1214" s="25" t="n">
        <v>19</v>
      </c>
      <c r="V1214" s="25" t="n">
        <v>87.3</v>
      </c>
      <c r="W1214" s="25" t="n">
        <v>94.11092</v>
      </c>
      <c r="X1214" s="25"/>
      <c r="Y1214" s="25" t="n">
        <v>3.19659662246704</v>
      </c>
      <c r="Z1214" s="25"/>
      <c r="AA1214" s="25" t="n">
        <v>317099</v>
      </c>
      <c r="AB1214" s="26"/>
      <c r="AC1214" s="27" t="n">
        <v>0</v>
      </c>
      <c r="AD1214" s="28" t="n">
        <v>53.1</v>
      </c>
      <c r="AE1214" s="28" t="n">
        <v>23.1</v>
      </c>
      <c r="AF1214" s="27"/>
      <c r="AG1214" s="29" t="n">
        <f aca="false">6753.47943187+0.36116788*I1214+0.01252571*N1214-22.85359542*V1214+0.00407811*AA1214-0.00067349*E1214</f>
        <v>8500.37524972244</v>
      </c>
      <c r="AH1214" s="29" t="n">
        <f aca="false">A1214*'Simple Linear Regression'!$B$18+'Simple Linear Regression'!$B$17</f>
        <v>8920.07032971616</v>
      </c>
      <c r="AI1214" s="29" t="n">
        <f aca="false">7491.3971+0.0137554*N1214-0.00058829*E1214-34.3283*V1214+0.30565*L1214+54.6031*M1214</f>
        <v>8702.6590381</v>
      </c>
      <c r="AJ1214" s="29" t="n">
        <f aca="false">7491.3971-0.00058829*E1214+0.30565*L1214+54.6031*M1214+0.0137554*N1214-34.3283*V1214</f>
        <v>8702.6590381</v>
      </c>
      <c r="AK1214" s="30" t="n">
        <f aca="false">11611.58410651-152.38769329*I488+0.00324611*N488-2.92151591*V488-0.00770426*AA488-0.00077781*E488</f>
        <v>9509.3738608394</v>
      </c>
      <c r="AL1214" s="29" t="n">
        <f aca="false">2192.59+2373.87*I1214+0.0316653*N1214-15.7623*V1214+0.00202406*AA1214-0.000740146*E1214-0.00963493*(I1214*N1214)</f>
        <v>9138.03937162959</v>
      </c>
      <c r="AM1214" s="30" t="n">
        <f aca="false">5205.907083+122.0638992*I1214+13.609808*(N1214/1000)-1.245906883*AD1214+0.7746840854*AE1214-134.2474226*AC1214-1547.125689*IF(AND(B1214&gt;=DATE(2020,3,20),B1214&lt;=DATE(2020,6,26)),1,0)</f>
        <v>8522.67269940704</v>
      </c>
      <c r="AN1214" s="30" t="n">
        <f aca="false">IF(ISNUMBER(C1215),C1215,AN1215)-0.8328750492*(AD1216-AD1215)+3.274150872*(AE1216-AE1215)+0.7954612886*((IF(ISNUMBER(C1215),C1215,AN1215)-IF(ISNUMBER(C1214),C1214,AN1214))-(-0.8328750492*(AD1215-AD1214)+3.274150872*(AE1215-AE1214)))-1.394571582*AO1215+0.4181414112*AO1214</f>
        <v>9596.74332930092</v>
      </c>
      <c r="AP1214" s="31" t="n">
        <f aca="false">AQ1214+AR1213+'ARIMAX(1,1,1) Model'!$C$19*(AR1213-AR1212)+'ARIMAX(1,1,1) Model'!$C$20*AS1213</f>
        <v>8836.90977562322</v>
      </c>
      <c r="AQ1214" s="31" t="n">
        <f aca="false">'ARIMAX(1,1,1) Model'!$C$6*I1214+'ARIMAX(1,1,1) Model'!$C$7*N1214/1000+'ARIMAX(1,1,1) Model'!$C$8*AD1214+'ARIMAX(1,1,1) Model'!$C$9*AE1214+'ARIMAX(1,1,1) Model'!$C$10*AC1214+'ARIMAX(1,1,1) Model'!$C$11*IF(AND(B1214&gt;='ARIMAX(1,1,1) Model'!$C$25,B1214&lt;='ARIMAX(1,1,1) Model'!$C$26),1,0)+'ARIMAX(1,1,1) Model'!$C$12*E1214/1000+'ARIMAX(1,1,1) Model'!$C$13*V1214+'ARIMAX(1,1,1) Model'!$C$14*A1214+'ARIMAX(1,1,1) Model'!$C$15*SIN(2*PI()*A1214/'ARIMAX(1,1,1) Model'!$C$24)+'ARIMAX(1,1,1) Model'!$C$16*COS(2*PI()*A1214/'ARIMAX(1,1,1) Model'!$C$24)+'ARIMAX(1,1,1) Model'!$C$17*SIN(4*PI()*A1214/'ARIMAX(1,1,1) Model'!$C$24)+'ARIMAX(1,1,1) Model'!$C$18*COS(4*PI()*A1214/'ARIMAX(1,1,1) Model'!$C$24)</f>
        <v>2150.67052343699</v>
      </c>
      <c r="AR1214" s="31" t="n">
        <f aca="false">IF(ISNUMBER(C1214),C1214,AP1214)-AQ1214</f>
        <v>6568.32947656301</v>
      </c>
      <c r="AS1214" s="31" t="n">
        <f aca="false">IF(ISNUMBER(C1214),C1214-AP1214,0)</f>
        <v>-117.909775623215</v>
      </c>
      <c r="AT1214" s="32"/>
      <c r="AU1214" s="33"/>
      <c r="AV1214" s="33"/>
      <c r="AW1214" s="31"/>
      <c r="AX1214" s="31"/>
    </row>
    <row r="1215" customFormat="false" ht="16.5" hidden="false" customHeight="true" outlineLevel="0" collapsed="false">
      <c r="A1215" s="23" t="n">
        <v>1214</v>
      </c>
      <c r="B1215" s="24" t="n">
        <v>41768</v>
      </c>
      <c r="C1215" s="23" t="n">
        <v>9191</v>
      </c>
      <c r="D1215" s="25"/>
      <c r="E1215" s="25" t="n">
        <v>325000</v>
      </c>
      <c r="F1215" s="25"/>
      <c r="G1215" s="25" t="n">
        <v>100.29</v>
      </c>
      <c r="H1215" s="25" t="n">
        <v>108.48</v>
      </c>
      <c r="I1215" s="25" t="n">
        <v>3.684</v>
      </c>
      <c r="J1215" s="25" t="n">
        <v>17197.738</v>
      </c>
      <c r="K1215" s="25" t="n">
        <v>840767</v>
      </c>
      <c r="L1215" s="25" t="n">
        <v>1803</v>
      </c>
      <c r="M1215" s="25" t="n">
        <v>16.985</v>
      </c>
      <c r="N1215" s="25" t="n">
        <v>213949</v>
      </c>
      <c r="O1215" s="25" t="n">
        <v>11722.3</v>
      </c>
      <c r="P1215" s="25" t="n">
        <v>3090468</v>
      </c>
      <c r="Q1215" s="25" t="n">
        <v>54000</v>
      </c>
      <c r="R1215" s="25" t="n">
        <v>18213</v>
      </c>
      <c r="S1215" s="25" t="n">
        <v>11.521</v>
      </c>
      <c r="T1215" s="25" t="n">
        <v>120.5</v>
      </c>
      <c r="U1215" s="25" t="n">
        <v>19</v>
      </c>
      <c r="V1215" s="25" t="n">
        <v>86.6</v>
      </c>
      <c r="W1215" s="25" t="n">
        <v>93.94908</v>
      </c>
      <c r="X1215" s="25"/>
      <c r="Y1215" s="25" t="n">
        <v>3.19659662246704</v>
      </c>
      <c r="Z1215" s="25"/>
      <c r="AA1215" s="25" t="n">
        <v>317099</v>
      </c>
      <c r="AB1215" s="26"/>
      <c r="AC1215" s="27" t="n">
        <v>0</v>
      </c>
      <c r="AD1215" s="28" t="n">
        <v>36.4</v>
      </c>
      <c r="AE1215" s="28" t="n">
        <v>23.2</v>
      </c>
      <c r="AF1215" s="27"/>
      <c r="AG1215" s="29" t="n">
        <f aca="false">6753.47943187+0.36116788*I1215+0.01252571*N1215-22.85359542*V1215+0.00407811*AA1215-0.00067349*E1215</f>
        <v>8529.83209264792</v>
      </c>
      <c r="AH1215" s="29" t="n">
        <f aca="false">A1215*'Simple Linear Regression'!$B$18+'Simple Linear Regression'!$B$17</f>
        <v>8920.92336680007</v>
      </c>
      <c r="AI1215" s="29" t="n">
        <f aca="false">7491.3971+0.0137554*N1215-0.00058829*E1215-34.3283*V1215+0.30565*L1215+54.6031*M1215</f>
        <v>8748.8467481</v>
      </c>
      <c r="AJ1215" s="29" t="n">
        <f aca="false">7491.3971-0.00058829*E1215+0.30565*L1215+54.6031*M1215+0.0137554*N1215-34.3283*V1215</f>
        <v>8748.8467481</v>
      </c>
      <c r="AK1215" s="30" t="n">
        <f aca="false">11611.58410651-152.38769329*I489+0.00324611*N489-2.92151591*V489-0.00770426*AA489-0.00077781*E489</f>
        <v>9488.44984139073</v>
      </c>
      <c r="AL1215" s="29" t="n">
        <f aca="false">2192.59+2373.87*I1215+0.0316653*N1215-15.7623*V1215+0.00202406*AA1215-0.000740146*E1215-0.00963493*(I1215*N1215)</f>
        <v>9154.81379714812</v>
      </c>
      <c r="AM1215" s="30" t="n">
        <f aca="false">5205.907083+122.0638992*I1215+13.609808*(N1215/1000)-1.245906883*AD1215+0.7746840854*AE1215-134.2474226*AC1215-1547.125689*IF(AND(B1215&gt;=DATE(2020,3,20),B1215&lt;=DATE(2020,6,26)),1,0)</f>
        <v>8540.01695968488</v>
      </c>
      <c r="AN1215" s="30" t="n">
        <f aca="false">IF(ISNUMBER(C1216),C1216,AN1216)-0.8328750492*(AD1217-AD1216)+3.274150872*(AE1217-AE1216)+0.7954612886*((IF(ISNUMBER(C1216),C1216,AN1216)-IF(ISNUMBER(C1215),C1215,AN1215))-(-0.8328750492*(AD1216-AD1215)+3.274150872*(AE1216-AE1215)))-1.394571582*AO1216+0.4181414112*AO1215</f>
        <v>9093.26939305089</v>
      </c>
      <c r="AP1215" s="31" t="n">
        <f aca="false">AQ1215+AR1214+'ARIMAX(1,1,1) Model'!$C$19*(AR1214-AR1213)+'ARIMAX(1,1,1) Model'!$C$20*AS1214</f>
        <v>8860.39736604153</v>
      </c>
      <c r="AQ1215" s="31" t="n">
        <f aca="false">'ARIMAX(1,1,1) Model'!$C$6*I1215+'ARIMAX(1,1,1) Model'!$C$7*N1215/1000+'ARIMAX(1,1,1) Model'!$C$8*AD1215+'ARIMAX(1,1,1) Model'!$C$9*AE1215+'ARIMAX(1,1,1) Model'!$C$10*AC1215+'ARIMAX(1,1,1) Model'!$C$11*IF(AND(B1215&gt;='ARIMAX(1,1,1) Model'!$C$25,B1215&lt;='ARIMAX(1,1,1) Model'!$C$26),1,0)+'ARIMAX(1,1,1) Model'!$C$12*E1215/1000+'ARIMAX(1,1,1) Model'!$C$13*V1215+'ARIMAX(1,1,1) Model'!$C$14*A1215+'ARIMAX(1,1,1) Model'!$C$15*SIN(2*PI()*A1215/'ARIMAX(1,1,1) Model'!$C$24)+'ARIMAX(1,1,1) Model'!$C$16*COS(2*PI()*A1215/'ARIMAX(1,1,1) Model'!$C$24)+'ARIMAX(1,1,1) Model'!$C$17*SIN(4*PI()*A1215/'ARIMAX(1,1,1) Model'!$C$24)+'ARIMAX(1,1,1) Model'!$C$18*COS(4*PI()*A1215/'ARIMAX(1,1,1) Model'!$C$24)</f>
        <v>2189.84174232287</v>
      </c>
      <c r="AR1215" s="31" t="n">
        <f aca="false">IF(ISNUMBER(C1215),C1215,AP1215)-AQ1215</f>
        <v>7001.15825767713</v>
      </c>
      <c r="AS1215" s="31" t="n">
        <f aca="false">IF(ISNUMBER(C1215),C1215-AP1215,0)</f>
        <v>330.602633958475</v>
      </c>
      <c r="AT1215" s="32"/>
      <c r="AU1215" s="33"/>
      <c r="AV1215" s="33"/>
      <c r="AW1215" s="31"/>
      <c r="AX1215" s="31"/>
    </row>
    <row r="1216" customFormat="false" ht="16.5" hidden="false" customHeight="true" outlineLevel="0" collapsed="false">
      <c r="A1216" s="23" t="n">
        <v>1215</v>
      </c>
      <c r="B1216" s="24" t="n">
        <v>41775</v>
      </c>
      <c r="C1216" s="23" t="n">
        <v>9174</v>
      </c>
      <c r="D1216" s="25"/>
      <c r="E1216" s="25" t="n">
        <v>303000</v>
      </c>
      <c r="F1216" s="25"/>
      <c r="G1216" s="25" t="n">
        <v>101.916</v>
      </c>
      <c r="H1216" s="25" t="n">
        <v>109.532</v>
      </c>
      <c r="I1216" s="25" t="n">
        <v>3.668</v>
      </c>
      <c r="J1216" s="25" t="n">
        <v>17197.738</v>
      </c>
      <c r="K1216" s="25" t="n">
        <v>835144</v>
      </c>
      <c r="L1216" s="25" t="n">
        <v>1803</v>
      </c>
      <c r="M1216" s="25" t="n">
        <v>16.695</v>
      </c>
      <c r="N1216" s="25" t="n">
        <v>253424</v>
      </c>
      <c r="O1216" s="25" t="n">
        <v>11722.3</v>
      </c>
      <c r="P1216" s="25" t="n">
        <v>3090468</v>
      </c>
      <c r="Q1216" s="25" t="n">
        <v>54000</v>
      </c>
      <c r="R1216" s="25" t="n">
        <v>18213</v>
      </c>
      <c r="S1216" s="25" t="n">
        <v>11.521</v>
      </c>
      <c r="T1216" s="25" t="n">
        <v>120.5</v>
      </c>
      <c r="U1216" s="25" t="n">
        <v>19</v>
      </c>
      <c r="V1216" s="25" t="n">
        <v>86.6</v>
      </c>
      <c r="W1216" s="25" t="n">
        <v>93.5259</v>
      </c>
      <c r="X1216" s="25"/>
      <c r="Y1216" s="25" t="n">
        <v>3.3039402961731</v>
      </c>
      <c r="Z1216" s="25" t="n">
        <v>56.8530998229981</v>
      </c>
      <c r="AA1216" s="25" t="n">
        <v>317099</v>
      </c>
      <c r="AB1216" s="26"/>
      <c r="AC1216" s="27" t="n">
        <v>0</v>
      </c>
      <c r="AD1216" s="28" t="n">
        <v>23</v>
      </c>
      <c r="AE1216" s="28" t="n">
        <v>32.5</v>
      </c>
      <c r="AF1216" s="27"/>
      <c r="AG1216" s="29" t="n">
        <f aca="false">6753.47943187+0.36116788*I1216+0.01252571*N1216-22.85359542*V1216+0.00407811*AA1216-0.00067349*E1216</f>
        <v>9039.09549621184</v>
      </c>
      <c r="AH1216" s="29" t="n">
        <f aca="false">A1216*'Simple Linear Regression'!$B$18+'Simple Linear Regression'!$B$17</f>
        <v>8921.77640388397</v>
      </c>
      <c r="AI1216" s="29" t="n">
        <f aca="false">7491.3971+0.0137554*N1216-0.00058829*E1216-34.3283*V1216+0.30565*L1216+54.6031*M1216</f>
        <v>9288.9486441</v>
      </c>
      <c r="AJ1216" s="29" t="n">
        <f aca="false">7491.3971-0.00058829*E1216+0.30565*L1216+54.6031*M1216+0.0137554*N1216-34.3283*V1216</f>
        <v>9288.9486441</v>
      </c>
      <c r="AK1216" s="30" t="n">
        <f aca="false">11611.58410651-152.38769329*I490+0.00324611*N490-2.92151591*V490-0.00770426*AA490-0.00077781*E490</f>
        <v>9467.19897912701</v>
      </c>
      <c r="AL1216" s="29" t="n">
        <f aca="false">2192.59+2373.87*I1216+0.0316653*N1216-15.7623*V1216+0.00202406*AA1216-0.000740146*E1216-0.00963493*(I1216*N1216)</f>
        <v>9021.00199996624</v>
      </c>
      <c r="AM1216" s="30" t="n">
        <f aca="false">5205.907083+122.0638992*I1216+13.609808*(N1216/1000)-1.245906883*AD1216+0.7746840854*AE1216-134.2474226*AC1216-1547.125689*IF(AND(B1216&gt;=DATE(2020,3,20),B1216&lt;=DATE(2020,6,26)),1,0)</f>
        <v>9099.2108223241</v>
      </c>
      <c r="AN1216" s="30" t="n">
        <f aca="false">IF(ISNUMBER(C1217),C1217,AN1217)-0.8328750492*(AD1218-AD1217)+3.274150872*(AE1218-AE1217)+0.7954612886*((IF(ISNUMBER(C1217),C1217,AN1217)-IF(ISNUMBER(C1216),C1216,AN1216))-(-0.8328750492*(AD1217-AD1216)+3.274150872*(AE1217-AE1216)))-1.394571582*AO1217+0.4181414112*AO1216</f>
        <v>9507.67271605569</v>
      </c>
      <c r="AP1216" s="31" t="n">
        <f aca="false">AQ1216+AR1215+'ARIMAX(1,1,1) Model'!$C$19*(AR1215-AR1214)+'ARIMAX(1,1,1) Model'!$C$20*AS1215</f>
        <v>9038.22955031543</v>
      </c>
      <c r="AQ1216" s="31" t="n">
        <f aca="false">'ARIMAX(1,1,1) Model'!$C$6*I1216+'ARIMAX(1,1,1) Model'!$C$7*N1216/1000+'ARIMAX(1,1,1) Model'!$C$8*AD1216+'ARIMAX(1,1,1) Model'!$C$9*AE1216+'ARIMAX(1,1,1) Model'!$C$10*AC1216+'ARIMAX(1,1,1) Model'!$C$11*IF(AND(B1216&gt;='ARIMAX(1,1,1) Model'!$C$25,B1216&lt;='ARIMAX(1,1,1) Model'!$C$26),1,0)+'ARIMAX(1,1,1) Model'!$C$12*E1216/1000+'ARIMAX(1,1,1) Model'!$C$13*V1216+'ARIMAX(1,1,1) Model'!$C$14*A1216+'ARIMAX(1,1,1) Model'!$C$15*SIN(2*PI()*A1216/'ARIMAX(1,1,1) Model'!$C$24)+'ARIMAX(1,1,1) Model'!$C$16*COS(2*PI()*A1216/'ARIMAX(1,1,1) Model'!$C$24)+'ARIMAX(1,1,1) Model'!$C$17*SIN(4*PI()*A1216/'ARIMAX(1,1,1) Model'!$C$24)+'ARIMAX(1,1,1) Model'!$C$18*COS(4*PI()*A1216/'ARIMAX(1,1,1) Model'!$C$24)</f>
        <v>2292.42676215219</v>
      </c>
      <c r="AR1216" s="31" t="n">
        <f aca="false">IF(ISNUMBER(C1216),C1216,AP1216)-AQ1216</f>
        <v>6881.57323784781</v>
      </c>
      <c r="AS1216" s="31" t="n">
        <f aca="false">IF(ISNUMBER(C1216),C1216-AP1216,0)</f>
        <v>135.770449684567</v>
      </c>
      <c r="AT1216" s="32"/>
      <c r="AU1216" s="33"/>
      <c r="AV1216" s="33"/>
      <c r="AW1216" s="31"/>
      <c r="AX1216" s="31"/>
    </row>
    <row r="1217" customFormat="false" ht="16.5" hidden="false" customHeight="true" outlineLevel="0" collapsed="false">
      <c r="A1217" s="23" t="n">
        <v>1216</v>
      </c>
      <c r="B1217" s="24" t="n">
        <v>41782</v>
      </c>
      <c r="C1217" s="23" t="n">
        <v>9310</v>
      </c>
      <c r="D1217" s="25"/>
      <c r="E1217" s="25" t="n">
        <v>324000</v>
      </c>
      <c r="F1217" s="25"/>
      <c r="G1217" s="25" t="n">
        <v>103.82</v>
      </c>
      <c r="H1217" s="25" t="n">
        <v>110.718</v>
      </c>
      <c r="I1217" s="25" t="n">
        <v>3.665</v>
      </c>
      <c r="J1217" s="25" t="n">
        <v>17197.738</v>
      </c>
      <c r="K1217" s="25" t="n">
        <v>835144</v>
      </c>
      <c r="L1217" s="25" t="n">
        <v>1803</v>
      </c>
      <c r="M1217" s="25" t="n">
        <v>16.695</v>
      </c>
      <c r="N1217" s="25" t="n">
        <v>253424</v>
      </c>
      <c r="O1217" s="25" t="n">
        <v>11722.3</v>
      </c>
      <c r="P1217" s="25" t="n">
        <v>3090468</v>
      </c>
      <c r="Q1217" s="25" t="n">
        <v>54000</v>
      </c>
      <c r="R1217" s="25" t="n">
        <v>18213</v>
      </c>
      <c r="S1217" s="25" t="n">
        <v>11.65</v>
      </c>
      <c r="T1217" s="25" t="n">
        <v>120.5</v>
      </c>
      <c r="U1217" s="25" t="n">
        <v>19</v>
      </c>
      <c r="V1217" s="25" t="n">
        <v>86.6</v>
      </c>
      <c r="W1217" s="25" t="n">
        <v>93.64796</v>
      </c>
      <c r="X1217" s="25"/>
      <c r="Y1217" s="25" t="n">
        <v>3.3039402961731</v>
      </c>
      <c r="Z1217" s="25" t="n">
        <v>56.8530998229981</v>
      </c>
      <c r="AA1217" s="25" t="n">
        <v>317099</v>
      </c>
      <c r="AB1217" s="26"/>
      <c r="AC1217" s="27" t="n">
        <v>0</v>
      </c>
      <c r="AD1217" s="28" t="n">
        <v>27</v>
      </c>
      <c r="AE1217" s="28" t="n">
        <v>23.1</v>
      </c>
      <c r="AF1217" s="27"/>
      <c r="AG1217" s="29" t="n">
        <f aca="false">6753.47943187+0.36116788*I1217+0.01252571*N1217-22.85359542*V1217+0.00407811*AA1217-0.00067349*E1217</f>
        <v>9024.9511227082</v>
      </c>
      <c r="AH1217" s="29" t="n">
        <f aca="false">A1217*'Simple Linear Regression'!$B$18+'Simple Linear Regression'!$B$17</f>
        <v>8922.62944096787</v>
      </c>
      <c r="AI1217" s="29" t="n">
        <f aca="false">7491.3971+0.0137554*N1217-0.00058829*E1217-34.3283*V1217+0.30565*L1217+54.6031*M1217</f>
        <v>9276.5945541</v>
      </c>
      <c r="AJ1217" s="29" t="n">
        <f aca="false">7491.3971-0.00058829*E1217+0.30565*L1217+54.6031*M1217+0.0137554*N1217-34.3283*V1217</f>
        <v>9276.5945541</v>
      </c>
      <c r="AK1217" s="30" t="n">
        <f aca="false">11611.58410651-152.38769329*I491+0.00324611*N491-2.92151591*V491-0.00770426*AA491-0.00077781*E491</f>
        <v>9451.80149446251</v>
      </c>
      <c r="AL1217" s="29" t="n">
        <f aca="false">2192.59+2373.87*I1217+0.0316653*N1217-15.7623*V1217+0.00202406*AA1217-0.000740146*E1217-0.00963493*(I1217*N1217)</f>
        <v>9005.6624914672</v>
      </c>
      <c r="AM1217" s="30" t="n">
        <f aca="false">5205.907083+122.0638992*I1217+13.609808*(N1217/1000)-1.245906883*AD1217+0.7746840854*AE1217-134.2474226*AC1217-1547.125689*IF(AND(B1217&gt;=DATE(2020,3,20),B1217&lt;=DATE(2020,6,26)),1,0)</f>
        <v>9086.57897269174</v>
      </c>
      <c r="AN1217" s="30" t="n">
        <f aca="false">IF(ISNUMBER(C1218),C1218,AN1218)-0.8328750492*(AD1219-AD1218)+3.274150872*(AE1219-AE1218)+0.7954612886*((IF(ISNUMBER(C1218),C1218,AN1218)-IF(ISNUMBER(C1217),C1217,AN1217))-(-0.8328750492*(AD1218-AD1217)+3.274150872*(AE1218-AE1217)))-1.394571582*AO1218+0.4181414112*AO1217</f>
        <v>8922.77314127214</v>
      </c>
      <c r="AP1217" s="31" t="n">
        <f aca="false">AQ1217+AR1216+'ARIMAX(1,1,1) Model'!$C$19*(AR1216-AR1215)+'ARIMAX(1,1,1) Model'!$C$20*AS1216</f>
        <v>9023.11677971133</v>
      </c>
      <c r="AQ1217" s="31" t="n">
        <f aca="false">'ARIMAX(1,1,1) Model'!$C$6*I1217+'ARIMAX(1,1,1) Model'!$C$7*N1217/1000+'ARIMAX(1,1,1) Model'!$C$8*AD1217+'ARIMAX(1,1,1) Model'!$C$9*AE1217+'ARIMAX(1,1,1) Model'!$C$10*AC1217+'ARIMAX(1,1,1) Model'!$C$11*IF(AND(B1217&gt;='ARIMAX(1,1,1) Model'!$C$25,B1217&lt;='ARIMAX(1,1,1) Model'!$C$26),1,0)+'ARIMAX(1,1,1) Model'!$C$12*E1217/1000+'ARIMAX(1,1,1) Model'!$C$13*V1217+'ARIMAX(1,1,1) Model'!$C$14*A1217+'ARIMAX(1,1,1) Model'!$C$15*SIN(2*PI()*A1217/'ARIMAX(1,1,1) Model'!$C$24)+'ARIMAX(1,1,1) Model'!$C$16*COS(2*PI()*A1217/'ARIMAX(1,1,1) Model'!$C$24)+'ARIMAX(1,1,1) Model'!$C$17*SIN(4*PI()*A1217/'ARIMAX(1,1,1) Model'!$C$24)+'ARIMAX(1,1,1) Model'!$C$18*COS(4*PI()*A1217/'ARIMAX(1,1,1) Model'!$C$24)</f>
        <v>2275.41160547769</v>
      </c>
      <c r="AR1217" s="31" t="n">
        <f aca="false">IF(ISNUMBER(C1217),C1217,AP1217)-AQ1217</f>
        <v>7034.58839452231</v>
      </c>
      <c r="AS1217" s="31" t="n">
        <f aca="false">IF(ISNUMBER(C1217),C1217-AP1217,0)</f>
        <v>286.883220288666</v>
      </c>
      <c r="AT1217" s="32"/>
      <c r="AU1217" s="33"/>
      <c r="AV1217" s="33"/>
      <c r="AW1217" s="31"/>
      <c r="AX1217" s="31"/>
    </row>
    <row r="1218" customFormat="false" ht="16.5" hidden="false" customHeight="true" outlineLevel="0" collapsed="false">
      <c r="A1218" s="23" t="n">
        <v>1217</v>
      </c>
      <c r="B1218" s="24" t="n">
        <v>41789</v>
      </c>
      <c r="C1218" s="23" t="n">
        <v>9104</v>
      </c>
      <c r="D1218" s="25"/>
      <c r="E1218" s="25" t="n">
        <v>305000</v>
      </c>
      <c r="F1218" s="25"/>
      <c r="G1218" s="25" t="n">
        <v>103.9525</v>
      </c>
      <c r="H1218" s="25" t="n">
        <v>109.62</v>
      </c>
      <c r="I1218" s="25" t="n">
        <v>3.674</v>
      </c>
      <c r="J1218" s="25" t="n">
        <v>17197.738</v>
      </c>
      <c r="K1218" s="25" t="n">
        <v>835144</v>
      </c>
      <c r="L1218" s="25" t="n">
        <v>1803</v>
      </c>
      <c r="M1218" s="25" t="n">
        <v>16.695</v>
      </c>
      <c r="N1218" s="25" t="n">
        <v>253424</v>
      </c>
      <c r="O1218" s="25" t="n">
        <v>11722.3</v>
      </c>
      <c r="P1218" s="25" t="n">
        <v>3090468</v>
      </c>
      <c r="Q1218" s="25" t="n">
        <v>54000</v>
      </c>
      <c r="R1218" s="25" t="n">
        <v>18213</v>
      </c>
      <c r="S1218" s="25" t="n">
        <v>11.65</v>
      </c>
      <c r="T1218" s="25" t="n">
        <v>120.5</v>
      </c>
      <c r="U1218" s="25" t="n">
        <v>19</v>
      </c>
      <c r="V1218" s="25" t="n">
        <v>86.6</v>
      </c>
      <c r="W1218" s="25" t="n">
        <v>93.66668</v>
      </c>
      <c r="X1218" s="25"/>
      <c r="Y1218" s="25" t="n">
        <v>3.3039402961731</v>
      </c>
      <c r="Z1218" s="25" t="n">
        <v>56.8530998229981</v>
      </c>
      <c r="AA1218" s="25" t="n">
        <v>317099</v>
      </c>
      <c r="AB1218" s="26"/>
      <c r="AC1218" s="27" t="n">
        <v>1</v>
      </c>
      <c r="AD1218" s="28" t="n">
        <v>16.6</v>
      </c>
      <c r="AE1218" s="28" t="n">
        <v>39.5</v>
      </c>
      <c r="AF1218" s="27"/>
      <c r="AG1218" s="29" t="n">
        <f aca="false">6753.47943187+0.36116788*I1218+0.01252571*N1218-22.85359542*V1218+0.00407811*AA1218-0.00067349*E1218</f>
        <v>9037.75068321912</v>
      </c>
      <c r="AH1218" s="29" t="n">
        <f aca="false">A1218*'Simple Linear Regression'!$B$18+'Simple Linear Regression'!$B$17</f>
        <v>8923.48247805178</v>
      </c>
      <c r="AI1218" s="29" t="n">
        <f aca="false">7491.3971+0.0137554*N1218-0.00058829*E1218-34.3283*V1218+0.30565*L1218+54.6031*M1218</f>
        <v>9287.7720641</v>
      </c>
      <c r="AJ1218" s="29" t="n">
        <f aca="false">7491.3971-0.00058829*E1218+0.30565*L1218+54.6031*M1218+0.0137554*N1218-34.3283*V1218</f>
        <v>9287.7720641</v>
      </c>
      <c r="AK1218" s="30" t="n">
        <f aca="false">11611.58410651-152.38769329*I492+0.00324611*N492-2.92151591*V492-0.00770426*AA492-0.00077781*E492</f>
        <v>9453.75079140818</v>
      </c>
      <c r="AL1218" s="29" t="n">
        <f aca="false">2192.59+2373.87*I1218+0.0316653*N1218-15.7623*V1218+0.00202406*AA1218-0.000740146*E1218-0.00963493*(I1218*N1218)</f>
        <v>9019.11459296432</v>
      </c>
      <c r="AM1218" s="30" t="n">
        <f aca="false">5205.907083+122.0638992*I1218+13.609808*(N1218/1000)-1.245906883*AD1218+0.7746840854*AE1218-134.2474226*AC1218-1547.125689*IF(AND(B1218&gt;=DATE(2020,3,20),B1218&lt;=DATE(2020,6,26)),1,0)</f>
        <v>8979.0923757683</v>
      </c>
      <c r="AN1218" s="30" t="n">
        <f aca="false">IF(ISNUMBER(C1219),C1219,AN1219)-0.8328750492*(AD1220-AD1219)+3.274150872*(AE1220-AE1219)+0.7954612886*((IF(ISNUMBER(C1219),C1219,AN1219)-IF(ISNUMBER(C1218),C1218,AN1218))-(-0.8328750492*(AD1219-AD1218)+3.274150872*(AE1219-AE1218)))-1.394571582*AO1219+0.4181414112*AO1218</f>
        <v>8209.62730756255</v>
      </c>
      <c r="AP1218" s="31" t="n">
        <f aca="false">AQ1218+AR1217+'ARIMAX(1,1,1) Model'!$C$19*(AR1217-AR1216)+'ARIMAX(1,1,1) Model'!$C$20*AS1217</f>
        <v>9024.07411882948</v>
      </c>
      <c r="AQ1218" s="31" t="n">
        <f aca="false">'ARIMAX(1,1,1) Model'!$C$6*I1218+'ARIMAX(1,1,1) Model'!$C$7*N1218/1000+'ARIMAX(1,1,1) Model'!$C$8*AD1218+'ARIMAX(1,1,1) Model'!$C$9*AE1218+'ARIMAX(1,1,1) Model'!$C$10*AC1218+'ARIMAX(1,1,1) Model'!$C$11*IF(AND(B1218&gt;='ARIMAX(1,1,1) Model'!$C$25,B1218&lt;='ARIMAX(1,1,1) Model'!$C$26),1,0)+'ARIMAX(1,1,1) Model'!$C$12*E1218/1000+'ARIMAX(1,1,1) Model'!$C$13*V1218+'ARIMAX(1,1,1) Model'!$C$14*A1218+'ARIMAX(1,1,1) Model'!$C$15*SIN(2*PI()*A1218/'ARIMAX(1,1,1) Model'!$C$24)+'ARIMAX(1,1,1) Model'!$C$16*COS(2*PI()*A1218/'ARIMAX(1,1,1) Model'!$C$24)+'ARIMAX(1,1,1) Model'!$C$17*SIN(4*PI()*A1218/'ARIMAX(1,1,1) Model'!$C$24)+'ARIMAX(1,1,1) Model'!$C$18*COS(4*PI()*A1218/'ARIMAX(1,1,1) Model'!$C$24)</f>
        <v>2232.78075427759</v>
      </c>
      <c r="AR1218" s="31" t="n">
        <f aca="false">IF(ISNUMBER(C1218),C1218,AP1218)-AQ1218</f>
        <v>6871.21924572241</v>
      </c>
      <c r="AS1218" s="31" t="n">
        <f aca="false">IF(ISNUMBER(C1218),C1218-AP1218,0)</f>
        <v>79.9258811705222</v>
      </c>
      <c r="AT1218" s="32"/>
      <c r="AU1218" s="33"/>
      <c r="AV1218" s="33"/>
      <c r="AW1218" s="31"/>
      <c r="AX1218" s="31"/>
    </row>
    <row r="1219" customFormat="false" ht="16.5" hidden="false" customHeight="true" outlineLevel="0" collapsed="false">
      <c r="A1219" s="23" t="n">
        <v>1218</v>
      </c>
      <c r="B1219" s="24" t="n">
        <v>41796</v>
      </c>
      <c r="C1219" s="23" t="n">
        <v>8624</v>
      </c>
      <c r="D1219" s="25"/>
      <c r="E1219" s="25" t="n">
        <v>312000</v>
      </c>
      <c r="F1219" s="25"/>
      <c r="G1219" s="25" t="n">
        <v>103.234</v>
      </c>
      <c r="H1219" s="25" t="n">
        <v>108.984</v>
      </c>
      <c r="I1219" s="25" t="n">
        <v>3.69</v>
      </c>
      <c r="J1219" s="25" t="n">
        <v>17197.738</v>
      </c>
      <c r="K1219" s="25" t="n">
        <v>835144</v>
      </c>
      <c r="L1219" s="25" t="n">
        <v>1835</v>
      </c>
      <c r="M1219" s="25" t="n">
        <v>16.695</v>
      </c>
      <c r="N1219" s="25" t="n">
        <v>253424</v>
      </c>
      <c r="O1219" s="25" t="n">
        <v>11762.3</v>
      </c>
      <c r="P1219" s="25" t="n">
        <v>3090468</v>
      </c>
      <c r="Q1219" s="25" t="n">
        <v>54000</v>
      </c>
      <c r="R1219" s="25" t="n">
        <v>18213</v>
      </c>
      <c r="S1219" s="25" t="n">
        <v>11.65</v>
      </c>
      <c r="T1219" s="25" t="n">
        <v>120.5</v>
      </c>
      <c r="U1219" s="25" t="n">
        <v>19</v>
      </c>
      <c r="V1219" s="25" t="n">
        <v>85.8</v>
      </c>
      <c r="W1219" s="25" t="n">
        <v>93.79475</v>
      </c>
      <c r="X1219" s="25" t="n">
        <v>3.125</v>
      </c>
      <c r="Y1219" s="25" t="n">
        <v>3.3039402961731</v>
      </c>
      <c r="Z1219" s="25" t="n">
        <v>56.8530998229981</v>
      </c>
      <c r="AA1219" s="25" t="n">
        <v>317099</v>
      </c>
      <c r="AB1219" s="26"/>
      <c r="AC1219" s="27" t="n">
        <v>0</v>
      </c>
      <c r="AD1219" s="28" t="n">
        <v>5.8</v>
      </c>
      <c r="AE1219" s="28" t="n">
        <v>46.6</v>
      </c>
      <c r="AF1219" s="27"/>
      <c r="AG1219" s="29" t="n">
        <f aca="false">6753.47943187+0.36116788*I1219+0.01252571*N1219-22.85359542*V1219+0.00407811*AA1219-0.00067349*E1219</f>
        <v>9051.3249082412</v>
      </c>
      <c r="AH1219" s="29" t="n">
        <f aca="false">A1219*'Simple Linear Regression'!$B$18+'Simple Linear Regression'!$B$17</f>
        <v>8924.33551513568</v>
      </c>
      <c r="AI1219" s="29" t="n">
        <f aca="false">7491.3971+0.0137554*N1219-0.00058829*E1219-34.3283*V1219+0.30565*L1219+54.6031*M1219</f>
        <v>9320.8974741</v>
      </c>
      <c r="AJ1219" s="29" t="n">
        <f aca="false">7491.3971-0.00058829*E1219+0.30565*L1219+54.6031*M1219+0.0137554*N1219-34.3283*V1219</f>
        <v>9320.8974741</v>
      </c>
      <c r="AK1219" s="30" t="n">
        <f aca="false">11611.58410651-152.38769329*I493+0.00324611*N493-2.92151591*V493-0.00770426*AA493-0.00077781*E493</f>
        <v>9461.97433914775</v>
      </c>
      <c r="AL1219" s="29" t="n">
        <f aca="false">2192.59+2373.87*I1219+0.0316653*N1219-15.7623*V1219+0.00202406*AA1219-0.000740146*E1219-0.00963493*(I1219*N1219)</f>
        <v>9025.4577709592</v>
      </c>
      <c r="AM1219" s="30" t="n">
        <f aca="false">5205.907083+122.0638992*I1219+13.609808*(N1219/1000)-1.245906883*AD1219+0.7746840854*AE1219-134.2474226*AC1219-1547.125689*IF(AND(B1219&gt;=DATE(2020,3,20),B1219&lt;=DATE(2020,6,26)),1,0)</f>
        <v>9134.24887209824</v>
      </c>
      <c r="AN1219" s="30" t="n">
        <f aca="false">IF(ISNUMBER(C1220),C1220,AN1220)-0.8328750492*(AD1221-AD1220)+3.274150872*(AE1221-AE1220)+0.7954612886*((IF(ISNUMBER(C1220),C1220,AN1220)-IF(ISNUMBER(C1219),C1219,AN1219))-(-0.8328750492*(AD1220-AD1219)+3.274150872*(AE1220-AE1219)))-1.394571582*AO1220+0.4181414112*AO1219</f>
        <v>9832.16877157518</v>
      </c>
      <c r="AP1219" s="31" t="n">
        <f aca="false">AQ1219+AR1218+'ARIMAX(1,1,1) Model'!$C$19*(AR1218-AR1217)+'ARIMAX(1,1,1) Model'!$C$20*AS1218</f>
        <v>9122.85222908603</v>
      </c>
      <c r="AQ1219" s="31" t="n">
        <f aca="false">'ARIMAX(1,1,1) Model'!$C$6*I1219+'ARIMAX(1,1,1) Model'!$C$7*N1219/1000+'ARIMAX(1,1,1) Model'!$C$8*AD1219+'ARIMAX(1,1,1) Model'!$C$9*AE1219+'ARIMAX(1,1,1) Model'!$C$10*AC1219+'ARIMAX(1,1,1) Model'!$C$11*IF(AND(B1219&gt;='ARIMAX(1,1,1) Model'!$C$25,B1219&lt;='ARIMAX(1,1,1) Model'!$C$26),1,0)+'ARIMAX(1,1,1) Model'!$C$12*E1219/1000+'ARIMAX(1,1,1) Model'!$C$13*V1219+'ARIMAX(1,1,1) Model'!$C$14*A1219+'ARIMAX(1,1,1) Model'!$C$15*SIN(2*PI()*A1219/'ARIMAX(1,1,1) Model'!$C$24)+'ARIMAX(1,1,1) Model'!$C$16*COS(2*PI()*A1219/'ARIMAX(1,1,1) Model'!$C$24)+'ARIMAX(1,1,1) Model'!$C$17*SIN(4*PI()*A1219/'ARIMAX(1,1,1) Model'!$C$24)+'ARIMAX(1,1,1) Model'!$C$18*COS(4*PI()*A1219/'ARIMAX(1,1,1) Model'!$C$24)</f>
        <v>2339.50661100773</v>
      </c>
      <c r="AR1219" s="31" t="n">
        <f aca="false">IF(ISNUMBER(C1219),C1219,AP1219)-AQ1219</f>
        <v>6284.49338899227</v>
      </c>
      <c r="AS1219" s="31" t="n">
        <f aca="false">IF(ISNUMBER(C1219),C1219-AP1219,0)</f>
        <v>-498.852229086031</v>
      </c>
      <c r="AT1219" s="32"/>
      <c r="AU1219" s="33"/>
      <c r="AV1219" s="33"/>
      <c r="AW1219" s="31"/>
      <c r="AX1219" s="31"/>
    </row>
    <row r="1220" customFormat="false" ht="16.5" hidden="false" customHeight="true" outlineLevel="0" collapsed="false">
      <c r="A1220" s="23" t="n">
        <v>1219</v>
      </c>
      <c r="B1220" s="24" t="n">
        <v>41803</v>
      </c>
      <c r="C1220" s="23" t="n">
        <v>9258</v>
      </c>
      <c r="D1220" s="25"/>
      <c r="E1220" s="25" t="n">
        <v>317000</v>
      </c>
      <c r="F1220" s="25"/>
      <c r="G1220" s="25" t="n">
        <v>105.968</v>
      </c>
      <c r="H1220" s="25" t="n">
        <v>110.978</v>
      </c>
      <c r="I1220" s="25" t="n">
        <v>3.674</v>
      </c>
      <c r="J1220" s="25" t="n">
        <v>17197.738</v>
      </c>
      <c r="K1220" s="25" t="n">
        <v>815292</v>
      </c>
      <c r="L1220" s="25" t="n">
        <v>1835</v>
      </c>
      <c r="M1220" s="25" t="n">
        <v>16.695</v>
      </c>
      <c r="N1220" s="25" t="n">
        <v>253424</v>
      </c>
      <c r="O1220" s="25" t="n">
        <v>11762.3</v>
      </c>
      <c r="P1220" s="25" t="n">
        <v>3090468</v>
      </c>
      <c r="Q1220" s="25" t="n">
        <v>54000</v>
      </c>
      <c r="R1220" s="25" t="n">
        <v>18213</v>
      </c>
      <c r="S1220" s="25" t="n">
        <v>11.65</v>
      </c>
      <c r="T1220" s="25" t="n">
        <v>120.5</v>
      </c>
      <c r="U1220" s="25" t="n">
        <v>19</v>
      </c>
      <c r="V1220" s="25" t="n">
        <v>85.8</v>
      </c>
      <c r="W1220" s="25" t="n">
        <v>94.01164</v>
      </c>
      <c r="X1220" s="25" t="n">
        <v>3.125</v>
      </c>
      <c r="Y1220" s="25" t="n">
        <v>3.3039402961731</v>
      </c>
      <c r="Z1220" s="25" t="n">
        <v>56.8530998229981</v>
      </c>
      <c r="AA1220" s="25" t="n">
        <v>317099</v>
      </c>
      <c r="AB1220" s="26"/>
      <c r="AC1220" s="27" t="n">
        <v>0</v>
      </c>
      <c r="AD1220" s="28" t="n">
        <v>7.8</v>
      </c>
      <c r="AE1220" s="28" t="n">
        <v>45</v>
      </c>
      <c r="AF1220" s="27"/>
      <c r="AG1220" s="29" t="n">
        <f aca="false">6753.47943187+0.36116788*I1220+0.01252571*N1220-22.85359542*V1220+0.00407811*AA1220-0.00067349*E1220</f>
        <v>9047.95167955512</v>
      </c>
      <c r="AH1220" s="29" t="n">
        <f aca="false">A1220*'Simple Linear Regression'!$B$18+'Simple Linear Regression'!$B$17</f>
        <v>8925.18855221959</v>
      </c>
      <c r="AI1220" s="29" t="n">
        <f aca="false">7491.3971+0.0137554*N1220-0.00058829*E1220-34.3283*V1220+0.30565*L1220+54.6031*M1220</f>
        <v>9317.9560241</v>
      </c>
      <c r="AJ1220" s="29" t="n">
        <f aca="false">7491.3971-0.00058829*E1220+0.30565*L1220+54.6031*M1220+0.0137554*N1220-34.3283*V1220</f>
        <v>9317.9560241</v>
      </c>
      <c r="AK1220" s="30" t="n">
        <f aca="false">11611.58410651-152.38769329*I494+0.00324611*N494-2.92151591*V494-0.00770426*AA494-0.00077781*E494</f>
        <v>9457.51702533303</v>
      </c>
      <c r="AL1220" s="29" t="n">
        <f aca="false">2192.59+2373.87*I1220+0.0316653*N1220-15.7623*V1220+0.00202406*AA1220-0.000740146*E1220-0.00963493*(I1220*N1220)</f>
        <v>9022.84268096432</v>
      </c>
      <c r="AM1220" s="30" t="n">
        <f aca="false">5205.907083+122.0638992*I1220+13.609808*(N1220/1000)-1.245906883*AD1220+0.7746840854*AE1220-134.2474226*AC1220-1547.125689*IF(AND(B1220&gt;=DATE(2020,3,20),B1220&lt;=DATE(2020,6,26)),1,0)</f>
        <v>9128.5645414084</v>
      </c>
      <c r="AN1220" s="30" t="n">
        <f aca="false">IF(ISNUMBER(C1221),C1221,AN1221)-0.8328750492*(AD1222-AD1221)+3.274150872*(AE1222-AE1221)+0.7954612886*((IF(ISNUMBER(C1221),C1221,AN1221)-IF(ISNUMBER(C1220),C1220,AN1220))-(-0.8328750492*(AD1221-AD1220)+3.274150872*(AE1221-AE1220)))-1.394571582*AO1221+0.4181414112*AO1220</f>
        <v>8388.14918584931</v>
      </c>
      <c r="AP1220" s="31" t="n">
        <f aca="false">AQ1220+AR1219+'ARIMAX(1,1,1) Model'!$C$19*(AR1219-AR1218)+'ARIMAX(1,1,1) Model'!$C$20*AS1219</f>
        <v>9007.70439719747</v>
      </c>
      <c r="AQ1220" s="31" t="n">
        <f aca="false">'ARIMAX(1,1,1) Model'!$C$6*I1220+'ARIMAX(1,1,1) Model'!$C$7*N1220/1000+'ARIMAX(1,1,1) Model'!$C$8*AD1220+'ARIMAX(1,1,1) Model'!$C$9*AE1220+'ARIMAX(1,1,1) Model'!$C$10*AC1220+'ARIMAX(1,1,1) Model'!$C$11*IF(AND(B1220&gt;='ARIMAX(1,1,1) Model'!$C$25,B1220&lt;='ARIMAX(1,1,1) Model'!$C$26),1,0)+'ARIMAX(1,1,1) Model'!$C$12*E1220/1000+'ARIMAX(1,1,1) Model'!$C$13*V1220+'ARIMAX(1,1,1) Model'!$C$14*A1220+'ARIMAX(1,1,1) Model'!$C$15*SIN(2*PI()*A1220/'ARIMAX(1,1,1) Model'!$C$24)+'ARIMAX(1,1,1) Model'!$C$16*COS(2*PI()*A1220/'ARIMAX(1,1,1) Model'!$C$24)+'ARIMAX(1,1,1) Model'!$C$17*SIN(4*PI()*A1220/'ARIMAX(1,1,1) Model'!$C$24)+'ARIMAX(1,1,1) Model'!$C$18*COS(4*PI()*A1220/'ARIMAX(1,1,1) Model'!$C$24)</f>
        <v>2331.42669094095</v>
      </c>
      <c r="AR1220" s="31" t="n">
        <f aca="false">IF(ISNUMBER(C1220),C1220,AP1220)-AQ1220</f>
        <v>6926.57330905905</v>
      </c>
      <c r="AS1220" s="31" t="n">
        <f aca="false">IF(ISNUMBER(C1220),C1220-AP1220,0)</f>
        <v>250.295602802529</v>
      </c>
      <c r="AT1220" s="32"/>
      <c r="AU1220" s="33"/>
      <c r="AV1220" s="33"/>
      <c r="AW1220" s="31"/>
      <c r="AX1220" s="31"/>
    </row>
    <row r="1221" customFormat="false" ht="16.5" hidden="false" customHeight="true" outlineLevel="0" collapsed="false">
      <c r="A1221" s="23" t="n">
        <v>1220</v>
      </c>
      <c r="B1221" s="24" t="n">
        <v>41810</v>
      </c>
      <c r="C1221" s="23" t="n">
        <v>8813</v>
      </c>
      <c r="D1221" s="25"/>
      <c r="E1221" s="25" t="n">
        <v>314000</v>
      </c>
      <c r="F1221" s="25"/>
      <c r="G1221" s="25" t="n">
        <v>107.228</v>
      </c>
      <c r="H1221" s="25" t="n">
        <v>114.286</v>
      </c>
      <c r="I1221" s="25" t="n">
        <v>3.686</v>
      </c>
      <c r="J1221" s="25" t="n">
        <v>17197.738</v>
      </c>
      <c r="K1221" s="25" t="n">
        <v>815292</v>
      </c>
      <c r="L1221" s="25" t="n">
        <v>1835</v>
      </c>
      <c r="M1221" s="25" t="n">
        <v>17.137</v>
      </c>
      <c r="N1221" s="25" t="n">
        <v>256736</v>
      </c>
      <c r="O1221" s="25" t="n">
        <v>11762.3</v>
      </c>
      <c r="P1221" s="25" t="n">
        <v>3150696</v>
      </c>
      <c r="Q1221" s="25" t="n">
        <v>54000</v>
      </c>
      <c r="R1221" s="25" t="n">
        <v>18213</v>
      </c>
      <c r="S1221" s="25" t="n">
        <v>11.65</v>
      </c>
      <c r="T1221" s="25" t="n">
        <v>120.5</v>
      </c>
      <c r="U1221" s="25" t="n">
        <v>19</v>
      </c>
      <c r="V1221" s="25" t="n">
        <v>85.8</v>
      </c>
      <c r="W1221" s="25" t="n">
        <v>93.94666</v>
      </c>
      <c r="X1221" s="25" t="n">
        <v>3.125</v>
      </c>
      <c r="Y1221" s="25" t="n">
        <v>3.17174792289734</v>
      </c>
      <c r="Z1221" s="25" t="n">
        <v>56.8530998229981</v>
      </c>
      <c r="AA1221" s="25" t="n">
        <v>317099</v>
      </c>
      <c r="AB1221" s="26"/>
      <c r="AC1221" s="27" t="n">
        <v>0</v>
      </c>
      <c r="AD1221" s="28" t="n">
        <v>0.9</v>
      </c>
      <c r="AE1221" s="28" t="n">
        <v>62.9</v>
      </c>
      <c r="AF1221" s="27"/>
      <c r="AG1221" s="29" t="n">
        <f aca="false">6753.47943187+0.36116788*I1221+0.01252571*N1221-22.85359542*V1221+0.00407811*AA1221-0.00067349*E1221</f>
        <v>9091.46163508968</v>
      </c>
      <c r="AH1221" s="29" t="n">
        <f aca="false">A1221*'Simple Linear Regression'!$B$18+'Simple Linear Regression'!$B$17</f>
        <v>8926.04158930349</v>
      </c>
      <c r="AI1221" s="29" t="n">
        <f aca="false">7491.3971+0.0137554*N1221-0.00058829*E1221-34.3283*V1221+0.30565*L1221+54.6031*M1221</f>
        <v>9389.4133491</v>
      </c>
      <c r="AJ1221" s="29" t="n">
        <f aca="false">7491.3971-0.00058829*E1221+0.30565*L1221+54.6031*M1221+0.0137554*N1221-34.3283*V1221</f>
        <v>9389.4133491</v>
      </c>
      <c r="AK1221" s="30" t="n">
        <f aca="false">11611.58410651-152.38769329*I495+0.00324611*N495-2.92151591*V495-0.00770426*AA495-0.00077781*E495</f>
        <v>9504.95331324766</v>
      </c>
      <c r="AL1221" s="29" t="n">
        <f aca="false">2192.59+2373.87*I1221+0.0316653*N1221-15.7623*V1221+0.00202406*AA1221-0.000740146*E1221-0.00963493*(I1221*N1221)</f>
        <v>9011.50082880272</v>
      </c>
      <c r="AM1221" s="30" t="n">
        <f aca="false">5205.907083+122.0638992*I1221+13.609808*(N1221/1000)-1.245906883*AD1221+0.7746840854*AE1221-134.2474226*AC1221-1547.125689*IF(AND(B1221&gt;=DATE(2020,3,20),B1221&lt;=DATE(2020,6,26)),1,0)</f>
        <v>9197.56859491616</v>
      </c>
      <c r="AN1221" s="30" t="n">
        <f aca="false">IF(ISNUMBER(C1222),C1222,AN1222)-0.8328750492*(AD1223-AD1222)+3.274150872*(AE1223-AE1222)+0.7954612886*((IF(ISNUMBER(C1222),C1222,AN1222)-IF(ISNUMBER(C1221),C1221,AN1221))-(-0.8328750492*(AD1222-AD1221)+3.274150872*(AE1222-AE1221)))-1.394571582*AO1222+0.4181414112*AO1221</f>
        <v>9533.94124566663</v>
      </c>
      <c r="AP1221" s="31" t="n">
        <f aca="false">AQ1221+AR1220+'ARIMAX(1,1,1) Model'!$C$19*(AR1220-AR1219)+'ARIMAX(1,1,1) Model'!$C$20*AS1220</f>
        <v>9134.13911942652</v>
      </c>
      <c r="AQ1221" s="31" t="n">
        <f aca="false">'ARIMAX(1,1,1) Model'!$C$6*I1221+'ARIMAX(1,1,1) Model'!$C$7*N1221/1000+'ARIMAX(1,1,1) Model'!$C$8*AD1221+'ARIMAX(1,1,1) Model'!$C$9*AE1221+'ARIMAX(1,1,1) Model'!$C$10*AC1221+'ARIMAX(1,1,1) Model'!$C$11*IF(AND(B1221&gt;='ARIMAX(1,1,1) Model'!$C$25,B1221&lt;='ARIMAX(1,1,1) Model'!$C$26),1,0)+'ARIMAX(1,1,1) Model'!$C$12*E1221/1000+'ARIMAX(1,1,1) Model'!$C$13*V1221+'ARIMAX(1,1,1) Model'!$C$14*A1221+'ARIMAX(1,1,1) Model'!$C$15*SIN(2*PI()*A1221/'ARIMAX(1,1,1) Model'!$C$24)+'ARIMAX(1,1,1) Model'!$C$16*COS(2*PI()*A1221/'ARIMAX(1,1,1) Model'!$C$24)+'ARIMAX(1,1,1) Model'!$C$17*SIN(4*PI()*A1221/'ARIMAX(1,1,1) Model'!$C$24)+'ARIMAX(1,1,1) Model'!$C$18*COS(4*PI()*A1221/'ARIMAX(1,1,1) Model'!$C$24)</f>
        <v>2370.22963949373</v>
      </c>
      <c r="AR1221" s="31" t="n">
        <f aca="false">IF(ISNUMBER(C1221),C1221,AP1221)-AQ1221</f>
        <v>6442.77036050627</v>
      </c>
      <c r="AS1221" s="31" t="n">
        <f aca="false">IF(ISNUMBER(C1221),C1221-AP1221,0)</f>
        <v>-321.139119426523</v>
      </c>
      <c r="AT1221" s="32"/>
      <c r="AU1221" s="33"/>
      <c r="AV1221" s="33"/>
      <c r="AW1221" s="31"/>
      <c r="AX1221" s="31"/>
    </row>
    <row r="1222" customFormat="false" ht="16.5" hidden="false" customHeight="true" outlineLevel="0" collapsed="false">
      <c r="A1222" s="23" t="n">
        <v>1221</v>
      </c>
      <c r="B1222" s="24" t="n">
        <v>41817</v>
      </c>
      <c r="C1222" s="23" t="n">
        <v>9168</v>
      </c>
      <c r="D1222" s="25"/>
      <c r="E1222" s="25" t="n">
        <v>315000</v>
      </c>
      <c r="F1222" s="25"/>
      <c r="G1222" s="25" t="n">
        <v>106.692</v>
      </c>
      <c r="H1222" s="25" t="n">
        <v>113.086</v>
      </c>
      <c r="I1222" s="25" t="n">
        <v>3.704</v>
      </c>
      <c r="J1222" s="25" t="n">
        <v>17197.738</v>
      </c>
      <c r="K1222" s="25" t="n">
        <v>815292</v>
      </c>
      <c r="L1222" s="25" t="n">
        <v>1835</v>
      </c>
      <c r="M1222" s="25" t="n">
        <v>17.137</v>
      </c>
      <c r="N1222" s="25" t="n">
        <v>256736</v>
      </c>
      <c r="O1222" s="25" t="n">
        <v>11762.3</v>
      </c>
      <c r="P1222" s="25" t="n">
        <v>3150696</v>
      </c>
      <c r="Q1222" s="25" t="n">
        <v>54000</v>
      </c>
      <c r="R1222" s="25" t="n">
        <v>18213</v>
      </c>
      <c r="S1222" s="25" t="n">
        <v>11.65</v>
      </c>
      <c r="T1222" s="25" t="n">
        <v>120.5</v>
      </c>
      <c r="U1222" s="25" t="n">
        <v>19</v>
      </c>
      <c r="V1222" s="25" t="n">
        <v>85.8</v>
      </c>
      <c r="W1222" s="25" t="n">
        <v>93.90208</v>
      </c>
      <c r="X1222" s="25" t="n">
        <v>3.125</v>
      </c>
      <c r="Y1222" s="25" t="n">
        <v>3.17174792289734</v>
      </c>
      <c r="Z1222" s="25" t="n">
        <v>56.8530998229981</v>
      </c>
      <c r="AA1222" s="25" t="n">
        <v>317099</v>
      </c>
      <c r="AB1222" s="26"/>
      <c r="AC1222" s="27" t="n">
        <v>0</v>
      </c>
      <c r="AD1222" s="28" t="n">
        <v>3.3</v>
      </c>
      <c r="AE1222" s="28" t="n">
        <v>57.5</v>
      </c>
      <c r="AF1222" s="27"/>
      <c r="AG1222" s="29" t="n">
        <f aca="false">6753.47943187+0.36116788*I1222+0.01252571*N1222-22.85359542*V1222+0.00407811*AA1222-0.00067349*E1222</f>
        <v>9090.79464611152</v>
      </c>
      <c r="AH1222" s="29" t="n">
        <f aca="false">A1222*'Simple Linear Regression'!$B$18+'Simple Linear Regression'!$B$17</f>
        <v>8926.8946263874</v>
      </c>
      <c r="AI1222" s="29" t="n">
        <f aca="false">7491.3971+0.0137554*N1222-0.00058829*E1222-34.3283*V1222+0.30565*L1222+54.6031*M1222</f>
        <v>9388.8250591</v>
      </c>
      <c r="AJ1222" s="29" t="n">
        <f aca="false">7491.3971-0.00058829*E1222+0.30565*L1222+54.6031*M1222+0.0137554*N1222-34.3283*V1222</f>
        <v>9388.8250591</v>
      </c>
      <c r="AK1222" s="30" t="n">
        <f aca="false">11611.58410651-152.38769329*I496+0.00324611*N496-2.92151591*V496-0.00770426*AA496-0.00077781*E496</f>
        <v>9511.2488232732</v>
      </c>
      <c r="AL1222" s="29" t="n">
        <f aca="false">2192.59+2373.87*I1222+0.0316653*N1222-15.7623*V1222+0.00202406*AA1222-0.000740146*E1222-0.00963493*(I1222*N1222)</f>
        <v>9008.96494181008</v>
      </c>
      <c r="AM1222" s="30" t="n">
        <f aca="false">5205.907083+122.0638992*I1222+13.609808*(N1222/1000)-1.245906883*AD1222+0.7746840854*AE1222-134.2474226*AC1222-1547.125689*IF(AND(B1222&gt;=DATE(2020,3,20),B1222&lt;=DATE(2020,6,26)),1,0)</f>
        <v>9192.5922745214</v>
      </c>
      <c r="AN1222" s="30" t="n">
        <f aca="false">IF(ISNUMBER(C1223),C1223,AN1223)-0.8328750492*(AD1224-AD1223)+3.274150872*(AE1224-AE1223)+0.7954612886*((IF(ISNUMBER(C1223),C1223,AN1223)-IF(ISNUMBER(C1222),C1222,AN1222))-(-0.8328750492*(AD1223-AD1222)+3.274150872*(AE1223-AE1222)))-1.394571582*AO1223+0.4181414112*AO1222</f>
        <v>8705.47519427679</v>
      </c>
      <c r="AP1222" s="31" t="n">
        <f aca="false">AQ1222+AR1221+'ARIMAX(1,1,1) Model'!$C$19*(AR1221-AR1220)+'ARIMAX(1,1,1) Model'!$C$20*AS1221</f>
        <v>9016.0517851678</v>
      </c>
      <c r="AQ1222" s="31" t="n">
        <f aca="false">'ARIMAX(1,1,1) Model'!$C$6*I1222+'ARIMAX(1,1,1) Model'!$C$7*N1222/1000+'ARIMAX(1,1,1) Model'!$C$8*AD1222+'ARIMAX(1,1,1) Model'!$C$9*AE1222+'ARIMAX(1,1,1) Model'!$C$10*AC1222+'ARIMAX(1,1,1) Model'!$C$11*IF(AND(B1222&gt;='ARIMAX(1,1,1) Model'!$C$25,B1222&lt;='ARIMAX(1,1,1) Model'!$C$26),1,0)+'ARIMAX(1,1,1) Model'!$C$12*E1222/1000+'ARIMAX(1,1,1) Model'!$C$13*V1222+'ARIMAX(1,1,1) Model'!$C$14*A1222+'ARIMAX(1,1,1) Model'!$C$15*SIN(2*PI()*A1222/'ARIMAX(1,1,1) Model'!$C$24)+'ARIMAX(1,1,1) Model'!$C$16*COS(2*PI()*A1222/'ARIMAX(1,1,1) Model'!$C$24)+'ARIMAX(1,1,1) Model'!$C$17*SIN(4*PI()*A1222/'ARIMAX(1,1,1) Model'!$C$24)+'ARIMAX(1,1,1) Model'!$C$18*COS(4*PI()*A1222/'ARIMAX(1,1,1) Model'!$C$24)</f>
        <v>2331.41550268096</v>
      </c>
      <c r="AR1222" s="31" t="n">
        <f aca="false">IF(ISNUMBER(C1222),C1222,AP1222)-AQ1222</f>
        <v>6836.58449731905</v>
      </c>
      <c r="AS1222" s="31" t="n">
        <f aca="false">IF(ISNUMBER(C1222),C1222-AP1222,0)</f>
        <v>151.948214832199</v>
      </c>
      <c r="AT1222" s="32"/>
      <c r="AU1222" s="33"/>
      <c r="AV1222" s="33"/>
      <c r="AW1222" s="31"/>
      <c r="AX1222" s="31"/>
    </row>
    <row r="1223" customFormat="false" ht="16.5" hidden="false" customHeight="true" outlineLevel="0" collapsed="false">
      <c r="A1223" s="23" t="n">
        <v>1222</v>
      </c>
      <c r="B1223" s="24" t="n">
        <v>41824</v>
      </c>
      <c r="C1223" s="23" t="n">
        <v>8935</v>
      </c>
      <c r="D1223" s="25"/>
      <c r="E1223" s="25" t="n">
        <v>308000</v>
      </c>
      <c r="F1223" s="25"/>
      <c r="G1223" s="25" t="n">
        <v>105.5175</v>
      </c>
      <c r="H1223" s="25" t="n">
        <v>110.2575</v>
      </c>
      <c r="I1223" s="25" t="n">
        <v>3.704</v>
      </c>
      <c r="J1223" s="25" t="n">
        <v>17197.738</v>
      </c>
      <c r="K1223" s="25" t="n">
        <v>815292</v>
      </c>
      <c r="L1223" s="25" t="n">
        <v>1835</v>
      </c>
      <c r="M1223" s="25" t="n">
        <v>17.137</v>
      </c>
      <c r="N1223" s="25" t="n">
        <v>256736</v>
      </c>
      <c r="O1223" s="25" t="n">
        <v>11762.3</v>
      </c>
      <c r="P1223" s="25" t="n">
        <v>3150696</v>
      </c>
      <c r="Q1223" s="25" t="n">
        <v>97000</v>
      </c>
      <c r="R1223" s="25" t="n">
        <v>18213</v>
      </c>
      <c r="S1223" s="25" t="n">
        <v>11.65</v>
      </c>
      <c r="T1223" s="25" t="n">
        <v>120.5</v>
      </c>
      <c r="U1223" s="25" t="n">
        <v>19</v>
      </c>
      <c r="V1223" s="25" t="n">
        <v>85.8</v>
      </c>
      <c r="W1223" s="25" t="n">
        <v>93.57356</v>
      </c>
      <c r="X1223" s="25" t="n">
        <v>3.125</v>
      </c>
      <c r="Y1223" s="25" t="n">
        <v>3.17174792289734</v>
      </c>
      <c r="Z1223" s="25" t="n">
        <v>56.8530998229981</v>
      </c>
      <c r="AA1223" s="25" t="n">
        <v>317099</v>
      </c>
      <c r="AB1223" s="26"/>
      <c r="AC1223" s="27" t="n">
        <v>1</v>
      </c>
      <c r="AD1223" s="28" t="n">
        <v>0.4</v>
      </c>
      <c r="AE1223" s="28" t="n">
        <v>77.5</v>
      </c>
      <c r="AF1223" s="27"/>
      <c r="AG1223" s="29" t="n">
        <f aca="false">6753.47943187+0.36116788*I1223+0.01252571*N1223-22.85359542*V1223+0.00407811*AA1223-0.00067349*E1223</f>
        <v>9095.50907611152</v>
      </c>
      <c r="AH1223" s="29" t="n">
        <f aca="false">A1223*'Simple Linear Regression'!$B$18+'Simple Linear Regression'!$B$17</f>
        <v>8927.7476634713</v>
      </c>
      <c r="AI1223" s="29" t="n">
        <f aca="false">7491.3971+0.0137554*N1223-0.00058829*E1223-34.3283*V1223+0.30565*L1223+54.6031*M1223</f>
        <v>9392.9430891</v>
      </c>
      <c r="AJ1223" s="29" t="n">
        <f aca="false">7491.3971-0.00058829*E1223+0.30565*L1223+54.6031*M1223+0.0137554*N1223-34.3283*V1223</f>
        <v>9392.9430891</v>
      </c>
      <c r="AK1223" s="30" t="n">
        <f aca="false">11611.58410651-152.38769329*I497+0.00324611*N497-2.92151591*V497-0.00770426*AA497-0.00077781*E497</f>
        <v>9520.27144024441</v>
      </c>
      <c r="AL1223" s="29" t="n">
        <f aca="false">2192.59+2373.87*I1223+0.0316653*N1223-15.7623*V1223+0.00202406*AA1223-0.000740146*E1223-0.00963493*(I1223*N1223)</f>
        <v>9014.14596381008</v>
      </c>
      <c r="AM1223" s="30" t="n">
        <f aca="false">5205.907083+122.0638992*I1223+13.609808*(N1223/1000)-1.245906883*AD1223+0.7746840854*AE1223-134.2474226*AC1223-1547.125689*IF(AND(B1223&gt;=DATE(2020,3,20),B1223&lt;=DATE(2020,6,26)),1,0)</f>
        <v>9077.4516635901</v>
      </c>
      <c r="AN1223" s="30" t="n">
        <f aca="false">IF(ISNUMBER(C1224),C1224,AN1224)-0.8328750492*(AD1225-AD1224)+3.274150872*(AE1225-AE1224)+0.7954612886*((IF(ISNUMBER(C1224),C1224,AN1224)-IF(ISNUMBER(C1223),C1223,AN1223))-(-0.8328750492*(AD1224-AD1223)+3.274150872*(AE1224-AE1223)))-1.394571582*AO1224+0.4181414112*AO1223</f>
        <v>9113.14220587264</v>
      </c>
      <c r="AP1223" s="31" t="n">
        <f aca="false">AQ1223+AR1222+'ARIMAX(1,1,1) Model'!$C$19*(AR1222-AR1221)+'ARIMAX(1,1,1) Model'!$C$20*AS1222</f>
        <v>8998.55160950528</v>
      </c>
      <c r="AQ1223" s="31" t="n">
        <f aca="false">'ARIMAX(1,1,1) Model'!$C$6*I1223+'ARIMAX(1,1,1) Model'!$C$7*N1223/1000+'ARIMAX(1,1,1) Model'!$C$8*AD1223+'ARIMAX(1,1,1) Model'!$C$9*AE1223+'ARIMAX(1,1,1) Model'!$C$10*AC1223+'ARIMAX(1,1,1) Model'!$C$11*IF(AND(B1223&gt;='ARIMAX(1,1,1) Model'!$C$25,B1223&lt;='ARIMAX(1,1,1) Model'!$C$26),1,0)+'ARIMAX(1,1,1) Model'!$C$12*E1223/1000+'ARIMAX(1,1,1) Model'!$C$13*V1223+'ARIMAX(1,1,1) Model'!$C$14*A1223+'ARIMAX(1,1,1) Model'!$C$15*SIN(2*PI()*A1223/'ARIMAX(1,1,1) Model'!$C$24)+'ARIMAX(1,1,1) Model'!$C$16*COS(2*PI()*A1223/'ARIMAX(1,1,1) Model'!$C$24)+'ARIMAX(1,1,1) Model'!$C$17*SIN(4*PI()*A1223/'ARIMAX(1,1,1) Model'!$C$24)+'ARIMAX(1,1,1) Model'!$C$18*COS(4*PI()*A1223/'ARIMAX(1,1,1) Model'!$C$24)</f>
        <v>2260.32385125919</v>
      </c>
      <c r="AR1223" s="31" t="n">
        <f aca="false">IF(ISNUMBER(C1223),C1223,AP1223)-AQ1223</f>
        <v>6674.67614874081</v>
      </c>
      <c r="AS1223" s="31" t="n">
        <f aca="false">IF(ISNUMBER(C1223),C1223-AP1223,0)</f>
        <v>-63.5516095052753</v>
      </c>
      <c r="AT1223" s="32"/>
      <c r="AU1223" s="33"/>
      <c r="AV1223" s="33"/>
      <c r="AW1223" s="31"/>
      <c r="AX1223" s="31"/>
    </row>
    <row r="1224" customFormat="false" ht="16.5" hidden="false" customHeight="true" outlineLevel="0" collapsed="false">
      <c r="A1224" s="23" t="n">
        <v>1223</v>
      </c>
      <c r="B1224" s="24" t="n">
        <v>41831</v>
      </c>
      <c r="C1224" s="23" t="n">
        <v>9057</v>
      </c>
      <c r="D1224" s="25"/>
      <c r="E1224" s="25" t="n">
        <v>302000</v>
      </c>
      <c r="F1224" s="25"/>
      <c r="G1224" s="25" t="n">
        <v>103.254</v>
      </c>
      <c r="H1224" s="25" t="n">
        <v>107.032</v>
      </c>
      <c r="I1224" s="25" t="n">
        <v>3.678</v>
      </c>
      <c r="J1224" s="25" t="n">
        <v>17197.738</v>
      </c>
      <c r="K1224" s="25" t="n">
        <v>916417</v>
      </c>
      <c r="L1224" s="25" t="n">
        <v>1859</v>
      </c>
      <c r="M1224" s="25" t="n">
        <v>17.137</v>
      </c>
      <c r="N1224" s="25" t="n">
        <v>256736</v>
      </c>
      <c r="O1224" s="25" t="n">
        <v>11807.3</v>
      </c>
      <c r="P1224" s="25" t="n">
        <v>3150696</v>
      </c>
      <c r="Q1224" s="25" t="n">
        <v>97000</v>
      </c>
      <c r="R1224" s="25" t="n">
        <v>18213</v>
      </c>
      <c r="S1224" s="25" t="n">
        <v>11.65</v>
      </c>
      <c r="T1224" s="25" t="n">
        <v>120.5</v>
      </c>
      <c r="U1224" s="25" t="n">
        <v>19</v>
      </c>
      <c r="V1224" s="25" t="n">
        <v>90.6</v>
      </c>
      <c r="W1224" s="25" t="n">
        <v>93.22625</v>
      </c>
      <c r="X1224" s="25" t="n">
        <v>3.125</v>
      </c>
      <c r="Y1224" s="25" t="n">
        <v>3.17174792289734</v>
      </c>
      <c r="Z1224" s="25" t="n">
        <v>56.8530998229981</v>
      </c>
      <c r="AA1224" s="25" t="n">
        <v>317099</v>
      </c>
      <c r="AB1224" s="26"/>
      <c r="AC1224" s="27" t="n">
        <v>0</v>
      </c>
      <c r="AD1224" s="28" t="n">
        <v>0</v>
      </c>
      <c r="AE1224" s="28" t="n">
        <v>80.4</v>
      </c>
      <c r="AF1224" s="27"/>
      <c r="AG1224" s="29" t="n">
        <f aca="false">6753.47943187+0.36116788*I1224+0.01252571*N1224-22.85359542*V1224+0.00407811*AA1224-0.00067349*E1224</f>
        <v>8989.84336773064</v>
      </c>
      <c r="AH1224" s="29" t="n">
        <f aca="false">A1224*'Simple Linear Regression'!$B$18+'Simple Linear Regression'!$B$17</f>
        <v>8928.6007005552</v>
      </c>
      <c r="AI1224" s="29" t="n">
        <f aca="false">7491.3971+0.0137554*N1224-0.00058829*E1224-34.3283*V1224+0.30565*L1224+54.6031*M1224</f>
        <v>9239.0325891</v>
      </c>
      <c r="AJ1224" s="29" t="n">
        <f aca="false">7491.3971-0.00058829*E1224+0.30565*L1224+54.6031*M1224+0.0137554*N1224-34.3283*V1224</f>
        <v>9239.0325891</v>
      </c>
      <c r="AK1224" s="30" t="n">
        <f aca="false">11611.58410651-152.38769329*I498+0.00324611*N498-2.92151591*V498-0.00770426*AA498-0.00077781*E498</f>
        <v>9509.28526607302</v>
      </c>
      <c r="AL1224" s="29" t="n">
        <f aca="false">2192.59+2373.87*I1224+0.0316653*N1224-15.7623*V1224+0.00202406*AA1224-0.000740146*E1224-0.00963493*(I1224*N1224)</f>
        <v>8945.52164791056</v>
      </c>
      <c r="AM1224" s="30" t="n">
        <f aca="false">5205.907083+122.0638992*I1224+13.609808*(N1224/1000)-1.245906883*AD1224+0.7746840854*AE1224-134.2474226*AC1224-1547.125689*IF(AND(B1224&gt;=DATE(2020,3,20),B1224&lt;=DATE(2020,6,26)),1,0)</f>
        <v>9211.27037141176</v>
      </c>
      <c r="AN1224" s="30" t="n">
        <f aca="false">IF(ISNUMBER(C1225),C1225,AN1225)-0.8328750492*(AD1226-AD1225)+3.274150872*(AE1226-AE1225)+0.7954612886*((IF(ISNUMBER(C1225),C1225,AN1225)-IF(ISNUMBER(C1224),C1224,AN1224))-(-0.8328750492*(AD1225-AD1224)+3.274150872*(AE1225-AE1224)))-1.394571582*AO1225+0.4181414112*AO1224</f>
        <v>8606.63400512391</v>
      </c>
      <c r="AP1224" s="31" t="n">
        <f aca="false">AQ1224+AR1223+'ARIMAX(1,1,1) Model'!$C$19*(AR1223-AR1222)+'ARIMAX(1,1,1) Model'!$C$20*AS1223</f>
        <v>9153.37458183207</v>
      </c>
      <c r="AQ1224" s="31" t="n">
        <f aca="false">'ARIMAX(1,1,1) Model'!$C$6*I1224+'ARIMAX(1,1,1) Model'!$C$7*N1224/1000+'ARIMAX(1,1,1) Model'!$C$8*AD1224+'ARIMAX(1,1,1) Model'!$C$9*AE1224+'ARIMAX(1,1,1) Model'!$C$10*AC1224+'ARIMAX(1,1,1) Model'!$C$11*IF(AND(B1224&gt;='ARIMAX(1,1,1) Model'!$C$25,B1224&lt;='ARIMAX(1,1,1) Model'!$C$26),1,0)+'ARIMAX(1,1,1) Model'!$C$12*E1224/1000+'ARIMAX(1,1,1) Model'!$C$13*V1224+'ARIMAX(1,1,1) Model'!$C$14*A1224+'ARIMAX(1,1,1) Model'!$C$15*SIN(2*PI()*A1224/'ARIMAX(1,1,1) Model'!$C$24)+'ARIMAX(1,1,1) Model'!$C$16*COS(2*PI()*A1224/'ARIMAX(1,1,1) Model'!$C$24)+'ARIMAX(1,1,1) Model'!$C$17*SIN(4*PI()*A1224/'ARIMAX(1,1,1) Model'!$C$24)+'ARIMAX(1,1,1) Model'!$C$18*COS(4*PI()*A1224/'ARIMAX(1,1,1) Model'!$C$24)</f>
        <v>2437.2878661263</v>
      </c>
      <c r="AR1224" s="31" t="n">
        <f aca="false">IF(ISNUMBER(C1224),C1224,AP1224)-AQ1224</f>
        <v>6619.7121338737</v>
      </c>
      <c r="AS1224" s="31" t="n">
        <f aca="false">IF(ISNUMBER(C1224),C1224-AP1224,0)</f>
        <v>-96.3745818320695</v>
      </c>
      <c r="AT1224" s="32"/>
      <c r="AU1224" s="33"/>
      <c r="AV1224" s="33"/>
      <c r="AW1224" s="31"/>
      <c r="AX1224" s="31"/>
    </row>
    <row r="1225" customFormat="false" ht="16.5" hidden="false" customHeight="true" outlineLevel="0" collapsed="false">
      <c r="A1225" s="23" t="n">
        <v>1224</v>
      </c>
      <c r="B1225" s="24" t="n">
        <v>41838</v>
      </c>
      <c r="C1225" s="23" t="n">
        <v>8792</v>
      </c>
      <c r="D1225" s="25"/>
      <c r="E1225" s="25" t="n">
        <v>308000</v>
      </c>
      <c r="F1225" s="25"/>
      <c r="G1225" s="25" t="n">
        <v>102.368</v>
      </c>
      <c r="H1225" s="25" t="n">
        <v>105.388</v>
      </c>
      <c r="I1225" s="25" t="n">
        <v>3.635</v>
      </c>
      <c r="J1225" s="25" t="n">
        <v>17197.738</v>
      </c>
      <c r="K1225" s="25" t="n">
        <v>916417</v>
      </c>
      <c r="L1225" s="25" t="n">
        <v>1859</v>
      </c>
      <c r="M1225" s="25" t="n">
        <v>17.516</v>
      </c>
      <c r="N1225" s="25" t="n">
        <v>266237</v>
      </c>
      <c r="O1225" s="25" t="n">
        <v>11807.3</v>
      </c>
      <c r="P1225" s="25" t="n">
        <v>3150696</v>
      </c>
      <c r="Q1225" s="25" t="n">
        <v>97000</v>
      </c>
      <c r="R1225" s="25" t="n">
        <v>18213</v>
      </c>
      <c r="S1225" s="25" t="n">
        <v>11.65</v>
      </c>
      <c r="T1225" s="25" t="n">
        <v>120.5</v>
      </c>
      <c r="U1225" s="25" t="n">
        <v>19</v>
      </c>
      <c r="V1225" s="25" t="n">
        <v>90.6</v>
      </c>
      <c r="W1225" s="25" t="n">
        <v>93.33272</v>
      </c>
      <c r="X1225" s="25" t="n">
        <v>3.125</v>
      </c>
      <c r="Y1225" s="25" t="n">
        <v>3.20456290245056</v>
      </c>
      <c r="Z1225" s="25" t="n">
        <v>56.8530998229981</v>
      </c>
      <c r="AA1225" s="25" t="n">
        <v>317099</v>
      </c>
      <c r="AB1225" s="26"/>
      <c r="AC1225" s="27" t="n">
        <v>0</v>
      </c>
      <c r="AD1225" s="28" t="n">
        <v>1.2</v>
      </c>
      <c r="AE1225" s="28" t="n">
        <v>70.6</v>
      </c>
      <c r="AF1225" s="27"/>
      <c r="AG1225" s="29" t="n">
        <f aca="false">6753.47943187+0.36116788*I1225+0.01252571*N1225-22.85359542*V1225+0.00407811*AA1225-0.00067349*E1225</f>
        <v>9104.7936682218</v>
      </c>
      <c r="AH1225" s="29" t="n">
        <f aca="false">A1225*'Simple Linear Regression'!$B$18+'Simple Linear Regression'!$B$17</f>
        <v>8929.45373763911</v>
      </c>
      <c r="AI1225" s="29" t="n">
        <f aca="false">7491.3971+0.0137554*N1225-0.00058829*E1225-34.3283*V1225+0.30565*L1225+54.6031*M1225</f>
        <v>9386.8874794</v>
      </c>
      <c r="AJ1225" s="29" t="n">
        <f aca="false">7491.3971-0.00058829*E1225+0.30565*L1225+54.6031*M1225+0.0137554*N1225-34.3283*V1225</f>
        <v>9386.8874794</v>
      </c>
      <c r="AK1225" s="30" t="n">
        <f aca="false">11611.58410651-152.38769329*I499+0.00324611*N499-2.92151591*V499-0.00770426*AA499-0.00077781*E499</f>
        <v>9506.07049429237</v>
      </c>
      <c r="AL1225" s="29" t="n">
        <f aca="false">2192.59+2373.87*I1225+0.0316653*N1225-15.7623*V1225+0.00202406*AA1225-0.000740146*E1225-0.00963493*(I1225*N1225)</f>
        <v>8913.46936971965</v>
      </c>
      <c r="AM1225" s="30" t="n">
        <f aca="false">5205.907083+122.0638992*I1225+13.609808*(N1225/1000)-1.245906883*AD1225+0.7746840854*AE1225-134.2474226*AC1225-1547.125689*IF(AND(B1225&gt;=DATE(2020,3,20),B1225&lt;=DATE(2020,6,26)),1,0)</f>
        <v>9326.24141725764</v>
      </c>
      <c r="AN1225" s="30" t="n">
        <f aca="false">IF(ISNUMBER(C1226),C1226,AN1226)-0.8328750492*(AD1227-AD1226)+3.274150872*(AE1227-AE1226)+0.7954612886*((IF(ISNUMBER(C1226),C1226,AN1226)-IF(ISNUMBER(C1225),C1225,AN1225))-(-0.8328750492*(AD1226-AD1225)+3.274150872*(AE1226-AE1225)))-1.394571582*AO1226+0.4181414112*AO1225</f>
        <v>9206.1521733556</v>
      </c>
      <c r="AP1225" s="31" t="n">
        <f aca="false">AQ1225+AR1224+'ARIMAX(1,1,1) Model'!$C$19*(AR1224-AR1223)+'ARIMAX(1,1,1) Model'!$C$20*AS1224</f>
        <v>9092.97521588125</v>
      </c>
      <c r="AQ1225" s="31" t="n">
        <f aca="false">'ARIMAX(1,1,1) Model'!$C$6*I1225+'ARIMAX(1,1,1) Model'!$C$7*N1225/1000+'ARIMAX(1,1,1) Model'!$C$8*AD1225+'ARIMAX(1,1,1) Model'!$C$9*AE1225+'ARIMAX(1,1,1) Model'!$C$10*AC1225+'ARIMAX(1,1,1) Model'!$C$11*IF(AND(B1225&gt;='ARIMAX(1,1,1) Model'!$C$25,B1225&lt;='ARIMAX(1,1,1) Model'!$C$26),1,0)+'ARIMAX(1,1,1) Model'!$C$12*E1225/1000+'ARIMAX(1,1,1) Model'!$C$13*V1225+'ARIMAX(1,1,1) Model'!$C$14*A1225+'ARIMAX(1,1,1) Model'!$C$15*SIN(2*PI()*A1225/'ARIMAX(1,1,1) Model'!$C$24)+'ARIMAX(1,1,1) Model'!$C$16*COS(2*PI()*A1225/'ARIMAX(1,1,1) Model'!$C$24)+'ARIMAX(1,1,1) Model'!$C$17*SIN(4*PI()*A1225/'ARIMAX(1,1,1) Model'!$C$24)+'ARIMAX(1,1,1) Model'!$C$18*COS(4*PI()*A1225/'ARIMAX(1,1,1) Model'!$C$24)</f>
        <v>2391.87864290444</v>
      </c>
      <c r="AR1225" s="31" t="n">
        <f aca="false">IF(ISNUMBER(C1225),C1225,AP1225)-AQ1225</f>
        <v>6400.12135709556</v>
      </c>
      <c r="AS1225" s="31" t="n">
        <f aca="false">IF(ISNUMBER(C1225),C1225-AP1225,0)</f>
        <v>-300.975215881252</v>
      </c>
      <c r="AT1225" s="32"/>
      <c r="AU1225" s="33"/>
      <c r="AV1225" s="33"/>
      <c r="AW1225" s="31"/>
      <c r="AX1225" s="31"/>
    </row>
    <row r="1226" customFormat="false" ht="16.5" hidden="false" customHeight="true" outlineLevel="0" collapsed="false">
      <c r="A1226" s="23" t="n">
        <v>1225</v>
      </c>
      <c r="B1226" s="24" t="n">
        <v>41845</v>
      </c>
      <c r="C1226" s="23" t="n">
        <v>9006</v>
      </c>
      <c r="D1226" s="25"/>
      <c r="E1226" s="25" t="n">
        <v>294000</v>
      </c>
      <c r="F1226" s="25"/>
      <c r="G1226" s="25" t="n">
        <v>104.346</v>
      </c>
      <c r="H1226" s="25" t="n">
        <v>106.342</v>
      </c>
      <c r="I1226" s="25" t="n">
        <v>3.593</v>
      </c>
      <c r="J1226" s="25" t="n">
        <v>17197.738</v>
      </c>
      <c r="K1226" s="25" t="n">
        <v>916417</v>
      </c>
      <c r="L1226" s="25" t="n">
        <v>1859</v>
      </c>
      <c r="M1226" s="25" t="n">
        <v>17.516</v>
      </c>
      <c r="N1226" s="25" t="n">
        <v>266237</v>
      </c>
      <c r="O1226" s="25" t="n">
        <v>11807.3</v>
      </c>
      <c r="P1226" s="25" t="n">
        <v>3150696</v>
      </c>
      <c r="Q1226" s="25" t="n">
        <v>97000</v>
      </c>
      <c r="R1226" s="25" t="n">
        <v>18213</v>
      </c>
      <c r="S1226" s="25" t="n">
        <v>11.65</v>
      </c>
      <c r="T1226" s="25" t="n">
        <v>120.5</v>
      </c>
      <c r="U1226" s="25" t="n">
        <v>19</v>
      </c>
      <c r="V1226" s="25" t="n">
        <v>90.6</v>
      </c>
      <c r="W1226" s="25" t="n">
        <v>93.58164</v>
      </c>
      <c r="X1226" s="25" t="n">
        <v>3.125</v>
      </c>
      <c r="Y1226" s="25" t="n">
        <v>3.20456290245056</v>
      </c>
      <c r="Z1226" s="25" t="n">
        <v>56.8530998229981</v>
      </c>
      <c r="AA1226" s="25" t="n">
        <v>317099</v>
      </c>
      <c r="AB1226" s="26"/>
      <c r="AC1226" s="27" t="n">
        <v>0</v>
      </c>
      <c r="AD1226" s="28" t="n">
        <v>0.3</v>
      </c>
      <c r="AE1226" s="28" t="n">
        <v>70.1</v>
      </c>
      <c r="AF1226" s="27"/>
      <c r="AG1226" s="29" t="n">
        <f aca="false">6753.47943187+0.36116788*I1226+0.01252571*N1226-22.85359542*V1226+0.00407811*AA1226-0.00067349*E1226</f>
        <v>9114.20735917084</v>
      </c>
      <c r="AH1226" s="29" t="n">
        <f aca="false">A1226*'Simple Linear Regression'!$B$18+'Simple Linear Regression'!$B$17</f>
        <v>8930.30677472301</v>
      </c>
      <c r="AI1226" s="29" t="n">
        <f aca="false">7491.3971+0.0137554*N1226-0.00058829*E1226-34.3283*V1226+0.30565*L1226+54.6031*M1226</f>
        <v>9395.1235394</v>
      </c>
      <c r="AJ1226" s="29" t="n">
        <f aca="false">7491.3971-0.00058829*E1226+0.30565*L1226+54.6031*M1226+0.0137554*N1226-34.3283*V1226</f>
        <v>9395.1235394</v>
      </c>
      <c r="AK1226" s="30" t="n">
        <f aca="false">11611.58410651-152.38769329*I500+0.00324611*N500-2.92151591*V500-0.00770426*AA500-0.00077781*E500</f>
        <v>9500.53692273328</v>
      </c>
      <c r="AL1226" s="29" t="n">
        <f aca="false">2192.59+2373.87*I1226+0.0316653*N1226-15.7623*V1226+0.00202406*AA1226-0.000740146*E1226-0.00963493*(I1226*N1226)</f>
        <v>8931.86621777288</v>
      </c>
      <c r="AM1226" s="30" t="n">
        <f aca="false">5205.907083+122.0638992*I1226+13.609808*(N1226/1000)-1.245906883*AD1226+0.7746840854*AE1226-134.2474226*AC1226-1547.125689*IF(AND(B1226&gt;=DATE(2020,3,20),B1226&lt;=DATE(2020,6,26)),1,0)</f>
        <v>9321.84870764324</v>
      </c>
      <c r="AN1226" s="30" t="n">
        <f aca="false">IF(ISNUMBER(C1227),C1227,AN1227)-0.8328750492*(AD1228-AD1227)+3.274150872*(AE1228-AE1227)+0.7954612886*((IF(ISNUMBER(C1227),C1227,AN1227)-IF(ISNUMBER(C1226),C1226,AN1226))-(-0.8328750492*(AD1227-AD1226)+3.274150872*(AE1227-AE1226)))-1.394571582*AO1227+0.4181414112*AO1226</f>
        <v>9593.80970222668</v>
      </c>
      <c r="AP1226" s="31" t="n">
        <f aca="false">AQ1226+AR1225+'ARIMAX(1,1,1) Model'!$C$19*(AR1225-AR1224)+'ARIMAX(1,1,1) Model'!$C$20*AS1225</f>
        <v>9028.19173038502</v>
      </c>
      <c r="AQ1226" s="31" t="n">
        <f aca="false">'ARIMAX(1,1,1) Model'!$C$6*I1226+'ARIMAX(1,1,1) Model'!$C$7*N1226/1000+'ARIMAX(1,1,1) Model'!$C$8*AD1226+'ARIMAX(1,1,1) Model'!$C$9*AE1226+'ARIMAX(1,1,1) Model'!$C$10*AC1226+'ARIMAX(1,1,1) Model'!$C$11*IF(AND(B1226&gt;='ARIMAX(1,1,1) Model'!$C$25,B1226&lt;='ARIMAX(1,1,1) Model'!$C$26),1,0)+'ARIMAX(1,1,1) Model'!$C$12*E1226/1000+'ARIMAX(1,1,1) Model'!$C$13*V1226+'ARIMAX(1,1,1) Model'!$C$14*A1226+'ARIMAX(1,1,1) Model'!$C$15*SIN(2*PI()*A1226/'ARIMAX(1,1,1) Model'!$C$24)+'ARIMAX(1,1,1) Model'!$C$16*COS(2*PI()*A1226/'ARIMAX(1,1,1) Model'!$C$24)+'ARIMAX(1,1,1) Model'!$C$17*SIN(4*PI()*A1226/'ARIMAX(1,1,1) Model'!$C$24)+'ARIMAX(1,1,1) Model'!$C$18*COS(4*PI()*A1226/'ARIMAX(1,1,1) Model'!$C$24)</f>
        <v>2378.58460044966</v>
      </c>
      <c r="AR1226" s="31" t="n">
        <f aca="false">IF(ISNUMBER(C1226),C1226,AP1226)-AQ1226</f>
        <v>6627.41539955034</v>
      </c>
      <c r="AS1226" s="31" t="n">
        <f aca="false">IF(ISNUMBER(C1226),C1226-AP1226,0)</f>
        <v>-22.1917303850223</v>
      </c>
      <c r="AT1226" s="32"/>
      <c r="AU1226" s="33"/>
      <c r="AV1226" s="33"/>
      <c r="AW1226" s="31"/>
      <c r="AX1226" s="31"/>
    </row>
    <row r="1227" customFormat="false" ht="16.5" hidden="false" customHeight="true" outlineLevel="0" collapsed="false">
      <c r="A1227" s="23" t="n">
        <v>1226</v>
      </c>
      <c r="B1227" s="24" t="n">
        <v>41852</v>
      </c>
      <c r="C1227" s="23" t="n">
        <v>9359</v>
      </c>
      <c r="D1227" s="25"/>
      <c r="E1227" s="25" t="n">
        <v>303000</v>
      </c>
      <c r="F1227" s="25"/>
      <c r="G1227" s="25" t="n">
        <v>102.194</v>
      </c>
      <c r="H1227" s="25" t="n">
        <v>105.708</v>
      </c>
      <c r="I1227" s="25" t="n">
        <v>3.539</v>
      </c>
      <c r="J1227" s="25" t="n">
        <v>17197.738</v>
      </c>
      <c r="K1227" s="25" t="n">
        <v>916417</v>
      </c>
      <c r="L1227" s="25" t="n">
        <v>1859</v>
      </c>
      <c r="M1227" s="25" t="n">
        <v>17.516</v>
      </c>
      <c r="N1227" s="25" t="n">
        <v>266237</v>
      </c>
      <c r="O1227" s="25" t="n">
        <v>11807.3</v>
      </c>
      <c r="P1227" s="25" t="n">
        <v>3150696</v>
      </c>
      <c r="Q1227" s="25" t="n">
        <v>97000</v>
      </c>
      <c r="R1227" s="25" t="n">
        <v>18213</v>
      </c>
      <c r="S1227" s="25" t="n">
        <v>11.65</v>
      </c>
      <c r="T1227" s="25" t="n">
        <v>120.5</v>
      </c>
      <c r="U1227" s="25" t="n">
        <v>19</v>
      </c>
      <c r="V1227" s="25" t="n">
        <v>90.6</v>
      </c>
      <c r="W1227" s="25" t="n">
        <v>93.66912</v>
      </c>
      <c r="X1227" s="25" t="n">
        <v>3.125</v>
      </c>
      <c r="Y1227" s="25" t="n">
        <v>3.20456290245056</v>
      </c>
      <c r="Z1227" s="25" t="n">
        <v>56.8530998229981</v>
      </c>
      <c r="AA1227" s="25" t="n">
        <v>317099</v>
      </c>
      <c r="AB1227" s="26"/>
      <c r="AC1227" s="27" t="n">
        <v>0</v>
      </c>
      <c r="AD1227" s="28" t="n">
        <v>0.6</v>
      </c>
      <c r="AE1227" s="28" t="n">
        <v>79.1</v>
      </c>
      <c r="AF1227" s="27"/>
      <c r="AG1227" s="29" t="n">
        <f aca="false">6753.47943187+0.36116788*I1227+0.01252571*N1227-22.85359542*V1227+0.00407811*AA1227-0.00067349*E1227</f>
        <v>9108.12644610532</v>
      </c>
      <c r="AH1227" s="29" t="n">
        <f aca="false">A1227*'Simple Linear Regression'!$B$18+'Simple Linear Regression'!$B$17</f>
        <v>8931.15981180692</v>
      </c>
      <c r="AI1227" s="29" t="n">
        <f aca="false">7491.3971+0.0137554*N1227-0.00058829*E1227-34.3283*V1227+0.30565*L1227+54.6031*M1227</f>
        <v>9389.8289294</v>
      </c>
      <c r="AJ1227" s="29" t="n">
        <f aca="false">7491.3971-0.00058829*E1227+0.30565*L1227+54.6031*M1227+0.0137554*N1227-34.3283*V1227</f>
        <v>9389.8289294</v>
      </c>
      <c r="AK1227" s="30" t="n">
        <f aca="false">11611.58410651-152.38769329*I501+0.00324611*N501-2.92151591*V501-0.00770426*AA501-0.00077781*E501</f>
        <v>9503.22274272051</v>
      </c>
      <c r="AL1227" s="29" t="n">
        <f aca="false">2192.59+2373.87*I1227+0.0316653*N1227-15.7623*V1227+0.00202406*AA1227-0.000740146*E1227-0.00963493*(I1227*N1227)</f>
        <v>8935.53536612702</v>
      </c>
      <c r="AM1227" s="30" t="n">
        <f aca="false">5205.907083+122.0638992*I1227+13.609808*(N1227/1000)-1.245906883*AD1227+0.7746840854*AE1227-134.2474226*AC1227-1547.125689*IF(AND(B1227&gt;=DATE(2020,3,20),B1227&lt;=DATE(2020,6,26)),1,0)</f>
        <v>9321.85564179014</v>
      </c>
      <c r="AN1227" s="30" t="n">
        <f aca="false">IF(ISNUMBER(C1228),C1228,AN1228)-0.8328750492*(AD1229-AD1228)+3.274150872*(AE1229-AE1228)+0.7954612886*((IF(ISNUMBER(C1228),C1228,AN1228)-IF(ISNUMBER(C1227),C1227,AN1227))-(-0.8328750492*(AD1228-AD1227)+3.274150872*(AE1228-AE1227)))-1.394571582*AO1228+0.4181414112*AO1227</f>
        <v>8592.06687030291</v>
      </c>
      <c r="AP1227" s="31" t="n">
        <f aca="false">AQ1227+AR1226+'ARIMAX(1,1,1) Model'!$C$19*(AR1226-AR1225)+'ARIMAX(1,1,1) Model'!$C$20*AS1226</f>
        <v>9051.83244051048</v>
      </c>
      <c r="AQ1227" s="31" t="n">
        <f aca="false">'ARIMAX(1,1,1) Model'!$C$6*I1227+'ARIMAX(1,1,1) Model'!$C$7*N1227/1000+'ARIMAX(1,1,1) Model'!$C$8*AD1227+'ARIMAX(1,1,1) Model'!$C$9*AE1227+'ARIMAX(1,1,1) Model'!$C$10*AC1227+'ARIMAX(1,1,1) Model'!$C$11*IF(AND(B1227&gt;='ARIMAX(1,1,1) Model'!$C$25,B1227&lt;='ARIMAX(1,1,1) Model'!$C$26),1,0)+'ARIMAX(1,1,1) Model'!$C$12*E1227/1000+'ARIMAX(1,1,1) Model'!$C$13*V1227+'ARIMAX(1,1,1) Model'!$C$14*A1227+'ARIMAX(1,1,1) Model'!$C$15*SIN(2*PI()*A1227/'ARIMAX(1,1,1) Model'!$C$24)+'ARIMAX(1,1,1) Model'!$C$16*COS(2*PI()*A1227/'ARIMAX(1,1,1) Model'!$C$24)+'ARIMAX(1,1,1) Model'!$C$17*SIN(4*PI()*A1227/'ARIMAX(1,1,1) Model'!$C$24)+'ARIMAX(1,1,1) Model'!$C$18*COS(4*PI()*A1227/'ARIMAX(1,1,1) Model'!$C$24)</f>
        <v>2382.27426919581</v>
      </c>
      <c r="AR1227" s="31" t="n">
        <f aca="false">IF(ISNUMBER(C1227),C1227,AP1227)-AQ1227</f>
        <v>6976.72573080419</v>
      </c>
      <c r="AS1227" s="31" t="n">
        <f aca="false">IF(ISNUMBER(C1227),C1227-AP1227,0)</f>
        <v>307.167559489519</v>
      </c>
      <c r="AT1227" s="32"/>
      <c r="AU1227" s="33"/>
      <c r="AV1227" s="33"/>
      <c r="AW1227" s="31"/>
      <c r="AX1227" s="31"/>
    </row>
    <row r="1228" customFormat="false" ht="16.5" hidden="false" customHeight="true" outlineLevel="0" collapsed="false">
      <c r="A1228" s="23" t="n">
        <v>1227</v>
      </c>
      <c r="B1228" s="24" t="n">
        <v>41859</v>
      </c>
      <c r="C1228" s="23" t="n">
        <v>8922</v>
      </c>
      <c r="D1228" s="25"/>
      <c r="E1228" s="25" t="n">
        <v>295000</v>
      </c>
      <c r="F1228" s="25"/>
      <c r="G1228" s="25" t="n">
        <v>97.496</v>
      </c>
      <c r="H1228" s="25" t="n">
        <v>103.6</v>
      </c>
      <c r="I1228" s="25" t="n">
        <v>3.515</v>
      </c>
      <c r="J1228" s="25" t="n">
        <v>17518.508</v>
      </c>
      <c r="K1228" s="25" t="n">
        <v>916417</v>
      </c>
      <c r="L1228" s="25" t="n">
        <v>1861</v>
      </c>
      <c r="M1228" s="25" t="n">
        <v>17.516</v>
      </c>
      <c r="N1228" s="25" t="n">
        <v>266237</v>
      </c>
      <c r="O1228" s="25" t="n">
        <v>11861.7</v>
      </c>
      <c r="P1228" s="25" t="n">
        <v>3150696</v>
      </c>
      <c r="Q1228" s="25" t="n">
        <v>97000</v>
      </c>
      <c r="R1228" s="25" t="n">
        <v>18213</v>
      </c>
      <c r="S1228" s="25" t="n">
        <v>11.65</v>
      </c>
      <c r="T1228" s="25" t="n">
        <v>121.4</v>
      </c>
      <c r="U1228" s="25" t="n">
        <v>19</v>
      </c>
      <c r="V1228" s="25" t="n">
        <v>90.2</v>
      </c>
      <c r="W1228" s="25" t="n">
        <v>94.22874</v>
      </c>
      <c r="X1228" s="25" t="n">
        <v>3.125</v>
      </c>
      <c r="Y1228" s="25" t="n">
        <v>3.20456290245056</v>
      </c>
      <c r="Z1228" s="25" t="n">
        <v>56.8530998229981</v>
      </c>
      <c r="AA1228" s="25" t="n">
        <v>317099</v>
      </c>
      <c r="AB1228" s="26"/>
      <c r="AC1228" s="27" t="n">
        <v>0</v>
      </c>
      <c r="AD1228" s="28" t="n">
        <v>0</v>
      </c>
      <c r="AE1228" s="28" t="n">
        <v>72</v>
      </c>
      <c r="AF1228" s="27"/>
      <c r="AG1228" s="29" t="n">
        <f aca="false">6753.47943187+0.36116788*I1228+0.01252571*N1228-22.85359542*V1228+0.00407811*AA1228-0.00067349*E1228</f>
        <v>9122.6471362442</v>
      </c>
      <c r="AH1228" s="29" t="n">
        <f aca="false">A1228*'Simple Linear Regression'!$B$18+'Simple Linear Regression'!$B$17</f>
        <v>8932.01284889082</v>
      </c>
      <c r="AI1228" s="29" t="n">
        <f aca="false">7491.3971+0.0137554*N1228-0.00058829*E1228-34.3283*V1228+0.30565*L1228+54.6031*M1228</f>
        <v>9408.8778694</v>
      </c>
      <c r="AJ1228" s="29" t="n">
        <f aca="false">7491.3971-0.00058829*E1228+0.30565*L1228+54.6031*M1228+0.0137554*N1228-34.3283*V1228</f>
        <v>9408.8778694</v>
      </c>
      <c r="AK1228" s="30" t="n">
        <f aca="false">11611.58410651-152.38769329*I502+0.00324611*N502-2.92151591*V502-0.00770426*AA502-0.00077781*E502</f>
        <v>9499.9293818843</v>
      </c>
      <c r="AL1228" s="29" t="n">
        <f aca="false">2192.59+2373.87*I1228+0.0316653*N1228-15.7623*V1228+0.00202406*AA1228-0.000740146*E1228-0.00963493*(I1228*N1228)</f>
        <v>8952.35277072885</v>
      </c>
      <c r="AM1228" s="30" t="n">
        <f aca="false">5205.907083+122.0638992*I1228+13.609808*(N1228/1000)-1.245906883*AD1228+0.7746840854*AE1228-134.2474226*AC1228-1547.125689*IF(AND(B1228&gt;=DATE(2020,3,20),B1228&lt;=DATE(2020,6,26)),1,0)</f>
        <v>9314.1733953328</v>
      </c>
      <c r="AN1228" s="30" t="n">
        <f aca="false">IF(ISNUMBER(C1229),C1229,AN1229)-0.8328750492*(AD1230-AD1229)+3.274150872*(AE1230-AE1229)+0.7954612886*((IF(ISNUMBER(C1229),C1229,AN1229)-IF(ISNUMBER(C1228),C1228,AN1228))-(-0.8328750492*(AD1229-AD1228)+3.274150872*(AE1229-AE1228)))-1.394571582*AO1229+0.4181414112*AO1228</f>
        <v>8691.54609990108</v>
      </c>
      <c r="AP1228" s="31" t="n">
        <f aca="false">AQ1228+AR1227+'ARIMAX(1,1,1) Model'!$C$19*(AR1227-AR1226)+'ARIMAX(1,1,1) Model'!$C$20*AS1227</f>
        <v>9072.12189842641</v>
      </c>
      <c r="AQ1228" s="31" t="n">
        <f aca="false">'ARIMAX(1,1,1) Model'!$C$6*I1228+'ARIMAX(1,1,1) Model'!$C$7*N1228/1000+'ARIMAX(1,1,1) Model'!$C$8*AD1228+'ARIMAX(1,1,1) Model'!$C$9*AE1228+'ARIMAX(1,1,1) Model'!$C$10*AC1228+'ARIMAX(1,1,1) Model'!$C$11*IF(AND(B1228&gt;='ARIMAX(1,1,1) Model'!$C$25,B1228&lt;='ARIMAX(1,1,1) Model'!$C$26),1,0)+'ARIMAX(1,1,1) Model'!$C$12*E1228/1000+'ARIMAX(1,1,1) Model'!$C$13*V1228+'ARIMAX(1,1,1) Model'!$C$14*A1228+'ARIMAX(1,1,1) Model'!$C$15*SIN(2*PI()*A1228/'ARIMAX(1,1,1) Model'!$C$24)+'ARIMAX(1,1,1) Model'!$C$16*COS(2*PI()*A1228/'ARIMAX(1,1,1) Model'!$C$24)+'ARIMAX(1,1,1) Model'!$C$17*SIN(4*PI()*A1228/'ARIMAX(1,1,1) Model'!$C$24)+'ARIMAX(1,1,1) Model'!$C$18*COS(4*PI()*A1228/'ARIMAX(1,1,1) Model'!$C$24)</f>
        <v>2337.80380527834</v>
      </c>
      <c r="AR1228" s="31" t="n">
        <f aca="false">IF(ISNUMBER(C1228),C1228,AP1228)-AQ1228</f>
        <v>6584.19619472166</v>
      </c>
      <c r="AS1228" s="31" t="n">
        <f aca="false">IF(ISNUMBER(C1228),C1228-AP1228,0)</f>
        <v>-150.121898426405</v>
      </c>
      <c r="AT1228" s="32"/>
      <c r="AU1228" s="33"/>
      <c r="AV1228" s="33"/>
      <c r="AW1228" s="31"/>
      <c r="AX1228" s="31"/>
    </row>
    <row r="1229" customFormat="false" ht="16.5" hidden="false" customHeight="true" outlineLevel="0" collapsed="false">
      <c r="A1229" s="23" t="n">
        <v>1228</v>
      </c>
      <c r="B1229" s="24" t="n">
        <v>41866</v>
      </c>
      <c r="C1229" s="23" t="n">
        <v>8775</v>
      </c>
      <c r="D1229" s="25"/>
      <c r="E1229" s="25" t="n">
        <v>309000</v>
      </c>
      <c r="F1229" s="25"/>
      <c r="G1229" s="25" t="n">
        <v>97.172</v>
      </c>
      <c r="H1229" s="25" t="n">
        <v>101.94</v>
      </c>
      <c r="I1229" s="25" t="n">
        <v>3.505</v>
      </c>
      <c r="J1229" s="25" t="n">
        <v>17518.508</v>
      </c>
      <c r="K1229" s="25" t="n">
        <v>924036</v>
      </c>
      <c r="L1229" s="25" t="n">
        <v>1861</v>
      </c>
      <c r="M1229" s="25" t="n">
        <v>17.516</v>
      </c>
      <c r="N1229" s="25" t="n">
        <v>263459</v>
      </c>
      <c r="O1229" s="25" t="n">
        <v>11861.7</v>
      </c>
      <c r="P1229" s="25" t="n">
        <v>3150696</v>
      </c>
      <c r="Q1229" s="25" t="n">
        <v>97000</v>
      </c>
      <c r="R1229" s="25" t="n">
        <v>18213</v>
      </c>
      <c r="S1229" s="25" t="n">
        <v>11.65</v>
      </c>
      <c r="T1229" s="25" t="n">
        <v>121.4</v>
      </c>
      <c r="U1229" s="25" t="n">
        <v>19</v>
      </c>
      <c r="V1229" s="25" t="n">
        <v>90.2</v>
      </c>
      <c r="W1229" s="25" t="n">
        <v>94.59434</v>
      </c>
      <c r="X1229" s="25" t="n">
        <v>3.125</v>
      </c>
      <c r="Y1229" s="25" t="n">
        <v>3.20456290245056</v>
      </c>
      <c r="Z1229" s="25" t="n">
        <v>56.8530998229981</v>
      </c>
      <c r="AA1229" s="25" t="n">
        <v>317099</v>
      </c>
      <c r="AB1229" s="26"/>
      <c r="AC1229" s="27" t="n">
        <v>0</v>
      </c>
      <c r="AD1229" s="28" t="n">
        <v>0.1</v>
      </c>
      <c r="AE1229" s="28" t="n">
        <v>71.9</v>
      </c>
      <c r="AF1229" s="27"/>
      <c r="AG1229" s="29" t="n">
        <f aca="false">6753.47943187+0.36116788*I1229+0.01252571*N1229-22.85359542*V1229+0.00407811*AA1229-0.00067349*E1229</f>
        <v>9078.4182421854</v>
      </c>
      <c r="AH1229" s="29" t="n">
        <f aca="false">A1229*'Simple Linear Regression'!$B$18+'Simple Linear Regression'!$B$17</f>
        <v>8932.86588597472</v>
      </c>
      <c r="AI1229" s="29" t="n">
        <f aca="false">7491.3971+0.0137554*N1229-0.00058829*E1229-34.3283*V1229+0.30565*L1229+54.6031*M1229</f>
        <v>9362.4293082</v>
      </c>
      <c r="AJ1229" s="29" t="n">
        <f aca="false">7491.3971-0.00058829*E1229+0.30565*L1229+54.6031*M1229+0.0137554*N1229-34.3283*V1229</f>
        <v>9362.4293082</v>
      </c>
      <c r="AK1229" s="30" t="n">
        <f aca="false">11611.58410651-152.38769329*I503+0.00324611*N503-2.92151591*V503-0.00770426*AA503-0.00077781*E503</f>
        <v>9496.04966486231</v>
      </c>
      <c r="AL1229" s="29" t="n">
        <f aca="false">2192.59+2373.87*I1229+0.0316653*N1229-15.7623*V1229+0.00202406*AA1229-0.000740146*E1229-0.00963493*(I1229*N1229)</f>
        <v>8949.75182548065</v>
      </c>
      <c r="AM1229" s="30" t="n">
        <f aca="false">5205.907083+122.0638992*I1229+13.609808*(N1229/1000)-1.245906883*AD1229+0.7746840854*AE1229-134.2474226*AC1229-1547.125689*IF(AND(B1229&gt;=DATE(2020,3,20),B1229&lt;=DATE(2020,6,26)),1,0)</f>
        <v>9274.94265061996</v>
      </c>
      <c r="AN1229" s="30" t="n">
        <f aca="false">IF(ISNUMBER(C1230),C1230,AN1230)-0.8328750492*(AD1231-AD1230)+3.274150872*(AE1231-AE1230)+0.7954612886*((IF(ISNUMBER(C1230),C1230,AN1230)-IF(ISNUMBER(C1229),C1229,AN1229))-(-0.8328750492*(AD1230-AD1229)+3.274150872*(AE1230-AE1229)))-1.394571582*AO1230+0.4181414112*AO1229</f>
        <v>9336.73742928552</v>
      </c>
      <c r="AP1229" s="31" t="n">
        <f aca="false">AQ1229+AR1228+'ARIMAX(1,1,1) Model'!$C$19*(AR1228-AR1227)+'ARIMAX(1,1,1) Model'!$C$20*AS1228</f>
        <v>8984.5558098434</v>
      </c>
      <c r="AQ1229" s="31" t="n">
        <f aca="false">'ARIMAX(1,1,1) Model'!$C$6*I1229+'ARIMAX(1,1,1) Model'!$C$7*N1229/1000+'ARIMAX(1,1,1) Model'!$C$8*AD1229+'ARIMAX(1,1,1) Model'!$C$9*AE1229+'ARIMAX(1,1,1) Model'!$C$10*AC1229+'ARIMAX(1,1,1) Model'!$C$11*IF(AND(B1229&gt;='ARIMAX(1,1,1) Model'!$C$25,B1229&lt;='ARIMAX(1,1,1) Model'!$C$26),1,0)+'ARIMAX(1,1,1) Model'!$C$12*E1229/1000+'ARIMAX(1,1,1) Model'!$C$13*V1229+'ARIMAX(1,1,1) Model'!$C$14*A1229+'ARIMAX(1,1,1) Model'!$C$15*SIN(2*PI()*A1229/'ARIMAX(1,1,1) Model'!$C$24)+'ARIMAX(1,1,1) Model'!$C$16*COS(2*PI()*A1229/'ARIMAX(1,1,1) Model'!$C$24)+'ARIMAX(1,1,1) Model'!$C$17*SIN(4*PI()*A1229/'ARIMAX(1,1,1) Model'!$C$24)+'ARIMAX(1,1,1) Model'!$C$18*COS(4*PI()*A1229/'ARIMAX(1,1,1) Model'!$C$24)</f>
        <v>2303.52142406957</v>
      </c>
      <c r="AR1229" s="31" t="n">
        <f aca="false">IF(ISNUMBER(C1229),C1229,AP1229)-AQ1229</f>
        <v>6471.47857593043</v>
      </c>
      <c r="AS1229" s="31" t="n">
        <f aca="false">IF(ISNUMBER(C1229),C1229-AP1229,0)</f>
        <v>-209.555809843396</v>
      </c>
      <c r="AT1229" s="32"/>
      <c r="AU1229" s="33"/>
      <c r="AV1229" s="33"/>
      <c r="AW1229" s="31"/>
      <c r="AX1229" s="31"/>
    </row>
    <row r="1230" customFormat="false" ht="16.5" hidden="false" customHeight="true" outlineLevel="0" collapsed="false">
      <c r="A1230" s="23" t="n">
        <v>1229</v>
      </c>
      <c r="B1230" s="24" t="n">
        <v>41873</v>
      </c>
      <c r="C1230" s="23" t="n">
        <v>9100</v>
      </c>
      <c r="D1230" s="25"/>
      <c r="E1230" s="25" t="n">
        <v>303000</v>
      </c>
      <c r="F1230" s="25"/>
      <c r="G1230" s="25" t="n">
        <v>94.954</v>
      </c>
      <c r="H1230" s="25" t="n">
        <v>99.88</v>
      </c>
      <c r="I1230" s="25" t="n">
        <v>3.472</v>
      </c>
      <c r="J1230" s="25" t="n">
        <v>17518.508</v>
      </c>
      <c r="K1230" s="25" t="n">
        <v>924036</v>
      </c>
      <c r="L1230" s="25" t="n">
        <v>1861</v>
      </c>
      <c r="M1230" s="25" t="n">
        <v>17.277</v>
      </c>
      <c r="N1230" s="25" t="n">
        <v>263459</v>
      </c>
      <c r="O1230" s="25" t="n">
        <v>11861.7</v>
      </c>
      <c r="P1230" s="25" t="n">
        <v>3150696</v>
      </c>
      <c r="Q1230" s="25" t="n">
        <v>97000</v>
      </c>
      <c r="R1230" s="25" t="n">
        <v>18213</v>
      </c>
      <c r="S1230" s="25" t="n">
        <v>11.632</v>
      </c>
      <c r="T1230" s="25" t="n">
        <v>121.4</v>
      </c>
      <c r="U1230" s="25" t="n">
        <v>19</v>
      </c>
      <c r="V1230" s="25" t="n">
        <v>90.2</v>
      </c>
      <c r="W1230" s="25" t="n">
        <v>94.42216</v>
      </c>
      <c r="X1230" s="25" t="n">
        <v>3.125</v>
      </c>
      <c r="Y1230" s="25" t="n">
        <v>3.11111092567444</v>
      </c>
      <c r="Z1230" s="25" t="n">
        <v>56.8530998229981</v>
      </c>
      <c r="AA1230" s="25" t="n">
        <v>317099</v>
      </c>
      <c r="AB1230" s="26"/>
      <c r="AC1230" s="27" t="n">
        <v>0</v>
      </c>
      <c r="AD1230" s="28" t="n">
        <v>0</v>
      </c>
      <c r="AE1230" s="28" t="n">
        <v>82</v>
      </c>
      <c r="AF1230" s="27"/>
      <c r="AG1230" s="29" t="n">
        <f aca="false">6753.47943187+0.36116788*I1230+0.01252571*N1230-22.85359542*V1230+0.00407811*AA1230-0.00067349*E1230</f>
        <v>9082.44726364536</v>
      </c>
      <c r="AH1230" s="29" t="n">
        <f aca="false">A1230*'Simple Linear Regression'!$B$18+'Simple Linear Regression'!$B$17</f>
        <v>8933.71892305863</v>
      </c>
      <c r="AI1230" s="29" t="n">
        <f aca="false">7491.3971+0.0137554*N1230-0.00058829*E1230-34.3283*V1230+0.30565*L1230+54.6031*M1230</f>
        <v>9352.9089073</v>
      </c>
      <c r="AJ1230" s="29" t="n">
        <f aca="false">7491.3971-0.00058829*E1230+0.30565*L1230+54.6031*M1230+0.0137554*N1230-34.3283*V1230</f>
        <v>9352.9089073</v>
      </c>
      <c r="AK1230" s="30" t="n">
        <f aca="false">11611.58410651-152.38769329*I504+0.00324611*N504-2.92151591*V504-0.00770426*AA504-0.00077781*E504</f>
        <v>9494.34165716902</v>
      </c>
      <c r="AL1230" s="29" t="n">
        <f aca="false">2192.59+2373.87*I1230+0.0316653*N1230-15.7623*V1230+0.00202406*AA1230-0.000740146*E1230-0.00963493*(I1230*N1230)</f>
        <v>8959.62248923536</v>
      </c>
      <c r="AM1230" s="30" t="n">
        <f aca="false">5205.907083+122.0638992*I1230+13.609808*(N1230/1000)-1.245906883*AD1230+0.7746840854*AE1230-134.2474226*AC1230-1547.125689*IF(AND(B1230&gt;=DATE(2020,3,20),B1230&lt;=DATE(2020,6,26)),1,0)</f>
        <v>9278.8634418972</v>
      </c>
      <c r="AN1230" s="30" t="n">
        <f aca="false">IF(ISNUMBER(C1231),C1231,AN1231)-0.8328750492*(AD1232-AD1231)+3.274150872*(AE1232-AE1231)+0.7954612886*((IF(ISNUMBER(C1231),C1231,AN1231)-IF(ISNUMBER(C1230),C1230,AN1230))-(-0.8328750492*(AD1231-AD1230)+3.274150872*(AE1231-AE1230)))-1.394571582*AO1231+0.4181414112*AO1230</f>
        <v>9797.9465354324</v>
      </c>
      <c r="AP1230" s="31" t="n">
        <f aca="false">AQ1230+AR1229+'ARIMAX(1,1,1) Model'!$C$19*(AR1229-AR1228)+'ARIMAX(1,1,1) Model'!$C$20*AS1229</f>
        <v>8974.33957519148</v>
      </c>
      <c r="AQ1230" s="31" t="n">
        <f aca="false">'ARIMAX(1,1,1) Model'!$C$6*I1230+'ARIMAX(1,1,1) Model'!$C$7*N1230/1000+'ARIMAX(1,1,1) Model'!$C$8*AD1230+'ARIMAX(1,1,1) Model'!$C$9*AE1230+'ARIMAX(1,1,1) Model'!$C$10*AC1230+'ARIMAX(1,1,1) Model'!$C$11*IF(AND(B1230&gt;='ARIMAX(1,1,1) Model'!$C$25,B1230&lt;='ARIMAX(1,1,1) Model'!$C$26),1,0)+'ARIMAX(1,1,1) Model'!$C$12*E1230/1000+'ARIMAX(1,1,1) Model'!$C$13*V1230+'ARIMAX(1,1,1) Model'!$C$14*A1230+'ARIMAX(1,1,1) Model'!$C$15*SIN(2*PI()*A1230/'ARIMAX(1,1,1) Model'!$C$24)+'ARIMAX(1,1,1) Model'!$C$16*COS(2*PI()*A1230/'ARIMAX(1,1,1) Model'!$C$24)+'ARIMAX(1,1,1) Model'!$C$17*SIN(4*PI()*A1230/'ARIMAX(1,1,1) Model'!$C$24)+'ARIMAX(1,1,1) Model'!$C$18*COS(4*PI()*A1230/'ARIMAX(1,1,1) Model'!$C$24)</f>
        <v>2325.23680953508</v>
      </c>
      <c r="AR1230" s="31" t="n">
        <f aca="false">IF(ISNUMBER(C1230),C1230,AP1230)-AQ1230</f>
        <v>6774.76319046492</v>
      </c>
      <c r="AS1230" s="31" t="n">
        <f aca="false">IF(ISNUMBER(C1230),C1230-AP1230,0)</f>
        <v>125.660424808524</v>
      </c>
      <c r="AT1230" s="32"/>
      <c r="AU1230" s="33"/>
      <c r="AV1230" s="33"/>
      <c r="AW1230" s="31"/>
      <c r="AX1230" s="31"/>
    </row>
    <row r="1231" customFormat="false" ht="16.5" hidden="false" customHeight="true" outlineLevel="0" collapsed="false">
      <c r="A1231" s="23" t="n">
        <v>1230</v>
      </c>
      <c r="B1231" s="24" t="n">
        <v>41880</v>
      </c>
      <c r="C1231" s="23" t="n">
        <v>9480</v>
      </c>
      <c r="D1231" s="25"/>
      <c r="E1231" s="25" t="n">
        <v>300000</v>
      </c>
      <c r="F1231" s="25"/>
      <c r="G1231" s="25" t="n">
        <v>96.258</v>
      </c>
      <c r="H1231" s="25" t="n">
        <v>100.644</v>
      </c>
      <c r="I1231" s="25" t="n">
        <v>3.454</v>
      </c>
      <c r="J1231" s="25" t="n">
        <v>17518.508</v>
      </c>
      <c r="K1231" s="25" t="n">
        <v>924036</v>
      </c>
      <c r="L1231" s="25" t="n">
        <v>1861</v>
      </c>
      <c r="M1231" s="25" t="n">
        <v>17.277</v>
      </c>
      <c r="N1231" s="25" t="n">
        <v>263459</v>
      </c>
      <c r="O1231" s="25" t="n">
        <v>11861.7</v>
      </c>
      <c r="P1231" s="25" t="n">
        <v>3150696</v>
      </c>
      <c r="Q1231" s="25" t="n">
        <v>97000</v>
      </c>
      <c r="R1231" s="25" t="n">
        <v>18213</v>
      </c>
      <c r="S1231" s="25" t="n">
        <v>11.632</v>
      </c>
      <c r="T1231" s="25" t="n">
        <v>121.4</v>
      </c>
      <c r="U1231" s="25" t="n">
        <v>21</v>
      </c>
      <c r="V1231" s="25" t="n">
        <v>90.2</v>
      </c>
      <c r="W1231" s="25" t="n">
        <v>94.55108</v>
      </c>
      <c r="X1231" s="25" t="n">
        <v>3.125</v>
      </c>
      <c r="Y1231" s="25" t="n">
        <v>3.11111092567444</v>
      </c>
      <c r="Z1231" s="25" t="n">
        <v>56.8530998229981</v>
      </c>
      <c r="AA1231" s="25" t="n">
        <v>317099</v>
      </c>
      <c r="AB1231" s="26"/>
      <c r="AC1231" s="27" t="n">
        <v>0</v>
      </c>
      <c r="AD1231" s="28" t="n">
        <v>0</v>
      </c>
      <c r="AE1231" s="28" t="n">
        <v>83.4</v>
      </c>
      <c r="AF1231" s="27"/>
      <c r="AG1231" s="29" t="n">
        <f aca="false">6753.47943187+0.36116788*I1231+0.01252571*N1231-22.85359542*V1231+0.00407811*AA1231-0.00067349*E1231</f>
        <v>9084.46123262352</v>
      </c>
      <c r="AH1231" s="29" t="n">
        <f aca="false">A1231*'Simple Linear Regression'!$B$18+'Simple Linear Regression'!$B$17</f>
        <v>8934.57196014253</v>
      </c>
      <c r="AI1231" s="29" t="n">
        <f aca="false">7491.3971+0.0137554*N1231-0.00058829*E1231-34.3283*V1231+0.30565*L1231+54.6031*M1231</f>
        <v>9354.6737773</v>
      </c>
      <c r="AJ1231" s="29" t="n">
        <f aca="false">7491.3971-0.00058829*E1231+0.30565*L1231+54.6031*M1231+0.0137554*N1231-34.3283*V1231</f>
        <v>9354.6737773</v>
      </c>
      <c r="AK1231" s="30" t="n">
        <f aca="false">11611.58410651-152.38769329*I505+0.00324611*N505-2.92151591*V505-0.00770426*AA505-0.00077781*E505</f>
        <v>9514.36471487508</v>
      </c>
      <c r="AL1231" s="29" t="n">
        <f aca="false">2192.59+2373.87*I1231+0.0316653*N1231-15.7623*V1231+0.00202406*AA1231-0.000740146*E1231-0.00963493*(I1231*N1231)</f>
        <v>8964.80462964702</v>
      </c>
      <c r="AM1231" s="30" t="n">
        <f aca="false">5205.907083+122.0638992*I1231+13.609808*(N1231/1000)-1.245906883*AD1231+0.7746840854*AE1231-134.2474226*AC1231-1547.125689*IF(AND(B1231&gt;=DATE(2020,3,20),B1231&lt;=DATE(2020,6,26)),1,0)</f>
        <v>9277.75084943116</v>
      </c>
      <c r="AN1231" s="30" t="n">
        <f aca="false">IF(ISNUMBER(C1232),C1232,AN1232)-0.8328750492*(AD1233-AD1232)+3.274150872*(AE1233-AE1232)+0.7954612886*((IF(ISNUMBER(C1232),C1232,AN1232)-IF(ISNUMBER(C1231),C1231,AN1231))-(-0.8328750492*(AD1232-AD1231)+3.274150872*(AE1232-AE1231)))-1.394571582*AO1232+0.4181414112*AO1231</f>
        <v>7850.94608113262</v>
      </c>
      <c r="AP1231" s="31" t="n">
        <f aca="false">AQ1231+AR1230+'ARIMAX(1,1,1) Model'!$C$19*(AR1230-AR1229)+'ARIMAX(1,1,1) Model'!$C$20*AS1230</f>
        <v>9010.72315887692</v>
      </c>
      <c r="AQ1231" s="31" t="n">
        <f aca="false">'ARIMAX(1,1,1) Model'!$C$6*I1231+'ARIMAX(1,1,1) Model'!$C$7*N1231/1000+'ARIMAX(1,1,1) Model'!$C$8*AD1231+'ARIMAX(1,1,1) Model'!$C$9*AE1231+'ARIMAX(1,1,1) Model'!$C$10*AC1231+'ARIMAX(1,1,1) Model'!$C$11*IF(AND(B1231&gt;='ARIMAX(1,1,1) Model'!$C$25,B1231&lt;='ARIMAX(1,1,1) Model'!$C$26),1,0)+'ARIMAX(1,1,1) Model'!$C$12*E1231/1000+'ARIMAX(1,1,1) Model'!$C$13*V1231+'ARIMAX(1,1,1) Model'!$C$14*A1231+'ARIMAX(1,1,1) Model'!$C$15*SIN(2*PI()*A1231/'ARIMAX(1,1,1) Model'!$C$24)+'ARIMAX(1,1,1) Model'!$C$16*COS(2*PI()*A1231/'ARIMAX(1,1,1) Model'!$C$24)+'ARIMAX(1,1,1) Model'!$C$17*SIN(4*PI()*A1231/'ARIMAX(1,1,1) Model'!$C$24)+'ARIMAX(1,1,1) Model'!$C$18*COS(4*PI()*A1231/'ARIMAX(1,1,1) Model'!$C$24)</f>
        <v>2319.4849948783</v>
      </c>
      <c r="AR1231" s="31" t="n">
        <f aca="false">IF(ISNUMBER(C1231),C1231,AP1231)-AQ1231</f>
        <v>7160.5150051217</v>
      </c>
      <c r="AS1231" s="31" t="n">
        <f aca="false">IF(ISNUMBER(C1231),C1231-AP1231,0)</f>
        <v>469.276841123081</v>
      </c>
      <c r="AT1231" s="32"/>
      <c r="AU1231" s="33"/>
      <c r="AV1231" s="33"/>
      <c r="AW1231" s="31"/>
      <c r="AX1231" s="31"/>
    </row>
    <row r="1232" customFormat="false" ht="16.5" hidden="false" customHeight="true" outlineLevel="0" collapsed="false">
      <c r="A1232" s="23" t="n">
        <v>1231</v>
      </c>
      <c r="B1232" s="24" t="n">
        <v>41887</v>
      </c>
      <c r="C1232" s="23" t="n">
        <v>8611</v>
      </c>
      <c r="D1232" s="25"/>
      <c r="E1232" s="25" t="n">
        <v>303000</v>
      </c>
      <c r="F1232" s="25"/>
      <c r="G1232" s="25" t="n">
        <v>94.0625</v>
      </c>
      <c r="H1232" s="25" t="n">
        <v>100.4525</v>
      </c>
      <c r="I1232" s="25" t="n">
        <v>3.459</v>
      </c>
      <c r="J1232" s="25" t="n">
        <v>17518.508</v>
      </c>
      <c r="K1232" s="25" t="n">
        <v>924036</v>
      </c>
      <c r="L1232" s="25" t="n">
        <v>1876</v>
      </c>
      <c r="M1232" s="25" t="n">
        <v>17.277</v>
      </c>
      <c r="N1232" s="25" t="n">
        <v>263459</v>
      </c>
      <c r="O1232" s="25" t="n">
        <v>11904.4</v>
      </c>
      <c r="P1232" s="25" t="n">
        <v>3150696</v>
      </c>
      <c r="Q1232" s="25" t="n">
        <v>97000</v>
      </c>
      <c r="R1232" s="25" t="n">
        <v>18213</v>
      </c>
      <c r="S1232" s="25" t="n">
        <v>11.632</v>
      </c>
      <c r="T1232" s="25" t="n">
        <v>121.4</v>
      </c>
      <c r="U1232" s="25" t="n">
        <v>21</v>
      </c>
      <c r="V1232" s="25" t="n">
        <v>90.3</v>
      </c>
      <c r="W1232" s="25" t="n">
        <v>94.77674</v>
      </c>
      <c r="X1232" s="25" t="n">
        <v>3.125</v>
      </c>
      <c r="Y1232" s="25" t="n">
        <v>3.11111092567444</v>
      </c>
      <c r="Z1232" s="25" t="n">
        <v>56.8530998229981</v>
      </c>
      <c r="AA1232" s="25" t="n">
        <v>317099</v>
      </c>
      <c r="AB1232" s="26"/>
      <c r="AC1232" s="27" t="n">
        <v>1</v>
      </c>
      <c r="AD1232" s="28" t="n">
        <v>0</v>
      </c>
      <c r="AE1232" s="28" t="n">
        <v>89.3</v>
      </c>
      <c r="AF1232" s="27"/>
      <c r="AG1232" s="29" t="n">
        <f aca="false">6753.47943187+0.36116788*I1232+0.01252571*N1232-22.85359542*V1232+0.00407811*AA1232-0.00067349*E1232</f>
        <v>9080.15720892092</v>
      </c>
      <c r="AH1232" s="29" t="n">
        <f aca="false">A1232*'Simple Linear Regression'!$B$18+'Simple Linear Regression'!$B$17</f>
        <v>8935.42499722644</v>
      </c>
      <c r="AI1232" s="29" t="n">
        <f aca="false">7491.3971+0.0137554*N1232-0.00058829*E1232-34.3283*V1232+0.30565*L1232+54.6031*M1232</f>
        <v>9354.0608273</v>
      </c>
      <c r="AJ1232" s="29" t="n">
        <f aca="false">7491.3971-0.00058829*E1232+0.30565*L1232+54.6031*M1232+0.0137554*N1232-34.3283*V1232</f>
        <v>9354.0608273</v>
      </c>
      <c r="AK1232" s="30" t="n">
        <f aca="false">11611.58410651-152.38769329*I506+0.00324611*N506-2.92151591*V506-0.00770426*AA506-0.00077781*E506</f>
        <v>9513.15786996804</v>
      </c>
      <c r="AL1232" s="29" t="n">
        <f aca="false">2192.59+2373.87*I1232+0.0316653*N1232-15.7623*V1232+0.00202406*AA1232-0.000740146*E1232-0.00963493*(I1232*N1232)</f>
        <v>8960.18526653267</v>
      </c>
      <c r="AM1232" s="30" t="n">
        <f aca="false">5205.907083+122.0638992*I1232+13.609808*(N1232/1000)-1.245906883*AD1232+0.7746840854*AE1232-134.2474226*AC1232-1547.125689*IF(AND(B1232&gt;=DATE(2020,3,20),B1232&lt;=DATE(2020,6,26)),1,0)</f>
        <v>9148.68438243102</v>
      </c>
      <c r="AN1232" s="30" t="n">
        <f aca="false">IF(ISNUMBER(C1233),C1233,AN1233)-0.8328750492*(AD1234-AD1233)+3.274150872*(AE1234-AE1233)+0.7954612886*((IF(ISNUMBER(C1233),C1233,AN1233)-IF(ISNUMBER(C1232),C1232,AN1232))-(-0.8328750492*(AD1233-AD1232)+3.274150872*(AE1233-AE1232)))-1.394571582*AO1233+0.4181414112*AO1232</f>
        <v>8737.80424059517</v>
      </c>
      <c r="AP1232" s="31" t="n">
        <f aca="false">AQ1232+AR1231+'ARIMAX(1,1,1) Model'!$C$19*(AR1231-AR1230)+'ARIMAX(1,1,1) Model'!$C$20*AS1231</f>
        <v>8989.52140761243</v>
      </c>
      <c r="AQ1232" s="31" t="n">
        <f aca="false">'ARIMAX(1,1,1) Model'!$C$6*I1232+'ARIMAX(1,1,1) Model'!$C$7*N1232/1000+'ARIMAX(1,1,1) Model'!$C$8*AD1232+'ARIMAX(1,1,1) Model'!$C$9*AE1232+'ARIMAX(1,1,1) Model'!$C$10*AC1232+'ARIMAX(1,1,1) Model'!$C$11*IF(AND(B1232&gt;='ARIMAX(1,1,1) Model'!$C$25,B1232&lt;='ARIMAX(1,1,1) Model'!$C$26),1,0)+'ARIMAX(1,1,1) Model'!$C$12*E1232/1000+'ARIMAX(1,1,1) Model'!$C$13*V1232+'ARIMAX(1,1,1) Model'!$C$14*A1232+'ARIMAX(1,1,1) Model'!$C$15*SIN(2*PI()*A1232/'ARIMAX(1,1,1) Model'!$C$24)+'ARIMAX(1,1,1) Model'!$C$16*COS(2*PI()*A1232/'ARIMAX(1,1,1) Model'!$C$24)+'ARIMAX(1,1,1) Model'!$C$17*SIN(4*PI()*A1232/'ARIMAX(1,1,1) Model'!$C$24)+'ARIMAX(1,1,1) Model'!$C$18*COS(4*PI()*A1232/'ARIMAX(1,1,1) Model'!$C$24)</f>
        <v>2213.77173012482</v>
      </c>
      <c r="AR1232" s="31" t="n">
        <f aca="false">IF(ISNUMBER(C1232),C1232,AP1232)-AQ1232</f>
        <v>6397.22826987518</v>
      </c>
      <c r="AS1232" s="31" t="n">
        <f aca="false">IF(ISNUMBER(C1232),C1232-AP1232,0)</f>
        <v>-378.521407612432</v>
      </c>
      <c r="AT1232" s="32"/>
      <c r="AU1232" s="33"/>
      <c r="AV1232" s="33"/>
      <c r="AW1232" s="31"/>
      <c r="AX1232" s="31"/>
    </row>
    <row r="1233" customFormat="false" ht="16.5" hidden="false" customHeight="true" outlineLevel="0" collapsed="false">
      <c r="A1233" s="23" t="n">
        <v>1232</v>
      </c>
      <c r="B1233" s="24" t="n">
        <v>41894</v>
      </c>
      <c r="C1233" s="23" t="n">
        <v>8707</v>
      </c>
      <c r="D1233" s="25"/>
      <c r="E1233" s="25" t="n">
        <v>307000</v>
      </c>
      <c r="F1233" s="25"/>
      <c r="G1233" s="25" t="n">
        <v>92.43</v>
      </c>
      <c r="H1233" s="25" t="n">
        <v>97.32</v>
      </c>
      <c r="I1233" s="25" t="n">
        <v>3.457</v>
      </c>
      <c r="J1233" s="25" t="n">
        <v>17518.508</v>
      </c>
      <c r="K1233" s="25" t="n">
        <v>926972</v>
      </c>
      <c r="L1233" s="25" t="n">
        <v>1876</v>
      </c>
      <c r="M1233" s="25" t="n">
        <v>17.277</v>
      </c>
      <c r="N1233" s="25" t="n">
        <v>263459</v>
      </c>
      <c r="O1233" s="25" t="n">
        <v>11904.4</v>
      </c>
      <c r="P1233" s="25" t="n">
        <v>3150696</v>
      </c>
      <c r="Q1233" s="25" t="n">
        <v>97000</v>
      </c>
      <c r="R1233" s="25" t="n">
        <v>18213</v>
      </c>
      <c r="S1233" s="25" t="n">
        <v>11.632</v>
      </c>
      <c r="T1233" s="25" t="n">
        <v>121.4</v>
      </c>
      <c r="U1233" s="25" t="n">
        <v>21</v>
      </c>
      <c r="V1233" s="25" t="n">
        <v>90.3</v>
      </c>
      <c r="W1233" s="25" t="n">
        <v>95.104575</v>
      </c>
      <c r="X1233" s="25" t="n">
        <v>3.125</v>
      </c>
      <c r="Y1233" s="25" t="n">
        <v>3.11111092567444</v>
      </c>
      <c r="Z1233" s="25" t="n">
        <v>56.8530998229981</v>
      </c>
      <c r="AA1233" s="25" t="n">
        <v>317099</v>
      </c>
      <c r="AB1233" s="26"/>
      <c r="AC1233" s="27" t="n">
        <v>0</v>
      </c>
      <c r="AD1233" s="28" t="n">
        <v>4.4</v>
      </c>
      <c r="AE1233" s="28" t="n">
        <v>74.1</v>
      </c>
      <c r="AF1233" s="27"/>
      <c r="AG1233" s="29" t="n">
        <f aca="false">6753.47943187+0.36116788*I1233+0.01252571*N1233-22.85359542*V1233+0.00407811*AA1233-0.00067349*E1233</f>
        <v>9077.46252658516</v>
      </c>
      <c r="AH1233" s="29" t="n">
        <f aca="false">A1233*'Simple Linear Regression'!$B$18+'Simple Linear Regression'!$B$17</f>
        <v>8936.27803431034</v>
      </c>
      <c r="AI1233" s="29" t="n">
        <f aca="false">7491.3971+0.0137554*N1233-0.00058829*E1233-34.3283*V1233+0.30565*L1233+54.6031*M1233</f>
        <v>9351.7076673</v>
      </c>
      <c r="AJ1233" s="29" t="n">
        <f aca="false">7491.3971-0.00058829*E1233+0.30565*L1233+54.6031*M1233+0.0137554*N1233-34.3283*V1233</f>
        <v>9351.7076673</v>
      </c>
      <c r="AK1233" s="30" t="n">
        <f aca="false">11611.58410651-152.38769329*I507+0.00324611*N507-2.92151591*V507-0.00770426*AA507-0.00077781*E507</f>
        <v>9503.28762922042</v>
      </c>
      <c r="AL1233" s="29" t="n">
        <f aca="false">2192.59+2373.87*I1233+0.0316653*N1233-15.7623*V1233+0.00202406*AA1233-0.000740146*E1233-0.00963493*(I1233*N1233)</f>
        <v>8957.55376057841</v>
      </c>
      <c r="AM1233" s="30" t="n">
        <f aca="false">5205.907083+122.0638992*I1233+13.609808*(N1233/1000)-1.245906883*AD1233+0.7746840854*AE1233-134.2474226*AC1233-1547.125689*IF(AND(B1233&gt;=DATE(2020,3,20),B1233&lt;=DATE(2020,6,26)),1,0)</f>
        <v>9265.43048884934</v>
      </c>
      <c r="AN1233" s="30" t="n">
        <f aca="false">IF(ISNUMBER(C1234),C1234,AN1234)-0.8328750492*(AD1235-AD1234)+3.274150872*(AE1235-AE1234)+0.7954612886*((IF(ISNUMBER(C1234),C1234,AN1234)-IF(ISNUMBER(C1233),C1233,AN1233))-(-0.8328750492*(AD1234-AD1233)+3.274150872*(AE1234-AE1233)))-1.394571582*AO1234+0.4181414112*AO1233</f>
        <v>8870.00155495283</v>
      </c>
      <c r="AP1233" s="31" t="n">
        <f aca="false">AQ1233+AR1232+'ARIMAX(1,1,1) Model'!$C$19*(AR1232-AR1231)+'ARIMAX(1,1,1) Model'!$C$20*AS1232</f>
        <v>8933.51603904687</v>
      </c>
      <c r="AQ1233" s="31" t="n">
        <f aca="false">'ARIMAX(1,1,1) Model'!$C$6*I1233+'ARIMAX(1,1,1) Model'!$C$7*N1233/1000+'ARIMAX(1,1,1) Model'!$C$8*AD1233+'ARIMAX(1,1,1) Model'!$C$9*AE1233+'ARIMAX(1,1,1) Model'!$C$10*AC1233+'ARIMAX(1,1,1) Model'!$C$11*IF(AND(B1233&gt;='ARIMAX(1,1,1) Model'!$C$25,B1233&lt;='ARIMAX(1,1,1) Model'!$C$26),1,0)+'ARIMAX(1,1,1) Model'!$C$12*E1233/1000+'ARIMAX(1,1,1) Model'!$C$13*V1233+'ARIMAX(1,1,1) Model'!$C$14*A1233+'ARIMAX(1,1,1) Model'!$C$15*SIN(2*PI()*A1233/'ARIMAX(1,1,1) Model'!$C$24)+'ARIMAX(1,1,1) Model'!$C$16*COS(2*PI()*A1233/'ARIMAX(1,1,1) Model'!$C$24)+'ARIMAX(1,1,1) Model'!$C$17*SIN(4*PI()*A1233/'ARIMAX(1,1,1) Model'!$C$24)+'ARIMAX(1,1,1) Model'!$C$18*COS(4*PI()*A1233/'ARIMAX(1,1,1) Model'!$C$24)</f>
        <v>2270.03151026945</v>
      </c>
      <c r="AR1233" s="31" t="n">
        <f aca="false">IF(ISNUMBER(C1233),C1233,AP1233)-AQ1233</f>
        <v>6436.96848973055</v>
      </c>
      <c r="AS1233" s="31" t="n">
        <f aca="false">IF(ISNUMBER(C1233),C1233-AP1233,0)</f>
        <v>-226.516039046866</v>
      </c>
      <c r="AT1233" s="32"/>
      <c r="AU1233" s="33"/>
      <c r="AV1233" s="33"/>
      <c r="AW1233" s="31"/>
      <c r="AX1233" s="31"/>
    </row>
    <row r="1234" customFormat="false" ht="16.5" hidden="false" customHeight="true" outlineLevel="0" collapsed="false">
      <c r="A1234" s="23" t="n">
        <v>1233</v>
      </c>
      <c r="B1234" s="24" t="n">
        <v>41901</v>
      </c>
      <c r="C1234" s="23" t="n">
        <v>8781</v>
      </c>
      <c r="D1234" s="25"/>
      <c r="E1234" s="25" t="n">
        <v>288000</v>
      </c>
      <c r="F1234" s="25"/>
      <c r="G1234" s="25" t="n">
        <v>93.52</v>
      </c>
      <c r="H1234" s="25" t="n">
        <v>97.018</v>
      </c>
      <c r="I1234" s="25" t="n">
        <v>3.408</v>
      </c>
      <c r="J1234" s="25" t="n">
        <v>17518.508</v>
      </c>
      <c r="K1234" s="25" t="n">
        <v>926972</v>
      </c>
      <c r="L1234" s="25" t="n">
        <v>1876</v>
      </c>
      <c r="M1234" s="25" t="n">
        <v>17.239</v>
      </c>
      <c r="N1234" s="25" t="n">
        <v>270053</v>
      </c>
      <c r="O1234" s="25" t="n">
        <v>11904.4</v>
      </c>
      <c r="P1234" s="25" t="n">
        <v>3209897</v>
      </c>
      <c r="Q1234" s="25" t="n">
        <v>97000</v>
      </c>
      <c r="R1234" s="25" t="n">
        <v>18213</v>
      </c>
      <c r="S1234" s="25" t="n">
        <v>11.632</v>
      </c>
      <c r="T1234" s="25" t="n">
        <v>121.4</v>
      </c>
      <c r="U1234" s="25" t="n">
        <v>21</v>
      </c>
      <c r="V1234" s="25" t="n">
        <v>90.3</v>
      </c>
      <c r="W1234" s="25" t="n">
        <v>95.83102</v>
      </c>
      <c r="X1234" s="25" t="n">
        <v>3.125</v>
      </c>
      <c r="Y1234" s="25" t="n">
        <v>3</v>
      </c>
      <c r="Z1234" s="25" t="n">
        <v>59.7999420166016</v>
      </c>
      <c r="AA1234" s="25" t="n">
        <v>317099</v>
      </c>
      <c r="AB1234" s="26"/>
      <c r="AC1234" s="27" t="n">
        <v>0</v>
      </c>
      <c r="AD1234" s="28" t="n">
        <v>15</v>
      </c>
      <c r="AE1234" s="28" t="n">
        <v>49.9</v>
      </c>
      <c r="AF1234" s="27"/>
      <c r="AG1234" s="29" t="n">
        <f aca="false">6753.47943187+0.36116788*I1234+0.01252571*N1234-22.85359542*V1234+0.00407811*AA1234-0.00067349*E1234</f>
        <v>9172.83567109904</v>
      </c>
      <c r="AH1234" s="29" t="n">
        <f aca="false">A1234*'Simple Linear Regression'!$B$18+'Simple Linear Regression'!$B$17</f>
        <v>8937.13107139424</v>
      </c>
      <c r="AI1234" s="29" t="n">
        <f aca="false">7491.3971+0.0137554*N1234-0.00058829*E1234-34.3283*V1234+0.30565*L1234+54.6031*M1234</f>
        <v>9451.5133671</v>
      </c>
      <c r="AJ1234" s="29" t="n">
        <f aca="false">7491.3971-0.00058829*E1234+0.30565*L1234+54.6031*M1234+0.0137554*N1234-34.3283*V1234</f>
        <v>9451.5133671</v>
      </c>
      <c r="AK1234" s="30" t="n">
        <f aca="false">11611.58410651-152.38769329*I508+0.00324611*N508-2.92151591*V508-0.00770426*AA508-0.00077781*E508</f>
        <v>9514.16591268869</v>
      </c>
      <c r="AL1234" s="29" t="n">
        <f aca="false">2192.59+2373.87*I1234+0.0316653*N1234-15.7623*V1234+0.00202406*AA1234-0.000740146*E1234-0.00963493*(I1234*N1234)</f>
        <v>8971.96039644368</v>
      </c>
      <c r="AM1234" s="30" t="n">
        <f aca="false">5205.907083+122.0638992*I1234+13.609808*(N1234/1000)-1.245906883*AD1234+0.7746840854*AE1234-134.2474226*AC1234-1547.125689*IF(AND(B1234&gt;=DATE(2020,3,20),B1234&lt;=DATE(2020,6,26)),1,0)</f>
        <v>9317.23846391406</v>
      </c>
      <c r="AN1234" s="30" t="n">
        <f aca="false">IF(ISNUMBER(C1235),C1235,AN1235)-0.8328750492*(AD1236-AD1235)+3.274150872*(AE1236-AE1235)+0.7954612886*((IF(ISNUMBER(C1235),C1235,AN1235)-IF(ISNUMBER(C1234),C1234,AN1234))-(-0.8328750492*(AD1235-AD1234)+3.274150872*(AE1235-AE1234)))-1.394571582*AO1235+0.4181414112*AO1234</f>
        <v>8599.89864445818</v>
      </c>
      <c r="AP1234" s="31" t="n">
        <f aca="false">AQ1234+AR1233+'ARIMAX(1,1,1) Model'!$C$19*(AR1233-AR1232)+'ARIMAX(1,1,1) Model'!$C$20*AS1233</f>
        <v>8873.71551008982</v>
      </c>
      <c r="AQ1234" s="31" t="n">
        <f aca="false">'ARIMAX(1,1,1) Model'!$C$6*I1234+'ARIMAX(1,1,1) Model'!$C$7*N1234/1000+'ARIMAX(1,1,1) Model'!$C$8*AD1234+'ARIMAX(1,1,1) Model'!$C$9*AE1234+'ARIMAX(1,1,1) Model'!$C$10*AC1234+'ARIMAX(1,1,1) Model'!$C$11*IF(AND(B1234&gt;='ARIMAX(1,1,1) Model'!$C$25,B1234&lt;='ARIMAX(1,1,1) Model'!$C$26),1,0)+'ARIMAX(1,1,1) Model'!$C$12*E1234/1000+'ARIMAX(1,1,1) Model'!$C$13*V1234+'ARIMAX(1,1,1) Model'!$C$14*A1234+'ARIMAX(1,1,1) Model'!$C$15*SIN(2*PI()*A1234/'ARIMAX(1,1,1) Model'!$C$24)+'ARIMAX(1,1,1) Model'!$C$16*COS(2*PI()*A1234/'ARIMAX(1,1,1) Model'!$C$24)+'ARIMAX(1,1,1) Model'!$C$17*SIN(4*PI()*A1234/'ARIMAX(1,1,1) Model'!$C$24)+'ARIMAX(1,1,1) Model'!$C$18*COS(4*PI()*A1234/'ARIMAX(1,1,1) Model'!$C$24)</f>
        <v>2228.9877447006</v>
      </c>
      <c r="AR1234" s="31" t="n">
        <f aca="false">IF(ISNUMBER(C1234),C1234,AP1234)-AQ1234</f>
        <v>6552.01225529941</v>
      </c>
      <c r="AS1234" s="31" t="n">
        <f aca="false">IF(ISNUMBER(C1234),C1234-AP1234,0)</f>
        <v>-92.7155100898199</v>
      </c>
      <c r="AT1234" s="32"/>
      <c r="AU1234" s="33"/>
      <c r="AV1234" s="33"/>
      <c r="AW1234" s="31"/>
      <c r="AX1234" s="31"/>
    </row>
    <row r="1235" customFormat="false" ht="16.5" hidden="false" customHeight="true" outlineLevel="0" collapsed="false">
      <c r="A1235" s="23" t="n">
        <v>1234</v>
      </c>
      <c r="B1235" s="24" t="n">
        <v>41908</v>
      </c>
      <c r="C1235" s="23" t="n">
        <v>8660</v>
      </c>
      <c r="D1235" s="25"/>
      <c r="E1235" s="25" t="n">
        <v>295000</v>
      </c>
      <c r="F1235" s="25"/>
      <c r="G1235" s="25" t="n">
        <v>93.15</v>
      </c>
      <c r="H1235" s="25" t="n">
        <v>95.01</v>
      </c>
      <c r="I1235" s="25" t="n">
        <v>3.353</v>
      </c>
      <c r="J1235" s="25" t="n">
        <v>17518.508</v>
      </c>
      <c r="K1235" s="25" t="n">
        <v>926972</v>
      </c>
      <c r="L1235" s="25" t="n">
        <v>1876</v>
      </c>
      <c r="M1235" s="25" t="n">
        <v>17.239</v>
      </c>
      <c r="N1235" s="25" t="n">
        <v>270053</v>
      </c>
      <c r="O1235" s="25" t="n">
        <v>11904.4</v>
      </c>
      <c r="P1235" s="25" t="n">
        <v>3209897</v>
      </c>
      <c r="Q1235" s="25" t="n">
        <v>97000</v>
      </c>
      <c r="R1235" s="25" t="n">
        <v>18213</v>
      </c>
      <c r="S1235" s="25" t="n">
        <v>11.632</v>
      </c>
      <c r="T1235" s="25" t="n">
        <v>121.4</v>
      </c>
      <c r="U1235" s="25" t="n">
        <v>21</v>
      </c>
      <c r="V1235" s="25" t="n">
        <v>90.3</v>
      </c>
      <c r="W1235" s="25" t="n">
        <v>96.0697</v>
      </c>
      <c r="X1235" s="25" t="n">
        <v>3.125</v>
      </c>
      <c r="Y1235" s="25" t="n">
        <v>3</v>
      </c>
      <c r="Z1235" s="25" t="n">
        <v>59.7999420166016</v>
      </c>
      <c r="AA1235" s="25" t="n">
        <v>317099</v>
      </c>
      <c r="AB1235" s="26"/>
      <c r="AC1235" s="27" t="n">
        <v>0</v>
      </c>
      <c r="AD1235" s="28" t="n">
        <v>7.1</v>
      </c>
      <c r="AE1235" s="28" t="n">
        <v>35.7</v>
      </c>
      <c r="AF1235" s="27"/>
      <c r="AG1235" s="29" t="n">
        <f aca="false">6753.47943187+0.36116788*I1235+0.01252571*N1235-22.85359542*V1235+0.00407811*AA1235-0.00067349*E1235</f>
        <v>9168.10137686564</v>
      </c>
      <c r="AH1235" s="29" t="n">
        <f aca="false">A1235*'Simple Linear Regression'!$B$18+'Simple Linear Regression'!$B$17</f>
        <v>8937.98410847815</v>
      </c>
      <c r="AI1235" s="29" t="n">
        <f aca="false">7491.3971+0.0137554*N1235-0.00058829*E1235-34.3283*V1235+0.30565*L1235+54.6031*M1235</f>
        <v>9447.3953371</v>
      </c>
      <c r="AJ1235" s="29" t="n">
        <f aca="false">7491.3971-0.00058829*E1235+0.30565*L1235+54.6031*M1235+0.0137554*N1235-34.3283*V1235</f>
        <v>9447.3953371</v>
      </c>
      <c r="AK1235" s="30" t="n">
        <f aca="false">11611.58410651-152.38769329*I509+0.00324611*N509-2.92151591*V509-0.00770426*AA509-0.00077781*E509</f>
        <v>9515.44850036921</v>
      </c>
      <c r="AL1235" s="29" t="n">
        <f aca="false">2192.59+2373.87*I1235+0.0316653*N1235-15.7623*V1235+0.00202406*AA1235-0.000740146*E1235-0.00963493*(I1235*N1235)</f>
        <v>8979.32332076463</v>
      </c>
      <c r="AM1235" s="30" t="n">
        <f aca="false">5205.907083+122.0638992*I1235+13.609808*(N1235/1000)-1.245906883*AD1235+0.7746840854*AE1235-134.2474226*AC1235-1547.125689*IF(AND(B1235&gt;=DATE(2020,3,20),B1235&lt;=DATE(2020,6,26)),1,0)</f>
        <v>9309.36709982108</v>
      </c>
      <c r="AN1235" s="30" t="n">
        <f aca="false">IF(ISNUMBER(C1236),C1236,AN1236)-0.8328750492*(AD1237-AD1236)+3.274150872*(AE1237-AE1236)+0.7954612886*((IF(ISNUMBER(C1236),C1236,AN1236)-IF(ISNUMBER(C1235),C1235,AN1235))-(-0.8328750492*(AD1236-AD1235)+3.274150872*(AE1236-AE1235)))-1.394571582*AO1236+0.4181414112*AO1235</f>
        <v>8600.52909949032</v>
      </c>
      <c r="AP1235" s="31" t="n">
        <f aca="false">AQ1235+AR1234+'ARIMAX(1,1,1) Model'!$C$19*(AR1234-AR1233)+'ARIMAX(1,1,1) Model'!$C$20*AS1234</f>
        <v>8832.74394844528</v>
      </c>
      <c r="AQ1235" s="31" t="n">
        <f aca="false">'ARIMAX(1,1,1) Model'!$C$6*I1235+'ARIMAX(1,1,1) Model'!$C$7*N1235/1000+'ARIMAX(1,1,1) Model'!$C$8*AD1235+'ARIMAX(1,1,1) Model'!$C$9*AE1235+'ARIMAX(1,1,1) Model'!$C$10*AC1235+'ARIMAX(1,1,1) Model'!$C$11*IF(AND(B1235&gt;='ARIMAX(1,1,1) Model'!$C$25,B1235&lt;='ARIMAX(1,1,1) Model'!$C$26),1,0)+'ARIMAX(1,1,1) Model'!$C$12*E1235/1000+'ARIMAX(1,1,1) Model'!$C$13*V1235+'ARIMAX(1,1,1) Model'!$C$14*A1235+'ARIMAX(1,1,1) Model'!$C$15*SIN(2*PI()*A1235/'ARIMAX(1,1,1) Model'!$C$24)+'ARIMAX(1,1,1) Model'!$C$16*COS(2*PI()*A1235/'ARIMAX(1,1,1) Model'!$C$24)+'ARIMAX(1,1,1) Model'!$C$17*SIN(4*PI()*A1235/'ARIMAX(1,1,1) Model'!$C$24)+'ARIMAX(1,1,1) Model'!$C$18*COS(4*PI()*A1235/'ARIMAX(1,1,1) Model'!$C$24)</f>
        <v>2186.05958576358</v>
      </c>
      <c r="AR1235" s="31" t="n">
        <f aca="false">IF(ISNUMBER(C1235),C1235,AP1235)-AQ1235</f>
        <v>6473.94041423642</v>
      </c>
      <c r="AS1235" s="31" t="n">
        <f aca="false">IF(ISNUMBER(C1235),C1235-AP1235,0)</f>
        <v>-172.743948445275</v>
      </c>
      <c r="AT1235" s="32"/>
      <c r="AU1235" s="33"/>
      <c r="AV1235" s="33"/>
      <c r="AW1235" s="31"/>
      <c r="AX1235" s="31"/>
    </row>
    <row r="1236" customFormat="false" ht="16.5" hidden="false" customHeight="true" outlineLevel="0" collapsed="false">
      <c r="A1236" s="23" t="n">
        <v>1235</v>
      </c>
      <c r="B1236" s="24" t="n">
        <v>41915</v>
      </c>
      <c r="C1236" s="23" t="n">
        <v>8645</v>
      </c>
      <c r="D1236" s="25"/>
      <c r="E1236" s="25" t="n">
        <v>290000</v>
      </c>
      <c r="F1236" s="25"/>
      <c r="G1236" s="25" t="n">
        <v>91.444</v>
      </c>
      <c r="H1236" s="25" t="n">
        <v>93.406</v>
      </c>
      <c r="I1236" s="25" t="n">
        <v>3.354</v>
      </c>
      <c r="J1236" s="25" t="n">
        <v>17518.508</v>
      </c>
      <c r="K1236" s="25" t="n">
        <v>926972</v>
      </c>
      <c r="L1236" s="25" t="n">
        <v>1876</v>
      </c>
      <c r="M1236" s="25" t="n">
        <v>17.239</v>
      </c>
      <c r="N1236" s="25" t="n">
        <v>270053</v>
      </c>
      <c r="O1236" s="25" t="n">
        <v>11904.4</v>
      </c>
      <c r="P1236" s="25" t="n">
        <v>3209897</v>
      </c>
      <c r="Q1236" s="25" t="n">
        <v>97000</v>
      </c>
      <c r="R1236" s="25" t="n">
        <v>18213</v>
      </c>
      <c r="S1236" s="25" t="n">
        <v>11.632</v>
      </c>
      <c r="T1236" s="25" t="n">
        <v>121.4</v>
      </c>
      <c r="U1236" s="25" t="n">
        <v>21</v>
      </c>
      <c r="V1236" s="25" t="n">
        <v>90.3</v>
      </c>
      <c r="W1236" s="25" t="n">
        <v>96.74758</v>
      </c>
      <c r="X1236" s="25" t="n">
        <v>3.125</v>
      </c>
      <c r="Y1236" s="25" t="n">
        <v>3</v>
      </c>
      <c r="Z1236" s="25" t="n">
        <v>59.7999420166016</v>
      </c>
      <c r="AA1236" s="25" t="n">
        <v>317099</v>
      </c>
      <c r="AB1236" s="26"/>
      <c r="AC1236" s="27" t="n">
        <v>0</v>
      </c>
      <c r="AD1236" s="28" t="n">
        <v>8.5</v>
      </c>
      <c r="AE1236" s="28" t="n">
        <v>37.4</v>
      </c>
      <c r="AF1236" s="27"/>
      <c r="AG1236" s="29" t="n">
        <f aca="false">6753.47943187+0.36116788*I1236+0.01252571*N1236-22.85359542*V1236+0.00407811*AA1236-0.00067349*E1236</f>
        <v>9171.46918803352</v>
      </c>
      <c r="AH1236" s="29" t="n">
        <f aca="false">A1236*'Simple Linear Regression'!$B$18+'Simple Linear Regression'!$B$17</f>
        <v>8938.83714556205</v>
      </c>
      <c r="AI1236" s="29" t="n">
        <f aca="false">7491.3971+0.0137554*N1236-0.00058829*E1236-34.3283*V1236+0.30565*L1236+54.6031*M1236</f>
        <v>9450.3367871</v>
      </c>
      <c r="AJ1236" s="29" t="n">
        <f aca="false">7491.3971-0.00058829*E1236+0.30565*L1236+54.6031*M1236+0.0137554*N1236-34.3283*V1236</f>
        <v>9450.3367871</v>
      </c>
      <c r="AK1236" s="30" t="n">
        <f aca="false">11611.58410651-152.38769329*I510+0.00324611*N510-2.92151591*V510-0.00770426*AA510-0.00077781*E510</f>
        <v>9511.69596652895</v>
      </c>
      <c r="AL1236" s="29" t="n">
        <f aca="false">2192.59+2373.87*I1236+0.0316653*N1236-15.7623*V1236+0.00202406*AA1236-0.000740146*E1236-0.00963493*(I1236*N1236)</f>
        <v>8982.79597901334</v>
      </c>
      <c r="AM1236" s="30" t="n">
        <f aca="false">5205.907083+122.0638992*I1236+13.609808*(N1236/1000)-1.245906883*AD1236+0.7746840854*AE1236-134.2474226*AC1236-1547.125689*IF(AND(B1236&gt;=DATE(2020,3,20),B1236&lt;=DATE(2020,6,26)),1,0)</f>
        <v>9309.06185702926</v>
      </c>
      <c r="AN1236" s="30" t="n">
        <f aca="false">IF(ISNUMBER(C1237),C1237,AN1237)-0.8328750492*(AD1238-AD1237)+3.274150872*(AE1238-AE1237)+0.7954612886*((IF(ISNUMBER(C1237),C1237,AN1237)-IF(ISNUMBER(C1236),C1236,AN1236))-(-0.8328750492*(AD1237-AD1236)+3.274150872*(AE1237-AE1236)))-1.394571582*AO1237+0.4181414112*AO1236</f>
        <v>9347.42386427611</v>
      </c>
      <c r="AP1236" s="31" t="n">
        <f aca="false">AQ1236+AR1235+'ARIMAX(1,1,1) Model'!$C$19*(AR1235-AR1234)+'ARIMAX(1,1,1) Model'!$C$20*AS1235</f>
        <v>8815.39425944282</v>
      </c>
      <c r="AQ1236" s="31" t="n">
        <f aca="false">'ARIMAX(1,1,1) Model'!$C$6*I1236+'ARIMAX(1,1,1) Model'!$C$7*N1236/1000+'ARIMAX(1,1,1) Model'!$C$8*AD1236+'ARIMAX(1,1,1) Model'!$C$9*AE1236+'ARIMAX(1,1,1) Model'!$C$10*AC1236+'ARIMAX(1,1,1) Model'!$C$11*IF(AND(B1236&gt;='ARIMAX(1,1,1) Model'!$C$25,B1236&lt;='ARIMAX(1,1,1) Model'!$C$26),1,0)+'ARIMAX(1,1,1) Model'!$C$12*E1236/1000+'ARIMAX(1,1,1) Model'!$C$13*V1236+'ARIMAX(1,1,1) Model'!$C$14*A1236+'ARIMAX(1,1,1) Model'!$C$15*SIN(2*PI()*A1236/'ARIMAX(1,1,1) Model'!$C$24)+'ARIMAX(1,1,1) Model'!$C$16*COS(2*PI()*A1236/'ARIMAX(1,1,1) Model'!$C$24)+'ARIMAX(1,1,1) Model'!$C$17*SIN(4*PI()*A1236/'ARIMAX(1,1,1) Model'!$C$24)+'ARIMAX(1,1,1) Model'!$C$18*COS(4*PI()*A1236/'ARIMAX(1,1,1) Model'!$C$24)</f>
        <v>2193.5843444508</v>
      </c>
      <c r="AR1236" s="31" t="n">
        <f aca="false">IF(ISNUMBER(C1236),C1236,AP1236)-AQ1236</f>
        <v>6451.4156555492</v>
      </c>
      <c r="AS1236" s="31" t="n">
        <f aca="false">IF(ISNUMBER(C1236),C1236-AP1236,0)</f>
        <v>-170.394259442823</v>
      </c>
      <c r="AT1236" s="32"/>
      <c r="AU1236" s="33"/>
      <c r="AV1236" s="33"/>
      <c r="AW1236" s="31"/>
      <c r="AX1236" s="31"/>
    </row>
    <row r="1237" customFormat="false" ht="16.5" hidden="false" customHeight="true" outlineLevel="0" collapsed="false">
      <c r="A1237" s="23" t="n">
        <v>1236</v>
      </c>
      <c r="B1237" s="24" t="n">
        <v>41922</v>
      </c>
      <c r="C1237" s="23" t="n">
        <v>9043</v>
      </c>
      <c r="D1237" s="25"/>
      <c r="E1237" s="25" t="n">
        <v>293000</v>
      </c>
      <c r="F1237" s="25"/>
      <c r="G1237" s="25" t="n">
        <v>87.628</v>
      </c>
      <c r="H1237" s="25" t="n">
        <v>90.186</v>
      </c>
      <c r="I1237" s="25" t="n">
        <v>3.299</v>
      </c>
      <c r="J1237" s="25" t="n">
        <v>17518.508</v>
      </c>
      <c r="K1237" s="25" t="n">
        <v>877459</v>
      </c>
      <c r="L1237" s="25" t="n">
        <v>1904</v>
      </c>
      <c r="M1237" s="25" t="n">
        <v>17.239</v>
      </c>
      <c r="N1237" s="25" t="n">
        <v>270053</v>
      </c>
      <c r="O1237" s="25" t="n">
        <v>11983.7</v>
      </c>
      <c r="P1237" s="25" t="n">
        <v>3209897</v>
      </c>
      <c r="Q1237" s="25" t="n">
        <v>97000</v>
      </c>
      <c r="R1237" s="25" t="n">
        <v>18213</v>
      </c>
      <c r="S1237" s="25" t="n">
        <v>11.632</v>
      </c>
      <c r="T1237" s="25" t="n">
        <v>121.4</v>
      </c>
      <c r="U1237" s="25" t="n">
        <v>21</v>
      </c>
      <c r="V1237" s="25" t="n">
        <v>94.7</v>
      </c>
      <c r="W1237" s="25" t="n">
        <v>97.54158</v>
      </c>
      <c r="X1237" s="25" t="n">
        <v>3.125</v>
      </c>
      <c r="Y1237" s="25" t="n">
        <v>3</v>
      </c>
      <c r="Z1237" s="25" t="n">
        <v>59.7999420166016</v>
      </c>
      <c r="AA1237" s="25" t="n">
        <v>317099</v>
      </c>
      <c r="AB1237" s="26"/>
      <c r="AC1237" s="27" t="n">
        <v>0</v>
      </c>
      <c r="AD1237" s="28" t="n">
        <v>30</v>
      </c>
      <c r="AE1237" s="28" t="n">
        <v>34</v>
      </c>
      <c r="AF1237" s="27"/>
      <c r="AG1237" s="29" t="n">
        <f aca="false">6753.47943187+0.36116788*I1237+0.01252571*N1237-22.85359542*V1237+0.00407811*AA1237-0.00067349*E1237</f>
        <v>9068.87303395212</v>
      </c>
      <c r="AH1237" s="29" t="n">
        <f aca="false">A1237*'Simple Linear Regression'!$B$18+'Simple Linear Regression'!$B$17</f>
        <v>8939.69018264596</v>
      </c>
      <c r="AI1237" s="29" t="n">
        <f aca="false">7491.3971+0.0137554*N1237-0.00058829*E1237-34.3283*V1237+0.30565*L1237+54.6031*M1237</f>
        <v>9306.0855971</v>
      </c>
      <c r="AJ1237" s="29" t="n">
        <f aca="false">7491.3971-0.00058829*E1237+0.30565*L1237+54.6031*M1237+0.0137554*N1237-34.3283*V1237</f>
        <v>9306.0855971</v>
      </c>
      <c r="AK1237" s="30" t="n">
        <f aca="false">11611.58410651-152.38769329*I511+0.00324611*N511-2.92151591*V511-0.00770426*AA511-0.00077781*E511</f>
        <v>9494.17854861146</v>
      </c>
      <c r="AL1237" s="29" t="n">
        <f aca="false">2192.59+2373.87*I1237+0.0316653*N1237-15.7623*V1237+0.00202406*AA1237-0.000740146*E1237-0.00963493*(I1237*N1237)</f>
        <v>8923.76536733429</v>
      </c>
      <c r="AM1237" s="30" t="n">
        <f aca="false">5205.907083+122.0638992*I1237+13.609808*(N1237/1000)-1.245906883*AD1237+0.7746840854*AE1237-134.2474226*AC1237-1547.125689*IF(AND(B1237&gt;=DATE(2020,3,20),B1237&lt;=DATE(2020,6,26)),1,0)</f>
        <v>9272.9274186984</v>
      </c>
      <c r="AN1237" s="30" t="n">
        <f aca="false">IF(ISNUMBER(C1238),C1238,AN1238)-0.8328750492*(AD1239-AD1238)+3.274150872*(AE1239-AE1238)+0.7954612886*((IF(ISNUMBER(C1238),C1238,AN1238)-IF(ISNUMBER(C1237),C1237,AN1237))-(-0.8328750492*(AD1238-AD1237)+3.274150872*(AE1238-AE1237)))-1.394571582*AO1238+0.4181414112*AO1237</f>
        <v>8649.93259956452</v>
      </c>
      <c r="AP1237" s="31" t="n">
        <f aca="false">AQ1237+AR1236+'ARIMAX(1,1,1) Model'!$C$19*(AR1236-AR1235)+'ARIMAX(1,1,1) Model'!$C$20*AS1236</f>
        <v>8879.01809597008</v>
      </c>
      <c r="AQ1237" s="31" t="n">
        <f aca="false">'ARIMAX(1,1,1) Model'!$C$6*I1237+'ARIMAX(1,1,1) Model'!$C$7*N1237/1000+'ARIMAX(1,1,1) Model'!$C$8*AD1237+'ARIMAX(1,1,1) Model'!$C$9*AE1237+'ARIMAX(1,1,1) Model'!$C$10*AC1237+'ARIMAX(1,1,1) Model'!$C$11*IF(AND(B1237&gt;='ARIMAX(1,1,1) Model'!$C$25,B1237&lt;='ARIMAX(1,1,1) Model'!$C$26),1,0)+'ARIMAX(1,1,1) Model'!$C$12*E1237/1000+'ARIMAX(1,1,1) Model'!$C$13*V1237+'ARIMAX(1,1,1) Model'!$C$14*A1237+'ARIMAX(1,1,1) Model'!$C$15*SIN(2*PI()*A1237/'ARIMAX(1,1,1) Model'!$C$24)+'ARIMAX(1,1,1) Model'!$C$16*COS(2*PI()*A1237/'ARIMAX(1,1,1) Model'!$C$24)+'ARIMAX(1,1,1) Model'!$C$17*SIN(4*PI()*A1237/'ARIMAX(1,1,1) Model'!$C$24)+'ARIMAX(1,1,1) Model'!$C$18*COS(4*PI()*A1237/'ARIMAX(1,1,1) Model'!$C$24)</f>
        <v>2276.43025767007</v>
      </c>
      <c r="AR1237" s="31" t="n">
        <f aca="false">IF(ISNUMBER(C1237),C1237,AP1237)-AQ1237</f>
        <v>6766.56974232993</v>
      </c>
      <c r="AS1237" s="31" t="n">
        <f aca="false">IF(ISNUMBER(C1237),C1237-AP1237,0)</f>
        <v>163.981904029917</v>
      </c>
      <c r="AT1237" s="32"/>
      <c r="AU1237" s="33"/>
      <c r="AV1237" s="33"/>
      <c r="AW1237" s="31"/>
      <c r="AX1237" s="31"/>
    </row>
    <row r="1238" customFormat="false" ht="16.5" hidden="false" customHeight="true" outlineLevel="0" collapsed="false">
      <c r="A1238" s="23" t="n">
        <v>1237</v>
      </c>
      <c r="B1238" s="24" t="n">
        <v>41929</v>
      </c>
      <c r="C1238" s="23" t="n">
        <v>8836</v>
      </c>
      <c r="D1238" s="25"/>
      <c r="E1238" s="25" t="n">
        <v>281000</v>
      </c>
      <c r="F1238" s="25"/>
      <c r="G1238" s="25" t="n">
        <v>82.88</v>
      </c>
      <c r="H1238" s="25" t="n">
        <v>85.498</v>
      </c>
      <c r="I1238" s="25" t="n">
        <v>3.207</v>
      </c>
      <c r="J1238" s="25" t="n">
        <v>17518.508</v>
      </c>
      <c r="K1238" s="25" t="n">
        <v>877459</v>
      </c>
      <c r="L1238" s="25" t="n">
        <v>1904</v>
      </c>
      <c r="M1238" s="25" t="n">
        <v>16.959</v>
      </c>
      <c r="N1238" s="25" t="n">
        <v>268831</v>
      </c>
      <c r="O1238" s="25" t="n">
        <v>11983.7</v>
      </c>
      <c r="P1238" s="25" t="n">
        <v>3209897</v>
      </c>
      <c r="Q1238" s="25" t="n">
        <v>97000</v>
      </c>
      <c r="R1238" s="25" t="n">
        <v>18213</v>
      </c>
      <c r="S1238" s="25" t="n">
        <v>11.632</v>
      </c>
      <c r="T1238" s="25" t="n">
        <v>121.4</v>
      </c>
      <c r="U1238" s="25" t="n">
        <v>21</v>
      </c>
      <c r="V1238" s="25" t="n">
        <v>94.7</v>
      </c>
      <c r="W1238" s="25" t="n">
        <v>97.41544</v>
      </c>
      <c r="X1238" s="25" t="n">
        <v>3.125</v>
      </c>
      <c r="Y1238" s="25" t="n">
        <v>3</v>
      </c>
      <c r="Z1238" s="25" t="n">
        <v>59.7999420166016</v>
      </c>
      <c r="AA1238" s="25" t="n">
        <v>317099</v>
      </c>
      <c r="AB1238" s="26"/>
      <c r="AC1238" s="27" t="n">
        <v>0</v>
      </c>
      <c r="AD1238" s="28" t="n">
        <v>23.6</v>
      </c>
      <c r="AE1238" s="28" t="n">
        <v>21.6</v>
      </c>
      <c r="AF1238" s="27"/>
      <c r="AG1238" s="29" t="n">
        <f aca="false">6753.47943187+0.36116788*I1238+0.01252571*N1238-22.85359542*V1238+0.00407811*AA1238-0.00067349*E1238</f>
        <v>9061.61526888716</v>
      </c>
      <c r="AH1238" s="29" t="n">
        <f aca="false">A1238*'Simple Linear Regression'!$B$18+'Simple Linear Regression'!$B$17</f>
        <v>8940.54321972986</v>
      </c>
      <c r="AI1238" s="29" t="n">
        <f aca="false">7491.3971+0.0137554*N1238-0.00058829*E1238-34.3283*V1238+0.30565*L1238+54.6031*M1238</f>
        <v>9281.0471103</v>
      </c>
      <c r="AJ1238" s="29" t="n">
        <f aca="false">7491.3971-0.00058829*E1238+0.30565*L1238+54.6031*M1238+0.0137554*N1238-34.3283*V1238</f>
        <v>9281.0471103</v>
      </c>
      <c r="AK1238" s="30" t="n">
        <f aca="false">11611.58410651-152.38769329*I512+0.00324611*N512-2.92151591*V512-0.00770426*AA512-0.00077781*E512</f>
        <v>9440.04253106133</v>
      </c>
      <c r="AL1238" s="29" t="n">
        <f aca="false">2192.59+2373.87*I1238+0.0316653*N1238-15.7623*V1238+0.00202406*AA1238-0.000740146*E1238-0.00963493*(I1238*N1238)</f>
        <v>8952.69357131619</v>
      </c>
      <c r="AM1238" s="30" t="n">
        <f aca="false">5205.907083+122.0638992*I1238+13.609808*(N1238/1000)-1.245906883*AD1238+0.7746840854*AE1238-134.2474226*AC1238-1547.125689*IF(AND(B1238&gt;=DATE(2020,3,20),B1238&lt;=DATE(2020,6,26)),1,0)</f>
        <v>9243.43407598824</v>
      </c>
      <c r="AN1238" s="30" t="n">
        <f aca="false">IF(ISNUMBER(C1239),C1239,AN1239)-0.8328750492*(AD1240-AD1239)+3.274150872*(AE1240-AE1239)+0.7954612886*((IF(ISNUMBER(C1239),C1239,AN1239)-IF(ISNUMBER(C1238),C1238,AN1238))-(-0.8328750492*(AD1239-AD1238)+3.274150872*(AE1239-AE1238)))-1.394571582*AO1239+0.4181414112*AO1238</f>
        <v>8938.04950926921</v>
      </c>
      <c r="AP1238" s="31" t="n">
        <f aca="false">AQ1238+AR1237+'ARIMAX(1,1,1) Model'!$C$19*(AR1237-AR1236)+'ARIMAX(1,1,1) Model'!$C$20*AS1237</f>
        <v>8910.4437200512</v>
      </c>
      <c r="AQ1238" s="31" t="n">
        <f aca="false">'ARIMAX(1,1,1) Model'!$C$6*I1238+'ARIMAX(1,1,1) Model'!$C$7*N1238/1000+'ARIMAX(1,1,1) Model'!$C$8*AD1238+'ARIMAX(1,1,1) Model'!$C$9*AE1238+'ARIMAX(1,1,1) Model'!$C$10*AC1238+'ARIMAX(1,1,1) Model'!$C$11*IF(AND(B1238&gt;='ARIMAX(1,1,1) Model'!$C$25,B1238&lt;='ARIMAX(1,1,1) Model'!$C$26),1,0)+'ARIMAX(1,1,1) Model'!$C$12*E1238/1000+'ARIMAX(1,1,1) Model'!$C$13*V1238+'ARIMAX(1,1,1) Model'!$C$14*A1238+'ARIMAX(1,1,1) Model'!$C$15*SIN(2*PI()*A1238/'ARIMAX(1,1,1) Model'!$C$24)+'ARIMAX(1,1,1) Model'!$C$16*COS(2*PI()*A1238/'ARIMAX(1,1,1) Model'!$C$24)+'ARIMAX(1,1,1) Model'!$C$17*SIN(4*PI()*A1238/'ARIMAX(1,1,1) Model'!$C$24)+'ARIMAX(1,1,1) Model'!$C$18*COS(4*PI()*A1238/'ARIMAX(1,1,1) Model'!$C$24)</f>
        <v>2260.7338857555</v>
      </c>
      <c r="AR1238" s="31" t="n">
        <f aca="false">IF(ISNUMBER(C1238),C1238,AP1238)-AQ1238</f>
        <v>6575.2661142445</v>
      </c>
      <c r="AS1238" s="31" t="n">
        <f aca="false">IF(ISNUMBER(C1238),C1238-AP1238,0)</f>
        <v>-74.443720051202</v>
      </c>
      <c r="AT1238" s="32"/>
      <c r="AU1238" s="33"/>
      <c r="AV1238" s="33"/>
      <c r="AW1238" s="31"/>
      <c r="AX1238" s="31"/>
    </row>
    <row r="1239" customFormat="false" ht="16.5" hidden="false" customHeight="true" outlineLevel="0" collapsed="false">
      <c r="A1239" s="23" t="n">
        <v>1238</v>
      </c>
      <c r="B1239" s="24" t="n">
        <v>41936</v>
      </c>
      <c r="C1239" s="23" t="n">
        <v>8867</v>
      </c>
      <c r="D1239" s="25"/>
      <c r="E1239" s="25" t="n">
        <v>290000</v>
      </c>
      <c r="F1239" s="25"/>
      <c r="G1239" s="25" t="n">
        <v>82.122</v>
      </c>
      <c r="H1239" s="25" t="n">
        <v>85.582</v>
      </c>
      <c r="I1239" s="25" t="n">
        <v>3.12</v>
      </c>
      <c r="J1239" s="25" t="n">
        <v>17518.508</v>
      </c>
      <c r="K1239" s="25" t="n">
        <v>877459</v>
      </c>
      <c r="L1239" s="25" t="n">
        <v>1904</v>
      </c>
      <c r="M1239" s="25" t="n">
        <v>16.959</v>
      </c>
      <c r="N1239" s="25" t="n">
        <v>268831</v>
      </c>
      <c r="O1239" s="25" t="n">
        <v>11983.7</v>
      </c>
      <c r="P1239" s="25" t="n">
        <v>3209897</v>
      </c>
      <c r="Q1239" s="25" t="n">
        <v>97000</v>
      </c>
      <c r="R1239" s="25" t="n">
        <v>18213</v>
      </c>
      <c r="S1239" s="25" t="n">
        <v>11.632</v>
      </c>
      <c r="T1239" s="25" t="n">
        <v>121.4</v>
      </c>
      <c r="U1239" s="25" t="n">
        <v>21</v>
      </c>
      <c r="V1239" s="25" t="n">
        <v>94.7</v>
      </c>
      <c r="W1239" s="25" t="n">
        <v>97.335275</v>
      </c>
      <c r="X1239" s="25" t="n">
        <v>3.125</v>
      </c>
      <c r="Y1239" s="25" t="n">
        <v>3</v>
      </c>
      <c r="Z1239" s="25" t="n">
        <v>59.7999420166016</v>
      </c>
      <c r="AA1239" s="25" t="n">
        <v>317099</v>
      </c>
      <c r="AB1239" s="26"/>
      <c r="AC1239" s="27" t="n">
        <v>0</v>
      </c>
      <c r="AD1239" s="28" t="n">
        <v>48</v>
      </c>
      <c r="AE1239" s="28" t="n">
        <v>12.7</v>
      </c>
      <c r="AF1239" s="27"/>
      <c r="AG1239" s="29" t="n">
        <f aca="false">6753.47943187+0.36116788*I1239+0.01252571*N1239-22.85359542*V1239+0.00407811*AA1239-0.00067349*E1239</f>
        <v>9055.5224372816</v>
      </c>
      <c r="AH1239" s="29" t="n">
        <f aca="false">A1239*'Simple Linear Regression'!$B$18+'Simple Linear Regression'!$B$17</f>
        <v>8941.39625681377</v>
      </c>
      <c r="AI1239" s="29" t="n">
        <f aca="false">7491.3971+0.0137554*N1239-0.00058829*E1239-34.3283*V1239+0.30565*L1239+54.6031*M1239</f>
        <v>9275.7525003</v>
      </c>
      <c r="AJ1239" s="29" t="n">
        <f aca="false">7491.3971-0.00058829*E1239+0.30565*L1239+54.6031*M1239+0.0137554*N1239-34.3283*V1239</f>
        <v>9275.7525003</v>
      </c>
      <c r="AK1239" s="30" t="n">
        <f aca="false">11611.58410651-152.38769329*I513+0.00324611*N513-2.92151591*V513-0.00770426*AA513-0.00077781*E513</f>
        <v>9431.1342310741</v>
      </c>
      <c r="AL1239" s="29" t="n">
        <f aca="false">2192.59+2373.87*I1239+0.0316653*N1239-15.7623*V1239+0.00202406*AA1239-0.000740146*E1239-0.00963493*(I1239*N1239)</f>
        <v>8964.85017173041</v>
      </c>
      <c r="AM1239" s="30" t="n">
        <f aca="false">5205.907083+122.0638992*I1239+13.609808*(N1239/1000)-1.245906883*AD1239+0.7746840854*AE1239-134.2474226*AC1239-1547.125689*IF(AND(B1239&gt;=DATE(2020,3,20),B1239&lt;=DATE(2020,6,26)),1,0)</f>
        <v>9195.51970045258</v>
      </c>
      <c r="AN1239" s="30" t="n">
        <f aca="false">IF(ISNUMBER(C1240),C1240,AN1240)-0.8328750492*(AD1241-AD1240)+3.274150872*(AE1241-AE1240)+0.7954612886*((IF(ISNUMBER(C1240),C1240,AN1240)-IF(ISNUMBER(C1239),C1239,AN1239))-(-0.8328750492*(AD1240-AD1239)+3.274150872*(AE1240-AE1239)))-1.394571582*AO1240+0.4181414112*AO1239</f>
        <v>9333.26345189315</v>
      </c>
      <c r="AP1239" s="31" t="n">
        <f aca="false">AQ1239+AR1238+'ARIMAX(1,1,1) Model'!$C$19*(AR1238-AR1237)+'ARIMAX(1,1,1) Model'!$C$20*AS1238</f>
        <v>8881.96921535158</v>
      </c>
      <c r="AQ1239" s="31" t="n">
        <f aca="false">'ARIMAX(1,1,1) Model'!$C$6*I1239+'ARIMAX(1,1,1) Model'!$C$7*N1239/1000+'ARIMAX(1,1,1) Model'!$C$8*AD1239+'ARIMAX(1,1,1) Model'!$C$9*AE1239+'ARIMAX(1,1,1) Model'!$C$10*AC1239+'ARIMAX(1,1,1) Model'!$C$11*IF(AND(B1239&gt;='ARIMAX(1,1,1) Model'!$C$25,B1239&lt;='ARIMAX(1,1,1) Model'!$C$26),1,0)+'ARIMAX(1,1,1) Model'!$C$12*E1239/1000+'ARIMAX(1,1,1) Model'!$C$13*V1239+'ARIMAX(1,1,1) Model'!$C$14*A1239+'ARIMAX(1,1,1) Model'!$C$15*SIN(2*PI()*A1239/'ARIMAX(1,1,1) Model'!$C$24)+'ARIMAX(1,1,1) Model'!$C$16*COS(2*PI()*A1239/'ARIMAX(1,1,1) Model'!$C$24)+'ARIMAX(1,1,1) Model'!$C$17*SIN(4*PI()*A1239/'ARIMAX(1,1,1) Model'!$C$24)+'ARIMAX(1,1,1) Model'!$C$18*COS(4*PI()*A1239/'ARIMAX(1,1,1) Model'!$C$24)</f>
        <v>2258.35569522189</v>
      </c>
      <c r="AR1239" s="31" t="n">
        <f aca="false">IF(ISNUMBER(C1239),C1239,AP1239)-AQ1239</f>
        <v>6608.64430477811</v>
      </c>
      <c r="AS1239" s="31" t="n">
        <f aca="false">IF(ISNUMBER(C1239),C1239-AP1239,0)</f>
        <v>-14.9692153515825</v>
      </c>
      <c r="AT1239" s="32"/>
      <c r="AU1239" s="33"/>
      <c r="AV1239" s="33"/>
      <c r="AW1239" s="31"/>
      <c r="AX1239" s="31"/>
    </row>
    <row r="1240" customFormat="false" ht="16.5" hidden="false" customHeight="true" outlineLevel="0" collapsed="false">
      <c r="A1240" s="23" t="n">
        <v>1239</v>
      </c>
      <c r="B1240" s="24" t="n">
        <v>41943</v>
      </c>
      <c r="C1240" s="23" t="n">
        <v>9162</v>
      </c>
      <c r="D1240" s="25"/>
      <c r="E1240" s="25" t="n">
        <v>291000</v>
      </c>
      <c r="F1240" s="25"/>
      <c r="G1240" s="25" t="n">
        <v>81.292</v>
      </c>
      <c r="H1240" s="25" t="n">
        <v>85.558</v>
      </c>
      <c r="I1240" s="25" t="n">
        <v>3.056</v>
      </c>
      <c r="J1240" s="25" t="n">
        <v>17518.508</v>
      </c>
      <c r="K1240" s="25" t="n">
        <v>877459</v>
      </c>
      <c r="L1240" s="25" t="n">
        <v>1904</v>
      </c>
      <c r="M1240" s="25" t="n">
        <v>16.959</v>
      </c>
      <c r="N1240" s="25" t="n">
        <v>268831</v>
      </c>
      <c r="O1240" s="25" t="n">
        <v>11983.7</v>
      </c>
      <c r="P1240" s="25" t="n">
        <v>3209897</v>
      </c>
      <c r="Q1240" s="25" t="n">
        <v>97000</v>
      </c>
      <c r="R1240" s="25" t="n">
        <v>18213</v>
      </c>
      <c r="S1240" s="25" t="n">
        <v>11.632</v>
      </c>
      <c r="T1240" s="25" t="n">
        <v>121.4</v>
      </c>
      <c r="U1240" s="25" t="n">
        <v>21</v>
      </c>
      <c r="V1240" s="25" t="n">
        <v>94.7</v>
      </c>
      <c r="W1240" s="25" t="n">
        <v>97.41542</v>
      </c>
      <c r="X1240" s="25" t="n">
        <v>3.125</v>
      </c>
      <c r="Y1240" s="25" t="n">
        <v>3</v>
      </c>
      <c r="Z1240" s="25" t="n">
        <v>59.7999420166016</v>
      </c>
      <c r="AA1240" s="25" t="n">
        <v>317099</v>
      </c>
      <c r="AB1240" s="26"/>
      <c r="AC1240" s="27" t="n">
        <v>0</v>
      </c>
      <c r="AD1240" s="28" t="n">
        <v>41.9</v>
      </c>
      <c r="AE1240" s="28" t="n">
        <v>13.3</v>
      </c>
      <c r="AF1240" s="27"/>
      <c r="AG1240" s="29" t="n">
        <f aca="false">6753.47943187+0.36116788*I1240+0.01252571*N1240-22.85359542*V1240+0.00407811*AA1240-0.00067349*E1240</f>
        <v>9054.82583253728</v>
      </c>
      <c r="AH1240" s="29" t="n">
        <f aca="false">A1240*'Simple Linear Regression'!$B$18+'Simple Linear Regression'!$B$17</f>
        <v>8942.24929389767</v>
      </c>
      <c r="AI1240" s="29" t="n">
        <f aca="false">7491.3971+0.0137554*N1240-0.00058829*E1240-34.3283*V1240+0.30565*L1240+54.6031*M1240</f>
        <v>9275.1642103</v>
      </c>
      <c r="AJ1240" s="29" t="n">
        <f aca="false">7491.3971-0.00058829*E1240+0.30565*L1240+54.6031*M1240+0.0137554*N1240-34.3283*V1240</f>
        <v>9275.1642103</v>
      </c>
      <c r="AK1240" s="30" t="n">
        <f aca="false">11611.58410651-152.38769329*I514+0.00324611*N514-2.92151591*V514-0.00770426*AA514-0.00077781*E514</f>
        <v>9412.4667910741</v>
      </c>
      <c r="AL1240" s="29" t="n">
        <f aca="false">2192.59+2373.87*I1240+0.0316653*N1240-15.7623*V1240+0.00202406*AA1240-0.000740146*E1240-0.00963493*(I1240*N1240)</f>
        <v>8977.95308920752</v>
      </c>
      <c r="AM1240" s="30" t="n">
        <f aca="false">5205.907083+122.0638992*I1240+13.609808*(N1240/1000)-1.245906883*AD1240+0.7746840854*AE1240-134.2474226*AC1240-1547.125689*IF(AND(B1240&gt;=DATE(2020,3,20),B1240&lt;=DATE(2020,6,26)),1,0)</f>
        <v>9195.77245334132</v>
      </c>
      <c r="AN1240" s="30" t="n">
        <f aca="false">IF(ISNUMBER(C1241),C1241,AN1241)-0.8328750492*(AD1242-AD1241)+3.274150872*(AE1242-AE1241)+0.7954612886*((IF(ISNUMBER(C1241),C1241,AN1241)-IF(ISNUMBER(C1240),C1240,AN1240))-(-0.8328750492*(AD1241-AD1240)+3.274150872*(AE1241-AE1240)))-1.394571582*AO1241+0.4181414112*AO1240</f>
        <v>8892.41651685037</v>
      </c>
      <c r="AP1240" s="31" t="n">
        <f aca="false">AQ1240+AR1239+'ARIMAX(1,1,1) Model'!$C$19*(AR1239-AR1238)+'ARIMAX(1,1,1) Model'!$C$20*AS1239</f>
        <v>8887.38916225408</v>
      </c>
      <c r="AQ1240" s="31" t="n">
        <f aca="false">'ARIMAX(1,1,1) Model'!$C$6*I1240+'ARIMAX(1,1,1) Model'!$C$7*N1240/1000+'ARIMAX(1,1,1) Model'!$C$8*AD1240+'ARIMAX(1,1,1) Model'!$C$9*AE1240+'ARIMAX(1,1,1) Model'!$C$10*AC1240+'ARIMAX(1,1,1) Model'!$C$11*IF(AND(B1240&gt;='ARIMAX(1,1,1) Model'!$C$25,B1240&lt;='ARIMAX(1,1,1) Model'!$C$26),1,0)+'ARIMAX(1,1,1) Model'!$C$12*E1240/1000+'ARIMAX(1,1,1) Model'!$C$13*V1240+'ARIMAX(1,1,1) Model'!$C$14*A1240+'ARIMAX(1,1,1) Model'!$C$15*SIN(2*PI()*A1240/'ARIMAX(1,1,1) Model'!$C$24)+'ARIMAX(1,1,1) Model'!$C$16*COS(2*PI()*A1240/'ARIMAX(1,1,1) Model'!$C$24)+'ARIMAX(1,1,1) Model'!$C$17*SIN(4*PI()*A1240/'ARIMAX(1,1,1) Model'!$C$24)+'ARIMAX(1,1,1) Model'!$C$18*COS(4*PI()*A1240/'ARIMAX(1,1,1) Model'!$C$24)</f>
        <v>2262.01588409841</v>
      </c>
      <c r="AR1240" s="31" t="n">
        <f aca="false">IF(ISNUMBER(C1240),C1240,AP1240)-AQ1240</f>
        <v>6899.9841159016</v>
      </c>
      <c r="AS1240" s="31" t="n">
        <f aca="false">IF(ISNUMBER(C1240),C1240-AP1240,0)</f>
        <v>274.61083774592</v>
      </c>
      <c r="AT1240" s="32"/>
      <c r="AU1240" s="33"/>
      <c r="AV1240" s="33"/>
      <c r="AW1240" s="31"/>
      <c r="AX1240" s="31"/>
    </row>
    <row r="1241" customFormat="false" ht="16.5" hidden="false" customHeight="true" outlineLevel="0" collapsed="false">
      <c r="A1241" s="23" t="n">
        <v>1240</v>
      </c>
      <c r="B1241" s="24" t="n">
        <v>41950</v>
      </c>
      <c r="C1241" s="23" t="n">
        <v>9005</v>
      </c>
      <c r="D1241" s="25"/>
      <c r="E1241" s="25" t="n">
        <v>280000</v>
      </c>
      <c r="F1241" s="25"/>
      <c r="G1241" s="25" t="n">
        <v>78.242</v>
      </c>
      <c r="H1241" s="25" t="n">
        <v>83.036</v>
      </c>
      <c r="I1241" s="25" t="n">
        <v>2.993</v>
      </c>
      <c r="J1241" s="25" t="n">
        <v>17804.228</v>
      </c>
      <c r="K1241" s="25" t="n">
        <v>877459</v>
      </c>
      <c r="L1241" s="25" t="n">
        <v>1930</v>
      </c>
      <c r="M1241" s="25" t="n">
        <v>16.959</v>
      </c>
      <c r="N1241" s="25" t="n">
        <v>268831</v>
      </c>
      <c r="O1241" s="25" t="n">
        <v>11991.4</v>
      </c>
      <c r="P1241" s="25" t="n">
        <v>3209897</v>
      </c>
      <c r="Q1241" s="25" t="n">
        <v>97000</v>
      </c>
      <c r="R1241" s="25" t="n">
        <v>18213</v>
      </c>
      <c r="S1241" s="25" t="n">
        <v>11.632</v>
      </c>
      <c r="T1241" s="25" t="n">
        <v>122.2</v>
      </c>
      <c r="U1241" s="25" t="n">
        <v>21</v>
      </c>
      <c r="V1241" s="25" t="n">
        <v>93.7</v>
      </c>
      <c r="W1241" s="25" t="n">
        <v>97.46928</v>
      </c>
      <c r="X1241" s="25" t="n">
        <v>3.125</v>
      </c>
      <c r="Y1241" s="25" t="n">
        <v>3</v>
      </c>
      <c r="Z1241" s="25" t="n">
        <v>59.7999420166016</v>
      </c>
      <c r="AA1241" s="25" t="n">
        <v>317099</v>
      </c>
      <c r="AB1241" s="26"/>
      <c r="AC1241" s="27" t="n">
        <v>0</v>
      </c>
      <c r="AD1241" s="28" t="n">
        <v>82.2</v>
      </c>
      <c r="AE1241" s="28" t="n">
        <v>5.9</v>
      </c>
      <c r="AF1241" s="27"/>
      <c r="AG1241" s="29" t="n">
        <f aca="false">6753.47943187+0.36116788*I1241+0.01252571*N1241-22.85359542*V1241+0.00407811*AA1241-0.00067349*E1241</f>
        <v>9085.06506438084</v>
      </c>
      <c r="AH1241" s="29" t="n">
        <f aca="false">A1241*'Simple Linear Regression'!$B$18+'Simple Linear Regression'!$B$17</f>
        <v>8943.10233098157</v>
      </c>
      <c r="AI1241" s="29" t="n">
        <f aca="false">7491.3971+0.0137554*N1241-0.00058829*E1241-34.3283*V1241+0.30565*L1241+54.6031*M1241</f>
        <v>9323.9106003</v>
      </c>
      <c r="AJ1241" s="29" t="n">
        <f aca="false">7491.3971-0.00058829*E1241+0.30565*L1241+54.6031*M1241+0.0137554*N1241-34.3283*V1241</f>
        <v>9323.9106003</v>
      </c>
      <c r="AK1241" s="30" t="n">
        <f aca="false">11611.58410651-152.38769329*I515+0.00324611*N515-2.92151591*V515-0.00770426*AA515-0.00077781*E515</f>
        <v>9434.79910116906</v>
      </c>
      <c r="AL1241" s="29" t="n">
        <f aca="false">2192.59+2373.87*I1241+0.0316653*N1241-15.7623*V1241+0.00202406*AA1241-0.000740146*E1241-0.00963493*(I1241*N1241)</f>
        <v>9015.48376081781</v>
      </c>
      <c r="AM1241" s="30" t="n">
        <f aca="false">5205.907083+122.0638992*I1241+13.609808*(N1241/1000)-1.245906883*AD1241+0.7746840854*AE1241-134.2474226*AC1241-1547.125689*IF(AND(B1241&gt;=DATE(2020,3,20),B1241&lt;=DATE(2020,6,26)),1,0)</f>
        <v>9132.13971807486</v>
      </c>
      <c r="AN1241" s="30" t="n">
        <f aca="false">IF(ISNUMBER(C1242),C1242,AN1242)-0.8328750492*(AD1243-AD1242)+3.274150872*(AE1243-AE1242)+0.7954612886*((IF(ISNUMBER(C1242),C1242,AN1242)-IF(ISNUMBER(C1241),C1241,AN1241))-(-0.8328750492*(AD1242-AD1241)+3.274150872*(AE1242-AE1241)))-1.394571582*AO1242+0.4181414112*AO1241</f>
        <v>9317.51278821499</v>
      </c>
      <c r="AP1241" s="31" t="n">
        <f aca="false">AQ1241+AR1240+'ARIMAX(1,1,1) Model'!$C$19*(AR1240-AR1239)+'ARIMAX(1,1,1) Model'!$C$20*AS1240</f>
        <v>8941.16973949299</v>
      </c>
      <c r="AQ1241" s="31" t="n">
        <f aca="false">'ARIMAX(1,1,1) Model'!$C$6*I1241+'ARIMAX(1,1,1) Model'!$C$7*N1241/1000+'ARIMAX(1,1,1) Model'!$C$8*AD1241+'ARIMAX(1,1,1) Model'!$C$9*AE1241+'ARIMAX(1,1,1) Model'!$C$10*AC1241+'ARIMAX(1,1,1) Model'!$C$11*IF(AND(B1241&gt;='ARIMAX(1,1,1) Model'!$C$25,B1241&lt;='ARIMAX(1,1,1) Model'!$C$26),1,0)+'ARIMAX(1,1,1) Model'!$C$12*E1241/1000+'ARIMAX(1,1,1) Model'!$C$13*V1241+'ARIMAX(1,1,1) Model'!$C$14*A1241+'ARIMAX(1,1,1) Model'!$C$15*SIN(2*PI()*A1241/'ARIMAX(1,1,1) Model'!$C$24)+'ARIMAX(1,1,1) Model'!$C$16*COS(2*PI()*A1241/'ARIMAX(1,1,1) Model'!$C$24)+'ARIMAX(1,1,1) Model'!$C$17*SIN(4*PI()*A1241/'ARIMAX(1,1,1) Model'!$C$24)+'ARIMAX(1,1,1) Model'!$C$18*COS(4*PI()*A1241/'ARIMAX(1,1,1) Model'!$C$24)</f>
        <v>2259.94345369751</v>
      </c>
      <c r="AR1241" s="31" t="n">
        <f aca="false">IF(ISNUMBER(C1241),C1241,AP1241)-AQ1241</f>
        <v>6745.05654630249</v>
      </c>
      <c r="AS1241" s="31" t="n">
        <f aca="false">IF(ISNUMBER(C1241),C1241-AP1241,0)</f>
        <v>63.8302605070057</v>
      </c>
      <c r="AT1241" s="32"/>
      <c r="AU1241" s="33"/>
      <c r="AV1241" s="33"/>
      <c r="AW1241" s="31"/>
      <c r="AX1241" s="31"/>
    </row>
    <row r="1242" customFormat="false" ht="16.5" hidden="false" customHeight="true" outlineLevel="0" collapsed="false">
      <c r="A1242" s="23" t="n">
        <v>1241</v>
      </c>
      <c r="B1242" s="24" t="n">
        <v>41957</v>
      </c>
      <c r="C1242" s="23" t="n">
        <v>9194</v>
      </c>
      <c r="D1242" s="25"/>
      <c r="E1242" s="25" t="n">
        <v>291000</v>
      </c>
      <c r="F1242" s="25"/>
      <c r="G1242" s="25" t="n">
        <v>76.496</v>
      </c>
      <c r="H1242" s="25" t="n">
        <v>79.902</v>
      </c>
      <c r="I1242" s="25" t="n">
        <v>2.941</v>
      </c>
      <c r="J1242" s="25" t="n">
        <v>17804.228</v>
      </c>
      <c r="K1242" s="25" t="n">
        <v>889120</v>
      </c>
      <c r="L1242" s="25" t="n">
        <v>1930</v>
      </c>
      <c r="M1242" s="25" t="n">
        <v>16.959</v>
      </c>
      <c r="N1242" s="25" t="n">
        <v>268831</v>
      </c>
      <c r="O1242" s="25" t="n">
        <v>11991.4</v>
      </c>
      <c r="P1242" s="25" t="n">
        <v>3209897</v>
      </c>
      <c r="Q1242" s="25" t="n">
        <v>97000</v>
      </c>
      <c r="R1242" s="25" t="n">
        <v>18213</v>
      </c>
      <c r="S1242" s="25" t="n">
        <v>11.632</v>
      </c>
      <c r="T1242" s="25" t="n">
        <v>122.2</v>
      </c>
      <c r="U1242" s="25" t="n">
        <v>21</v>
      </c>
      <c r="V1242" s="25" t="n">
        <v>93.7</v>
      </c>
      <c r="W1242" s="25" t="n">
        <v>98.81118</v>
      </c>
      <c r="X1242" s="25" t="n">
        <v>3.125</v>
      </c>
      <c r="Y1242" s="25" t="n">
        <v>3</v>
      </c>
      <c r="Z1242" s="25" t="n">
        <v>59.7999420166016</v>
      </c>
      <c r="AA1242" s="25" t="n">
        <v>317099</v>
      </c>
      <c r="AB1242" s="26"/>
      <c r="AC1242" s="27" t="n">
        <v>0</v>
      </c>
      <c r="AD1242" s="28" t="n">
        <v>106.9</v>
      </c>
      <c r="AE1242" s="28" t="n">
        <v>1.9</v>
      </c>
      <c r="AF1242" s="27"/>
      <c r="AG1242" s="29" t="n">
        <f aca="false">6753.47943187+0.36116788*I1242+0.01252571*N1242-22.85359542*V1242+0.00407811*AA1242-0.00067349*E1242</f>
        <v>9077.63789365108</v>
      </c>
      <c r="AH1242" s="29" t="n">
        <f aca="false">A1242*'Simple Linear Regression'!$B$18+'Simple Linear Regression'!$B$17</f>
        <v>8943.95536806548</v>
      </c>
      <c r="AI1242" s="29" t="n">
        <f aca="false">7491.3971+0.0137554*N1242-0.00058829*E1242-34.3283*V1242+0.30565*L1242+54.6031*M1242</f>
        <v>9317.4394103</v>
      </c>
      <c r="AJ1242" s="29" t="n">
        <f aca="false">7491.3971-0.00058829*E1242+0.30565*L1242+54.6031*M1242+0.0137554*N1242-34.3283*V1242</f>
        <v>9317.4394103</v>
      </c>
      <c r="AK1242" s="30" t="n">
        <f aca="false">11611.58410651-152.38769329*I516+0.00324611*N516-2.92151591*V516-0.00770426*AA516-0.00077781*E516</f>
        <v>9453.66021582079</v>
      </c>
      <c r="AL1242" s="29" t="n">
        <f aca="false">2192.59+2373.87*I1242+0.0316653*N1242-15.7623*V1242+0.00202406*AA1242-0.000740146*E1242-0.00963493*(I1242*N1242)</f>
        <v>9018.58964389297</v>
      </c>
      <c r="AM1242" s="30" t="n">
        <f aca="false">5205.907083+122.0638992*I1242+13.609808*(N1242/1000)-1.245906883*AD1242+0.7746840854*AE1242-134.2474226*AC1242-1547.125689*IF(AND(B1242&gt;=DATE(2020,3,20),B1242&lt;=DATE(2020,6,26)),1,0)</f>
        <v>9091.91975896476</v>
      </c>
      <c r="AN1242" s="30" t="n">
        <f aca="false">IF(ISNUMBER(C1243),C1243,AN1243)-0.8328750492*(AD1244-AD1243)+3.274150872*(AE1244-AE1243)+0.7954612886*((IF(ISNUMBER(C1243),C1243,AN1243)-IF(ISNUMBER(C1242),C1242,AN1242))-(-0.8328750492*(AD1243-AD1242)+3.274150872*(AE1243-AE1242)))-1.394571582*AO1243+0.4181414112*AO1242</f>
        <v>9387.25239054595</v>
      </c>
      <c r="AP1242" s="31" t="n">
        <f aca="false">AQ1242+AR1241+'ARIMAX(1,1,1) Model'!$C$19*(AR1241-AR1240)+'ARIMAX(1,1,1) Model'!$C$20*AS1241</f>
        <v>8924.37352213387</v>
      </c>
      <c r="AQ1242" s="31" t="n">
        <f aca="false">'ARIMAX(1,1,1) Model'!$C$6*I1242+'ARIMAX(1,1,1) Model'!$C$7*N1242/1000+'ARIMAX(1,1,1) Model'!$C$8*AD1242+'ARIMAX(1,1,1) Model'!$C$9*AE1242+'ARIMAX(1,1,1) Model'!$C$10*AC1242+'ARIMAX(1,1,1) Model'!$C$11*IF(AND(B1242&gt;='ARIMAX(1,1,1) Model'!$C$25,B1242&lt;='ARIMAX(1,1,1) Model'!$C$26),1,0)+'ARIMAX(1,1,1) Model'!$C$12*E1242/1000+'ARIMAX(1,1,1) Model'!$C$13*V1242+'ARIMAX(1,1,1) Model'!$C$14*A1242+'ARIMAX(1,1,1) Model'!$C$15*SIN(2*PI()*A1242/'ARIMAX(1,1,1) Model'!$C$24)+'ARIMAX(1,1,1) Model'!$C$16*COS(2*PI()*A1242/'ARIMAX(1,1,1) Model'!$C$24)+'ARIMAX(1,1,1) Model'!$C$17*SIN(4*PI()*A1242/'ARIMAX(1,1,1) Model'!$C$24)+'ARIMAX(1,1,1) Model'!$C$18*COS(4*PI()*A1242/'ARIMAX(1,1,1) Model'!$C$24)</f>
        <v>2251.879879977</v>
      </c>
      <c r="AR1242" s="31" t="n">
        <f aca="false">IF(ISNUMBER(C1242),C1242,AP1242)-AQ1242</f>
        <v>6942.120120023</v>
      </c>
      <c r="AS1242" s="31" t="n">
        <f aca="false">IF(ISNUMBER(C1242),C1242-AP1242,0)</f>
        <v>269.626477866126</v>
      </c>
      <c r="AT1242" s="32"/>
      <c r="AU1242" s="33"/>
      <c r="AV1242" s="33"/>
      <c r="AW1242" s="31"/>
      <c r="AX1242" s="31"/>
    </row>
    <row r="1243" customFormat="false" ht="16.5" hidden="false" customHeight="true" outlineLevel="0" collapsed="false">
      <c r="A1243" s="23" t="n">
        <v>1242</v>
      </c>
      <c r="B1243" s="24" t="n">
        <v>41964</v>
      </c>
      <c r="C1243" s="23" t="n">
        <v>9254</v>
      </c>
      <c r="D1243" s="25"/>
      <c r="E1243" s="25" t="n">
        <v>293000</v>
      </c>
      <c r="F1243" s="25"/>
      <c r="G1243" s="25" t="n">
        <v>75.378</v>
      </c>
      <c r="H1243" s="25" t="n">
        <v>77.622</v>
      </c>
      <c r="I1243" s="25" t="n">
        <v>2.894</v>
      </c>
      <c r="J1243" s="25" t="n">
        <v>17804.228</v>
      </c>
      <c r="K1243" s="25" t="n">
        <v>889120</v>
      </c>
      <c r="L1243" s="25" t="n">
        <v>1930</v>
      </c>
      <c r="M1243" s="25" t="n">
        <v>16.756</v>
      </c>
      <c r="N1243" s="25" t="n">
        <v>247688</v>
      </c>
      <c r="O1243" s="25" t="n">
        <v>11991.4</v>
      </c>
      <c r="P1243" s="25" t="n">
        <v>3209897</v>
      </c>
      <c r="Q1243" s="25" t="n">
        <v>97000</v>
      </c>
      <c r="R1243" s="25" t="n">
        <v>18213</v>
      </c>
      <c r="S1243" s="25" t="n">
        <v>11.71</v>
      </c>
      <c r="T1243" s="25" t="n">
        <v>122.2</v>
      </c>
      <c r="U1243" s="25" t="n">
        <v>21</v>
      </c>
      <c r="V1243" s="25" t="n">
        <v>93.7</v>
      </c>
      <c r="W1243" s="25" t="n">
        <v>99.0041</v>
      </c>
      <c r="X1243" s="25" t="n">
        <v>3.125</v>
      </c>
      <c r="Y1243" s="25" t="n">
        <v>3</v>
      </c>
      <c r="Z1243" s="25" t="n">
        <v>59.7999420166016</v>
      </c>
      <c r="AA1243" s="25" t="n">
        <v>317099</v>
      </c>
      <c r="AB1243" s="26"/>
      <c r="AC1243" s="27" t="n">
        <v>0</v>
      </c>
      <c r="AD1243" s="28" t="n">
        <v>163.8</v>
      </c>
      <c r="AE1243" s="28" t="n">
        <v>0</v>
      </c>
      <c r="AF1243" s="27"/>
      <c r="AG1243" s="29" t="n">
        <f aca="false">6753.47943187+0.36116788*I1243+0.01252571*N1243-22.85359542*V1243+0.00407811*AA1243-0.00067349*E1243</f>
        <v>8811.44285223072</v>
      </c>
      <c r="AH1243" s="29" t="n">
        <f aca="false">A1243*'Simple Linear Regression'!$B$18+'Simple Linear Regression'!$B$17</f>
        <v>8944.80840514938</v>
      </c>
      <c r="AI1243" s="29" t="n">
        <f aca="false">7491.3971+0.0137554*N1243-0.00058829*E1243-34.3283*V1243+0.30565*L1243+54.6031*M1243</f>
        <v>9014.3479788</v>
      </c>
      <c r="AJ1243" s="29" t="n">
        <f aca="false">7491.3971-0.00058829*E1243+0.30565*L1243+54.6031*M1243+0.0137554*N1243-34.3283*V1243</f>
        <v>9014.3479788</v>
      </c>
      <c r="AK1243" s="30" t="n">
        <f aca="false">11611.58410651-152.38769329*I517+0.00324611*N517-2.92151591*V517-0.00770426*AA517-0.00077781*E517</f>
        <v>9459.99753065962</v>
      </c>
      <c r="AL1243" s="29" t="n">
        <f aca="false">2192.59+2373.87*I1243+0.0316653*N1243-15.7623*V1243+0.00202406*AA1243-0.000740146*E1243-0.00963493*(I1243*N1243)</f>
        <v>8947.31648825504</v>
      </c>
      <c r="AM1243" s="30" t="n">
        <f aca="false">5205.907083+122.0638992*I1243+13.609808*(N1243/1000)-1.245906883*AD1243+0.7746840854*AE1243-134.2474226*AC1243-1547.125689*IF(AND(B1243&gt;=DATE(2020,3,20),B1243&lt;=DATE(2020,6,26)),1,0)</f>
        <v>8726.0665837534</v>
      </c>
      <c r="AN1243" s="30" t="n">
        <f aca="false">IF(ISNUMBER(C1244),C1244,AN1244)-0.8328750492*(AD1245-AD1244)+3.274150872*(AE1245-AE1244)+0.7954612886*((IF(ISNUMBER(C1244),C1244,AN1244)-IF(ISNUMBER(C1243),C1243,AN1243))-(-0.8328750492*(AD1244-AD1243)+3.274150872*(AE1244-AE1243)))-1.394571582*AO1244+0.4181414112*AO1243</f>
        <v>9533.00113095773</v>
      </c>
      <c r="AP1243" s="31" t="n">
        <f aca="false">AQ1243+AR1242+'ARIMAX(1,1,1) Model'!$C$19*(AR1242-AR1241)+'ARIMAX(1,1,1) Model'!$C$20*AS1242</f>
        <v>8973.1165843532</v>
      </c>
      <c r="AQ1243" s="31" t="n">
        <f aca="false">'ARIMAX(1,1,1) Model'!$C$6*I1243+'ARIMAX(1,1,1) Model'!$C$7*N1243/1000+'ARIMAX(1,1,1) Model'!$C$8*AD1243+'ARIMAX(1,1,1) Model'!$C$9*AE1243+'ARIMAX(1,1,1) Model'!$C$10*AC1243+'ARIMAX(1,1,1) Model'!$C$11*IF(AND(B1243&gt;='ARIMAX(1,1,1) Model'!$C$25,B1243&lt;='ARIMAX(1,1,1) Model'!$C$26),1,0)+'ARIMAX(1,1,1) Model'!$C$12*E1243/1000+'ARIMAX(1,1,1) Model'!$C$13*V1243+'ARIMAX(1,1,1) Model'!$C$14*A1243+'ARIMAX(1,1,1) Model'!$C$15*SIN(2*PI()*A1243/'ARIMAX(1,1,1) Model'!$C$24)+'ARIMAX(1,1,1) Model'!$C$16*COS(2*PI()*A1243/'ARIMAX(1,1,1) Model'!$C$24)+'ARIMAX(1,1,1) Model'!$C$17*SIN(4*PI()*A1243/'ARIMAX(1,1,1) Model'!$C$24)+'ARIMAX(1,1,1) Model'!$C$18*COS(4*PI()*A1243/'ARIMAX(1,1,1) Model'!$C$24)</f>
        <v>2254.46287084161</v>
      </c>
      <c r="AR1243" s="31" t="n">
        <f aca="false">IF(ISNUMBER(C1243),C1243,AP1243)-AQ1243</f>
        <v>6999.53712915839</v>
      </c>
      <c r="AS1243" s="31" t="n">
        <f aca="false">IF(ISNUMBER(C1243),C1243-AP1243,0)</f>
        <v>280.883415646802</v>
      </c>
      <c r="AT1243" s="32"/>
      <c r="AU1243" s="33"/>
      <c r="AV1243" s="33"/>
      <c r="AW1243" s="31"/>
      <c r="AX1243" s="31"/>
    </row>
    <row r="1244" customFormat="false" ht="16.5" hidden="false" customHeight="true" outlineLevel="0" collapsed="false">
      <c r="A1244" s="23" t="n">
        <v>1243</v>
      </c>
      <c r="B1244" s="24" t="n">
        <v>41971</v>
      </c>
      <c r="C1244" s="23" t="n">
        <v>9425</v>
      </c>
      <c r="D1244" s="25"/>
      <c r="E1244" s="25" t="n">
        <v>303000</v>
      </c>
      <c r="F1244" s="25"/>
      <c r="G1244" s="25" t="n">
        <v>72.355</v>
      </c>
      <c r="H1244" s="25" t="n">
        <v>76.63</v>
      </c>
      <c r="I1244" s="25" t="n">
        <v>2.821</v>
      </c>
      <c r="J1244" s="25" t="n">
        <v>17804.228</v>
      </c>
      <c r="K1244" s="25" t="n">
        <v>889120</v>
      </c>
      <c r="L1244" s="25" t="n">
        <v>1930</v>
      </c>
      <c r="M1244" s="25" t="n">
        <v>16.756</v>
      </c>
      <c r="N1244" s="25" t="n">
        <v>247688</v>
      </c>
      <c r="O1244" s="25" t="n">
        <v>11991.4</v>
      </c>
      <c r="P1244" s="25" t="n">
        <v>3209897</v>
      </c>
      <c r="Q1244" s="25" t="n">
        <v>97000</v>
      </c>
      <c r="R1244" s="25" t="n">
        <v>18213</v>
      </c>
      <c r="S1244" s="25" t="n">
        <v>11.71</v>
      </c>
      <c r="T1244" s="25" t="n">
        <v>122.2</v>
      </c>
      <c r="U1244" s="25" t="n">
        <v>21</v>
      </c>
      <c r="V1244" s="25" t="n">
        <v>93.7</v>
      </c>
      <c r="W1244" s="25" t="n">
        <v>99.2049</v>
      </c>
      <c r="X1244" s="25" t="n">
        <v>3.125</v>
      </c>
      <c r="Y1244" s="25" t="n">
        <v>3</v>
      </c>
      <c r="Z1244" s="25" t="n">
        <v>59.7999420166016</v>
      </c>
      <c r="AA1244" s="25" t="n">
        <v>317099</v>
      </c>
      <c r="AB1244" s="26"/>
      <c r="AC1244" s="27" t="n">
        <v>1</v>
      </c>
      <c r="AD1244" s="28" t="n">
        <v>119</v>
      </c>
      <c r="AE1244" s="28" t="n">
        <v>1.7</v>
      </c>
      <c r="AF1244" s="27"/>
      <c r="AG1244" s="29" t="n">
        <f aca="false">6753.47943187+0.36116788*I1244+0.01252571*N1244-22.85359542*V1244+0.00407811*AA1244-0.00067349*E1244</f>
        <v>8804.68158697548</v>
      </c>
      <c r="AH1244" s="29" t="n">
        <f aca="false">A1244*'Simple Linear Regression'!$B$18+'Simple Linear Regression'!$B$17</f>
        <v>8945.66144223329</v>
      </c>
      <c r="AI1244" s="29" t="n">
        <f aca="false">7491.3971+0.0137554*N1244-0.00058829*E1244-34.3283*V1244+0.30565*L1244+54.6031*M1244</f>
        <v>9008.4650788</v>
      </c>
      <c r="AJ1244" s="29" t="n">
        <f aca="false">7491.3971-0.00058829*E1244+0.30565*L1244+54.6031*M1244+0.0137554*N1244-34.3283*V1244</f>
        <v>9008.4650788</v>
      </c>
      <c r="AK1244" s="30" t="n">
        <f aca="false">11611.58410651-152.38769329*I518+0.00324611*N518-2.92151591*V518-0.00770426*AA518-0.00077781*E518</f>
        <v>9453.43853220594</v>
      </c>
      <c r="AL1244" s="29" t="n">
        <f aca="false">2192.59+2373.87*I1244+0.0316653*N1244-15.7623*V1244+0.00202406*AA1244-0.000740146*E1244-0.00963493*(I1244*N1244)</f>
        <v>8940.83384580936</v>
      </c>
      <c r="AM1244" s="30" t="n">
        <f aca="false">5205.907083+122.0638992*I1244+13.609808*(N1244/1000)-1.245906883*AD1244+0.7746840854*AE1244-134.2474226*AC1244-1547.125689*IF(AND(B1244&gt;=DATE(2020,3,20),B1244&lt;=DATE(2020,6,26)),1,0)</f>
        <v>8640.04208781538</v>
      </c>
      <c r="AN1244" s="30" t="n">
        <f aca="false">IF(ISNUMBER(C1245),C1245,AN1245)-0.8328750492*(AD1246-AD1245)+3.274150872*(AE1246-AE1245)+0.7954612886*((IF(ISNUMBER(C1245),C1245,AN1245)-IF(ISNUMBER(C1244),C1244,AN1244))-(-0.8328750492*(AD1245-AD1244)+3.274150872*(AE1245-AE1244)))-1.394571582*AO1245+0.4181414112*AO1244</f>
        <v>7823.17284448302</v>
      </c>
      <c r="AP1244" s="31" t="n">
        <f aca="false">AQ1244+AR1243+'ARIMAX(1,1,1) Model'!$C$19*(AR1243-AR1242)+'ARIMAX(1,1,1) Model'!$C$20*AS1243</f>
        <v>8858.61895358094</v>
      </c>
      <c r="AQ1244" s="31" t="n">
        <f aca="false">'ARIMAX(1,1,1) Model'!$C$6*I1244+'ARIMAX(1,1,1) Model'!$C$7*N1244/1000+'ARIMAX(1,1,1) Model'!$C$8*AD1244+'ARIMAX(1,1,1) Model'!$C$9*AE1244+'ARIMAX(1,1,1) Model'!$C$10*AC1244+'ARIMAX(1,1,1) Model'!$C$11*IF(AND(B1244&gt;='ARIMAX(1,1,1) Model'!$C$25,B1244&lt;='ARIMAX(1,1,1) Model'!$C$26),1,0)+'ARIMAX(1,1,1) Model'!$C$12*E1244/1000+'ARIMAX(1,1,1) Model'!$C$13*V1244+'ARIMAX(1,1,1) Model'!$C$14*A1244+'ARIMAX(1,1,1) Model'!$C$15*SIN(2*PI()*A1244/'ARIMAX(1,1,1) Model'!$C$24)+'ARIMAX(1,1,1) Model'!$C$16*COS(2*PI()*A1244/'ARIMAX(1,1,1) Model'!$C$24)+'ARIMAX(1,1,1) Model'!$C$17*SIN(4*PI()*A1244/'ARIMAX(1,1,1) Model'!$C$24)+'ARIMAX(1,1,1) Model'!$C$18*COS(4*PI()*A1244/'ARIMAX(1,1,1) Model'!$C$24)</f>
        <v>2106.30037380317</v>
      </c>
      <c r="AR1244" s="31" t="n">
        <f aca="false">IF(ISNUMBER(C1244),C1244,AP1244)-AQ1244</f>
        <v>7318.69962619683</v>
      </c>
      <c r="AS1244" s="31" t="n">
        <f aca="false">IF(ISNUMBER(C1244),C1244-AP1244,0)</f>
        <v>566.381046419061</v>
      </c>
      <c r="AT1244" s="32"/>
      <c r="AU1244" s="33"/>
      <c r="AV1244" s="33"/>
      <c r="AW1244" s="31"/>
      <c r="AX1244" s="31"/>
    </row>
    <row r="1245" customFormat="false" ht="16.5" hidden="false" customHeight="true" outlineLevel="0" collapsed="false">
      <c r="A1245" s="23" t="n">
        <v>1244</v>
      </c>
      <c r="B1245" s="24" t="n">
        <v>41978</v>
      </c>
      <c r="C1245" s="23" t="n">
        <v>8549</v>
      </c>
      <c r="D1245" s="25"/>
      <c r="E1245" s="25" t="n">
        <v>291000</v>
      </c>
      <c r="F1245" s="25"/>
      <c r="G1245" s="25" t="n">
        <v>67.178</v>
      </c>
      <c r="H1245" s="25" t="n">
        <v>69.722</v>
      </c>
      <c r="I1245" s="25" t="n">
        <v>2.778</v>
      </c>
      <c r="J1245" s="25" t="n">
        <v>17804.228</v>
      </c>
      <c r="K1245" s="25" t="n">
        <v>889120</v>
      </c>
      <c r="L1245" s="25" t="n">
        <v>1930</v>
      </c>
      <c r="M1245" s="25" t="n">
        <v>16.756</v>
      </c>
      <c r="N1245" s="25" t="n">
        <v>247688</v>
      </c>
      <c r="O1245" s="25" t="n">
        <v>11991.4</v>
      </c>
      <c r="P1245" s="25" t="n">
        <v>3209897</v>
      </c>
      <c r="Q1245" s="25" t="n">
        <v>97000</v>
      </c>
      <c r="R1245" s="25" t="n">
        <v>18213</v>
      </c>
      <c r="S1245" s="25" t="n">
        <v>11.71</v>
      </c>
      <c r="T1245" s="25" t="n">
        <v>122.2</v>
      </c>
      <c r="U1245" s="25" t="n">
        <v>21</v>
      </c>
      <c r="V1245" s="25" t="n">
        <v>91.7</v>
      </c>
      <c r="W1245" s="25" t="n">
        <v>99.4919</v>
      </c>
      <c r="X1245" s="25" t="n">
        <v>3.125</v>
      </c>
      <c r="Y1245" s="25" t="n">
        <v>3</v>
      </c>
      <c r="Z1245" s="25" t="n">
        <v>59.7999420166016</v>
      </c>
      <c r="AA1245" s="25" t="n">
        <v>317099</v>
      </c>
      <c r="AB1245" s="26"/>
      <c r="AC1245" s="27" t="n">
        <v>0</v>
      </c>
      <c r="AD1245" s="28" t="n">
        <v>111.3</v>
      </c>
      <c r="AE1245" s="28" t="n">
        <v>1.6</v>
      </c>
      <c r="AF1245" s="27"/>
      <c r="AG1245" s="29" t="n">
        <f aca="false">6753.47943187+0.36116788*I1245+0.01252571*N1245-22.85359542*V1245+0.00407811*AA1245-0.00067349*E1245</f>
        <v>8858.45512759664</v>
      </c>
      <c r="AH1245" s="29" t="n">
        <f aca="false">A1245*'Simple Linear Regression'!$B$18+'Simple Linear Regression'!$B$17</f>
        <v>8946.51447931719</v>
      </c>
      <c r="AI1245" s="29" t="n">
        <f aca="false">7491.3971+0.0137554*N1245-0.00058829*E1245-34.3283*V1245+0.30565*L1245+54.6031*M1245</f>
        <v>9084.1811588</v>
      </c>
      <c r="AJ1245" s="29" t="n">
        <f aca="false">7491.3971-0.00058829*E1245+0.30565*L1245+54.6031*M1245+0.0137554*N1245-34.3283*V1245</f>
        <v>9084.1811588</v>
      </c>
      <c r="AK1245" s="30" t="n">
        <f aca="false">11611.58410651-152.38769329*I519+0.00324611*N519-2.92151591*V519-0.00770426*AA519-0.00077781*E519</f>
        <v>9469.05657557226</v>
      </c>
      <c r="AL1245" s="29" t="n">
        <f aca="false">2192.59+2373.87*I1245+0.0316653*N1245-15.7623*V1245+0.00202406*AA1245-0.000740146*E1245-0.00963493*(I1245*N1245)</f>
        <v>8981.78141910848</v>
      </c>
      <c r="AM1245" s="30" t="n">
        <f aca="false">5205.907083+122.0638992*I1245+13.609808*(N1245/1000)-1.245906883*AD1245+0.7746840854*AE1245-134.2474226*AC1245-1547.125689*IF(AND(B1245&gt;=DATE(2020,3,20),B1245&lt;=DATE(2020,6,26)),1,0)</f>
        <v>8778.55677734034</v>
      </c>
      <c r="AN1245" s="30" t="n">
        <f aca="false">IF(ISNUMBER(C1246),C1246,AN1246)-0.8328750492*(AD1247-AD1246)+3.274150872*(AE1247-AE1246)+0.7954612886*((IF(ISNUMBER(C1246),C1246,AN1246)-IF(ISNUMBER(C1245),C1245,AN1245))-(-0.8328750492*(AD1246-AD1245)+3.274150872*(AE1246-AE1245)))-1.394571582*AO1246+0.4181414112*AO1245</f>
        <v>10049.1563601694</v>
      </c>
      <c r="AP1245" s="31" t="n">
        <f aca="false">AQ1245+AR1244+'ARIMAX(1,1,1) Model'!$C$19*(AR1244-AR1243)+'ARIMAX(1,1,1) Model'!$C$20*AS1244</f>
        <v>9009.37729256939</v>
      </c>
      <c r="AQ1245" s="31" t="n">
        <f aca="false">'ARIMAX(1,1,1) Model'!$C$6*I1245+'ARIMAX(1,1,1) Model'!$C$7*N1245/1000+'ARIMAX(1,1,1) Model'!$C$8*AD1245+'ARIMAX(1,1,1) Model'!$C$9*AE1245+'ARIMAX(1,1,1) Model'!$C$10*AC1245+'ARIMAX(1,1,1) Model'!$C$11*IF(AND(B1245&gt;='ARIMAX(1,1,1) Model'!$C$25,B1245&lt;='ARIMAX(1,1,1) Model'!$C$26),1,0)+'ARIMAX(1,1,1) Model'!$C$12*E1245/1000+'ARIMAX(1,1,1) Model'!$C$13*V1245+'ARIMAX(1,1,1) Model'!$C$14*A1245+'ARIMAX(1,1,1) Model'!$C$15*SIN(2*PI()*A1245/'ARIMAX(1,1,1) Model'!$C$24)+'ARIMAX(1,1,1) Model'!$C$16*COS(2*PI()*A1245/'ARIMAX(1,1,1) Model'!$C$24)+'ARIMAX(1,1,1) Model'!$C$17*SIN(4*PI()*A1245/'ARIMAX(1,1,1) Model'!$C$24)+'ARIMAX(1,1,1) Model'!$C$18*COS(4*PI()*A1245/'ARIMAX(1,1,1) Model'!$C$24)</f>
        <v>2169.33945150771</v>
      </c>
      <c r="AR1245" s="31" t="n">
        <f aca="false">IF(ISNUMBER(C1245),C1245,AP1245)-AQ1245</f>
        <v>6379.66054849229</v>
      </c>
      <c r="AS1245" s="31" t="n">
        <f aca="false">IF(ISNUMBER(C1245),C1245-AP1245,0)</f>
        <v>-460.377292569388</v>
      </c>
      <c r="AT1245" s="32"/>
      <c r="AU1245" s="33"/>
      <c r="AV1245" s="33"/>
      <c r="AW1245" s="31"/>
      <c r="AX1245" s="31"/>
    </row>
    <row r="1246" customFormat="false" ht="16.5" hidden="false" customHeight="true" outlineLevel="0" collapsed="false">
      <c r="A1246" s="23" t="n">
        <v>1245</v>
      </c>
      <c r="B1246" s="24" t="n">
        <v>41985</v>
      </c>
      <c r="C1246" s="23" t="n">
        <v>9373</v>
      </c>
      <c r="D1246" s="25"/>
      <c r="E1246" s="25" t="n">
        <v>291000</v>
      </c>
      <c r="F1246" s="25"/>
      <c r="G1246" s="25" t="n">
        <v>61.136</v>
      </c>
      <c r="H1246" s="25" t="n">
        <v>64.078</v>
      </c>
      <c r="I1246" s="25" t="n">
        <v>2.679</v>
      </c>
      <c r="J1246" s="25" t="n">
        <v>17804.228</v>
      </c>
      <c r="K1246" s="25" t="n">
        <v>890488</v>
      </c>
      <c r="L1246" s="25" t="n">
        <v>1925</v>
      </c>
      <c r="M1246" s="25" t="n">
        <v>16.756</v>
      </c>
      <c r="N1246" s="25" t="n">
        <v>247688</v>
      </c>
      <c r="O1246" s="25" t="n">
        <v>12064.7</v>
      </c>
      <c r="P1246" s="25" t="n">
        <v>3209897</v>
      </c>
      <c r="Q1246" s="25" t="n">
        <v>97000</v>
      </c>
      <c r="R1246" s="25" t="n">
        <v>18213</v>
      </c>
      <c r="S1246" s="25" t="n">
        <v>11.71</v>
      </c>
      <c r="T1246" s="25" t="n">
        <v>122.2</v>
      </c>
      <c r="U1246" s="25" t="n">
        <v>21</v>
      </c>
      <c r="V1246" s="25" t="n">
        <v>91.7</v>
      </c>
      <c r="W1246" s="25" t="n">
        <v>100.48116</v>
      </c>
      <c r="X1246" s="25" t="n">
        <v>3.125</v>
      </c>
      <c r="Y1246" s="25" t="n">
        <v>3</v>
      </c>
      <c r="Z1246" s="25" t="n">
        <v>59.7999420166016</v>
      </c>
      <c r="AA1246" s="25" t="n">
        <v>317099</v>
      </c>
      <c r="AB1246" s="26"/>
      <c r="AC1246" s="27" t="n">
        <v>0</v>
      </c>
      <c r="AD1246" s="28" t="n">
        <v>135.2</v>
      </c>
      <c r="AE1246" s="28" t="n">
        <v>0.3</v>
      </c>
      <c r="AF1246" s="27"/>
      <c r="AG1246" s="29" t="n">
        <f aca="false">6753.47943187+0.36116788*I1246+0.01252571*N1246-22.85359542*V1246+0.00407811*AA1246-0.00067349*E1246</f>
        <v>8858.41937197652</v>
      </c>
      <c r="AH1246" s="29" t="n">
        <f aca="false">A1246*'Simple Linear Regression'!$B$18+'Simple Linear Regression'!$B$17</f>
        <v>8947.3675164011</v>
      </c>
      <c r="AI1246" s="29" t="n">
        <f aca="false">7491.3971+0.0137554*N1246-0.00058829*E1246-34.3283*V1246+0.30565*L1246+54.6031*M1246</f>
        <v>9082.6529088</v>
      </c>
      <c r="AJ1246" s="29" t="n">
        <f aca="false">7491.3971-0.00058829*E1246+0.30565*L1246+54.6031*M1246+0.0137554*N1246-34.3283*V1246</f>
        <v>9082.6529088</v>
      </c>
      <c r="AK1246" s="30" t="n">
        <f aca="false">11611.58410651-152.38769329*I520+0.00324611*N520-2.92151591*V520-0.00770426*AA520-0.00077781*E520</f>
        <v>9478.60616939975</v>
      </c>
      <c r="AL1246" s="29" t="n">
        <f aca="false">2192.59+2373.87*I1246+0.0316653*N1246-15.7623*V1246+0.00202406*AA1246-0.000740146*E1246-0.00963493*(I1246*N1246)</f>
        <v>8983.02748675064</v>
      </c>
      <c r="AM1246" s="30" t="n">
        <f aca="false">5205.907083+122.0638992*I1246+13.609808*(N1246/1000)-1.245906883*AD1246+0.7746840854*AE1246-134.2474226*AC1246-1547.125689*IF(AND(B1246&gt;=DATE(2020,3,20),B1246&lt;=DATE(2020,6,26)),1,0)</f>
        <v>8735.68818750482</v>
      </c>
      <c r="AN1246" s="30" t="n">
        <f aca="false">IF(ISNUMBER(C1247),C1247,AN1247)-0.8328750492*(AD1248-AD1247)+3.274150872*(AE1248-AE1247)+0.7954612886*((IF(ISNUMBER(C1247),C1247,AN1247)-IF(ISNUMBER(C1246),C1246,AN1246))-(-0.8328750492*(AD1247-AD1246)+3.274150872*(AE1247-AE1246)))-1.394571582*AO1247+0.4181414112*AO1246</f>
        <v>9634.37321842162</v>
      </c>
      <c r="AP1246" s="31" t="n">
        <f aca="false">AQ1246+AR1245+'ARIMAX(1,1,1) Model'!$C$19*(AR1245-AR1244)+'ARIMAX(1,1,1) Model'!$C$20*AS1245</f>
        <v>8876.03843580483</v>
      </c>
      <c r="AQ1246" s="31" t="n">
        <f aca="false">'ARIMAX(1,1,1) Model'!$C$6*I1246+'ARIMAX(1,1,1) Model'!$C$7*N1246/1000+'ARIMAX(1,1,1) Model'!$C$8*AD1246+'ARIMAX(1,1,1) Model'!$C$9*AE1246+'ARIMAX(1,1,1) Model'!$C$10*AC1246+'ARIMAX(1,1,1) Model'!$C$11*IF(AND(B1246&gt;='ARIMAX(1,1,1) Model'!$C$25,B1246&lt;='ARIMAX(1,1,1) Model'!$C$26),1,0)+'ARIMAX(1,1,1) Model'!$C$12*E1246/1000+'ARIMAX(1,1,1) Model'!$C$13*V1246+'ARIMAX(1,1,1) Model'!$C$14*A1246+'ARIMAX(1,1,1) Model'!$C$15*SIN(2*PI()*A1246/'ARIMAX(1,1,1) Model'!$C$24)+'ARIMAX(1,1,1) Model'!$C$16*COS(2*PI()*A1246/'ARIMAX(1,1,1) Model'!$C$24)+'ARIMAX(1,1,1) Model'!$C$17*SIN(4*PI()*A1246/'ARIMAX(1,1,1) Model'!$C$24)+'ARIMAX(1,1,1) Model'!$C$18*COS(4*PI()*A1246/'ARIMAX(1,1,1) Model'!$C$24)</f>
        <v>2173.58591282235</v>
      </c>
      <c r="AR1246" s="31" t="n">
        <f aca="false">IF(ISNUMBER(C1246),C1246,AP1246)-AQ1246</f>
        <v>7199.41408717765</v>
      </c>
      <c r="AS1246" s="31" t="n">
        <f aca="false">IF(ISNUMBER(C1246),C1246-AP1246,0)</f>
        <v>496.961564195175</v>
      </c>
      <c r="AT1246" s="32"/>
      <c r="AU1246" s="33"/>
      <c r="AV1246" s="33"/>
      <c r="AW1246" s="31"/>
      <c r="AX1246" s="31"/>
    </row>
    <row r="1247" customFormat="false" ht="16.5" hidden="false" customHeight="true" outlineLevel="0" collapsed="false">
      <c r="A1247" s="23" t="n">
        <v>1246</v>
      </c>
      <c r="B1247" s="24" t="n">
        <v>41992</v>
      </c>
      <c r="C1247" s="23" t="n">
        <v>9518</v>
      </c>
      <c r="D1247" s="25"/>
      <c r="E1247" s="25" t="n">
        <v>286000</v>
      </c>
      <c r="F1247" s="25"/>
      <c r="G1247" s="25" t="n">
        <v>55.89</v>
      </c>
      <c r="H1247" s="25" t="n">
        <v>59.774</v>
      </c>
      <c r="I1247" s="25" t="n">
        <v>2.554</v>
      </c>
      <c r="J1247" s="25" t="n">
        <v>17804.228</v>
      </c>
      <c r="K1247" s="25" t="n">
        <v>890488</v>
      </c>
      <c r="L1247" s="25" t="n">
        <v>1925</v>
      </c>
      <c r="M1247" s="25" t="n">
        <v>16.949</v>
      </c>
      <c r="N1247" s="25" t="n">
        <v>265144</v>
      </c>
      <c r="O1247" s="25" t="n">
        <v>12064.7</v>
      </c>
      <c r="P1247" s="25" t="n">
        <v>3265100</v>
      </c>
      <c r="Q1247" s="25" t="n">
        <v>97000</v>
      </c>
      <c r="R1247" s="25" t="n">
        <v>18213</v>
      </c>
      <c r="S1247" s="25" t="n">
        <v>11.71</v>
      </c>
      <c r="T1247" s="25" t="n">
        <v>122.2</v>
      </c>
      <c r="U1247" s="25" t="n">
        <v>21</v>
      </c>
      <c r="V1247" s="25" t="n">
        <v>91.7</v>
      </c>
      <c r="W1247" s="25" t="n">
        <v>101.1918</v>
      </c>
      <c r="X1247" s="25" t="n">
        <v>3.125</v>
      </c>
      <c r="Y1247" s="25" t="n">
        <v>3.01545929908752</v>
      </c>
      <c r="Z1247" s="25" t="n">
        <v>59.7999420166016</v>
      </c>
      <c r="AA1247" s="25" t="n">
        <v>317099</v>
      </c>
      <c r="AB1247" s="26"/>
      <c r="AC1247" s="27" t="n">
        <v>0</v>
      </c>
      <c r="AD1247" s="28" t="n">
        <v>135</v>
      </c>
      <c r="AE1247" s="28" t="n">
        <v>0.7</v>
      </c>
      <c r="AF1247" s="27"/>
      <c r="AG1247" s="29" t="n">
        <f aca="false">6753.47943187+0.36116788*I1247+0.01252571*N1247-22.85359542*V1247+0.00407811*AA1247-0.00067349*E1247</f>
        <v>9080.39046975152</v>
      </c>
      <c r="AH1247" s="29" t="n">
        <f aca="false">A1247*'Simple Linear Regression'!$B$18+'Simple Linear Regression'!$B$17</f>
        <v>8948.220553485</v>
      </c>
      <c r="AI1247" s="29" t="n">
        <f aca="false">7491.3971+0.0137554*N1247-0.00058829*E1247-34.3283*V1247+0.30565*L1247+54.6031*M1247</f>
        <v>9336.2470195</v>
      </c>
      <c r="AJ1247" s="29" t="n">
        <f aca="false">7491.3971-0.00058829*E1247+0.30565*L1247+54.6031*M1247+0.0137554*N1247-34.3283*V1247</f>
        <v>9336.2470195</v>
      </c>
      <c r="AK1247" s="30" t="n">
        <f aca="false">11611.58410651-152.38769329*I521+0.00324611*N521-2.92151591*V521-0.00770426*AA521-0.00077781*E521</f>
        <v>9441.53674650854</v>
      </c>
      <c r="AL1247" s="29" t="n">
        <f aca="false">2192.59+2373.87*I1247+0.0316653*N1247-15.7623*V1247+0.00202406*AA1247-0.000740146*E1247-0.00963493*(I1247*N1247)</f>
        <v>9111.50054982432</v>
      </c>
      <c r="AM1247" s="30" t="n">
        <f aca="false">5205.907083+122.0638992*I1247+13.609808*(N1247/1000)-1.245906883*AD1247+0.7746840854*AE1247-134.2474226*AC1247-1547.125689*IF(AND(B1247&gt;=DATE(2020,3,20),B1247&lt;=DATE(2020,6,26)),1,0)</f>
        <v>8958.56206356358</v>
      </c>
      <c r="AN1247" s="30" t="n">
        <f aca="false">IF(ISNUMBER(C1248),C1248,AN1248)-0.8328750492*(AD1249-AD1248)+3.274150872*(AE1249-AE1248)+0.7954612886*((IF(ISNUMBER(C1248),C1248,AN1248)-IF(ISNUMBER(C1247),C1247,AN1247))-(-0.8328750492*(AD1248-AD1247)+3.274150872*(AE1248-AE1247)))-1.394571582*AO1248+0.4181414112*AO1247</f>
        <v>9651.79672147781</v>
      </c>
      <c r="AP1247" s="31" t="n">
        <f aca="false">AQ1247+AR1246+'ARIMAX(1,1,1) Model'!$C$19*(AR1246-AR1245)+'ARIMAX(1,1,1) Model'!$C$20*AS1246</f>
        <v>9022.1723292366</v>
      </c>
      <c r="AQ1247" s="31" t="n">
        <f aca="false">'ARIMAX(1,1,1) Model'!$C$6*I1247+'ARIMAX(1,1,1) Model'!$C$7*N1247/1000+'ARIMAX(1,1,1) Model'!$C$8*AD1247+'ARIMAX(1,1,1) Model'!$C$9*AE1247+'ARIMAX(1,1,1) Model'!$C$10*AC1247+'ARIMAX(1,1,1) Model'!$C$11*IF(AND(B1247&gt;='ARIMAX(1,1,1) Model'!$C$25,B1247&lt;='ARIMAX(1,1,1) Model'!$C$26),1,0)+'ARIMAX(1,1,1) Model'!$C$12*E1247/1000+'ARIMAX(1,1,1) Model'!$C$13*V1247+'ARIMAX(1,1,1) Model'!$C$14*A1247+'ARIMAX(1,1,1) Model'!$C$15*SIN(2*PI()*A1247/'ARIMAX(1,1,1) Model'!$C$24)+'ARIMAX(1,1,1) Model'!$C$16*COS(2*PI()*A1247/'ARIMAX(1,1,1) Model'!$C$24)+'ARIMAX(1,1,1) Model'!$C$17*SIN(4*PI()*A1247/'ARIMAX(1,1,1) Model'!$C$24)+'ARIMAX(1,1,1) Model'!$C$18*COS(4*PI()*A1247/'ARIMAX(1,1,1) Model'!$C$24)</f>
        <v>2190.11323012654</v>
      </c>
      <c r="AR1247" s="31" t="n">
        <f aca="false">IF(ISNUMBER(C1247),C1247,AP1247)-AQ1247</f>
        <v>7327.88676987346</v>
      </c>
      <c r="AS1247" s="31" t="n">
        <f aca="false">IF(ISNUMBER(C1247),C1247-AP1247,0)</f>
        <v>495.827670763405</v>
      </c>
      <c r="AT1247" s="32"/>
      <c r="AU1247" s="33"/>
      <c r="AV1247" s="33"/>
      <c r="AW1247" s="31"/>
      <c r="AX1247" s="31"/>
    </row>
    <row r="1248" customFormat="false" ht="16.5" hidden="false" customHeight="true" outlineLevel="0" collapsed="false">
      <c r="A1248" s="23" t="n">
        <v>1247</v>
      </c>
      <c r="B1248" s="24" t="n">
        <v>41999</v>
      </c>
      <c r="C1248" s="23" t="n">
        <v>9614</v>
      </c>
      <c r="D1248" s="25"/>
      <c r="E1248" s="25" t="n">
        <v>276000</v>
      </c>
      <c r="F1248" s="25"/>
      <c r="G1248" s="25" t="n">
        <v>55.58</v>
      </c>
      <c r="H1248" s="25" t="n">
        <v>58.6925</v>
      </c>
      <c r="I1248" s="25" t="n">
        <v>2.403</v>
      </c>
      <c r="J1248" s="25" t="n">
        <v>17804.228</v>
      </c>
      <c r="K1248" s="25" t="n">
        <v>890488</v>
      </c>
      <c r="L1248" s="25" t="n">
        <v>1925</v>
      </c>
      <c r="M1248" s="25" t="n">
        <v>16.949</v>
      </c>
      <c r="N1248" s="25" t="n">
        <v>265144</v>
      </c>
      <c r="O1248" s="25" t="n">
        <v>12064.7</v>
      </c>
      <c r="P1248" s="25" t="n">
        <v>3265100</v>
      </c>
      <c r="Q1248" s="25" t="n">
        <v>97000</v>
      </c>
      <c r="R1248" s="25" t="n">
        <v>18213</v>
      </c>
      <c r="S1248" s="25" t="n">
        <v>11.71</v>
      </c>
      <c r="T1248" s="25" t="n">
        <v>122.2</v>
      </c>
      <c r="U1248" s="25" t="n">
        <v>21</v>
      </c>
      <c r="V1248" s="25" t="n">
        <v>91.7</v>
      </c>
      <c r="W1248" s="25" t="n">
        <v>101.71082</v>
      </c>
      <c r="X1248" s="25" t="n">
        <v>3.125</v>
      </c>
      <c r="Y1248" s="25" t="n">
        <v>3.01545929908752</v>
      </c>
      <c r="Z1248" s="25" t="n">
        <v>59.7999420166016</v>
      </c>
      <c r="AA1248" s="25" t="n">
        <v>317099</v>
      </c>
      <c r="AB1248" s="26"/>
      <c r="AC1248" s="27" t="n">
        <v>1</v>
      </c>
      <c r="AD1248" s="28" t="n">
        <v>129.6</v>
      </c>
      <c r="AE1248" s="28" t="n">
        <v>0</v>
      </c>
      <c r="AF1248" s="27"/>
      <c r="AG1248" s="29" t="n">
        <f aca="false">6753.47943187+0.36116788*I1248+0.01252571*N1248-22.85359542*V1248+0.00407811*AA1248-0.00067349*E1248</f>
        <v>9087.07083340164</v>
      </c>
      <c r="AH1248" s="29" t="n">
        <f aca="false">A1248*'Simple Linear Regression'!$B$18+'Simple Linear Regression'!$B$17</f>
        <v>8949.0735905689</v>
      </c>
      <c r="AI1248" s="29" t="n">
        <f aca="false">7491.3971+0.0137554*N1248-0.00058829*E1248-34.3283*V1248+0.30565*L1248+54.6031*M1248</f>
        <v>9342.1299195</v>
      </c>
      <c r="AJ1248" s="29" t="n">
        <f aca="false">7491.3971-0.00058829*E1248+0.30565*L1248+54.6031*M1248+0.0137554*N1248-34.3283*V1248</f>
        <v>9342.1299195</v>
      </c>
      <c r="AK1248" s="30" t="n">
        <f aca="false">11611.58410651-152.38769329*I522+0.00324611*N522-2.92151591*V522-0.00770426*AA522-0.00077781*E522</f>
        <v>9422.54865958841</v>
      </c>
      <c r="AL1248" s="29" t="n">
        <f aca="false">2192.59+2373.87*I1248+0.0316653*N1248-15.7623*V1248+0.00202406*AA1248-0.000740146*E1248-0.00963493*(I1248*N1248)</f>
        <v>9146.19886569224</v>
      </c>
      <c r="AM1248" s="30" t="n">
        <f aca="false">5205.907083+122.0638992*I1248+13.609808*(N1248/1000)-1.245906883*AD1248+0.7746840854*AE1248-134.2474226*AC1248-1547.125689*IF(AND(B1248&gt;=DATE(2020,3,20),B1248&lt;=DATE(2020,6,26)),1,0)</f>
        <v>8812.0686104928</v>
      </c>
      <c r="AN1248" s="30" t="n">
        <f aca="false">IF(ISNUMBER(C1249),C1249,AN1249)-0.8328750492*(AD1250-AD1249)+3.274150872*(AE1250-AE1249)+0.7954612886*((IF(ISNUMBER(C1249),C1249,AN1249)-IF(ISNUMBER(C1248),C1248,AN1248))-(-0.8328750492*(AD1249-AD1248)+3.274150872*(AE1249-AE1248)))-1.394571582*AO1249+0.4181414112*AO1248</f>
        <v>8167.12066366327</v>
      </c>
      <c r="AP1248" s="31" t="n">
        <f aca="false">AQ1248+AR1247+'ARIMAX(1,1,1) Model'!$C$19*(AR1247-AR1246)+'ARIMAX(1,1,1) Model'!$C$20*AS1247</f>
        <v>8979.8913847992</v>
      </c>
      <c r="AQ1248" s="31" t="n">
        <f aca="false">'ARIMAX(1,1,1) Model'!$C$6*I1248+'ARIMAX(1,1,1) Model'!$C$7*N1248/1000+'ARIMAX(1,1,1) Model'!$C$8*AD1248+'ARIMAX(1,1,1) Model'!$C$9*AE1248+'ARIMAX(1,1,1) Model'!$C$10*AC1248+'ARIMAX(1,1,1) Model'!$C$11*IF(AND(B1248&gt;='ARIMAX(1,1,1) Model'!$C$25,B1248&lt;='ARIMAX(1,1,1) Model'!$C$26),1,0)+'ARIMAX(1,1,1) Model'!$C$12*E1248/1000+'ARIMAX(1,1,1) Model'!$C$13*V1248+'ARIMAX(1,1,1) Model'!$C$14*A1248+'ARIMAX(1,1,1) Model'!$C$15*SIN(2*PI()*A1248/'ARIMAX(1,1,1) Model'!$C$24)+'ARIMAX(1,1,1) Model'!$C$16*COS(2*PI()*A1248/'ARIMAX(1,1,1) Model'!$C$24)+'ARIMAX(1,1,1) Model'!$C$17*SIN(4*PI()*A1248/'ARIMAX(1,1,1) Model'!$C$24)+'ARIMAX(1,1,1) Model'!$C$18*COS(4*PI()*A1248/'ARIMAX(1,1,1) Model'!$C$24)</f>
        <v>2085.7607626681</v>
      </c>
      <c r="AR1248" s="31" t="n">
        <f aca="false">IF(ISNUMBER(C1248),C1248,AP1248)-AQ1248</f>
        <v>7528.2392373319</v>
      </c>
      <c r="AS1248" s="31" t="n">
        <f aca="false">IF(ISNUMBER(C1248),C1248-AP1248,0)</f>
        <v>634.108615200799</v>
      </c>
      <c r="AT1248" s="32"/>
      <c r="AU1248" s="33"/>
      <c r="AV1248" s="33"/>
      <c r="AW1248" s="31"/>
      <c r="AX1248" s="31"/>
    </row>
    <row r="1249" customFormat="false" ht="16.5" hidden="false" customHeight="true" outlineLevel="0" collapsed="false">
      <c r="A1249" s="23" t="n">
        <v>1248</v>
      </c>
      <c r="B1249" s="24" t="n">
        <v>42006</v>
      </c>
      <c r="C1249" s="23" t="n">
        <v>8809</v>
      </c>
      <c r="D1249" s="25"/>
      <c r="E1249" s="25" t="n">
        <v>285000</v>
      </c>
      <c r="F1249" s="25"/>
      <c r="G1249" s="25" t="n">
        <v>53.4425</v>
      </c>
      <c r="H1249" s="25" t="n">
        <v>56.0275</v>
      </c>
      <c r="I1249" s="25" t="n">
        <v>2.299</v>
      </c>
      <c r="J1249" s="25" t="n">
        <v>17804.228</v>
      </c>
      <c r="K1249" s="25" t="n">
        <v>890488</v>
      </c>
      <c r="L1249" s="25" t="n">
        <v>1925</v>
      </c>
      <c r="M1249" s="25" t="n">
        <v>16.949</v>
      </c>
      <c r="N1249" s="25" t="n">
        <v>265144</v>
      </c>
      <c r="O1249" s="25" t="n">
        <v>12064.7</v>
      </c>
      <c r="P1249" s="25" t="n">
        <v>3265100</v>
      </c>
      <c r="Q1249" s="25" t="n">
        <v>97000</v>
      </c>
      <c r="R1249" s="25" t="n">
        <v>18213</v>
      </c>
      <c r="S1249" s="25" t="n">
        <v>11.71</v>
      </c>
      <c r="T1249" s="25" t="n">
        <v>122.2</v>
      </c>
      <c r="U1249" s="25" t="n">
        <v>21</v>
      </c>
      <c r="V1249" s="25" t="n">
        <v>91.7</v>
      </c>
      <c r="W1249" s="25" t="n">
        <v>102.215</v>
      </c>
      <c r="X1249" s="25" t="n">
        <v>3.125</v>
      </c>
      <c r="Y1249" s="25" t="n">
        <v>3.01545929908752</v>
      </c>
      <c r="Z1249" s="25" t="n">
        <v>59.7999420166016</v>
      </c>
      <c r="AA1249" s="25" t="n">
        <v>317099</v>
      </c>
      <c r="AB1249" s="26"/>
      <c r="AC1249" s="27" t="n">
        <v>1</v>
      </c>
      <c r="AD1249" s="28" t="n">
        <v>173.8</v>
      </c>
      <c r="AE1249" s="28" t="n">
        <v>0</v>
      </c>
      <c r="AF1249" s="27"/>
      <c r="AG1249" s="29" t="n">
        <f aca="false">6753.47943187+0.36116788*I1249+0.01252571*N1249-22.85359542*V1249+0.00407811*AA1249-0.00067349*E1249</f>
        <v>9080.97186194212</v>
      </c>
      <c r="AH1249" s="29" t="n">
        <f aca="false">A1249*'Simple Linear Regression'!$B$18+'Simple Linear Regression'!$B$17</f>
        <v>8949.92662765281</v>
      </c>
      <c r="AI1249" s="29" t="n">
        <f aca="false">7491.3971+0.0137554*N1249-0.00058829*E1249-34.3283*V1249+0.30565*L1249+54.6031*M1249</f>
        <v>9336.8353095</v>
      </c>
      <c r="AJ1249" s="29" t="n">
        <f aca="false">7491.3971-0.00058829*E1249+0.30565*L1249+54.6031*M1249+0.0137554*N1249-34.3283*V1249</f>
        <v>9336.8353095</v>
      </c>
      <c r="AK1249" s="30" t="n">
        <f aca="false">11611.58410651-152.38769329*I523+0.00324611*N523-2.92151591*V523-0.00770426*AA523-0.00077781*E523</f>
        <v>9409.4465342146</v>
      </c>
      <c r="AL1249" s="29" t="n">
        <f aca="false">2192.59+2373.87*I1249+0.0316653*N1249-15.7623*V1249+0.00202406*AA1249-0.000740146*E1249-0.00963493*(I1249*N1249)</f>
        <v>9158.33803520392</v>
      </c>
      <c r="AM1249" s="30" t="n">
        <f aca="false">5205.907083+122.0638992*I1249+13.609808*(N1249/1000)-1.245906883*AD1249+0.7746840854*AE1249-134.2474226*AC1249-1547.125689*IF(AND(B1249&gt;=DATE(2020,3,20),B1249&lt;=DATE(2020,6,26)),1,0)</f>
        <v>8744.3048807474</v>
      </c>
      <c r="AN1249" s="30" t="n">
        <f aca="false">IF(ISNUMBER(C1250),C1250,AN1250)-0.8328750492*(AD1251-AD1250)+3.274150872*(AE1251-AE1250)+0.7954612886*((IF(ISNUMBER(C1250),C1250,AN1250)-IF(ISNUMBER(C1249),C1249,AN1249))-(-0.8328750492*(AD1250-AD1249)+3.274150872*(AE1250-AE1249)))-1.394571582*AO1250+0.4181414112*AO1249</f>
        <v>8957.17750516818</v>
      </c>
      <c r="AP1249" s="31" t="n">
        <f aca="false">AQ1249+AR1248+'ARIMAX(1,1,1) Model'!$C$19*(AR1248-AR1247)+'ARIMAX(1,1,1) Model'!$C$20*AS1248</f>
        <v>9080.07258761304</v>
      </c>
      <c r="AQ1249" s="31" t="n">
        <f aca="false">'ARIMAX(1,1,1) Model'!$C$6*I1249+'ARIMAX(1,1,1) Model'!$C$7*N1249/1000+'ARIMAX(1,1,1) Model'!$C$8*AD1249+'ARIMAX(1,1,1) Model'!$C$9*AE1249+'ARIMAX(1,1,1) Model'!$C$10*AC1249+'ARIMAX(1,1,1) Model'!$C$11*IF(AND(B1249&gt;='ARIMAX(1,1,1) Model'!$C$25,B1249&lt;='ARIMAX(1,1,1) Model'!$C$26),1,0)+'ARIMAX(1,1,1) Model'!$C$12*E1249/1000+'ARIMAX(1,1,1) Model'!$C$13*V1249+'ARIMAX(1,1,1) Model'!$C$14*A1249+'ARIMAX(1,1,1) Model'!$C$15*SIN(2*PI()*A1249/'ARIMAX(1,1,1) Model'!$C$24)+'ARIMAX(1,1,1) Model'!$C$16*COS(2*PI()*A1249/'ARIMAX(1,1,1) Model'!$C$24)+'ARIMAX(1,1,1) Model'!$C$17*SIN(4*PI()*A1249/'ARIMAX(1,1,1) Model'!$C$24)+'ARIMAX(1,1,1) Model'!$C$18*COS(4*PI()*A1249/'ARIMAX(1,1,1) Model'!$C$24)</f>
        <v>2103.043339331</v>
      </c>
      <c r="AR1249" s="31" t="n">
        <f aca="false">IF(ISNUMBER(C1249),C1249,AP1249)-AQ1249</f>
        <v>6705.956660669</v>
      </c>
      <c r="AS1249" s="31" t="n">
        <f aca="false">IF(ISNUMBER(C1249),C1249-AP1249,0)</f>
        <v>-271.072587613038</v>
      </c>
      <c r="AT1249" s="32"/>
      <c r="AU1249" s="33"/>
      <c r="AV1249" s="33"/>
      <c r="AW1249" s="31"/>
      <c r="AX1249" s="31"/>
    </row>
    <row r="1250" customFormat="false" ht="16.5" hidden="false" customHeight="true" outlineLevel="0" collapsed="false">
      <c r="A1250" s="23" t="n">
        <v>1249</v>
      </c>
      <c r="B1250" s="24" t="n">
        <v>42013</v>
      </c>
      <c r="C1250" s="23" t="n">
        <v>8875</v>
      </c>
      <c r="D1250" s="25"/>
      <c r="E1250" s="25" t="n">
        <v>294000</v>
      </c>
      <c r="F1250" s="25"/>
      <c r="G1250" s="25" t="n">
        <v>48.774</v>
      </c>
      <c r="H1250" s="25" t="n">
        <v>49.466</v>
      </c>
      <c r="I1250" s="25" t="n">
        <v>2.214</v>
      </c>
      <c r="J1250" s="25" t="n">
        <v>17804.228</v>
      </c>
      <c r="K1250" s="25" t="n">
        <v>934415</v>
      </c>
      <c r="L1250" s="25" t="n">
        <v>1925</v>
      </c>
      <c r="M1250" s="25" t="n">
        <v>16.949</v>
      </c>
      <c r="N1250" s="25" t="n">
        <v>265144</v>
      </c>
      <c r="O1250" s="25" t="n">
        <v>12083.9</v>
      </c>
      <c r="P1250" s="25" t="n">
        <v>3265100</v>
      </c>
      <c r="Q1250" s="25" t="n">
        <v>97000</v>
      </c>
      <c r="R1250" s="25" t="n">
        <v>18213</v>
      </c>
      <c r="S1250" s="25" t="n">
        <v>11.71</v>
      </c>
      <c r="T1250" s="25" t="n">
        <v>122.2</v>
      </c>
      <c r="U1250" s="25" t="n">
        <v>21</v>
      </c>
      <c r="V1250" s="25" t="n">
        <v>87.7</v>
      </c>
      <c r="W1250" s="25" t="n">
        <v>102.4164</v>
      </c>
      <c r="X1250" s="25" t="n">
        <v>3.125</v>
      </c>
      <c r="Y1250" s="25" t="n">
        <v>3.01545929908752</v>
      </c>
      <c r="Z1250" s="25" t="n">
        <v>59.7999420166016</v>
      </c>
      <c r="AA1250" s="25" t="n">
        <v>317099</v>
      </c>
      <c r="AB1250" s="26"/>
      <c r="AC1250" s="27" t="n">
        <v>0</v>
      </c>
      <c r="AD1250" s="28" t="n">
        <v>210.8</v>
      </c>
      <c r="AE1250" s="28" t="n">
        <v>0</v>
      </c>
      <c r="AF1250" s="27"/>
      <c r="AG1250" s="29" t="n">
        <f aca="false">6753.47943187+0.36116788*I1250+0.01252571*N1250-22.85359542*V1250+0.00407811*AA1250-0.00067349*E1250</f>
        <v>9166.29413435232</v>
      </c>
      <c r="AH1250" s="29" t="n">
        <f aca="false">A1250*'Simple Linear Regression'!$B$18+'Simple Linear Regression'!$B$17</f>
        <v>8950.77966473671</v>
      </c>
      <c r="AI1250" s="29" t="n">
        <f aca="false">7491.3971+0.0137554*N1250-0.00058829*E1250-34.3283*V1250+0.30565*L1250+54.6031*M1250</f>
        <v>9468.8538995</v>
      </c>
      <c r="AJ1250" s="29" t="n">
        <f aca="false">7491.3971-0.00058829*E1250+0.30565*L1250+54.6031*M1250+0.0137554*N1250-34.3283*V1250</f>
        <v>9468.8538995</v>
      </c>
      <c r="AK1250" s="30" t="n">
        <f aca="false">11611.58410651-152.38769329*I524+0.00324611*N524-2.92151591*V524-0.00770426*AA524-0.00077781*E524</f>
        <v>9399.97917863653</v>
      </c>
      <c r="AL1250" s="29" t="n">
        <f aca="false">2192.59+2373.87*I1250+0.0316653*N1250-15.7623*V1250+0.00202406*AA1250-0.000740146*E1250-0.00963493*(I1250*N1250)</f>
        <v>9230.09170099712</v>
      </c>
      <c r="AM1250" s="30" t="n">
        <f aca="false">5205.907083+122.0638992*I1250+13.609808*(N1250/1000)-1.245906883*AD1250+0.7746840854*AE1250-134.2474226*AC1250-1547.125689*IF(AND(B1250&gt;=DATE(2020,3,20),B1250&lt;=DATE(2020,6,26)),1,0)</f>
        <v>8822.0783172444</v>
      </c>
      <c r="AN1250" s="30" t="n">
        <f aca="false">IF(ISNUMBER(C1251),C1251,AN1251)-0.8328750492*(AD1252-AD1251)+3.274150872*(AE1252-AE1251)+0.7954612886*((IF(ISNUMBER(C1251),C1251,AN1251)-IF(ISNUMBER(C1250),C1250,AN1250))-(-0.8328750492*(AD1251-AD1250)+3.274150872*(AE1251-AE1250)))-1.394571582*AO1251+0.4181414112*AO1250</f>
        <v>8870.36122095647</v>
      </c>
      <c r="AP1250" s="31" t="n">
        <f aca="false">AQ1250+AR1249+'ARIMAX(1,1,1) Model'!$C$19*(AR1249-AR1248)+'ARIMAX(1,1,1) Model'!$C$20*AS1249</f>
        <v>9030.37318133758</v>
      </c>
      <c r="AQ1250" s="31" t="n">
        <f aca="false">'ARIMAX(1,1,1) Model'!$C$6*I1250+'ARIMAX(1,1,1) Model'!$C$7*N1250/1000+'ARIMAX(1,1,1) Model'!$C$8*AD1250+'ARIMAX(1,1,1) Model'!$C$9*AE1250+'ARIMAX(1,1,1) Model'!$C$10*AC1250+'ARIMAX(1,1,1) Model'!$C$11*IF(AND(B1250&gt;='ARIMAX(1,1,1) Model'!$C$25,B1250&lt;='ARIMAX(1,1,1) Model'!$C$26),1,0)+'ARIMAX(1,1,1) Model'!$C$12*E1250/1000+'ARIMAX(1,1,1) Model'!$C$13*V1250+'ARIMAX(1,1,1) Model'!$C$14*A1250+'ARIMAX(1,1,1) Model'!$C$15*SIN(2*PI()*A1250/'ARIMAX(1,1,1) Model'!$C$24)+'ARIMAX(1,1,1) Model'!$C$16*COS(2*PI()*A1250/'ARIMAX(1,1,1) Model'!$C$24)+'ARIMAX(1,1,1) Model'!$C$17*SIN(4*PI()*A1250/'ARIMAX(1,1,1) Model'!$C$24)+'ARIMAX(1,1,1) Model'!$C$18*COS(4*PI()*A1250/'ARIMAX(1,1,1) Model'!$C$24)</f>
        <v>2160.62713194069</v>
      </c>
      <c r="AR1250" s="31" t="n">
        <f aca="false">IF(ISNUMBER(C1250),C1250,AP1250)-AQ1250</f>
        <v>6714.37286805931</v>
      </c>
      <c r="AS1250" s="31" t="n">
        <f aca="false">IF(ISNUMBER(C1250),C1250-AP1250,0)</f>
        <v>-155.37318133758</v>
      </c>
      <c r="AT1250" s="32"/>
      <c r="AU1250" s="33"/>
      <c r="AV1250" s="33"/>
      <c r="AW1250" s="31"/>
      <c r="AX1250" s="31"/>
    </row>
    <row r="1251" customFormat="false" ht="16.5" hidden="false" customHeight="true" outlineLevel="0" collapsed="false">
      <c r="A1251" s="23" t="n">
        <v>1250</v>
      </c>
      <c r="B1251" s="24" t="n">
        <v>42020</v>
      </c>
      <c r="C1251" s="23" t="n">
        <v>8851</v>
      </c>
      <c r="D1251" s="25"/>
      <c r="E1251" s="25" t="n">
        <v>304000</v>
      </c>
      <c r="F1251" s="25"/>
      <c r="G1251" s="25" t="n">
        <v>47.066</v>
      </c>
      <c r="H1251" s="25" t="n">
        <v>46.578</v>
      </c>
      <c r="I1251" s="25" t="n">
        <v>2.139</v>
      </c>
      <c r="J1251" s="25" t="n">
        <v>17804.228</v>
      </c>
      <c r="K1251" s="25" t="n">
        <v>934415</v>
      </c>
      <c r="L1251" s="25" t="n">
        <v>1925</v>
      </c>
      <c r="M1251" s="25" t="n">
        <v>17.178</v>
      </c>
      <c r="N1251" s="25" t="n">
        <v>241451</v>
      </c>
      <c r="O1251" s="25" t="n">
        <v>12083.9</v>
      </c>
      <c r="P1251" s="25" t="n">
        <v>3265100</v>
      </c>
      <c r="Q1251" s="25" t="n">
        <v>97000</v>
      </c>
      <c r="R1251" s="25" t="n">
        <v>18213</v>
      </c>
      <c r="S1251" s="25" t="n">
        <v>11.71</v>
      </c>
      <c r="T1251" s="25" t="n">
        <v>122.2</v>
      </c>
      <c r="U1251" s="25" t="n">
        <v>21</v>
      </c>
      <c r="V1251" s="25" t="n">
        <v>87.7</v>
      </c>
      <c r="W1251" s="25" t="n">
        <v>103.36484</v>
      </c>
      <c r="X1251" s="25" t="n">
        <v>3.125</v>
      </c>
      <c r="Y1251" s="25" t="n">
        <v>2.98084378242493</v>
      </c>
      <c r="Z1251" s="25" t="n">
        <v>58.5422668457031</v>
      </c>
      <c r="AA1251" s="25" t="n">
        <v>317099</v>
      </c>
      <c r="AB1251" s="26"/>
      <c r="AC1251" s="27" t="n">
        <v>0</v>
      </c>
      <c r="AD1251" s="28" t="n">
        <v>204.6</v>
      </c>
      <c r="AE1251" s="28" t="n">
        <v>0</v>
      </c>
      <c r="AF1251" s="27"/>
      <c r="AG1251" s="29" t="n">
        <f aca="false">6753.47943187+0.36116788*I1251+0.01252571*N1251-22.85359542*V1251+0.00407811*AA1251-0.00067349*E1251</f>
        <v>8862.76049973132</v>
      </c>
      <c r="AH1251" s="29" t="n">
        <f aca="false">A1251*'Simple Linear Regression'!$B$18+'Simple Linear Regression'!$B$17</f>
        <v>8951.63270182062</v>
      </c>
      <c r="AI1251" s="29" t="n">
        <f aca="false">7491.3971+0.0137554*N1251-0.00058829*E1251-34.3283*V1251+0.30565*L1251+54.6031*M1251</f>
        <v>9149.5684172</v>
      </c>
      <c r="AJ1251" s="29" t="n">
        <f aca="false">7491.3971-0.00058829*E1251+0.30565*L1251+54.6031*M1251+0.0137554*N1251-34.3283*V1251</f>
        <v>9149.5684172</v>
      </c>
      <c r="AK1251" s="30" t="n">
        <f aca="false">11611.58410651-152.38769329*I525+0.00324611*N525-2.92151591*V525-0.00770426*AA525-0.00077781*E525</f>
        <v>9389.12927356796</v>
      </c>
      <c r="AL1251" s="29" t="n">
        <f aca="false">2192.59+2373.87*I1251+0.0316653*N1251-15.7623*V1251+0.00202406*AA1251-0.000740146*E1251-0.00963493*(I1251*N1251)</f>
        <v>8974.29409718323</v>
      </c>
      <c r="AM1251" s="30" t="n">
        <f aca="false">5205.907083+122.0638992*I1251+13.609808*(N1251/1000)-1.245906883*AD1251+0.7746840854*AE1251-134.2474226*AC1251-1547.125689*IF(AND(B1251&gt;=DATE(2020,3,20),B1251&lt;=DATE(2020,6,26)),1,0)</f>
        <v>8498.190966535</v>
      </c>
      <c r="AN1251" s="30" t="n">
        <f aca="false">IF(ISNUMBER(C1252),C1252,AN1252)-0.8328750492*(AD1253-AD1252)+3.274150872*(AE1253-AE1252)+0.7954612886*((IF(ISNUMBER(C1252),C1252,AN1252)-IF(ISNUMBER(C1251),C1251,AN1251))-(-0.8328750492*(AD1252-AD1251)+3.274150872*(AE1252-AE1251)))-1.394571582*AO1252+0.4181414112*AO1251</f>
        <v>9112.75872733672</v>
      </c>
      <c r="AP1251" s="31" t="n">
        <f aca="false">AQ1251+AR1250+'ARIMAX(1,1,1) Model'!$C$19*(AR1250-AR1249)+'ARIMAX(1,1,1) Model'!$C$20*AS1250</f>
        <v>8982.29468393582</v>
      </c>
      <c r="AQ1251" s="31" t="n">
        <f aca="false">'ARIMAX(1,1,1) Model'!$C$6*I1251+'ARIMAX(1,1,1) Model'!$C$7*N1251/1000+'ARIMAX(1,1,1) Model'!$C$8*AD1251+'ARIMAX(1,1,1) Model'!$C$9*AE1251+'ARIMAX(1,1,1) Model'!$C$10*AC1251+'ARIMAX(1,1,1) Model'!$C$11*IF(AND(B1251&gt;='ARIMAX(1,1,1) Model'!$C$25,B1251&lt;='ARIMAX(1,1,1) Model'!$C$26),1,0)+'ARIMAX(1,1,1) Model'!$C$12*E1251/1000+'ARIMAX(1,1,1) Model'!$C$13*V1251+'ARIMAX(1,1,1) Model'!$C$14*A1251+'ARIMAX(1,1,1) Model'!$C$15*SIN(2*PI()*A1251/'ARIMAX(1,1,1) Model'!$C$24)+'ARIMAX(1,1,1) Model'!$C$16*COS(2*PI()*A1251/'ARIMAX(1,1,1) Model'!$C$24)+'ARIMAX(1,1,1) Model'!$C$17*SIN(4*PI()*A1251/'ARIMAX(1,1,1) Model'!$C$24)+'ARIMAX(1,1,1) Model'!$C$18*COS(4*PI()*A1251/'ARIMAX(1,1,1) Model'!$C$24)</f>
        <v>2127.25213421908</v>
      </c>
      <c r="AR1251" s="31" t="n">
        <f aca="false">IF(ISNUMBER(C1251),C1251,AP1251)-AQ1251</f>
        <v>6723.74786578092</v>
      </c>
      <c r="AS1251" s="31" t="n">
        <f aca="false">IF(ISNUMBER(C1251),C1251-AP1251,0)</f>
        <v>-131.294683935817</v>
      </c>
      <c r="AT1251" s="32"/>
      <c r="AU1251" s="33"/>
      <c r="AV1251" s="33"/>
      <c r="AW1251" s="31"/>
      <c r="AX1251" s="31"/>
    </row>
    <row r="1252" customFormat="false" ht="16.5" hidden="false" customHeight="true" outlineLevel="0" collapsed="false">
      <c r="A1252" s="23" t="n">
        <v>1251</v>
      </c>
      <c r="B1252" s="24" t="n">
        <v>42027</v>
      </c>
      <c r="C1252" s="23" t="n">
        <v>9022</v>
      </c>
      <c r="D1252" s="25"/>
      <c r="E1252" s="25" t="n">
        <v>298000</v>
      </c>
      <c r="F1252" s="25"/>
      <c r="G1252" s="25" t="n">
        <v>46.4575</v>
      </c>
      <c r="H1252" s="25" t="n">
        <v>46.4425</v>
      </c>
      <c r="I1252" s="25" t="n">
        <v>2.066</v>
      </c>
      <c r="J1252" s="25" t="n">
        <v>17804.228</v>
      </c>
      <c r="K1252" s="25" t="n">
        <v>934415</v>
      </c>
      <c r="L1252" s="25" t="n">
        <v>1925</v>
      </c>
      <c r="M1252" s="25" t="n">
        <v>17.178</v>
      </c>
      <c r="N1252" s="25" t="n">
        <v>241451</v>
      </c>
      <c r="O1252" s="25" t="n">
        <v>12083.9</v>
      </c>
      <c r="P1252" s="25" t="n">
        <v>3265100</v>
      </c>
      <c r="Q1252" s="25" t="n">
        <v>97000</v>
      </c>
      <c r="R1252" s="25" t="n">
        <v>18213</v>
      </c>
      <c r="S1252" s="25" t="n">
        <v>11.71</v>
      </c>
      <c r="T1252" s="25" t="n">
        <v>122.2</v>
      </c>
      <c r="U1252" s="25" t="n">
        <v>21</v>
      </c>
      <c r="V1252" s="25" t="n">
        <v>87.7</v>
      </c>
      <c r="W1252" s="25" t="n">
        <v>103.17986</v>
      </c>
      <c r="X1252" s="25" t="n">
        <v>3.125</v>
      </c>
      <c r="Y1252" s="25" t="n">
        <v>2.98084378242493</v>
      </c>
      <c r="Z1252" s="25" t="n">
        <v>58.5422668457031</v>
      </c>
      <c r="AA1252" s="25" t="n">
        <v>317099</v>
      </c>
      <c r="AB1252" s="26"/>
      <c r="AC1252" s="27" t="n">
        <v>0</v>
      </c>
      <c r="AD1252" s="28" t="n">
        <v>153.5</v>
      </c>
      <c r="AE1252" s="28" t="n">
        <v>0</v>
      </c>
      <c r="AF1252" s="27"/>
      <c r="AG1252" s="29" t="n">
        <f aca="false">6753.47943187+0.36116788*I1252+0.01252571*N1252-22.85359542*V1252+0.00407811*AA1252-0.00067349*E1252</f>
        <v>8866.77507447608</v>
      </c>
      <c r="AH1252" s="29" t="n">
        <f aca="false">A1252*'Simple Linear Regression'!$B$18+'Simple Linear Regression'!$B$17</f>
        <v>8952.48573890452</v>
      </c>
      <c r="AI1252" s="29" t="n">
        <f aca="false">7491.3971+0.0137554*N1252-0.00058829*E1252-34.3283*V1252+0.30565*L1252+54.6031*M1252</f>
        <v>9153.0981572</v>
      </c>
      <c r="AJ1252" s="29" t="n">
        <f aca="false">7491.3971-0.00058829*E1252+0.30565*L1252+54.6031*M1252+0.0137554*N1252-34.3283*V1252</f>
        <v>9153.0981572</v>
      </c>
      <c r="AK1252" s="30" t="n">
        <f aca="false">11611.58410651-152.38769329*I526+0.00324611*N526-2.92151591*V526-0.00770426*AA526-0.00077781*E526</f>
        <v>9398.68841128679</v>
      </c>
      <c r="AL1252" s="29" t="n">
        <f aca="false">2192.59+2373.87*I1252+0.0316653*N1252-15.7623*V1252+0.00202406*AA1252-0.000740146*E1252-0.00963493*(I1252*N1252)</f>
        <v>8975.26699747362</v>
      </c>
      <c r="AM1252" s="30" t="n">
        <f aca="false">5205.907083+122.0638992*I1252+13.609808*(N1252/1000)-1.245906883*AD1252+0.7746840854*AE1252-134.2474226*AC1252-1547.125689*IF(AND(B1252&gt;=DATE(2020,3,20),B1252&lt;=DATE(2020,6,26)),1,0)</f>
        <v>8552.9461436147</v>
      </c>
      <c r="AN1252" s="30" t="n">
        <f aca="false">IF(ISNUMBER(C1253),C1253,AN1253)-0.8328750492*(AD1254-AD1253)+3.274150872*(AE1254-AE1253)+0.7954612886*((IF(ISNUMBER(C1253),C1253,AN1253)-IF(ISNUMBER(C1252),C1252,AN1252))-(-0.8328750492*(AD1253-AD1252)+3.274150872*(AE1253-AE1252)))-1.394571582*AO1253+0.4181414112*AO1252</f>
        <v>7963.22354812779</v>
      </c>
      <c r="AP1252" s="31" t="n">
        <f aca="false">AQ1252+AR1251+'ARIMAX(1,1,1) Model'!$C$19*(AR1251-AR1250)+'ARIMAX(1,1,1) Model'!$C$20*AS1251</f>
        <v>8944.52054622977</v>
      </c>
      <c r="AQ1252" s="31" t="n">
        <f aca="false">'ARIMAX(1,1,1) Model'!$C$6*I1252+'ARIMAX(1,1,1) Model'!$C$7*N1252/1000+'ARIMAX(1,1,1) Model'!$C$8*AD1252+'ARIMAX(1,1,1) Model'!$C$9*AE1252+'ARIMAX(1,1,1) Model'!$C$10*AC1252+'ARIMAX(1,1,1) Model'!$C$11*IF(AND(B1252&gt;='ARIMAX(1,1,1) Model'!$C$25,B1252&lt;='ARIMAX(1,1,1) Model'!$C$26),1,0)+'ARIMAX(1,1,1) Model'!$C$12*E1252/1000+'ARIMAX(1,1,1) Model'!$C$13*V1252+'ARIMAX(1,1,1) Model'!$C$14*A1252+'ARIMAX(1,1,1) Model'!$C$15*SIN(2*PI()*A1252/'ARIMAX(1,1,1) Model'!$C$24)+'ARIMAX(1,1,1) Model'!$C$16*COS(2*PI()*A1252/'ARIMAX(1,1,1) Model'!$C$24)+'ARIMAX(1,1,1) Model'!$C$17*SIN(4*PI()*A1252/'ARIMAX(1,1,1) Model'!$C$24)+'ARIMAX(1,1,1) Model'!$C$18*COS(4*PI()*A1252/'ARIMAX(1,1,1) Model'!$C$24)</f>
        <v>2101.68214433879</v>
      </c>
      <c r="AR1252" s="31" t="n">
        <f aca="false">IF(ISNUMBER(C1252),C1252,AP1252)-AQ1252</f>
        <v>6920.31785566121</v>
      </c>
      <c r="AS1252" s="31" t="n">
        <f aca="false">IF(ISNUMBER(C1252),C1252-AP1252,0)</f>
        <v>77.479453770231</v>
      </c>
      <c r="AT1252" s="32"/>
      <c r="AU1252" s="33"/>
      <c r="AV1252" s="33"/>
      <c r="AW1252" s="31"/>
      <c r="AX1252" s="31"/>
    </row>
    <row r="1253" customFormat="false" ht="16.5" hidden="false" customHeight="true" outlineLevel="0" collapsed="false">
      <c r="A1253" s="23" t="n">
        <v>1252</v>
      </c>
      <c r="B1253" s="24" t="n">
        <v>42034</v>
      </c>
      <c r="C1253" s="23" t="n">
        <v>8442</v>
      </c>
      <c r="D1253" s="25"/>
      <c r="E1253" s="25" t="n">
        <v>261000</v>
      </c>
      <c r="F1253" s="25"/>
      <c r="G1253" s="25" t="n">
        <v>45.326</v>
      </c>
      <c r="H1253" s="25" t="n">
        <v>46.764</v>
      </c>
      <c r="I1253" s="25" t="n">
        <v>2.044</v>
      </c>
      <c r="J1253" s="25" t="n">
        <v>17804.228</v>
      </c>
      <c r="K1253" s="25" t="n">
        <v>934415</v>
      </c>
      <c r="L1253" s="25" t="n">
        <v>1925</v>
      </c>
      <c r="M1253" s="25" t="n">
        <v>17.178</v>
      </c>
      <c r="N1253" s="25" t="n">
        <v>241451</v>
      </c>
      <c r="O1253" s="25" t="n">
        <v>12083.9</v>
      </c>
      <c r="P1253" s="25" t="n">
        <v>3265100</v>
      </c>
      <c r="Q1253" s="25" t="n">
        <v>97000</v>
      </c>
      <c r="R1253" s="25" t="n">
        <v>18213</v>
      </c>
      <c r="S1253" s="25" t="n">
        <v>11.71</v>
      </c>
      <c r="T1253" s="25" t="n">
        <v>122.2</v>
      </c>
      <c r="U1253" s="25" t="n">
        <v>21</v>
      </c>
      <c r="V1253" s="25" t="n">
        <v>87.7</v>
      </c>
      <c r="W1253" s="25" t="n">
        <v>103.90095</v>
      </c>
      <c r="X1253" s="25" t="n">
        <v>3.125</v>
      </c>
      <c r="Y1253" s="25" t="n">
        <v>2.98084378242493</v>
      </c>
      <c r="Z1253" s="25" t="n">
        <v>58.5422668457031</v>
      </c>
      <c r="AA1253" s="25" t="n">
        <v>317099</v>
      </c>
      <c r="AB1253" s="26"/>
      <c r="AC1253" s="27" t="n">
        <v>0</v>
      </c>
      <c r="AD1253" s="28" t="n">
        <v>167.2</v>
      </c>
      <c r="AE1253" s="28" t="n">
        <v>0</v>
      </c>
      <c r="AF1253" s="27"/>
      <c r="AG1253" s="29" t="n">
        <f aca="false">6753.47943187+0.36116788*I1253+0.01252571*N1253-22.85359542*V1253+0.00407811*AA1253-0.00067349*E1253</f>
        <v>8891.68625878272</v>
      </c>
      <c r="AH1253" s="29" t="n">
        <f aca="false">A1253*'Simple Linear Regression'!$B$18+'Simple Linear Regression'!$B$17</f>
        <v>8953.33877598842</v>
      </c>
      <c r="AI1253" s="29" t="n">
        <f aca="false">7491.3971+0.0137554*N1253-0.00058829*E1253-34.3283*V1253+0.30565*L1253+54.6031*M1253</f>
        <v>9174.8648872</v>
      </c>
      <c r="AJ1253" s="29" t="n">
        <f aca="false">7491.3971-0.00058829*E1253+0.30565*L1253+54.6031*M1253+0.0137554*N1253-34.3283*V1253</f>
        <v>9174.8648872</v>
      </c>
      <c r="AK1253" s="30" t="n">
        <f aca="false">11611.58410651-152.38769329*I527+0.00324611*N527-2.92151591*V527-0.00770426*AA527-0.00077781*E527</f>
        <v>9356.00063156601</v>
      </c>
      <c r="AL1253" s="29" t="n">
        <f aca="false">2192.59+2373.87*I1253+0.0316653*N1253-15.7623*V1253+0.00202406*AA1253-0.000740146*E1253-0.00963493*(I1253*N1253)</f>
        <v>9001.60725610908</v>
      </c>
      <c r="AM1253" s="30" t="n">
        <f aca="false">5205.907083+122.0638992*I1253+13.609808*(N1253/1000)-1.245906883*AD1253+0.7746840854*AE1253-134.2474226*AC1253-1547.125689*IF(AND(B1253&gt;=DATE(2020,3,20),B1253&lt;=DATE(2020,6,26)),1,0)</f>
        <v>8533.1918135352</v>
      </c>
      <c r="AN1253" s="30" t="n">
        <f aca="false">IF(ISNUMBER(C1254),C1254,AN1254)-0.8328750492*(AD1255-AD1254)+3.274150872*(AE1255-AE1254)+0.7954612886*((IF(ISNUMBER(C1254),C1254,AN1254)-IF(ISNUMBER(C1253),C1253,AN1253))-(-0.8328750492*(AD1254-AD1253)+3.274150872*(AE1254-AE1253)))-1.394571582*AO1254+0.4181414112*AO1253</f>
        <v>8210.26114605781</v>
      </c>
      <c r="AP1253" s="31" t="n">
        <f aca="false">AQ1253+AR1252+'ARIMAX(1,1,1) Model'!$C$19*(AR1252-AR1251)+'ARIMAX(1,1,1) Model'!$C$20*AS1252</f>
        <v>9005.44537182857</v>
      </c>
      <c r="AQ1253" s="31" t="n">
        <f aca="false">'ARIMAX(1,1,1) Model'!$C$6*I1253+'ARIMAX(1,1,1) Model'!$C$7*N1253/1000+'ARIMAX(1,1,1) Model'!$C$8*AD1253+'ARIMAX(1,1,1) Model'!$C$9*AE1253+'ARIMAX(1,1,1) Model'!$C$10*AC1253+'ARIMAX(1,1,1) Model'!$C$11*IF(AND(B1253&gt;='ARIMAX(1,1,1) Model'!$C$25,B1253&lt;='ARIMAX(1,1,1) Model'!$C$26),1,0)+'ARIMAX(1,1,1) Model'!$C$12*E1253/1000+'ARIMAX(1,1,1) Model'!$C$13*V1253+'ARIMAX(1,1,1) Model'!$C$14*A1253+'ARIMAX(1,1,1) Model'!$C$15*SIN(2*PI()*A1253/'ARIMAX(1,1,1) Model'!$C$24)+'ARIMAX(1,1,1) Model'!$C$16*COS(2*PI()*A1253/'ARIMAX(1,1,1) Model'!$C$24)+'ARIMAX(1,1,1) Model'!$C$17*SIN(4*PI()*A1253/'ARIMAX(1,1,1) Model'!$C$24)+'ARIMAX(1,1,1) Model'!$C$18*COS(4*PI()*A1253/'ARIMAX(1,1,1) Model'!$C$24)</f>
        <v>2135.69369892487</v>
      </c>
      <c r="AR1253" s="31" t="n">
        <f aca="false">IF(ISNUMBER(C1253),C1253,AP1253)-AQ1253</f>
        <v>6306.30630107513</v>
      </c>
      <c r="AS1253" s="31" t="n">
        <f aca="false">IF(ISNUMBER(C1253),C1253-AP1253,0)</f>
        <v>-563.445371828568</v>
      </c>
      <c r="AT1253" s="32"/>
      <c r="AU1253" s="33"/>
      <c r="AV1253" s="33"/>
      <c r="AW1253" s="31"/>
      <c r="AX1253" s="31"/>
    </row>
    <row r="1254" customFormat="false" ht="16.5" hidden="false" customHeight="true" outlineLevel="0" collapsed="false">
      <c r="A1254" s="23" t="n">
        <v>1253</v>
      </c>
      <c r="B1254" s="24" t="n">
        <v>42041</v>
      </c>
      <c r="C1254" s="23" t="n">
        <v>8282</v>
      </c>
      <c r="D1254" s="25"/>
      <c r="E1254" s="25" t="n">
        <v>281000</v>
      </c>
      <c r="F1254" s="25"/>
      <c r="G1254" s="25" t="n">
        <v>50.576</v>
      </c>
      <c r="H1254" s="25" t="n">
        <v>54.616</v>
      </c>
      <c r="I1254" s="25" t="n">
        <v>2.068</v>
      </c>
      <c r="J1254" s="25" t="n">
        <v>17912.079</v>
      </c>
      <c r="K1254" s="25" t="n">
        <v>934415</v>
      </c>
      <c r="L1254" s="25" t="n">
        <v>1868</v>
      </c>
      <c r="M1254" s="25" t="n">
        <v>17.178</v>
      </c>
      <c r="N1254" s="25" t="n">
        <v>241451</v>
      </c>
      <c r="O1254" s="25" t="n">
        <v>12096.1</v>
      </c>
      <c r="P1254" s="25" t="n">
        <v>3265100</v>
      </c>
      <c r="Q1254" s="25" t="n">
        <v>97000</v>
      </c>
      <c r="R1254" s="25" t="n">
        <v>18213</v>
      </c>
      <c r="S1254" s="25" t="n">
        <v>11.71</v>
      </c>
      <c r="T1254" s="25" t="n">
        <v>122.8</v>
      </c>
      <c r="U1254" s="25" t="n">
        <v>21</v>
      </c>
      <c r="V1254" s="25" t="n">
        <v>91.9</v>
      </c>
      <c r="W1254" s="25" t="n">
        <v>104.79696</v>
      </c>
      <c r="X1254" s="25" t="n">
        <v>3.125</v>
      </c>
      <c r="Y1254" s="25" t="n">
        <v>2.98084378242493</v>
      </c>
      <c r="Z1254" s="25" t="n">
        <v>58.5422668457031</v>
      </c>
      <c r="AA1254" s="25" t="n">
        <v>317099</v>
      </c>
      <c r="AB1254" s="26"/>
      <c r="AC1254" s="27" t="n">
        <v>0</v>
      </c>
      <c r="AD1254" s="28" t="n">
        <v>199</v>
      </c>
      <c r="AE1254" s="28" t="n">
        <v>0</v>
      </c>
      <c r="AF1254" s="27"/>
      <c r="AG1254" s="29" t="n">
        <f aca="false">6753.47943187+0.36116788*I1254+0.01252571*N1254-22.85359542*V1254+0.00407811*AA1254-0.00067349*E1254</f>
        <v>8782.24002604784</v>
      </c>
      <c r="AH1254" s="29" t="n">
        <f aca="false">A1254*'Simple Linear Regression'!$B$18+'Simple Linear Regression'!$B$17</f>
        <v>8954.19181307233</v>
      </c>
      <c r="AI1254" s="29" t="n">
        <f aca="false">7491.3971+0.0137554*N1254-0.00058829*E1254-34.3283*V1254+0.30565*L1254+54.6031*M1254</f>
        <v>9001.4981772</v>
      </c>
      <c r="AJ1254" s="29" t="n">
        <f aca="false">7491.3971-0.00058829*E1254+0.30565*L1254+54.6031*M1254+0.0137554*N1254-34.3283*V1254</f>
        <v>9001.4981772</v>
      </c>
      <c r="AK1254" s="30" t="n">
        <f aca="false">11611.58410651-152.38769329*I528+0.00324611*N528-2.92151591*V528-0.00770426*AA528-0.00077781*E528</f>
        <v>9355.89170858907</v>
      </c>
      <c r="AL1254" s="29" t="n">
        <f aca="false">2192.59+2373.87*I1254+0.0316653*N1254-15.7623*V1254+0.00202406*AA1254-0.000740146*E1254-0.00963493*(I1254*N1254)</f>
        <v>8921.74283250676</v>
      </c>
      <c r="AM1254" s="30" t="n">
        <f aca="false">5205.907083+122.0638992*I1254+13.609808*(N1254/1000)-1.245906883*AD1254+0.7746840854*AE1254-134.2474226*AC1254-1547.125689*IF(AND(B1254&gt;=DATE(2020,3,20),B1254&lt;=DATE(2020,6,26)),1,0)</f>
        <v>8496.5015082366</v>
      </c>
      <c r="AN1254" s="30" t="n">
        <f aca="false">IF(ISNUMBER(C1255),C1255,AN1255)-0.8328750492*(AD1256-AD1255)+3.274150872*(AE1256-AE1255)+0.7954612886*((IF(ISNUMBER(C1255),C1255,AN1255)-IF(ISNUMBER(C1254),C1254,AN1254))-(-0.8328750492*(AD1255-AD1254)+3.274150872*(AE1255-AE1254)))-1.394571582*AO1255+0.4181414112*AO1254</f>
        <v>9143.12445097523</v>
      </c>
      <c r="AP1254" s="31" t="n">
        <f aca="false">AQ1254+AR1253+'ARIMAX(1,1,1) Model'!$C$19*(AR1253-AR1252)+'ARIMAX(1,1,1) Model'!$C$20*AS1253</f>
        <v>8960.32435295674</v>
      </c>
      <c r="AQ1254" s="31" t="n">
        <f aca="false">'ARIMAX(1,1,1) Model'!$C$6*I1254+'ARIMAX(1,1,1) Model'!$C$7*N1254/1000+'ARIMAX(1,1,1) Model'!$C$8*AD1254+'ARIMAX(1,1,1) Model'!$C$9*AE1254+'ARIMAX(1,1,1) Model'!$C$10*AC1254+'ARIMAX(1,1,1) Model'!$C$11*IF(AND(B1254&gt;='ARIMAX(1,1,1) Model'!$C$25,B1254&lt;='ARIMAX(1,1,1) Model'!$C$26),1,0)+'ARIMAX(1,1,1) Model'!$C$12*E1254/1000+'ARIMAX(1,1,1) Model'!$C$13*V1254+'ARIMAX(1,1,1) Model'!$C$14*A1254+'ARIMAX(1,1,1) Model'!$C$15*SIN(2*PI()*A1254/'ARIMAX(1,1,1) Model'!$C$24)+'ARIMAX(1,1,1) Model'!$C$16*COS(2*PI()*A1254/'ARIMAX(1,1,1) Model'!$C$24)+'ARIMAX(1,1,1) Model'!$C$17*SIN(4*PI()*A1254/'ARIMAX(1,1,1) Model'!$C$24)+'ARIMAX(1,1,1) Model'!$C$18*COS(4*PI()*A1254/'ARIMAX(1,1,1) Model'!$C$24)</f>
        <v>2206.75573232235</v>
      </c>
      <c r="AR1254" s="31" t="n">
        <f aca="false">IF(ISNUMBER(C1254),C1254,AP1254)-AQ1254</f>
        <v>6075.24426767765</v>
      </c>
      <c r="AS1254" s="31" t="n">
        <f aca="false">IF(ISNUMBER(C1254),C1254-AP1254,0)</f>
        <v>-678.324352956737</v>
      </c>
      <c r="AT1254" s="32"/>
      <c r="AU1254" s="33"/>
      <c r="AV1254" s="33"/>
      <c r="AW1254" s="31"/>
      <c r="AX1254" s="31"/>
    </row>
    <row r="1255" customFormat="false" ht="16.5" hidden="false" customHeight="true" outlineLevel="0" collapsed="false">
      <c r="A1255" s="23" t="n">
        <v>1254</v>
      </c>
      <c r="B1255" s="24" t="n">
        <v>42048</v>
      </c>
      <c r="C1255" s="23" t="n">
        <v>8809</v>
      </c>
      <c r="D1255" s="25"/>
      <c r="E1255" s="25" t="n">
        <v>298000</v>
      </c>
      <c r="F1255" s="25"/>
      <c r="G1255" s="25" t="n">
        <v>51.136</v>
      </c>
      <c r="H1255" s="25" t="n">
        <v>56.566</v>
      </c>
      <c r="I1255" s="25" t="n">
        <v>2.191</v>
      </c>
      <c r="J1255" s="25" t="n">
        <v>17912.079</v>
      </c>
      <c r="K1255" s="25" t="n">
        <v>989965</v>
      </c>
      <c r="L1255" s="25" t="n">
        <v>1868</v>
      </c>
      <c r="M1255" s="25" t="n">
        <v>17.178</v>
      </c>
      <c r="N1255" s="25" t="n">
        <v>241451</v>
      </c>
      <c r="O1255" s="25" t="n">
        <v>12096.1</v>
      </c>
      <c r="P1255" s="25" t="n">
        <v>3265100</v>
      </c>
      <c r="Q1255" s="25" t="n">
        <v>97000</v>
      </c>
      <c r="R1255" s="25" t="n">
        <v>18213</v>
      </c>
      <c r="S1255" s="25" t="n">
        <v>11.71</v>
      </c>
      <c r="T1255" s="25" t="n">
        <v>122.8</v>
      </c>
      <c r="U1255" s="25" t="n">
        <v>21</v>
      </c>
      <c r="V1255" s="25" t="n">
        <v>91.9</v>
      </c>
      <c r="W1255" s="25" t="n">
        <v>104.84338</v>
      </c>
      <c r="X1255" s="25" t="n">
        <v>3.125</v>
      </c>
      <c r="Y1255" s="25" t="n">
        <v>2.98084378242493</v>
      </c>
      <c r="Z1255" s="25" t="n">
        <v>58.5422668457031</v>
      </c>
      <c r="AA1255" s="25" t="n">
        <v>317099</v>
      </c>
      <c r="AB1255" s="26"/>
      <c r="AC1255" s="27" t="n">
        <v>0</v>
      </c>
      <c r="AD1255" s="28" t="n">
        <v>164.3</v>
      </c>
      <c r="AE1255" s="28" t="n">
        <v>1.7</v>
      </c>
      <c r="AF1255" s="27"/>
      <c r="AG1255" s="29" t="n">
        <f aca="false">6753.47943187+0.36116788*I1255+0.01252571*N1255-22.85359542*V1255+0.00407811*AA1255-0.00067349*E1255</f>
        <v>8770.83511969708</v>
      </c>
      <c r="AH1255" s="29" t="n">
        <f aca="false">A1255*'Simple Linear Regression'!$B$18+'Simple Linear Regression'!$B$17</f>
        <v>8955.04485015623</v>
      </c>
      <c r="AI1255" s="29" t="n">
        <f aca="false">7491.3971+0.0137554*N1255-0.00058829*E1255-34.3283*V1255+0.30565*L1255+54.6031*M1255</f>
        <v>8991.4972472</v>
      </c>
      <c r="AJ1255" s="29" t="n">
        <f aca="false">7491.3971-0.00058829*E1255+0.30565*L1255+54.6031*M1255+0.0137554*N1255-34.3283*V1255</f>
        <v>8991.4972472</v>
      </c>
      <c r="AK1255" s="30" t="n">
        <f aca="false">11611.58410651-152.38769329*I529+0.00324611*N529-2.92151591*V529-0.00770426*AA529-0.00077781*E529</f>
        <v>9349.65335705552</v>
      </c>
      <c r="AL1255" s="29" t="n">
        <f aca="false">2192.59+2373.87*I1255+0.0316653*N1255-15.7623*V1255+0.00202406*AA1255-0.000740146*E1255-0.00963493*(I1255*N1255)</f>
        <v>8915.00365204487</v>
      </c>
      <c r="AM1255" s="30" t="n">
        <f aca="false">5205.907083+122.0638992*I1255+13.609808*(N1255/1000)-1.245906883*AD1255+0.7746840854*AE1255-134.2474226*AC1255-1547.125689*IF(AND(B1255&gt;=DATE(2020,3,20),B1255&lt;=DATE(2020,6,26)),1,0)</f>
        <v>8556.06529962348</v>
      </c>
      <c r="AN1255" s="30" t="n">
        <f aca="false">IF(ISNUMBER(C1256),C1256,AN1256)-0.8328750492*(AD1257-AD1256)+3.274150872*(AE1257-AE1256)+0.7954612886*((IF(ISNUMBER(C1256),C1256,AN1256)-IF(ISNUMBER(C1255),C1255,AN1255))-(-0.8328750492*(AD1256-AD1255)+3.274150872*(AE1256-AE1255)))-1.394571582*AO1256+0.4181414112*AO1255</f>
        <v>9054.93510370586</v>
      </c>
      <c r="AP1255" s="31" t="n">
        <f aca="false">AQ1255+AR1254+'ARIMAX(1,1,1) Model'!$C$19*(AR1254-AR1253)+'ARIMAX(1,1,1) Model'!$C$20*AS1254</f>
        <v>8824.66155694372</v>
      </c>
      <c r="AQ1255" s="31" t="n">
        <f aca="false">'ARIMAX(1,1,1) Model'!$C$6*I1255+'ARIMAX(1,1,1) Model'!$C$7*N1255/1000+'ARIMAX(1,1,1) Model'!$C$8*AD1255+'ARIMAX(1,1,1) Model'!$C$9*AE1255+'ARIMAX(1,1,1) Model'!$C$10*AC1255+'ARIMAX(1,1,1) Model'!$C$11*IF(AND(B1255&gt;='ARIMAX(1,1,1) Model'!$C$25,B1255&lt;='ARIMAX(1,1,1) Model'!$C$26),1,0)+'ARIMAX(1,1,1) Model'!$C$12*E1255/1000+'ARIMAX(1,1,1) Model'!$C$13*V1255+'ARIMAX(1,1,1) Model'!$C$14*A1255+'ARIMAX(1,1,1) Model'!$C$15*SIN(2*PI()*A1255/'ARIMAX(1,1,1) Model'!$C$24)+'ARIMAX(1,1,1) Model'!$C$16*COS(2*PI()*A1255/'ARIMAX(1,1,1) Model'!$C$24)+'ARIMAX(1,1,1) Model'!$C$17*SIN(4*PI()*A1255/'ARIMAX(1,1,1) Model'!$C$24)+'ARIMAX(1,1,1) Model'!$C$18*COS(4*PI()*A1255/'ARIMAX(1,1,1) Model'!$C$24)</f>
        <v>2161.4045991762</v>
      </c>
      <c r="AR1255" s="31" t="n">
        <f aca="false">IF(ISNUMBER(C1255),C1255,AP1255)-AQ1255</f>
        <v>6647.5954008238</v>
      </c>
      <c r="AS1255" s="31" t="n">
        <f aca="false">IF(ISNUMBER(C1255),C1255-AP1255,0)</f>
        <v>-15.6615569437199</v>
      </c>
      <c r="AT1255" s="32"/>
      <c r="AU1255" s="33"/>
      <c r="AV1255" s="33"/>
      <c r="AW1255" s="31"/>
      <c r="AX1255" s="31"/>
    </row>
    <row r="1256" customFormat="false" ht="16.5" hidden="false" customHeight="true" outlineLevel="0" collapsed="false">
      <c r="A1256" s="23" t="n">
        <v>1255</v>
      </c>
      <c r="B1256" s="24" t="n">
        <v>42055</v>
      </c>
      <c r="C1256" s="23" t="n">
        <v>8915</v>
      </c>
      <c r="D1256" s="25"/>
      <c r="E1256" s="25" t="n">
        <v>285000</v>
      </c>
      <c r="F1256" s="25"/>
      <c r="G1256" s="25" t="n">
        <v>51.69</v>
      </c>
      <c r="H1256" s="25" t="n">
        <v>60.568</v>
      </c>
      <c r="I1256" s="25" t="n">
        <v>2.274</v>
      </c>
      <c r="J1256" s="25" t="n">
        <v>17912.079</v>
      </c>
      <c r="K1256" s="25" t="n">
        <v>989965</v>
      </c>
      <c r="L1256" s="25" t="n">
        <v>1868</v>
      </c>
      <c r="M1256" s="25" t="n">
        <v>16.91</v>
      </c>
      <c r="N1256" s="25" t="n">
        <v>252271</v>
      </c>
      <c r="O1256" s="25" t="n">
        <v>12096.1</v>
      </c>
      <c r="P1256" s="25" t="n">
        <v>3265100</v>
      </c>
      <c r="Q1256" s="25" t="n">
        <v>97000</v>
      </c>
      <c r="R1256" s="25" t="n">
        <v>18213</v>
      </c>
      <c r="S1256" s="25" t="n">
        <v>11.827</v>
      </c>
      <c r="T1256" s="25" t="n">
        <v>122.8</v>
      </c>
      <c r="U1256" s="25" t="n">
        <v>21</v>
      </c>
      <c r="V1256" s="25" t="n">
        <v>91.9</v>
      </c>
      <c r="W1256" s="25" t="n">
        <v>105.17048</v>
      </c>
      <c r="X1256" s="25" t="n">
        <v>3.125</v>
      </c>
      <c r="Y1256" s="25" t="n">
        <v>2.9262638092041</v>
      </c>
      <c r="Z1256" s="25" t="n">
        <v>58.5422668457031</v>
      </c>
      <c r="AA1256" s="25" t="n">
        <v>317099</v>
      </c>
      <c r="AB1256" s="26"/>
      <c r="AC1256" s="27" t="n">
        <v>0</v>
      </c>
      <c r="AD1256" s="28" t="n">
        <v>230</v>
      </c>
      <c r="AE1256" s="28" t="n">
        <v>0.8</v>
      </c>
      <c r="AF1256" s="27"/>
      <c r="AG1256" s="29" t="n">
        <f aca="false">6753.47943187+0.36116788*I1256+0.01252571*N1256-22.85359542*V1256+0.00407811*AA1256-0.00067349*E1256</f>
        <v>8915.14864883112</v>
      </c>
      <c r="AH1256" s="29" t="n">
        <f aca="false">A1256*'Simple Linear Regression'!$B$18+'Simple Linear Regression'!$B$17</f>
        <v>8955.89788724014</v>
      </c>
      <c r="AI1256" s="29" t="n">
        <f aca="false">7491.3971+0.0137554*N1256-0.00058829*E1256-34.3283*V1256+0.30565*L1256+54.6031*M1256</f>
        <v>9133.3448144</v>
      </c>
      <c r="AJ1256" s="29" t="n">
        <f aca="false">7491.3971-0.00058829*E1256+0.30565*L1256+54.6031*M1256+0.0137554*N1256-34.3283*V1256</f>
        <v>9133.3448144</v>
      </c>
      <c r="AK1256" s="30" t="n">
        <f aca="false">11611.58410651-152.38769329*I530+0.00324611*N530-2.92151591*V530-0.00770426*AA530-0.00077781*E530</f>
        <v>9322.61507105184</v>
      </c>
      <c r="AL1256" s="29" t="n">
        <f aca="false">2192.59+2373.87*I1256+0.0316653*N1256-15.7623*V1256+0.00202406*AA1256-0.000740146*E1256-0.00963493*(I1256*N1256)</f>
        <v>9034.12276744778</v>
      </c>
      <c r="AM1256" s="30" t="n">
        <f aca="false">5205.907083+122.0638992*I1256+13.609808*(N1256/1000)-1.245906883*AD1256+0.7746840854*AE1256-134.2474226*AC1256-1547.125689*IF(AND(B1256&gt;=DATE(2020,3,20),B1256&lt;=DATE(2020,6,26)),1,0)</f>
        <v>8630.90142792712</v>
      </c>
      <c r="AN1256" s="30" t="n">
        <f aca="false">IF(ISNUMBER(C1257),C1257,AN1257)-0.8328750492*(AD1258-AD1257)+3.274150872*(AE1258-AE1257)+0.7954612886*((IF(ISNUMBER(C1257),C1257,AN1257)-IF(ISNUMBER(C1256),C1256,AN1256))-(-0.8328750492*(AD1257-AD1256)+3.274150872*(AE1257-AE1256)))-1.394571582*AO1257+0.4181414112*AO1256</f>
        <v>8422.90922991221</v>
      </c>
      <c r="AP1256" s="31" t="n">
        <f aca="false">AQ1256+AR1255+'ARIMAX(1,1,1) Model'!$C$19*(AR1255-AR1254)+'ARIMAX(1,1,1) Model'!$C$20*AS1255</f>
        <v>8939.1135161148</v>
      </c>
      <c r="AQ1256" s="31" t="n">
        <f aca="false">'ARIMAX(1,1,1) Model'!$C$6*I1256+'ARIMAX(1,1,1) Model'!$C$7*N1256/1000+'ARIMAX(1,1,1) Model'!$C$8*AD1256+'ARIMAX(1,1,1) Model'!$C$9*AE1256+'ARIMAX(1,1,1) Model'!$C$10*AC1256+'ARIMAX(1,1,1) Model'!$C$11*IF(AND(B1256&gt;='ARIMAX(1,1,1) Model'!$C$25,B1256&lt;='ARIMAX(1,1,1) Model'!$C$26),1,0)+'ARIMAX(1,1,1) Model'!$C$12*E1256/1000+'ARIMAX(1,1,1) Model'!$C$13*V1256+'ARIMAX(1,1,1) Model'!$C$14*A1256+'ARIMAX(1,1,1) Model'!$C$15*SIN(2*PI()*A1256/'ARIMAX(1,1,1) Model'!$C$24)+'ARIMAX(1,1,1) Model'!$C$16*COS(2*PI()*A1256/'ARIMAX(1,1,1) Model'!$C$24)+'ARIMAX(1,1,1) Model'!$C$17*SIN(4*PI()*A1256/'ARIMAX(1,1,1) Model'!$C$24)+'ARIMAX(1,1,1) Model'!$C$18*COS(4*PI()*A1256/'ARIMAX(1,1,1) Model'!$C$24)</f>
        <v>2221.59905945067</v>
      </c>
      <c r="AR1256" s="31" t="n">
        <f aca="false">IF(ISNUMBER(C1256),C1256,AP1256)-AQ1256</f>
        <v>6693.40094054933</v>
      </c>
      <c r="AS1256" s="31" t="n">
        <f aca="false">IF(ISNUMBER(C1256),C1256-AP1256,0)</f>
        <v>-24.1135161147959</v>
      </c>
      <c r="AT1256" s="32"/>
      <c r="AU1256" s="33"/>
      <c r="AV1256" s="33"/>
      <c r="AW1256" s="31"/>
      <c r="AX1256" s="31"/>
    </row>
    <row r="1257" customFormat="false" ht="16.5" hidden="false" customHeight="true" outlineLevel="0" collapsed="false">
      <c r="A1257" s="23" t="n">
        <v>1256</v>
      </c>
      <c r="B1257" s="24" t="n">
        <v>42062</v>
      </c>
      <c r="C1257" s="23" t="n">
        <v>8630</v>
      </c>
      <c r="D1257" s="25"/>
      <c r="E1257" s="25" t="n">
        <v>305000</v>
      </c>
      <c r="F1257" s="25"/>
      <c r="G1257" s="25" t="n">
        <v>49.156</v>
      </c>
      <c r="H1257" s="25" t="n">
        <v>60.632</v>
      </c>
      <c r="I1257" s="25" t="n">
        <v>2.332</v>
      </c>
      <c r="J1257" s="25" t="n">
        <v>17912.079</v>
      </c>
      <c r="K1257" s="25" t="n">
        <v>989965</v>
      </c>
      <c r="L1257" s="25" t="n">
        <v>1868</v>
      </c>
      <c r="M1257" s="25" t="n">
        <v>16.91</v>
      </c>
      <c r="N1257" s="25" t="n">
        <v>252271</v>
      </c>
      <c r="O1257" s="25" t="n">
        <v>12096.1</v>
      </c>
      <c r="P1257" s="25" t="n">
        <v>3265100</v>
      </c>
      <c r="Q1257" s="25" t="n">
        <v>97000</v>
      </c>
      <c r="R1257" s="25" t="n">
        <v>18213</v>
      </c>
      <c r="S1257" s="25" t="n">
        <v>11.827</v>
      </c>
      <c r="T1257" s="25" t="n">
        <v>122.8</v>
      </c>
      <c r="U1257" s="25" t="n">
        <v>21</v>
      </c>
      <c r="V1257" s="25" t="n">
        <v>91.9</v>
      </c>
      <c r="W1257" s="25" t="n">
        <v>105.2436</v>
      </c>
      <c r="X1257" s="25" t="n">
        <v>3.125</v>
      </c>
      <c r="Y1257" s="25" t="n">
        <v>2.9262638092041</v>
      </c>
      <c r="Z1257" s="25" t="n">
        <v>58.5422668457031</v>
      </c>
      <c r="AA1257" s="25" t="n">
        <v>317099</v>
      </c>
      <c r="AB1257" s="26"/>
      <c r="AC1257" s="27" t="n">
        <v>0</v>
      </c>
      <c r="AD1257" s="28" t="n">
        <v>218.3</v>
      </c>
      <c r="AE1257" s="28" t="n">
        <v>0.8</v>
      </c>
      <c r="AF1257" s="27"/>
      <c r="AG1257" s="29" t="n">
        <f aca="false">6753.47943187+0.36116788*I1257+0.01252571*N1257-22.85359542*V1257+0.00407811*AA1257-0.00067349*E1257</f>
        <v>8901.69979656816</v>
      </c>
      <c r="AH1257" s="29" t="n">
        <f aca="false">A1257*'Simple Linear Regression'!$B$18+'Simple Linear Regression'!$B$17</f>
        <v>8956.75092432404</v>
      </c>
      <c r="AI1257" s="29" t="n">
        <f aca="false">7491.3971+0.0137554*N1257-0.00058829*E1257-34.3283*V1257+0.30565*L1257+54.6031*M1257</f>
        <v>9121.5790144</v>
      </c>
      <c r="AJ1257" s="29" t="n">
        <f aca="false">7491.3971-0.00058829*E1257+0.30565*L1257+54.6031*M1257+0.0137554*N1257-34.3283*V1257</f>
        <v>9121.5790144</v>
      </c>
      <c r="AK1257" s="30" t="n">
        <f aca="false">11611.58410651-152.38769329*I531+0.00324611*N531-2.92151591*V531-0.00770426*AA531-0.00077781*E531</f>
        <v>9334.28222105184</v>
      </c>
      <c r="AL1257" s="29" t="n">
        <f aca="false">2192.59+2373.87*I1257+0.0316653*N1257-15.7623*V1257+0.00202406*AA1257-0.000740146*E1257-0.00963493*(I1257*N1257)</f>
        <v>9016.02872873804</v>
      </c>
      <c r="AM1257" s="30" t="n">
        <f aca="false">5205.907083+122.0638992*I1257+13.609808*(N1257/1000)-1.245906883*AD1257+0.7746840854*AE1257-134.2474226*AC1257-1547.125689*IF(AND(B1257&gt;=DATE(2020,3,20),B1257&lt;=DATE(2020,6,26)),1,0)</f>
        <v>8652.55824461182</v>
      </c>
      <c r="AN1257" s="30" t="n">
        <f aca="false">IF(ISNUMBER(C1258),C1258,AN1258)-0.8328750492*(AD1259-AD1258)+3.274150872*(AE1259-AE1258)+0.7954612886*((IF(ISNUMBER(C1258),C1258,AN1258)-IF(ISNUMBER(C1257),C1257,AN1257))-(-0.8328750492*(AD1258-AD1257)+3.274150872*(AE1258-AE1257)))-1.394571582*AO1258+0.4181414112*AO1257</f>
        <v>8459.63449935877</v>
      </c>
      <c r="AP1257" s="31" t="n">
        <f aca="false">AQ1257+AR1256+'ARIMAX(1,1,1) Model'!$C$19*(AR1256-AR1255)+'ARIMAX(1,1,1) Model'!$C$20*AS1256</f>
        <v>8937.07126712719</v>
      </c>
      <c r="AQ1257" s="31" t="n">
        <f aca="false">'ARIMAX(1,1,1) Model'!$C$6*I1257+'ARIMAX(1,1,1) Model'!$C$7*N1257/1000+'ARIMAX(1,1,1) Model'!$C$8*AD1257+'ARIMAX(1,1,1) Model'!$C$9*AE1257+'ARIMAX(1,1,1) Model'!$C$10*AC1257+'ARIMAX(1,1,1) Model'!$C$11*IF(AND(B1257&gt;='ARIMAX(1,1,1) Model'!$C$25,B1257&lt;='ARIMAX(1,1,1) Model'!$C$26),1,0)+'ARIMAX(1,1,1) Model'!$C$12*E1257/1000+'ARIMAX(1,1,1) Model'!$C$13*V1257+'ARIMAX(1,1,1) Model'!$C$14*A1257+'ARIMAX(1,1,1) Model'!$C$15*SIN(2*PI()*A1257/'ARIMAX(1,1,1) Model'!$C$24)+'ARIMAX(1,1,1) Model'!$C$16*COS(2*PI()*A1257/'ARIMAX(1,1,1) Model'!$C$24)+'ARIMAX(1,1,1) Model'!$C$17*SIN(4*PI()*A1257/'ARIMAX(1,1,1) Model'!$C$24)+'ARIMAX(1,1,1) Model'!$C$18*COS(4*PI()*A1257/'ARIMAX(1,1,1) Model'!$C$24)</f>
        <v>2217.49865926865</v>
      </c>
      <c r="AR1257" s="31" t="n">
        <f aca="false">IF(ISNUMBER(C1257),C1257,AP1257)-AQ1257</f>
        <v>6412.50134073135</v>
      </c>
      <c r="AS1257" s="31" t="n">
        <f aca="false">IF(ISNUMBER(C1257),C1257-AP1257,0)</f>
        <v>-307.071267127189</v>
      </c>
      <c r="AT1257" s="32"/>
      <c r="AU1257" s="33"/>
      <c r="AV1257" s="33"/>
      <c r="AW1257" s="31"/>
      <c r="AX1257" s="31"/>
    </row>
    <row r="1258" customFormat="false" ht="16.5" hidden="false" customHeight="true" outlineLevel="0" collapsed="false">
      <c r="A1258" s="23" t="n">
        <v>1257</v>
      </c>
      <c r="B1258" s="24" t="n">
        <v>42069</v>
      </c>
      <c r="C1258" s="23" t="n">
        <v>8515</v>
      </c>
      <c r="D1258" s="25"/>
      <c r="E1258" s="25" t="n">
        <v>317000</v>
      </c>
      <c r="F1258" s="25"/>
      <c r="G1258" s="25" t="n">
        <v>50.384</v>
      </c>
      <c r="H1258" s="25" t="n">
        <v>60.118</v>
      </c>
      <c r="I1258" s="25" t="n">
        <v>2.473</v>
      </c>
      <c r="J1258" s="25" t="n">
        <v>17912.079</v>
      </c>
      <c r="K1258" s="25" t="n">
        <v>989965</v>
      </c>
      <c r="L1258" s="25" t="n">
        <v>1868</v>
      </c>
      <c r="M1258" s="25" t="n">
        <v>16.91</v>
      </c>
      <c r="N1258" s="25" t="n">
        <v>252271</v>
      </c>
      <c r="O1258" s="25" t="n">
        <v>12096.1</v>
      </c>
      <c r="P1258" s="25" t="n">
        <v>3265100</v>
      </c>
      <c r="Q1258" s="25" t="n">
        <v>97000</v>
      </c>
      <c r="R1258" s="25" t="n">
        <v>20594</v>
      </c>
      <c r="S1258" s="25" t="n">
        <v>11.827</v>
      </c>
      <c r="T1258" s="25" t="n">
        <v>122.8</v>
      </c>
      <c r="U1258" s="25" t="n">
        <v>21</v>
      </c>
      <c r="V1258" s="25" t="n">
        <v>91.9</v>
      </c>
      <c r="W1258" s="25" t="n">
        <v>105.44672</v>
      </c>
      <c r="X1258" s="25" t="n">
        <v>3.125</v>
      </c>
      <c r="Y1258" s="25" t="n">
        <v>2.9262638092041</v>
      </c>
      <c r="Z1258" s="25" t="n">
        <v>58.5422668457031</v>
      </c>
      <c r="AA1258" s="25" t="n">
        <v>319601</v>
      </c>
      <c r="AB1258" s="26"/>
      <c r="AC1258" s="27" t="n">
        <v>0</v>
      </c>
      <c r="AD1258" s="28" t="n">
        <v>187.8</v>
      </c>
      <c r="AE1258" s="28" t="n">
        <v>1.4</v>
      </c>
      <c r="AF1258" s="27"/>
      <c r="AG1258" s="29" t="n">
        <f aca="false">6753.47943187+0.36116788*I1258+0.01252571*N1258-22.85359542*V1258+0.00407811*AA1258-0.00067349*E1258</f>
        <v>8903.87227245924</v>
      </c>
      <c r="AH1258" s="29" t="n">
        <f aca="false">A1258*'Simple Linear Regression'!$B$18+'Simple Linear Regression'!$B$17</f>
        <v>8957.60396140795</v>
      </c>
      <c r="AI1258" s="29" t="n">
        <f aca="false">7491.3971+0.0137554*N1258-0.00058829*E1258-34.3283*V1258+0.30565*L1258+54.6031*M1258</f>
        <v>9114.5195344</v>
      </c>
      <c r="AJ1258" s="29" t="n">
        <f aca="false">7491.3971-0.00058829*E1258+0.30565*L1258+54.6031*M1258+0.0137554*N1258-34.3283*V1258</f>
        <v>9114.5195344</v>
      </c>
      <c r="AK1258" s="30" t="n">
        <f aca="false">11611.58410651-152.38769329*I532+0.00324611*N532-2.92151591*V532-0.00770426*AA532-0.00077781*E532</f>
        <v>9320.71338870682</v>
      </c>
      <c r="AL1258" s="29" t="n">
        <f aca="false">2192.59+2373.87*I1258+0.0316653*N1258-15.7623*V1258+0.00202406*AA1258-0.000740146*E1258-0.00963493*(I1258*N1258)</f>
        <v>9004.21035178781</v>
      </c>
      <c r="AM1258" s="30" t="n">
        <f aca="false">5205.907083+122.0638992*I1258+13.609808*(N1258/1000)-1.245906883*AD1258+0.7746840854*AE1258-134.2474226*AC1258-1547.125689*IF(AND(B1258&gt;=DATE(2020,3,20),B1258&lt;=DATE(2020,6,26)),1,0)</f>
        <v>8708.23422478176</v>
      </c>
      <c r="AN1258" s="30" t="n">
        <f aca="false">IF(ISNUMBER(C1259),C1259,AN1259)-0.8328750492*(AD1260-AD1259)+3.274150872*(AE1260-AE1259)+0.7954612886*((IF(ISNUMBER(C1259),C1259,AN1259)-IF(ISNUMBER(C1258),C1258,AN1258))-(-0.8328750492*(AD1259-AD1258)+3.274150872*(AE1259-AE1258)))-1.394571582*AO1259+0.4181414112*AO1258</f>
        <v>9853.89800155666</v>
      </c>
      <c r="AP1258" s="31" t="n">
        <f aca="false">AQ1258+AR1257+'ARIMAX(1,1,1) Model'!$C$19*(AR1257-AR1256)+'ARIMAX(1,1,1) Model'!$C$20*AS1257</f>
        <v>8859.51077124499</v>
      </c>
      <c r="AQ1258" s="31" t="n">
        <f aca="false">'ARIMAX(1,1,1) Model'!$C$6*I1258+'ARIMAX(1,1,1) Model'!$C$7*N1258/1000+'ARIMAX(1,1,1) Model'!$C$8*AD1258+'ARIMAX(1,1,1) Model'!$C$9*AE1258+'ARIMAX(1,1,1) Model'!$C$10*AC1258+'ARIMAX(1,1,1) Model'!$C$11*IF(AND(B1258&gt;='ARIMAX(1,1,1) Model'!$C$25,B1258&lt;='ARIMAX(1,1,1) Model'!$C$26),1,0)+'ARIMAX(1,1,1) Model'!$C$12*E1258/1000+'ARIMAX(1,1,1) Model'!$C$13*V1258+'ARIMAX(1,1,1) Model'!$C$14*A1258+'ARIMAX(1,1,1) Model'!$C$15*SIN(2*PI()*A1258/'ARIMAX(1,1,1) Model'!$C$24)+'ARIMAX(1,1,1) Model'!$C$16*COS(2*PI()*A1258/'ARIMAX(1,1,1) Model'!$C$24)+'ARIMAX(1,1,1) Model'!$C$17*SIN(4*PI()*A1258/'ARIMAX(1,1,1) Model'!$C$24)+'ARIMAX(1,1,1) Model'!$C$18*COS(4*PI()*A1258/'ARIMAX(1,1,1) Model'!$C$24)</f>
        <v>2198.0162529108</v>
      </c>
      <c r="AR1258" s="31" t="n">
        <f aca="false">IF(ISNUMBER(C1258),C1258,AP1258)-AQ1258</f>
        <v>6316.9837470892</v>
      </c>
      <c r="AS1258" s="31" t="n">
        <f aca="false">IF(ISNUMBER(C1258),C1258-AP1258,0)</f>
        <v>-344.510771244986</v>
      </c>
      <c r="AT1258" s="32"/>
      <c r="AU1258" s="33"/>
      <c r="AV1258" s="33"/>
      <c r="AW1258" s="31"/>
      <c r="AX1258" s="31"/>
    </row>
    <row r="1259" customFormat="false" ht="16.5" hidden="false" customHeight="true" outlineLevel="0" collapsed="false">
      <c r="A1259" s="23" t="n">
        <v>1258</v>
      </c>
      <c r="B1259" s="24" t="n">
        <v>42076</v>
      </c>
      <c r="C1259" s="23" t="n">
        <v>9260</v>
      </c>
      <c r="D1259" s="25"/>
      <c r="E1259" s="25" t="n">
        <v>293000</v>
      </c>
      <c r="F1259" s="25"/>
      <c r="G1259" s="25" t="n">
        <v>47.686</v>
      </c>
      <c r="H1259" s="25" t="n">
        <v>56.508</v>
      </c>
      <c r="I1259" s="25" t="n">
        <v>2.487</v>
      </c>
      <c r="J1259" s="25" t="n">
        <v>17912.079</v>
      </c>
      <c r="K1259" s="25" t="n">
        <v>844733</v>
      </c>
      <c r="L1259" s="25" t="n">
        <v>1651</v>
      </c>
      <c r="M1259" s="25" t="n">
        <v>16.91</v>
      </c>
      <c r="N1259" s="25" t="n">
        <v>252271</v>
      </c>
      <c r="O1259" s="25" t="n">
        <v>12066.7</v>
      </c>
      <c r="P1259" s="25" t="n">
        <v>3265100</v>
      </c>
      <c r="Q1259" s="25" t="n">
        <v>97000</v>
      </c>
      <c r="R1259" s="25" t="n">
        <v>20594</v>
      </c>
      <c r="S1259" s="25" t="n">
        <v>11.827</v>
      </c>
      <c r="T1259" s="25" t="n">
        <v>122.8</v>
      </c>
      <c r="U1259" s="25" t="n">
        <v>21</v>
      </c>
      <c r="V1259" s="25" t="n">
        <v>94.1</v>
      </c>
      <c r="W1259" s="25" t="n">
        <v>106.234575</v>
      </c>
      <c r="X1259" s="25" t="n">
        <v>3.125</v>
      </c>
      <c r="Y1259" s="25" t="n">
        <v>2.9262638092041</v>
      </c>
      <c r="Z1259" s="25" t="n">
        <v>58.5422668457031</v>
      </c>
      <c r="AA1259" s="25" t="n">
        <v>319601</v>
      </c>
      <c r="AB1259" s="26"/>
      <c r="AC1259" s="27" t="n">
        <v>0</v>
      </c>
      <c r="AD1259" s="28" t="n">
        <v>124.2</v>
      </c>
      <c r="AE1259" s="28" t="n">
        <v>2.9</v>
      </c>
      <c r="AF1259" s="27"/>
      <c r="AG1259" s="29" t="n">
        <f aca="false">6753.47943187+0.36116788*I1259+0.01252571*N1259-22.85359542*V1259+0.00407811*AA1259-0.00067349*E1259</f>
        <v>8869.76317888556</v>
      </c>
      <c r="AH1259" s="29" t="n">
        <f aca="false">A1259*'Simple Linear Regression'!$B$18+'Simple Linear Regression'!$B$17</f>
        <v>8958.45699849185</v>
      </c>
      <c r="AI1259" s="29" t="n">
        <f aca="false">7491.3971+0.0137554*N1259-0.00058829*E1259-34.3283*V1259+0.30565*L1259+54.6031*M1259</f>
        <v>8986.7901844</v>
      </c>
      <c r="AJ1259" s="29" t="n">
        <f aca="false">7491.3971-0.00058829*E1259+0.30565*L1259+54.6031*M1259+0.0137554*N1259-34.3283*V1259</f>
        <v>8986.7901844</v>
      </c>
      <c r="AK1259" s="30" t="n">
        <f aca="false">11611.58410651-152.38769329*I533+0.00324611*N533-2.92151591*V533-0.00770426*AA533-0.00077781*E533</f>
        <v>9314.906411363</v>
      </c>
      <c r="AL1259" s="29" t="n">
        <f aca="false">2192.59+2373.87*I1259+0.0316653*N1259-15.7623*V1259+0.00202406*AA1259-0.000740146*E1259-0.00963493*(I1259*N1259)</f>
        <v>8986.50238782339</v>
      </c>
      <c r="AM1259" s="30" t="n">
        <f aca="false">5205.907083+122.0638992*I1259+13.609808*(N1259/1000)-1.245906883*AD1259+0.7746840854*AE1259-134.2474226*AC1259-1547.125689*IF(AND(B1259&gt;=DATE(2020,3,20),B1259&lt;=DATE(2020,6,26)),1,0)</f>
        <v>8790.34482325746</v>
      </c>
      <c r="AN1259" s="30" t="n">
        <f aca="false">IF(ISNUMBER(C1260),C1260,AN1260)-0.8328750492*(AD1261-AD1260)+3.274150872*(AE1261-AE1260)+0.7954612886*((IF(ISNUMBER(C1260),C1260,AN1260)-IF(ISNUMBER(C1259),C1259,AN1259))-(-0.8328750492*(AD1260-AD1259)+3.274150872*(AE1260-AE1259)))-1.394571582*AO1260+0.4181414112*AO1259</f>
        <v>8045.60073029007</v>
      </c>
      <c r="AP1259" s="31" t="n">
        <f aca="false">AQ1259+AR1258+'ARIMAX(1,1,1) Model'!$C$19*(AR1258-AR1257)+'ARIMAX(1,1,1) Model'!$C$20*AS1258</f>
        <v>8874.72013374177</v>
      </c>
      <c r="AQ1259" s="31" t="n">
        <f aca="false">'ARIMAX(1,1,1) Model'!$C$6*I1259+'ARIMAX(1,1,1) Model'!$C$7*N1259/1000+'ARIMAX(1,1,1) Model'!$C$8*AD1259+'ARIMAX(1,1,1) Model'!$C$9*AE1259+'ARIMAX(1,1,1) Model'!$C$10*AC1259+'ARIMAX(1,1,1) Model'!$C$11*IF(AND(B1259&gt;='ARIMAX(1,1,1) Model'!$C$25,B1259&lt;='ARIMAX(1,1,1) Model'!$C$26),1,0)+'ARIMAX(1,1,1) Model'!$C$12*E1259/1000+'ARIMAX(1,1,1) Model'!$C$13*V1259+'ARIMAX(1,1,1) Model'!$C$14*A1259+'ARIMAX(1,1,1) Model'!$C$15*SIN(2*PI()*A1259/'ARIMAX(1,1,1) Model'!$C$24)+'ARIMAX(1,1,1) Model'!$C$16*COS(2*PI()*A1259/'ARIMAX(1,1,1) Model'!$C$24)+'ARIMAX(1,1,1) Model'!$C$17*SIN(4*PI()*A1259/'ARIMAX(1,1,1) Model'!$C$24)+'ARIMAX(1,1,1) Model'!$C$18*COS(4*PI()*A1259/'ARIMAX(1,1,1) Model'!$C$24)</f>
        <v>2256.96391771519</v>
      </c>
      <c r="AR1259" s="31" t="n">
        <f aca="false">IF(ISNUMBER(C1259),C1259,AP1259)-AQ1259</f>
        <v>7003.03608228481</v>
      </c>
      <c r="AS1259" s="31" t="n">
        <f aca="false">IF(ISNUMBER(C1259),C1259-AP1259,0)</f>
        <v>385.279866258235</v>
      </c>
      <c r="AT1259" s="32"/>
      <c r="AU1259" s="33"/>
      <c r="AV1259" s="33"/>
      <c r="AW1259" s="31"/>
      <c r="AX1259" s="31"/>
    </row>
    <row r="1260" customFormat="false" ht="16.5" hidden="false" customHeight="true" outlineLevel="0" collapsed="false">
      <c r="A1260" s="23" t="n">
        <v>1259</v>
      </c>
      <c r="B1260" s="24" t="n">
        <v>42083</v>
      </c>
      <c r="C1260" s="23" t="n">
        <v>8619</v>
      </c>
      <c r="D1260" s="25"/>
      <c r="E1260" s="25" t="n">
        <v>290000</v>
      </c>
      <c r="F1260" s="25"/>
      <c r="G1260" s="25" t="n">
        <v>44.394</v>
      </c>
      <c r="H1260" s="25" t="n">
        <v>52.72</v>
      </c>
      <c r="I1260" s="25" t="n">
        <v>2.453</v>
      </c>
      <c r="J1260" s="25" t="n">
        <v>17912.079</v>
      </c>
      <c r="K1260" s="25" t="n">
        <v>844733</v>
      </c>
      <c r="L1260" s="25" t="n">
        <v>1651</v>
      </c>
      <c r="M1260" s="25" t="n">
        <v>16.891</v>
      </c>
      <c r="N1260" s="25" t="n">
        <v>233498</v>
      </c>
      <c r="O1260" s="25" t="n">
        <v>12066.7</v>
      </c>
      <c r="P1260" s="25" t="n">
        <v>3309540</v>
      </c>
      <c r="Q1260" s="25" t="n">
        <v>97000</v>
      </c>
      <c r="R1260" s="25" t="n">
        <v>20594</v>
      </c>
      <c r="S1260" s="25" t="n">
        <v>11.827</v>
      </c>
      <c r="T1260" s="25" t="n">
        <v>122.8</v>
      </c>
      <c r="U1260" s="25" t="n">
        <v>21</v>
      </c>
      <c r="V1260" s="25" t="n">
        <v>94.1</v>
      </c>
      <c r="W1260" s="25" t="n">
        <v>108.25028</v>
      </c>
      <c r="X1260" s="25" t="n">
        <v>3.125</v>
      </c>
      <c r="Y1260" s="25" t="n">
        <v>2.83026552200317</v>
      </c>
      <c r="Z1260" s="25" t="n">
        <v>58.5422668457031</v>
      </c>
      <c r="AA1260" s="25" t="n">
        <v>319601</v>
      </c>
      <c r="AB1260" s="26"/>
      <c r="AC1260" s="27" t="n">
        <v>0</v>
      </c>
      <c r="AD1260" s="28" t="n">
        <v>94.9</v>
      </c>
      <c r="AE1260" s="28" t="n">
        <v>9.9</v>
      </c>
      <c r="AF1260" s="27"/>
      <c r="AG1260" s="29" t="n">
        <f aca="false">6753.47943187+0.36116788*I1260+0.01252571*N1260-22.85359542*V1260+0.00407811*AA1260-0.00067349*E1260</f>
        <v>8636.62621534764</v>
      </c>
      <c r="AH1260" s="29" t="n">
        <f aca="false">A1260*'Simple Linear Regression'!$B$18+'Simple Linear Regression'!$B$17</f>
        <v>8959.31003557575</v>
      </c>
      <c r="AI1260" s="29" t="n">
        <f aca="false">7491.3971+0.0137554*N1260-0.00058829*E1260-34.3283*V1260+0.30565*L1260+54.6031*M1260</f>
        <v>8729.2874713</v>
      </c>
      <c r="AJ1260" s="29" t="n">
        <f aca="false">7491.3971-0.00058829*E1260+0.30565*L1260+54.6031*M1260+0.0137554*N1260-34.3283*V1260</f>
        <v>8729.2874713</v>
      </c>
      <c r="AK1260" s="30" t="n">
        <f aca="false">11611.58410651-152.38769329*I534+0.00324611*N534-2.92151591*V534-0.00770426*AA534-0.00077781*E534</f>
        <v>9287.15905214941</v>
      </c>
      <c r="AL1260" s="29" t="n">
        <f aca="false">2192.59+2373.87*I1260+0.0316653*N1260-15.7623*V1260+0.00202406*AA1260-0.000740146*E1260-0.00963493*(I1260*N1260)</f>
        <v>8839.88958021158</v>
      </c>
      <c r="AM1260" s="30" t="n">
        <f aca="false">5205.907083+122.0638992*I1260+13.609808*(N1260/1000)-1.245906883*AD1260+0.7746840854*AE1260-134.2474226*AC1260-1547.125689*IF(AND(B1260&gt;=DATE(2020,3,20),B1260&lt;=DATE(2020,6,26)),1,0)</f>
        <v>8572.62558537036</v>
      </c>
      <c r="AN1260" s="30" t="n">
        <f aca="false">IF(ISNUMBER(C1261),C1261,AN1261)-0.8328750492*(AD1262-AD1261)+3.274150872*(AE1262-AE1261)+0.7954612886*((IF(ISNUMBER(C1261),C1261,AN1261)-IF(ISNUMBER(C1260),C1260,AN1260))-(-0.8328750492*(AD1261-AD1260)+3.274150872*(AE1261-AE1260)))-1.394571582*AO1261+0.4181414112*AO1260</f>
        <v>10139.4085876787</v>
      </c>
      <c r="AP1260" s="31" t="n">
        <f aca="false">AQ1260+AR1259+'ARIMAX(1,1,1) Model'!$C$19*(AR1259-AR1258)+'ARIMAX(1,1,1) Model'!$C$20*AS1259</f>
        <v>9029.48833811586</v>
      </c>
      <c r="AQ1260" s="31" t="n">
        <f aca="false">'ARIMAX(1,1,1) Model'!$C$6*I1260+'ARIMAX(1,1,1) Model'!$C$7*N1260/1000+'ARIMAX(1,1,1) Model'!$C$8*AD1260+'ARIMAX(1,1,1) Model'!$C$9*AE1260+'ARIMAX(1,1,1) Model'!$C$10*AC1260+'ARIMAX(1,1,1) Model'!$C$11*IF(AND(B1260&gt;='ARIMAX(1,1,1) Model'!$C$25,B1260&lt;='ARIMAX(1,1,1) Model'!$C$26),1,0)+'ARIMAX(1,1,1) Model'!$C$12*E1260/1000+'ARIMAX(1,1,1) Model'!$C$13*V1260+'ARIMAX(1,1,1) Model'!$C$14*A1260+'ARIMAX(1,1,1) Model'!$C$15*SIN(2*PI()*A1260/'ARIMAX(1,1,1) Model'!$C$24)+'ARIMAX(1,1,1) Model'!$C$16*COS(2*PI()*A1260/'ARIMAX(1,1,1) Model'!$C$24)+'ARIMAX(1,1,1) Model'!$C$17*SIN(4*PI()*A1260/'ARIMAX(1,1,1) Model'!$C$24)+'ARIMAX(1,1,1) Model'!$C$18*COS(4*PI()*A1260/'ARIMAX(1,1,1) Model'!$C$24)</f>
        <v>2306.32448978892</v>
      </c>
      <c r="AR1260" s="31" t="n">
        <f aca="false">IF(ISNUMBER(C1260),C1260,AP1260)-AQ1260</f>
        <v>6312.67551021108</v>
      </c>
      <c r="AS1260" s="31" t="n">
        <f aca="false">IF(ISNUMBER(C1260),C1260-AP1260,0)</f>
        <v>-410.48833811586</v>
      </c>
      <c r="AT1260" s="32"/>
      <c r="AU1260" s="33"/>
      <c r="AV1260" s="33"/>
      <c r="AW1260" s="31"/>
      <c r="AX1260" s="31"/>
    </row>
    <row r="1261" customFormat="false" ht="16.5" hidden="false" customHeight="true" outlineLevel="0" collapsed="false">
      <c r="A1261" s="23" t="n">
        <v>1260</v>
      </c>
      <c r="B1261" s="24" t="n">
        <v>42090</v>
      </c>
      <c r="C1261" s="23" t="n">
        <v>9435</v>
      </c>
      <c r="D1261" s="25"/>
      <c r="E1261" s="25" t="n">
        <v>284000</v>
      </c>
      <c r="F1261" s="25"/>
      <c r="G1261" s="25" t="n">
        <v>48.684</v>
      </c>
      <c r="H1261" s="25" t="n">
        <v>55.014</v>
      </c>
      <c r="I1261" s="25" t="n">
        <v>2.457</v>
      </c>
      <c r="J1261" s="25" t="n">
        <v>17912.079</v>
      </c>
      <c r="K1261" s="25" t="n">
        <v>844733</v>
      </c>
      <c r="L1261" s="25" t="n">
        <v>1651</v>
      </c>
      <c r="M1261" s="25" t="n">
        <v>16.891</v>
      </c>
      <c r="N1261" s="25" t="n">
        <v>233498</v>
      </c>
      <c r="O1261" s="25" t="n">
        <v>12066.7</v>
      </c>
      <c r="P1261" s="25" t="n">
        <v>3309540</v>
      </c>
      <c r="Q1261" s="25" t="n">
        <v>97000</v>
      </c>
      <c r="R1261" s="25" t="n">
        <v>20594</v>
      </c>
      <c r="S1261" s="25" t="n">
        <v>11.827</v>
      </c>
      <c r="T1261" s="25" t="n">
        <v>122.8</v>
      </c>
      <c r="U1261" s="25" t="n">
        <v>21</v>
      </c>
      <c r="V1261" s="25" t="n">
        <v>94.1</v>
      </c>
      <c r="W1261" s="25" t="n">
        <v>108.19608</v>
      </c>
      <c r="X1261" s="25" t="n">
        <v>3.125</v>
      </c>
      <c r="Y1261" s="25" t="n">
        <v>2.83026552200317</v>
      </c>
      <c r="Z1261" s="25" t="n">
        <v>58.5422668457031</v>
      </c>
      <c r="AA1261" s="25" t="n">
        <v>319601</v>
      </c>
      <c r="AB1261" s="26"/>
      <c r="AC1261" s="27" t="n">
        <v>0</v>
      </c>
      <c r="AD1261" s="28" t="n">
        <v>106.3</v>
      </c>
      <c r="AE1261" s="28" t="n">
        <v>4.9</v>
      </c>
      <c r="AF1261" s="27"/>
      <c r="AG1261" s="29" t="n">
        <f aca="false">6753.47943187+0.36116788*I1261+0.01252571*N1261-22.85359542*V1261+0.00407811*AA1261-0.00067349*E1261</f>
        <v>8640.66860001916</v>
      </c>
      <c r="AH1261" s="29" t="n">
        <f aca="false">A1261*'Simple Linear Regression'!$B$18+'Simple Linear Regression'!$B$17</f>
        <v>8960.16307265966</v>
      </c>
      <c r="AI1261" s="29" t="n">
        <f aca="false">7491.3971+0.0137554*N1261-0.00058829*E1261-34.3283*V1261+0.30565*L1261+54.6031*M1261</f>
        <v>8732.8172113</v>
      </c>
      <c r="AJ1261" s="29" t="n">
        <f aca="false">7491.3971-0.00058829*E1261+0.30565*L1261+54.6031*M1261+0.0137554*N1261-34.3283*V1261</f>
        <v>8732.8172113</v>
      </c>
      <c r="AK1261" s="30" t="n">
        <f aca="false">11611.58410651-152.38769329*I535+0.00324611*N535-2.92151591*V535-0.00770426*AA535-0.00077781*E535</f>
        <v>9266.62167287149</v>
      </c>
      <c r="AL1261" s="29" t="n">
        <f aca="false">2192.59+2373.87*I1261+0.0316653*N1261-15.7623*V1261+0.00202406*AA1261-0.000740146*E1261-0.00963493*(I1261*N1261)</f>
        <v>8844.82698867102</v>
      </c>
      <c r="AM1261" s="30" t="n">
        <f aca="false">5205.907083+122.0638992*I1261+13.609808*(N1261/1000)-1.245906883*AD1261+0.7746840854*AE1261-134.2474226*AC1261-1547.125689*IF(AND(B1261&gt;=DATE(2020,3,20),B1261&lt;=DATE(2020,6,26)),1,0)</f>
        <v>8555.03708207396</v>
      </c>
      <c r="AN1261" s="30" t="n">
        <f aca="false">IF(ISNUMBER(C1262),C1262,AN1262)-0.8328750492*(AD1263-AD1262)+3.274150872*(AE1263-AE1262)+0.7954612886*((IF(ISNUMBER(C1262),C1262,AN1262)-IF(ISNUMBER(C1261),C1261,AN1261))-(-0.8328750492*(AD1262-AD1261)+3.274150872*(AE1262-AE1261)))-1.394571582*AO1262+0.4181414112*AO1261</f>
        <v>7946.98039771833</v>
      </c>
      <c r="AP1261" s="31" t="n">
        <f aca="false">AQ1261+AR1260+'ARIMAX(1,1,1) Model'!$C$19*(AR1260-AR1259)+'ARIMAX(1,1,1) Model'!$C$20*AS1260</f>
        <v>8973.68371442588</v>
      </c>
      <c r="AQ1261" s="31" t="n">
        <f aca="false">'ARIMAX(1,1,1) Model'!$C$6*I1261+'ARIMAX(1,1,1) Model'!$C$7*N1261/1000+'ARIMAX(1,1,1) Model'!$C$8*AD1261+'ARIMAX(1,1,1) Model'!$C$9*AE1261+'ARIMAX(1,1,1) Model'!$C$10*AC1261+'ARIMAX(1,1,1) Model'!$C$11*IF(AND(B1261&gt;='ARIMAX(1,1,1) Model'!$C$25,B1261&lt;='ARIMAX(1,1,1) Model'!$C$26),1,0)+'ARIMAX(1,1,1) Model'!$C$12*E1261/1000+'ARIMAX(1,1,1) Model'!$C$13*V1261+'ARIMAX(1,1,1) Model'!$C$14*A1261+'ARIMAX(1,1,1) Model'!$C$15*SIN(2*PI()*A1261/'ARIMAX(1,1,1) Model'!$C$24)+'ARIMAX(1,1,1) Model'!$C$16*COS(2*PI()*A1261/'ARIMAX(1,1,1) Model'!$C$24)+'ARIMAX(1,1,1) Model'!$C$17*SIN(4*PI()*A1261/'ARIMAX(1,1,1) Model'!$C$24)+'ARIMAX(1,1,1) Model'!$C$18*COS(4*PI()*A1261/'ARIMAX(1,1,1) Model'!$C$24)</f>
        <v>2358.86643038773</v>
      </c>
      <c r="AR1261" s="31" t="n">
        <f aca="false">IF(ISNUMBER(C1261),C1261,AP1261)-AQ1261</f>
        <v>7076.13356961228</v>
      </c>
      <c r="AS1261" s="31" t="n">
        <f aca="false">IF(ISNUMBER(C1261),C1261-AP1261,0)</f>
        <v>461.316285574119</v>
      </c>
      <c r="AT1261" s="32"/>
      <c r="AU1261" s="33"/>
      <c r="AV1261" s="33"/>
      <c r="AW1261" s="31"/>
      <c r="AX1261" s="31"/>
    </row>
    <row r="1262" customFormat="false" ht="16.5" hidden="false" customHeight="true" outlineLevel="0" collapsed="false">
      <c r="A1262" s="23" t="n">
        <v>1261</v>
      </c>
      <c r="B1262" s="24" t="n">
        <v>42097</v>
      </c>
      <c r="C1262" s="23" t="n">
        <v>8610</v>
      </c>
      <c r="D1262" s="25"/>
      <c r="E1262" s="25" t="n">
        <v>269000</v>
      </c>
      <c r="F1262" s="25"/>
      <c r="G1262" s="25" t="n">
        <v>48.9075</v>
      </c>
      <c r="H1262" s="25" t="n">
        <v>54.785</v>
      </c>
      <c r="I1262" s="25" t="n">
        <v>2.448</v>
      </c>
      <c r="J1262" s="25" t="n">
        <v>17912.079</v>
      </c>
      <c r="K1262" s="25" t="n">
        <v>844733</v>
      </c>
      <c r="L1262" s="25" t="n">
        <v>1651</v>
      </c>
      <c r="M1262" s="25" t="n">
        <v>16.891</v>
      </c>
      <c r="N1262" s="25" t="n">
        <v>233498</v>
      </c>
      <c r="O1262" s="25" t="n">
        <v>12066.7</v>
      </c>
      <c r="P1262" s="25" t="n">
        <v>3309540</v>
      </c>
      <c r="Q1262" s="25" t="n">
        <v>97000</v>
      </c>
      <c r="R1262" s="25" t="n">
        <v>20594</v>
      </c>
      <c r="S1262" s="25" t="n">
        <v>11.827</v>
      </c>
      <c r="T1262" s="25" t="n">
        <v>122.8</v>
      </c>
      <c r="U1262" s="25" t="n">
        <v>21</v>
      </c>
      <c r="V1262" s="25" t="n">
        <v>94.1</v>
      </c>
      <c r="W1262" s="25" t="n">
        <v>106.53114</v>
      </c>
      <c r="X1262" s="25" t="n">
        <v>3.125</v>
      </c>
      <c r="Y1262" s="25" t="n">
        <v>2.83026552200317</v>
      </c>
      <c r="Z1262" s="25" t="n">
        <v>58.5422668457031</v>
      </c>
      <c r="AA1262" s="25" t="n">
        <v>319601</v>
      </c>
      <c r="AB1262" s="26"/>
      <c r="AC1262" s="27" t="n">
        <v>0</v>
      </c>
      <c r="AD1262" s="28" t="n">
        <v>87</v>
      </c>
      <c r="AE1262" s="28" t="n">
        <v>10.6</v>
      </c>
      <c r="AF1262" s="27"/>
      <c r="AG1262" s="29" t="n">
        <f aca="false">6753.47943187+0.36116788*I1262+0.01252571*N1262-22.85359542*V1262+0.00407811*AA1262-0.00067349*E1262</f>
        <v>8650.76769950824</v>
      </c>
      <c r="AH1262" s="29" t="n">
        <f aca="false">A1262*'Simple Linear Regression'!$B$18+'Simple Linear Regression'!$B$17</f>
        <v>8961.01610974356</v>
      </c>
      <c r="AI1262" s="29" t="n">
        <f aca="false">7491.3971+0.0137554*N1262-0.00058829*E1262-34.3283*V1262+0.30565*L1262+54.6031*M1262</f>
        <v>8741.6415613</v>
      </c>
      <c r="AJ1262" s="29" t="n">
        <f aca="false">7491.3971-0.00058829*E1262+0.30565*L1262+54.6031*M1262+0.0137554*N1262-34.3283*V1262</f>
        <v>8741.6415613</v>
      </c>
      <c r="AK1262" s="30" t="n">
        <f aca="false">11611.58410651-152.38769329*I536+0.00324611*N536-2.92151591*V536-0.00770426*AA536-0.00077781*E536</f>
        <v>9260.88809901846</v>
      </c>
      <c r="AL1262" s="29" t="n">
        <f aca="false">2192.59+2373.87*I1262+0.0316653*N1262-15.7623*V1262+0.00202406*AA1262-0.000740146*E1262-0.00963493*(I1262*N1262)</f>
        <v>8854.81198063728</v>
      </c>
      <c r="AM1262" s="30" t="n">
        <f aca="false">5205.907083+122.0638992*I1262+13.609808*(N1262/1000)-1.245906883*AD1262+0.7746840854*AE1262-134.2474226*AC1262-1547.125689*IF(AND(B1262&gt;=DATE(2020,3,20),B1262&lt;=DATE(2020,6,26)),1,0)</f>
        <v>8582.40020910984</v>
      </c>
      <c r="AN1262" s="30" t="n">
        <f aca="false">IF(ISNUMBER(C1263),C1263,AN1263)-0.8328750492*(AD1264-AD1263)+3.274150872*(AE1264-AE1263)+0.7954612886*((IF(ISNUMBER(C1263),C1263,AN1263)-IF(ISNUMBER(C1262),C1262,AN1262))-(-0.8328750492*(AD1263-AD1262)+3.274150872*(AE1263-AE1262)))-1.394571582*AO1263+0.4181414112*AO1262</f>
        <v>9151.47800108831</v>
      </c>
      <c r="AP1262" s="31" t="n">
        <f aca="false">AQ1262+AR1261+'ARIMAX(1,1,1) Model'!$C$19*(AR1261-AR1260)+'ARIMAX(1,1,1) Model'!$C$20*AS1261</f>
        <v>9170.75680996294</v>
      </c>
      <c r="AQ1262" s="31" t="n">
        <f aca="false">'ARIMAX(1,1,1) Model'!$C$6*I1262+'ARIMAX(1,1,1) Model'!$C$7*N1262/1000+'ARIMAX(1,1,1) Model'!$C$8*AD1262+'ARIMAX(1,1,1) Model'!$C$9*AE1262+'ARIMAX(1,1,1) Model'!$C$10*AC1262+'ARIMAX(1,1,1) Model'!$C$11*IF(AND(B1262&gt;='ARIMAX(1,1,1) Model'!$C$25,B1262&lt;='ARIMAX(1,1,1) Model'!$C$26),1,0)+'ARIMAX(1,1,1) Model'!$C$12*E1262/1000+'ARIMAX(1,1,1) Model'!$C$13*V1262+'ARIMAX(1,1,1) Model'!$C$14*A1262+'ARIMAX(1,1,1) Model'!$C$15*SIN(2*PI()*A1262/'ARIMAX(1,1,1) Model'!$C$24)+'ARIMAX(1,1,1) Model'!$C$16*COS(2*PI()*A1262/'ARIMAX(1,1,1) Model'!$C$24)+'ARIMAX(1,1,1) Model'!$C$17*SIN(4*PI()*A1262/'ARIMAX(1,1,1) Model'!$C$24)+'ARIMAX(1,1,1) Model'!$C$18*COS(4*PI()*A1262/'ARIMAX(1,1,1) Model'!$C$24)</f>
        <v>2435.38509233116</v>
      </c>
      <c r="AR1262" s="31" t="n">
        <f aca="false">IF(ISNUMBER(C1262),C1262,AP1262)-AQ1262</f>
        <v>6174.61490766884</v>
      </c>
      <c r="AS1262" s="31" t="n">
        <f aca="false">IF(ISNUMBER(C1262),C1262-AP1262,0)</f>
        <v>-560.756809962941</v>
      </c>
      <c r="AT1262" s="32"/>
      <c r="AU1262" s="33"/>
      <c r="AV1262" s="33"/>
      <c r="AW1262" s="31"/>
      <c r="AX1262" s="31"/>
    </row>
    <row r="1263" customFormat="false" ht="16.5" hidden="false" customHeight="true" outlineLevel="0" collapsed="false">
      <c r="A1263" s="23" t="n">
        <v>1262</v>
      </c>
      <c r="B1263" s="24" t="n">
        <v>42104</v>
      </c>
      <c r="C1263" s="23" t="n">
        <v>8914</v>
      </c>
      <c r="D1263" s="25"/>
      <c r="E1263" s="25" t="n">
        <v>282000</v>
      </c>
      <c r="F1263" s="25"/>
      <c r="G1263" s="25" t="n">
        <v>51.778</v>
      </c>
      <c r="H1263" s="25" t="n">
        <v>56.512</v>
      </c>
      <c r="I1263" s="25" t="n">
        <v>2.413</v>
      </c>
      <c r="J1263" s="25" t="n">
        <v>17912.079</v>
      </c>
      <c r="K1263" s="25" t="n">
        <v>844733</v>
      </c>
      <c r="L1263" s="25" t="n">
        <v>1348</v>
      </c>
      <c r="M1263" s="25" t="n">
        <v>16.891</v>
      </c>
      <c r="N1263" s="25" t="n">
        <v>233498</v>
      </c>
      <c r="O1263" s="25" t="n">
        <v>12116.6</v>
      </c>
      <c r="P1263" s="25" t="n">
        <v>3309540</v>
      </c>
      <c r="Q1263" s="25" t="n">
        <v>97000</v>
      </c>
      <c r="R1263" s="25" t="n">
        <v>20594</v>
      </c>
      <c r="S1263" s="25" t="n">
        <v>11.827</v>
      </c>
      <c r="T1263" s="25" t="n">
        <v>122.8</v>
      </c>
      <c r="U1263" s="25" t="n">
        <v>21</v>
      </c>
      <c r="V1263" s="25" t="n">
        <v>87.8</v>
      </c>
      <c r="W1263" s="25" t="n">
        <v>106.89072</v>
      </c>
      <c r="X1263" s="25" t="n">
        <v>3.125</v>
      </c>
      <c r="Y1263" s="25" t="n">
        <v>2.83026552200317</v>
      </c>
      <c r="Z1263" s="25" t="n">
        <v>58.5422668457031</v>
      </c>
      <c r="AA1263" s="25" t="n">
        <v>319601</v>
      </c>
      <c r="AB1263" s="26"/>
      <c r="AC1263" s="27" t="n">
        <v>0</v>
      </c>
      <c r="AD1263" s="28" t="n">
        <v>70.2</v>
      </c>
      <c r="AE1263" s="28" t="n">
        <v>12.7</v>
      </c>
      <c r="AF1263" s="27"/>
      <c r="AG1263" s="29" t="n">
        <f aca="false">6753.47943187+0.36116788*I1263+0.01252571*N1263-22.85359542*V1263+0.00407811*AA1263-0.00067349*E1263</f>
        <v>8785.97733977844</v>
      </c>
      <c r="AH1263" s="29" t="n">
        <f aca="false">A1263*'Simple Linear Regression'!$B$18+'Simple Linear Regression'!$B$17</f>
        <v>8961.86914682747</v>
      </c>
      <c r="AI1263" s="29" t="n">
        <f aca="false">7491.3971+0.0137554*N1263-0.00058829*E1263-34.3283*V1263+0.30565*L1263+54.6031*M1263</f>
        <v>8857.6501313</v>
      </c>
      <c r="AJ1263" s="29" t="n">
        <f aca="false">7491.3971-0.00058829*E1263+0.30565*L1263+54.6031*M1263+0.0137554*N1263-34.3283*V1263</f>
        <v>8857.6501313</v>
      </c>
      <c r="AK1263" s="30" t="n">
        <f aca="false">11611.58410651-152.38769329*I537+0.00324611*N537-2.92151591*V537-0.00770426*AA537-0.00077781*E537</f>
        <v>9267.72304186213</v>
      </c>
      <c r="AL1263" s="29" t="n">
        <f aca="false">2192.59+2373.87*I1263+0.0316653*N1263-15.7623*V1263+0.00202406*AA1263-0.000740146*E1263-0.00963493*(I1263*N1263)</f>
        <v>8940.14791361718</v>
      </c>
      <c r="AM1263" s="30" t="n">
        <f aca="false">5205.907083+122.0638992*I1263+13.609808*(N1263/1000)-1.245906883*AD1263+0.7746840854*AE1263-134.2474226*AC1263-1547.125689*IF(AND(B1263&gt;=DATE(2020,3,20),B1263&lt;=DATE(2020,6,26)),1,0)</f>
        <v>8600.68604485158</v>
      </c>
      <c r="AN1263" s="30" t="n">
        <f aca="false">IF(ISNUMBER(C1264),C1264,AN1264)-0.8328750492*(AD1265-AD1264)+3.274150872*(AE1265-AE1264)+0.7954612886*((IF(ISNUMBER(C1264),C1264,AN1264)-IF(ISNUMBER(C1263),C1263,AN1263))-(-0.8328750492*(AD1264-AD1263)+3.274150872*(AE1264-AE1263)))-1.394571582*AO1264+0.4181414112*AO1263</f>
        <v>9377.22933505397</v>
      </c>
      <c r="AP1263" s="31" t="n">
        <f aca="false">AQ1263+AR1262+'ARIMAX(1,1,1) Model'!$C$19*(AR1262-AR1261)+'ARIMAX(1,1,1) Model'!$C$20*AS1262</f>
        <v>8980.03853305207</v>
      </c>
      <c r="AQ1263" s="31" t="n">
        <f aca="false">'ARIMAX(1,1,1) Model'!$C$6*I1263+'ARIMAX(1,1,1) Model'!$C$7*N1263/1000+'ARIMAX(1,1,1) Model'!$C$8*AD1263+'ARIMAX(1,1,1) Model'!$C$9*AE1263+'ARIMAX(1,1,1) Model'!$C$10*AC1263+'ARIMAX(1,1,1) Model'!$C$11*IF(AND(B1263&gt;='ARIMAX(1,1,1) Model'!$C$25,B1263&lt;='ARIMAX(1,1,1) Model'!$C$26),1,0)+'ARIMAX(1,1,1) Model'!$C$12*E1263/1000+'ARIMAX(1,1,1) Model'!$C$13*V1263+'ARIMAX(1,1,1) Model'!$C$14*A1263+'ARIMAX(1,1,1) Model'!$C$15*SIN(2*PI()*A1263/'ARIMAX(1,1,1) Model'!$C$24)+'ARIMAX(1,1,1) Model'!$C$16*COS(2*PI()*A1263/'ARIMAX(1,1,1) Model'!$C$24)+'ARIMAX(1,1,1) Model'!$C$17*SIN(4*PI()*A1263/'ARIMAX(1,1,1) Model'!$C$24)+'ARIMAX(1,1,1) Model'!$C$18*COS(4*PI()*A1263/'ARIMAX(1,1,1) Model'!$C$24)</f>
        <v>2388.62227684329</v>
      </c>
      <c r="AR1263" s="31" t="n">
        <f aca="false">IF(ISNUMBER(C1263),C1263,AP1263)-AQ1263</f>
        <v>6525.37772315671</v>
      </c>
      <c r="AS1263" s="31" t="n">
        <f aca="false">IF(ISNUMBER(C1263),C1263-AP1263,0)</f>
        <v>-66.0385330520712</v>
      </c>
      <c r="AT1263" s="32"/>
      <c r="AU1263" s="33"/>
      <c r="AV1263" s="33"/>
      <c r="AW1263" s="31"/>
      <c r="AX1263" s="31"/>
    </row>
    <row r="1264" customFormat="false" ht="16.5" hidden="false" customHeight="true" outlineLevel="0" collapsed="false">
      <c r="A1264" s="23" t="n">
        <v>1263</v>
      </c>
      <c r="B1264" s="24" t="n">
        <v>42111</v>
      </c>
      <c r="C1264" s="23" t="n">
        <v>9185</v>
      </c>
      <c r="D1264" s="25"/>
      <c r="E1264" s="25" t="n">
        <v>298000</v>
      </c>
      <c r="F1264" s="25"/>
      <c r="G1264" s="25" t="n">
        <v>54.78</v>
      </c>
      <c r="H1264" s="25" t="n">
        <v>59.118</v>
      </c>
      <c r="I1264" s="25" t="n">
        <v>2.408</v>
      </c>
      <c r="J1264" s="25" t="n">
        <v>17912.079</v>
      </c>
      <c r="K1264" s="25" t="n">
        <v>867305</v>
      </c>
      <c r="L1264" s="25" t="n">
        <v>1348</v>
      </c>
      <c r="M1264" s="25" t="n">
        <v>17.896</v>
      </c>
      <c r="N1264" s="25" t="n">
        <v>217220</v>
      </c>
      <c r="O1264" s="25" t="n">
        <v>12116.6</v>
      </c>
      <c r="P1264" s="25" t="n">
        <v>3309540</v>
      </c>
      <c r="Q1264" s="25" t="n">
        <v>97000</v>
      </c>
      <c r="R1264" s="25" t="n">
        <v>20594</v>
      </c>
      <c r="S1264" s="25" t="n">
        <v>11.827</v>
      </c>
      <c r="T1264" s="25" t="n">
        <v>122.8</v>
      </c>
      <c r="U1264" s="25" t="n">
        <v>21</v>
      </c>
      <c r="V1264" s="25" t="n">
        <v>87.8</v>
      </c>
      <c r="W1264" s="25" t="n">
        <v>106.62912</v>
      </c>
      <c r="X1264" s="25" t="n">
        <v>3.125</v>
      </c>
      <c r="Y1264" s="25" t="n">
        <v>2.87545204162598</v>
      </c>
      <c r="Z1264" s="25" t="n">
        <v>58.5422668457031</v>
      </c>
      <c r="AA1264" s="25" t="n">
        <v>319601</v>
      </c>
      <c r="AB1264" s="26"/>
      <c r="AC1264" s="27" t="n">
        <v>0</v>
      </c>
      <c r="AD1264" s="28" t="n">
        <v>48.8</v>
      </c>
      <c r="AE1264" s="28" t="n">
        <v>11</v>
      </c>
      <c r="AF1264" s="27"/>
      <c r="AG1264" s="29" t="n">
        <f aca="false">6753.47943187+0.36116788*I1264+0.01252571*N1264-22.85359542*V1264+0.00407811*AA1264-0.00067349*E1264</f>
        <v>8571.30618655904</v>
      </c>
      <c r="AH1264" s="29" t="n">
        <f aca="false">A1264*'Simple Linear Regression'!$B$18+'Simple Linear Regression'!$B$17</f>
        <v>8962.72218391137</v>
      </c>
      <c r="AI1264" s="29" t="n">
        <f aca="false">7491.3971+0.0137554*N1264-0.00058829*E1264-34.3283*V1264+0.30565*L1264+54.6031*M1264</f>
        <v>8679.2032056</v>
      </c>
      <c r="AJ1264" s="29" t="n">
        <f aca="false">7491.3971-0.00058829*E1264+0.30565*L1264+54.6031*M1264+0.0137554*N1264-34.3283*V1264</f>
        <v>8679.2032056</v>
      </c>
      <c r="AK1264" s="30" t="n">
        <f aca="false">11611.58410651-152.38769329*I538+0.00324611*N538-2.92151591*V538-0.00770426*AA538-0.00077781*E538</f>
        <v>9362.13626913923</v>
      </c>
      <c r="AL1264" s="29" t="n">
        <f aca="false">2192.59+2373.87*I1264+0.0316653*N1264-15.7623*V1264+0.00202406*AA1264-0.000740146*E1264-0.00963493*(I1264*N1264)</f>
        <v>8789.9015950632</v>
      </c>
      <c r="AM1264" s="30" t="n">
        <f aca="false">5205.907083+122.0638992*I1264+13.609808*(N1264/1000)-1.245906883*AD1264+0.7746840854*AE1264-134.2474226*AC1264-1547.125689*IF(AND(B1264&gt;=DATE(2020,3,20),B1264&lt;=DATE(2020,6,26)),1,0)</f>
        <v>8403.8807150826</v>
      </c>
      <c r="AN1264" s="30" t="n">
        <f aca="false">IF(ISNUMBER(C1265),C1265,AN1265)-0.8328750492*(AD1266-AD1265)+3.274150872*(AE1266-AE1265)+0.7954612886*((IF(ISNUMBER(C1265),C1265,AN1265)-IF(ISNUMBER(C1264),C1264,AN1264))-(-0.8328750492*(AD1265-AD1264)+3.274150872*(AE1265-AE1264)))-1.394571582*AO1265+0.4181414112*AO1264</f>
        <v>8740.58887732294</v>
      </c>
      <c r="AP1264" s="31" t="n">
        <f aca="false">AQ1264+AR1263+'ARIMAX(1,1,1) Model'!$C$19*(AR1263-AR1262)+'ARIMAX(1,1,1) Model'!$C$20*AS1263</f>
        <v>9023.09488580791</v>
      </c>
      <c r="AQ1264" s="31" t="n">
        <f aca="false">'ARIMAX(1,1,1) Model'!$C$6*I1264+'ARIMAX(1,1,1) Model'!$C$7*N1264/1000+'ARIMAX(1,1,1) Model'!$C$8*AD1264+'ARIMAX(1,1,1) Model'!$C$9*AE1264+'ARIMAX(1,1,1) Model'!$C$10*AC1264+'ARIMAX(1,1,1) Model'!$C$11*IF(AND(B1264&gt;='ARIMAX(1,1,1) Model'!$C$25,B1264&lt;='ARIMAX(1,1,1) Model'!$C$26),1,0)+'ARIMAX(1,1,1) Model'!$C$12*E1264/1000+'ARIMAX(1,1,1) Model'!$C$13*V1264+'ARIMAX(1,1,1) Model'!$C$14*A1264+'ARIMAX(1,1,1) Model'!$C$15*SIN(2*PI()*A1264/'ARIMAX(1,1,1) Model'!$C$24)+'ARIMAX(1,1,1) Model'!$C$16*COS(2*PI()*A1264/'ARIMAX(1,1,1) Model'!$C$24)+'ARIMAX(1,1,1) Model'!$C$17*SIN(4*PI()*A1264/'ARIMAX(1,1,1) Model'!$C$24)+'ARIMAX(1,1,1) Model'!$C$18*COS(4*PI()*A1264/'ARIMAX(1,1,1) Model'!$C$24)</f>
        <v>2404.06649534173</v>
      </c>
      <c r="AR1264" s="31" t="n">
        <f aca="false">IF(ISNUMBER(C1264),C1264,AP1264)-AQ1264</f>
        <v>6780.93350465827</v>
      </c>
      <c r="AS1264" s="31" t="n">
        <f aca="false">IF(ISNUMBER(C1264),C1264-AP1264,0)</f>
        <v>161.905114192092</v>
      </c>
      <c r="AT1264" s="32"/>
      <c r="AU1264" s="33"/>
      <c r="AV1264" s="33"/>
      <c r="AW1264" s="31"/>
      <c r="AX1264" s="31"/>
    </row>
    <row r="1265" customFormat="false" ht="16.5" hidden="false" customHeight="true" outlineLevel="0" collapsed="false">
      <c r="A1265" s="23" t="n">
        <v>1264</v>
      </c>
      <c r="B1265" s="24" t="n">
        <v>42118</v>
      </c>
      <c r="C1265" s="23" t="n">
        <v>8920</v>
      </c>
      <c r="D1265" s="25"/>
      <c r="E1265" s="25" t="n">
        <v>295000</v>
      </c>
      <c r="F1265" s="25"/>
      <c r="G1265" s="25" t="n">
        <v>56.138</v>
      </c>
      <c r="H1265" s="25" t="n">
        <v>61.412</v>
      </c>
      <c r="I1265" s="25" t="n">
        <v>2.485</v>
      </c>
      <c r="J1265" s="25" t="n">
        <v>17912.079</v>
      </c>
      <c r="K1265" s="25" t="n">
        <v>867305</v>
      </c>
      <c r="L1265" s="25" t="n">
        <v>1348</v>
      </c>
      <c r="M1265" s="25" t="n">
        <v>17.896</v>
      </c>
      <c r="N1265" s="25" t="n">
        <v>217220</v>
      </c>
      <c r="O1265" s="25" t="n">
        <v>12116.6</v>
      </c>
      <c r="P1265" s="25" t="n">
        <v>3309540</v>
      </c>
      <c r="Q1265" s="25" t="n">
        <v>97000</v>
      </c>
      <c r="R1265" s="25" t="n">
        <v>20594</v>
      </c>
      <c r="S1265" s="25" t="n">
        <v>11.827</v>
      </c>
      <c r="T1265" s="25" t="n">
        <v>122.8</v>
      </c>
      <c r="U1265" s="25" t="n">
        <v>21</v>
      </c>
      <c r="V1265" s="25" t="n">
        <v>87.8</v>
      </c>
      <c r="W1265" s="25" t="n">
        <v>106.91922</v>
      </c>
      <c r="X1265" s="25" t="n">
        <v>3.125</v>
      </c>
      <c r="Y1265" s="25" t="n">
        <v>2.87545204162598</v>
      </c>
      <c r="Z1265" s="25" t="n">
        <v>58.5422668457031</v>
      </c>
      <c r="AA1265" s="25" t="n">
        <v>319601</v>
      </c>
      <c r="AB1265" s="26"/>
      <c r="AC1265" s="27" t="n">
        <v>0</v>
      </c>
      <c r="AD1265" s="28" t="n">
        <v>60.4</v>
      </c>
      <c r="AE1265" s="28" t="n">
        <v>9.8</v>
      </c>
      <c r="AF1265" s="27"/>
      <c r="AG1265" s="29" t="n">
        <f aca="false">6753.47943187+0.36116788*I1265+0.01252571*N1265-22.85359542*V1265+0.00407811*AA1265-0.00067349*E1265</f>
        <v>8573.3544664858</v>
      </c>
      <c r="AH1265" s="29" t="n">
        <f aca="false">A1265*'Simple Linear Regression'!$B$18+'Simple Linear Regression'!$B$17</f>
        <v>8963.57522099527</v>
      </c>
      <c r="AI1265" s="29" t="n">
        <f aca="false">7491.3971+0.0137554*N1265-0.00058829*E1265-34.3283*V1265+0.30565*L1265+54.6031*M1265</f>
        <v>8680.9680756</v>
      </c>
      <c r="AJ1265" s="29" t="n">
        <f aca="false">7491.3971-0.00058829*E1265+0.30565*L1265+54.6031*M1265+0.0137554*N1265-34.3283*V1265</f>
        <v>8680.9680756</v>
      </c>
      <c r="AK1265" s="30" t="n">
        <f aca="false">11611.58410651-152.38769329*I539+0.00324611*N539-2.92151591*V539-0.00770426*AA539-0.00077781*E539</f>
        <v>9356.76462916477</v>
      </c>
      <c r="AL1265" s="29" t="n">
        <f aca="false">2192.59+2373.87*I1265+0.0316653*N1265-15.7623*V1265+0.00202406*AA1265-0.000740146*E1265-0.00963493*(I1265*N1265)</f>
        <v>8813.756761979</v>
      </c>
      <c r="AM1265" s="30" t="n">
        <f aca="false">5205.907083+122.0638992*I1265+13.609808*(N1265/1000)-1.245906883*AD1265+0.7746840854*AE1265-134.2474226*AC1265-1547.125689*IF(AND(B1265&gt;=DATE(2020,3,20),B1265&lt;=DATE(2020,6,26)),1,0)</f>
        <v>8397.89749457572</v>
      </c>
      <c r="AN1265" s="30" t="n">
        <f aca="false">IF(ISNUMBER(C1266),C1266,AN1266)-0.8328750492*(AD1267-AD1266)+3.274150872*(AE1267-AE1266)+0.7954612886*((IF(ISNUMBER(C1266),C1266,AN1266)-IF(ISNUMBER(C1265),C1265,AN1265))-(-0.8328750492*(AD1266-AD1265)+3.274150872*(AE1266-AE1265)))-1.394571582*AO1266+0.4181414112*AO1265</f>
        <v>8696.95881839148</v>
      </c>
      <c r="AP1265" s="31" t="n">
        <f aca="false">AQ1265+AR1264+'ARIMAX(1,1,1) Model'!$C$19*(AR1264-AR1263)+'ARIMAX(1,1,1) Model'!$C$20*AS1264</f>
        <v>9106.47189044519</v>
      </c>
      <c r="AQ1265" s="31" t="n">
        <f aca="false">'ARIMAX(1,1,1) Model'!$C$6*I1265+'ARIMAX(1,1,1) Model'!$C$7*N1265/1000+'ARIMAX(1,1,1) Model'!$C$8*AD1265+'ARIMAX(1,1,1) Model'!$C$9*AE1265+'ARIMAX(1,1,1) Model'!$C$10*AC1265+'ARIMAX(1,1,1) Model'!$C$11*IF(AND(B1265&gt;='ARIMAX(1,1,1) Model'!$C$25,B1265&lt;='ARIMAX(1,1,1) Model'!$C$26),1,0)+'ARIMAX(1,1,1) Model'!$C$12*E1265/1000+'ARIMAX(1,1,1) Model'!$C$13*V1265+'ARIMAX(1,1,1) Model'!$C$14*A1265+'ARIMAX(1,1,1) Model'!$C$15*SIN(2*PI()*A1265/'ARIMAX(1,1,1) Model'!$C$24)+'ARIMAX(1,1,1) Model'!$C$16*COS(2*PI()*A1265/'ARIMAX(1,1,1) Model'!$C$24)+'ARIMAX(1,1,1) Model'!$C$17*SIN(4*PI()*A1265/'ARIMAX(1,1,1) Model'!$C$24)+'ARIMAX(1,1,1) Model'!$C$18*COS(4*PI()*A1265/'ARIMAX(1,1,1) Model'!$C$24)</f>
        <v>2446.34173027897</v>
      </c>
      <c r="AR1265" s="31" t="n">
        <f aca="false">IF(ISNUMBER(C1265),C1265,AP1265)-AQ1265</f>
        <v>6473.65826972103</v>
      </c>
      <c r="AS1265" s="31" t="n">
        <f aca="false">IF(ISNUMBER(C1265),C1265-AP1265,0)</f>
        <v>-186.471890445193</v>
      </c>
      <c r="AT1265" s="32"/>
      <c r="AU1265" s="33"/>
      <c r="AV1265" s="33"/>
      <c r="AW1265" s="31"/>
      <c r="AX1265" s="31"/>
    </row>
    <row r="1266" customFormat="false" ht="16.5" hidden="false" customHeight="true" outlineLevel="0" collapsed="false">
      <c r="A1266" s="23" t="n">
        <v>1265</v>
      </c>
      <c r="B1266" s="24" t="n">
        <v>42125</v>
      </c>
      <c r="C1266" s="23" t="n">
        <v>8785</v>
      </c>
      <c r="D1266" s="25"/>
      <c r="E1266" s="25" t="n">
        <v>269000</v>
      </c>
      <c r="F1266" s="25"/>
      <c r="G1266" s="25" t="n">
        <v>57.976</v>
      </c>
      <c r="H1266" s="25" t="n">
        <v>63.494</v>
      </c>
      <c r="I1266" s="25" t="n">
        <v>2.57</v>
      </c>
      <c r="J1266" s="25" t="n">
        <v>17912.079</v>
      </c>
      <c r="K1266" s="25" t="n">
        <v>867305</v>
      </c>
      <c r="L1266" s="25" t="n">
        <v>1348</v>
      </c>
      <c r="M1266" s="25" t="n">
        <v>17.896</v>
      </c>
      <c r="N1266" s="25" t="n">
        <v>217220</v>
      </c>
      <c r="O1266" s="25" t="n">
        <v>12116.6</v>
      </c>
      <c r="P1266" s="25" t="n">
        <v>3309540</v>
      </c>
      <c r="Q1266" s="25" t="n">
        <v>97000</v>
      </c>
      <c r="R1266" s="25" t="n">
        <v>20594</v>
      </c>
      <c r="S1266" s="25" t="n">
        <v>11.827</v>
      </c>
      <c r="T1266" s="25" t="n">
        <v>122.8</v>
      </c>
      <c r="U1266" s="25" t="n">
        <v>21</v>
      </c>
      <c r="V1266" s="25" t="n">
        <v>87.8</v>
      </c>
      <c r="W1266" s="25" t="n">
        <v>106.34014</v>
      </c>
      <c r="X1266" s="25" t="n">
        <v>3.125</v>
      </c>
      <c r="Y1266" s="25" t="n">
        <v>2.87545204162598</v>
      </c>
      <c r="Z1266" s="25" t="n">
        <v>58.5422668457031</v>
      </c>
      <c r="AA1266" s="25" t="n">
        <v>319601</v>
      </c>
      <c r="AB1266" s="26"/>
      <c r="AC1266" s="27" t="n">
        <v>0</v>
      </c>
      <c r="AD1266" s="28" t="n">
        <v>64</v>
      </c>
      <c r="AE1266" s="28" t="n">
        <v>17</v>
      </c>
      <c r="AF1266" s="27"/>
      <c r="AG1266" s="29" t="n">
        <f aca="false">6753.47943187+0.36116788*I1266+0.01252571*N1266-22.85359542*V1266+0.00407811*AA1266-0.00067349*E1266</f>
        <v>8590.8959057556</v>
      </c>
      <c r="AH1266" s="29" t="n">
        <f aca="false">A1266*'Simple Linear Regression'!$B$18+'Simple Linear Regression'!$B$17</f>
        <v>8964.42825807918</v>
      </c>
      <c r="AI1266" s="29" t="n">
        <f aca="false">7491.3971+0.0137554*N1266-0.00058829*E1266-34.3283*V1266+0.30565*L1266+54.6031*M1266</f>
        <v>8696.2636156</v>
      </c>
      <c r="AJ1266" s="29" t="n">
        <f aca="false">7491.3971-0.00058829*E1266+0.30565*L1266+54.6031*M1266+0.0137554*N1266-34.3283*V1266</f>
        <v>8696.2636156</v>
      </c>
      <c r="AK1266" s="30" t="n">
        <f aca="false">11611.58410651-152.38769329*I540+0.00324611*N540-2.92151591*V540-0.00770426*AA540-0.00077781*E540</f>
        <v>9351.84060837884</v>
      </c>
      <c r="AL1266" s="29" t="n">
        <f aca="false">2192.59+2373.87*I1266+0.0316653*N1266-15.7623*V1266+0.00202406*AA1266-0.000740146*E1266-0.00963493*(I1266*N1266)</f>
        <v>8856.883050938</v>
      </c>
      <c r="AM1266" s="30" t="n">
        <f aca="false">5205.907083+122.0638992*I1266+13.609808*(N1266/1000)-1.245906883*AD1266+0.7746840854*AE1266-134.2474226*AC1266-1547.125689*IF(AND(B1266&gt;=DATE(2020,3,20),B1266&lt;=DATE(2020,6,26)),1,0)</f>
        <v>8409.3653866438</v>
      </c>
      <c r="AN1266" s="30" t="n">
        <f aca="false">IF(ISNUMBER(C1267),C1267,AN1267)-0.8328750492*(AD1268-AD1267)+3.274150872*(AE1268-AE1267)+0.7954612886*((IF(ISNUMBER(C1267),C1267,AN1267)-IF(ISNUMBER(C1266),C1266,AN1266))-(-0.8328750492*(AD1267-AD1266)+3.274150872*(AE1267-AE1266)))-1.394571582*AO1267+0.4181414112*AO1266</f>
        <v>9540.72557097528</v>
      </c>
      <c r="AP1266" s="31" t="n">
        <f aca="false">AQ1266+AR1265+'ARIMAX(1,1,1) Model'!$C$19*(AR1265-AR1264)+'ARIMAX(1,1,1) Model'!$C$20*AS1265</f>
        <v>9128.99353568387</v>
      </c>
      <c r="AQ1266" s="31" t="n">
        <f aca="false">'ARIMAX(1,1,1) Model'!$C$6*I1266+'ARIMAX(1,1,1) Model'!$C$7*N1266/1000+'ARIMAX(1,1,1) Model'!$C$8*AD1266+'ARIMAX(1,1,1) Model'!$C$9*AE1266+'ARIMAX(1,1,1) Model'!$C$10*AC1266+'ARIMAX(1,1,1) Model'!$C$11*IF(AND(B1266&gt;='ARIMAX(1,1,1) Model'!$C$25,B1266&lt;='ARIMAX(1,1,1) Model'!$C$26),1,0)+'ARIMAX(1,1,1) Model'!$C$12*E1266/1000+'ARIMAX(1,1,1) Model'!$C$13*V1266+'ARIMAX(1,1,1) Model'!$C$14*A1266+'ARIMAX(1,1,1) Model'!$C$15*SIN(2*PI()*A1266/'ARIMAX(1,1,1) Model'!$C$24)+'ARIMAX(1,1,1) Model'!$C$16*COS(2*PI()*A1266/'ARIMAX(1,1,1) Model'!$C$24)+'ARIMAX(1,1,1) Model'!$C$17*SIN(4*PI()*A1266/'ARIMAX(1,1,1) Model'!$C$24)+'ARIMAX(1,1,1) Model'!$C$18*COS(4*PI()*A1266/'ARIMAX(1,1,1) Model'!$C$24)</f>
        <v>2517.46405512042</v>
      </c>
      <c r="AR1266" s="31" t="n">
        <f aca="false">IF(ISNUMBER(C1266),C1266,AP1266)-AQ1266</f>
        <v>6267.53594487958</v>
      </c>
      <c r="AS1266" s="31" t="n">
        <f aca="false">IF(ISNUMBER(C1266),C1266-AP1266,0)</f>
        <v>-343.993535683867</v>
      </c>
      <c r="AT1266" s="32"/>
      <c r="AU1266" s="33"/>
      <c r="AV1266" s="33"/>
      <c r="AW1266" s="31"/>
      <c r="AX1266" s="31"/>
    </row>
    <row r="1267" customFormat="false" ht="16.5" hidden="false" customHeight="true" outlineLevel="0" collapsed="false">
      <c r="A1267" s="23" t="n">
        <v>1266</v>
      </c>
      <c r="B1267" s="24" t="n">
        <v>42132</v>
      </c>
      <c r="C1267" s="23" t="n">
        <v>9201</v>
      </c>
      <c r="D1267" s="25"/>
      <c r="E1267" s="25" t="n">
        <v>267000</v>
      </c>
      <c r="F1267" s="25"/>
      <c r="G1267" s="25" t="n">
        <v>59.726</v>
      </c>
      <c r="H1267" s="25" t="n">
        <v>65.006</v>
      </c>
      <c r="I1267" s="25" t="n">
        <v>2.664</v>
      </c>
      <c r="J1267" s="25" t="n">
        <v>18063.529</v>
      </c>
      <c r="K1267" s="25" t="n">
        <v>867305</v>
      </c>
      <c r="L1267" s="25" t="n">
        <v>1109</v>
      </c>
      <c r="M1267" s="25" t="n">
        <v>17.896</v>
      </c>
      <c r="N1267" s="25" t="n">
        <v>217220</v>
      </c>
      <c r="O1267" s="25" t="n">
        <v>12176.1</v>
      </c>
      <c r="P1267" s="25" t="n">
        <v>3309540</v>
      </c>
      <c r="Q1267" s="25" t="n">
        <v>97000</v>
      </c>
      <c r="R1267" s="25" t="n">
        <v>20594</v>
      </c>
      <c r="S1267" s="25" t="n">
        <v>11.827</v>
      </c>
      <c r="T1267" s="25" t="n">
        <v>123.6</v>
      </c>
      <c r="U1267" s="25" t="n">
        <v>21</v>
      </c>
      <c r="V1267" s="25" t="n">
        <v>87.1</v>
      </c>
      <c r="W1267" s="25" t="n">
        <v>105.26522</v>
      </c>
      <c r="X1267" s="25" t="n">
        <v>3.125</v>
      </c>
      <c r="Y1267" s="25" t="n">
        <v>2.87545204162598</v>
      </c>
      <c r="Z1267" s="25" t="n">
        <v>58.5422668457031</v>
      </c>
      <c r="AA1267" s="25" t="n">
        <v>319601</v>
      </c>
      <c r="AB1267" s="26"/>
      <c r="AC1267" s="27" t="n">
        <v>0</v>
      </c>
      <c r="AD1267" s="28" t="n">
        <v>22.3</v>
      </c>
      <c r="AE1267" s="28" t="n">
        <v>17.3</v>
      </c>
      <c r="AF1267" s="27"/>
      <c r="AG1267" s="29" t="n">
        <f aca="false">6753.47943187+0.36116788*I1267+0.01252571*N1267-22.85359542*V1267+0.00407811*AA1267-0.00067349*E1267</f>
        <v>8608.27435233032</v>
      </c>
      <c r="AH1267" s="29" t="n">
        <f aca="false">A1267*'Simple Linear Regression'!$B$18+'Simple Linear Regression'!$B$17</f>
        <v>8965.28129516308</v>
      </c>
      <c r="AI1267" s="29" t="n">
        <f aca="false">7491.3971+0.0137554*N1267-0.00058829*E1267-34.3283*V1267+0.30565*L1267+54.6031*M1267</f>
        <v>8648.4196556</v>
      </c>
      <c r="AJ1267" s="29" t="n">
        <f aca="false">7491.3971-0.00058829*E1267+0.30565*L1267+54.6031*M1267+0.0137554*N1267-34.3283*V1267</f>
        <v>8648.4196556</v>
      </c>
      <c r="AK1267" s="30" t="n">
        <f aca="false">11611.58410651-152.38769329*I541+0.00324611*N541-2.92151591*V541-0.00770426*AA541-0.00077781*E541</f>
        <v>9358.08615821209</v>
      </c>
      <c r="AL1267" s="29" t="n">
        <f aca="false">2192.59+2373.87*I1267+0.0316653*N1267-15.7623*V1267+0.00202406*AA1267-0.000740146*E1267-0.00963493*(I1267*N1267)</f>
        <v>8895.8081804456</v>
      </c>
      <c r="AM1267" s="30" t="n">
        <f aca="false">5205.907083+122.0638992*I1267+13.609808*(N1267/1000)-1.245906883*AD1267+0.7746840854*AE1267-134.2474226*AC1267-1547.125689*IF(AND(B1267&gt;=DATE(2020,3,20),B1267&lt;=DATE(2020,6,26)),1,0)</f>
        <v>8473.02611541532</v>
      </c>
      <c r="AN1267" s="30" t="n">
        <f aca="false">IF(ISNUMBER(C1268),C1268,AN1268)-0.8328750492*(AD1269-AD1268)+3.274150872*(AE1269-AE1268)+0.7954612886*((IF(ISNUMBER(C1268),C1268,AN1268)-IF(ISNUMBER(C1267),C1267,AN1267))-(-0.8328750492*(AD1268-AD1267)+3.274150872*(AE1268-AE1267)))-1.394571582*AO1268+0.4181414112*AO1267</f>
        <v>9273.95485744757</v>
      </c>
      <c r="AP1267" s="31" t="n">
        <f aca="false">AQ1267+AR1266+'ARIMAX(1,1,1) Model'!$C$19*(AR1266-AR1265)+'ARIMAX(1,1,1) Model'!$C$20*AS1266</f>
        <v>9058.56176245273</v>
      </c>
      <c r="AQ1267" s="31" t="n">
        <f aca="false">'ARIMAX(1,1,1) Model'!$C$6*I1267+'ARIMAX(1,1,1) Model'!$C$7*N1267/1000+'ARIMAX(1,1,1) Model'!$C$8*AD1267+'ARIMAX(1,1,1) Model'!$C$9*AE1267+'ARIMAX(1,1,1) Model'!$C$10*AC1267+'ARIMAX(1,1,1) Model'!$C$11*IF(AND(B1267&gt;='ARIMAX(1,1,1) Model'!$C$25,B1267&lt;='ARIMAX(1,1,1) Model'!$C$26),1,0)+'ARIMAX(1,1,1) Model'!$C$12*E1267/1000+'ARIMAX(1,1,1) Model'!$C$13*V1267+'ARIMAX(1,1,1) Model'!$C$14*A1267+'ARIMAX(1,1,1) Model'!$C$15*SIN(2*PI()*A1267/'ARIMAX(1,1,1) Model'!$C$24)+'ARIMAX(1,1,1) Model'!$C$16*COS(2*PI()*A1267/'ARIMAX(1,1,1) Model'!$C$24)+'ARIMAX(1,1,1) Model'!$C$17*SIN(4*PI()*A1267/'ARIMAX(1,1,1) Model'!$C$24)+'ARIMAX(1,1,1) Model'!$C$18*COS(4*PI()*A1267/'ARIMAX(1,1,1) Model'!$C$24)</f>
        <v>2501.50636510501</v>
      </c>
      <c r="AR1267" s="31" t="n">
        <f aca="false">IF(ISNUMBER(C1267),C1267,AP1267)-AQ1267</f>
        <v>6699.49363489499</v>
      </c>
      <c r="AS1267" s="31" t="n">
        <f aca="false">IF(ISNUMBER(C1267),C1267-AP1267,0)</f>
        <v>142.438237547269</v>
      </c>
      <c r="AT1267" s="32"/>
      <c r="AU1267" s="33"/>
      <c r="AV1267" s="33"/>
      <c r="AW1267" s="31"/>
      <c r="AX1267" s="31"/>
    </row>
    <row r="1268" customFormat="false" ht="16.5" hidden="false" customHeight="true" outlineLevel="0" collapsed="false">
      <c r="A1268" s="23" t="n">
        <v>1267</v>
      </c>
      <c r="B1268" s="24" t="n">
        <v>42139</v>
      </c>
      <c r="C1268" s="23" t="n">
        <v>9261</v>
      </c>
      <c r="D1268" s="25"/>
      <c r="E1268" s="25" t="n">
        <v>271000</v>
      </c>
      <c r="F1268" s="25"/>
      <c r="G1268" s="25" t="n">
        <v>60.014</v>
      </c>
      <c r="H1268" s="25" t="n">
        <v>64.902</v>
      </c>
      <c r="I1268" s="25" t="n">
        <v>2.691</v>
      </c>
      <c r="J1268" s="25" t="n">
        <v>18063.529</v>
      </c>
      <c r="K1268" s="25" t="n">
        <v>821043</v>
      </c>
      <c r="L1268" s="25" t="n">
        <v>1109</v>
      </c>
      <c r="M1268" s="25" t="n">
        <v>17.896</v>
      </c>
      <c r="N1268" s="25" t="n">
        <v>217220</v>
      </c>
      <c r="O1268" s="25" t="n">
        <v>12176.1</v>
      </c>
      <c r="P1268" s="25" t="n">
        <v>3309540</v>
      </c>
      <c r="Q1268" s="25" t="n">
        <v>97000</v>
      </c>
      <c r="R1268" s="25" t="n">
        <v>20594</v>
      </c>
      <c r="S1268" s="25" t="n">
        <v>11.827</v>
      </c>
      <c r="T1268" s="25" t="n">
        <v>123.6</v>
      </c>
      <c r="U1268" s="25" t="n">
        <v>21</v>
      </c>
      <c r="V1268" s="25" t="n">
        <v>87.1</v>
      </c>
      <c r="W1268" s="25" t="n">
        <v>105.1275</v>
      </c>
      <c r="X1268" s="25" t="n">
        <v>3.125</v>
      </c>
      <c r="Y1268" s="25" t="n">
        <v>2.87545204162598</v>
      </c>
      <c r="Z1268" s="25" t="n">
        <v>58.5422668457031</v>
      </c>
      <c r="AA1268" s="25" t="n">
        <v>319601</v>
      </c>
      <c r="AB1268" s="26"/>
      <c r="AC1268" s="27" t="n">
        <v>0</v>
      </c>
      <c r="AD1268" s="28" t="n">
        <v>29.5</v>
      </c>
      <c r="AE1268" s="28" t="n">
        <v>30.5</v>
      </c>
      <c r="AF1268" s="27"/>
      <c r="AG1268" s="29" t="n">
        <f aca="false">6753.47943187+0.36116788*I1268+0.01252571*N1268-22.85359542*V1268+0.00407811*AA1268-0.00067349*E1268</f>
        <v>8605.59014386308</v>
      </c>
      <c r="AH1268" s="29" t="n">
        <f aca="false">A1268*'Simple Linear Regression'!$B$18+'Simple Linear Regression'!$B$17</f>
        <v>8966.13433224699</v>
      </c>
      <c r="AI1268" s="29" t="n">
        <f aca="false">7491.3971+0.0137554*N1268-0.00058829*E1268-34.3283*V1268+0.30565*L1268+54.6031*M1268</f>
        <v>8646.0664956</v>
      </c>
      <c r="AJ1268" s="29" t="n">
        <f aca="false">7491.3971-0.00058829*E1268+0.30565*L1268+54.6031*M1268+0.0137554*N1268-34.3283*V1268</f>
        <v>8646.0664956</v>
      </c>
      <c r="AK1268" s="30" t="n">
        <f aca="false">11611.58410651-152.38769329*I542+0.00324611*N542-2.92151591*V542-0.00770426*AA542-0.00077781*E542</f>
        <v>9358.83330225737</v>
      </c>
      <c r="AL1268" s="29" t="n">
        <f aca="false">2192.59+2373.87*I1268+0.0316653*N1268-15.7623*V1268+0.00202406*AA1268-0.000740146*E1268-0.00963493*(I1268*N1268)</f>
        <v>8900.4338000914</v>
      </c>
      <c r="AM1268" s="30" t="n">
        <f aca="false">5205.907083+122.0638992*I1268+13.609808*(N1268/1000)-1.245906883*AD1268+0.7746840854*AE1268-134.2474226*AC1268-1547.125689*IF(AND(B1268&gt;=DATE(2020,3,20),B1268&lt;=DATE(2020,6,26)),1,0)</f>
        <v>8477.5771410634</v>
      </c>
      <c r="AN1268" s="30" t="n">
        <f aca="false">IF(ISNUMBER(C1269),C1269,AN1269)-0.8328750492*(AD1270-AD1269)+3.274150872*(AE1270-AE1269)+0.7954612886*((IF(ISNUMBER(C1269),C1269,AN1269)-IF(ISNUMBER(C1268),C1268,AN1268))-(-0.8328750492*(AD1269-AD1268)+3.274150872*(AE1269-AE1268)))-1.394571582*AO1269+0.4181414112*AO1268</f>
        <v>10158.9091521954</v>
      </c>
      <c r="AP1268" s="31" t="n">
        <f aca="false">AQ1268+AR1267+'ARIMAX(1,1,1) Model'!$C$19*(AR1267-AR1266)+'ARIMAX(1,1,1) Model'!$C$20*AS1267</f>
        <v>9183.55108826098</v>
      </c>
      <c r="AQ1268" s="31" t="n">
        <f aca="false">'ARIMAX(1,1,1) Model'!$C$6*I1268+'ARIMAX(1,1,1) Model'!$C$7*N1268/1000+'ARIMAX(1,1,1) Model'!$C$8*AD1268+'ARIMAX(1,1,1) Model'!$C$9*AE1268+'ARIMAX(1,1,1) Model'!$C$10*AC1268+'ARIMAX(1,1,1) Model'!$C$11*IF(AND(B1268&gt;='ARIMAX(1,1,1) Model'!$C$25,B1268&lt;='ARIMAX(1,1,1) Model'!$C$26),1,0)+'ARIMAX(1,1,1) Model'!$C$12*E1268/1000+'ARIMAX(1,1,1) Model'!$C$13*V1268+'ARIMAX(1,1,1) Model'!$C$14*A1268+'ARIMAX(1,1,1) Model'!$C$15*SIN(2*PI()*A1268/'ARIMAX(1,1,1) Model'!$C$24)+'ARIMAX(1,1,1) Model'!$C$16*COS(2*PI()*A1268/'ARIMAX(1,1,1) Model'!$C$24)+'ARIMAX(1,1,1) Model'!$C$17*SIN(4*PI()*A1268/'ARIMAX(1,1,1) Model'!$C$24)+'ARIMAX(1,1,1) Model'!$C$18*COS(4*PI()*A1268/'ARIMAX(1,1,1) Model'!$C$24)</f>
        <v>2570.1342154503</v>
      </c>
      <c r="AR1268" s="31" t="n">
        <f aca="false">IF(ISNUMBER(C1268),C1268,AP1268)-AQ1268</f>
        <v>6690.8657845497</v>
      </c>
      <c r="AS1268" s="31" t="n">
        <f aca="false">IF(ISNUMBER(C1268),C1268-AP1268,0)</f>
        <v>77.4489117390222</v>
      </c>
      <c r="AT1268" s="32"/>
      <c r="AU1268" s="33"/>
      <c r="AV1268" s="33"/>
      <c r="AW1268" s="31"/>
      <c r="AX1268" s="31"/>
    </row>
    <row r="1269" customFormat="false" ht="16.5" hidden="false" customHeight="true" outlineLevel="0" collapsed="false">
      <c r="A1269" s="23" t="n">
        <v>1268</v>
      </c>
      <c r="B1269" s="24" t="n">
        <v>42146</v>
      </c>
      <c r="C1269" s="23" t="n">
        <v>9734</v>
      </c>
      <c r="D1269" s="25"/>
      <c r="E1269" s="25" t="n">
        <v>276000</v>
      </c>
      <c r="F1269" s="25"/>
      <c r="G1269" s="25" t="n">
        <v>58.952</v>
      </c>
      <c r="H1269" s="25" t="n">
        <v>64.31</v>
      </c>
      <c r="I1269" s="25" t="n">
        <v>2.744</v>
      </c>
      <c r="J1269" s="25" t="n">
        <v>18063.529</v>
      </c>
      <c r="K1269" s="25" t="n">
        <v>821043</v>
      </c>
      <c r="L1269" s="25" t="n">
        <v>1109</v>
      </c>
      <c r="M1269" s="25" t="n">
        <v>17.693</v>
      </c>
      <c r="N1269" s="25" t="n">
        <v>258017</v>
      </c>
      <c r="O1269" s="25" t="n">
        <v>12176.1</v>
      </c>
      <c r="P1269" s="25" t="n">
        <v>3309540</v>
      </c>
      <c r="Q1269" s="25" t="n">
        <v>97000</v>
      </c>
      <c r="R1269" s="25" t="n">
        <v>20594</v>
      </c>
      <c r="S1269" s="25" t="n">
        <v>11.851</v>
      </c>
      <c r="T1269" s="25" t="n">
        <v>123.6</v>
      </c>
      <c r="U1269" s="25" t="n">
        <v>21</v>
      </c>
      <c r="V1269" s="25" t="n">
        <v>87.1</v>
      </c>
      <c r="W1269" s="25" t="n">
        <v>104.56336</v>
      </c>
      <c r="X1269" s="25" t="n">
        <v>3.125</v>
      </c>
      <c r="Y1269" s="25" t="n">
        <v>2.73325872421265</v>
      </c>
      <c r="Z1269" s="25" t="n">
        <v>59.1982269287109</v>
      </c>
      <c r="AA1269" s="25" t="n">
        <v>319601</v>
      </c>
      <c r="AB1269" s="26"/>
      <c r="AC1269" s="27" t="n">
        <v>0</v>
      </c>
      <c r="AD1269" s="28" t="n">
        <v>24.3</v>
      </c>
      <c r="AE1269" s="28" t="n">
        <v>27.6</v>
      </c>
      <c r="AF1269" s="27"/>
      <c r="AG1269" s="29" t="n">
        <f aca="false">6753.47943187+0.36116788*I1269+0.01252571*N1269-22.85359542*V1269+0.00407811*AA1269-0.00067349*E1269</f>
        <v>9113.25322663072</v>
      </c>
      <c r="AH1269" s="29" t="n">
        <f aca="false">A1269*'Simple Linear Regression'!$B$18+'Simple Linear Regression'!$B$17</f>
        <v>8966.98736933089</v>
      </c>
      <c r="AI1269" s="29" t="n">
        <f aca="false">7491.3971+0.0137554*N1269-0.00058829*E1269-34.3283*V1269+0.30565*L1269+54.6031*M1269</f>
        <v>9193.2196701</v>
      </c>
      <c r="AJ1269" s="29" t="n">
        <f aca="false">7491.3971-0.00058829*E1269+0.30565*L1269+54.6031*M1269+0.0137554*N1269-34.3283*V1269</f>
        <v>9193.2196701</v>
      </c>
      <c r="AK1269" s="30" t="n">
        <f aca="false">11611.58410651-152.38769329*I543+0.00324611*N543-2.92151591*V543-0.00770426*AA543-0.00077781*E543</f>
        <v>9379.06590614871</v>
      </c>
      <c r="AL1269" s="29" t="n">
        <f aca="false">2192.59+2373.87*I1269+0.0316653*N1269-15.7623*V1269+0.00202406*AA1269-0.000740146*E1269-0.00963493*(I1269*N1269)</f>
        <v>9124.87255058536</v>
      </c>
      <c r="AM1269" s="30" t="n">
        <f aca="false">5205.907083+122.0638992*I1269+13.609808*(N1269/1000)-1.245906883*AD1269+0.7746840854*AE1269-134.2474226*AC1269-1547.125689*IF(AND(B1269&gt;=DATE(2020,3,20),B1269&lt;=DATE(2020,6,26)),1,0)</f>
        <v>9043.51799664094</v>
      </c>
      <c r="AN1269" s="30" t="n">
        <f aca="false">IF(ISNUMBER(C1270),C1270,AN1270)-0.8328750492*(AD1271-AD1270)+3.274150872*(AE1271-AE1270)+0.7954612886*((IF(ISNUMBER(C1270),C1270,AN1270)-IF(ISNUMBER(C1269),C1269,AN1269))-(-0.8328750492*(AD1270-AD1269)+3.274150872*(AE1270-AE1269)))-1.394571582*AO1270+0.4181414112*AO1269</f>
        <v>8308.20110624328</v>
      </c>
      <c r="AP1269" s="31" t="n">
        <f aca="false">AQ1269+AR1268+'ARIMAX(1,1,1) Model'!$C$19*(AR1268-AR1267)+'ARIMAX(1,1,1) Model'!$C$20*AS1268</f>
        <v>9220.46176690903</v>
      </c>
      <c r="AQ1269" s="31" t="n">
        <f aca="false">'ARIMAX(1,1,1) Model'!$C$6*I1269+'ARIMAX(1,1,1) Model'!$C$7*N1269/1000+'ARIMAX(1,1,1) Model'!$C$8*AD1269+'ARIMAX(1,1,1) Model'!$C$9*AE1269+'ARIMAX(1,1,1) Model'!$C$10*AC1269+'ARIMAX(1,1,1) Model'!$C$11*IF(AND(B1269&gt;='ARIMAX(1,1,1) Model'!$C$25,B1269&lt;='ARIMAX(1,1,1) Model'!$C$26),1,0)+'ARIMAX(1,1,1) Model'!$C$12*E1269/1000+'ARIMAX(1,1,1) Model'!$C$13*V1269+'ARIMAX(1,1,1) Model'!$C$14*A1269+'ARIMAX(1,1,1) Model'!$C$15*SIN(2*PI()*A1269/'ARIMAX(1,1,1) Model'!$C$24)+'ARIMAX(1,1,1) Model'!$C$16*COS(2*PI()*A1269/'ARIMAX(1,1,1) Model'!$C$24)+'ARIMAX(1,1,1) Model'!$C$17*SIN(4*PI()*A1269/'ARIMAX(1,1,1) Model'!$C$24)+'ARIMAX(1,1,1) Model'!$C$18*COS(4*PI()*A1269/'ARIMAX(1,1,1) Model'!$C$24)</f>
        <v>2600.14795746511</v>
      </c>
      <c r="AR1269" s="31" t="n">
        <f aca="false">IF(ISNUMBER(C1269),C1269,AP1269)-AQ1269</f>
        <v>7133.85204253489</v>
      </c>
      <c r="AS1269" s="31" t="n">
        <f aca="false">IF(ISNUMBER(C1269),C1269-AP1269,0)</f>
        <v>513.538233090971</v>
      </c>
      <c r="AT1269" s="32"/>
      <c r="AU1269" s="33"/>
      <c r="AV1269" s="33"/>
      <c r="AW1269" s="31"/>
      <c r="AX1269" s="31"/>
    </row>
    <row r="1270" customFormat="false" ht="16.5" hidden="false" customHeight="true" outlineLevel="0" collapsed="false">
      <c r="A1270" s="23" t="n">
        <v>1269</v>
      </c>
      <c r="B1270" s="24" t="n">
        <v>42153</v>
      </c>
      <c r="C1270" s="23" t="n">
        <v>8978</v>
      </c>
      <c r="D1270" s="25"/>
      <c r="E1270" s="25" t="n">
        <v>281000</v>
      </c>
      <c r="F1270" s="25"/>
      <c r="G1270" s="25" t="n">
        <v>58.185</v>
      </c>
      <c r="H1270" s="25" t="n">
        <v>61.57</v>
      </c>
      <c r="I1270" s="25" t="n">
        <v>2.774</v>
      </c>
      <c r="J1270" s="25" t="n">
        <v>18063.529</v>
      </c>
      <c r="K1270" s="25" t="n">
        <v>821043</v>
      </c>
      <c r="L1270" s="25" t="n">
        <v>1109</v>
      </c>
      <c r="M1270" s="25" t="n">
        <v>17.693</v>
      </c>
      <c r="N1270" s="25" t="n">
        <v>258017</v>
      </c>
      <c r="O1270" s="25" t="n">
        <v>12176.1</v>
      </c>
      <c r="P1270" s="25" t="n">
        <v>3309540</v>
      </c>
      <c r="Q1270" s="25" t="n">
        <v>97000</v>
      </c>
      <c r="R1270" s="25" t="n">
        <v>20594</v>
      </c>
      <c r="S1270" s="25" t="n">
        <v>11.851</v>
      </c>
      <c r="T1270" s="25" t="n">
        <v>123.6</v>
      </c>
      <c r="U1270" s="25" t="n">
        <v>21</v>
      </c>
      <c r="V1270" s="25" t="n">
        <v>87.1</v>
      </c>
      <c r="W1270" s="25" t="n">
        <v>105.34832</v>
      </c>
      <c r="X1270" s="25" t="n">
        <v>3.125</v>
      </c>
      <c r="Y1270" s="25" t="n">
        <v>2.73325872421265</v>
      </c>
      <c r="Z1270" s="25" t="n">
        <v>59.1982269287109</v>
      </c>
      <c r="AA1270" s="25" t="n">
        <v>319601</v>
      </c>
      <c r="AB1270" s="26"/>
      <c r="AC1270" s="27" t="n">
        <v>1</v>
      </c>
      <c r="AD1270" s="28" t="n">
        <v>5.8</v>
      </c>
      <c r="AE1270" s="28" t="n">
        <v>36.5</v>
      </c>
      <c r="AF1270" s="27"/>
      <c r="AG1270" s="29" t="n">
        <f aca="false">6753.47943187+0.36116788*I1270+0.01252571*N1270-22.85359542*V1270+0.00407811*AA1270-0.00067349*E1270</f>
        <v>9109.89661166712</v>
      </c>
      <c r="AH1270" s="29" t="n">
        <f aca="false">A1270*'Simple Linear Regression'!$B$18+'Simple Linear Regression'!$B$17</f>
        <v>8967.84040641479</v>
      </c>
      <c r="AI1270" s="29" t="n">
        <f aca="false">7491.3971+0.0137554*N1270-0.00058829*E1270-34.3283*V1270+0.30565*L1270+54.6031*M1270</f>
        <v>9190.2782201</v>
      </c>
      <c r="AJ1270" s="29" t="n">
        <f aca="false">7491.3971-0.00058829*E1270+0.30565*L1270+54.6031*M1270+0.0137554*N1270-34.3283*V1270</f>
        <v>9190.2782201</v>
      </c>
      <c r="AK1270" s="30" t="n">
        <f aca="false">11611.58410651-152.38769329*I544+0.00324611*N544-2.92151591*V544-0.00770426*AA544-0.00077781*E544</f>
        <v>9398.77786082598</v>
      </c>
      <c r="AL1270" s="29" t="n">
        <f aca="false">2192.59+2373.87*I1270+0.0316653*N1270-15.7623*V1270+0.00202406*AA1270-0.000740146*E1270-0.00963493*(I1270*N1270)</f>
        <v>9117.80864857106</v>
      </c>
      <c r="AM1270" s="30" t="n">
        <f aca="false">5205.907083+122.0638992*I1270+13.609808*(N1270/1000)-1.245906883*AD1270+0.7746840854*AE1270-134.2474226*AC1270-1547.125689*IF(AND(B1270&gt;=DATE(2020,3,20),B1270&lt;=DATE(2020,6,26)),1,0)</f>
        <v>8942.8764567125</v>
      </c>
      <c r="AN1270" s="30" t="n">
        <f aca="false">IF(ISNUMBER(C1271),C1271,AN1271)-0.8328750492*(AD1272-AD1271)+3.274150872*(AE1272-AE1271)+0.7954612886*((IF(ISNUMBER(C1271),C1271,AN1271)-IF(ISNUMBER(C1270),C1270,AN1270))-(-0.8328750492*(AD1271-AD1270)+3.274150872*(AE1271-AE1270)))-1.394571582*AO1271+0.4181414112*AO1270</f>
        <v>10216.3197182517</v>
      </c>
      <c r="AP1270" s="31" t="n">
        <f aca="false">AQ1270+AR1269+'ARIMAX(1,1,1) Model'!$C$19*(AR1269-AR1268)+'ARIMAX(1,1,1) Model'!$C$20*AS1269</f>
        <v>9224.59137100961</v>
      </c>
      <c r="AQ1270" s="31" t="n">
        <f aca="false">'ARIMAX(1,1,1) Model'!$C$6*I1270+'ARIMAX(1,1,1) Model'!$C$7*N1270/1000+'ARIMAX(1,1,1) Model'!$C$8*AD1270+'ARIMAX(1,1,1) Model'!$C$9*AE1270+'ARIMAX(1,1,1) Model'!$C$10*AC1270+'ARIMAX(1,1,1) Model'!$C$11*IF(AND(B1270&gt;='ARIMAX(1,1,1) Model'!$C$25,B1270&lt;='ARIMAX(1,1,1) Model'!$C$26),1,0)+'ARIMAX(1,1,1) Model'!$C$12*E1270/1000+'ARIMAX(1,1,1) Model'!$C$13*V1270+'ARIMAX(1,1,1) Model'!$C$14*A1270+'ARIMAX(1,1,1) Model'!$C$15*SIN(2*PI()*A1270/'ARIMAX(1,1,1) Model'!$C$24)+'ARIMAX(1,1,1) Model'!$C$16*COS(2*PI()*A1270/'ARIMAX(1,1,1) Model'!$C$24)+'ARIMAX(1,1,1) Model'!$C$17*SIN(4*PI()*A1270/'ARIMAX(1,1,1) Model'!$C$24)+'ARIMAX(1,1,1) Model'!$C$18*COS(4*PI()*A1270/'ARIMAX(1,1,1) Model'!$C$24)</f>
        <v>2509.76143484942</v>
      </c>
      <c r="AR1270" s="31" t="n">
        <f aca="false">IF(ISNUMBER(C1270),C1270,AP1270)-AQ1270</f>
        <v>6468.23856515058</v>
      </c>
      <c r="AS1270" s="31" t="n">
        <f aca="false">IF(ISNUMBER(C1270),C1270-AP1270,0)</f>
        <v>-246.591371009605</v>
      </c>
      <c r="AT1270" s="32"/>
      <c r="AU1270" s="33"/>
      <c r="AV1270" s="33"/>
      <c r="AW1270" s="31"/>
      <c r="AX1270" s="31"/>
    </row>
    <row r="1271" customFormat="false" ht="16.5" hidden="false" customHeight="true" outlineLevel="0" collapsed="false">
      <c r="A1271" s="23" t="n">
        <v>1270</v>
      </c>
      <c r="B1271" s="24" t="n">
        <v>42160</v>
      </c>
      <c r="C1271" s="23" t="n">
        <v>9600</v>
      </c>
      <c r="D1271" s="25"/>
      <c r="E1271" s="25" t="n">
        <v>275000</v>
      </c>
      <c r="F1271" s="25"/>
      <c r="G1271" s="25" t="n">
        <v>59.664</v>
      </c>
      <c r="H1271" s="25" t="n">
        <v>61.898</v>
      </c>
      <c r="I1271" s="25" t="n">
        <v>2.78</v>
      </c>
      <c r="J1271" s="25" t="n">
        <v>18063.529</v>
      </c>
      <c r="K1271" s="25" t="n">
        <v>821043</v>
      </c>
      <c r="L1271" s="25" t="n">
        <v>976</v>
      </c>
      <c r="M1271" s="25" t="n">
        <v>17.693</v>
      </c>
      <c r="N1271" s="25" t="n">
        <v>258017</v>
      </c>
      <c r="O1271" s="25" t="n">
        <v>12209.1</v>
      </c>
      <c r="P1271" s="25" t="n">
        <v>3309540</v>
      </c>
      <c r="Q1271" s="25" t="n">
        <v>97000</v>
      </c>
      <c r="R1271" s="25" t="n">
        <v>20594</v>
      </c>
      <c r="S1271" s="25" t="n">
        <v>11.851</v>
      </c>
      <c r="T1271" s="25" t="n">
        <v>123.6</v>
      </c>
      <c r="U1271" s="25" t="n">
        <v>21</v>
      </c>
      <c r="V1271" s="25" t="n">
        <v>88.5</v>
      </c>
      <c r="W1271" s="25" t="n">
        <v>106.82405</v>
      </c>
      <c r="X1271" s="25" t="n">
        <v>2.85714285714286</v>
      </c>
      <c r="Y1271" s="25" t="n">
        <v>2.73325872421265</v>
      </c>
      <c r="Z1271" s="25" t="n">
        <v>59.1982269287109</v>
      </c>
      <c r="AA1271" s="25" t="n">
        <v>319601</v>
      </c>
      <c r="AB1271" s="26"/>
      <c r="AC1271" s="27" t="n">
        <v>0</v>
      </c>
      <c r="AD1271" s="28" t="n">
        <v>23.4</v>
      </c>
      <c r="AE1271" s="28" t="n">
        <v>30.9</v>
      </c>
      <c r="AF1271" s="27"/>
      <c r="AG1271" s="29" t="n">
        <f aca="false">6753.47943187+0.36116788*I1271+0.01252571*N1271-22.85359542*V1271+0.00407811*AA1271-0.00067349*E1271</f>
        <v>9081.9446850864</v>
      </c>
      <c r="AH1271" s="29" t="n">
        <f aca="false">A1271*'Simple Linear Regression'!$B$18+'Simple Linear Regression'!$B$17</f>
        <v>8968.6934434987</v>
      </c>
      <c r="AI1271" s="29" t="n">
        <f aca="false">7491.3971+0.0137554*N1271-0.00058829*E1271-34.3283*V1271+0.30565*L1271+54.6031*M1271</f>
        <v>9105.0968901</v>
      </c>
      <c r="AJ1271" s="29" t="n">
        <f aca="false">7491.3971-0.00058829*E1271+0.30565*L1271+54.6031*M1271+0.0137554*N1271-34.3283*V1271</f>
        <v>9105.0968901</v>
      </c>
      <c r="AK1271" s="30" t="n">
        <f aca="false">11611.58410651-152.38769329*I545+0.00324611*N545-2.92151591*V545-0.00770426*AA545-0.00077781*E545</f>
        <v>9382.35080569154</v>
      </c>
      <c r="AL1271" s="29" t="n">
        <f aca="false">2192.59+2373.87*I1271+0.0316653*N1271-15.7623*V1271+0.00202406*AA1271-0.000740146*E1271-0.00963493*(I1271*N1271)</f>
        <v>9099.5096701682</v>
      </c>
      <c r="AM1271" s="30" t="n">
        <f aca="false">5205.907083+122.0638992*I1271+13.609808*(N1271/1000)-1.245906883*AD1271+0.7746840854*AE1271-134.2474226*AC1271-1547.125689*IF(AND(B1271&gt;=DATE(2020,3,20),B1271&lt;=DATE(2020,6,26)),1,0)</f>
        <v>9051.59007068866</v>
      </c>
      <c r="AN1271" s="30" t="n">
        <f aca="false">IF(ISNUMBER(C1272),C1272,AN1272)-0.8328750492*(AD1273-AD1272)+3.274150872*(AE1273-AE1272)+0.7954612886*((IF(ISNUMBER(C1272),C1272,AN1272)-IF(ISNUMBER(C1271),C1271,AN1271))-(-0.8328750492*(AD1272-AD1271)+3.274150872*(AE1272-AE1271)))-1.394571582*AO1272+0.4181414112*AO1271</f>
        <v>8797.38083725698</v>
      </c>
      <c r="AP1271" s="31" t="n">
        <f aca="false">AQ1271+AR1270+'ARIMAX(1,1,1) Model'!$C$19*(AR1270-AR1269)+'ARIMAX(1,1,1) Model'!$C$20*AS1270</f>
        <v>9270.11905478907</v>
      </c>
      <c r="AQ1271" s="31" t="n">
        <f aca="false">'ARIMAX(1,1,1) Model'!$C$6*I1271+'ARIMAX(1,1,1) Model'!$C$7*N1271/1000+'ARIMAX(1,1,1) Model'!$C$8*AD1271+'ARIMAX(1,1,1) Model'!$C$9*AE1271+'ARIMAX(1,1,1) Model'!$C$10*AC1271+'ARIMAX(1,1,1) Model'!$C$11*IF(AND(B1271&gt;='ARIMAX(1,1,1) Model'!$C$25,B1271&lt;='ARIMAX(1,1,1) Model'!$C$26),1,0)+'ARIMAX(1,1,1) Model'!$C$12*E1271/1000+'ARIMAX(1,1,1) Model'!$C$13*V1271+'ARIMAX(1,1,1) Model'!$C$14*A1271+'ARIMAX(1,1,1) Model'!$C$15*SIN(2*PI()*A1271/'ARIMAX(1,1,1) Model'!$C$24)+'ARIMAX(1,1,1) Model'!$C$16*COS(2*PI()*A1271/'ARIMAX(1,1,1) Model'!$C$24)+'ARIMAX(1,1,1) Model'!$C$17*SIN(4*PI()*A1271/'ARIMAX(1,1,1) Model'!$C$24)+'ARIMAX(1,1,1) Model'!$C$18*COS(4*PI()*A1271/'ARIMAX(1,1,1) Model'!$C$24)</f>
        <v>2644.84604492456</v>
      </c>
      <c r="AR1271" s="31" t="n">
        <f aca="false">IF(ISNUMBER(C1271),C1271,AP1271)-AQ1271</f>
        <v>6955.15395507544</v>
      </c>
      <c r="AS1271" s="31" t="n">
        <f aca="false">IF(ISNUMBER(C1271),C1271-AP1271,0)</f>
        <v>329.880945210929</v>
      </c>
      <c r="AT1271" s="32"/>
      <c r="AU1271" s="33"/>
      <c r="AV1271" s="33"/>
      <c r="AW1271" s="31"/>
      <c r="AX1271" s="31"/>
    </row>
    <row r="1272" customFormat="false" ht="16.5" hidden="false" customHeight="true" outlineLevel="0" collapsed="false">
      <c r="A1272" s="23" t="n">
        <v>1271</v>
      </c>
      <c r="B1272" s="24" t="n">
        <v>42167</v>
      </c>
      <c r="C1272" s="23" t="n">
        <v>9176</v>
      </c>
      <c r="D1272" s="25"/>
      <c r="E1272" s="25" t="n">
        <v>278000</v>
      </c>
      <c r="F1272" s="25"/>
      <c r="G1272" s="25" t="n">
        <v>60.072</v>
      </c>
      <c r="H1272" s="25" t="n">
        <v>63.238</v>
      </c>
      <c r="I1272" s="25" t="n">
        <v>2.78</v>
      </c>
      <c r="J1272" s="25" t="n">
        <v>18063.529</v>
      </c>
      <c r="K1272" s="25" t="n">
        <v>782741</v>
      </c>
      <c r="L1272" s="25" t="n">
        <v>976</v>
      </c>
      <c r="M1272" s="25" t="n">
        <v>17.693</v>
      </c>
      <c r="N1272" s="25" t="n">
        <v>258017</v>
      </c>
      <c r="O1272" s="25" t="n">
        <v>12209.1</v>
      </c>
      <c r="P1272" s="25" t="n">
        <v>3309540</v>
      </c>
      <c r="Q1272" s="25" t="n">
        <v>97000</v>
      </c>
      <c r="R1272" s="25" t="n">
        <v>20594</v>
      </c>
      <c r="S1272" s="25" t="n">
        <v>11.851</v>
      </c>
      <c r="T1272" s="25" t="n">
        <v>123.6</v>
      </c>
      <c r="U1272" s="25" t="n">
        <v>21</v>
      </c>
      <c r="V1272" s="25" t="n">
        <v>88.5</v>
      </c>
      <c r="W1272" s="25" t="n">
        <v>106.68498</v>
      </c>
      <c r="X1272" s="25" t="n">
        <v>2.85714285714286</v>
      </c>
      <c r="Y1272" s="25" t="n">
        <v>2.73325872421265</v>
      </c>
      <c r="Z1272" s="25" t="n">
        <v>59.1982269287109</v>
      </c>
      <c r="AA1272" s="25" t="n">
        <v>319601</v>
      </c>
      <c r="AB1272" s="26"/>
      <c r="AC1272" s="27" t="n">
        <v>0</v>
      </c>
      <c r="AD1272" s="28" t="n">
        <v>4.9</v>
      </c>
      <c r="AE1272" s="28" t="n">
        <v>55.3</v>
      </c>
      <c r="AF1272" s="27"/>
      <c r="AG1272" s="29" t="n">
        <f aca="false">6753.47943187+0.36116788*I1272+0.01252571*N1272-22.85359542*V1272+0.00407811*AA1272-0.00067349*E1272</f>
        <v>9079.9242150864</v>
      </c>
      <c r="AH1272" s="29" t="n">
        <f aca="false">A1272*'Simple Linear Regression'!$B$18+'Simple Linear Regression'!$B$17</f>
        <v>8969.5464805826</v>
      </c>
      <c r="AI1272" s="29" t="n">
        <f aca="false">7491.3971+0.0137554*N1272-0.00058829*E1272-34.3283*V1272+0.30565*L1272+54.6031*M1272</f>
        <v>9103.3320201</v>
      </c>
      <c r="AJ1272" s="29" t="n">
        <f aca="false">7491.3971-0.00058829*E1272+0.30565*L1272+54.6031*M1272+0.0137554*N1272-34.3283*V1272</f>
        <v>9103.3320201</v>
      </c>
      <c r="AK1272" s="30" t="n">
        <f aca="false">11611.58410651-152.38769329*I546+0.00324611*N546-2.92151591*V546-0.00770426*AA546-0.00077781*E546</f>
        <v>9382.54448034327</v>
      </c>
      <c r="AL1272" s="29" t="n">
        <f aca="false">2192.59+2373.87*I1272+0.0316653*N1272-15.7623*V1272+0.00202406*AA1272-0.000740146*E1272-0.00963493*(I1272*N1272)</f>
        <v>9097.28923216821</v>
      </c>
      <c r="AM1272" s="30" t="n">
        <f aca="false">5205.907083+122.0638992*I1272+13.609808*(N1272/1000)-1.245906883*AD1272+0.7746840854*AE1272-134.2474226*AC1272-1547.125689*IF(AND(B1272&gt;=DATE(2020,3,20),B1272&lt;=DATE(2020,6,26)),1,0)</f>
        <v>9093.54163970792</v>
      </c>
      <c r="AN1272" s="30" t="n">
        <f aca="false">IF(ISNUMBER(C1273),C1273,AN1273)-0.8328750492*(AD1274-AD1273)+3.274150872*(AE1274-AE1273)+0.7954612886*((IF(ISNUMBER(C1273),C1273,AN1273)-IF(ISNUMBER(C1272),C1272,AN1272))-(-0.8328750492*(AD1273-AD1272)+3.274150872*(AE1273-AE1272)))-1.394571582*AO1273+0.4181414112*AO1272</f>
        <v>10049.0255649558</v>
      </c>
      <c r="AP1272" s="31" t="n">
        <f aca="false">AQ1272+AR1271+'ARIMAX(1,1,1) Model'!$C$19*(AR1271-AR1270)+'ARIMAX(1,1,1) Model'!$C$20*AS1271</f>
        <v>9406.6340627042</v>
      </c>
      <c r="AQ1272" s="31" t="n">
        <f aca="false">'ARIMAX(1,1,1) Model'!$C$6*I1272+'ARIMAX(1,1,1) Model'!$C$7*N1272/1000+'ARIMAX(1,1,1) Model'!$C$8*AD1272+'ARIMAX(1,1,1) Model'!$C$9*AE1272+'ARIMAX(1,1,1) Model'!$C$10*AC1272+'ARIMAX(1,1,1) Model'!$C$11*IF(AND(B1272&gt;='ARIMAX(1,1,1) Model'!$C$25,B1272&lt;='ARIMAX(1,1,1) Model'!$C$26),1,0)+'ARIMAX(1,1,1) Model'!$C$12*E1272/1000+'ARIMAX(1,1,1) Model'!$C$13*V1272+'ARIMAX(1,1,1) Model'!$C$14*A1272+'ARIMAX(1,1,1) Model'!$C$15*SIN(2*PI()*A1272/'ARIMAX(1,1,1) Model'!$C$24)+'ARIMAX(1,1,1) Model'!$C$16*COS(2*PI()*A1272/'ARIMAX(1,1,1) Model'!$C$24)+'ARIMAX(1,1,1) Model'!$C$17*SIN(4*PI()*A1272/'ARIMAX(1,1,1) Model'!$C$24)+'ARIMAX(1,1,1) Model'!$C$18*COS(4*PI()*A1272/'ARIMAX(1,1,1) Model'!$C$24)</f>
        <v>2700.910841135</v>
      </c>
      <c r="AR1272" s="31" t="n">
        <f aca="false">IF(ISNUMBER(C1272),C1272,AP1272)-AQ1272</f>
        <v>6475.089158865</v>
      </c>
      <c r="AS1272" s="31" t="n">
        <f aca="false">IF(ISNUMBER(C1272),C1272-AP1272,0)</f>
        <v>-230.634062704203</v>
      </c>
      <c r="AT1272" s="32"/>
      <c r="AU1272" s="33"/>
      <c r="AV1272" s="33"/>
      <c r="AW1272" s="31"/>
      <c r="AX1272" s="31"/>
    </row>
    <row r="1273" customFormat="false" ht="16.5" hidden="false" customHeight="true" outlineLevel="0" collapsed="false">
      <c r="A1273" s="23" t="n">
        <v>1272</v>
      </c>
      <c r="B1273" s="24" t="n">
        <v>42174</v>
      </c>
      <c r="C1273" s="23" t="n">
        <v>9655</v>
      </c>
      <c r="D1273" s="25"/>
      <c r="E1273" s="25" t="n">
        <v>269000</v>
      </c>
      <c r="F1273" s="25"/>
      <c r="G1273" s="25" t="n">
        <v>59.892</v>
      </c>
      <c r="H1273" s="25" t="n">
        <v>60.654</v>
      </c>
      <c r="I1273" s="25" t="n">
        <v>2.835</v>
      </c>
      <c r="J1273" s="25" t="n">
        <v>18063.529</v>
      </c>
      <c r="K1273" s="25" t="n">
        <v>782741</v>
      </c>
      <c r="L1273" s="25" t="n">
        <v>976</v>
      </c>
      <c r="M1273" s="25" t="n">
        <v>17.929</v>
      </c>
      <c r="N1273" s="25" t="n">
        <v>262817</v>
      </c>
      <c r="O1273" s="25" t="n">
        <v>12209.1</v>
      </c>
      <c r="P1273" s="25" t="n">
        <v>3360574</v>
      </c>
      <c r="Q1273" s="25" t="n">
        <v>97000</v>
      </c>
      <c r="R1273" s="25" t="n">
        <v>20594</v>
      </c>
      <c r="S1273" s="25" t="n">
        <v>11.851</v>
      </c>
      <c r="T1273" s="25" t="n">
        <v>123.6</v>
      </c>
      <c r="U1273" s="25" t="n">
        <v>21</v>
      </c>
      <c r="V1273" s="25" t="n">
        <v>88.5</v>
      </c>
      <c r="W1273" s="25" t="n">
        <v>106.15834</v>
      </c>
      <c r="X1273" s="25" t="n">
        <v>2.85714285714286</v>
      </c>
      <c r="Y1273" s="25" t="n">
        <v>2.95576286315918</v>
      </c>
      <c r="Z1273" s="25" t="n">
        <v>59.1982269287109</v>
      </c>
      <c r="AA1273" s="25" t="n">
        <v>319601</v>
      </c>
      <c r="AB1273" s="26"/>
      <c r="AC1273" s="27" t="n">
        <v>0</v>
      </c>
      <c r="AD1273" s="28" t="n">
        <v>4.8</v>
      </c>
      <c r="AE1273" s="28" t="n">
        <v>65.8</v>
      </c>
      <c r="AF1273" s="27"/>
      <c r="AG1273" s="29" t="n">
        <f aca="false">6753.47943187+0.36116788*I1273+0.01252571*N1273-22.85359542*V1273+0.00407811*AA1273-0.00067349*E1273</f>
        <v>9146.1288973198</v>
      </c>
      <c r="AH1273" s="29" t="n">
        <f aca="false">A1273*'Simple Linear Regression'!$B$18+'Simple Linear Regression'!$B$17</f>
        <v>8970.39951766651</v>
      </c>
      <c r="AI1273" s="29" t="n">
        <f aca="false">7491.3971+0.0137554*N1273-0.00058829*E1273-34.3283*V1273+0.30565*L1273+54.6031*M1273</f>
        <v>9187.5388817</v>
      </c>
      <c r="AJ1273" s="29" t="n">
        <f aca="false">7491.3971-0.00058829*E1273+0.30565*L1273+54.6031*M1273+0.0137554*N1273-34.3283*V1273</f>
        <v>9187.5388817</v>
      </c>
      <c r="AK1273" s="30" t="n">
        <f aca="false">11611.58410651-152.38769329*I547+0.00324611*N547-2.92151591*V547-0.00770426*AA547-0.00077781*E547</f>
        <v>9424.78358182223</v>
      </c>
      <c r="AL1273" s="29" t="n">
        <f aca="false">2192.59+2373.87*I1273+0.0316653*N1273-15.7623*V1273+0.00202406*AA1273-0.000740146*E1273-0.00963493*(I1273*N1273)</f>
        <v>9118.66604336865</v>
      </c>
      <c r="AM1273" s="30" t="n">
        <f aca="false">5205.907083+122.0638992*I1273+13.609808*(N1273/1000)-1.245906883*AD1273+0.7746840854*AE1273-134.2474226*AC1273-1547.125689*IF(AND(B1273&gt;=DATE(2020,3,20),B1273&lt;=DATE(2020,6,26)),1,0)</f>
        <v>9173.84100614892</v>
      </c>
      <c r="AN1273" s="30" t="n">
        <f aca="false">IF(ISNUMBER(C1274),C1274,AN1274)-0.8328750492*(AD1275-AD1274)+3.274150872*(AE1275-AE1274)+0.7954612886*((IF(ISNUMBER(C1274),C1274,AN1274)-IF(ISNUMBER(C1273),C1273,AN1273))-(-0.8328750492*(AD1274-AD1273)+3.274150872*(AE1274-AE1273)))-1.394571582*AO1274+0.4181414112*AO1273</f>
        <v>9697.61938714691</v>
      </c>
      <c r="AP1273" s="31" t="n">
        <f aca="false">AQ1273+AR1272+'ARIMAX(1,1,1) Model'!$C$19*(AR1272-AR1271)+'ARIMAX(1,1,1) Model'!$C$20*AS1272</f>
        <v>9354.53387167547</v>
      </c>
      <c r="AQ1273" s="31" t="n">
        <f aca="false">'ARIMAX(1,1,1) Model'!$C$6*I1273+'ARIMAX(1,1,1) Model'!$C$7*N1273/1000+'ARIMAX(1,1,1) Model'!$C$8*AD1273+'ARIMAX(1,1,1) Model'!$C$9*AE1273+'ARIMAX(1,1,1) Model'!$C$10*AC1273+'ARIMAX(1,1,1) Model'!$C$11*IF(AND(B1273&gt;='ARIMAX(1,1,1) Model'!$C$25,B1273&lt;='ARIMAX(1,1,1) Model'!$C$26),1,0)+'ARIMAX(1,1,1) Model'!$C$12*E1273/1000+'ARIMAX(1,1,1) Model'!$C$13*V1273+'ARIMAX(1,1,1) Model'!$C$14*A1273+'ARIMAX(1,1,1) Model'!$C$15*SIN(2*PI()*A1273/'ARIMAX(1,1,1) Model'!$C$24)+'ARIMAX(1,1,1) Model'!$C$16*COS(2*PI()*A1273/'ARIMAX(1,1,1) Model'!$C$24)+'ARIMAX(1,1,1) Model'!$C$17*SIN(4*PI()*A1273/'ARIMAX(1,1,1) Model'!$C$24)+'ARIMAX(1,1,1) Model'!$C$18*COS(4*PI()*A1273/'ARIMAX(1,1,1) Model'!$C$24)</f>
        <v>2718.67630988834</v>
      </c>
      <c r="AR1273" s="31" t="n">
        <f aca="false">IF(ISNUMBER(C1273),C1273,AP1273)-AQ1273</f>
        <v>6936.32369011166</v>
      </c>
      <c r="AS1273" s="31" t="n">
        <f aca="false">IF(ISNUMBER(C1273),C1273-AP1273,0)</f>
        <v>300.466128324526</v>
      </c>
      <c r="AT1273" s="32"/>
      <c r="AU1273" s="33"/>
      <c r="AV1273" s="33"/>
      <c r="AW1273" s="31"/>
      <c r="AX1273" s="31"/>
    </row>
    <row r="1274" customFormat="false" ht="16.5" hidden="false" customHeight="true" outlineLevel="0" collapsed="false">
      <c r="A1274" s="23" t="n">
        <v>1273</v>
      </c>
      <c r="B1274" s="24" t="n">
        <v>42181</v>
      </c>
      <c r="C1274" s="23" t="n">
        <v>9731</v>
      </c>
      <c r="D1274" s="25"/>
      <c r="E1274" s="25" t="n">
        <v>273000</v>
      </c>
      <c r="F1274" s="25"/>
      <c r="G1274" s="25" t="n">
        <v>60.014</v>
      </c>
      <c r="H1274" s="25" t="n">
        <v>60.844</v>
      </c>
      <c r="I1274" s="25" t="n">
        <v>2.812</v>
      </c>
      <c r="J1274" s="25" t="n">
        <v>18063.529</v>
      </c>
      <c r="K1274" s="25" t="n">
        <v>782741</v>
      </c>
      <c r="L1274" s="25" t="n">
        <v>976</v>
      </c>
      <c r="M1274" s="25" t="n">
        <v>17.929</v>
      </c>
      <c r="N1274" s="25" t="n">
        <v>262817</v>
      </c>
      <c r="O1274" s="25" t="n">
        <v>12209.1</v>
      </c>
      <c r="P1274" s="25" t="n">
        <v>3360574</v>
      </c>
      <c r="Q1274" s="25" t="n">
        <v>97000</v>
      </c>
      <c r="R1274" s="25" t="n">
        <v>20594</v>
      </c>
      <c r="S1274" s="25" t="n">
        <v>11.851</v>
      </c>
      <c r="T1274" s="25" t="n">
        <v>123.6</v>
      </c>
      <c r="U1274" s="25" t="n">
        <v>21</v>
      </c>
      <c r="V1274" s="25" t="n">
        <v>88.5</v>
      </c>
      <c r="W1274" s="25" t="n">
        <v>105.73116</v>
      </c>
      <c r="X1274" s="25" t="n">
        <v>2.85714285714286</v>
      </c>
      <c r="Y1274" s="25" t="n">
        <v>2.95576286315918</v>
      </c>
      <c r="Z1274" s="25" t="n">
        <v>59.1982269287109</v>
      </c>
      <c r="AA1274" s="25" t="n">
        <v>319601</v>
      </c>
      <c r="AB1274" s="26"/>
      <c r="AC1274" s="27" t="n">
        <v>0</v>
      </c>
      <c r="AD1274" s="28" t="n">
        <v>0.7</v>
      </c>
      <c r="AE1274" s="28" t="n">
        <v>77.1</v>
      </c>
      <c r="AF1274" s="27"/>
      <c r="AG1274" s="29" t="n">
        <f aca="false">6753.47943187+0.36116788*I1274+0.01252571*N1274-22.85359542*V1274+0.00407811*AA1274-0.00067349*E1274</f>
        <v>9143.42663045856</v>
      </c>
      <c r="AH1274" s="29" t="n">
        <f aca="false">A1274*'Simple Linear Regression'!$B$18+'Simple Linear Regression'!$B$17</f>
        <v>8971.25255475041</v>
      </c>
      <c r="AI1274" s="29" t="n">
        <f aca="false">7491.3971+0.0137554*N1274-0.00058829*E1274-34.3283*V1274+0.30565*L1274+54.6031*M1274</f>
        <v>9185.1857217</v>
      </c>
      <c r="AJ1274" s="29" t="n">
        <f aca="false">7491.3971-0.00058829*E1274+0.30565*L1274+54.6031*M1274+0.0137554*N1274-34.3283*V1274</f>
        <v>9185.1857217</v>
      </c>
      <c r="AK1274" s="30" t="n">
        <f aca="false">11611.58410651-152.38769329*I548+0.00324611*N548-2.92151591*V548-0.00770426*AA548-0.00077781*E548</f>
        <v>9432.97123030145</v>
      </c>
      <c r="AL1274" s="29" t="n">
        <f aca="false">2192.59+2373.87*I1274+0.0316653*N1274-15.7623*V1274+0.00202406*AA1274-0.000740146*E1274-0.00963493*(I1274*N1274)</f>
        <v>9119.34758751828</v>
      </c>
      <c r="AM1274" s="30" t="n">
        <f aca="false">5205.907083+122.0638992*I1274+13.609808*(N1274/1000)-1.245906883*AD1274+0.7746840854*AE1274-134.2474226*AC1274-1547.125689*IF(AND(B1274&gt;=DATE(2020,3,20),B1274&lt;=DATE(2020,6,26)),1,0)</f>
        <v>9184.89568485264</v>
      </c>
      <c r="AN1274" s="30" t="n">
        <f aca="false">IF(ISNUMBER(C1275),C1275,AN1275)-0.8328750492*(AD1276-AD1275)+3.274150872*(AE1276-AE1275)+0.7954612886*((IF(ISNUMBER(C1275),C1275,AN1275)-IF(ISNUMBER(C1274),C1274,AN1274))-(-0.8328750492*(AD1275-AD1274)+3.274150872*(AE1275-AE1274)))-1.394571582*AO1275+0.4181414112*AO1274</f>
        <v>9441.88787300368</v>
      </c>
      <c r="AP1274" s="31" t="n">
        <f aca="false">AQ1274+AR1273+'ARIMAX(1,1,1) Model'!$C$19*(AR1273-AR1272)+'ARIMAX(1,1,1) Model'!$C$20*AS1273</f>
        <v>9445.17872215495</v>
      </c>
      <c r="AQ1274" s="31" t="n">
        <f aca="false">'ARIMAX(1,1,1) Model'!$C$6*I1274+'ARIMAX(1,1,1) Model'!$C$7*N1274/1000+'ARIMAX(1,1,1) Model'!$C$8*AD1274+'ARIMAX(1,1,1) Model'!$C$9*AE1274+'ARIMAX(1,1,1) Model'!$C$10*AC1274+'ARIMAX(1,1,1) Model'!$C$11*IF(AND(B1274&gt;='ARIMAX(1,1,1) Model'!$C$25,B1274&lt;='ARIMAX(1,1,1) Model'!$C$26),1,0)+'ARIMAX(1,1,1) Model'!$C$12*E1274/1000+'ARIMAX(1,1,1) Model'!$C$13*V1274+'ARIMAX(1,1,1) Model'!$C$14*A1274+'ARIMAX(1,1,1) Model'!$C$15*SIN(2*PI()*A1274/'ARIMAX(1,1,1) Model'!$C$24)+'ARIMAX(1,1,1) Model'!$C$16*COS(2*PI()*A1274/'ARIMAX(1,1,1) Model'!$C$24)+'ARIMAX(1,1,1) Model'!$C$17*SIN(4*PI()*A1274/'ARIMAX(1,1,1) Model'!$C$24)+'ARIMAX(1,1,1) Model'!$C$18*COS(4*PI()*A1274/'ARIMAX(1,1,1) Model'!$C$24)</f>
        <v>2734.31467091526</v>
      </c>
      <c r="AR1274" s="31" t="n">
        <f aca="false">IF(ISNUMBER(C1274),C1274,AP1274)-AQ1274</f>
        <v>6996.68532908474</v>
      </c>
      <c r="AS1274" s="31" t="n">
        <f aca="false">IF(ISNUMBER(C1274),C1274-AP1274,0)</f>
        <v>285.821277845052</v>
      </c>
      <c r="AT1274" s="32"/>
      <c r="AU1274" s="33"/>
      <c r="AV1274" s="33"/>
      <c r="AW1274" s="31"/>
      <c r="AX1274" s="31"/>
    </row>
    <row r="1275" customFormat="false" ht="16.5" hidden="false" customHeight="true" outlineLevel="0" collapsed="false">
      <c r="A1275" s="23" t="n">
        <v>1274</v>
      </c>
      <c r="B1275" s="24" t="n">
        <v>42188</v>
      </c>
      <c r="C1275" s="23" t="n">
        <v>9532</v>
      </c>
      <c r="D1275" s="25"/>
      <c r="E1275" s="25" t="n">
        <v>275000</v>
      </c>
      <c r="F1275" s="25"/>
      <c r="G1275" s="25" t="n">
        <v>57.9225</v>
      </c>
      <c r="H1275" s="25" t="n">
        <v>60.356</v>
      </c>
      <c r="I1275" s="25" t="n">
        <v>2.801</v>
      </c>
      <c r="J1275" s="25" t="n">
        <v>18063.529</v>
      </c>
      <c r="K1275" s="25" t="n">
        <v>782741</v>
      </c>
      <c r="L1275" s="25" t="n">
        <v>976</v>
      </c>
      <c r="M1275" s="25" t="n">
        <v>17.929</v>
      </c>
      <c r="N1275" s="25" t="n">
        <v>262817</v>
      </c>
      <c r="O1275" s="25" t="n">
        <v>12209.1</v>
      </c>
      <c r="P1275" s="25" t="n">
        <v>3360574</v>
      </c>
      <c r="Q1275" s="25" t="n">
        <v>118000</v>
      </c>
      <c r="R1275" s="25" t="n">
        <v>20594</v>
      </c>
      <c r="S1275" s="25" t="n">
        <v>11.851</v>
      </c>
      <c r="T1275" s="25" t="n">
        <v>123.6</v>
      </c>
      <c r="U1275" s="25" t="n">
        <v>21</v>
      </c>
      <c r="V1275" s="25" t="n">
        <v>88.5</v>
      </c>
      <c r="W1275" s="25" t="n">
        <v>106.03354</v>
      </c>
      <c r="X1275" s="25" t="n">
        <v>2.85714285714286</v>
      </c>
      <c r="Y1275" s="25" t="n">
        <v>2.95576286315918</v>
      </c>
      <c r="Z1275" s="25" t="n">
        <v>59.1982269287109</v>
      </c>
      <c r="AA1275" s="25" t="n">
        <v>319601</v>
      </c>
      <c r="AB1275" s="26"/>
      <c r="AC1275" s="27" t="n">
        <v>1</v>
      </c>
      <c r="AD1275" s="28" t="n">
        <v>4.4</v>
      </c>
      <c r="AE1275" s="28" t="n">
        <v>59.2</v>
      </c>
      <c r="AF1275" s="27"/>
      <c r="AG1275" s="29" t="n">
        <f aca="false">6753.47943187+0.36116788*I1275+0.01252571*N1275-22.85359542*V1275+0.00407811*AA1275-0.00067349*E1275</f>
        <v>9142.07567761188</v>
      </c>
      <c r="AH1275" s="29" t="n">
        <f aca="false">A1275*'Simple Linear Regression'!$B$18+'Simple Linear Regression'!$B$17</f>
        <v>8972.10559183432</v>
      </c>
      <c r="AI1275" s="29" t="n">
        <f aca="false">7491.3971+0.0137554*N1275-0.00058829*E1275-34.3283*V1275+0.30565*L1275+54.6031*M1275</f>
        <v>9184.0091417</v>
      </c>
      <c r="AJ1275" s="29" t="n">
        <f aca="false">7491.3971-0.00058829*E1275+0.30565*L1275+54.6031*M1275+0.0137554*N1275-34.3283*V1275</f>
        <v>9184.0091417</v>
      </c>
      <c r="AK1275" s="30" t="n">
        <f aca="false">11611.58410651-152.38769329*I549+0.00324611*N549-2.92151591*V549-0.00770426*AA549-0.00077781*E549</f>
        <v>9442.42559492764</v>
      </c>
      <c r="AL1275" s="29" t="n">
        <f aca="false">2192.59+2373.87*I1275+0.0316653*N1275-15.7623*V1275+0.00202406*AA1275-0.000740146*E1275-0.00963493*(I1275*N1275)</f>
        <v>9119.60918289419</v>
      </c>
      <c r="AM1275" s="30" t="n">
        <f aca="false">5205.907083+122.0638992*I1275+13.609808*(N1275/1000)-1.245906883*AD1275+0.7746840854*AE1275-134.2474226*AC1275-1547.125689*IF(AND(B1275&gt;=DATE(2020,3,20),B1275&lt;=DATE(2020,6,26)),1,0)</f>
        <v>9030.82885876568</v>
      </c>
      <c r="AN1275" s="30" t="n">
        <f aca="false">IF(ISNUMBER(C1276),C1276,AN1276)-0.8328750492*(AD1277-AD1276)+3.274150872*(AE1277-AE1276)+0.7954612886*((IF(ISNUMBER(C1276),C1276,AN1276)-IF(ISNUMBER(C1275),C1275,AN1275))-(-0.8328750492*(AD1276-AD1275)+3.274150872*(AE1276-AE1275)))-1.394571582*AO1276+0.4181414112*AO1275</f>
        <v>9336.59462312182</v>
      </c>
      <c r="AP1275" s="31" t="n">
        <f aca="false">AQ1275+AR1274+'ARIMAX(1,1,1) Model'!$C$19*(AR1274-AR1273)+'ARIMAX(1,1,1) Model'!$C$20*AS1274</f>
        <v>9295.90152113224</v>
      </c>
      <c r="AQ1275" s="31" t="n">
        <f aca="false">'ARIMAX(1,1,1) Model'!$C$6*I1275+'ARIMAX(1,1,1) Model'!$C$7*N1275/1000+'ARIMAX(1,1,1) Model'!$C$8*AD1275+'ARIMAX(1,1,1) Model'!$C$9*AE1275+'ARIMAX(1,1,1) Model'!$C$10*AC1275+'ARIMAX(1,1,1) Model'!$C$11*IF(AND(B1275&gt;='ARIMAX(1,1,1) Model'!$C$25,B1275&lt;='ARIMAX(1,1,1) Model'!$C$26),1,0)+'ARIMAX(1,1,1) Model'!$C$12*E1275/1000+'ARIMAX(1,1,1) Model'!$C$13*V1275+'ARIMAX(1,1,1) Model'!$C$14*A1275+'ARIMAX(1,1,1) Model'!$C$15*SIN(2*PI()*A1275/'ARIMAX(1,1,1) Model'!$C$24)+'ARIMAX(1,1,1) Model'!$C$16*COS(2*PI()*A1275/'ARIMAX(1,1,1) Model'!$C$24)+'ARIMAX(1,1,1) Model'!$C$17*SIN(4*PI()*A1275/'ARIMAX(1,1,1) Model'!$C$24)+'ARIMAX(1,1,1) Model'!$C$18*COS(4*PI()*A1275/'ARIMAX(1,1,1) Model'!$C$24)</f>
        <v>2550.592035073</v>
      </c>
      <c r="AR1275" s="31" t="n">
        <f aca="false">IF(ISNUMBER(C1275),C1275,AP1275)-AQ1275</f>
        <v>6981.407964927</v>
      </c>
      <c r="AS1275" s="31" t="n">
        <f aca="false">IF(ISNUMBER(C1275),C1275-AP1275,0)</f>
        <v>236.098478867763</v>
      </c>
      <c r="AT1275" s="32"/>
      <c r="AU1275" s="33"/>
      <c r="AV1275" s="33"/>
      <c r="AW1275" s="31"/>
      <c r="AX1275" s="31"/>
    </row>
    <row r="1276" customFormat="false" ht="16.5" hidden="false" customHeight="true" outlineLevel="0" collapsed="false">
      <c r="A1276" s="23" t="n">
        <v>1275</v>
      </c>
      <c r="B1276" s="24" t="n">
        <v>42195</v>
      </c>
      <c r="C1276" s="23" t="n">
        <v>9404</v>
      </c>
      <c r="D1276" s="25"/>
      <c r="E1276" s="25" t="n">
        <v>292000</v>
      </c>
      <c r="F1276" s="25"/>
      <c r="G1276" s="25" t="n">
        <v>52.384</v>
      </c>
      <c r="H1276" s="25" t="n">
        <v>56.632</v>
      </c>
      <c r="I1276" s="25" t="n">
        <v>2.793</v>
      </c>
      <c r="J1276" s="25" t="n">
        <v>18063.529</v>
      </c>
      <c r="K1276" s="25" t="n">
        <v>910826</v>
      </c>
      <c r="L1276" s="25" t="n">
        <v>889</v>
      </c>
      <c r="M1276" s="25" t="n">
        <v>17.929</v>
      </c>
      <c r="N1276" s="25" t="n">
        <v>262817</v>
      </c>
      <c r="O1276" s="25" t="n">
        <v>12275.4</v>
      </c>
      <c r="P1276" s="25" t="n">
        <v>3360574</v>
      </c>
      <c r="Q1276" s="25" t="n">
        <v>118000</v>
      </c>
      <c r="R1276" s="25" t="n">
        <v>20594</v>
      </c>
      <c r="S1276" s="25" t="n">
        <v>11.851</v>
      </c>
      <c r="T1276" s="25" t="n">
        <v>123.6</v>
      </c>
      <c r="U1276" s="25" t="n">
        <v>21</v>
      </c>
      <c r="V1276" s="25" t="n">
        <v>92</v>
      </c>
      <c r="W1276" s="25" t="n">
        <v>106.704575</v>
      </c>
      <c r="X1276" s="25" t="n">
        <v>2.85714285714286</v>
      </c>
      <c r="Y1276" s="25" t="n">
        <v>2.95576286315918</v>
      </c>
      <c r="Z1276" s="25" t="n">
        <v>59.1982269287109</v>
      </c>
      <c r="AA1276" s="25" t="n">
        <v>319601</v>
      </c>
      <c r="AB1276" s="26"/>
      <c r="AC1276" s="27" t="n">
        <v>1</v>
      </c>
      <c r="AD1276" s="28" t="n">
        <v>1.5</v>
      </c>
      <c r="AE1276" s="28" t="n">
        <v>64.3</v>
      </c>
      <c r="AF1276" s="27"/>
      <c r="AG1276" s="29" t="n">
        <f aca="false">6753.47943187+0.36116788*I1276+0.01252571*N1276-22.85359542*V1276+0.00407811*AA1276-0.00067349*E1276</f>
        <v>9050.63587429884</v>
      </c>
      <c r="AH1276" s="29" t="n">
        <f aca="false">A1276*'Simple Linear Regression'!$B$18+'Simple Linear Regression'!$B$17</f>
        <v>8972.95862891822</v>
      </c>
      <c r="AI1276" s="29" t="n">
        <f aca="false">7491.3971+0.0137554*N1276-0.00058829*E1276-34.3283*V1276+0.30565*L1276+54.6031*M1276</f>
        <v>9027.2676117</v>
      </c>
      <c r="AJ1276" s="29" t="n">
        <f aca="false">7491.3971-0.00058829*E1276+0.30565*L1276+54.6031*M1276+0.0137554*N1276-34.3283*V1276</f>
        <v>9027.2676117</v>
      </c>
      <c r="AK1276" s="30" t="n">
        <f aca="false">11611.58410651-152.38769329*I550+0.00324611*N550-2.92151591*V550-0.00770426*AA550-0.00077781*E550</f>
        <v>9429.15089260896</v>
      </c>
      <c r="AL1276" s="29" t="n">
        <f aca="false">2192.59+2373.87*I1276+0.0316653*N1276-15.7623*V1276+0.00202406*AA1276-0.000740146*E1276-0.00963493*(I1276*N1276)</f>
        <v>9053.12547807667</v>
      </c>
      <c r="AM1276" s="30" t="n">
        <f aca="false">5205.907083+122.0638992*I1276+13.609808*(N1276/1000)-1.245906883*AD1276+0.7746840854*AE1276-134.2474226*AC1276-1547.125689*IF(AND(B1276&gt;=DATE(2020,3,20),B1276&lt;=DATE(2020,6,26)),1,0)</f>
        <v>9037.41636636832</v>
      </c>
      <c r="AN1276" s="30" t="n">
        <f aca="false">IF(ISNUMBER(C1277),C1277,AN1277)-0.8328750492*(AD1278-AD1277)+3.274150872*(AE1278-AE1277)+0.7954612886*((IF(ISNUMBER(C1277),C1277,AN1277)-IF(ISNUMBER(C1276),C1276,AN1276))-(-0.8328750492*(AD1277-AD1276)+3.274150872*(AE1277-AE1276)))-1.394571582*AO1277+0.4181414112*AO1276</f>
        <v>10044.625980228</v>
      </c>
      <c r="AP1276" s="31" t="n">
        <f aca="false">AQ1276+AR1275+'ARIMAX(1,1,1) Model'!$C$19*(AR1275-AR1274)+'ARIMAX(1,1,1) Model'!$C$20*AS1275</f>
        <v>9349.71818930127</v>
      </c>
      <c r="AQ1276" s="31" t="n">
        <f aca="false">'ARIMAX(1,1,1) Model'!$C$6*I1276+'ARIMAX(1,1,1) Model'!$C$7*N1276/1000+'ARIMAX(1,1,1) Model'!$C$8*AD1276+'ARIMAX(1,1,1) Model'!$C$9*AE1276+'ARIMAX(1,1,1) Model'!$C$10*AC1276+'ARIMAX(1,1,1) Model'!$C$11*IF(AND(B1276&gt;='ARIMAX(1,1,1) Model'!$C$25,B1276&lt;='ARIMAX(1,1,1) Model'!$C$26),1,0)+'ARIMAX(1,1,1) Model'!$C$12*E1276/1000+'ARIMAX(1,1,1) Model'!$C$13*V1276+'ARIMAX(1,1,1) Model'!$C$14*A1276+'ARIMAX(1,1,1) Model'!$C$15*SIN(2*PI()*A1276/'ARIMAX(1,1,1) Model'!$C$24)+'ARIMAX(1,1,1) Model'!$C$16*COS(2*PI()*A1276/'ARIMAX(1,1,1) Model'!$C$24)+'ARIMAX(1,1,1) Model'!$C$17*SIN(4*PI()*A1276/'ARIMAX(1,1,1) Model'!$C$24)+'ARIMAX(1,1,1) Model'!$C$18*COS(4*PI()*A1276/'ARIMAX(1,1,1) Model'!$C$24)</f>
        <v>2582.30859336152</v>
      </c>
      <c r="AR1276" s="31" t="n">
        <f aca="false">IF(ISNUMBER(C1276),C1276,AP1276)-AQ1276</f>
        <v>6821.69140663848</v>
      </c>
      <c r="AS1276" s="31" t="n">
        <f aca="false">IF(ISNUMBER(C1276),C1276-AP1276,0)</f>
        <v>54.2818106987343</v>
      </c>
      <c r="AT1276" s="32"/>
      <c r="AU1276" s="33"/>
      <c r="AV1276" s="33"/>
      <c r="AW1276" s="31"/>
      <c r="AX1276" s="31"/>
    </row>
    <row r="1277" customFormat="false" ht="16.5" hidden="false" customHeight="true" outlineLevel="0" collapsed="false">
      <c r="A1277" s="23" t="n">
        <v>1276</v>
      </c>
      <c r="B1277" s="24" t="n">
        <v>42202</v>
      </c>
      <c r="C1277" s="23" t="n">
        <v>9749</v>
      </c>
      <c r="D1277" s="25"/>
      <c r="E1277" s="25" t="n">
        <v>285000</v>
      </c>
      <c r="F1277" s="25"/>
      <c r="G1277" s="25" t="n">
        <v>51.684</v>
      </c>
      <c r="H1277" s="25" t="n">
        <v>57.172</v>
      </c>
      <c r="I1277" s="25" t="n">
        <v>2.834</v>
      </c>
      <c r="J1277" s="25" t="n">
        <v>18063.529</v>
      </c>
      <c r="K1277" s="25" t="n">
        <v>910826</v>
      </c>
      <c r="L1277" s="25" t="n">
        <v>889</v>
      </c>
      <c r="M1277" s="25" t="n">
        <v>17.889</v>
      </c>
      <c r="N1277" s="25" t="n">
        <v>270839</v>
      </c>
      <c r="O1277" s="25" t="n">
        <v>12275.4</v>
      </c>
      <c r="P1277" s="25" t="n">
        <v>3360574</v>
      </c>
      <c r="Q1277" s="25" t="n">
        <v>118000</v>
      </c>
      <c r="R1277" s="25" t="n">
        <v>20594</v>
      </c>
      <c r="S1277" s="25" t="n">
        <v>11.851</v>
      </c>
      <c r="T1277" s="25" t="n">
        <v>123.6</v>
      </c>
      <c r="U1277" s="25" t="n">
        <v>21</v>
      </c>
      <c r="V1277" s="25" t="n">
        <v>92</v>
      </c>
      <c r="W1277" s="25" t="n">
        <v>107.43304</v>
      </c>
      <c r="X1277" s="25" t="n">
        <v>2.85714285714286</v>
      </c>
      <c r="Y1277" s="25" t="n">
        <v>3</v>
      </c>
      <c r="Z1277" s="25" t="n">
        <v>59.1982269287109</v>
      </c>
      <c r="AA1277" s="25" t="n">
        <v>319601</v>
      </c>
      <c r="AB1277" s="26"/>
      <c r="AC1277" s="27" t="n">
        <v>0</v>
      </c>
      <c r="AD1277" s="28" t="n">
        <v>0.5</v>
      </c>
      <c r="AE1277" s="28" t="n">
        <v>79.2</v>
      </c>
      <c r="AF1277" s="27"/>
      <c r="AG1277" s="29" t="n">
        <f aca="false">6753.47943187+0.36116788*I1277+0.01252571*N1277-22.85359542*V1277+0.00407811*AA1277-0.00067349*E1277</f>
        <v>9155.84635780192</v>
      </c>
      <c r="AH1277" s="29" t="n">
        <f aca="false">A1277*'Simple Linear Regression'!$B$18+'Simple Linear Regression'!$B$17</f>
        <v>8973.81166600212</v>
      </c>
      <c r="AI1277" s="29" t="n">
        <f aca="false">7491.3971+0.0137554*N1277-0.00058829*E1277-34.3283*V1277+0.30565*L1277+54.6031*M1277</f>
        <v>9139.5473365</v>
      </c>
      <c r="AJ1277" s="29" t="n">
        <f aca="false">7491.3971-0.00058829*E1277+0.30565*L1277+54.6031*M1277+0.0137554*N1277-34.3283*V1277</f>
        <v>9139.5473365</v>
      </c>
      <c r="AK1277" s="30" t="n">
        <f aca="false">11611.58410651-152.38769329*I551+0.00324611*N551-2.92151591*V551-0.00770426*AA551-0.00077781*E551</f>
        <v>9426.12284102632</v>
      </c>
      <c r="AL1277" s="29" t="n">
        <f aca="false">2192.59+2373.87*I1277+0.0316653*N1277-15.7623*V1277+0.00202406*AA1277-0.000740146*E1277-0.00963493*(I1277*N1277)</f>
        <v>9086.78919579082</v>
      </c>
      <c r="AM1277" s="30" t="n">
        <f aca="false">5205.907083+122.0638992*I1277+13.609808*(N1277/1000)-1.245906883*AD1277+0.7746840854*AE1277-134.2474226*AC1277-1547.125689*IF(AND(B1277&gt;=DATE(2020,3,20),B1277&lt;=DATE(2020,6,26)),1,0)</f>
        <v>9298.63498836698</v>
      </c>
      <c r="AN1277" s="30" t="n">
        <f aca="false">IF(ISNUMBER(C1278),C1278,AN1278)-0.8328750492*(AD1279-AD1278)+3.274150872*(AE1279-AE1278)+0.7954612886*((IF(ISNUMBER(C1278),C1278,AN1278)-IF(ISNUMBER(C1277),C1277,AN1277))-(-0.8328750492*(AD1278-AD1277)+3.274150872*(AE1278-AE1277)))-1.394571582*AO1278+0.4181414112*AO1277</f>
        <v>8984.25244797656</v>
      </c>
      <c r="AP1277" s="31" t="n">
        <f aca="false">AQ1277+AR1276+'ARIMAX(1,1,1) Model'!$C$19*(AR1276-AR1275)+'ARIMAX(1,1,1) Model'!$C$20*AS1276</f>
        <v>9465.48917378545</v>
      </c>
      <c r="AQ1277" s="31" t="n">
        <f aca="false">'ARIMAX(1,1,1) Model'!$C$6*I1277+'ARIMAX(1,1,1) Model'!$C$7*N1277/1000+'ARIMAX(1,1,1) Model'!$C$8*AD1277+'ARIMAX(1,1,1) Model'!$C$9*AE1277+'ARIMAX(1,1,1) Model'!$C$10*AC1277+'ARIMAX(1,1,1) Model'!$C$11*IF(AND(B1277&gt;='ARIMAX(1,1,1) Model'!$C$25,B1277&lt;='ARIMAX(1,1,1) Model'!$C$26),1,0)+'ARIMAX(1,1,1) Model'!$C$12*E1277/1000+'ARIMAX(1,1,1) Model'!$C$13*V1277+'ARIMAX(1,1,1) Model'!$C$14*A1277+'ARIMAX(1,1,1) Model'!$C$15*SIN(2*PI()*A1277/'ARIMAX(1,1,1) Model'!$C$24)+'ARIMAX(1,1,1) Model'!$C$16*COS(2*PI()*A1277/'ARIMAX(1,1,1) Model'!$C$24)+'ARIMAX(1,1,1) Model'!$C$17*SIN(4*PI()*A1277/'ARIMAX(1,1,1) Model'!$C$24)+'ARIMAX(1,1,1) Model'!$C$18*COS(4*PI()*A1277/'ARIMAX(1,1,1) Model'!$C$24)</f>
        <v>2708.23334721773</v>
      </c>
      <c r="AR1277" s="31" t="n">
        <f aca="false">IF(ISNUMBER(C1277),C1277,AP1277)-AQ1277</f>
        <v>7040.76665278227</v>
      </c>
      <c r="AS1277" s="31" t="n">
        <f aca="false">IF(ISNUMBER(C1277),C1277-AP1277,0)</f>
        <v>283.510826214546</v>
      </c>
      <c r="AT1277" s="32"/>
      <c r="AU1277" s="33"/>
      <c r="AV1277" s="33"/>
      <c r="AW1277" s="31"/>
      <c r="AX1277" s="31"/>
    </row>
    <row r="1278" customFormat="false" ht="16.5" hidden="false" customHeight="true" outlineLevel="0" collapsed="false">
      <c r="A1278" s="23" t="n">
        <v>1277</v>
      </c>
      <c r="B1278" s="24" t="n">
        <v>42209</v>
      </c>
      <c r="C1278" s="23" t="n">
        <v>9339</v>
      </c>
      <c r="D1278" s="25"/>
      <c r="E1278" s="25" t="n">
        <v>265000</v>
      </c>
      <c r="F1278" s="25"/>
      <c r="G1278" s="25" t="n">
        <v>49.212</v>
      </c>
      <c r="H1278" s="25" t="n">
        <v>55.754</v>
      </c>
      <c r="I1278" s="25" t="n">
        <v>2.802</v>
      </c>
      <c r="J1278" s="25" t="n">
        <v>18063.529</v>
      </c>
      <c r="K1278" s="25" t="n">
        <v>910826</v>
      </c>
      <c r="L1278" s="25" t="n">
        <v>889</v>
      </c>
      <c r="M1278" s="25" t="n">
        <v>17.889</v>
      </c>
      <c r="N1278" s="25" t="n">
        <v>270839</v>
      </c>
      <c r="O1278" s="25" t="n">
        <v>12275.4</v>
      </c>
      <c r="P1278" s="25" t="n">
        <v>3360574</v>
      </c>
      <c r="Q1278" s="25" t="n">
        <v>118000</v>
      </c>
      <c r="R1278" s="25" t="n">
        <v>20594</v>
      </c>
      <c r="S1278" s="25" t="n">
        <v>11.851</v>
      </c>
      <c r="T1278" s="25" t="n">
        <v>123.6</v>
      </c>
      <c r="U1278" s="25" t="n">
        <v>21</v>
      </c>
      <c r="V1278" s="25" t="n">
        <v>92</v>
      </c>
      <c r="W1278" s="25" t="n">
        <v>107.95882</v>
      </c>
      <c r="X1278" s="25" t="n">
        <v>2.85714285714286</v>
      </c>
      <c r="Y1278" s="25" t="n">
        <v>3</v>
      </c>
      <c r="Z1278" s="25" t="n">
        <v>59.1982269287109</v>
      </c>
      <c r="AA1278" s="25" t="n">
        <v>319601</v>
      </c>
      <c r="AB1278" s="26"/>
      <c r="AC1278" s="27" t="n">
        <v>0</v>
      </c>
      <c r="AD1278" s="28" t="n">
        <v>0</v>
      </c>
      <c r="AE1278" s="28" t="n">
        <v>97.6</v>
      </c>
      <c r="AF1278" s="27"/>
      <c r="AG1278" s="29" t="n">
        <f aca="false">6753.47943187+0.36116788*I1278+0.01252571*N1278-22.85359542*V1278+0.00407811*AA1278-0.00067349*E1278</f>
        <v>9169.30460042976</v>
      </c>
      <c r="AH1278" s="29" t="n">
        <f aca="false">A1278*'Simple Linear Regression'!$B$18+'Simple Linear Regression'!$B$17</f>
        <v>8974.66470308603</v>
      </c>
      <c r="AI1278" s="29" t="n">
        <f aca="false">7491.3971+0.0137554*N1278-0.00058829*E1278-34.3283*V1278+0.30565*L1278+54.6031*M1278</f>
        <v>9151.3131365</v>
      </c>
      <c r="AJ1278" s="29" t="n">
        <f aca="false">7491.3971-0.00058829*E1278+0.30565*L1278+54.6031*M1278+0.0137554*N1278-34.3283*V1278</f>
        <v>9151.3131365</v>
      </c>
      <c r="AK1278" s="30" t="n">
        <f aca="false">11611.58410651-152.38769329*I552+0.00324611*N552-2.92151591*V552-0.00770426*AA552-0.00077781*E552</f>
        <v>9414.56679176117</v>
      </c>
      <c r="AL1278" s="29" t="n">
        <f aca="false">2192.59+2373.87*I1278+0.0316653*N1278-15.7623*V1278+0.00202406*AA1278-0.000740146*E1278-0.00963493*(I1278*N1278)</f>
        <v>9109.13274959146</v>
      </c>
      <c r="AM1278" s="30" t="n">
        <f aca="false">5205.907083+122.0638992*I1278+13.609808*(N1278/1000)-1.245906883*AD1278+0.7746840854*AE1278-134.2474226*AC1278-1547.125689*IF(AND(B1278&gt;=DATE(2020,3,20),B1278&lt;=DATE(2020,6,26)),1,0)</f>
        <v>9309.60608420544</v>
      </c>
      <c r="AN1278" s="30" t="n">
        <f aca="false">IF(ISNUMBER(C1279),C1279,AN1279)-0.8328750492*(AD1280-AD1279)+3.274150872*(AE1280-AE1279)+0.7954612886*((IF(ISNUMBER(C1279),C1279,AN1279)-IF(ISNUMBER(C1278),C1278,AN1278))-(-0.8328750492*(AD1279-AD1278)+3.274150872*(AE1279-AE1278)))-1.394571582*AO1279+0.4181414112*AO1278</f>
        <v>9931.82301244253</v>
      </c>
      <c r="AP1278" s="31" t="n">
        <f aca="false">AQ1278+AR1277+'ARIMAX(1,1,1) Model'!$C$19*(AR1277-AR1276)+'ARIMAX(1,1,1) Model'!$C$20*AS1277</f>
        <v>9560.83613719505</v>
      </c>
      <c r="AQ1278" s="31" t="n">
        <f aca="false">'ARIMAX(1,1,1) Model'!$C$6*I1278+'ARIMAX(1,1,1) Model'!$C$7*N1278/1000+'ARIMAX(1,1,1) Model'!$C$8*AD1278+'ARIMAX(1,1,1) Model'!$C$9*AE1278+'ARIMAX(1,1,1) Model'!$C$10*AC1278+'ARIMAX(1,1,1) Model'!$C$11*IF(AND(B1278&gt;='ARIMAX(1,1,1) Model'!$C$25,B1278&lt;='ARIMAX(1,1,1) Model'!$C$26),1,0)+'ARIMAX(1,1,1) Model'!$C$12*E1278/1000+'ARIMAX(1,1,1) Model'!$C$13*V1278+'ARIMAX(1,1,1) Model'!$C$14*A1278+'ARIMAX(1,1,1) Model'!$C$15*SIN(2*PI()*A1278/'ARIMAX(1,1,1) Model'!$C$24)+'ARIMAX(1,1,1) Model'!$C$16*COS(2*PI()*A1278/'ARIMAX(1,1,1) Model'!$C$24)+'ARIMAX(1,1,1) Model'!$C$17*SIN(4*PI()*A1278/'ARIMAX(1,1,1) Model'!$C$24)+'ARIMAX(1,1,1) Model'!$C$18*COS(4*PI()*A1278/'ARIMAX(1,1,1) Model'!$C$24)</f>
        <v>2753.8861290232</v>
      </c>
      <c r="AR1278" s="31" t="n">
        <f aca="false">IF(ISNUMBER(C1278),C1278,AP1278)-AQ1278</f>
        <v>6585.1138709768</v>
      </c>
      <c r="AS1278" s="31" t="n">
        <f aca="false">IF(ISNUMBER(C1278),C1278-AP1278,0)</f>
        <v>-221.83613719505</v>
      </c>
      <c r="AT1278" s="32"/>
      <c r="AU1278" s="33"/>
      <c r="AV1278" s="33"/>
      <c r="AW1278" s="31"/>
      <c r="AX1278" s="31"/>
    </row>
    <row r="1279" customFormat="false" ht="16.5" hidden="false" customHeight="true" outlineLevel="0" collapsed="false">
      <c r="A1279" s="23" t="n">
        <v>1278</v>
      </c>
      <c r="B1279" s="24" t="n">
        <v>42216</v>
      </c>
      <c r="C1279" s="23" t="n">
        <v>9687</v>
      </c>
      <c r="D1279" s="25"/>
      <c r="E1279" s="25" t="n">
        <v>269000</v>
      </c>
      <c r="F1279" s="25"/>
      <c r="G1279" s="25" t="n">
        <v>47.91</v>
      </c>
      <c r="H1279" s="25" t="n">
        <v>54.136</v>
      </c>
      <c r="I1279" s="25" t="n">
        <v>2.745</v>
      </c>
      <c r="J1279" s="25" t="n">
        <v>18063.529</v>
      </c>
      <c r="K1279" s="25" t="n">
        <v>910826</v>
      </c>
      <c r="L1279" s="25" t="n">
        <v>889</v>
      </c>
      <c r="M1279" s="25" t="n">
        <v>17.889</v>
      </c>
      <c r="N1279" s="25" t="n">
        <v>270839</v>
      </c>
      <c r="O1279" s="25" t="n">
        <v>12275.4</v>
      </c>
      <c r="P1279" s="25" t="n">
        <v>3360574</v>
      </c>
      <c r="Q1279" s="25" t="n">
        <v>118000</v>
      </c>
      <c r="R1279" s="25" t="n">
        <v>20594</v>
      </c>
      <c r="S1279" s="25" t="n">
        <v>11.851</v>
      </c>
      <c r="T1279" s="25" t="n">
        <v>123.6</v>
      </c>
      <c r="U1279" s="25" t="n">
        <v>21</v>
      </c>
      <c r="V1279" s="25" t="n">
        <v>92</v>
      </c>
      <c r="W1279" s="25" t="n">
        <v>108.72786</v>
      </c>
      <c r="X1279" s="25" t="n">
        <v>2.85714285714286</v>
      </c>
      <c r="Y1279" s="25" t="n">
        <v>3</v>
      </c>
      <c r="Z1279" s="25" t="n">
        <v>59.1982269287109</v>
      </c>
      <c r="AA1279" s="25" t="n">
        <v>319601</v>
      </c>
      <c r="AB1279" s="26"/>
      <c r="AC1279" s="27" t="n">
        <v>0</v>
      </c>
      <c r="AD1279" s="28" t="n">
        <v>0</v>
      </c>
      <c r="AE1279" s="28" t="n">
        <v>103.6</v>
      </c>
      <c r="AF1279" s="27"/>
      <c r="AG1279" s="29" t="n">
        <f aca="false">6753.47943187+0.36116788*I1279+0.01252571*N1279-22.85359542*V1279+0.00407811*AA1279-0.00067349*E1279</f>
        <v>9166.5900538606</v>
      </c>
      <c r="AH1279" s="29" t="n">
        <f aca="false">A1279*'Simple Linear Regression'!$B$18+'Simple Linear Regression'!$B$17</f>
        <v>8975.51774016993</v>
      </c>
      <c r="AI1279" s="29" t="n">
        <f aca="false">7491.3971+0.0137554*N1279-0.00058829*E1279-34.3283*V1279+0.30565*L1279+54.6031*M1279</f>
        <v>9148.9599765</v>
      </c>
      <c r="AJ1279" s="29" t="n">
        <f aca="false">7491.3971-0.00058829*E1279+0.30565*L1279+54.6031*M1279+0.0137554*N1279-34.3283*V1279</f>
        <v>9148.9599765</v>
      </c>
      <c r="AK1279" s="30" t="n">
        <f aca="false">11611.58410651-152.38769329*I553+0.00324611*N553-2.92151591*V553-0.00770426*AA553-0.00077781*E553</f>
        <v>9410.71581247048</v>
      </c>
      <c r="AL1279" s="29" t="n">
        <f aca="false">2192.59+2373.87*I1279+0.0316653*N1279-15.7623*V1279+0.00202406*AA1279-0.000740146*E1279-0.00963493*(I1279*N1279)</f>
        <v>9119.60391954885</v>
      </c>
      <c r="AM1279" s="30" t="n">
        <f aca="false">5205.907083+122.0638992*I1279+13.609808*(N1279/1000)-1.245906883*AD1279+0.7746840854*AE1279-134.2474226*AC1279-1547.125689*IF(AND(B1279&gt;=DATE(2020,3,20),B1279&lt;=DATE(2020,6,26)),1,0)</f>
        <v>9307.29654646344</v>
      </c>
      <c r="AN1279" s="30" t="n">
        <f aca="false">IF(ISNUMBER(C1280),C1280,AN1280)-0.8328750492*(AD1281-AD1280)+3.274150872*(AE1281-AE1280)+0.7954612886*((IF(ISNUMBER(C1280),C1280,AN1280)-IF(ISNUMBER(C1279),C1279,AN1279))-(-0.8328750492*(AD1280-AD1279)+3.274150872*(AE1280-AE1279)))-1.394571582*AO1280+0.4181414112*AO1279</f>
        <v>9665.15791626276</v>
      </c>
      <c r="AP1279" s="31" t="n">
        <f aca="false">AQ1279+AR1278+'ARIMAX(1,1,1) Model'!$C$19*(AR1278-AR1277)+'ARIMAX(1,1,1) Model'!$C$20*AS1278</f>
        <v>9492.62757735654</v>
      </c>
      <c r="AQ1279" s="31" t="n">
        <f aca="false">'ARIMAX(1,1,1) Model'!$C$6*I1279+'ARIMAX(1,1,1) Model'!$C$7*N1279/1000+'ARIMAX(1,1,1) Model'!$C$8*AD1279+'ARIMAX(1,1,1) Model'!$C$9*AE1279+'ARIMAX(1,1,1) Model'!$C$10*AC1279+'ARIMAX(1,1,1) Model'!$C$11*IF(AND(B1279&gt;='ARIMAX(1,1,1) Model'!$C$25,B1279&lt;='ARIMAX(1,1,1) Model'!$C$26),1,0)+'ARIMAX(1,1,1) Model'!$C$12*E1279/1000+'ARIMAX(1,1,1) Model'!$C$13*V1279+'ARIMAX(1,1,1) Model'!$C$14*A1279+'ARIMAX(1,1,1) Model'!$C$15*SIN(2*PI()*A1279/'ARIMAX(1,1,1) Model'!$C$24)+'ARIMAX(1,1,1) Model'!$C$16*COS(2*PI()*A1279/'ARIMAX(1,1,1) Model'!$C$24)+'ARIMAX(1,1,1) Model'!$C$17*SIN(4*PI()*A1279/'ARIMAX(1,1,1) Model'!$C$24)+'ARIMAX(1,1,1) Model'!$C$18*COS(4*PI()*A1279/'ARIMAX(1,1,1) Model'!$C$24)</f>
        <v>2752.28322704237</v>
      </c>
      <c r="AR1279" s="31" t="n">
        <f aca="false">IF(ISNUMBER(C1279),C1279,AP1279)-AQ1279</f>
        <v>6934.71677295763</v>
      </c>
      <c r="AS1279" s="31" t="n">
        <f aca="false">IF(ISNUMBER(C1279),C1279-AP1279,0)</f>
        <v>194.372422643462</v>
      </c>
      <c r="AT1279" s="32"/>
      <c r="AU1279" s="33"/>
      <c r="AV1279" s="33"/>
      <c r="AW1279" s="31"/>
      <c r="AX1279" s="31"/>
    </row>
    <row r="1280" customFormat="false" ht="16.5" hidden="false" customHeight="true" outlineLevel="0" collapsed="false">
      <c r="A1280" s="23" t="n">
        <v>1279</v>
      </c>
      <c r="B1280" s="24" t="n">
        <v>42223</v>
      </c>
      <c r="C1280" s="23" t="n">
        <v>9686</v>
      </c>
      <c r="D1280" s="25"/>
      <c r="E1280" s="25" t="n">
        <v>270000</v>
      </c>
      <c r="F1280" s="25"/>
      <c r="G1280" s="25" t="n">
        <v>44.938</v>
      </c>
      <c r="H1280" s="25" t="n">
        <v>48.59</v>
      </c>
      <c r="I1280" s="25" t="n">
        <v>2.689</v>
      </c>
      <c r="J1280" s="25" t="n">
        <v>18279.784</v>
      </c>
      <c r="K1280" s="25" t="n">
        <v>910826</v>
      </c>
      <c r="L1280" s="25" t="n">
        <v>861</v>
      </c>
      <c r="M1280" s="25" t="n">
        <v>17.889</v>
      </c>
      <c r="N1280" s="25" t="n">
        <v>270839</v>
      </c>
      <c r="O1280" s="25" t="n">
        <v>12307.9</v>
      </c>
      <c r="P1280" s="25" t="n">
        <v>3360574</v>
      </c>
      <c r="Q1280" s="25" t="n">
        <v>118000</v>
      </c>
      <c r="R1280" s="25" t="n">
        <v>20594</v>
      </c>
      <c r="S1280" s="25" t="n">
        <v>11.851</v>
      </c>
      <c r="T1280" s="25" t="n">
        <v>123.8</v>
      </c>
      <c r="U1280" s="25" t="n">
        <v>21</v>
      </c>
      <c r="V1280" s="25" t="n">
        <v>92.5</v>
      </c>
      <c r="W1280" s="25" t="n">
        <v>108.83984</v>
      </c>
      <c r="X1280" s="25" t="n">
        <v>2.85714285714286</v>
      </c>
      <c r="Y1280" s="25" t="n">
        <v>3</v>
      </c>
      <c r="Z1280" s="25" t="n">
        <v>59.1982269287109</v>
      </c>
      <c r="AA1280" s="25" t="n">
        <v>319601</v>
      </c>
      <c r="AB1280" s="26"/>
      <c r="AC1280" s="27" t="n">
        <v>0</v>
      </c>
      <c r="AD1280" s="28" t="n">
        <v>0</v>
      </c>
      <c r="AE1280" s="28" t="n">
        <v>98.6</v>
      </c>
      <c r="AF1280" s="27"/>
      <c r="AG1280" s="29" t="n">
        <f aca="false">6753.47943187+0.36116788*I1280+0.01252571*N1280-22.85359542*V1280+0.00407811*AA1280-0.00067349*E1280</f>
        <v>9154.46954074932</v>
      </c>
      <c r="AH1280" s="29" t="n">
        <f aca="false">A1280*'Simple Linear Regression'!$B$18+'Simple Linear Regression'!$B$17</f>
        <v>8976.37077725384</v>
      </c>
      <c r="AI1280" s="29" t="n">
        <f aca="false">7491.3971+0.0137554*N1280-0.00058829*E1280-34.3283*V1280+0.30565*L1280+54.6031*M1280</f>
        <v>9122.6493365</v>
      </c>
      <c r="AJ1280" s="29" t="n">
        <f aca="false">7491.3971-0.00058829*E1280+0.30565*L1280+54.6031*M1280+0.0137554*N1280-34.3283*V1280</f>
        <v>9122.6493365</v>
      </c>
      <c r="AK1280" s="30" t="n">
        <f aca="false">11611.58410651-152.38769329*I554+0.00324611*N554-2.92151591*V554-0.00770426*AA554-0.00077781*E554</f>
        <v>9398.92225668095</v>
      </c>
      <c r="AL1280" s="29" t="n">
        <f aca="false">2192.59+2373.87*I1280+0.0316653*N1280-15.7623*V1280+0.00202406*AA1280-0.000740146*E1280-0.00963493*(I1280*N1280)</f>
        <v>9124.17873269997</v>
      </c>
      <c r="AM1280" s="30" t="n">
        <f aca="false">5205.907083+122.0638992*I1280+13.609808*(N1280/1000)-1.245906883*AD1280+0.7746840854*AE1280-134.2474226*AC1280-1547.125689*IF(AND(B1280&gt;=DATE(2020,3,20),B1280&lt;=DATE(2020,6,26)),1,0)</f>
        <v>9296.58754768124</v>
      </c>
      <c r="AN1280" s="30" t="n">
        <f aca="false">IF(ISNUMBER(C1281),C1281,AN1281)-0.8328750492*(AD1282-AD1281)+3.274150872*(AE1282-AE1281)+0.7954612886*((IF(ISNUMBER(C1281),C1281,AN1281)-IF(ISNUMBER(C1280),C1280,AN1280))-(-0.8328750492*(AD1281-AD1280)+3.274150872*(AE1281-AE1280)))-1.394571582*AO1281+0.4181414112*AO1280</f>
        <v>9754.60419040769</v>
      </c>
      <c r="AP1280" s="31" t="n">
        <f aca="false">AQ1280+AR1279+'ARIMAX(1,1,1) Model'!$C$19*(AR1279-AR1278)+'ARIMAX(1,1,1) Model'!$C$20*AS1279</f>
        <v>9523.36987958231</v>
      </c>
      <c r="AQ1280" s="31" t="n">
        <f aca="false">'ARIMAX(1,1,1) Model'!$C$6*I1280+'ARIMAX(1,1,1) Model'!$C$7*N1280/1000+'ARIMAX(1,1,1) Model'!$C$8*AD1280+'ARIMAX(1,1,1) Model'!$C$9*AE1280+'ARIMAX(1,1,1) Model'!$C$10*AC1280+'ARIMAX(1,1,1) Model'!$C$11*IF(AND(B1280&gt;='ARIMAX(1,1,1) Model'!$C$25,B1280&lt;='ARIMAX(1,1,1) Model'!$C$26),1,0)+'ARIMAX(1,1,1) Model'!$C$12*E1280/1000+'ARIMAX(1,1,1) Model'!$C$13*V1280+'ARIMAX(1,1,1) Model'!$C$14*A1280+'ARIMAX(1,1,1) Model'!$C$15*SIN(2*PI()*A1280/'ARIMAX(1,1,1) Model'!$C$24)+'ARIMAX(1,1,1) Model'!$C$16*COS(2*PI()*A1280/'ARIMAX(1,1,1) Model'!$C$24)+'ARIMAX(1,1,1) Model'!$C$17*SIN(4*PI()*A1280/'ARIMAX(1,1,1) Model'!$C$24)+'ARIMAX(1,1,1) Model'!$C$18*COS(4*PI()*A1280/'ARIMAX(1,1,1) Model'!$C$24)</f>
        <v>2729.50716909258</v>
      </c>
      <c r="AR1280" s="31" t="n">
        <f aca="false">IF(ISNUMBER(C1280),C1280,AP1280)-AQ1280</f>
        <v>6956.49283090742</v>
      </c>
      <c r="AS1280" s="31" t="n">
        <f aca="false">IF(ISNUMBER(C1280),C1280-AP1280,0)</f>
        <v>162.630120417687</v>
      </c>
      <c r="AT1280" s="32"/>
      <c r="AU1280" s="33"/>
      <c r="AV1280" s="33"/>
      <c r="AW1280" s="31"/>
      <c r="AX1280" s="31"/>
    </row>
    <row r="1281" customFormat="false" ht="16.5" hidden="false" customHeight="true" outlineLevel="0" collapsed="false">
      <c r="A1281" s="23" t="n">
        <v>1280</v>
      </c>
      <c r="B1281" s="24" t="n">
        <v>42230</v>
      </c>
      <c r="C1281" s="23" t="n">
        <v>9705</v>
      </c>
      <c r="D1281" s="25"/>
      <c r="E1281" s="25" t="n">
        <v>274000</v>
      </c>
      <c r="F1281" s="25"/>
      <c r="G1281" s="25" t="n">
        <v>43.198</v>
      </c>
      <c r="H1281" s="25" t="n">
        <v>47.944</v>
      </c>
      <c r="I1281" s="25" t="n">
        <v>2.629</v>
      </c>
      <c r="J1281" s="25" t="n">
        <v>18279.784</v>
      </c>
      <c r="K1281" s="25" t="n">
        <v>904755</v>
      </c>
      <c r="L1281" s="25" t="n">
        <v>861</v>
      </c>
      <c r="M1281" s="25" t="n">
        <v>17.889</v>
      </c>
      <c r="N1281" s="25" t="n">
        <v>270839</v>
      </c>
      <c r="O1281" s="25" t="n">
        <v>12307.9</v>
      </c>
      <c r="P1281" s="25" t="n">
        <v>3360574</v>
      </c>
      <c r="Q1281" s="25" t="n">
        <v>118000</v>
      </c>
      <c r="R1281" s="25" t="n">
        <v>20594</v>
      </c>
      <c r="S1281" s="25" t="n">
        <v>11.851</v>
      </c>
      <c r="T1281" s="25" t="n">
        <v>123.8</v>
      </c>
      <c r="U1281" s="25" t="n">
        <v>21</v>
      </c>
      <c r="V1281" s="25" t="n">
        <v>92.5</v>
      </c>
      <c r="W1281" s="25" t="n">
        <v>109.488</v>
      </c>
      <c r="X1281" s="25" t="n">
        <v>2.85714285714286</v>
      </c>
      <c r="Y1281" s="25" t="n">
        <v>3</v>
      </c>
      <c r="Z1281" s="25" t="n">
        <v>59.1982269287109</v>
      </c>
      <c r="AA1281" s="25" t="n">
        <v>319601</v>
      </c>
      <c r="AB1281" s="26"/>
      <c r="AC1281" s="27" t="n">
        <v>0</v>
      </c>
      <c r="AD1281" s="28" t="n">
        <v>0</v>
      </c>
      <c r="AE1281" s="28" t="n">
        <v>88.5</v>
      </c>
      <c r="AF1281" s="27"/>
      <c r="AG1281" s="29" t="n">
        <f aca="false">6753.47943187+0.36116788*I1281+0.01252571*N1281-22.85359542*V1281+0.00407811*AA1281-0.00067349*E1281</f>
        <v>9151.75391067652</v>
      </c>
      <c r="AH1281" s="29" t="n">
        <f aca="false">A1281*'Simple Linear Regression'!$B$18+'Simple Linear Regression'!$B$17</f>
        <v>8977.22381433774</v>
      </c>
      <c r="AI1281" s="29" t="n">
        <f aca="false">7491.3971+0.0137554*N1281-0.00058829*E1281-34.3283*V1281+0.30565*L1281+54.6031*M1281</f>
        <v>9120.2961765</v>
      </c>
      <c r="AJ1281" s="29" t="n">
        <f aca="false">7491.3971-0.00058829*E1281+0.30565*L1281+54.6031*M1281+0.0137554*N1281-34.3283*V1281</f>
        <v>9120.2961765</v>
      </c>
      <c r="AK1281" s="30" t="n">
        <f aca="false">11611.58410651-152.38769329*I555+0.00324611*N555-2.92151591*V555-0.00770426*AA555-0.00077781*E555</f>
        <v>9396.99837516017</v>
      </c>
      <c r="AL1281" s="29" t="n">
        <f aca="false">2192.59+2373.87*I1281+0.0316653*N1281-15.7623*V1281+0.00202406*AA1281-0.000740146*E1281-0.00963493*(I1281*N1281)</f>
        <v>9135.35683707617</v>
      </c>
      <c r="AM1281" s="30" t="n">
        <f aca="false">5205.907083+122.0638992*I1281+13.609808*(N1281/1000)-1.245906883*AD1281+0.7746840854*AE1281-134.2474226*AC1281-1547.125689*IF(AND(B1281&gt;=DATE(2020,3,20),B1281&lt;=DATE(2020,6,26)),1,0)</f>
        <v>9281.4394044667</v>
      </c>
      <c r="AN1281" s="30" t="n">
        <f aca="false">IF(ISNUMBER(C1282),C1282,AN1282)-0.8328750492*(AD1283-AD1282)+3.274150872*(AE1283-AE1282)+0.7954612886*((IF(ISNUMBER(C1282),C1282,AN1282)-IF(ISNUMBER(C1281),C1281,AN1281))-(-0.8328750492*(AD1282-AD1281)+3.274150872*(AE1282-AE1281)))-1.394571582*AO1282+0.4181414112*AO1281</f>
        <v>8721.93058112904</v>
      </c>
      <c r="AP1281" s="31" t="n">
        <f aca="false">AQ1281+AR1280+'ARIMAX(1,1,1) Model'!$C$19*(AR1280-AR1279)+'ARIMAX(1,1,1) Model'!$C$20*AS1280</f>
        <v>9497.52023684358</v>
      </c>
      <c r="AQ1281" s="31" t="n">
        <f aca="false">'ARIMAX(1,1,1) Model'!$C$6*I1281+'ARIMAX(1,1,1) Model'!$C$7*N1281/1000+'ARIMAX(1,1,1) Model'!$C$8*AD1281+'ARIMAX(1,1,1) Model'!$C$9*AE1281+'ARIMAX(1,1,1) Model'!$C$10*AC1281+'ARIMAX(1,1,1) Model'!$C$11*IF(AND(B1281&gt;='ARIMAX(1,1,1) Model'!$C$25,B1281&lt;='ARIMAX(1,1,1) Model'!$C$26),1,0)+'ARIMAX(1,1,1) Model'!$C$12*E1281/1000+'ARIMAX(1,1,1) Model'!$C$13*V1281+'ARIMAX(1,1,1) Model'!$C$14*A1281+'ARIMAX(1,1,1) Model'!$C$15*SIN(2*PI()*A1281/'ARIMAX(1,1,1) Model'!$C$24)+'ARIMAX(1,1,1) Model'!$C$16*COS(2*PI()*A1281/'ARIMAX(1,1,1) Model'!$C$24)+'ARIMAX(1,1,1) Model'!$C$17*SIN(4*PI()*A1281/'ARIMAX(1,1,1) Model'!$C$24)+'ARIMAX(1,1,1) Model'!$C$18*COS(4*PI()*A1281/'ARIMAX(1,1,1) Model'!$C$24)</f>
        <v>2685.28423736011</v>
      </c>
      <c r="AR1281" s="31" t="n">
        <f aca="false">IF(ISNUMBER(C1281),C1281,AP1281)-AQ1281</f>
        <v>7019.71576263989</v>
      </c>
      <c r="AS1281" s="31" t="n">
        <f aca="false">IF(ISNUMBER(C1281),C1281-AP1281,0)</f>
        <v>207.479763156422</v>
      </c>
      <c r="AT1281" s="32"/>
      <c r="AU1281" s="33"/>
      <c r="AV1281" s="33"/>
      <c r="AW1281" s="31"/>
      <c r="AX1281" s="31"/>
    </row>
    <row r="1282" customFormat="false" ht="16.5" hidden="false" customHeight="true" outlineLevel="0" collapsed="false">
      <c r="A1282" s="23" t="n">
        <v>1281</v>
      </c>
      <c r="B1282" s="24" t="n">
        <v>42237</v>
      </c>
      <c r="C1282" s="23" t="n">
        <v>9189</v>
      </c>
      <c r="D1282" s="25"/>
      <c r="E1282" s="25" t="n">
        <v>279000</v>
      </c>
      <c r="F1282" s="25"/>
      <c r="G1282" s="25" t="n">
        <v>41.342</v>
      </c>
      <c r="H1282" s="25" t="n">
        <v>45.998</v>
      </c>
      <c r="I1282" s="25" t="n">
        <v>2.716</v>
      </c>
      <c r="J1282" s="25" t="n">
        <v>18279.784</v>
      </c>
      <c r="K1282" s="25" t="n">
        <v>904755</v>
      </c>
      <c r="L1282" s="25" t="n">
        <v>861</v>
      </c>
      <c r="M1282" s="25" t="n">
        <v>18.318</v>
      </c>
      <c r="N1282" s="25" t="n">
        <v>270574</v>
      </c>
      <c r="O1282" s="25" t="n">
        <v>12307.9</v>
      </c>
      <c r="P1282" s="25" t="n">
        <v>3360574</v>
      </c>
      <c r="Q1282" s="25" t="n">
        <v>118000</v>
      </c>
      <c r="R1282" s="25" t="n">
        <v>20594</v>
      </c>
      <c r="S1282" s="25" t="n">
        <v>11.853</v>
      </c>
      <c r="T1282" s="25" t="n">
        <v>123.8</v>
      </c>
      <c r="U1282" s="25" t="n">
        <v>21</v>
      </c>
      <c r="V1282" s="25" t="n">
        <v>92.5</v>
      </c>
      <c r="W1282" s="25" t="n">
        <v>109.68498</v>
      </c>
      <c r="X1282" s="25" t="n">
        <v>2.85714285714286</v>
      </c>
      <c r="Y1282" s="25" t="n">
        <v>2.95535659790039</v>
      </c>
      <c r="Z1282" s="25" t="n">
        <v>59.1982269287109</v>
      </c>
      <c r="AA1282" s="25" t="n">
        <v>319601</v>
      </c>
      <c r="AB1282" s="26"/>
      <c r="AC1282" s="27" t="n">
        <v>0</v>
      </c>
      <c r="AD1282" s="28" t="n">
        <v>0</v>
      </c>
      <c r="AE1282" s="28" t="n">
        <v>91</v>
      </c>
      <c r="AF1282" s="27"/>
      <c r="AG1282" s="29" t="n">
        <f aca="false">6753.47943187+0.36116788*I1282+0.01252571*N1282-22.85359542*V1282+0.00407811*AA1282-0.00067349*E1282</f>
        <v>9145.09856913208</v>
      </c>
      <c r="AH1282" s="29" t="n">
        <f aca="false">A1282*'Simple Linear Regression'!$B$18+'Simple Linear Regression'!$B$17</f>
        <v>8978.07685142165</v>
      </c>
      <c r="AI1282" s="29" t="n">
        <f aca="false">7491.3971+0.0137554*N1282-0.00058829*E1282-34.3283*V1282+0.30565*L1282+54.6031*M1282</f>
        <v>9137.1342754</v>
      </c>
      <c r="AJ1282" s="29" t="n">
        <f aca="false">7491.3971-0.00058829*E1282+0.30565*L1282+54.6031*M1282+0.0137554*N1282-34.3283*V1282</f>
        <v>9137.1342754</v>
      </c>
      <c r="AK1282" s="30" t="n">
        <f aca="false">11611.58410651-152.38769329*I556+0.00324611*N556-2.92151591*V556-0.00770426*AA556-0.00077781*E556</f>
        <v>9429.08967492359</v>
      </c>
      <c r="AL1282" s="29" t="n">
        <f aca="false">2192.59+2373.87*I1282+0.0316653*N1282-15.7623*V1282+0.00202406*AA1282-0.000740146*E1282-0.00963493*(I1282*N1282)</f>
        <v>9109.69834894888</v>
      </c>
      <c r="AM1282" s="30" t="n">
        <f aca="false">5205.907083+122.0638992*I1282+13.609808*(N1282/1000)-1.245906883*AD1282+0.7746840854*AE1282-134.2474226*AC1282-1547.125689*IF(AND(B1282&gt;=DATE(2020,3,20),B1282&lt;=DATE(2020,6,26)),1,0)</f>
        <v>9290.3890747906</v>
      </c>
      <c r="AN1282" s="30" t="n">
        <f aca="false">IF(ISNUMBER(C1283),C1283,AN1283)-0.8328750492*(AD1284-AD1283)+3.274150872*(AE1284-AE1283)+0.7954612886*((IF(ISNUMBER(C1283),C1283,AN1283)-IF(ISNUMBER(C1282),C1282,AN1282))-(-0.8328750492*(AD1283-AD1282)+3.274150872*(AE1283-AE1282)))-1.394571582*AO1283+0.4181414112*AO1282</f>
        <v>9684.76860722225</v>
      </c>
      <c r="AP1282" s="31" t="n">
        <f aca="false">AQ1282+AR1281+'ARIMAX(1,1,1) Model'!$C$19*(AR1281-AR1280)+'ARIMAX(1,1,1) Model'!$C$20*AS1281</f>
        <v>9487.02946032148</v>
      </c>
      <c r="AQ1282" s="31" t="n">
        <f aca="false">'ARIMAX(1,1,1) Model'!$C$6*I1282+'ARIMAX(1,1,1) Model'!$C$7*N1282/1000+'ARIMAX(1,1,1) Model'!$C$8*AD1282+'ARIMAX(1,1,1) Model'!$C$9*AE1282+'ARIMAX(1,1,1) Model'!$C$10*AC1282+'ARIMAX(1,1,1) Model'!$C$11*IF(AND(B1282&gt;='ARIMAX(1,1,1) Model'!$C$25,B1282&lt;='ARIMAX(1,1,1) Model'!$C$26),1,0)+'ARIMAX(1,1,1) Model'!$C$12*E1282/1000+'ARIMAX(1,1,1) Model'!$C$13*V1282+'ARIMAX(1,1,1) Model'!$C$14*A1282+'ARIMAX(1,1,1) Model'!$C$15*SIN(2*PI()*A1282/'ARIMAX(1,1,1) Model'!$C$24)+'ARIMAX(1,1,1) Model'!$C$16*COS(2*PI()*A1282/'ARIMAX(1,1,1) Model'!$C$24)+'ARIMAX(1,1,1) Model'!$C$17*SIN(4*PI()*A1282/'ARIMAX(1,1,1) Model'!$C$24)+'ARIMAX(1,1,1) Model'!$C$18*COS(4*PI()*A1282/'ARIMAX(1,1,1) Model'!$C$24)</f>
        <v>2647.89657026662</v>
      </c>
      <c r="AR1282" s="31" t="n">
        <f aca="false">IF(ISNUMBER(C1282),C1282,AP1282)-AQ1282</f>
        <v>6541.10342973338</v>
      </c>
      <c r="AS1282" s="31" t="n">
        <f aca="false">IF(ISNUMBER(C1282),C1282-AP1282,0)</f>
        <v>-298.029460321477</v>
      </c>
      <c r="AT1282" s="32"/>
      <c r="AU1282" s="33"/>
      <c r="AV1282" s="33"/>
      <c r="AW1282" s="31"/>
      <c r="AX1282" s="31"/>
    </row>
    <row r="1283" customFormat="false" ht="16.5" hidden="false" customHeight="true" outlineLevel="0" collapsed="false">
      <c r="A1283" s="23" t="n">
        <v>1282</v>
      </c>
      <c r="B1283" s="24" t="n">
        <v>42244</v>
      </c>
      <c r="C1283" s="23" t="n">
        <v>9438</v>
      </c>
      <c r="D1283" s="25"/>
      <c r="E1283" s="25" t="n">
        <v>274000</v>
      </c>
      <c r="F1283" s="25"/>
      <c r="G1283" s="25" t="n">
        <v>40.726</v>
      </c>
      <c r="H1283" s="25" t="n">
        <v>43.528</v>
      </c>
      <c r="I1283" s="25" t="n">
        <v>2.637</v>
      </c>
      <c r="J1283" s="25" t="n">
        <v>18279.784</v>
      </c>
      <c r="K1283" s="25" t="n">
        <v>904755</v>
      </c>
      <c r="L1283" s="25" t="n">
        <v>861</v>
      </c>
      <c r="M1283" s="25" t="n">
        <v>18.318</v>
      </c>
      <c r="N1283" s="25" t="n">
        <v>270574</v>
      </c>
      <c r="O1283" s="25" t="n">
        <v>12307.9</v>
      </c>
      <c r="P1283" s="25" t="n">
        <v>3360574</v>
      </c>
      <c r="Q1283" s="25" t="n">
        <v>118000</v>
      </c>
      <c r="R1283" s="25" t="n">
        <v>20594</v>
      </c>
      <c r="S1283" s="25" t="n">
        <v>11.853</v>
      </c>
      <c r="T1283" s="25" t="n">
        <v>123.8</v>
      </c>
      <c r="U1283" s="25" t="n">
        <v>19</v>
      </c>
      <c r="V1283" s="25" t="n">
        <v>92.5</v>
      </c>
      <c r="W1283" s="25" t="n">
        <v>110.21584</v>
      </c>
      <c r="X1283" s="25" t="n">
        <v>2.85714285714286</v>
      </c>
      <c r="Y1283" s="25" t="n">
        <v>2.95535659790039</v>
      </c>
      <c r="Z1283" s="25" t="n">
        <v>59.1982269287109</v>
      </c>
      <c r="AA1283" s="25" t="n">
        <v>319601</v>
      </c>
      <c r="AB1283" s="26"/>
      <c r="AC1283" s="27" t="n">
        <v>0</v>
      </c>
      <c r="AD1283" s="28" t="n">
        <v>0.4</v>
      </c>
      <c r="AE1283" s="28" t="n">
        <v>75.8</v>
      </c>
      <c r="AF1283" s="27"/>
      <c r="AG1283" s="29" t="n">
        <f aca="false">6753.47943187+0.36116788*I1283+0.01252571*N1283-22.85359542*V1283+0.00407811*AA1283-0.00067349*E1283</f>
        <v>9148.43748686956</v>
      </c>
      <c r="AH1283" s="29" t="n">
        <f aca="false">A1283*'Simple Linear Regression'!$B$18+'Simple Linear Regression'!$B$17</f>
        <v>8978.92988850555</v>
      </c>
      <c r="AI1283" s="29" t="n">
        <f aca="false">7491.3971+0.0137554*N1283-0.00058829*E1283-34.3283*V1283+0.30565*L1283+54.6031*M1283</f>
        <v>9140.0757254</v>
      </c>
      <c r="AJ1283" s="29" t="n">
        <f aca="false">7491.3971-0.00058829*E1283+0.30565*L1283+54.6031*M1283+0.0137554*N1283-34.3283*V1283</f>
        <v>9140.0757254</v>
      </c>
      <c r="AK1283" s="30" t="n">
        <f aca="false">11611.58410651-152.38769329*I557+0.00324611*N557-2.92151591*V557-0.00770426*AA557-0.00077781*E557</f>
        <v>9390.68175342835</v>
      </c>
      <c r="AL1283" s="29" t="n">
        <f aca="false">2192.59+2373.87*I1283+0.0316653*N1283-15.7623*V1283+0.00202406*AA1283-0.000740146*E1283-0.00963493*(I1283*N1283)</f>
        <v>9131.81331138466</v>
      </c>
      <c r="AM1283" s="30" t="n">
        <f aca="false">5205.907083+122.0638992*I1283+13.609808*(N1283/1000)-1.245906883*AD1283+0.7746840854*AE1283-134.2474226*AC1283-1547.125689*IF(AND(B1283&gt;=DATE(2020,3,20),B1283&lt;=DATE(2020,6,26)),1,0)</f>
        <v>9268.47246590252</v>
      </c>
      <c r="AN1283" s="30" t="n">
        <f aca="false">IF(ISNUMBER(C1284),C1284,AN1284)-0.8328750492*(AD1285-AD1284)+3.274150872*(AE1285-AE1284)+0.7954612886*((IF(ISNUMBER(C1284),C1284,AN1284)-IF(ISNUMBER(C1283),C1283,AN1283))-(-0.8328750492*(AD1284-AD1283)+3.274150872*(AE1284-AE1283)))-1.394571582*AO1284+0.4181414112*AO1283</f>
        <v>8689.7188493356</v>
      </c>
      <c r="AP1283" s="31" t="n">
        <f aca="false">AQ1283+AR1282+'ARIMAX(1,1,1) Model'!$C$19*(AR1282-AR1281)+'ARIMAX(1,1,1) Model'!$C$20*AS1282</f>
        <v>9369.89122649906</v>
      </c>
      <c r="AQ1283" s="31" t="n">
        <f aca="false">'ARIMAX(1,1,1) Model'!$C$6*I1283+'ARIMAX(1,1,1) Model'!$C$7*N1283/1000+'ARIMAX(1,1,1) Model'!$C$8*AD1283+'ARIMAX(1,1,1) Model'!$C$9*AE1283+'ARIMAX(1,1,1) Model'!$C$10*AC1283+'ARIMAX(1,1,1) Model'!$C$11*IF(AND(B1283&gt;='ARIMAX(1,1,1) Model'!$C$25,B1283&lt;='ARIMAX(1,1,1) Model'!$C$26),1,0)+'ARIMAX(1,1,1) Model'!$C$12*E1283/1000+'ARIMAX(1,1,1) Model'!$C$13*V1283+'ARIMAX(1,1,1) Model'!$C$14*A1283+'ARIMAX(1,1,1) Model'!$C$15*SIN(2*PI()*A1283/'ARIMAX(1,1,1) Model'!$C$24)+'ARIMAX(1,1,1) Model'!$C$16*COS(2*PI()*A1283/'ARIMAX(1,1,1) Model'!$C$24)+'ARIMAX(1,1,1) Model'!$C$17*SIN(4*PI()*A1283/'ARIMAX(1,1,1) Model'!$C$24)+'ARIMAX(1,1,1) Model'!$C$18*COS(4*PI()*A1283/'ARIMAX(1,1,1) Model'!$C$24)</f>
        <v>2607.21624809779</v>
      </c>
      <c r="AR1283" s="31" t="n">
        <f aca="false">IF(ISNUMBER(C1283),C1283,AP1283)-AQ1283</f>
        <v>6830.78375190222</v>
      </c>
      <c r="AS1283" s="31" t="n">
        <f aca="false">IF(ISNUMBER(C1283),C1283-AP1283,0)</f>
        <v>68.1087735009387</v>
      </c>
      <c r="AT1283" s="32"/>
      <c r="AU1283" s="33"/>
      <c r="AV1283" s="33"/>
      <c r="AW1283" s="31"/>
      <c r="AX1283" s="31"/>
    </row>
    <row r="1284" customFormat="false" ht="16.5" hidden="false" customHeight="true" outlineLevel="0" collapsed="false">
      <c r="A1284" s="23" t="n">
        <v>1283</v>
      </c>
      <c r="B1284" s="24" t="n">
        <v>42251</v>
      </c>
      <c r="C1284" s="23" t="n">
        <v>9017</v>
      </c>
      <c r="D1284" s="25"/>
      <c r="E1284" s="25" t="n">
        <v>279000</v>
      </c>
      <c r="F1284" s="25"/>
      <c r="G1284" s="25" t="n">
        <v>46.73</v>
      </c>
      <c r="H1284" s="25" t="n">
        <v>48.8675</v>
      </c>
      <c r="I1284" s="25" t="n">
        <v>2.51</v>
      </c>
      <c r="J1284" s="25" t="n">
        <v>18279.784</v>
      </c>
      <c r="K1284" s="25" t="n">
        <v>904755</v>
      </c>
      <c r="L1284" s="25" t="n">
        <v>861</v>
      </c>
      <c r="M1284" s="25" t="n">
        <v>18.318</v>
      </c>
      <c r="N1284" s="25" t="n">
        <v>270574</v>
      </c>
      <c r="O1284" s="25" t="n">
        <v>12307.9</v>
      </c>
      <c r="P1284" s="25" t="n">
        <v>3360574</v>
      </c>
      <c r="Q1284" s="25" t="n">
        <v>118000</v>
      </c>
      <c r="R1284" s="25" t="n">
        <v>20594</v>
      </c>
      <c r="S1284" s="25" t="n">
        <v>11.853</v>
      </c>
      <c r="T1284" s="25" t="n">
        <v>123.8</v>
      </c>
      <c r="U1284" s="25" t="n">
        <v>19</v>
      </c>
      <c r="V1284" s="25" t="n">
        <v>93.7</v>
      </c>
      <c r="W1284" s="25" t="n">
        <v>110.4011</v>
      </c>
      <c r="X1284" s="25" t="n">
        <v>2.85714285714286</v>
      </c>
      <c r="Y1284" s="25" t="n">
        <v>2.95535659790039</v>
      </c>
      <c r="Z1284" s="25" t="n">
        <v>59.1982269287109</v>
      </c>
      <c r="AA1284" s="25" t="n">
        <v>319601</v>
      </c>
      <c r="AB1284" s="26"/>
      <c r="AC1284" s="27" t="n">
        <v>0</v>
      </c>
      <c r="AD1284" s="28" t="n">
        <v>0</v>
      </c>
      <c r="AE1284" s="28" t="n">
        <v>78.4</v>
      </c>
      <c r="AF1284" s="27"/>
      <c r="AG1284" s="29" t="n">
        <f aca="false">6753.47943187+0.36116788*I1284+0.01252571*N1284-22.85359542*V1284+0.00407811*AA1284-0.00067349*E1284</f>
        <v>9117.5998540448</v>
      </c>
      <c r="AH1284" s="29" t="n">
        <f aca="false">A1284*'Simple Linear Regression'!$B$18+'Simple Linear Regression'!$B$17</f>
        <v>8979.78292558945</v>
      </c>
      <c r="AI1284" s="29" t="n">
        <f aca="false">7491.3971+0.0137554*N1284-0.00058829*E1284-34.3283*V1284+0.30565*L1284+54.6031*M1284</f>
        <v>9095.9403154</v>
      </c>
      <c r="AJ1284" s="29" t="n">
        <f aca="false">7491.3971-0.00058829*E1284+0.30565*L1284+54.6031*M1284+0.0137554*N1284-34.3283*V1284</f>
        <v>9095.9403154</v>
      </c>
      <c r="AK1284" s="30" t="n">
        <f aca="false">11611.58410651-152.38769329*I558+0.00324611*N558-2.92151591*V558-0.00770426*AA558-0.00077781*E558</f>
        <v>9356.38324131236</v>
      </c>
      <c r="AL1284" s="29" t="n">
        <f aca="false">2192.59+2373.87*I1284+0.0316653*N1284-15.7623*V1284+0.00202406*AA1284-0.000740146*E1284-0.00963493*(I1284*N1284)</f>
        <v>9138.8004482118</v>
      </c>
      <c r="AM1284" s="30" t="n">
        <f aca="false">5205.907083+122.0638992*I1284+13.609808*(N1284/1000)-1.245906883*AD1284+0.7746840854*AE1284-134.2474226*AC1284-1547.125689*IF(AND(B1284&gt;=DATE(2020,3,20),B1284&lt;=DATE(2020,6,26)),1,0)</f>
        <v>9255.48289207936</v>
      </c>
      <c r="AN1284" s="30" t="n">
        <f aca="false">IF(ISNUMBER(C1285),C1285,AN1285)-0.8328750492*(AD1286-AD1285)+3.274150872*(AE1286-AE1285)+0.7954612886*((IF(ISNUMBER(C1285),C1285,AN1285)-IF(ISNUMBER(C1284),C1284,AN1284))-(-0.8328750492*(AD1285-AD1284)+3.274150872*(AE1285-AE1284)))-1.394571582*AO1285+0.4181414112*AO1284</f>
        <v>8820.50774631119</v>
      </c>
      <c r="AP1284" s="31" t="n">
        <f aca="false">AQ1284+AR1283+'ARIMAX(1,1,1) Model'!$C$19*(AR1283-AR1282)+'ARIMAX(1,1,1) Model'!$C$20*AS1283</f>
        <v>9444.70681876792</v>
      </c>
      <c r="AQ1284" s="31" t="n">
        <f aca="false">'ARIMAX(1,1,1) Model'!$C$6*I1284+'ARIMAX(1,1,1) Model'!$C$7*N1284/1000+'ARIMAX(1,1,1) Model'!$C$8*AD1284+'ARIMAX(1,1,1) Model'!$C$9*AE1284+'ARIMAX(1,1,1) Model'!$C$10*AC1284+'ARIMAX(1,1,1) Model'!$C$11*IF(AND(B1284&gt;='ARIMAX(1,1,1) Model'!$C$25,B1284&lt;='ARIMAX(1,1,1) Model'!$C$26),1,0)+'ARIMAX(1,1,1) Model'!$C$12*E1284/1000+'ARIMAX(1,1,1) Model'!$C$13*V1284+'ARIMAX(1,1,1) Model'!$C$14*A1284+'ARIMAX(1,1,1) Model'!$C$15*SIN(2*PI()*A1284/'ARIMAX(1,1,1) Model'!$C$24)+'ARIMAX(1,1,1) Model'!$C$16*COS(2*PI()*A1284/'ARIMAX(1,1,1) Model'!$C$24)+'ARIMAX(1,1,1) Model'!$C$17*SIN(4*PI()*A1284/'ARIMAX(1,1,1) Model'!$C$24)+'ARIMAX(1,1,1) Model'!$C$18*COS(4*PI()*A1284/'ARIMAX(1,1,1) Model'!$C$24)</f>
        <v>2646.97365124235</v>
      </c>
      <c r="AR1284" s="31" t="n">
        <f aca="false">IF(ISNUMBER(C1284),C1284,AP1284)-AQ1284</f>
        <v>6370.02634875765</v>
      </c>
      <c r="AS1284" s="31" t="n">
        <f aca="false">IF(ISNUMBER(C1284),C1284-AP1284,0)</f>
        <v>-427.706818767922</v>
      </c>
      <c r="AT1284" s="32"/>
      <c r="AU1284" s="33"/>
      <c r="AV1284" s="33"/>
      <c r="AW1284" s="31"/>
      <c r="AX1284" s="31"/>
    </row>
    <row r="1285" customFormat="false" ht="16.5" hidden="false" customHeight="true" outlineLevel="0" collapsed="false">
      <c r="A1285" s="23" t="n">
        <v>1284</v>
      </c>
      <c r="B1285" s="24" t="n">
        <v>42258</v>
      </c>
      <c r="C1285" s="23" t="n">
        <v>8983</v>
      </c>
      <c r="D1285" s="25"/>
      <c r="E1285" s="25" t="n">
        <v>273000</v>
      </c>
      <c r="F1285" s="25"/>
      <c r="G1285" s="25" t="n">
        <v>45.1625</v>
      </c>
      <c r="H1285" s="25" t="n">
        <v>47.596</v>
      </c>
      <c r="I1285" s="25" t="n">
        <v>2.437</v>
      </c>
      <c r="J1285" s="25" t="n">
        <v>18279.784</v>
      </c>
      <c r="K1285" s="25" t="n">
        <v>874547</v>
      </c>
      <c r="L1285" s="25" t="n">
        <v>866</v>
      </c>
      <c r="M1285" s="25" t="n">
        <v>18.318</v>
      </c>
      <c r="N1285" s="25" t="n">
        <v>270574</v>
      </c>
      <c r="O1285" s="25" t="n">
        <v>12364.9</v>
      </c>
      <c r="P1285" s="25" t="n">
        <v>3360574</v>
      </c>
      <c r="Q1285" s="25" t="n">
        <v>118000</v>
      </c>
      <c r="R1285" s="25" t="n">
        <v>20594</v>
      </c>
      <c r="S1285" s="25" t="n">
        <v>11.853</v>
      </c>
      <c r="T1285" s="25" t="n">
        <v>123.8</v>
      </c>
      <c r="U1285" s="25" t="n">
        <v>19</v>
      </c>
      <c r="V1285" s="25" t="n">
        <v>93.7</v>
      </c>
      <c r="W1285" s="25" t="n">
        <v>110.7538</v>
      </c>
      <c r="X1285" s="25" t="n">
        <v>2.85714285714286</v>
      </c>
      <c r="Y1285" s="25" t="n">
        <v>2.95535659790039</v>
      </c>
      <c r="Z1285" s="25" t="n">
        <v>59.1982269287109</v>
      </c>
      <c r="AA1285" s="25" t="n">
        <v>319601</v>
      </c>
      <c r="AB1285" s="26"/>
      <c r="AC1285" s="27" t="n">
        <v>1</v>
      </c>
      <c r="AD1285" s="28" t="n">
        <v>0.5</v>
      </c>
      <c r="AE1285" s="28" t="n">
        <v>83</v>
      </c>
      <c r="AF1285" s="27"/>
      <c r="AG1285" s="29" t="n">
        <f aca="false">6753.47943187+0.36116788*I1285+0.01252571*N1285-22.85359542*V1285+0.00407811*AA1285-0.00067349*E1285</f>
        <v>9121.61442878956</v>
      </c>
      <c r="AH1285" s="29" t="n">
        <f aca="false">A1285*'Simple Linear Regression'!$B$18+'Simple Linear Regression'!$B$17</f>
        <v>8980.63596267336</v>
      </c>
      <c r="AI1285" s="29" t="n">
        <f aca="false">7491.3971+0.0137554*N1285-0.00058829*E1285-34.3283*V1285+0.30565*L1285+54.6031*M1285</f>
        <v>9100.9983054</v>
      </c>
      <c r="AJ1285" s="29" t="n">
        <f aca="false">7491.3971-0.00058829*E1285+0.30565*L1285+54.6031*M1285+0.0137554*N1285-34.3283*V1285</f>
        <v>9100.9983054</v>
      </c>
      <c r="AK1285" s="30" t="n">
        <f aca="false">11611.58410651-152.38769329*I559+0.00324611*N559-2.92151591*V559-0.00770426*AA559-0.00077781*E559</f>
        <v>9398.02626368292</v>
      </c>
      <c r="AL1285" s="29" t="n">
        <f aca="false">2192.59+2373.87*I1285+0.0316653*N1285-15.7623*V1285+0.00202406*AA1285-0.000740146*E1285-0.00963493*(I1285*N1285)</f>
        <v>9160.25700734866</v>
      </c>
      <c r="AM1285" s="30" t="n">
        <f aca="false">5205.907083+122.0638992*I1285+13.609808*(N1285/1000)-1.245906883*AD1285+0.7746840854*AE1285-134.2474226*AC1285-1547.125689*IF(AND(B1285&gt;=DATE(2020,3,20),B1285&lt;=DATE(2020,6,26)),1,0)</f>
        <v>9115.2653981891</v>
      </c>
      <c r="AN1285" s="30" t="n">
        <f aca="false">IF(ISNUMBER(C1286),C1286,AN1286)-0.8328750492*(AD1287-AD1286)+3.274150872*(AE1287-AE1286)+0.7954612886*((IF(ISNUMBER(C1286),C1286,AN1286)-IF(ISNUMBER(C1285),C1285,AN1285))-(-0.8328750492*(AD1286-AD1285)+3.274150872*(AE1286-AE1285)))-1.394571582*AO1286+0.4181414112*AO1285</f>
        <v>9510.3153918278</v>
      </c>
      <c r="AP1285" s="31" t="n">
        <f aca="false">AQ1285+AR1284+'ARIMAX(1,1,1) Model'!$C$19*(AR1284-AR1283)+'ARIMAX(1,1,1) Model'!$C$20*AS1284</f>
        <v>9273.58309528412</v>
      </c>
      <c r="AQ1285" s="31" t="n">
        <f aca="false">'ARIMAX(1,1,1) Model'!$C$6*I1285+'ARIMAX(1,1,1) Model'!$C$7*N1285/1000+'ARIMAX(1,1,1) Model'!$C$8*AD1285+'ARIMAX(1,1,1) Model'!$C$9*AE1285+'ARIMAX(1,1,1) Model'!$C$10*AC1285+'ARIMAX(1,1,1) Model'!$C$11*IF(AND(B1285&gt;='ARIMAX(1,1,1) Model'!$C$25,B1285&lt;='ARIMAX(1,1,1) Model'!$C$26),1,0)+'ARIMAX(1,1,1) Model'!$C$12*E1285/1000+'ARIMAX(1,1,1) Model'!$C$13*V1285+'ARIMAX(1,1,1) Model'!$C$14*A1285+'ARIMAX(1,1,1) Model'!$C$15*SIN(2*PI()*A1285/'ARIMAX(1,1,1) Model'!$C$24)+'ARIMAX(1,1,1) Model'!$C$16*COS(2*PI()*A1285/'ARIMAX(1,1,1) Model'!$C$24)+'ARIMAX(1,1,1) Model'!$C$17*SIN(4*PI()*A1285/'ARIMAX(1,1,1) Model'!$C$24)+'ARIMAX(1,1,1) Model'!$C$18*COS(4*PI()*A1285/'ARIMAX(1,1,1) Model'!$C$24)</f>
        <v>2563.52332800352</v>
      </c>
      <c r="AR1285" s="31" t="n">
        <f aca="false">IF(ISNUMBER(C1285),C1285,AP1285)-AQ1285</f>
        <v>6419.47667199648</v>
      </c>
      <c r="AS1285" s="31" t="n">
        <f aca="false">IF(ISNUMBER(C1285),C1285-AP1285,0)</f>
        <v>-290.583095284124</v>
      </c>
      <c r="AT1285" s="32"/>
      <c r="AU1285" s="33"/>
      <c r="AV1285" s="33"/>
      <c r="AW1285" s="31"/>
      <c r="AX1285" s="31"/>
    </row>
    <row r="1286" customFormat="false" ht="16.5" hidden="false" customHeight="true" outlineLevel="0" collapsed="false">
      <c r="A1286" s="23" t="n">
        <v>1285</v>
      </c>
      <c r="B1286" s="24" t="n">
        <v>42265</v>
      </c>
      <c r="C1286" s="23" t="n">
        <v>9215</v>
      </c>
      <c r="D1286" s="25"/>
      <c r="E1286" s="25" t="n">
        <v>264000</v>
      </c>
      <c r="F1286" s="25"/>
      <c r="G1286" s="25" t="n">
        <v>45.482</v>
      </c>
      <c r="H1286" s="25" t="n">
        <v>47.336</v>
      </c>
      <c r="I1286" s="25" t="n">
        <v>2.375</v>
      </c>
      <c r="J1286" s="25" t="n">
        <v>18279.784</v>
      </c>
      <c r="K1286" s="25" t="n">
        <v>874547</v>
      </c>
      <c r="L1286" s="25" t="n">
        <v>866</v>
      </c>
      <c r="M1286" s="25" t="n">
        <v>18.391</v>
      </c>
      <c r="N1286" s="25" t="n">
        <v>278372</v>
      </c>
      <c r="O1286" s="25" t="n">
        <v>12364.9</v>
      </c>
      <c r="P1286" s="25" t="n">
        <v>3425249</v>
      </c>
      <c r="Q1286" s="25" t="n">
        <v>118000</v>
      </c>
      <c r="R1286" s="25" t="n">
        <v>20594</v>
      </c>
      <c r="S1286" s="25" t="n">
        <v>11.853</v>
      </c>
      <c r="T1286" s="25" t="n">
        <v>123.8</v>
      </c>
      <c r="U1286" s="25" t="n">
        <v>19</v>
      </c>
      <c r="V1286" s="25" t="n">
        <v>93.7</v>
      </c>
      <c r="W1286" s="25" t="n">
        <v>110.740175</v>
      </c>
      <c r="X1286" s="25" t="n">
        <v>2.85714285714286</v>
      </c>
      <c r="Y1286" s="25" t="n">
        <v>2.79357481002808</v>
      </c>
      <c r="Z1286" s="25" t="n">
        <v>62.4012451171875</v>
      </c>
      <c r="AA1286" s="25" t="n">
        <v>319601</v>
      </c>
      <c r="AB1286" s="26"/>
      <c r="AC1286" s="27" t="n">
        <v>0</v>
      </c>
      <c r="AD1286" s="28" t="n">
        <v>2.9</v>
      </c>
      <c r="AE1286" s="28" t="n">
        <v>45.8</v>
      </c>
      <c r="AF1286" s="27"/>
      <c r="AG1286" s="29" t="n">
        <f aca="false">6753.47943187+0.36116788*I1286+0.01252571*N1286-22.85359542*V1286+0.00407811*AA1286-0.00067349*E1286</f>
        <v>9225.328932961</v>
      </c>
      <c r="AH1286" s="29" t="n">
        <f aca="false">A1286*'Simple Linear Regression'!$B$18+'Simple Linear Regression'!$B$17</f>
        <v>8981.48899975726</v>
      </c>
      <c r="AI1286" s="29" t="n">
        <f aca="false">7491.3971+0.0137554*N1286-0.00058829*E1286-34.3283*V1286+0.30565*L1286+54.6031*M1286</f>
        <v>9217.5435509</v>
      </c>
      <c r="AJ1286" s="29" t="n">
        <f aca="false">7491.3971-0.00058829*E1286+0.30565*L1286+54.6031*M1286+0.0137554*N1286-34.3283*V1286</f>
        <v>9217.5435509</v>
      </c>
      <c r="AK1286" s="30" t="n">
        <f aca="false">11611.58410651-152.38769329*I560+0.00324611*N560-2.92151591*V560-0.00770426*AA560-0.00077781*E560</f>
        <v>9409.36150070439</v>
      </c>
      <c r="AL1286" s="29" t="n">
        <f aca="false">2192.59+2373.87*I1286+0.0316653*N1286-15.7623*V1286+0.00202406*AA1286-0.000740146*E1286-0.00963493*(I1286*N1286)</f>
        <v>9249.854694505</v>
      </c>
      <c r="AM1286" s="30" t="n">
        <f aca="false">5205.907083+122.0638992*I1286+13.609808*(N1286/1000)-1.245906883*AD1286+0.7746840854*AE1286-134.2474226*AC1286-1547.125689*IF(AND(B1286&gt;=DATE(2020,3,20),B1286&lt;=DATE(2020,6,26)),1,0)</f>
        <v>9316.26571732662</v>
      </c>
      <c r="AN1286" s="30" t="n">
        <f aca="false">IF(ISNUMBER(C1287),C1287,AN1287)-0.8328750492*(AD1288-AD1287)+3.274150872*(AE1288-AE1287)+0.7954612886*((IF(ISNUMBER(C1287),C1287,AN1287)-IF(ISNUMBER(C1286),C1286,AN1286))-(-0.8328750492*(AD1287-AD1286)+3.274150872*(AE1287-AE1286)))-1.394571582*AO1287+0.4181414112*AO1286</f>
        <v>8812.69586946417</v>
      </c>
      <c r="AP1286" s="31" t="n">
        <f aca="false">AQ1286+AR1285+'ARIMAX(1,1,1) Model'!$C$19*(AR1285-AR1284)+'ARIMAX(1,1,1) Model'!$C$20*AS1285</f>
        <v>9270.17454950191</v>
      </c>
      <c r="AQ1286" s="31" t="n">
        <f aca="false">'ARIMAX(1,1,1) Model'!$C$6*I1286+'ARIMAX(1,1,1) Model'!$C$7*N1286/1000+'ARIMAX(1,1,1) Model'!$C$8*AD1286+'ARIMAX(1,1,1) Model'!$C$9*AE1286+'ARIMAX(1,1,1) Model'!$C$10*AC1286+'ARIMAX(1,1,1) Model'!$C$11*IF(AND(B1286&gt;='ARIMAX(1,1,1) Model'!$C$25,B1286&lt;='ARIMAX(1,1,1) Model'!$C$26),1,0)+'ARIMAX(1,1,1) Model'!$C$12*E1286/1000+'ARIMAX(1,1,1) Model'!$C$13*V1286+'ARIMAX(1,1,1) Model'!$C$14*A1286+'ARIMAX(1,1,1) Model'!$C$15*SIN(2*PI()*A1286/'ARIMAX(1,1,1) Model'!$C$24)+'ARIMAX(1,1,1) Model'!$C$16*COS(2*PI()*A1286/'ARIMAX(1,1,1) Model'!$C$24)+'ARIMAX(1,1,1) Model'!$C$17*SIN(4*PI()*A1286/'ARIMAX(1,1,1) Model'!$C$24)+'ARIMAX(1,1,1) Model'!$C$18*COS(4*PI()*A1286/'ARIMAX(1,1,1) Model'!$C$24)</f>
        <v>2584.32586000852</v>
      </c>
      <c r="AR1286" s="31" t="n">
        <f aca="false">IF(ISNUMBER(C1286),C1286,AP1286)-AQ1286</f>
        <v>6630.67413999148</v>
      </c>
      <c r="AS1286" s="31" t="n">
        <f aca="false">IF(ISNUMBER(C1286),C1286-AP1286,0)</f>
        <v>-55.1745495019059</v>
      </c>
      <c r="AT1286" s="32"/>
      <c r="AU1286" s="33"/>
      <c r="AV1286" s="33"/>
      <c r="AW1286" s="31"/>
      <c r="AX1286" s="31"/>
    </row>
    <row r="1287" customFormat="false" ht="16.5" hidden="false" customHeight="true" outlineLevel="0" collapsed="false">
      <c r="A1287" s="23" t="n">
        <v>1286</v>
      </c>
      <c r="B1287" s="24" t="n">
        <v>42272</v>
      </c>
      <c r="C1287" s="23" t="n">
        <v>9021</v>
      </c>
      <c r="D1287" s="25"/>
      <c r="E1287" s="25" t="n">
        <v>269000</v>
      </c>
      <c r="F1287" s="25"/>
      <c r="G1287" s="25" t="n">
        <v>45.572</v>
      </c>
      <c r="H1287" s="25" t="n">
        <v>47.334</v>
      </c>
      <c r="I1287" s="25" t="n">
        <v>2.327</v>
      </c>
      <c r="J1287" s="25" t="n">
        <v>18279.784</v>
      </c>
      <c r="K1287" s="25" t="n">
        <v>874547</v>
      </c>
      <c r="L1287" s="25" t="n">
        <v>866</v>
      </c>
      <c r="M1287" s="25" t="n">
        <v>18.391</v>
      </c>
      <c r="N1287" s="25" t="n">
        <v>278372</v>
      </c>
      <c r="O1287" s="25" t="n">
        <v>12364.9</v>
      </c>
      <c r="P1287" s="25" t="n">
        <v>3425249</v>
      </c>
      <c r="Q1287" s="25" t="n">
        <v>118000</v>
      </c>
      <c r="R1287" s="25" t="n">
        <v>20594</v>
      </c>
      <c r="S1287" s="25" t="n">
        <v>11.853</v>
      </c>
      <c r="T1287" s="25" t="n">
        <v>123.8</v>
      </c>
      <c r="U1287" s="25" t="n">
        <v>19</v>
      </c>
      <c r="V1287" s="25" t="n">
        <v>93.7</v>
      </c>
      <c r="W1287" s="25" t="n">
        <v>110.23594</v>
      </c>
      <c r="X1287" s="25" t="n">
        <v>2.85714285714286</v>
      </c>
      <c r="Y1287" s="25" t="n">
        <v>2.79357481002808</v>
      </c>
      <c r="Z1287" s="25" t="n">
        <v>62.4012451171875</v>
      </c>
      <c r="AA1287" s="25" t="n">
        <v>319601</v>
      </c>
      <c r="AB1287" s="26"/>
      <c r="AC1287" s="27" t="n">
        <v>0</v>
      </c>
      <c r="AD1287" s="28" t="n">
        <v>1.9</v>
      </c>
      <c r="AE1287" s="28" t="n">
        <v>49.3</v>
      </c>
      <c r="AF1287" s="27"/>
      <c r="AG1287" s="29" t="n">
        <f aca="false">6753.47943187+0.36116788*I1287+0.01252571*N1287-22.85359542*V1287+0.00407811*AA1287-0.00067349*E1287</f>
        <v>9221.94414690276</v>
      </c>
      <c r="AH1287" s="29" t="n">
        <f aca="false">A1287*'Simple Linear Regression'!$B$18+'Simple Linear Regression'!$B$17</f>
        <v>8982.34203684117</v>
      </c>
      <c r="AI1287" s="29" t="n">
        <f aca="false">7491.3971+0.0137554*N1287-0.00058829*E1287-34.3283*V1287+0.30565*L1287+54.6031*M1287</f>
        <v>9214.6021009</v>
      </c>
      <c r="AJ1287" s="29" t="n">
        <f aca="false">7491.3971-0.00058829*E1287+0.30565*L1287+54.6031*M1287+0.0137554*N1287-34.3283*V1287</f>
        <v>9214.6021009</v>
      </c>
      <c r="AK1287" s="30" t="n">
        <f aca="false">11611.58410651-152.38769329*I561+0.00324611*N561-2.92151591*V561-0.00770426*AA561-0.00077781*E561</f>
        <v>9416.06655920915</v>
      </c>
      <c r="AL1287" s="29" t="n">
        <f aca="false">2192.59+2373.87*I1287+0.0316653*N1287-15.7623*V1287+0.00202406*AA1287-0.000740146*E1287-0.00963493*(I1287*N1287)</f>
        <v>9260.94875173508</v>
      </c>
      <c r="AM1287" s="30" t="n">
        <f aca="false">5205.907083+122.0638992*I1287+13.609808*(N1287/1000)-1.245906883*AD1287+0.7746840854*AE1287-134.2474226*AC1287-1547.125689*IF(AND(B1287&gt;=DATE(2020,3,20),B1287&lt;=DATE(2020,6,26)),1,0)</f>
        <v>9314.36395134692</v>
      </c>
      <c r="AN1287" s="30" t="n">
        <f aca="false">IF(ISNUMBER(C1288),C1288,AN1288)-0.8328750492*(AD1289-AD1288)+3.274150872*(AE1289-AE1288)+0.7954612886*((IF(ISNUMBER(C1288),C1288,AN1288)-IF(ISNUMBER(C1287),C1287,AN1287))-(-0.8328750492*(AD1288-AD1287)+3.274150872*(AE1288-AE1287)))-1.394571582*AO1288+0.4181414112*AO1287</f>
        <v>8880.22148083815</v>
      </c>
      <c r="AP1287" s="31" t="n">
        <f aca="false">AQ1287+AR1286+'ARIMAX(1,1,1) Model'!$C$19*(AR1286-AR1285)+'ARIMAX(1,1,1) Model'!$C$20*AS1286</f>
        <v>9299.46360896946</v>
      </c>
      <c r="AQ1287" s="31" t="n">
        <f aca="false">'ARIMAX(1,1,1) Model'!$C$6*I1287+'ARIMAX(1,1,1) Model'!$C$7*N1287/1000+'ARIMAX(1,1,1) Model'!$C$8*AD1287+'ARIMAX(1,1,1) Model'!$C$9*AE1287+'ARIMAX(1,1,1) Model'!$C$10*AC1287+'ARIMAX(1,1,1) Model'!$C$11*IF(AND(B1287&gt;='ARIMAX(1,1,1) Model'!$C$25,B1287&lt;='ARIMAX(1,1,1) Model'!$C$26),1,0)+'ARIMAX(1,1,1) Model'!$C$12*E1287/1000+'ARIMAX(1,1,1) Model'!$C$13*V1287+'ARIMAX(1,1,1) Model'!$C$14*A1287+'ARIMAX(1,1,1) Model'!$C$15*SIN(2*PI()*A1287/'ARIMAX(1,1,1) Model'!$C$24)+'ARIMAX(1,1,1) Model'!$C$16*COS(2*PI()*A1287/'ARIMAX(1,1,1) Model'!$C$24)+'ARIMAX(1,1,1) Model'!$C$17*SIN(4*PI()*A1287/'ARIMAX(1,1,1) Model'!$C$24)+'ARIMAX(1,1,1) Model'!$C$18*COS(4*PI()*A1287/'ARIMAX(1,1,1) Model'!$C$24)</f>
        <v>2598.52933168647</v>
      </c>
      <c r="AR1287" s="31" t="n">
        <f aca="false">IF(ISNUMBER(C1287),C1287,AP1287)-AQ1287</f>
        <v>6422.47066831353</v>
      </c>
      <c r="AS1287" s="31" t="n">
        <f aca="false">IF(ISNUMBER(C1287),C1287-AP1287,0)</f>
        <v>-278.463608969461</v>
      </c>
      <c r="AT1287" s="32"/>
      <c r="AU1287" s="33"/>
      <c r="AV1287" s="33"/>
      <c r="AW1287" s="31"/>
      <c r="AX1287" s="31"/>
    </row>
    <row r="1288" customFormat="false" ht="16.5" hidden="false" customHeight="true" outlineLevel="0" collapsed="false">
      <c r="A1288" s="23" t="n">
        <v>1287</v>
      </c>
      <c r="B1288" s="24" t="n">
        <v>42279</v>
      </c>
      <c r="C1288" s="23" t="n">
        <v>8958</v>
      </c>
      <c r="D1288" s="25"/>
      <c r="E1288" s="25" t="n">
        <v>272000</v>
      </c>
      <c r="F1288" s="25"/>
      <c r="G1288" s="25" t="n">
        <v>44.998</v>
      </c>
      <c r="H1288" s="25" t="n">
        <v>46.988</v>
      </c>
      <c r="I1288" s="25" t="n">
        <v>2.322</v>
      </c>
      <c r="J1288" s="25" t="n">
        <v>18279.784</v>
      </c>
      <c r="K1288" s="25" t="n">
        <v>874547</v>
      </c>
      <c r="L1288" s="25" t="n">
        <v>866</v>
      </c>
      <c r="M1288" s="25" t="n">
        <v>18.391</v>
      </c>
      <c r="N1288" s="25" t="n">
        <v>278372</v>
      </c>
      <c r="O1288" s="25" t="n">
        <v>12364.9</v>
      </c>
      <c r="P1288" s="25" t="n">
        <v>3425249</v>
      </c>
      <c r="Q1288" s="25" t="n">
        <v>118000</v>
      </c>
      <c r="R1288" s="25" t="n">
        <v>20594</v>
      </c>
      <c r="S1288" s="25" t="n">
        <v>11.853</v>
      </c>
      <c r="T1288" s="25" t="n">
        <v>123.8</v>
      </c>
      <c r="U1288" s="25" t="n">
        <v>19</v>
      </c>
      <c r="V1288" s="25" t="n">
        <v>93.7</v>
      </c>
      <c r="W1288" s="25" t="n">
        <v>111.25694</v>
      </c>
      <c r="X1288" s="25" t="n">
        <v>2.85714285714286</v>
      </c>
      <c r="Y1288" s="25" t="n">
        <v>2.79357481002808</v>
      </c>
      <c r="Z1288" s="25" t="n">
        <v>62.4012451171875</v>
      </c>
      <c r="AA1288" s="25" t="n">
        <v>319601</v>
      </c>
      <c r="AB1288" s="26"/>
      <c r="AC1288" s="27" t="n">
        <v>0</v>
      </c>
      <c r="AD1288" s="28" t="n">
        <v>13.7</v>
      </c>
      <c r="AE1288" s="28" t="n">
        <v>38.8</v>
      </c>
      <c r="AF1288" s="27"/>
      <c r="AG1288" s="29" t="n">
        <f aca="false">6753.47943187+0.36116788*I1288+0.01252571*N1288-22.85359542*V1288+0.00407811*AA1288-0.00067349*E1288</f>
        <v>9219.92187106336</v>
      </c>
      <c r="AH1288" s="29" t="n">
        <f aca="false">A1288*'Simple Linear Regression'!$B$18+'Simple Linear Regression'!$B$17</f>
        <v>8983.19507392507</v>
      </c>
      <c r="AI1288" s="29" t="n">
        <f aca="false">7491.3971+0.0137554*N1288-0.00058829*E1288-34.3283*V1288+0.30565*L1288+54.6031*M1288</f>
        <v>9212.8372309</v>
      </c>
      <c r="AJ1288" s="29" t="n">
        <f aca="false">7491.3971-0.00058829*E1288+0.30565*L1288+54.6031*M1288+0.0137554*N1288-34.3283*V1288</f>
        <v>9212.8372309</v>
      </c>
      <c r="AK1288" s="30" t="n">
        <f aca="false">11611.58410651-152.38769329*I562+0.00324611*N562-2.92151591*V562-0.00770426*AA562-0.00077781*E562</f>
        <v>9419.86038000785</v>
      </c>
      <c r="AL1288" s="29" t="n">
        <f aca="false">2192.59+2373.87*I1288+0.0316653*N1288-15.7623*V1288+0.00202406*AA1288-0.000740146*E1288-0.00963493*(I1288*N1288)</f>
        <v>9260.26943740488</v>
      </c>
      <c r="AM1288" s="30" t="n">
        <f aca="false">5205.907083+122.0638992*I1288+13.609808*(N1288/1000)-1.245906883*AD1288+0.7746840854*AE1288-134.2474226*AC1288-1547.125689*IF(AND(B1288&gt;=DATE(2020,3,20),B1288&lt;=DATE(2020,6,26)),1,0)</f>
        <v>9290.91774773482</v>
      </c>
      <c r="AN1288" s="30" t="n">
        <f aca="false">IF(ISNUMBER(C1289),C1289,AN1289)-0.8328750492*(AD1290-AD1289)+3.274150872*(AE1290-AE1289)+0.7954612886*((IF(ISNUMBER(C1289),C1289,AN1289)-IF(ISNUMBER(C1288),C1288,AN1288))-(-0.8328750492*(AD1289-AD1288)+3.274150872*(AE1289-AE1288)))-1.394571582*AO1289+0.4181414112*AO1288</f>
        <v>9368.12703876233</v>
      </c>
      <c r="AP1288" s="31" t="n">
        <f aca="false">AQ1288+AR1287+'ARIMAX(1,1,1) Model'!$C$19*(AR1287-AR1286)+'ARIMAX(1,1,1) Model'!$C$20*AS1287</f>
        <v>9224.55081954559</v>
      </c>
      <c r="AQ1288" s="31" t="n">
        <f aca="false">'ARIMAX(1,1,1) Model'!$C$6*I1288+'ARIMAX(1,1,1) Model'!$C$7*N1288/1000+'ARIMAX(1,1,1) Model'!$C$8*AD1288+'ARIMAX(1,1,1) Model'!$C$9*AE1288+'ARIMAX(1,1,1) Model'!$C$10*AC1288+'ARIMAX(1,1,1) Model'!$C$11*IF(AND(B1288&gt;='ARIMAX(1,1,1) Model'!$C$25,B1288&lt;='ARIMAX(1,1,1) Model'!$C$26),1,0)+'ARIMAX(1,1,1) Model'!$C$12*E1288/1000+'ARIMAX(1,1,1) Model'!$C$13*V1288+'ARIMAX(1,1,1) Model'!$C$14*A1288+'ARIMAX(1,1,1) Model'!$C$15*SIN(2*PI()*A1288/'ARIMAX(1,1,1) Model'!$C$24)+'ARIMAX(1,1,1) Model'!$C$16*COS(2*PI()*A1288/'ARIMAX(1,1,1) Model'!$C$24)+'ARIMAX(1,1,1) Model'!$C$17*SIN(4*PI()*A1288/'ARIMAX(1,1,1) Model'!$C$24)+'ARIMAX(1,1,1) Model'!$C$18*COS(4*PI()*A1288/'ARIMAX(1,1,1) Model'!$C$24)</f>
        <v>2571.74608148987</v>
      </c>
      <c r="AR1288" s="31" t="n">
        <f aca="false">IF(ISNUMBER(C1288),C1288,AP1288)-AQ1288</f>
        <v>6386.25391851014</v>
      </c>
      <c r="AS1288" s="31" t="n">
        <f aca="false">IF(ISNUMBER(C1288),C1288-AP1288,0)</f>
        <v>-266.55081954559</v>
      </c>
      <c r="AT1288" s="32"/>
      <c r="AU1288" s="33"/>
      <c r="AV1288" s="33"/>
      <c r="AW1288" s="31"/>
      <c r="AX1288" s="31"/>
    </row>
    <row r="1289" customFormat="false" ht="16.5" hidden="false" customHeight="true" outlineLevel="0" collapsed="false">
      <c r="A1289" s="23" t="n">
        <v>1288</v>
      </c>
      <c r="B1289" s="24" t="n">
        <v>42286</v>
      </c>
      <c r="C1289" s="23" t="n">
        <v>9137</v>
      </c>
      <c r="D1289" s="25"/>
      <c r="E1289" s="25" t="n">
        <v>267000</v>
      </c>
      <c r="F1289" s="25"/>
      <c r="G1289" s="25" t="n">
        <v>48.36</v>
      </c>
      <c r="H1289" s="25" t="n">
        <v>51.332</v>
      </c>
      <c r="I1289" s="25" t="n">
        <v>2.318</v>
      </c>
      <c r="J1289" s="25" t="n">
        <v>18279.784</v>
      </c>
      <c r="K1289" s="25" t="n">
        <v>881343</v>
      </c>
      <c r="L1289" s="25" t="n">
        <v>883</v>
      </c>
      <c r="M1289" s="25" t="n">
        <v>18.391</v>
      </c>
      <c r="N1289" s="25" t="n">
        <v>278372</v>
      </c>
      <c r="O1289" s="25" t="n">
        <v>12396.2</v>
      </c>
      <c r="P1289" s="25" t="n">
        <v>3425249</v>
      </c>
      <c r="Q1289" s="25" t="n">
        <v>118000</v>
      </c>
      <c r="R1289" s="25" t="n">
        <v>20594</v>
      </c>
      <c r="S1289" s="25" t="n">
        <v>11.853</v>
      </c>
      <c r="T1289" s="25" t="n">
        <v>123.8</v>
      </c>
      <c r="U1289" s="25" t="n">
        <v>19</v>
      </c>
      <c r="V1289" s="25" t="n">
        <v>95</v>
      </c>
      <c r="W1289" s="25" t="n">
        <v>111.19778</v>
      </c>
      <c r="X1289" s="25" t="n">
        <v>2.85714285714286</v>
      </c>
      <c r="Y1289" s="25" t="n">
        <v>2.79357481002808</v>
      </c>
      <c r="Z1289" s="25" t="n">
        <v>62.4012451171875</v>
      </c>
      <c r="AA1289" s="25" t="n">
        <v>319601</v>
      </c>
      <c r="AB1289" s="26"/>
      <c r="AC1289" s="27" t="n">
        <v>0</v>
      </c>
      <c r="AD1289" s="28" t="n">
        <v>22.7</v>
      </c>
      <c r="AE1289" s="28" t="n">
        <v>21.9</v>
      </c>
      <c r="AF1289" s="27"/>
      <c r="AG1289" s="29" t="n">
        <f aca="false">6753.47943187+0.36116788*I1289+0.01252571*N1289-22.85359542*V1289+0.00407811*AA1289-0.00067349*E1289</f>
        <v>9193.57820234584</v>
      </c>
      <c r="AH1289" s="29" t="n">
        <f aca="false">A1289*'Simple Linear Regression'!$B$18+'Simple Linear Regression'!$B$17</f>
        <v>8984.04811100898</v>
      </c>
      <c r="AI1289" s="29" t="n">
        <f aca="false">7491.3971+0.0137554*N1289-0.00058829*E1289-34.3283*V1289+0.30565*L1289+54.6031*M1289</f>
        <v>9176.3479409</v>
      </c>
      <c r="AJ1289" s="29" t="n">
        <f aca="false">7491.3971-0.00058829*E1289+0.30565*L1289+54.6031*M1289+0.0137554*N1289-34.3283*V1289</f>
        <v>9176.3479409</v>
      </c>
      <c r="AK1289" s="30" t="n">
        <f aca="false">11611.58410651-152.38769329*I563+0.00324611*N563-2.92151591*V563-0.00770426*AA563-0.00077781*E563</f>
        <v>9459.47836265926</v>
      </c>
      <c r="AL1289" s="29" t="n">
        <f aca="false">2192.59+2373.87*I1289+0.0316653*N1289-15.7623*V1289+0.00202406*AA1289-0.000740146*E1289-0.00963493*(I1289*N1289)</f>
        <v>9244.71207634072</v>
      </c>
      <c r="AM1289" s="30" t="n">
        <f aca="false">5205.907083+122.0638992*I1289+13.609808*(N1289/1000)-1.245906883*AD1289+0.7746840854*AE1289-134.2474226*AC1289-1547.125689*IF(AND(B1289&gt;=DATE(2020,3,20),B1289&lt;=DATE(2020,6,26)),1,0)</f>
        <v>9266.12416914776</v>
      </c>
      <c r="AN1289" s="30" t="n">
        <f aca="false">IF(ISNUMBER(C1290),C1290,AN1290)-0.8328750492*(AD1291-AD1290)+3.274150872*(AE1291-AE1290)+0.7954612886*((IF(ISNUMBER(C1290),C1290,AN1290)-IF(ISNUMBER(C1289),C1289,AN1289))-(-0.8328750492*(AD1290-AD1289)+3.274150872*(AE1290-AE1289)))-1.394571582*AO1290+0.4181414112*AO1289</f>
        <v>9066.22820988405</v>
      </c>
      <c r="AP1289" s="31" t="n">
        <f aca="false">AQ1289+AR1288+'ARIMAX(1,1,1) Model'!$C$19*(AR1288-AR1287)+'ARIMAX(1,1,1) Model'!$C$20*AS1288</f>
        <v>9172.92835245546</v>
      </c>
      <c r="AQ1289" s="31" t="n">
        <f aca="false">'ARIMAX(1,1,1) Model'!$C$6*I1289+'ARIMAX(1,1,1) Model'!$C$7*N1289/1000+'ARIMAX(1,1,1) Model'!$C$8*AD1289+'ARIMAX(1,1,1) Model'!$C$9*AE1289+'ARIMAX(1,1,1) Model'!$C$10*AC1289+'ARIMAX(1,1,1) Model'!$C$11*IF(AND(B1289&gt;='ARIMAX(1,1,1) Model'!$C$25,B1289&lt;='ARIMAX(1,1,1) Model'!$C$26),1,0)+'ARIMAX(1,1,1) Model'!$C$12*E1289/1000+'ARIMAX(1,1,1) Model'!$C$13*V1289+'ARIMAX(1,1,1) Model'!$C$14*A1289+'ARIMAX(1,1,1) Model'!$C$15*SIN(2*PI()*A1289/'ARIMAX(1,1,1) Model'!$C$24)+'ARIMAX(1,1,1) Model'!$C$16*COS(2*PI()*A1289/'ARIMAX(1,1,1) Model'!$C$24)+'ARIMAX(1,1,1) Model'!$C$17*SIN(4*PI()*A1289/'ARIMAX(1,1,1) Model'!$C$24)+'ARIMAX(1,1,1) Model'!$C$18*COS(4*PI()*A1289/'ARIMAX(1,1,1) Model'!$C$24)</f>
        <v>2550.2887215177</v>
      </c>
      <c r="AR1289" s="31" t="n">
        <f aca="false">IF(ISNUMBER(C1289),C1289,AP1289)-AQ1289</f>
        <v>6586.7112784823</v>
      </c>
      <c r="AS1289" s="31" t="n">
        <f aca="false">IF(ISNUMBER(C1289),C1289-AP1289,0)</f>
        <v>-35.9283524554576</v>
      </c>
      <c r="AT1289" s="32"/>
      <c r="AU1289" s="33"/>
      <c r="AV1289" s="33"/>
      <c r="AW1289" s="31"/>
      <c r="AX1289" s="31"/>
    </row>
    <row r="1290" customFormat="false" ht="16.5" hidden="false" customHeight="true" outlineLevel="0" collapsed="false">
      <c r="A1290" s="23" t="n">
        <v>1289</v>
      </c>
      <c r="B1290" s="24" t="n">
        <v>42293</v>
      </c>
      <c r="C1290" s="23" t="n">
        <v>9157</v>
      </c>
      <c r="D1290" s="25"/>
      <c r="E1290" s="25" t="n">
        <v>265000</v>
      </c>
      <c r="F1290" s="25"/>
      <c r="G1290" s="25" t="n">
        <v>46.82</v>
      </c>
      <c r="H1290" s="25" t="n">
        <v>48.994</v>
      </c>
      <c r="I1290" s="25" t="n">
        <v>2.337</v>
      </c>
      <c r="J1290" s="25" t="n">
        <v>18279.784</v>
      </c>
      <c r="K1290" s="25" t="n">
        <v>881343</v>
      </c>
      <c r="L1290" s="25" t="n">
        <v>883</v>
      </c>
      <c r="M1290" s="25" t="n">
        <v>18.281</v>
      </c>
      <c r="N1290" s="25" t="n">
        <v>272209</v>
      </c>
      <c r="O1290" s="25" t="n">
        <v>12396.2</v>
      </c>
      <c r="P1290" s="25" t="n">
        <v>3425249</v>
      </c>
      <c r="Q1290" s="25" t="n">
        <v>118000</v>
      </c>
      <c r="R1290" s="25" t="n">
        <v>20594</v>
      </c>
      <c r="S1290" s="25" t="n">
        <v>11.853</v>
      </c>
      <c r="T1290" s="25" t="n">
        <v>123.8</v>
      </c>
      <c r="U1290" s="25" t="n">
        <v>19</v>
      </c>
      <c r="V1290" s="25" t="n">
        <v>95</v>
      </c>
      <c r="W1290" s="25" t="n">
        <v>109.82424</v>
      </c>
      <c r="X1290" s="25" t="n">
        <v>2.85714285714286</v>
      </c>
      <c r="Y1290" s="25" t="n">
        <v>2.73465847969055</v>
      </c>
      <c r="Z1290" s="25" t="n">
        <v>62.4012451171875</v>
      </c>
      <c r="AA1290" s="25" t="n">
        <v>319601</v>
      </c>
      <c r="AB1290" s="26"/>
      <c r="AC1290" s="27" t="n">
        <v>0</v>
      </c>
      <c r="AD1290" s="28" t="n">
        <v>25.3</v>
      </c>
      <c r="AE1290" s="28" t="n">
        <v>34.4</v>
      </c>
      <c r="AF1290" s="27"/>
      <c r="AG1290" s="29" t="n">
        <f aca="false">6753.47943187+0.36116788*I1290+0.01252571*N1290-22.85359542*V1290+0.00407811*AA1290-0.00067349*E1290</f>
        <v>9117.73609380556</v>
      </c>
      <c r="AH1290" s="29" t="n">
        <f aca="false">A1290*'Simple Linear Regression'!$B$18+'Simple Linear Regression'!$B$17</f>
        <v>8984.90114809288</v>
      </c>
      <c r="AI1290" s="29" t="n">
        <f aca="false">7491.3971+0.0137554*N1290-0.00058829*E1290-34.3283*V1290+0.30565*L1290+54.6031*M1290</f>
        <v>9086.7436497</v>
      </c>
      <c r="AJ1290" s="29" t="n">
        <f aca="false">7491.3971-0.00058829*E1290+0.30565*L1290+54.6031*M1290+0.0137554*N1290-34.3283*V1290</f>
        <v>9086.7436497</v>
      </c>
      <c r="AK1290" s="30" t="n">
        <f aca="false">11611.58410651-152.38769329*I564+0.00324611*N564-2.92151591*V564-0.00770426*AA564-0.00077781*E564</f>
        <v>9384.94776947822</v>
      </c>
      <c r="AL1290" s="29" t="n">
        <f aca="false">2192.59+2373.87*I1290+0.0316653*N1290-15.7623*V1290+0.00202406*AA1290-0.000740146*E1290-0.00963493*(I1290*N1290)</f>
        <v>9183.95408647531</v>
      </c>
      <c r="AM1290" s="30" t="n">
        <f aca="false">5205.907083+122.0638992*I1290+13.609808*(N1290/1000)-1.245906883*AD1290+0.7746840854*AE1290-134.2474226*AC1290-1547.125689*IF(AND(B1290&gt;=DATE(2020,3,20),B1290&lt;=DATE(2020,6,26)),1,0)</f>
        <v>9191.01032970026</v>
      </c>
      <c r="AN1290" s="30" t="n">
        <f aca="false">IF(ISNUMBER(C1291),C1291,AN1291)-0.8328750492*(AD1292-AD1291)+3.274150872*(AE1292-AE1291)+0.7954612886*((IF(ISNUMBER(C1291),C1291,AN1291)-IF(ISNUMBER(C1290),C1290,AN1290))-(-0.8328750492*(AD1291-AD1290)+3.274150872*(AE1291-AE1290)))-1.394571582*AO1291+0.4181414112*AO1290</f>
        <v>9549.77615623903</v>
      </c>
      <c r="AP1290" s="31" t="n">
        <f aca="false">AQ1290+AR1289+'ARIMAX(1,1,1) Model'!$C$19*(AR1289-AR1288)+'ARIMAX(1,1,1) Model'!$C$20*AS1289</f>
        <v>9217.48711442352</v>
      </c>
      <c r="AQ1290" s="31" t="n">
        <f aca="false">'ARIMAX(1,1,1) Model'!$C$6*I1290+'ARIMAX(1,1,1) Model'!$C$7*N1290/1000+'ARIMAX(1,1,1) Model'!$C$8*AD1290+'ARIMAX(1,1,1) Model'!$C$9*AE1290+'ARIMAX(1,1,1) Model'!$C$10*AC1290+'ARIMAX(1,1,1) Model'!$C$11*IF(AND(B1290&gt;='ARIMAX(1,1,1) Model'!$C$25,B1290&lt;='ARIMAX(1,1,1) Model'!$C$26),1,0)+'ARIMAX(1,1,1) Model'!$C$12*E1290/1000+'ARIMAX(1,1,1) Model'!$C$13*V1290+'ARIMAX(1,1,1) Model'!$C$14*A1290+'ARIMAX(1,1,1) Model'!$C$15*SIN(2*PI()*A1290/'ARIMAX(1,1,1) Model'!$C$24)+'ARIMAX(1,1,1) Model'!$C$16*COS(2*PI()*A1290/'ARIMAX(1,1,1) Model'!$C$24)+'ARIMAX(1,1,1) Model'!$C$17*SIN(4*PI()*A1290/'ARIMAX(1,1,1) Model'!$C$24)+'ARIMAX(1,1,1) Model'!$C$18*COS(4*PI()*A1290/'ARIMAX(1,1,1) Model'!$C$24)</f>
        <v>2578.88638322553</v>
      </c>
      <c r="AR1290" s="31" t="n">
        <f aca="false">IF(ISNUMBER(C1290),C1290,AP1290)-AQ1290</f>
        <v>6578.11361677447</v>
      </c>
      <c r="AS1290" s="31" t="n">
        <f aca="false">IF(ISNUMBER(C1290),C1290-AP1290,0)</f>
        <v>-60.487114423524</v>
      </c>
      <c r="AT1290" s="32"/>
      <c r="AU1290" s="33"/>
      <c r="AV1290" s="33"/>
      <c r="AW1290" s="31"/>
      <c r="AX1290" s="31"/>
    </row>
    <row r="1291" customFormat="false" ht="16.5" hidden="false" customHeight="true" outlineLevel="0" collapsed="false">
      <c r="A1291" s="23" t="n">
        <v>1290</v>
      </c>
      <c r="B1291" s="24" t="n">
        <v>42300</v>
      </c>
      <c r="C1291" s="23" t="n">
        <v>9343</v>
      </c>
      <c r="D1291" s="25"/>
      <c r="E1291" s="25" t="n">
        <v>264000</v>
      </c>
      <c r="F1291" s="25"/>
      <c r="G1291" s="25" t="n">
        <v>45.156</v>
      </c>
      <c r="H1291" s="25" t="n">
        <v>46.81</v>
      </c>
      <c r="I1291" s="25" t="n">
        <v>2.277</v>
      </c>
      <c r="J1291" s="25" t="n">
        <v>18279.784</v>
      </c>
      <c r="K1291" s="25" t="n">
        <v>881343</v>
      </c>
      <c r="L1291" s="25" t="n">
        <v>883</v>
      </c>
      <c r="M1291" s="25" t="n">
        <v>18.281</v>
      </c>
      <c r="N1291" s="25" t="n">
        <v>272209</v>
      </c>
      <c r="O1291" s="25" t="n">
        <v>12396.2</v>
      </c>
      <c r="P1291" s="25" t="n">
        <v>3425249</v>
      </c>
      <c r="Q1291" s="25" t="n">
        <v>118000</v>
      </c>
      <c r="R1291" s="25" t="n">
        <v>20594</v>
      </c>
      <c r="S1291" s="25" t="n">
        <v>11.853</v>
      </c>
      <c r="T1291" s="25" t="n">
        <v>123.8</v>
      </c>
      <c r="U1291" s="25" t="n">
        <v>19</v>
      </c>
      <c r="V1291" s="25" t="n">
        <v>95</v>
      </c>
      <c r="W1291" s="25" t="n">
        <v>109.04975</v>
      </c>
      <c r="X1291" s="25" t="n">
        <v>2.85714285714286</v>
      </c>
      <c r="Y1291" s="25" t="n">
        <v>2.73465847969055</v>
      </c>
      <c r="Z1291" s="25" t="n">
        <v>62.4012451171875</v>
      </c>
      <c r="AA1291" s="25" t="n">
        <v>319601</v>
      </c>
      <c r="AB1291" s="26"/>
      <c r="AC1291" s="27" t="n">
        <v>0</v>
      </c>
      <c r="AD1291" s="28" t="n">
        <v>46</v>
      </c>
      <c r="AE1291" s="28" t="n">
        <v>16.5</v>
      </c>
      <c r="AF1291" s="27"/>
      <c r="AG1291" s="29" t="n">
        <f aca="false">6753.47943187+0.36116788*I1291+0.01252571*N1291-22.85359542*V1291+0.00407811*AA1291-0.00067349*E1291</f>
        <v>9118.38791373276</v>
      </c>
      <c r="AH1291" s="29" t="n">
        <f aca="false">A1291*'Simple Linear Regression'!$B$18+'Simple Linear Regression'!$B$17</f>
        <v>8985.75418517678</v>
      </c>
      <c r="AI1291" s="29" t="n">
        <f aca="false">7491.3971+0.0137554*N1291-0.00058829*E1291-34.3283*V1291+0.30565*L1291+54.6031*M1291</f>
        <v>9087.3319397</v>
      </c>
      <c r="AJ1291" s="29" t="n">
        <f aca="false">7491.3971-0.00058829*E1291+0.30565*L1291+54.6031*M1291+0.0137554*N1291-34.3283*V1291</f>
        <v>9087.3319397</v>
      </c>
      <c r="AK1291" s="30" t="n">
        <f aca="false">11611.58410651-152.38769329*I565+0.00324611*N565-2.92151591*V565-0.00770426*AA565-0.00077781*E565</f>
        <v>9384.90015487757</v>
      </c>
      <c r="AL1291" s="29" t="n">
        <f aca="false">2192.59+2373.87*I1291+0.0316653*N1291-15.7623*V1291+0.00202406*AA1291-0.000740146*E1291-0.00963493*(I1291*N1291)</f>
        <v>9199.62491209751</v>
      </c>
      <c r="AM1291" s="30" t="n">
        <f aca="false">5205.907083+122.0638992*I1291+13.609808*(N1291/1000)-1.245906883*AD1291+0.7746840854*AE1291-134.2474226*AC1291-1547.125689*IF(AND(B1291&gt;=DATE(2020,3,20),B1291&lt;=DATE(2020,6,26)),1,0)</f>
        <v>9144.0293781415</v>
      </c>
      <c r="AN1291" s="30" t="n">
        <f aca="false">IF(ISNUMBER(C1292),C1292,AN1292)-0.8328750492*(AD1293-AD1292)+3.274150872*(AE1293-AE1292)+0.7954612886*((IF(ISNUMBER(C1292),C1292,AN1292)-IF(ISNUMBER(C1291),C1291,AN1291))-(-0.8328750492*(AD1292-AD1291)+3.274150872*(AE1292-AE1291)))-1.394571582*AO1292+0.4181414112*AO1291</f>
        <v>9052.04223423585</v>
      </c>
      <c r="AP1291" s="31" t="n">
        <f aca="false">AQ1291+AR1290+'ARIMAX(1,1,1) Model'!$C$19*(AR1290-AR1289)+'ARIMAX(1,1,1) Model'!$C$20*AS1290</f>
        <v>9180.02373532048</v>
      </c>
      <c r="AQ1291" s="31" t="n">
        <f aca="false">'ARIMAX(1,1,1) Model'!$C$6*I1291+'ARIMAX(1,1,1) Model'!$C$7*N1291/1000+'ARIMAX(1,1,1) Model'!$C$8*AD1291+'ARIMAX(1,1,1) Model'!$C$9*AE1291+'ARIMAX(1,1,1) Model'!$C$10*AC1291+'ARIMAX(1,1,1) Model'!$C$11*IF(AND(B1291&gt;='ARIMAX(1,1,1) Model'!$C$25,B1291&lt;='ARIMAX(1,1,1) Model'!$C$26),1,0)+'ARIMAX(1,1,1) Model'!$C$12*E1291/1000+'ARIMAX(1,1,1) Model'!$C$13*V1291+'ARIMAX(1,1,1) Model'!$C$14*A1291+'ARIMAX(1,1,1) Model'!$C$15*SIN(2*PI()*A1291/'ARIMAX(1,1,1) Model'!$C$24)+'ARIMAX(1,1,1) Model'!$C$16*COS(2*PI()*A1291/'ARIMAX(1,1,1) Model'!$C$24)+'ARIMAX(1,1,1) Model'!$C$17*SIN(4*PI()*A1291/'ARIMAX(1,1,1) Model'!$C$24)+'ARIMAX(1,1,1) Model'!$C$18*COS(4*PI()*A1291/'ARIMAX(1,1,1) Model'!$C$24)</f>
        <v>2548.30520965438</v>
      </c>
      <c r="AR1291" s="31" t="n">
        <f aca="false">IF(ISNUMBER(C1291),C1291,AP1291)-AQ1291</f>
        <v>6794.69479034562</v>
      </c>
      <c r="AS1291" s="31" t="n">
        <f aca="false">IF(ISNUMBER(C1291),C1291-AP1291,0)</f>
        <v>162.976264679521</v>
      </c>
      <c r="AT1291" s="32"/>
      <c r="AU1291" s="33"/>
      <c r="AV1291" s="33"/>
      <c r="AW1291" s="31"/>
      <c r="AX1291" s="31"/>
    </row>
    <row r="1292" customFormat="false" ht="16.5" hidden="false" customHeight="true" outlineLevel="0" collapsed="false">
      <c r="A1292" s="23" t="n">
        <v>1291</v>
      </c>
      <c r="B1292" s="24" t="n">
        <v>42307</v>
      </c>
      <c r="C1292" s="23" t="n">
        <v>9184</v>
      </c>
      <c r="D1292" s="25"/>
      <c r="E1292" s="25" t="n">
        <v>264000</v>
      </c>
      <c r="F1292" s="25"/>
      <c r="G1292" s="25" t="n">
        <v>44.99</v>
      </c>
      <c r="H1292" s="25" t="n">
        <v>47.15</v>
      </c>
      <c r="I1292" s="25" t="n">
        <v>2.228</v>
      </c>
      <c r="J1292" s="25" t="n">
        <v>18279.784</v>
      </c>
      <c r="K1292" s="25" t="n">
        <v>881343</v>
      </c>
      <c r="L1292" s="25" t="n">
        <v>883</v>
      </c>
      <c r="M1292" s="25" t="n">
        <v>18.281</v>
      </c>
      <c r="N1292" s="25" t="n">
        <v>272209</v>
      </c>
      <c r="O1292" s="25" t="n">
        <v>12396.2</v>
      </c>
      <c r="P1292" s="25" t="n">
        <v>3425249</v>
      </c>
      <c r="Q1292" s="25" t="n">
        <v>118000</v>
      </c>
      <c r="R1292" s="25" t="n">
        <v>20594</v>
      </c>
      <c r="S1292" s="25" t="n">
        <v>11.853</v>
      </c>
      <c r="T1292" s="25" t="n">
        <v>123.8</v>
      </c>
      <c r="U1292" s="25" t="n">
        <v>19</v>
      </c>
      <c r="V1292" s="25" t="n">
        <v>95</v>
      </c>
      <c r="W1292" s="25" t="n">
        <v>109.79286</v>
      </c>
      <c r="X1292" s="25" t="n">
        <v>2.85714285714286</v>
      </c>
      <c r="Y1292" s="25" t="n">
        <v>2.73465847969055</v>
      </c>
      <c r="Z1292" s="25" t="n">
        <v>62.4012451171875</v>
      </c>
      <c r="AA1292" s="25" t="n">
        <v>319601</v>
      </c>
      <c r="AB1292" s="26"/>
      <c r="AC1292" s="27" t="n">
        <v>0</v>
      </c>
      <c r="AD1292" s="28" t="n">
        <v>43.1</v>
      </c>
      <c r="AE1292" s="28" t="n">
        <v>15.3</v>
      </c>
      <c r="AF1292" s="27"/>
      <c r="AG1292" s="29" t="n">
        <f aca="false">6753.47943187+0.36116788*I1292+0.01252571*N1292-22.85359542*V1292+0.00407811*AA1292-0.00067349*E1292</f>
        <v>9118.37021650664</v>
      </c>
      <c r="AH1292" s="29" t="n">
        <f aca="false">A1292*'Simple Linear Regression'!$B$18+'Simple Linear Regression'!$B$17</f>
        <v>8986.60722226069</v>
      </c>
      <c r="AI1292" s="29" t="n">
        <f aca="false">7491.3971+0.0137554*N1292-0.00058829*E1292-34.3283*V1292+0.30565*L1292+54.6031*M1292</f>
        <v>9087.3319397</v>
      </c>
      <c r="AJ1292" s="29" t="n">
        <f aca="false">7491.3971-0.00058829*E1292+0.30565*L1292+54.6031*M1292+0.0137554*N1292-34.3283*V1292</f>
        <v>9087.3319397</v>
      </c>
      <c r="AK1292" s="30" t="n">
        <f aca="false">11611.58410651-152.38769329*I566+0.00324611*N566-2.92151591*V566-0.00770426*AA566-0.00077781*E566</f>
        <v>9344.32706260917</v>
      </c>
      <c r="AL1292" s="29" t="n">
        <f aca="false">2192.59+2373.87*I1292+0.0316653*N1292-15.7623*V1292+0.00202406*AA1292-0.000740146*E1292-0.00963493*(I1292*N1292)</f>
        <v>9211.81830045564</v>
      </c>
      <c r="AM1292" s="30" t="n">
        <f aca="false">5205.907083+122.0638992*I1292+13.609808*(N1292/1000)-1.245906883*AD1292+0.7746840854*AE1292-134.2474226*AC1292-1547.125689*IF(AND(B1292&gt;=DATE(2020,3,20),B1292&lt;=DATE(2020,6,26)),1,0)</f>
        <v>9140.73175613892</v>
      </c>
      <c r="AN1292" s="30" t="n">
        <f aca="false">IF(ISNUMBER(C1293),C1293,AN1293)-0.8328750492*(AD1294-AD1293)+3.274150872*(AE1294-AE1293)+0.7954612886*((IF(ISNUMBER(C1293),C1293,AN1293)-IF(ISNUMBER(C1292),C1292,AN1292))-(-0.8328750492*(AD1293-AD1292)+3.274150872*(AE1293-AE1292)))-1.394571582*AO1293+0.4181414112*AO1292</f>
        <v>9503.41163252913</v>
      </c>
      <c r="AP1292" s="31" t="n">
        <f aca="false">AQ1292+AR1291+'ARIMAX(1,1,1) Model'!$C$19*(AR1291-AR1290)+'ARIMAX(1,1,1) Model'!$C$20*AS1291</f>
        <v>9215.59910238772</v>
      </c>
      <c r="AQ1292" s="31" t="n">
        <f aca="false">'ARIMAX(1,1,1) Model'!$C$6*I1292+'ARIMAX(1,1,1) Model'!$C$7*N1292/1000+'ARIMAX(1,1,1) Model'!$C$8*AD1292+'ARIMAX(1,1,1) Model'!$C$9*AE1292+'ARIMAX(1,1,1) Model'!$C$10*AC1292+'ARIMAX(1,1,1) Model'!$C$11*IF(AND(B1292&gt;='ARIMAX(1,1,1) Model'!$C$25,B1292&lt;='ARIMAX(1,1,1) Model'!$C$26),1,0)+'ARIMAX(1,1,1) Model'!$C$12*E1292/1000+'ARIMAX(1,1,1) Model'!$C$13*V1292+'ARIMAX(1,1,1) Model'!$C$14*A1292+'ARIMAX(1,1,1) Model'!$C$15*SIN(2*PI()*A1292/'ARIMAX(1,1,1) Model'!$C$24)+'ARIMAX(1,1,1) Model'!$C$16*COS(2*PI()*A1292/'ARIMAX(1,1,1) Model'!$C$24)+'ARIMAX(1,1,1) Model'!$C$17*SIN(4*PI()*A1292/'ARIMAX(1,1,1) Model'!$C$24)+'ARIMAX(1,1,1) Model'!$C$18*COS(4*PI()*A1292/'ARIMAX(1,1,1) Model'!$C$24)</f>
        <v>2546.47303899206</v>
      </c>
      <c r="AR1292" s="31" t="n">
        <f aca="false">IF(ISNUMBER(C1292),C1292,AP1292)-AQ1292</f>
        <v>6637.52696100794</v>
      </c>
      <c r="AS1292" s="31" t="n">
        <f aca="false">IF(ISNUMBER(C1292),C1292-AP1292,0)</f>
        <v>-31.5991023877214</v>
      </c>
      <c r="AT1292" s="32"/>
      <c r="AU1292" s="33"/>
      <c r="AV1292" s="33"/>
      <c r="AW1292" s="31"/>
      <c r="AX1292" s="31"/>
    </row>
    <row r="1293" customFormat="false" ht="16.5" hidden="false" customHeight="true" outlineLevel="0" collapsed="false">
      <c r="A1293" s="23" t="n">
        <v>1292</v>
      </c>
      <c r="B1293" s="24" t="n">
        <v>42314</v>
      </c>
      <c r="C1293" s="23" t="n">
        <v>9388</v>
      </c>
      <c r="D1293" s="25"/>
      <c r="E1293" s="25" t="n">
        <v>275000</v>
      </c>
      <c r="F1293" s="25"/>
      <c r="G1293" s="25" t="n">
        <v>45.982</v>
      </c>
      <c r="H1293" s="25" t="n">
        <v>47.23</v>
      </c>
      <c r="I1293" s="25" t="n">
        <v>2.224</v>
      </c>
      <c r="J1293" s="25" t="n">
        <v>18401.626</v>
      </c>
      <c r="K1293" s="25" t="n">
        <v>881343</v>
      </c>
      <c r="L1293" s="25" t="n">
        <v>848</v>
      </c>
      <c r="M1293" s="25" t="n">
        <v>18.281</v>
      </c>
      <c r="N1293" s="25" t="n">
        <v>272209</v>
      </c>
      <c r="O1293" s="25" t="n">
        <v>12386.4</v>
      </c>
      <c r="P1293" s="25" t="n">
        <v>3425249</v>
      </c>
      <c r="Q1293" s="25" t="n">
        <v>118000</v>
      </c>
      <c r="R1293" s="25" t="n">
        <v>20594</v>
      </c>
      <c r="S1293" s="25" t="n">
        <v>11.853</v>
      </c>
      <c r="T1293" s="25" t="n">
        <v>124.6</v>
      </c>
      <c r="U1293" s="25" t="n">
        <v>19</v>
      </c>
      <c r="V1293" s="25" t="n">
        <v>93.7</v>
      </c>
      <c r="W1293" s="25" t="n">
        <v>110.3892</v>
      </c>
      <c r="X1293" s="25" t="n">
        <v>2.85714285714286</v>
      </c>
      <c r="Y1293" s="25" t="n">
        <v>2.73465847969055</v>
      </c>
      <c r="Z1293" s="25" t="n">
        <v>62.4012451171875</v>
      </c>
      <c r="AA1293" s="25" t="n">
        <v>319601</v>
      </c>
      <c r="AB1293" s="26"/>
      <c r="AC1293" s="27" t="n">
        <v>0</v>
      </c>
      <c r="AD1293" s="28" t="n">
        <v>35.4</v>
      </c>
      <c r="AE1293" s="28" t="n">
        <v>11.3</v>
      </c>
      <c r="AF1293" s="27"/>
      <c r="AG1293" s="29" t="n">
        <f aca="false">6753.47943187+0.36116788*I1293+0.01252571*N1293-22.85359542*V1293+0.00407811*AA1293-0.00067349*E1293</f>
        <v>9140.67005588112</v>
      </c>
      <c r="AH1293" s="29" t="n">
        <f aca="false">A1293*'Simple Linear Regression'!$B$18+'Simple Linear Regression'!$B$17</f>
        <v>8987.46025934459</v>
      </c>
      <c r="AI1293" s="29" t="n">
        <f aca="false">7491.3971+0.0137554*N1293-0.00058829*E1293-34.3283*V1293+0.30565*L1293+54.6031*M1293</f>
        <v>9114.7897897</v>
      </c>
      <c r="AJ1293" s="29" t="n">
        <f aca="false">7491.3971-0.00058829*E1293+0.30565*L1293+54.6031*M1293+0.0137554*N1293-34.3283*V1293</f>
        <v>9114.7897897</v>
      </c>
      <c r="AK1293" s="30" t="n">
        <f aca="false">11611.58410651-152.38769329*I567+0.00324611*N567-2.92151591*V567-0.00770426*AA567-0.00077781*E567</f>
        <v>9370.65915628268</v>
      </c>
      <c r="AL1293" s="29" t="n">
        <f aca="false">2192.59+2373.87*I1293+0.0316653*N1293-15.7623*V1293+0.00202406*AA1293-0.000740146*E1293-0.00963493*(I1293*N1293)</f>
        <v>9225.16306309712</v>
      </c>
      <c r="AM1293" s="30" t="n">
        <f aca="false">5205.907083+122.0638992*I1293+13.609808*(N1293/1000)-1.245906883*AD1293+0.7746840854*AE1293-134.2474226*AC1293-1547.125689*IF(AND(B1293&gt;=DATE(2020,3,20),B1293&lt;=DATE(2020,6,26)),1,0)</f>
        <v>9146.73824719962</v>
      </c>
      <c r="AN1293" s="30" t="n">
        <f aca="false">IF(ISNUMBER(C1294),C1294,AN1294)-0.8328750492*(AD1295-AD1294)+3.274150872*(AE1295-AE1294)+0.7954612886*((IF(ISNUMBER(C1294),C1294,AN1294)-IF(ISNUMBER(C1293),C1293,AN1293))-(-0.8328750492*(AD1294-AD1293)+3.274150872*(AE1294-AE1293)))-1.394571582*AO1294+0.4181414112*AO1293</f>
        <v>8822.88343032105</v>
      </c>
      <c r="AP1293" s="31" t="n">
        <f aca="false">AQ1293+AR1292+'ARIMAX(1,1,1) Model'!$C$19*(AR1292-AR1291)+'ARIMAX(1,1,1) Model'!$C$20*AS1292</f>
        <v>9141.18366097449</v>
      </c>
      <c r="AQ1293" s="31" t="n">
        <f aca="false">'ARIMAX(1,1,1) Model'!$C$6*I1293+'ARIMAX(1,1,1) Model'!$C$7*N1293/1000+'ARIMAX(1,1,1) Model'!$C$8*AD1293+'ARIMAX(1,1,1) Model'!$C$9*AE1293+'ARIMAX(1,1,1) Model'!$C$10*AC1293+'ARIMAX(1,1,1) Model'!$C$11*IF(AND(B1293&gt;='ARIMAX(1,1,1) Model'!$C$25,B1293&lt;='ARIMAX(1,1,1) Model'!$C$26),1,0)+'ARIMAX(1,1,1) Model'!$C$12*E1293/1000+'ARIMAX(1,1,1) Model'!$C$13*V1293+'ARIMAX(1,1,1) Model'!$C$14*A1293+'ARIMAX(1,1,1) Model'!$C$15*SIN(2*PI()*A1293/'ARIMAX(1,1,1) Model'!$C$24)+'ARIMAX(1,1,1) Model'!$C$16*COS(2*PI()*A1293/'ARIMAX(1,1,1) Model'!$C$24)+'ARIMAX(1,1,1) Model'!$C$17*SIN(4*PI()*A1293/'ARIMAX(1,1,1) Model'!$C$24)+'ARIMAX(1,1,1) Model'!$C$18*COS(4*PI()*A1293/'ARIMAX(1,1,1) Model'!$C$24)</f>
        <v>2490.54370644613</v>
      </c>
      <c r="AR1293" s="31" t="n">
        <f aca="false">IF(ISNUMBER(C1293),C1293,AP1293)-AQ1293</f>
        <v>6897.45629355387</v>
      </c>
      <c r="AS1293" s="31" t="n">
        <f aca="false">IF(ISNUMBER(C1293),C1293-AP1293,0)</f>
        <v>246.816339025509</v>
      </c>
      <c r="AT1293" s="32"/>
      <c r="AU1293" s="33"/>
      <c r="AV1293" s="33"/>
      <c r="AW1293" s="31"/>
      <c r="AX1293" s="31"/>
    </row>
    <row r="1294" customFormat="false" ht="16.5" hidden="false" customHeight="true" outlineLevel="0" collapsed="false">
      <c r="A1294" s="23" t="n">
        <v>1293</v>
      </c>
      <c r="B1294" s="24" t="n">
        <v>42321</v>
      </c>
      <c r="C1294" s="23" t="n">
        <v>9054</v>
      </c>
      <c r="D1294" s="25"/>
      <c r="E1294" s="25" t="n">
        <v>276000</v>
      </c>
      <c r="F1294" s="25"/>
      <c r="G1294" s="25" t="n">
        <v>42.696</v>
      </c>
      <c r="H1294" s="25" t="n">
        <v>44.752</v>
      </c>
      <c r="I1294" s="25" t="n">
        <v>2.235</v>
      </c>
      <c r="J1294" s="25" t="n">
        <v>18401.626</v>
      </c>
      <c r="K1294" s="25" t="n">
        <v>893090</v>
      </c>
      <c r="L1294" s="25" t="n">
        <v>848</v>
      </c>
      <c r="M1294" s="25" t="n">
        <v>18.281</v>
      </c>
      <c r="N1294" s="25" t="n">
        <v>272209</v>
      </c>
      <c r="O1294" s="25" t="n">
        <v>12386.4</v>
      </c>
      <c r="P1294" s="25" t="n">
        <v>3425249</v>
      </c>
      <c r="Q1294" s="25" t="n">
        <v>118000</v>
      </c>
      <c r="R1294" s="25" t="n">
        <v>20594</v>
      </c>
      <c r="S1294" s="25" t="n">
        <v>11.853</v>
      </c>
      <c r="T1294" s="25" t="n">
        <v>124.6</v>
      </c>
      <c r="U1294" s="25" t="n">
        <v>19</v>
      </c>
      <c r="V1294" s="25" t="n">
        <v>93.7</v>
      </c>
      <c r="W1294" s="25" t="n">
        <v>110.75344</v>
      </c>
      <c r="X1294" s="25" t="n">
        <v>2.85714285714286</v>
      </c>
      <c r="Y1294" s="25" t="n">
        <v>2.73465847969055</v>
      </c>
      <c r="Z1294" s="25" t="n">
        <v>62.4012451171875</v>
      </c>
      <c r="AA1294" s="25" t="n">
        <v>319601</v>
      </c>
      <c r="AB1294" s="26"/>
      <c r="AC1294" s="27" t="n">
        <v>0</v>
      </c>
      <c r="AD1294" s="28" t="n">
        <v>66.6</v>
      </c>
      <c r="AE1294" s="28" t="n">
        <v>3.3</v>
      </c>
      <c r="AF1294" s="27"/>
      <c r="AG1294" s="29" t="n">
        <f aca="false">6753.47943187+0.36116788*I1294+0.01252571*N1294-22.85359542*V1294+0.00407811*AA1294-0.00067349*E1294</f>
        <v>9140.0005387278</v>
      </c>
      <c r="AH1294" s="29" t="n">
        <f aca="false">A1294*'Simple Linear Regression'!$B$18+'Simple Linear Regression'!$B$17</f>
        <v>8988.3132964285</v>
      </c>
      <c r="AI1294" s="29" t="n">
        <f aca="false">7491.3971+0.0137554*N1294-0.00058829*E1294-34.3283*V1294+0.30565*L1294+54.6031*M1294</f>
        <v>9114.2014997</v>
      </c>
      <c r="AJ1294" s="29" t="n">
        <f aca="false">7491.3971-0.00058829*E1294+0.30565*L1294+54.6031*M1294+0.0137554*N1294-34.3283*V1294</f>
        <v>9114.2014997</v>
      </c>
      <c r="AK1294" s="30" t="n">
        <f aca="false">11611.58410651-152.38769329*I568+0.00324611*N568-2.92151591*V568-0.00770426*AA568-0.00077781*E568</f>
        <v>9428.64251629545</v>
      </c>
      <c r="AL1294" s="29" t="n">
        <f aca="false">2192.59+2373.87*I1294+0.0316653*N1294-15.7623*V1294+0.00202406*AA1294-0.000740146*E1294-0.00963493*(I1294*N1294)</f>
        <v>9221.68562583305</v>
      </c>
      <c r="AM1294" s="30" t="n">
        <f aca="false">5205.907083+122.0638992*I1294+13.609808*(N1294/1000)-1.245906883*AD1294+0.7746840854*AE1294-134.2474226*AC1294-1547.125689*IF(AND(B1294&gt;=DATE(2020,3,20),B1294&lt;=DATE(2020,6,26)),1,0)</f>
        <v>9103.01118265802</v>
      </c>
      <c r="AN1294" s="30" t="n">
        <f aca="false">IF(ISNUMBER(C1295),C1295,AN1295)-0.8328750492*(AD1296-AD1295)+3.274150872*(AE1296-AE1295)+0.7954612886*((IF(ISNUMBER(C1295),C1295,AN1295)-IF(ISNUMBER(C1294),C1294,AN1294))-(-0.8328750492*(AD1295-AD1294)+3.274150872*(AE1295-AE1294)))-1.394571582*AO1295+0.4181414112*AO1294</f>
        <v>8792.35109372398</v>
      </c>
      <c r="AP1294" s="31" t="n">
        <f aca="false">AQ1294+AR1293+'ARIMAX(1,1,1) Model'!$C$19*(AR1293-AR1292)+'ARIMAX(1,1,1) Model'!$C$20*AS1293</f>
        <v>9168.53179821341</v>
      </c>
      <c r="AQ1294" s="31" t="n">
        <f aca="false">'ARIMAX(1,1,1) Model'!$C$6*I1294+'ARIMAX(1,1,1) Model'!$C$7*N1294/1000+'ARIMAX(1,1,1) Model'!$C$8*AD1294+'ARIMAX(1,1,1) Model'!$C$9*AE1294+'ARIMAX(1,1,1) Model'!$C$10*AC1294+'ARIMAX(1,1,1) Model'!$C$11*IF(AND(B1294&gt;='ARIMAX(1,1,1) Model'!$C$25,B1294&lt;='ARIMAX(1,1,1) Model'!$C$26),1,0)+'ARIMAX(1,1,1) Model'!$C$12*E1294/1000+'ARIMAX(1,1,1) Model'!$C$13*V1294+'ARIMAX(1,1,1) Model'!$C$14*A1294+'ARIMAX(1,1,1) Model'!$C$15*SIN(2*PI()*A1294/'ARIMAX(1,1,1) Model'!$C$24)+'ARIMAX(1,1,1) Model'!$C$16*COS(2*PI()*A1294/'ARIMAX(1,1,1) Model'!$C$24)+'ARIMAX(1,1,1) Model'!$C$17*SIN(4*PI()*A1294/'ARIMAX(1,1,1) Model'!$C$24)+'ARIMAX(1,1,1) Model'!$C$18*COS(4*PI()*A1294/'ARIMAX(1,1,1) Model'!$C$24)</f>
        <v>2467.87948100802</v>
      </c>
      <c r="AR1294" s="31" t="n">
        <f aca="false">IF(ISNUMBER(C1294),C1294,AP1294)-AQ1294</f>
        <v>6586.12051899198</v>
      </c>
      <c r="AS1294" s="31" t="n">
        <f aca="false">IF(ISNUMBER(C1294),C1294-AP1294,0)</f>
        <v>-114.531798213406</v>
      </c>
      <c r="AT1294" s="32"/>
      <c r="AU1294" s="33"/>
      <c r="AV1294" s="33"/>
      <c r="AW1294" s="31"/>
      <c r="AX1294" s="31"/>
    </row>
    <row r="1295" customFormat="false" ht="16.5" hidden="false" customHeight="true" outlineLevel="0" collapsed="false">
      <c r="A1295" s="23" t="n">
        <v>1294</v>
      </c>
      <c r="B1295" s="24" t="n">
        <v>42328</v>
      </c>
      <c r="C1295" s="23" t="n">
        <v>8921</v>
      </c>
      <c r="D1295" s="25"/>
      <c r="E1295" s="25" t="n">
        <v>272000</v>
      </c>
      <c r="F1295" s="25"/>
      <c r="G1295" s="25" t="n">
        <v>40.62</v>
      </c>
      <c r="H1295" s="25" t="n">
        <v>41.544</v>
      </c>
      <c r="I1295" s="25" t="n">
        <v>2.178</v>
      </c>
      <c r="J1295" s="25" t="n">
        <v>18401.626</v>
      </c>
      <c r="K1295" s="25" t="n">
        <v>893090</v>
      </c>
      <c r="L1295" s="25" t="n">
        <v>848</v>
      </c>
      <c r="M1295" s="25" t="n">
        <v>18.27</v>
      </c>
      <c r="N1295" s="25" t="n">
        <v>255090</v>
      </c>
      <c r="O1295" s="25" t="n">
        <v>12386.4</v>
      </c>
      <c r="P1295" s="25" t="n">
        <v>3425249</v>
      </c>
      <c r="Q1295" s="25" t="n">
        <v>118000</v>
      </c>
      <c r="R1295" s="25" t="n">
        <v>20594</v>
      </c>
      <c r="S1295" s="25" t="n">
        <v>12.065</v>
      </c>
      <c r="T1295" s="25" t="n">
        <v>124.6</v>
      </c>
      <c r="U1295" s="25" t="n">
        <v>19</v>
      </c>
      <c r="V1295" s="25" t="n">
        <v>93.7</v>
      </c>
      <c r="W1295" s="25" t="n">
        <v>111.9315</v>
      </c>
      <c r="X1295" s="25" t="n">
        <v>2.85714285714286</v>
      </c>
      <c r="Y1295" s="25" t="n">
        <v>2.82332587242127</v>
      </c>
      <c r="Z1295" s="25" t="n">
        <v>62.4012451171875</v>
      </c>
      <c r="AA1295" s="25" t="n">
        <v>319601</v>
      </c>
      <c r="AB1295" s="26"/>
      <c r="AC1295" s="27" t="n">
        <v>0</v>
      </c>
      <c r="AD1295" s="28" t="n">
        <v>71</v>
      </c>
      <c r="AE1295" s="28" t="n">
        <v>2.3</v>
      </c>
      <c r="AF1295" s="27"/>
      <c r="AG1295" s="29" t="n">
        <f aca="false">6753.47943187+0.36116788*I1295+0.01252571*N1295-22.85359542*V1295+0.00407811*AA1295-0.00067349*E1295</f>
        <v>8928.24628266864</v>
      </c>
      <c r="AH1295" s="29" t="n">
        <f aca="false">A1295*'Simple Linear Regression'!$B$18+'Simple Linear Regression'!$B$17</f>
        <v>8989.1663335124</v>
      </c>
      <c r="AI1295" s="29" t="n">
        <f aca="false">7491.3971+0.0137554*N1295-0.00058829*E1295-34.3283*V1295+0.30565*L1295+54.6031*M1295</f>
        <v>8880.475333</v>
      </c>
      <c r="AJ1295" s="29" t="n">
        <f aca="false">7491.3971-0.00058829*E1295+0.30565*L1295+54.6031*M1295+0.0137554*N1295-34.3283*V1295</f>
        <v>8880.475333</v>
      </c>
      <c r="AK1295" s="30" t="n">
        <f aca="false">11611.58410651-152.38769329*I569+0.00324611*N569-2.92151591*V569-0.00770426*AA569-0.00077781*E569</f>
        <v>9485.08088243389</v>
      </c>
      <c r="AL1295" s="29" t="n">
        <f aca="false">2192.59+2373.87*I1295+0.0316653*N1295-15.7623*V1295+0.00202406*AA1295-0.000740146*E1295-0.00963493*(I1295*N1295)</f>
        <v>9055.9922033814</v>
      </c>
      <c r="AM1295" s="30" t="n">
        <f aca="false">5205.907083+122.0638992*I1295+13.609808*(N1295/1000)-1.245906883*AD1295+0.7746840854*AE1295-134.2474226*AC1295-1547.125689*IF(AND(B1295&gt;=DATE(2020,3,20),B1295&lt;=DATE(2020,6,26)),1,0)</f>
        <v>8856.81056288102</v>
      </c>
      <c r="AN1295" s="30" t="n">
        <f aca="false">IF(ISNUMBER(C1296),C1296,AN1296)-0.8328750492*(AD1297-AD1296)+3.274150872*(AE1297-AE1296)+0.7954612886*((IF(ISNUMBER(C1296),C1296,AN1296)-IF(ISNUMBER(C1295),C1295,AN1295))-(-0.8328750492*(AD1296-AD1295)+3.274150872*(AE1296-AE1295)))-1.394571582*AO1296+0.4181414112*AO1295</f>
        <v>9576.04563913881</v>
      </c>
      <c r="AP1295" s="31" t="n">
        <f aca="false">AQ1295+AR1294+'ARIMAX(1,1,1) Model'!$C$19*(AR1294-AR1293)+'ARIMAX(1,1,1) Model'!$C$20*AS1294</f>
        <v>9108.68130456504</v>
      </c>
      <c r="AQ1295" s="31" t="n">
        <f aca="false">'ARIMAX(1,1,1) Model'!$C$6*I1295+'ARIMAX(1,1,1) Model'!$C$7*N1295/1000+'ARIMAX(1,1,1) Model'!$C$8*AD1295+'ARIMAX(1,1,1) Model'!$C$9*AE1295+'ARIMAX(1,1,1) Model'!$C$10*AC1295+'ARIMAX(1,1,1) Model'!$C$11*IF(AND(B1295&gt;='ARIMAX(1,1,1) Model'!$C$25,B1295&lt;='ARIMAX(1,1,1) Model'!$C$26),1,0)+'ARIMAX(1,1,1) Model'!$C$12*E1295/1000+'ARIMAX(1,1,1) Model'!$C$13*V1295+'ARIMAX(1,1,1) Model'!$C$14*A1295+'ARIMAX(1,1,1) Model'!$C$15*SIN(2*PI()*A1295/'ARIMAX(1,1,1) Model'!$C$24)+'ARIMAX(1,1,1) Model'!$C$16*COS(2*PI()*A1295/'ARIMAX(1,1,1) Model'!$C$24)+'ARIMAX(1,1,1) Model'!$C$17*SIN(4*PI()*A1295/'ARIMAX(1,1,1) Model'!$C$24)+'ARIMAX(1,1,1) Model'!$C$18*COS(4*PI()*A1295/'ARIMAX(1,1,1) Model'!$C$24)</f>
        <v>2449.83769503179</v>
      </c>
      <c r="AR1295" s="31" t="n">
        <f aca="false">IF(ISNUMBER(C1295),C1295,AP1295)-AQ1295</f>
        <v>6471.16230496821</v>
      </c>
      <c r="AS1295" s="31" t="n">
        <f aca="false">IF(ISNUMBER(C1295),C1295-AP1295,0)</f>
        <v>-187.681304565042</v>
      </c>
      <c r="AT1295" s="32"/>
      <c r="AU1295" s="33"/>
      <c r="AV1295" s="33"/>
      <c r="AW1295" s="31"/>
      <c r="AX1295" s="31"/>
    </row>
    <row r="1296" customFormat="false" ht="16.5" hidden="false" customHeight="true" outlineLevel="0" collapsed="false">
      <c r="A1296" s="23" t="n">
        <v>1295</v>
      </c>
      <c r="B1296" s="24" t="n">
        <v>42335</v>
      </c>
      <c r="C1296" s="23" t="n">
        <v>9281</v>
      </c>
      <c r="D1296" s="25"/>
      <c r="E1296" s="25" t="n">
        <v>261000</v>
      </c>
      <c r="F1296" s="25"/>
      <c r="G1296" s="25" t="n">
        <v>40.4875</v>
      </c>
      <c r="H1296" s="25" t="n">
        <v>43.652</v>
      </c>
      <c r="I1296" s="25" t="n">
        <v>2.094</v>
      </c>
      <c r="J1296" s="25" t="n">
        <v>18401.626</v>
      </c>
      <c r="K1296" s="25" t="n">
        <v>893090</v>
      </c>
      <c r="L1296" s="25" t="n">
        <v>848</v>
      </c>
      <c r="M1296" s="25" t="n">
        <v>18.27</v>
      </c>
      <c r="N1296" s="25" t="n">
        <v>255090</v>
      </c>
      <c r="O1296" s="25" t="n">
        <v>12386.4</v>
      </c>
      <c r="P1296" s="25" t="n">
        <v>3425249</v>
      </c>
      <c r="Q1296" s="25" t="n">
        <v>118000</v>
      </c>
      <c r="R1296" s="25" t="n">
        <v>20594</v>
      </c>
      <c r="S1296" s="25" t="n">
        <v>12.065</v>
      </c>
      <c r="T1296" s="25" t="n">
        <v>124.6</v>
      </c>
      <c r="U1296" s="25" t="n">
        <v>19</v>
      </c>
      <c r="V1296" s="25" t="n">
        <v>93.7</v>
      </c>
      <c r="W1296" s="25" t="n">
        <v>112.05102</v>
      </c>
      <c r="X1296" s="25" t="n">
        <v>2.85714285714286</v>
      </c>
      <c r="Y1296" s="25" t="n">
        <v>2.82332587242127</v>
      </c>
      <c r="Z1296" s="25" t="n">
        <v>62.4012451171875</v>
      </c>
      <c r="AA1296" s="25" t="n">
        <v>319601</v>
      </c>
      <c r="AB1296" s="26"/>
      <c r="AC1296" s="27" t="n">
        <v>1</v>
      </c>
      <c r="AD1296" s="28" t="n">
        <v>114.5</v>
      </c>
      <c r="AE1296" s="28" t="n">
        <v>4.7</v>
      </c>
      <c r="AF1296" s="27"/>
      <c r="AG1296" s="29" t="n">
        <f aca="false">6753.47943187+0.36116788*I1296+0.01252571*N1296-22.85359542*V1296+0.00407811*AA1296-0.00067349*E1296</f>
        <v>8935.62433456672</v>
      </c>
      <c r="AH1296" s="29" t="n">
        <f aca="false">A1296*'Simple Linear Regression'!$B$18+'Simple Linear Regression'!$B$17</f>
        <v>8990.0193705963</v>
      </c>
      <c r="AI1296" s="29" t="n">
        <f aca="false">7491.3971+0.0137554*N1296-0.00058829*E1296-34.3283*V1296+0.30565*L1296+54.6031*M1296</f>
        <v>8886.946523</v>
      </c>
      <c r="AJ1296" s="29" t="n">
        <f aca="false">7491.3971-0.00058829*E1296+0.30565*L1296+54.6031*M1296+0.0137554*N1296-34.3283*V1296</f>
        <v>8886.946523</v>
      </c>
      <c r="AK1296" s="30" t="n">
        <f aca="false">11611.58410651-152.38769329*I570+0.00324611*N570-2.92151591*V570-0.00770426*AA570-0.00077781*E570</f>
        <v>9462.09897242112</v>
      </c>
      <c r="AL1296" s="29" t="n">
        <f aca="false">2192.59+2373.87*I1296+0.0316653*N1296-15.7623*V1296+0.00202406*AA1296-0.000740146*E1296-0.00963493*(I1296*N1296)</f>
        <v>9071.1817700522</v>
      </c>
      <c r="AM1296" s="30" t="n">
        <f aca="false">5205.907083+122.0638992*I1296+13.609808*(N1296/1000)-1.245906883*AD1296+0.7746840854*AE1296-134.2474226*AC1296-1547.125689*IF(AND(B1296&gt;=DATE(2020,3,20),B1296&lt;=DATE(2020,6,26)),1,0)</f>
        <v>8659.97206514268</v>
      </c>
      <c r="AN1296" s="30" t="n">
        <f aca="false">IF(ISNUMBER(C1297),C1297,AN1297)-0.8328750492*(AD1298-AD1297)+3.274150872*(AE1298-AE1297)+0.7954612886*((IF(ISNUMBER(C1297),C1297,AN1297)-IF(ISNUMBER(C1296),C1296,AN1296))-(-0.8328750492*(AD1297-AD1296)+3.274150872*(AE1297-AE1296)))-1.394571582*AO1297+0.4181414112*AO1296</f>
        <v>9560.07022665974</v>
      </c>
      <c r="AP1296" s="31" t="n">
        <f aca="false">AQ1296+AR1295+'ARIMAX(1,1,1) Model'!$C$19*(AR1295-AR1294)+'ARIMAX(1,1,1) Model'!$C$20*AS1295</f>
        <v>9007.55475259591</v>
      </c>
      <c r="AQ1296" s="31" t="n">
        <f aca="false">'ARIMAX(1,1,1) Model'!$C$6*I1296+'ARIMAX(1,1,1) Model'!$C$7*N1296/1000+'ARIMAX(1,1,1) Model'!$C$8*AD1296+'ARIMAX(1,1,1) Model'!$C$9*AE1296+'ARIMAX(1,1,1) Model'!$C$10*AC1296+'ARIMAX(1,1,1) Model'!$C$11*IF(AND(B1296&gt;='ARIMAX(1,1,1) Model'!$C$25,B1296&lt;='ARIMAX(1,1,1) Model'!$C$26),1,0)+'ARIMAX(1,1,1) Model'!$C$12*E1296/1000+'ARIMAX(1,1,1) Model'!$C$13*V1296+'ARIMAX(1,1,1) Model'!$C$14*A1296+'ARIMAX(1,1,1) Model'!$C$15*SIN(2*PI()*A1296/'ARIMAX(1,1,1) Model'!$C$24)+'ARIMAX(1,1,1) Model'!$C$16*COS(2*PI()*A1296/'ARIMAX(1,1,1) Model'!$C$24)+'ARIMAX(1,1,1) Model'!$C$17*SIN(4*PI()*A1296/'ARIMAX(1,1,1) Model'!$C$24)+'ARIMAX(1,1,1) Model'!$C$18*COS(4*PI()*A1296/'ARIMAX(1,1,1) Model'!$C$24)</f>
        <v>2378.67566786376</v>
      </c>
      <c r="AR1296" s="31" t="n">
        <f aca="false">IF(ISNUMBER(C1296),C1296,AP1296)-AQ1296</f>
        <v>6902.32433213624</v>
      </c>
      <c r="AS1296" s="31" t="n">
        <f aca="false">IF(ISNUMBER(C1296),C1296-AP1296,0)</f>
        <v>273.445247404086</v>
      </c>
      <c r="AT1296" s="32"/>
      <c r="AU1296" s="33"/>
      <c r="AV1296" s="33"/>
      <c r="AW1296" s="31"/>
      <c r="AX1296" s="31"/>
    </row>
    <row r="1297" customFormat="false" ht="16.5" hidden="false" customHeight="true" outlineLevel="0" collapsed="false">
      <c r="A1297" s="23" t="n">
        <v>1296</v>
      </c>
      <c r="B1297" s="24" t="n">
        <v>42342</v>
      </c>
      <c r="C1297" s="23" t="n">
        <v>9420</v>
      </c>
      <c r="D1297" s="25"/>
      <c r="E1297" s="25" t="n">
        <v>265000</v>
      </c>
      <c r="F1297" s="25"/>
      <c r="G1297" s="25" t="n">
        <v>40.404</v>
      </c>
      <c r="H1297" s="25" t="n">
        <v>42.412</v>
      </c>
      <c r="I1297" s="25" t="n">
        <v>2.059</v>
      </c>
      <c r="J1297" s="25" t="n">
        <v>18401.626</v>
      </c>
      <c r="K1297" s="25" t="n">
        <v>893090</v>
      </c>
      <c r="L1297" s="25" t="n">
        <v>848</v>
      </c>
      <c r="M1297" s="25" t="n">
        <v>18.27</v>
      </c>
      <c r="N1297" s="25" t="n">
        <v>255090</v>
      </c>
      <c r="O1297" s="25" t="n">
        <v>12386.4</v>
      </c>
      <c r="P1297" s="25" t="n">
        <v>3425249</v>
      </c>
      <c r="Q1297" s="25" t="n">
        <v>118000</v>
      </c>
      <c r="R1297" s="25" t="n">
        <v>20594</v>
      </c>
      <c r="S1297" s="25" t="n">
        <v>12.065</v>
      </c>
      <c r="T1297" s="25" t="n">
        <v>124.6</v>
      </c>
      <c r="U1297" s="25" t="n">
        <v>19</v>
      </c>
      <c r="V1297" s="25" t="n">
        <v>93.7</v>
      </c>
      <c r="W1297" s="25" t="n">
        <v>112.013075</v>
      </c>
      <c r="X1297" s="25" t="n">
        <v>2.85714285714286</v>
      </c>
      <c r="Y1297" s="25" t="n">
        <v>2.82332587242127</v>
      </c>
      <c r="Z1297" s="25" t="n">
        <v>62.4012451171875</v>
      </c>
      <c r="AA1297" s="25" t="n">
        <v>319601</v>
      </c>
      <c r="AB1297" s="26"/>
      <c r="AC1297" s="27" t="n">
        <v>0</v>
      </c>
      <c r="AD1297" s="28" t="n">
        <v>112.7</v>
      </c>
      <c r="AE1297" s="28" t="n">
        <v>0</v>
      </c>
      <c r="AF1297" s="27"/>
      <c r="AG1297" s="29" t="n">
        <f aca="false">6753.47943187+0.36116788*I1297+0.01252571*N1297-22.85359542*V1297+0.00407811*AA1297-0.00067349*E1297</f>
        <v>8932.91773369092</v>
      </c>
      <c r="AH1297" s="29" t="n">
        <f aca="false">A1297*'Simple Linear Regression'!$B$18+'Simple Linear Regression'!$B$17</f>
        <v>8990.87240768021</v>
      </c>
      <c r="AI1297" s="29" t="n">
        <f aca="false">7491.3971+0.0137554*N1297-0.00058829*E1297-34.3283*V1297+0.30565*L1297+54.6031*M1297</f>
        <v>8884.593363</v>
      </c>
      <c r="AJ1297" s="29" t="n">
        <f aca="false">7491.3971-0.00058829*E1297+0.30565*L1297+54.6031*M1297+0.0137554*N1297-34.3283*V1297</f>
        <v>8884.593363</v>
      </c>
      <c r="AK1297" s="30" t="n">
        <f aca="false">11611.58410651-152.38769329*I571+0.00324611*N571-2.92151591*V571-0.00770426*AA571-0.00077781*E571</f>
        <v>9454.55261778216</v>
      </c>
      <c r="AL1297" s="29" t="n">
        <f aca="false">2192.59+2373.87*I1297+0.0316653*N1297-15.7623*V1297+0.00202406*AA1297-0.000740146*E1297-0.00963493*(I1297*N1297)</f>
        <v>9071.1578363317</v>
      </c>
      <c r="AM1297" s="30" t="n">
        <f aca="false">5205.907083+122.0638992*I1297+13.609808*(N1297/1000)-1.245906883*AD1297+0.7746840854*AE1297-134.2474226*AC1297-1547.125689*IF(AND(B1297&gt;=DATE(2020,3,20),B1297&lt;=DATE(2020,6,26)),1,0)</f>
        <v>8788.5488684587</v>
      </c>
      <c r="AN1297" s="30" t="n">
        <f aca="false">IF(ISNUMBER(C1298),C1298,AN1298)-0.8328750492*(AD1299-AD1298)+3.274150872*(AE1299-AE1298)+0.7954612886*((IF(ISNUMBER(C1298),C1298,AN1298)-IF(ISNUMBER(C1297),C1297,AN1297))-(-0.8328750492*(AD1298-AD1297)+3.274150872*(AE1298-AE1297)))-1.394571582*AO1298+0.4181414112*AO1297</f>
        <v>9050.6837319452</v>
      </c>
      <c r="AP1297" s="31" t="n">
        <f aca="false">AQ1297+AR1296+'ARIMAX(1,1,1) Model'!$C$19*(AR1296-AR1295)+'ARIMAX(1,1,1) Model'!$C$20*AS1296</f>
        <v>9149.40298015242</v>
      </c>
      <c r="AQ1297" s="31" t="n">
        <f aca="false">'ARIMAX(1,1,1) Model'!$C$6*I1297+'ARIMAX(1,1,1) Model'!$C$7*N1297/1000+'ARIMAX(1,1,1) Model'!$C$8*AD1297+'ARIMAX(1,1,1) Model'!$C$9*AE1297+'ARIMAX(1,1,1) Model'!$C$10*AC1297+'ARIMAX(1,1,1) Model'!$C$11*IF(AND(B1297&gt;='ARIMAX(1,1,1) Model'!$C$25,B1297&lt;='ARIMAX(1,1,1) Model'!$C$26),1,0)+'ARIMAX(1,1,1) Model'!$C$12*E1297/1000+'ARIMAX(1,1,1) Model'!$C$13*V1297+'ARIMAX(1,1,1) Model'!$C$14*A1297+'ARIMAX(1,1,1) Model'!$C$15*SIN(2*PI()*A1297/'ARIMAX(1,1,1) Model'!$C$24)+'ARIMAX(1,1,1) Model'!$C$16*COS(2*PI()*A1297/'ARIMAX(1,1,1) Model'!$C$24)+'ARIMAX(1,1,1) Model'!$C$17*SIN(4*PI()*A1297/'ARIMAX(1,1,1) Model'!$C$24)+'ARIMAX(1,1,1) Model'!$C$18*COS(4*PI()*A1297/'ARIMAX(1,1,1) Model'!$C$24)</f>
        <v>2451.1502588862</v>
      </c>
      <c r="AR1297" s="31" t="n">
        <f aca="false">IF(ISNUMBER(C1297),C1297,AP1297)-AQ1297</f>
        <v>6968.8497411138</v>
      </c>
      <c r="AS1297" s="31" t="n">
        <f aca="false">IF(ISNUMBER(C1297),C1297-AP1297,0)</f>
        <v>270.597019847579</v>
      </c>
      <c r="AT1297" s="32"/>
      <c r="AU1297" s="33"/>
      <c r="AV1297" s="33"/>
      <c r="AW1297" s="31"/>
      <c r="AX1297" s="31"/>
    </row>
    <row r="1298" customFormat="false" ht="16.5" hidden="false" customHeight="true" outlineLevel="0" collapsed="false">
      <c r="A1298" s="23" t="n">
        <v>1297</v>
      </c>
      <c r="B1298" s="24" t="n">
        <v>42349</v>
      </c>
      <c r="C1298" s="23" t="n">
        <v>9220</v>
      </c>
      <c r="D1298" s="25"/>
      <c r="E1298" s="25" t="n">
        <v>280000</v>
      </c>
      <c r="F1298" s="25"/>
      <c r="G1298" s="25" t="n">
        <v>36.934</v>
      </c>
      <c r="H1298" s="25" t="n">
        <v>38.762</v>
      </c>
      <c r="I1298" s="25" t="n">
        <v>2.053</v>
      </c>
      <c r="J1298" s="25" t="n">
        <v>18401.626</v>
      </c>
      <c r="K1298" s="25" t="n">
        <v>843677</v>
      </c>
      <c r="L1298" s="25" t="n">
        <v>791</v>
      </c>
      <c r="M1298" s="25" t="n">
        <v>18.27</v>
      </c>
      <c r="N1298" s="25" t="n">
        <v>255090</v>
      </c>
      <c r="O1298" s="25" t="n">
        <v>12394.9</v>
      </c>
      <c r="P1298" s="25" t="n">
        <v>3425249</v>
      </c>
      <c r="Q1298" s="25" t="n">
        <v>118000</v>
      </c>
      <c r="R1298" s="25" t="n">
        <v>20594</v>
      </c>
      <c r="S1298" s="25" t="n">
        <v>12.065</v>
      </c>
      <c r="T1298" s="25" t="n">
        <v>124.6</v>
      </c>
      <c r="U1298" s="25" t="n">
        <v>19</v>
      </c>
      <c r="V1298" s="25" t="n">
        <v>90.6</v>
      </c>
      <c r="W1298" s="25" t="n">
        <v>112.00238</v>
      </c>
      <c r="X1298" s="25" t="n">
        <v>2.85714285714286</v>
      </c>
      <c r="Y1298" s="25" t="n">
        <v>2.82332587242127</v>
      </c>
      <c r="Z1298" s="25" t="n">
        <v>62.4012451171875</v>
      </c>
      <c r="AA1298" s="25" t="n">
        <v>319601</v>
      </c>
      <c r="AB1298" s="26"/>
      <c r="AC1298" s="27" t="n">
        <v>0</v>
      </c>
      <c r="AD1298" s="28" t="n">
        <v>98.8</v>
      </c>
      <c r="AE1298" s="28" t="n">
        <v>2.1</v>
      </c>
      <c r="AF1298" s="27"/>
      <c r="AG1298" s="29" t="n">
        <f aca="false">6753.47943187+0.36116788*I1298+0.01252571*N1298-22.85359542*V1298+0.00407811*AA1298-0.00067349*E1298</f>
        <v>8993.65936248564</v>
      </c>
      <c r="AH1298" s="29" t="n">
        <f aca="false">A1298*'Simple Linear Regression'!$B$18+'Simple Linear Regression'!$B$17</f>
        <v>8991.72544476411</v>
      </c>
      <c r="AI1298" s="29" t="n">
        <f aca="false">7491.3971+0.0137554*N1298-0.00058829*E1298-34.3283*V1298+0.30565*L1298+54.6031*M1298</f>
        <v>8964.764693</v>
      </c>
      <c r="AJ1298" s="29" t="n">
        <f aca="false">7491.3971-0.00058829*E1298+0.30565*L1298+54.6031*M1298+0.0137554*N1298-34.3283*V1298</f>
        <v>8964.764693</v>
      </c>
      <c r="AK1298" s="30" t="n">
        <f aca="false">11611.58410651-152.38769329*I572+0.00324611*N572-2.92151591*V572-0.00770426*AA572-0.00077781*E572</f>
        <v>9471.36615787152</v>
      </c>
      <c r="AL1298" s="29" t="n">
        <f aca="false">2192.59+2373.87*I1298+0.0316653*N1298-15.7623*V1298+0.00202406*AA1298-0.000740146*E1298-0.00963493*(I1298*N1298)</f>
        <v>9109.4222020939</v>
      </c>
      <c r="AM1298" s="30" t="n">
        <f aca="false">5205.907083+122.0638992*I1298+13.609808*(N1298/1000)-1.245906883*AD1298+0.7746840854*AE1298-134.2474226*AC1298-1547.125689*IF(AND(B1298&gt;=DATE(2020,3,20),B1298&lt;=DATE(2020,6,26)),1,0)</f>
        <v>8806.76142731654</v>
      </c>
      <c r="AN1298" s="30" t="n">
        <f aca="false">IF(ISNUMBER(C1299),C1299,AN1299)-0.8328750492*(AD1300-AD1299)+3.274150872*(AE1300-AE1299)+0.7954612886*((IF(ISNUMBER(C1299),C1299,AN1299)-IF(ISNUMBER(C1298),C1298,AN1298))-(-0.8328750492*(AD1299-AD1298)+3.274150872*(AE1299-AE1298)))-1.394571582*AO1299+0.4181414112*AO1298</f>
        <v>9161.69197968705</v>
      </c>
      <c r="AP1298" s="31" t="n">
        <f aca="false">AQ1298+AR1297+'ARIMAX(1,1,1) Model'!$C$19*(AR1297-AR1296)+'ARIMAX(1,1,1) Model'!$C$20*AS1297</f>
        <v>9091.80478494341</v>
      </c>
      <c r="AQ1298" s="31" t="n">
        <f aca="false">'ARIMAX(1,1,1) Model'!$C$6*I1298+'ARIMAX(1,1,1) Model'!$C$7*N1298/1000+'ARIMAX(1,1,1) Model'!$C$8*AD1298+'ARIMAX(1,1,1) Model'!$C$9*AE1298+'ARIMAX(1,1,1) Model'!$C$10*AC1298+'ARIMAX(1,1,1) Model'!$C$11*IF(AND(B1298&gt;='ARIMAX(1,1,1) Model'!$C$25,B1298&lt;='ARIMAX(1,1,1) Model'!$C$26),1,0)+'ARIMAX(1,1,1) Model'!$C$12*E1298/1000+'ARIMAX(1,1,1) Model'!$C$13*V1298+'ARIMAX(1,1,1) Model'!$C$14*A1298+'ARIMAX(1,1,1) Model'!$C$15*SIN(2*PI()*A1298/'ARIMAX(1,1,1) Model'!$C$24)+'ARIMAX(1,1,1) Model'!$C$16*COS(2*PI()*A1298/'ARIMAX(1,1,1) Model'!$C$24)+'ARIMAX(1,1,1) Model'!$C$17*SIN(4*PI()*A1298/'ARIMAX(1,1,1) Model'!$C$24)+'ARIMAX(1,1,1) Model'!$C$18*COS(4*PI()*A1298/'ARIMAX(1,1,1) Model'!$C$24)</f>
        <v>2360.02662098092</v>
      </c>
      <c r="AR1298" s="31" t="n">
        <f aca="false">IF(ISNUMBER(C1298),C1298,AP1298)-AQ1298</f>
        <v>6859.97337901908</v>
      </c>
      <c r="AS1298" s="31" t="n">
        <f aca="false">IF(ISNUMBER(C1298),C1298-AP1298,0)</f>
        <v>128.195215056594</v>
      </c>
      <c r="AT1298" s="32"/>
      <c r="AU1298" s="33"/>
      <c r="AV1298" s="33"/>
      <c r="AW1298" s="31"/>
      <c r="AX1298" s="31"/>
    </row>
    <row r="1299" customFormat="false" ht="16.5" hidden="false" customHeight="true" outlineLevel="0" collapsed="false">
      <c r="A1299" s="23" t="n">
        <v>1298</v>
      </c>
      <c r="B1299" s="24" t="n">
        <v>42356</v>
      </c>
      <c r="C1299" s="23" t="n">
        <v>9185</v>
      </c>
      <c r="D1299" s="25"/>
      <c r="E1299" s="25" t="n">
        <v>268000</v>
      </c>
      <c r="F1299" s="25"/>
      <c r="G1299" s="25" t="n">
        <v>35.776</v>
      </c>
      <c r="H1299" s="25" t="n">
        <v>36.836</v>
      </c>
      <c r="I1299" s="25" t="n">
        <v>2.037</v>
      </c>
      <c r="J1299" s="25" t="n">
        <v>18401.626</v>
      </c>
      <c r="K1299" s="25" t="n">
        <v>843677</v>
      </c>
      <c r="L1299" s="25" t="n">
        <v>791</v>
      </c>
      <c r="M1299" s="25" t="n">
        <v>18.314</v>
      </c>
      <c r="N1299" s="25" t="n">
        <v>268469</v>
      </c>
      <c r="O1299" s="25" t="n">
        <v>12394.9</v>
      </c>
      <c r="P1299" s="25" t="n">
        <v>3487878</v>
      </c>
      <c r="Q1299" s="25" t="n">
        <v>118000</v>
      </c>
      <c r="R1299" s="25" t="n">
        <v>20594</v>
      </c>
      <c r="S1299" s="25" t="n">
        <v>12.065</v>
      </c>
      <c r="T1299" s="25" t="n">
        <v>124.6</v>
      </c>
      <c r="U1299" s="25" t="n">
        <v>19</v>
      </c>
      <c r="V1299" s="25" t="n">
        <v>90.6</v>
      </c>
      <c r="W1299" s="25" t="n">
        <v>112.40556</v>
      </c>
      <c r="X1299" s="25" t="n">
        <v>2.85714285714286</v>
      </c>
      <c r="Y1299" s="25" t="n">
        <v>2.5540075302124</v>
      </c>
      <c r="Z1299" s="25" t="n">
        <v>62.4012451171875</v>
      </c>
      <c r="AA1299" s="25" t="n">
        <v>319601</v>
      </c>
      <c r="AB1299" s="26"/>
      <c r="AC1299" s="27" t="n">
        <v>0</v>
      </c>
      <c r="AD1299" s="28" t="n">
        <v>90.7</v>
      </c>
      <c r="AE1299" s="28" t="n">
        <v>1.4</v>
      </c>
      <c r="AF1299" s="27"/>
      <c r="AG1299" s="29" t="n">
        <f aca="false">6753.47943187+0.36116788*I1299+0.01252571*N1299-22.85359542*V1299+0.00407811*AA1299-0.00067349*E1299</f>
        <v>9169.31693788956</v>
      </c>
      <c r="AH1299" s="29" t="n">
        <f aca="false">A1299*'Simple Linear Regression'!$B$18+'Simple Linear Regression'!$B$17</f>
        <v>8992.57848184802</v>
      </c>
      <c r="AI1299" s="29" t="n">
        <f aca="false">7491.3971+0.0137554*N1299-0.00058829*E1299-34.3283*V1299+0.30565*L1299+54.6031*M1299</f>
        <v>9158.260206</v>
      </c>
      <c r="AJ1299" s="29" t="n">
        <f aca="false">7491.3971-0.00058829*E1299+0.30565*L1299+54.6031*M1299+0.0137554*N1299-34.3283*V1299</f>
        <v>9158.260206</v>
      </c>
      <c r="AK1299" s="30" t="n">
        <f aca="false">11611.58410651-152.38769329*I573+0.00324611*N573-2.92151591*V573-0.00770426*AA573-0.00077781*E573</f>
        <v>9420.97378227481</v>
      </c>
      <c r="AL1299" s="29" t="n">
        <f aca="false">2192.59+2373.87*I1299+0.0316653*N1299-15.7623*V1299+0.00202406*AA1299-0.000740146*E1299-0.00963493*(I1299*N1299)</f>
        <v>9280.71550259971</v>
      </c>
      <c r="AM1299" s="30" t="n">
        <f aca="false">5205.907083+122.0638992*I1299+13.609808*(N1299/1000)-1.245906883*AD1299+0.7746840854*AE1299-134.2474226*AC1299-1547.125689*IF(AND(B1299&gt;=DATE(2020,3,20),B1299&lt;=DATE(2020,6,26)),1,0)</f>
        <v>8996.44359305386</v>
      </c>
      <c r="AN1299" s="30" t="n">
        <f aca="false">IF(ISNUMBER(C1300),C1300,AN1300)-0.8328750492*(AD1301-AD1300)+3.274150872*(AE1301-AE1300)+0.7954612886*((IF(ISNUMBER(C1300),C1300,AN1300)-IF(ISNUMBER(C1299),C1299,AN1299))-(-0.8328750492*(AD1300-AD1299)+3.274150872*(AE1300-AE1299)))-1.394571582*AO1300+0.4181414112*AO1299</f>
        <v>9525.99772080623</v>
      </c>
      <c r="AP1299" s="31" t="n">
        <f aca="false">AQ1299+AR1298+'ARIMAX(1,1,1) Model'!$C$19*(AR1298-AR1297)+'ARIMAX(1,1,1) Model'!$C$20*AS1298</f>
        <v>9078.62625738073</v>
      </c>
      <c r="AQ1299" s="31" t="n">
        <f aca="false">'ARIMAX(1,1,1) Model'!$C$6*I1299+'ARIMAX(1,1,1) Model'!$C$7*N1299/1000+'ARIMAX(1,1,1) Model'!$C$8*AD1299+'ARIMAX(1,1,1) Model'!$C$9*AE1299+'ARIMAX(1,1,1) Model'!$C$10*AC1299+'ARIMAX(1,1,1) Model'!$C$11*IF(AND(B1299&gt;='ARIMAX(1,1,1) Model'!$C$25,B1299&lt;='ARIMAX(1,1,1) Model'!$C$26),1,0)+'ARIMAX(1,1,1) Model'!$C$12*E1299/1000+'ARIMAX(1,1,1) Model'!$C$13*V1299+'ARIMAX(1,1,1) Model'!$C$14*A1299+'ARIMAX(1,1,1) Model'!$C$15*SIN(2*PI()*A1299/'ARIMAX(1,1,1) Model'!$C$24)+'ARIMAX(1,1,1) Model'!$C$16*COS(2*PI()*A1299/'ARIMAX(1,1,1) Model'!$C$24)+'ARIMAX(1,1,1) Model'!$C$17*SIN(4*PI()*A1299/'ARIMAX(1,1,1) Model'!$C$24)+'ARIMAX(1,1,1) Model'!$C$18*COS(4*PI()*A1299/'ARIMAX(1,1,1) Model'!$C$24)</f>
        <v>2344.65816536879</v>
      </c>
      <c r="AR1299" s="31" t="n">
        <f aca="false">IF(ISNUMBER(C1299),C1299,AP1299)-AQ1299</f>
        <v>6840.34183463121</v>
      </c>
      <c r="AS1299" s="31" t="n">
        <f aca="false">IF(ISNUMBER(C1299),C1299-AP1299,0)</f>
        <v>106.373742619267</v>
      </c>
      <c r="AT1299" s="32"/>
      <c r="AU1299" s="33"/>
      <c r="AV1299" s="33"/>
      <c r="AW1299" s="31"/>
      <c r="AX1299" s="31"/>
    </row>
    <row r="1300" customFormat="false" ht="16.5" hidden="false" customHeight="true" outlineLevel="0" collapsed="false">
      <c r="A1300" s="23" t="n">
        <v>1299</v>
      </c>
      <c r="B1300" s="24" t="n">
        <v>42363</v>
      </c>
      <c r="C1300" s="23" t="n">
        <v>9395</v>
      </c>
      <c r="D1300" s="25"/>
      <c r="E1300" s="25" t="n">
        <v>260000</v>
      </c>
      <c r="F1300" s="25"/>
      <c r="G1300" s="25" t="n">
        <v>36.2625</v>
      </c>
      <c r="H1300" s="25" t="n">
        <v>35.9025</v>
      </c>
      <c r="I1300" s="25" t="n">
        <v>2.026</v>
      </c>
      <c r="J1300" s="25" t="n">
        <v>18401.626</v>
      </c>
      <c r="K1300" s="25" t="n">
        <v>843677</v>
      </c>
      <c r="L1300" s="25" t="n">
        <v>791</v>
      </c>
      <c r="M1300" s="25" t="n">
        <v>18.314</v>
      </c>
      <c r="N1300" s="25" t="n">
        <v>268469</v>
      </c>
      <c r="O1300" s="25" t="n">
        <v>12394.9</v>
      </c>
      <c r="P1300" s="25" t="n">
        <v>3487878</v>
      </c>
      <c r="Q1300" s="25" t="n">
        <v>118000</v>
      </c>
      <c r="R1300" s="25" t="n">
        <v>20594</v>
      </c>
      <c r="S1300" s="25" t="n">
        <v>12.065</v>
      </c>
      <c r="T1300" s="25" t="n">
        <v>124.6</v>
      </c>
      <c r="U1300" s="25" t="n">
        <v>19</v>
      </c>
      <c r="V1300" s="25" t="n">
        <v>90.6</v>
      </c>
      <c r="W1300" s="25" t="n">
        <v>113.14016</v>
      </c>
      <c r="X1300" s="25" t="n">
        <v>2.85714285714286</v>
      </c>
      <c r="Y1300" s="25" t="n">
        <v>2.5540075302124</v>
      </c>
      <c r="Z1300" s="25" t="n">
        <v>62.4012451171875</v>
      </c>
      <c r="AA1300" s="25" t="n">
        <v>319601</v>
      </c>
      <c r="AB1300" s="26"/>
      <c r="AC1300" s="27" t="n">
        <v>1</v>
      </c>
      <c r="AD1300" s="28" t="n">
        <v>98.3</v>
      </c>
      <c r="AE1300" s="28" t="n">
        <v>5.8</v>
      </c>
      <c r="AF1300" s="27"/>
      <c r="AG1300" s="29" t="n">
        <f aca="false">6753.47943187+0.36116788*I1300+0.01252571*N1300-22.85359542*V1300+0.00407811*AA1300-0.00067349*E1300</f>
        <v>9174.70088504288</v>
      </c>
      <c r="AH1300" s="29" t="n">
        <f aca="false">A1300*'Simple Linear Regression'!$B$18+'Simple Linear Regression'!$B$17</f>
        <v>8993.43151893192</v>
      </c>
      <c r="AI1300" s="29" t="n">
        <f aca="false">7491.3971+0.0137554*N1300-0.00058829*E1300-34.3283*V1300+0.30565*L1300+54.6031*M1300</f>
        <v>9162.966526</v>
      </c>
      <c r="AJ1300" s="29" t="n">
        <f aca="false">7491.3971-0.00058829*E1300+0.30565*L1300+54.6031*M1300+0.0137554*N1300-34.3283*V1300</f>
        <v>9162.966526</v>
      </c>
      <c r="AK1300" s="30" t="n">
        <f aca="false">11611.58410651-152.38769329*I574+0.00324611*N574-2.92151591*V574-0.00770426*AA574-0.00077781*E574</f>
        <v>9431.99963843455</v>
      </c>
      <c r="AL1300" s="29" t="n">
        <f aca="false">2192.59+2373.87*I1300+0.0316653*N1300-15.7623*V1300+0.00202406*AA1300-0.000740146*E1300-0.00963493*(I1300*N1300)</f>
        <v>9288.97758084358</v>
      </c>
      <c r="AM1300" s="30" t="n">
        <f aca="false">5205.907083+122.0638992*I1300+13.609808*(N1300/1000)-1.245906883*AD1300+0.7746840854*AE1300-134.2474226*AC1300-1547.125689*IF(AND(B1300&gt;=DATE(2020,3,20),B1300&lt;=DATE(2020,6,26)),1,0)</f>
        <v>8854.79318522762</v>
      </c>
      <c r="AN1300" s="30" t="n">
        <f aca="false">IF(ISNUMBER(C1301),C1301,AN1301)-0.8328750492*(AD1302-AD1301)+3.274150872*(AE1302-AE1301)+0.7954612886*((IF(ISNUMBER(C1301),C1301,AN1301)-IF(ISNUMBER(C1300),C1300,AN1300))-(-0.8328750492*(AD1301-AD1300)+3.274150872*(AE1301-AE1300)))-1.394571582*AO1301+0.4181414112*AO1300</f>
        <v>7148.62683922494</v>
      </c>
      <c r="AP1300" s="31" t="n">
        <f aca="false">AQ1300+AR1299+'ARIMAX(1,1,1) Model'!$C$19*(AR1299-AR1298)+'ARIMAX(1,1,1) Model'!$C$20*AS1299</f>
        <v>8972.84458017892</v>
      </c>
      <c r="AQ1300" s="31" t="n">
        <f aca="false">'ARIMAX(1,1,1) Model'!$C$6*I1300+'ARIMAX(1,1,1) Model'!$C$7*N1300/1000+'ARIMAX(1,1,1) Model'!$C$8*AD1300+'ARIMAX(1,1,1) Model'!$C$9*AE1300+'ARIMAX(1,1,1) Model'!$C$10*AC1300+'ARIMAX(1,1,1) Model'!$C$11*IF(AND(B1300&gt;='ARIMAX(1,1,1) Model'!$C$25,B1300&lt;='ARIMAX(1,1,1) Model'!$C$26),1,0)+'ARIMAX(1,1,1) Model'!$C$12*E1300/1000+'ARIMAX(1,1,1) Model'!$C$13*V1300+'ARIMAX(1,1,1) Model'!$C$14*A1300+'ARIMAX(1,1,1) Model'!$C$15*SIN(2*PI()*A1300/'ARIMAX(1,1,1) Model'!$C$24)+'ARIMAX(1,1,1) Model'!$C$16*COS(2*PI()*A1300/'ARIMAX(1,1,1) Model'!$C$24)+'ARIMAX(1,1,1) Model'!$C$17*SIN(4*PI()*A1300/'ARIMAX(1,1,1) Model'!$C$24)+'ARIMAX(1,1,1) Model'!$C$18*COS(4*PI()*A1300/'ARIMAX(1,1,1) Model'!$C$24)</f>
        <v>2230.16269171443</v>
      </c>
      <c r="AR1300" s="31" t="n">
        <f aca="false">IF(ISNUMBER(C1300),C1300,AP1300)-AQ1300</f>
        <v>7164.83730828557</v>
      </c>
      <c r="AS1300" s="31" t="n">
        <f aca="false">IF(ISNUMBER(C1300),C1300-AP1300,0)</f>
        <v>422.155419821085</v>
      </c>
      <c r="AT1300" s="32"/>
      <c r="AU1300" s="33"/>
      <c r="AV1300" s="33"/>
      <c r="AW1300" s="31"/>
      <c r="AX1300" s="31"/>
    </row>
    <row r="1301" customFormat="false" ht="16.5" hidden="false" customHeight="true" outlineLevel="0" collapsed="false">
      <c r="A1301" s="23" t="n">
        <v>1300</v>
      </c>
      <c r="B1301" s="24" t="n">
        <v>42370</v>
      </c>
      <c r="C1301" s="23" t="n">
        <v>8159</v>
      </c>
      <c r="D1301" s="25"/>
      <c r="E1301" s="25" t="n">
        <v>276000</v>
      </c>
      <c r="F1301" s="25"/>
      <c r="G1301" s="25" t="n">
        <v>36.99</v>
      </c>
      <c r="H1301" s="25" t="n">
        <v>36.5475</v>
      </c>
      <c r="I1301" s="25" t="n">
        <v>2.034</v>
      </c>
      <c r="J1301" s="25" t="n">
        <v>18401.626</v>
      </c>
      <c r="K1301" s="25" t="n">
        <v>843677</v>
      </c>
      <c r="L1301" s="25" t="n">
        <v>791</v>
      </c>
      <c r="M1301" s="25" t="n">
        <v>18.314</v>
      </c>
      <c r="N1301" s="25" t="n">
        <v>268469</v>
      </c>
      <c r="O1301" s="25" t="n">
        <v>12394.9</v>
      </c>
      <c r="P1301" s="25" t="n">
        <v>3487878</v>
      </c>
      <c r="Q1301" s="25" t="n">
        <v>118000</v>
      </c>
      <c r="R1301" s="25" t="n">
        <v>20594</v>
      </c>
      <c r="S1301" s="25" t="n">
        <v>12.065</v>
      </c>
      <c r="T1301" s="25" t="n">
        <v>124.6</v>
      </c>
      <c r="U1301" s="25" t="n">
        <v>19</v>
      </c>
      <c r="V1301" s="25" t="n">
        <v>90.6</v>
      </c>
      <c r="W1301" s="25" t="n">
        <v>113.214925</v>
      </c>
      <c r="X1301" s="25" t="n">
        <v>2.85714285714286</v>
      </c>
      <c r="Y1301" s="25" t="n">
        <v>2.5540075302124</v>
      </c>
      <c r="Z1301" s="25" t="n">
        <v>62.4012451171875</v>
      </c>
      <c r="AA1301" s="25" t="n">
        <v>319601</v>
      </c>
      <c r="AB1301" s="26"/>
      <c r="AC1301" s="27" t="n">
        <v>1</v>
      </c>
      <c r="AD1301" s="28" t="n">
        <v>126.4</v>
      </c>
      <c r="AE1301" s="28" t="n">
        <v>3.9</v>
      </c>
      <c r="AF1301" s="27"/>
      <c r="AG1301" s="29" t="n">
        <f aca="false">6753.47943187+0.36116788*I1301+0.01252571*N1301-22.85359542*V1301+0.00407811*AA1301-0.00067349*E1301</f>
        <v>9163.92793438592</v>
      </c>
      <c r="AH1301" s="29" t="n">
        <f aca="false">A1301*'Simple Linear Regression'!$B$18+'Simple Linear Regression'!$B$17</f>
        <v>8994.28455601582</v>
      </c>
      <c r="AI1301" s="29" t="n">
        <f aca="false">7491.3971+0.0137554*N1301-0.00058829*E1301-34.3283*V1301+0.30565*L1301+54.6031*M1301</f>
        <v>9153.553886</v>
      </c>
      <c r="AJ1301" s="29" t="n">
        <f aca="false">7491.3971-0.00058829*E1301+0.30565*L1301+54.6031*M1301+0.0137554*N1301-34.3283*V1301</f>
        <v>9153.553886</v>
      </c>
      <c r="AK1301" s="30" t="n">
        <f aca="false">11611.58410651-152.38769329*I575+0.00324611*N575-2.92151591*V575-0.00770426*AA575-0.00077781*E575</f>
        <v>9425.60889920771</v>
      </c>
      <c r="AL1301" s="29" t="n">
        <f aca="false">2192.59+2373.87*I1301+0.0316653*N1301-15.7623*V1301+0.00202406*AA1301-0.000740146*E1301-0.00963493*(I1301*N1301)</f>
        <v>9275.43276466622</v>
      </c>
      <c r="AM1301" s="30" t="n">
        <f aca="false">5205.907083+122.0638992*I1301+13.609808*(N1301/1000)-1.245906883*AD1301+0.7746840854*AE1301-134.2474226*AC1301-1547.125689*IF(AND(B1301&gt;=DATE(2020,3,20),B1301&lt;=DATE(2020,6,26)),1,0)</f>
        <v>8819.28781324666</v>
      </c>
      <c r="AN1301" s="30" t="n">
        <f aca="false">IF(ISNUMBER(C1302),C1302,AN1302)-0.8328750492*(AD1303-AD1302)+3.274150872*(AE1303-AE1302)+0.7954612886*((IF(ISNUMBER(C1302),C1302,AN1302)-IF(ISNUMBER(C1301),C1301,AN1301))-(-0.8328750492*(AD1302-AD1301)+3.274150872*(AE1302-AE1301)))-1.394571582*AO1302+0.4181414112*AO1301</f>
        <v>8805.79047473838</v>
      </c>
      <c r="AP1301" s="31" t="n">
        <f aca="false">AQ1301+AR1300+'ARIMAX(1,1,1) Model'!$C$19*(AR1300-AR1299)+'ARIMAX(1,1,1) Model'!$C$20*AS1300</f>
        <v>9016.65631447584</v>
      </c>
      <c r="AQ1301" s="31" t="n">
        <f aca="false">'ARIMAX(1,1,1) Model'!$C$6*I1301+'ARIMAX(1,1,1) Model'!$C$7*N1301/1000+'ARIMAX(1,1,1) Model'!$C$8*AD1301+'ARIMAX(1,1,1) Model'!$C$9*AE1301+'ARIMAX(1,1,1) Model'!$C$10*AC1301+'ARIMAX(1,1,1) Model'!$C$11*IF(AND(B1301&gt;='ARIMAX(1,1,1) Model'!$C$25,B1301&lt;='ARIMAX(1,1,1) Model'!$C$26),1,0)+'ARIMAX(1,1,1) Model'!$C$12*E1301/1000+'ARIMAX(1,1,1) Model'!$C$13*V1301+'ARIMAX(1,1,1) Model'!$C$14*A1301+'ARIMAX(1,1,1) Model'!$C$15*SIN(2*PI()*A1301/'ARIMAX(1,1,1) Model'!$C$24)+'ARIMAX(1,1,1) Model'!$C$16*COS(2*PI()*A1301/'ARIMAX(1,1,1) Model'!$C$24)+'ARIMAX(1,1,1) Model'!$C$17*SIN(4*PI()*A1301/'ARIMAX(1,1,1) Model'!$C$24)+'ARIMAX(1,1,1) Model'!$C$18*COS(4*PI()*A1301/'ARIMAX(1,1,1) Model'!$C$24)</f>
        <v>2200.14555219544</v>
      </c>
      <c r="AR1301" s="31" t="n">
        <f aca="false">IF(ISNUMBER(C1301),C1301,AP1301)-AQ1301</f>
        <v>5958.85444780456</v>
      </c>
      <c r="AS1301" s="31" t="n">
        <f aca="false">IF(ISNUMBER(C1301),C1301-AP1301,0)</f>
        <v>-857.656314475837</v>
      </c>
      <c r="AT1301" s="32"/>
      <c r="AU1301" s="33"/>
      <c r="AV1301" s="33"/>
      <c r="AW1301" s="31"/>
      <c r="AX1301" s="31"/>
    </row>
    <row r="1302" customFormat="false" ht="16.5" hidden="false" customHeight="true" outlineLevel="0" collapsed="false">
      <c r="A1302" s="23" t="n">
        <v>1301</v>
      </c>
      <c r="B1302" s="24" t="n">
        <v>42377</v>
      </c>
      <c r="C1302" s="23" t="n">
        <v>8500</v>
      </c>
      <c r="D1302" s="25"/>
      <c r="E1302" s="25" t="n">
        <v>273000</v>
      </c>
      <c r="F1302" s="25"/>
      <c r="G1302" s="25" t="n">
        <v>34.648</v>
      </c>
      <c r="H1302" s="25" t="n">
        <v>34.194</v>
      </c>
      <c r="I1302" s="25" t="n">
        <v>2.028</v>
      </c>
      <c r="J1302" s="25" t="n">
        <v>18401.626</v>
      </c>
      <c r="K1302" s="25" t="n">
        <v>843677</v>
      </c>
      <c r="L1302" s="25" t="n">
        <v>760</v>
      </c>
      <c r="M1302" s="25" t="n">
        <v>18.314</v>
      </c>
      <c r="N1302" s="25" t="n">
        <v>268469</v>
      </c>
      <c r="O1302" s="25" t="n">
        <v>12423.2</v>
      </c>
      <c r="P1302" s="25" t="n">
        <v>3487878</v>
      </c>
      <c r="Q1302" s="25" t="n">
        <v>118000</v>
      </c>
      <c r="R1302" s="25" t="n">
        <v>20594</v>
      </c>
      <c r="S1302" s="25" t="n">
        <v>12.065</v>
      </c>
      <c r="T1302" s="25" t="n">
        <v>124.6</v>
      </c>
      <c r="U1302" s="25" t="n">
        <v>19</v>
      </c>
      <c r="V1302" s="25" t="n">
        <v>86.5</v>
      </c>
      <c r="W1302" s="25" t="n">
        <v>113.256525</v>
      </c>
      <c r="X1302" s="25" t="n">
        <v>2.85714285714286</v>
      </c>
      <c r="Y1302" s="25" t="n">
        <v>2.5540075302124</v>
      </c>
      <c r="Z1302" s="25" t="n">
        <v>62.4012451171875</v>
      </c>
      <c r="AA1302" s="25" t="n">
        <v>319601</v>
      </c>
      <c r="AB1302" s="26"/>
      <c r="AC1302" s="27" t="n">
        <v>0</v>
      </c>
      <c r="AD1302" s="28" t="n">
        <v>172</v>
      </c>
      <c r="AE1302" s="28" t="n">
        <v>0</v>
      </c>
      <c r="AF1302" s="27"/>
      <c r="AG1302" s="29" t="n">
        <f aca="false">6753.47943187+0.36116788*I1302+0.01252571*N1302-22.85359542*V1302+0.00407811*AA1302-0.00067349*E1302</f>
        <v>9259.64597860064</v>
      </c>
      <c r="AH1302" s="29" t="n">
        <f aca="false">A1302*'Simple Linear Regression'!$B$18+'Simple Linear Regression'!$B$17</f>
        <v>8995.13759309973</v>
      </c>
      <c r="AI1302" s="29" t="n">
        <f aca="false">7491.3971+0.0137554*N1302-0.00058829*E1302-34.3283*V1302+0.30565*L1302+54.6031*M1302</f>
        <v>9286.589636</v>
      </c>
      <c r="AJ1302" s="29" t="n">
        <f aca="false">7491.3971-0.00058829*E1302+0.30565*L1302+54.6031*M1302+0.0137554*N1302-34.3283*V1302</f>
        <v>9286.589636</v>
      </c>
      <c r="AK1302" s="30" t="n">
        <f aca="false">11611.58410651-152.38769329*I576+0.00324611*N576-2.92151591*V576-0.00770426*AA576-0.00077781*E576</f>
        <v>9430.51688062636</v>
      </c>
      <c r="AL1302" s="29" t="n">
        <f aca="false">2192.59+2373.87*I1302+0.0316653*N1302-15.7623*V1302+0.00202406*AA1302-0.000740146*E1302-0.00963493*(I1302*N1302)</f>
        <v>9343.55549279924</v>
      </c>
      <c r="AM1302" s="30" t="n">
        <f aca="false">5205.907083+122.0638992*I1302+13.609808*(N1302/1000)-1.245906883*AD1302+0.7746840854*AE1302-134.2474226*AC1302-1547.125689*IF(AND(B1302&gt;=DATE(2020,3,20),B1302&lt;=DATE(2020,6,26)),1,0)</f>
        <v>8892.9682306536</v>
      </c>
      <c r="AN1302" s="30" t="n">
        <f aca="false">IF(ISNUMBER(C1303),C1303,AN1303)-0.8328750492*(AD1304-AD1303)+3.274150872*(AE1304-AE1303)+0.7954612886*((IF(ISNUMBER(C1303),C1303,AN1303)-IF(ISNUMBER(C1302),C1302,AN1302))-(-0.8328750492*(AD1303-AD1302)+3.274150872*(AE1303-AE1302)))-1.394571582*AO1303+0.4181414112*AO1302</f>
        <v>9531.79988688548</v>
      </c>
      <c r="AP1302" s="31" t="n">
        <f aca="false">AQ1302+AR1301+'ARIMAX(1,1,1) Model'!$C$19*(AR1301-AR1300)+'ARIMAX(1,1,1) Model'!$C$20*AS1301</f>
        <v>8852.58297105047</v>
      </c>
      <c r="AQ1302" s="31" t="n">
        <f aca="false">'ARIMAX(1,1,1) Model'!$C$6*I1302+'ARIMAX(1,1,1) Model'!$C$7*N1302/1000+'ARIMAX(1,1,1) Model'!$C$8*AD1302+'ARIMAX(1,1,1) Model'!$C$9*AE1302+'ARIMAX(1,1,1) Model'!$C$10*AC1302+'ARIMAX(1,1,1) Model'!$C$11*IF(AND(B1302&gt;='ARIMAX(1,1,1) Model'!$C$25,B1302&lt;='ARIMAX(1,1,1) Model'!$C$26),1,0)+'ARIMAX(1,1,1) Model'!$C$12*E1302/1000+'ARIMAX(1,1,1) Model'!$C$13*V1302+'ARIMAX(1,1,1) Model'!$C$14*A1302+'ARIMAX(1,1,1) Model'!$C$15*SIN(2*PI()*A1302/'ARIMAX(1,1,1) Model'!$C$24)+'ARIMAX(1,1,1) Model'!$C$16*COS(2*PI()*A1302/'ARIMAX(1,1,1) Model'!$C$24)+'ARIMAX(1,1,1) Model'!$C$17*SIN(4*PI()*A1302/'ARIMAX(1,1,1) Model'!$C$24)+'ARIMAX(1,1,1) Model'!$C$18*COS(4*PI()*A1302/'ARIMAX(1,1,1) Model'!$C$24)</f>
        <v>2239.38772673961</v>
      </c>
      <c r="AR1302" s="31" t="n">
        <f aca="false">IF(ISNUMBER(C1302),C1302,AP1302)-AQ1302</f>
        <v>6260.61227326039</v>
      </c>
      <c r="AS1302" s="31" t="n">
        <f aca="false">IF(ISNUMBER(C1302),C1302-AP1302,0)</f>
        <v>-352.58297105047</v>
      </c>
      <c r="AT1302" s="32"/>
      <c r="AU1302" s="33"/>
      <c r="AV1302" s="33"/>
      <c r="AW1302" s="31"/>
      <c r="AX1302" s="31"/>
    </row>
    <row r="1303" customFormat="false" ht="16.5" hidden="false" customHeight="true" outlineLevel="0" collapsed="false">
      <c r="A1303" s="23" t="n">
        <v>1302</v>
      </c>
      <c r="B1303" s="24" t="n">
        <v>42384</v>
      </c>
      <c r="C1303" s="23" t="n">
        <v>9079</v>
      </c>
      <c r="D1303" s="25"/>
      <c r="E1303" s="25" t="n">
        <v>284000</v>
      </c>
      <c r="F1303" s="25"/>
      <c r="G1303" s="25" t="n">
        <v>30.586</v>
      </c>
      <c r="H1303" s="25" t="n">
        <v>29.1</v>
      </c>
      <c r="I1303" s="25" t="n">
        <v>1.996</v>
      </c>
      <c r="J1303" s="25" t="n">
        <v>18401.626</v>
      </c>
      <c r="K1303" s="25" t="n">
        <v>900247</v>
      </c>
      <c r="L1303" s="25" t="n">
        <v>760</v>
      </c>
      <c r="M1303" s="25" t="n">
        <v>18.314</v>
      </c>
      <c r="N1303" s="25" t="n">
        <v>248843</v>
      </c>
      <c r="O1303" s="25" t="n">
        <v>12423.2</v>
      </c>
      <c r="P1303" s="25" t="n">
        <v>3487878</v>
      </c>
      <c r="Q1303" s="25" t="n">
        <v>118000</v>
      </c>
      <c r="R1303" s="25" t="n">
        <v>20594</v>
      </c>
      <c r="S1303" s="25" t="n">
        <v>12.065</v>
      </c>
      <c r="T1303" s="25" t="n">
        <v>124.6</v>
      </c>
      <c r="U1303" s="25" t="n">
        <v>19</v>
      </c>
      <c r="V1303" s="25" t="n">
        <v>86.5</v>
      </c>
      <c r="W1303" s="25" t="n">
        <v>114.54064</v>
      </c>
      <c r="X1303" s="25" t="n">
        <v>2.85714285714286</v>
      </c>
      <c r="Y1303" s="25" t="n">
        <v>2.5540075302124</v>
      </c>
      <c r="Z1303" s="25" t="n">
        <v>60.5120582580566</v>
      </c>
      <c r="AA1303" s="25" t="n">
        <v>319601</v>
      </c>
      <c r="AB1303" s="26"/>
      <c r="AC1303" s="27" t="n">
        <v>0</v>
      </c>
      <c r="AD1303" s="28" t="n">
        <v>179</v>
      </c>
      <c r="AE1303" s="28" t="n">
        <v>0</v>
      </c>
      <c r="AF1303" s="27"/>
      <c r="AG1303" s="29" t="n">
        <f aca="false">6753.47943187+0.36116788*I1303+0.01252571*N1303-22.85359542*V1303+0.00407811*AA1303-0.00067349*E1303</f>
        <v>9006.39644676848</v>
      </c>
      <c r="AH1303" s="29" t="n">
        <f aca="false">A1303*'Simple Linear Regression'!$B$18+'Simple Linear Regression'!$B$17</f>
        <v>8995.99063018363</v>
      </c>
      <c r="AI1303" s="29" t="n">
        <f aca="false">7491.3971+0.0137554*N1303-0.00058829*E1303-34.3283*V1303+0.30565*L1303+54.6031*M1303</f>
        <v>9010.1549656</v>
      </c>
      <c r="AJ1303" s="29" t="n">
        <f aca="false">7491.3971-0.00058829*E1303+0.30565*L1303+54.6031*M1303+0.0137554*N1303-34.3283*V1303</f>
        <v>9010.1549656</v>
      </c>
      <c r="AK1303" s="30" t="n">
        <f aca="false">11611.58410651-152.38769329*I577+0.00324611*N577-2.92151591*V577-0.00770426*AA577-0.00077781*E577</f>
        <v>9434.32389589597</v>
      </c>
      <c r="AL1303" s="29" t="n">
        <f aca="false">2192.59+2373.87*I1303+0.0316653*N1303-15.7623*V1303+0.00202406*AA1303-0.000740146*E1303-0.00963493*(I1303*N1303)</f>
        <v>9098.19452152396</v>
      </c>
      <c r="AM1303" s="30" t="n">
        <f aca="false">5205.907083+122.0638992*I1303+13.609808*(N1303/1000)-1.245906883*AD1303+0.7746840854*AE1303-134.2474226*AC1303-1547.125689*IF(AND(B1303&gt;=DATE(2020,3,20),B1303&lt;=DATE(2020,6,26)),1,0)</f>
        <v>8613.2347458902</v>
      </c>
      <c r="AN1303" s="30" t="n">
        <f aca="false">IF(ISNUMBER(C1304),C1304,AN1304)-0.8328750492*(AD1305-AD1304)+3.274150872*(AE1305-AE1304)+0.7954612886*((IF(ISNUMBER(C1304),C1304,AN1304)-IF(ISNUMBER(C1303),C1303,AN1303))-(-0.8328750492*(AD1304-AD1303)+3.274150872*(AE1304-AE1303)))-1.394571582*AO1304+0.4181414112*AO1303</f>
        <v>8859.33785166288</v>
      </c>
      <c r="AP1303" s="31" t="n">
        <f aca="false">AQ1303+AR1302+'ARIMAX(1,1,1) Model'!$C$19*(AR1302-AR1301)+'ARIMAX(1,1,1) Model'!$C$20*AS1302</f>
        <v>8813.62533579566</v>
      </c>
      <c r="AQ1303" s="31" t="n">
        <f aca="false">'ARIMAX(1,1,1) Model'!$C$6*I1303+'ARIMAX(1,1,1) Model'!$C$7*N1303/1000+'ARIMAX(1,1,1) Model'!$C$8*AD1303+'ARIMAX(1,1,1) Model'!$C$9*AE1303+'ARIMAX(1,1,1) Model'!$C$10*AC1303+'ARIMAX(1,1,1) Model'!$C$11*IF(AND(B1303&gt;='ARIMAX(1,1,1) Model'!$C$25,B1303&lt;='ARIMAX(1,1,1) Model'!$C$26),1,0)+'ARIMAX(1,1,1) Model'!$C$12*E1303/1000+'ARIMAX(1,1,1) Model'!$C$13*V1303+'ARIMAX(1,1,1) Model'!$C$14*A1303+'ARIMAX(1,1,1) Model'!$C$15*SIN(2*PI()*A1303/'ARIMAX(1,1,1) Model'!$C$24)+'ARIMAX(1,1,1) Model'!$C$16*COS(2*PI()*A1303/'ARIMAX(1,1,1) Model'!$C$24)+'ARIMAX(1,1,1) Model'!$C$17*SIN(4*PI()*A1303/'ARIMAX(1,1,1) Model'!$C$24)+'ARIMAX(1,1,1) Model'!$C$18*COS(4*PI()*A1303/'ARIMAX(1,1,1) Model'!$C$24)</f>
        <v>2206.22801504369</v>
      </c>
      <c r="AR1303" s="31" t="n">
        <f aca="false">IF(ISNUMBER(C1303),C1303,AP1303)-AQ1303</f>
        <v>6872.77198495631</v>
      </c>
      <c r="AS1303" s="31" t="n">
        <f aca="false">IF(ISNUMBER(C1303),C1303-AP1303,0)</f>
        <v>265.374664204343</v>
      </c>
      <c r="AT1303" s="32"/>
      <c r="AU1303" s="33"/>
      <c r="AV1303" s="33"/>
      <c r="AW1303" s="31"/>
      <c r="AX1303" s="31"/>
    </row>
    <row r="1304" customFormat="false" ht="16.5" hidden="false" customHeight="true" outlineLevel="0" collapsed="false">
      <c r="A1304" s="23" t="n">
        <v>1303</v>
      </c>
      <c r="B1304" s="24" t="n">
        <v>42391</v>
      </c>
      <c r="C1304" s="23" t="n">
        <v>8941</v>
      </c>
      <c r="D1304" s="25"/>
      <c r="E1304" s="25" t="n">
        <v>290000</v>
      </c>
      <c r="F1304" s="25"/>
      <c r="G1304" s="25" t="n">
        <v>29.1925</v>
      </c>
      <c r="H1304" s="25" t="n">
        <v>27.756</v>
      </c>
      <c r="I1304" s="25" t="n">
        <v>1.914</v>
      </c>
      <c r="J1304" s="25" t="n">
        <v>18401.626</v>
      </c>
      <c r="K1304" s="25" t="n">
        <v>900247</v>
      </c>
      <c r="L1304" s="25" t="n">
        <v>760</v>
      </c>
      <c r="M1304" s="25" t="n">
        <v>17.503</v>
      </c>
      <c r="N1304" s="25" t="n">
        <v>248843</v>
      </c>
      <c r="O1304" s="25" t="n">
        <v>12423.2</v>
      </c>
      <c r="P1304" s="25" t="n">
        <v>3487878</v>
      </c>
      <c r="Q1304" s="25" t="n">
        <v>118000</v>
      </c>
      <c r="R1304" s="25" t="n">
        <v>20594</v>
      </c>
      <c r="S1304" s="25" t="n">
        <v>12.065</v>
      </c>
      <c r="T1304" s="25" t="n">
        <v>124.6</v>
      </c>
      <c r="U1304" s="25" t="n">
        <v>19</v>
      </c>
      <c r="V1304" s="25" t="n">
        <v>86.5</v>
      </c>
      <c r="W1304" s="25" t="n">
        <v>115.31884</v>
      </c>
      <c r="X1304" s="25" t="n">
        <v>2.85714285714286</v>
      </c>
      <c r="Y1304" s="25" t="n">
        <v>2.53752493858337</v>
      </c>
      <c r="Z1304" s="25" t="n">
        <v>60.5120582580566</v>
      </c>
      <c r="AA1304" s="25" t="n">
        <v>319601</v>
      </c>
      <c r="AB1304" s="26"/>
      <c r="AC1304" s="27" t="n">
        <v>0</v>
      </c>
      <c r="AD1304" s="28" t="n">
        <v>193.9</v>
      </c>
      <c r="AE1304" s="28" t="n">
        <v>0</v>
      </c>
      <c r="AF1304" s="27"/>
      <c r="AG1304" s="29" t="n">
        <f aca="false">6753.47943187+0.36116788*I1304+0.01252571*N1304-22.85359542*V1304+0.00407811*AA1304-0.00067349*E1304</f>
        <v>9002.32589100232</v>
      </c>
      <c r="AH1304" s="29" t="n">
        <f aca="false">A1304*'Simple Linear Regression'!$B$18+'Simple Linear Regression'!$B$17</f>
        <v>8996.84366726754</v>
      </c>
      <c r="AI1304" s="29" t="n">
        <f aca="false">7491.3971+0.0137554*N1304-0.00058829*E1304-34.3283*V1304+0.30565*L1304+54.6031*M1304</f>
        <v>8962.3421115</v>
      </c>
      <c r="AJ1304" s="29" t="n">
        <f aca="false">7491.3971-0.00058829*E1304+0.30565*L1304+54.6031*M1304+0.0137554*N1304-34.3283*V1304</f>
        <v>8962.3421115</v>
      </c>
      <c r="AK1304" s="30" t="n">
        <f aca="false">11611.58410651-152.38769329*I578+0.00324611*N578-2.92151591*V578-0.00770426*AA578-0.00077781*E578</f>
        <v>9432.95240665636</v>
      </c>
      <c r="AL1304" s="29" t="n">
        <f aca="false">2192.59+2373.87*I1304+0.0316653*N1304-15.7623*V1304+0.00202406*AA1304-0.000740146*E1304-0.00963493*(I1304*N1304)</f>
        <v>9095.69826617514</v>
      </c>
      <c r="AM1304" s="30" t="n">
        <f aca="false">5205.907083+122.0638992*I1304+13.609808*(N1304/1000)-1.245906883*AD1304+0.7746840854*AE1304-134.2474226*AC1304-1547.125689*IF(AND(B1304&gt;=DATE(2020,3,20),B1304&lt;=DATE(2020,6,26)),1,0)</f>
        <v>8584.6614935991</v>
      </c>
      <c r="AN1304" s="30" t="n">
        <f aca="false">IF(ISNUMBER(C1305),C1305,AN1305)-0.8328750492*(AD1306-AD1305)+3.274150872*(AE1306-AE1305)+0.7954612886*((IF(ISNUMBER(C1305),C1305,AN1305)-IF(ISNUMBER(C1304),C1304,AN1304))-(-0.8328750492*(AD1305-AD1304)+3.274150872*(AE1305-AE1304)))-1.394571582*AO1305+0.4181414112*AO1304</f>
        <v>7883.30456960104</v>
      </c>
      <c r="AP1304" s="31" t="n">
        <f aca="false">AQ1304+AR1303+'ARIMAX(1,1,1) Model'!$C$19*(AR1303-AR1302)+'ARIMAX(1,1,1) Model'!$C$20*AS1303</f>
        <v>8909.27746965925</v>
      </c>
      <c r="AQ1304" s="31" t="n">
        <f aca="false">'ARIMAX(1,1,1) Model'!$C$6*I1304+'ARIMAX(1,1,1) Model'!$C$7*N1304/1000+'ARIMAX(1,1,1) Model'!$C$8*AD1304+'ARIMAX(1,1,1) Model'!$C$9*AE1304+'ARIMAX(1,1,1) Model'!$C$10*AC1304+'ARIMAX(1,1,1) Model'!$C$11*IF(AND(B1304&gt;='ARIMAX(1,1,1) Model'!$C$25,B1304&lt;='ARIMAX(1,1,1) Model'!$C$26),1,0)+'ARIMAX(1,1,1) Model'!$C$12*E1304/1000+'ARIMAX(1,1,1) Model'!$C$13*V1304+'ARIMAX(1,1,1) Model'!$C$14*A1304+'ARIMAX(1,1,1) Model'!$C$15*SIN(2*PI()*A1304/'ARIMAX(1,1,1) Model'!$C$24)+'ARIMAX(1,1,1) Model'!$C$16*COS(2*PI()*A1304/'ARIMAX(1,1,1) Model'!$C$24)+'ARIMAX(1,1,1) Model'!$C$17*SIN(4*PI()*A1304/'ARIMAX(1,1,1) Model'!$C$24)+'ARIMAX(1,1,1) Model'!$C$18*COS(4*PI()*A1304/'ARIMAX(1,1,1) Model'!$C$24)</f>
        <v>2215.65989513722</v>
      </c>
      <c r="AR1304" s="31" t="n">
        <f aca="false">IF(ISNUMBER(C1304),C1304,AP1304)-AQ1304</f>
        <v>6725.34010486278</v>
      </c>
      <c r="AS1304" s="31" t="n">
        <f aca="false">IF(ISNUMBER(C1304),C1304-AP1304,0)</f>
        <v>31.722530340754</v>
      </c>
      <c r="AT1304" s="32"/>
      <c r="AU1304" s="33"/>
      <c r="AV1304" s="33"/>
      <c r="AW1304" s="31"/>
      <c r="AX1304" s="31"/>
    </row>
    <row r="1305" customFormat="false" ht="16.5" hidden="false" customHeight="true" outlineLevel="0" collapsed="false">
      <c r="A1305" s="23" t="n">
        <v>1304</v>
      </c>
      <c r="B1305" s="24" t="n">
        <v>42398</v>
      </c>
      <c r="C1305" s="23" t="n">
        <v>8341</v>
      </c>
      <c r="D1305" s="25"/>
      <c r="E1305" s="25" t="n">
        <v>269000</v>
      </c>
      <c r="F1305" s="25"/>
      <c r="G1305" s="25" t="n">
        <v>31.808</v>
      </c>
      <c r="H1305" s="25" t="n">
        <v>31.748</v>
      </c>
      <c r="I1305" s="25" t="n">
        <v>1.856</v>
      </c>
      <c r="J1305" s="25" t="n">
        <v>18401.626</v>
      </c>
      <c r="K1305" s="25" t="n">
        <v>900247</v>
      </c>
      <c r="L1305" s="25" t="n">
        <v>760</v>
      </c>
      <c r="M1305" s="25" t="n">
        <v>17.503</v>
      </c>
      <c r="N1305" s="25" t="n">
        <v>248843</v>
      </c>
      <c r="O1305" s="25" t="n">
        <v>12423.2</v>
      </c>
      <c r="P1305" s="25" t="n">
        <v>3487878</v>
      </c>
      <c r="Q1305" s="25" t="n">
        <v>118000</v>
      </c>
      <c r="R1305" s="25" t="n">
        <v>20594</v>
      </c>
      <c r="S1305" s="25" t="n">
        <v>12.065</v>
      </c>
      <c r="T1305" s="25" t="n">
        <v>124.6</v>
      </c>
      <c r="U1305" s="25" t="n">
        <v>19</v>
      </c>
      <c r="V1305" s="25" t="n">
        <v>86.5</v>
      </c>
      <c r="W1305" s="25" t="n">
        <v>116.049533333333</v>
      </c>
      <c r="X1305" s="25" t="n">
        <v>2.85714285714286</v>
      </c>
      <c r="Y1305" s="25" t="n">
        <v>2.53752493858337</v>
      </c>
      <c r="Z1305" s="25" t="n">
        <v>60.5120582580566</v>
      </c>
      <c r="AA1305" s="25" t="n">
        <v>319601</v>
      </c>
      <c r="AB1305" s="26"/>
      <c r="AC1305" s="27" t="n">
        <v>0</v>
      </c>
      <c r="AD1305" s="28" t="n">
        <v>172</v>
      </c>
      <c r="AE1305" s="28" t="n">
        <v>0</v>
      </c>
      <c r="AF1305" s="27"/>
      <c r="AG1305" s="29" t="n">
        <f aca="false">6753.47943187+0.36116788*I1305+0.01252571*N1305-22.85359542*V1305+0.00407811*AA1305-0.00067349*E1305</f>
        <v>9016.44823326528</v>
      </c>
      <c r="AH1305" s="29" t="n">
        <f aca="false">A1305*'Simple Linear Regression'!$B$18+'Simple Linear Regression'!$B$17</f>
        <v>8997.69670435144</v>
      </c>
      <c r="AI1305" s="29" t="n">
        <f aca="false">7491.3971+0.0137554*N1305-0.00058829*E1305-34.3283*V1305+0.30565*L1305+54.6031*M1305</f>
        <v>8974.6962015</v>
      </c>
      <c r="AJ1305" s="29" t="n">
        <f aca="false">7491.3971-0.00058829*E1305+0.30565*L1305+54.6031*M1305+0.0137554*N1305-34.3283*V1305</f>
        <v>8974.6962015</v>
      </c>
      <c r="AK1305" s="30" t="n">
        <f aca="false">11611.58410651-152.38769329*I579+0.00324611*N579-2.92151591*V579-0.00770426*AA579-0.00077781*E579</f>
        <v>9432.17459665636</v>
      </c>
      <c r="AL1305" s="29" t="n">
        <f aca="false">2192.59+2373.87*I1305+0.0316653*N1305-15.7623*V1305+0.00202406*AA1305-0.000740146*E1305-0.00963493*(I1305*N1305)</f>
        <v>9112.61679556256</v>
      </c>
      <c r="AM1305" s="30" t="n">
        <f aca="false">5205.907083+122.0638992*I1305+13.609808*(N1305/1000)-1.245906883*AD1305+0.7746840854*AE1305-134.2474226*AC1305-1547.125689*IF(AND(B1305&gt;=DATE(2020,3,20),B1305&lt;=DATE(2020,6,26)),1,0)</f>
        <v>8604.8671481832</v>
      </c>
      <c r="AN1305" s="30" t="n">
        <f aca="false">IF(ISNUMBER(C1306),C1306,AN1306)-0.8328750492*(AD1307-AD1306)+3.274150872*(AE1307-AE1306)+0.7954612886*((IF(ISNUMBER(C1306),C1306,AN1306)-IF(ISNUMBER(C1305),C1305,AN1305))-(-0.8328750492*(AD1306-AD1305)+3.274150872*(AE1306-AE1305)))-1.394571582*AO1306+0.4181414112*AO1305</f>
        <v>9689.33346304027</v>
      </c>
      <c r="AP1305" s="31" t="n">
        <f aca="false">AQ1305+AR1304+'ARIMAX(1,1,1) Model'!$C$19*(AR1304-AR1303)+'ARIMAX(1,1,1) Model'!$C$20*AS1304</f>
        <v>8904.73793616459</v>
      </c>
      <c r="AQ1305" s="31" t="n">
        <f aca="false">'ARIMAX(1,1,1) Model'!$C$6*I1305+'ARIMAX(1,1,1) Model'!$C$7*N1305/1000+'ARIMAX(1,1,1) Model'!$C$8*AD1305+'ARIMAX(1,1,1) Model'!$C$9*AE1305+'ARIMAX(1,1,1) Model'!$C$10*AC1305+'ARIMAX(1,1,1) Model'!$C$11*IF(AND(B1305&gt;='ARIMAX(1,1,1) Model'!$C$25,B1305&lt;='ARIMAX(1,1,1) Model'!$C$26),1,0)+'ARIMAX(1,1,1) Model'!$C$12*E1305/1000+'ARIMAX(1,1,1) Model'!$C$13*V1305+'ARIMAX(1,1,1) Model'!$C$14*A1305+'ARIMAX(1,1,1) Model'!$C$15*SIN(2*PI()*A1305/'ARIMAX(1,1,1) Model'!$C$24)+'ARIMAX(1,1,1) Model'!$C$16*COS(2*PI()*A1305/'ARIMAX(1,1,1) Model'!$C$24)+'ARIMAX(1,1,1) Model'!$C$17*SIN(4*PI()*A1305/'ARIMAX(1,1,1) Model'!$C$24)+'ARIMAX(1,1,1) Model'!$C$18*COS(4*PI()*A1305/'ARIMAX(1,1,1) Model'!$C$24)</f>
        <v>2222.33003074292</v>
      </c>
      <c r="AR1305" s="31" t="n">
        <f aca="false">IF(ISNUMBER(C1305),C1305,AP1305)-AQ1305</f>
        <v>6118.66996925708</v>
      </c>
      <c r="AS1305" s="31" t="n">
        <f aca="false">IF(ISNUMBER(C1305),C1305-AP1305,0)</f>
        <v>-563.737936164587</v>
      </c>
      <c r="AT1305" s="32"/>
      <c r="AU1305" s="33"/>
      <c r="AV1305" s="33"/>
      <c r="AW1305" s="31"/>
      <c r="AX1305" s="31"/>
    </row>
    <row r="1306" customFormat="false" ht="16.5" hidden="false" customHeight="true" outlineLevel="0" collapsed="false">
      <c r="A1306" s="23" t="n">
        <v>1305</v>
      </c>
      <c r="B1306" s="24" t="n">
        <v>42405</v>
      </c>
      <c r="C1306" s="23" t="n">
        <v>9122</v>
      </c>
      <c r="D1306" s="25"/>
      <c r="E1306" s="25" t="n">
        <v>282000</v>
      </c>
      <c r="F1306" s="25"/>
      <c r="G1306" s="25" t="n">
        <v>31.26</v>
      </c>
      <c r="H1306" s="25" t="n">
        <v>32.184</v>
      </c>
      <c r="I1306" s="25" t="n">
        <v>1.822</v>
      </c>
      <c r="J1306" s="25" t="n">
        <v>18435.137</v>
      </c>
      <c r="K1306" s="25" t="n">
        <v>900247</v>
      </c>
      <c r="L1306" s="25" t="n">
        <v>711</v>
      </c>
      <c r="M1306" s="25" t="n">
        <v>17.503</v>
      </c>
      <c r="N1306" s="25" t="n">
        <v>248843</v>
      </c>
      <c r="O1306" s="25" t="n">
        <v>12452</v>
      </c>
      <c r="P1306" s="25" t="n">
        <v>3487878</v>
      </c>
      <c r="Q1306" s="25" t="n">
        <v>118000</v>
      </c>
      <c r="R1306" s="25" t="n">
        <v>20594</v>
      </c>
      <c r="S1306" s="25" t="n">
        <v>12.065</v>
      </c>
      <c r="T1306" s="25" t="n">
        <v>125.3</v>
      </c>
      <c r="U1306" s="25" t="n">
        <v>19</v>
      </c>
      <c r="V1306" s="25" t="n">
        <v>91.7</v>
      </c>
      <c r="W1306" s="25" t="n">
        <v>115.434733333333</v>
      </c>
      <c r="X1306" s="25" t="n">
        <v>2.85714285714286</v>
      </c>
      <c r="Y1306" s="25" t="n">
        <v>2.53752493858337</v>
      </c>
      <c r="Z1306" s="25" t="n">
        <v>60.5120582580566</v>
      </c>
      <c r="AA1306" s="25" t="n">
        <v>319601</v>
      </c>
      <c r="AB1306" s="26"/>
      <c r="AC1306" s="27" t="n">
        <v>0</v>
      </c>
      <c r="AD1306" s="28" t="n">
        <v>135</v>
      </c>
      <c r="AE1306" s="28" t="n">
        <v>1</v>
      </c>
      <c r="AF1306" s="27"/>
      <c r="AG1306" s="29" t="n">
        <f aca="false">6753.47943187+0.36116788*I1306+0.01252571*N1306-22.85359542*V1306+0.00407811*AA1306-0.00067349*E1306</f>
        <v>8888.84188737336</v>
      </c>
      <c r="AH1306" s="29" t="n">
        <f aca="false">A1306*'Simple Linear Regression'!$B$18+'Simple Linear Regression'!$B$17</f>
        <v>8998.54974143535</v>
      </c>
      <c r="AI1306" s="29" t="n">
        <f aca="false">7491.3971+0.0137554*N1306-0.00058829*E1306-34.3283*V1306+0.30565*L1306+54.6031*M1306</f>
        <v>8773.5644215</v>
      </c>
      <c r="AJ1306" s="29" t="n">
        <f aca="false">7491.3971-0.00058829*E1306+0.30565*L1306+54.6031*M1306+0.0137554*N1306-34.3283*V1306</f>
        <v>8773.5644215</v>
      </c>
      <c r="AK1306" s="30" t="n">
        <f aca="false">11611.58410651-152.38769329*I580+0.00324611*N580-2.92151591*V580-0.00770426*AA580-0.00077781*E580</f>
        <v>9416.63769004424</v>
      </c>
      <c r="AL1306" s="29" t="n">
        <f aca="false">2192.59+2373.87*I1306+0.0316653*N1306-15.7623*V1306+0.00202406*AA1306-0.000740146*E1306-0.00963493*(I1306*N1306)</f>
        <v>9021.83724368622</v>
      </c>
      <c r="AM1306" s="30" t="n">
        <f aca="false">5205.907083+122.0638992*I1306+13.609808*(N1306/1000)-1.245906883*AD1306+0.7746840854*AE1306-134.2474226*AC1306-1547.125689*IF(AND(B1306&gt;=DATE(2020,3,20),B1306&lt;=DATE(2020,6,26)),1,0)</f>
        <v>8647.5902143668</v>
      </c>
      <c r="AN1306" s="30" t="n">
        <f aca="false">IF(ISNUMBER(C1307),C1307,AN1307)-0.8328750492*(AD1308-AD1307)+3.274150872*(AE1308-AE1307)+0.7954612886*((IF(ISNUMBER(C1307),C1307,AN1307)-IF(ISNUMBER(C1306),C1306,AN1306))-(-0.8328750492*(AD1307-AD1306)+3.274150872*(AE1307-AE1306)))-1.394571582*AO1307+0.4181414112*AO1306</f>
        <v>9306.6034591131</v>
      </c>
      <c r="AP1306" s="31" t="n">
        <f aca="false">AQ1306+AR1305+'ARIMAX(1,1,1) Model'!$C$19*(AR1305-AR1304)+'ARIMAX(1,1,1) Model'!$C$20*AS1305</f>
        <v>8851.57570131486</v>
      </c>
      <c r="AQ1306" s="31" t="n">
        <f aca="false">'ARIMAX(1,1,1) Model'!$C$6*I1306+'ARIMAX(1,1,1) Model'!$C$7*N1306/1000+'ARIMAX(1,1,1) Model'!$C$8*AD1306+'ARIMAX(1,1,1) Model'!$C$9*AE1306+'ARIMAX(1,1,1) Model'!$C$10*AC1306+'ARIMAX(1,1,1) Model'!$C$11*IF(AND(B1306&gt;='ARIMAX(1,1,1) Model'!$C$25,B1306&lt;='ARIMAX(1,1,1) Model'!$C$26),1,0)+'ARIMAX(1,1,1) Model'!$C$12*E1306/1000+'ARIMAX(1,1,1) Model'!$C$13*V1306+'ARIMAX(1,1,1) Model'!$C$14*A1306+'ARIMAX(1,1,1) Model'!$C$15*SIN(2*PI()*A1306/'ARIMAX(1,1,1) Model'!$C$24)+'ARIMAX(1,1,1) Model'!$C$16*COS(2*PI()*A1306/'ARIMAX(1,1,1) Model'!$C$24)+'ARIMAX(1,1,1) Model'!$C$17*SIN(4*PI()*A1306/'ARIMAX(1,1,1) Model'!$C$24)+'ARIMAX(1,1,1) Model'!$C$18*COS(4*PI()*A1306/'ARIMAX(1,1,1) Model'!$C$24)</f>
        <v>2284.66405950698</v>
      </c>
      <c r="AR1306" s="31" t="n">
        <f aca="false">IF(ISNUMBER(C1306),C1306,AP1306)-AQ1306</f>
        <v>6837.33594049302</v>
      </c>
      <c r="AS1306" s="31" t="n">
        <f aca="false">IF(ISNUMBER(C1306),C1306-AP1306,0)</f>
        <v>270.424298685144</v>
      </c>
      <c r="AT1306" s="32"/>
      <c r="AU1306" s="33"/>
      <c r="AV1306" s="33"/>
      <c r="AW1306" s="31"/>
      <c r="AX1306" s="31"/>
    </row>
    <row r="1307" customFormat="false" ht="16.5" hidden="false" customHeight="true" outlineLevel="0" collapsed="false">
      <c r="A1307" s="23" t="n">
        <v>1306</v>
      </c>
      <c r="B1307" s="24" t="n">
        <v>42412</v>
      </c>
      <c r="C1307" s="23" t="n">
        <v>9203</v>
      </c>
      <c r="D1307" s="25"/>
      <c r="E1307" s="25" t="n">
        <v>266000</v>
      </c>
      <c r="F1307" s="25"/>
      <c r="G1307" s="25" t="n">
        <v>28.144</v>
      </c>
      <c r="H1307" s="25" t="n">
        <v>30.41</v>
      </c>
      <c r="I1307" s="25" t="n">
        <v>1.759</v>
      </c>
      <c r="J1307" s="25" t="n">
        <v>18435.137</v>
      </c>
      <c r="K1307" s="25" t="n">
        <v>956049</v>
      </c>
      <c r="L1307" s="25" t="n">
        <v>711</v>
      </c>
      <c r="M1307" s="25" t="n">
        <v>17.503</v>
      </c>
      <c r="N1307" s="25" t="n">
        <v>248843</v>
      </c>
      <c r="O1307" s="25" t="n">
        <v>12452</v>
      </c>
      <c r="P1307" s="25" t="n">
        <v>3487878</v>
      </c>
      <c r="Q1307" s="25" t="n">
        <v>118000</v>
      </c>
      <c r="R1307" s="25" t="n">
        <v>20594</v>
      </c>
      <c r="S1307" s="25" t="n">
        <v>12.065</v>
      </c>
      <c r="T1307" s="25" t="n">
        <v>125.3</v>
      </c>
      <c r="U1307" s="25" t="n">
        <v>19</v>
      </c>
      <c r="V1307" s="25" t="n">
        <v>91.7</v>
      </c>
      <c r="W1307" s="25" t="n">
        <v>114.67904</v>
      </c>
      <c r="X1307" s="25" t="n">
        <v>2.85714285714286</v>
      </c>
      <c r="Y1307" s="25" t="n">
        <v>2.53752493858337</v>
      </c>
      <c r="Z1307" s="25" t="n">
        <v>60.5120582580566</v>
      </c>
      <c r="AA1307" s="25" t="n">
        <v>319601</v>
      </c>
      <c r="AB1307" s="26"/>
      <c r="AC1307" s="27" t="n">
        <v>0</v>
      </c>
      <c r="AD1307" s="28" t="n">
        <v>171.9</v>
      </c>
      <c r="AE1307" s="28" t="n">
        <v>2.2</v>
      </c>
      <c r="AF1307" s="27"/>
      <c r="AG1307" s="29" t="n">
        <f aca="false">6753.47943187+0.36116788*I1307+0.01252571*N1307-22.85359542*V1307+0.00407811*AA1307-0.00067349*E1307</f>
        <v>8899.59497379692</v>
      </c>
      <c r="AH1307" s="29" t="n">
        <f aca="false">A1307*'Simple Linear Regression'!$B$18+'Simple Linear Regression'!$B$17</f>
        <v>8999.40277851925</v>
      </c>
      <c r="AI1307" s="29" t="n">
        <f aca="false">7491.3971+0.0137554*N1307-0.00058829*E1307-34.3283*V1307+0.30565*L1307+54.6031*M1307</f>
        <v>8782.9770615</v>
      </c>
      <c r="AJ1307" s="29" t="n">
        <f aca="false">7491.3971-0.00058829*E1307+0.30565*L1307+54.6031*M1307+0.0137554*N1307-34.3283*V1307</f>
        <v>8782.9770615</v>
      </c>
      <c r="AK1307" s="30" t="n">
        <f aca="false">11611.58410651-152.38769329*I581+0.00324611*N581-2.92151591*V581-0.00770426*AA581-0.00077781*E581</f>
        <v>9399.15439227433</v>
      </c>
      <c r="AL1307" s="29" t="n">
        <f aca="false">2192.59+2373.87*I1307+0.0316653*N1307-15.7623*V1307+0.00202406*AA1307-0.000740146*E1307-0.00963493*(I1307*N1307)</f>
        <v>9035.17361750359</v>
      </c>
      <c r="AM1307" s="30" t="n">
        <f aca="false">5205.907083+122.0638992*I1307+13.609808*(N1307/1000)-1.245906883*AD1307+0.7746840854*AE1307-134.2474226*AC1307-1547.125689*IF(AND(B1307&gt;=DATE(2020,3,20),B1307&lt;=DATE(2020,6,26)),1,0)</f>
        <v>8594.85584563698</v>
      </c>
      <c r="AN1307" s="30" t="n">
        <f aca="false">IF(ISNUMBER(C1308),C1308,AN1308)-0.8328750492*(AD1309-AD1308)+3.274150872*(AE1309-AE1308)+0.7954612886*((IF(ISNUMBER(C1308),C1308,AN1308)-IF(ISNUMBER(C1307),C1307,AN1307))-(-0.8328750492*(AD1308-AD1307)+3.274150872*(AE1308-AE1307)))-1.394571582*AO1308+0.4181414112*AO1307</f>
        <v>9888.11844808444</v>
      </c>
      <c r="AP1307" s="31" t="n">
        <f aca="false">AQ1307+AR1306+'ARIMAX(1,1,1) Model'!$C$19*(AR1306-AR1305)+'ARIMAX(1,1,1) Model'!$C$20*AS1306</f>
        <v>9012.38309330731</v>
      </c>
      <c r="AQ1307" s="31" t="n">
        <f aca="false">'ARIMAX(1,1,1) Model'!$C$6*I1307+'ARIMAX(1,1,1) Model'!$C$7*N1307/1000+'ARIMAX(1,1,1) Model'!$C$8*AD1307+'ARIMAX(1,1,1) Model'!$C$9*AE1307+'ARIMAX(1,1,1) Model'!$C$10*AC1307+'ARIMAX(1,1,1) Model'!$C$11*IF(AND(B1307&gt;='ARIMAX(1,1,1) Model'!$C$25,B1307&lt;='ARIMAX(1,1,1) Model'!$C$26),1,0)+'ARIMAX(1,1,1) Model'!$C$12*E1307/1000+'ARIMAX(1,1,1) Model'!$C$13*V1307+'ARIMAX(1,1,1) Model'!$C$14*A1307+'ARIMAX(1,1,1) Model'!$C$15*SIN(2*PI()*A1307/'ARIMAX(1,1,1) Model'!$C$24)+'ARIMAX(1,1,1) Model'!$C$16*COS(2*PI()*A1307/'ARIMAX(1,1,1) Model'!$C$24)+'ARIMAX(1,1,1) Model'!$C$17*SIN(4*PI()*A1307/'ARIMAX(1,1,1) Model'!$C$24)+'ARIMAX(1,1,1) Model'!$C$18*COS(4*PI()*A1307/'ARIMAX(1,1,1) Model'!$C$24)</f>
        <v>2348.35892526727</v>
      </c>
      <c r="AR1307" s="31" t="n">
        <f aca="false">IF(ISNUMBER(C1307),C1307,AP1307)-AQ1307</f>
        <v>6854.64107473273</v>
      </c>
      <c r="AS1307" s="31" t="n">
        <f aca="false">IF(ISNUMBER(C1307),C1307-AP1307,0)</f>
        <v>190.616906692694</v>
      </c>
      <c r="AT1307" s="32"/>
      <c r="AU1307" s="33"/>
      <c r="AV1307" s="33"/>
      <c r="AW1307" s="31"/>
      <c r="AX1307" s="31"/>
    </row>
    <row r="1308" customFormat="false" ht="16.5" hidden="false" customHeight="true" outlineLevel="0" collapsed="false">
      <c r="A1308" s="23" t="n">
        <v>1307</v>
      </c>
      <c r="B1308" s="24" t="n">
        <v>42419</v>
      </c>
      <c r="C1308" s="23" t="n">
        <v>9576</v>
      </c>
      <c r="D1308" s="25"/>
      <c r="E1308" s="25" t="n">
        <v>262000</v>
      </c>
      <c r="F1308" s="25"/>
      <c r="G1308" s="25" t="n">
        <v>30.0225</v>
      </c>
      <c r="H1308" s="25" t="n">
        <v>32.29</v>
      </c>
      <c r="I1308" s="25" t="n">
        <v>1.724</v>
      </c>
      <c r="J1308" s="25" t="n">
        <v>18435.137</v>
      </c>
      <c r="K1308" s="25" t="n">
        <v>956049</v>
      </c>
      <c r="L1308" s="25" t="n">
        <v>711</v>
      </c>
      <c r="M1308" s="25" t="n">
        <v>18.054</v>
      </c>
      <c r="N1308" s="25" t="n">
        <v>259424</v>
      </c>
      <c r="O1308" s="25" t="n">
        <v>12452</v>
      </c>
      <c r="P1308" s="25" t="n">
        <v>3487878</v>
      </c>
      <c r="Q1308" s="25" t="n">
        <v>118000</v>
      </c>
      <c r="R1308" s="25" t="n">
        <v>20594</v>
      </c>
      <c r="S1308" s="25" t="n">
        <v>12.065</v>
      </c>
      <c r="T1308" s="25" t="n">
        <v>125.3</v>
      </c>
      <c r="U1308" s="25" t="n">
        <v>19</v>
      </c>
      <c r="V1308" s="25" t="n">
        <v>91.7</v>
      </c>
      <c r="W1308" s="25" t="n">
        <v>114.2667</v>
      </c>
      <c r="X1308" s="25" t="n">
        <v>2.85714285714286</v>
      </c>
      <c r="Y1308" s="25" t="n">
        <v>2.41750741004944</v>
      </c>
      <c r="Z1308" s="25" t="n">
        <v>60.5120582580566</v>
      </c>
      <c r="AA1308" s="25" t="n">
        <v>319601</v>
      </c>
      <c r="AB1308" s="26"/>
      <c r="AC1308" s="27" t="n">
        <v>0</v>
      </c>
      <c r="AD1308" s="28" t="n">
        <v>154.4</v>
      </c>
      <c r="AE1308" s="28" t="n">
        <v>3.2</v>
      </c>
      <c r="AF1308" s="27"/>
      <c r="AG1308" s="29" t="n">
        <f aca="false">6753.47943187+0.36116788*I1308+0.01252571*N1308-22.85359542*V1308+0.00407811*AA1308-0.00067349*E1308</f>
        <v>9034.81083043112</v>
      </c>
      <c r="AH1308" s="29" t="n">
        <f aca="false">A1308*'Simple Linear Regression'!$B$18+'Simple Linear Regression'!$B$17</f>
        <v>9000.25581560315</v>
      </c>
      <c r="AI1308" s="29" t="n">
        <f aca="false">7491.3971+0.0137554*N1308-0.00058829*E1308-34.3283*V1308+0.30565*L1308+54.6031*M1308</f>
        <v>8960.962417</v>
      </c>
      <c r="AJ1308" s="29" t="n">
        <f aca="false">7491.3971-0.00058829*E1308+0.30565*L1308+54.6031*M1308+0.0137554*N1308-34.3283*V1308</f>
        <v>8960.962417</v>
      </c>
      <c r="AK1308" s="30" t="n">
        <f aca="false">11611.58410651-152.38769329*I582+0.00324611*N582-2.92151591*V582-0.00770426*AA582-0.00077781*E582</f>
        <v>9348.05050762048</v>
      </c>
      <c r="AL1308" s="29" t="n">
        <f aca="false">2192.59+2373.87*I1308+0.0316653*N1308-15.7623*V1308+0.00202406*AA1308-0.000740146*E1308-0.00963493*(I1308*N1308)</f>
        <v>9198.25779878832</v>
      </c>
      <c r="AM1308" s="30" t="n">
        <f aca="false">5205.907083+122.0638992*I1308+13.609808*(N1308/1000)-1.245906883*AD1308+0.7746840854*AE1308-134.2474226*AC1308-1547.125689*IF(AND(B1308&gt;=DATE(2020,3,20),B1308&lt;=DATE(2020,6,26)),1,0)</f>
        <v>8757.16704215088</v>
      </c>
      <c r="AN1308" s="30" t="n">
        <f aca="false">IF(ISNUMBER(C1309),C1309,AN1309)-0.8328750492*(AD1310-AD1309)+3.274150872*(AE1310-AE1309)+0.7954612886*((IF(ISNUMBER(C1309),C1309,AN1309)-IF(ISNUMBER(C1308),C1308,AN1308))-(-0.8328750492*(AD1309-AD1308)+3.274150872*(AE1309-AE1308)))-1.394571582*AO1309+0.4181414112*AO1308</f>
        <v>8735.59209950074</v>
      </c>
      <c r="AP1308" s="31" t="n">
        <f aca="false">AQ1308+AR1307+'ARIMAX(1,1,1) Model'!$C$19*(AR1307-AR1306)+'ARIMAX(1,1,1) Model'!$C$20*AS1307</f>
        <v>9064.37395381351</v>
      </c>
      <c r="AQ1308" s="31" t="n">
        <f aca="false">'ARIMAX(1,1,1) Model'!$C$6*I1308+'ARIMAX(1,1,1) Model'!$C$7*N1308/1000+'ARIMAX(1,1,1) Model'!$C$8*AD1308+'ARIMAX(1,1,1) Model'!$C$9*AE1308+'ARIMAX(1,1,1) Model'!$C$10*AC1308+'ARIMAX(1,1,1) Model'!$C$11*IF(AND(B1308&gt;='ARIMAX(1,1,1) Model'!$C$25,B1308&lt;='ARIMAX(1,1,1) Model'!$C$26),1,0)+'ARIMAX(1,1,1) Model'!$C$12*E1308/1000+'ARIMAX(1,1,1) Model'!$C$13*V1308+'ARIMAX(1,1,1) Model'!$C$14*A1308+'ARIMAX(1,1,1) Model'!$C$15*SIN(2*PI()*A1308/'ARIMAX(1,1,1) Model'!$C$24)+'ARIMAX(1,1,1) Model'!$C$16*COS(2*PI()*A1308/'ARIMAX(1,1,1) Model'!$C$24)+'ARIMAX(1,1,1) Model'!$C$17*SIN(4*PI()*A1308/'ARIMAX(1,1,1) Model'!$C$24)+'ARIMAX(1,1,1) Model'!$C$18*COS(4*PI()*A1308/'ARIMAX(1,1,1) Model'!$C$24)</f>
        <v>2379.61621127364</v>
      </c>
      <c r="AR1308" s="31" t="n">
        <f aca="false">IF(ISNUMBER(C1308),C1308,AP1308)-AQ1308</f>
        <v>7196.38378872636</v>
      </c>
      <c r="AS1308" s="31" t="n">
        <f aca="false">IF(ISNUMBER(C1308),C1308-AP1308,0)</f>
        <v>511.626046186495</v>
      </c>
      <c r="AT1308" s="32"/>
      <c r="AU1308" s="33"/>
      <c r="AV1308" s="33"/>
      <c r="AW1308" s="31"/>
      <c r="AX1308" s="31"/>
    </row>
    <row r="1309" customFormat="false" ht="16.5" hidden="false" customHeight="true" outlineLevel="0" collapsed="false">
      <c r="A1309" s="23" t="n">
        <v>1308</v>
      </c>
      <c r="B1309" s="24" t="n">
        <v>42426</v>
      </c>
      <c r="C1309" s="23" t="n">
        <v>9121</v>
      </c>
      <c r="D1309" s="25"/>
      <c r="E1309" s="25" t="n">
        <v>270000</v>
      </c>
      <c r="F1309" s="25"/>
      <c r="G1309" s="25" t="n">
        <v>31.322</v>
      </c>
      <c r="H1309" s="25" t="n">
        <v>33.116</v>
      </c>
      <c r="I1309" s="25" t="n">
        <v>1.73</v>
      </c>
      <c r="J1309" s="25" t="n">
        <v>18435.137</v>
      </c>
      <c r="K1309" s="25" t="n">
        <v>956049</v>
      </c>
      <c r="L1309" s="25" t="n">
        <v>711</v>
      </c>
      <c r="M1309" s="25" t="n">
        <v>18.054</v>
      </c>
      <c r="N1309" s="25" t="n">
        <v>259424</v>
      </c>
      <c r="O1309" s="25" t="n">
        <v>12452</v>
      </c>
      <c r="P1309" s="25" t="n">
        <v>3487878</v>
      </c>
      <c r="Q1309" s="25" t="n">
        <v>118000</v>
      </c>
      <c r="R1309" s="25" t="n">
        <v>20594</v>
      </c>
      <c r="S1309" s="25" t="n">
        <v>12.116</v>
      </c>
      <c r="T1309" s="25" t="n">
        <v>125.3</v>
      </c>
      <c r="U1309" s="25" t="n">
        <v>19</v>
      </c>
      <c r="V1309" s="25" t="n">
        <v>91.7</v>
      </c>
      <c r="W1309" s="25" t="n">
        <v>114.04985</v>
      </c>
      <c r="X1309" s="25" t="n">
        <v>2.85714285714286</v>
      </c>
      <c r="Y1309" s="25" t="n">
        <v>2.41750741004944</v>
      </c>
      <c r="Z1309" s="25" t="n">
        <v>60.5120582580566</v>
      </c>
      <c r="AA1309" s="25" t="n">
        <v>319601</v>
      </c>
      <c r="AB1309" s="26"/>
      <c r="AC1309" s="27" t="n">
        <v>0</v>
      </c>
      <c r="AD1309" s="28" t="n">
        <v>110.2</v>
      </c>
      <c r="AE1309" s="28" t="n">
        <v>1</v>
      </c>
      <c r="AF1309" s="27"/>
      <c r="AG1309" s="29" t="n">
        <f aca="false">6753.47943187+0.36116788*I1309+0.01252571*N1309-22.85359542*V1309+0.00407811*AA1309-0.00067349*E1309</f>
        <v>9029.4250774384</v>
      </c>
      <c r="AH1309" s="29" t="n">
        <f aca="false">A1309*'Simple Linear Regression'!$B$18+'Simple Linear Regression'!$B$17</f>
        <v>9001.10885268706</v>
      </c>
      <c r="AI1309" s="29" t="n">
        <f aca="false">7491.3971+0.0137554*N1309-0.00058829*E1309-34.3283*V1309+0.30565*L1309+54.6031*M1309</f>
        <v>8956.256097</v>
      </c>
      <c r="AJ1309" s="29" t="n">
        <f aca="false">7491.3971-0.00058829*E1309+0.30565*L1309+54.6031*M1309+0.0137554*N1309-34.3283*V1309</f>
        <v>8956.256097</v>
      </c>
      <c r="AK1309" s="30" t="n">
        <f aca="false">11611.58410651-152.38769329*I583+0.00324611*N583-2.92151591*V583-0.00770426*AA583-0.00077781*E583</f>
        <v>9321.93194218282</v>
      </c>
      <c r="AL1309" s="29" t="n">
        <f aca="false">2192.59+2373.87*I1309+0.0316653*N1309-15.7623*V1309+0.00202406*AA1309-0.000740146*E1309-0.00963493*(I1309*N1309)</f>
        <v>9191.5826583064</v>
      </c>
      <c r="AM1309" s="30" t="n">
        <f aca="false">5205.907083+122.0638992*I1309+13.609808*(N1309/1000)-1.245906883*AD1309+0.7746840854*AE1309-134.2474226*AC1309-1547.125689*IF(AND(B1309&gt;=DATE(2020,3,20),B1309&lt;=DATE(2020,6,26)),1,0)</f>
        <v>8811.2642047868</v>
      </c>
      <c r="AN1309" s="30" t="n">
        <f aca="false">IF(ISNUMBER(C1310),C1310,AN1310)-0.8328750492*(AD1311-AD1310)+3.274150872*(AE1311-AE1310)+0.7954612886*((IF(ISNUMBER(C1310),C1310,AN1310)-IF(ISNUMBER(C1309),C1309,AN1309))-(-0.8328750492*(AD1310-AD1309)+3.274150872*(AE1310-AE1309)))-1.394571582*AO1310+0.4181414112*AO1309</f>
        <v>9670.31374314377</v>
      </c>
      <c r="AP1309" s="31" t="n">
        <f aca="false">AQ1309+AR1308+'ARIMAX(1,1,1) Model'!$C$19*(AR1308-AR1307)+'ARIMAX(1,1,1) Model'!$C$20*AS1308</f>
        <v>9135.94121978908</v>
      </c>
      <c r="AQ1309" s="31" t="n">
        <f aca="false">'ARIMAX(1,1,1) Model'!$C$6*I1309+'ARIMAX(1,1,1) Model'!$C$7*N1309/1000+'ARIMAX(1,1,1) Model'!$C$8*AD1309+'ARIMAX(1,1,1) Model'!$C$9*AE1309+'ARIMAX(1,1,1) Model'!$C$10*AC1309+'ARIMAX(1,1,1) Model'!$C$11*IF(AND(B1309&gt;='ARIMAX(1,1,1) Model'!$C$25,B1309&lt;='ARIMAX(1,1,1) Model'!$C$26),1,0)+'ARIMAX(1,1,1) Model'!$C$12*E1309/1000+'ARIMAX(1,1,1) Model'!$C$13*V1309+'ARIMAX(1,1,1) Model'!$C$14*A1309+'ARIMAX(1,1,1) Model'!$C$15*SIN(2*PI()*A1309/'ARIMAX(1,1,1) Model'!$C$24)+'ARIMAX(1,1,1) Model'!$C$16*COS(2*PI()*A1309/'ARIMAX(1,1,1) Model'!$C$24)+'ARIMAX(1,1,1) Model'!$C$17*SIN(4*PI()*A1309/'ARIMAX(1,1,1) Model'!$C$24)+'ARIMAX(1,1,1) Model'!$C$18*COS(4*PI()*A1309/'ARIMAX(1,1,1) Model'!$C$24)</f>
        <v>2366.73285887898</v>
      </c>
      <c r="AR1309" s="31" t="n">
        <f aca="false">IF(ISNUMBER(C1309),C1309,AP1309)-AQ1309</f>
        <v>6754.26714112102</v>
      </c>
      <c r="AS1309" s="31" t="n">
        <f aca="false">IF(ISNUMBER(C1309),C1309-AP1309,0)</f>
        <v>-14.9412197890761</v>
      </c>
      <c r="AT1309" s="32"/>
      <c r="AU1309" s="33"/>
      <c r="AV1309" s="33"/>
      <c r="AW1309" s="31"/>
      <c r="AX1309" s="31"/>
    </row>
    <row r="1310" customFormat="false" ht="16.5" hidden="false" customHeight="true" outlineLevel="0" collapsed="false">
      <c r="A1310" s="23" t="n">
        <v>1309</v>
      </c>
      <c r="B1310" s="24" t="n">
        <v>42433</v>
      </c>
      <c r="C1310" s="23" t="n">
        <v>9411</v>
      </c>
      <c r="D1310" s="25"/>
      <c r="E1310" s="25" t="n">
        <v>269000</v>
      </c>
      <c r="F1310" s="25"/>
      <c r="G1310" s="25" t="n">
        <v>34.434</v>
      </c>
      <c r="H1310" s="25" t="n">
        <v>36.278</v>
      </c>
      <c r="I1310" s="25" t="n">
        <v>1.783</v>
      </c>
      <c r="J1310" s="25" t="n">
        <v>18435.137</v>
      </c>
      <c r="K1310" s="25" t="n">
        <v>956049</v>
      </c>
      <c r="L1310" s="25" t="n">
        <v>711</v>
      </c>
      <c r="M1310" s="25" t="n">
        <v>18.054</v>
      </c>
      <c r="N1310" s="25" t="n">
        <v>259424</v>
      </c>
      <c r="O1310" s="25" t="n">
        <v>12452</v>
      </c>
      <c r="P1310" s="25" t="n">
        <v>3487878</v>
      </c>
      <c r="Q1310" s="25" t="n">
        <v>118000</v>
      </c>
      <c r="R1310" s="25" t="n">
        <v>20206</v>
      </c>
      <c r="S1310" s="25" t="n">
        <v>12.116</v>
      </c>
      <c r="T1310" s="25" t="n">
        <v>125.3</v>
      </c>
      <c r="U1310" s="25" t="n">
        <v>19</v>
      </c>
      <c r="V1310" s="25" t="n">
        <v>91.7</v>
      </c>
      <c r="W1310" s="25" t="n">
        <v>114.09296</v>
      </c>
      <c r="X1310" s="25" t="n">
        <v>2.85714285714286</v>
      </c>
      <c r="Y1310" s="25" t="n">
        <v>2.41750741004944</v>
      </c>
      <c r="Z1310" s="25" t="n">
        <v>60.5120582580566</v>
      </c>
      <c r="AA1310" s="25" t="n">
        <v>322113</v>
      </c>
      <c r="AB1310" s="26"/>
      <c r="AC1310" s="27" t="n">
        <v>0</v>
      </c>
      <c r="AD1310" s="28" t="n">
        <v>116</v>
      </c>
      <c r="AE1310" s="28" t="n">
        <v>2.5</v>
      </c>
      <c r="AF1310" s="27"/>
      <c r="AG1310" s="29" t="n">
        <f aca="false">6753.47943187+0.36116788*I1310+0.01252571*N1310-22.85359542*V1310+0.00407811*AA1310-0.00067349*E1310</f>
        <v>9040.36192165604</v>
      </c>
      <c r="AH1310" s="29" t="n">
        <f aca="false">A1310*'Simple Linear Regression'!$B$18+'Simple Linear Regression'!$B$17</f>
        <v>9001.96188977096</v>
      </c>
      <c r="AI1310" s="29" t="n">
        <f aca="false">7491.3971+0.0137554*N1310-0.00058829*E1310-34.3283*V1310+0.30565*L1310+54.6031*M1310</f>
        <v>8956.844387</v>
      </c>
      <c r="AJ1310" s="29" t="n">
        <f aca="false">7491.3971-0.00058829*E1310+0.30565*L1310+54.6031*M1310+0.0137554*N1310-34.3283*V1310</f>
        <v>8956.844387</v>
      </c>
      <c r="AK1310" s="30" t="n">
        <f aca="false">11611.58410651-152.38769329*I584+0.00324611*N584-2.92151591*V584-0.00770426*AA584-0.00077781*E584</f>
        <v>9267.73285907741</v>
      </c>
      <c r="AL1310" s="29" t="n">
        <f aca="false">2192.59+2373.87*I1310+0.0316653*N1310-15.7623*V1310+0.00202406*AA1310-0.000740146*E1310-0.00963493*(I1310*N1310)</f>
        <v>9190.74715276944</v>
      </c>
      <c r="AM1310" s="30" t="n">
        <f aca="false">5205.907083+122.0638992*I1310+13.609808*(N1310/1000)-1.245906883*AD1310+0.7746840854*AE1310-134.2474226*AC1310-1547.125689*IF(AND(B1310&gt;=DATE(2020,3,20),B1310&lt;=DATE(2020,6,26)),1,0)</f>
        <v>8811.6693576511</v>
      </c>
      <c r="AN1310" s="30" t="n">
        <f aca="false">IF(ISNUMBER(C1311),C1311,AN1311)-0.8328750492*(AD1312-AD1311)+3.274150872*(AE1312-AE1311)+0.7954612886*((IF(ISNUMBER(C1311),C1311,AN1311)-IF(ISNUMBER(C1310),C1310,AN1310))-(-0.8328750492*(AD1311-AD1310)+3.274150872*(AE1311-AE1310)))-1.394571582*AO1311+0.4181414112*AO1310</f>
        <v>9501.91954901086</v>
      </c>
      <c r="AP1310" s="31" t="n">
        <f aca="false">AQ1310+AR1309+'ARIMAX(1,1,1) Model'!$C$19*(AR1309-AR1308)+'ARIMAX(1,1,1) Model'!$C$20*AS1309</f>
        <v>9125.94224865762</v>
      </c>
      <c r="AQ1310" s="31" t="n">
        <f aca="false">'ARIMAX(1,1,1) Model'!$C$6*I1310+'ARIMAX(1,1,1) Model'!$C$7*N1310/1000+'ARIMAX(1,1,1) Model'!$C$8*AD1310+'ARIMAX(1,1,1) Model'!$C$9*AE1310+'ARIMAX(1,1,1) Model'!$C$10*AC1310+'ARIMAX(1,1,1) Model'!$C$11*IF(AND(B1310&gt;='ARIMAX(1,1,1) Model'!$C$25,B1310&lt;='ARIMAX(1,1,1) Model'!$C$26),1,0)+'ARIMAX(1,1,1) Model'!$C$12*E1310/1000+'ARIMAX(1,1,1) Model'!$C$13*V1310+'ARIMAX(1,1,1) Model'!$C$14*A1310+'ARIMAX(1,1,1) Model'!$C$15*SIN(2*PI()*A1310/'ARIMAX(1,1,1) Model'!$C$24)+'ARIMAX(1,1,1) Model'!$C$16*COS(2*PI()*A1310/'ARIMAX(1,1,1) Model'!$C$24)+'ARIMAX(1,1,1) Model'!$C$17*SIN(4*PI()*A1310/'ARIMAX(1,1,1) Model'!$C$24)+'ARIMAX(1,1,1) Model'!$C$18*COS(4*PI()*A1310/'ARIMAX(1,1,1) Model'!$C$24)</f>
        <v>2401.34712583502</v>
      </c>
      <c r="AR1310" s="31" t="n">
        <f aca="false">IF(ISNUMBER(C1310),C1310,AP1310)-AQ1310</f>
        <v>7009.65287416498</v>
      </c>
      <c r="AS1310" s="31" t="n">
        <f aca="false">IF(ISNUMBER(C1310),C1310-AP1310,0)</f>
        <v>285.057751342381</v>
      </c>
      <c r="AT1310" s="32"/>
      <c r="AU1310" s="33"/>
      <c r="AV1310" s="33"/>
      <c r="AW1310" s="31"/>
      <c r="AX1310" s="31"/>
    </row>
    <row r="1311" customFormat="false" ht="16.5" hidden="false" customHeight="true" outlineLevel="0" collapsed="false">
      <c r="A1311" s="23" t="n">
        <v>1310</v>
      </c>
      <c r="B1311" s="24" t="n">
        <v>42440</v>
      </c>
      <c r="C1311" s="23" t="n">
        <v>9458</v>
      </c>
      <c r="D1311" s="25"/>
      <c r="E1311" s="25" t="n">
        <v>255000</v>
      </c>
      <c r="F1311" s="25"/>
      <c r="G1311" s="25" t="n">
        <v>37.694</v>
      </c>
      <c r="H1311" s="25" t="n">
        <v>39.296</v>
      </c>
      <c r="I1311" s="25" t="n">
        <v>1.841</v>
      </c>
      <c r="J1311" s="25" t="n">
        <v>18435.137</v>
      </c>
      <c r="K1311" s="25" t="n">
        <v>851059</v>
      </c>
      <c r="L1311" s="25" t="n">
        <v>643</v>
      </c>
      <c r="M1311" s="25" t="n">
        <v>18.054</v>
      </c>
      <c r="N1311" s="25" t="n">
        <v>259424</v>
      </c>
      <c r="O1311" s="25" t="n">
        <v>12478</v>
      </c>
      <c r="P1311" s="25" t="n">
        <v>3487878</v>
      </c>
      <c r="Q1311" s="25" t="n">
        <v>118000</v>
      </c>
      <c r="R1311" s="25" t="n">
        <v>20206</v>
      </c>
      <c r="S1311" s="25" t="n">
        <v>12.116</v>
      </c>
      <c r="T1311" s="25" t="n">
        <v>125.3</v>
      </c>
      <c r="U1311" s="25" t="n">
        <v>19</v>
      </c>
      <c r="V1311" s="25" t="n">
        <v>92.6</v>
      </c>
      <c r="W1311" s="25" t="n">
        <v>113.57034</v>
      </c>
      <c r="X1311" s="25" t="n">
        <v>2.85714285714286</v>
      </c>
      <c r="Y1311" s="25" t="n">
        <v>2.41750741004944</v>
      </c>
      <c r="Z1311" s="25" t="n">
        <v>60.5120582580566</v>
      </c>
      <c r="AA1311" s="25" t="n">
        <v>322113</v>
      </c>
      <c r="AB1311" s="26"/>
      <c r="AC1311" s="27" t="n">
        <v>0</v>
      </c>
      <c r="AD1311" s="28" t="n">
        <v>84.3</v>
      </c>
      <c r="AE1311" s="28" t="n">
        <v>3.2</v>
      </c>
      <c r="AF1311" s="27"/>
      <c r="AG1311" s="29" t="n">
        <f aca="false">6753.47943187+0.36116788*I1311+0.01252571*N1311-22.85359542*V1311+0.00407811*AA1311-0.00067349*E1311</f>
        <v>9029.24349351508</v>
      </c>
      <c r="AH1311" s="29" t="n">
        <f aca="false">A1311*'Simple Linear Regression'!$B$18+'Simple Linear Regression'!$B$17</f>
        <v>9002.81492685487</v>
      </c>
      <c r="AI1311" s="29" t="n">
        <f aca="false">7491.3971+0.0137554*N1311-0.00058829*E1311-34.3283*V1311+0.30565*L1311+54.6031*M1311</f>
        <v>8913.400777</v>
      </c>
      <c r="AJ1311" s="29" t="n">
        <f aca="false">7491.3971-0.00058829*E1311+0.30565*L1311+54.6031*M1311+0.0137554*N1311-34.3283*V1311</f>
        <v>8913.400777</v>
      </c>
      <c r="AK1311" s="30" t="n">
        <f aca="false">11611.58410651-152.38769329*I585+0.00324611*N585-2.92151591*V585-0.00770426*AA585-0.00077781*E585</f>
        <v>9295.08190573423</v>
      </c>
      <c r="AL1311" s="29" t="n">
        <f aca="false">2192.59+2373.87*I1311+0.0316653*N1311-15.7623*V1311+0.00202406*AA1311-0.000740146*E1311-0.00963493*(I1311*N1311)</f>
        <v>9179.63472611088</v>
      </c>
      <c r="AM1311" s="30" t="n">
        <f aca="false">5205.907083+122.0638992*I1311+13.609808*(N1311/1000)-1.245906883*AD1311+0.7746840854*AE1311-134.2474226*AC1311-1547.125689*IF(AND(B1311&gt;=DATE(2020,3,20),B1311&lt;=DATE(2020,6,26)),1,0)</f>
        <v>8858.78659085558</v>
      </c>
      <c r="AN1311" s="30" t="n">
        <f aca="false">IF(ISNUMBER(C1312),C1312,AN1312)-0.8328750492*(AD1313-AD1312)+3.274150872*(AE1313-AE1312)+0.7954612886*((IF(ISNUMBER(C1312),C1312,AN1312)-IF(ISNUMBER(C1311),C1311,AN1311))-(-0.8328750492*(AD1312-AD1311)+3.274150872*(AE1312-AE1311)))-1.394571582*AO1312+0.4181414112*AO1311</f>
        <v>9467.64362838594</v>
      </c>
      <c r="AP1311" s="31" t="n">
        <f aca="false">AQ1311+AR1310+'ARIMAX(1,1,1) Model'!$C$19*(AR1310-AR1309)+'ARIMAX(1,1,1) Model'!$C$20*AS1310</f>
        <v>9217.30452960094</v>
      </c>
      <c r="AQ1311" s="31" t="n">
        <f aca="false">'ARIMAX(1,1,1) Model'!$C$6*I1311+'ARIMAX(1,1,1) Model'!$C$7*N1311/1000+'ARIMAX(1,1,1) Model'!$C$8*AD1311+'ARIMAX(1,1,1) Model'!$C$9*AE1311+'ARIMAX(1,1,1) Model'!$C$10*AC1311+'ARIMAX(1,1,1) Model'!$C$11*IF(AND(B1311&gt;='ARIMAX(1,1,1) Model'!$C$25,B1311&lt;='ARIMAX(1,1,1) Model'!$C$26),1,0)+'ARIMAX(1,1,1) Model'!$C$12*E1311/1000+'ARIMAX(1,1,1) Model'!$C$13*V1311+'ARIMAX(1,1,1) Model'!$C$14*A1311+'ARIMAX(1,1,1) Model'!$C$15*SIN(2*PI()*A1311/'ARIMAX(1,1,1) Model'!$C$24)+'ARIMAX(1,1,1) Model'!$C$16*COS(2*PI()*A1311/'ARIMAX(1,1,1) Model'!$C$24)+'ARIMAX(1,1,1) Model'!$C$17*SIN(4*PI()*A1311/'ARIMAX(1,1,1) Model'!$C$24)+'ARIMAX(1,1,1) Model'!$C$18*COS(4*PI()*A1311/'ARIMAX(1,1,1) Model'!$C$24)</f>
        <v>2439.31924032621</v>
      </c>
      <c r="AR1311" s="31" t="n">
        <f aca="false">IF(ISNUMBER(C1311),C1311,AP1311)-AQ1311</f>
        <v>7018.68075967379</v>
      </c>
      <c r="AS1311" s="31" t="n">
        <f aca="false">IF(ISNUMBER(C1311),C1311-AP1311,0)</f>
        <v>240.695470399063</v>
      </c>
      <c r="AT1311" s="32"/>
      <c r="AU1311" s="33"/>
      <c r="AV1311" s="33"/>
      <c r="AW1311" s="31"/>
      <c r="AX1311" s="31"/>
    </row>
    <row r="1312" customFormat="false" ht="16.5" hidden="false" customHeight="true" outlineLevel="0" collapsed="false">
      <c r="A1312" s="23" t="n">
        <v>1311</v>
      </c>
      <c r="B1312" s="24" t="n">
        <v>42447</v>
      </c>
      <c r="C1312" s="23" t="n">
        <v>9503</v>
      </c>
      <c r="D1312" s="25"/>
      <c r="E1312" s="25" t="n">
        <v>263000</v>
      </c>
      <c r="F1312" s="25"/>
      <c r="G1312" s="25" t="n">
        <v>38.318</v>
      </c>
      <c r="H1312" s="25" t="n">
        <v>38.496</v>
      </c>
      <c r="I1312" s="25" t="n">
        <v>1.961</v>
      </c>
      <c r="J1312" s="25" t="n">
        <v>18435.137</v>
      </c>
      <c r="K1312" s="25" t="n">
        <v>851059</v>
      </c>
      <c r="L1312" s="25" t="n">
        <v>643</v>
      </c>
      <c r="M1312" s="25" t="n">
        <v>18.096</v>
      </c>
      <c r="N1312" s="25" t="n">
        <v>239679</v>
      </c>
      <c r="O1312" s="25" t="n">
        <v>12478</v>
      </c>
      <c r="P1312" s="25" t="n">
        <v>3400230</v>
      </c>
      <c r="Q1312" s="25" t="n">
        <v>118000</v>
      </c>
      <c r="R1312" s="25" t="n">
        <v>20206</v>
      </c>
      <c r="S1312" s="25" t="n">
        <v>12.116</v>
      </c>
      <c r="T1312" s="25" t="n">
        <v>125.3</v>
      </c>
      <c r="U1312" s="25" t="n">
        <v>19</v>
      </c>
      <c r="V1312" s="25" t="n">
        <v>92.6</v>
      </c>
      <c r="W1312" s="25" t="n">
        <v>112.41106</v>
      </c>
      <c r="X1312" s="25" t="n">
        <v>2.85714285714286</v>
      </c>
      <c r="Y1312" s="25" t="n">
        <v>2.71199297904968</v>
      </c>
      <c r="Z1312" s="25" t="n">
        <v>60.5120582580566</v>
      </c>
      <c r="AA1312" s="25" t="n">
        <v>322113</v>
      </c>
      <c r="AB1312" s="26"/>
      <c r="AC1312" s="27" t="n">
        <v>0</v>
      </c>
      <c r="AD1312" s="28" t="n">
        <v>69.1</v>
      </c>
      <c r="AE1312" s="28" t="n">
        <v>8.3</v>
      </c>
      <c r="AF1312" s="27"/>
      <c r="AG1312" s="29" t="n">
        <f aca="false">6753.47943187+0.36116788*I1312+0.01252571*N1312-22.85359542*V1312+0.00407811*AA1312-0.00067349*E1312</f>
        <v>8776.57876971068</v>
      </c>
      <c r="AH1312" s="29" t="n">
        <f aca="false">A1312*'Simple Linear Regression'!$B$18+'Simple Linear Regression'!$B$17</f>
        <v>9003.66796393877</v>
      </c>
      <c r="AI1312" s="29" t="n">
        <f aca="false">7491.3971+0.0137554*N1312-0.00058829*E1312-34.3283*V1312+0.30565*L1312+54.6031*M1312</f>
        <v>8639.3874142</v>
      </c>
      <c r="AJ1312" s="29" t="n">
        <f aca="false">7491.3971-0.00058829*E1312+0.30565*L1312+54.6031*M1312+0.0137554*N1312-34.3283*V1312</f>
        <v>8639.3874142</v>
      </c>
      <c r="AK1312" s="30" t="n">
        <f aca="false">11611.58410651-152.38769329*I586+0.00324611*N586-2.92151591*V586-0.00770426*AA586-0.00077781*E586</f>
        <v>9276.13546939384</v>
      </c>
      <c r="AL1312" s="29" t="n">
        <f aca="false">2192.59+2373.87*I1312+0.0316653*N1312-15.7623*V1312+0.00202406*AA1312-0.000740146*E1312-0.00963493*(I1312*N1312)</f>
        <v>8906.46671965133</v>
      </c>
      <c r="AM1312" s="30" t="n">
        <f aca="false">5205.907083+122.0638992*I1312+13.609808*(N1312/1000)-1.245906883*AD1312+0.7746840854*AE1312-134.2474226*AC1312-1547.125689*IF(AND(B1312&gt;=DATE(2020,3,20),B1312&lt;=DATE(2020,6,26)),1,0)</f>
        <v>8627.59727325672</v>
      </c>
      <c r="AN1312" s="30" t="n">
        <f aca="false">IF(ISNUMBER(C1313),C1313,AN1313)-0.8328750492*(AD1314-AD1313)+3.274150872*(AE1314-AE1313)+0.7954612886*((IF(ISNUMBER(C1313),C1313,AN1313)-IF(ISNUMBER(C1312),C1312,AN1312))-(-0.8328750492*(AD1313-AD1312)+3.274150872*(AE1313-AE1312)))-1.394571582*AO1313+0.4181414112*AO1312</f>
        <v>9110.3499663379</v>
      </c>
      <c r="AP1312" s="31" t="n">
        <f aca="false">AQ1312+AR1311+'ARIMAX(1,1,1) Model'!$C$19*(AR1311-AR1310)+'ARIMAX(1,1,1) Model'!$C$20*AS1311</f>
        <v>9250.0212855176</v>
      </c>
      <c r="AQ1312" s="31" t="n">
        <f aca="false">'ARIMAX(1,1,1) Model'!$C$6*I1312+'ARIMAX(1,1,1) Model'!$C$7*N1312/1000+'ARIMAX(1,1,1) Model'!$C$8*AD1312+'ARIMAX(1,1,1) Model'!$C$9*AE1312+'ARIMAX(1,1,1) Model'!$C$10*AC1312+'ARIMAX(1,1,1) Model'!$C$11*IF(AND(B1312&gt;='ARIMAX(1,1,1) Model'!$C$25,B1312&lt;='ARIMAX(1,1,1) Model'!$C$26),1,0)+'ARIMAX(1,1,1) Model'!$C$12*E1312/1000+'ARIMAX(1,1,1) Model'!$C$13*V1312+'ARIMAX(1,1,1) Model'!$C$14*A1312+'ARIMAX(1,1,1) Model'!$C$15*SIN(2*PI()*A1312/'ARIMAX(1,1,1) Model'!$C$24)+'ARIMAX(1,1,1) Model'!$C$16*COS(2*PI()*A1312/'ARIMAX(1,1,1) Model'!$C$24)+'ARIMAX(1,1,1) Model'!$C$17*SIN(4*PI()*A1312/'ARIMAX(1,1,1) Model'!$C$24)+'ARIMAX(1,1,1) Model'!$C$18*COS(4*PI()*A1312/'ARIMAX(1,1,1) Model'!$C$24)</f>
        <v>2447.10604004559</v>
      </c>
      <c r="AR1312" s="31" t="n">
        <f aca="false">IF(ISNUMBER(C1312),C1312,AP1312)-AQ1312</f>
        <v>7055.89395995441</v>
      </c>
      <c r="AS1312" s="31" t="n">
        <f aca="false">IF(ISNUMBER(C1312),C1312-AP1312,0)</f>
        <v>252.978714482399</v>
      </c>
      <c r="AT1312" s="32"/>
      <c r="AU1312" s="33"/>
      <c r="AV1312" s="33"/>
      <c r="AW1312" s="31"/>
      <c r="AX1312" s="31"/>
    </row>
    <row r="1313" customFormat="false" ht="16.5" hidden="false" customHeight="true" outlineLevel="0" collapsed="false">
      <c r="A1313" s="23" t="n">
        <v>1312</v>
      </c>
      <c r="B1313" s="24" t="n">
        <v>42454</v>
      </c>
      <c r="C1313" s="23" t="n">
        <v>9244</v>
      </c>
      <c r="D1313" s="25"/>
      <c r="E1313" s="25" t="n">
        <v>264000</v>
      </c>
      <c r="F1313" s="25"/>
      <c r="G1313" s="25" t="n">
        <v>39.445</v>
      </c>
      <c r="H1313" s="25" t="n">
        <v>39.405</v>
      </c>
      <c r="I1313" s="25" t="n">
        <v>2.007</v>
      </c>
      <c r="J1313" s="25" t="n">
        <v>18435.137</v>
      </c>
      <c r="K1313" s="25" t="n">
        <v>851059</v>
      </c>
      <c r="L1313" s="25" t="n">
        <v>643</v>
      </c>
      <c r="M1313" s="25" t="n">
        <v>18.096</v>
      </c>
      <c r="N1313" s="25" t="n">
        <v>239679</v>
      </c>
      <c r="O1313" s="25" t="n">
        <v>12478</v>
      </c>
      <c r="P1313" s="25" t="n">
        <v>3400230</v>
      </c>
      <c r="Q1313" s="25" t="n">
        <v>118000</v>
      </c>
      <c r="R1313" s="25" t="n">
        <v>20206</v>
      </c>
      <c r="S1313" s="25" t="n">
        <v>12.116</v>
      </c>
      <c r="T1313" s="25" t="n">
        <v>125.3</v>
      </c>
      <c r="U1313" s="25" t="n">
        <v>19</v>
      </c>
      <c r="V1313" s="25" t="n">
        <v>92.6</v>
      </c>
      <c r="W1313" s="25" t="n">
        <v>111.66888</v>
      </c>
      <c r="X1313" s="25" t="n">
        <v>2.85714285714286</v>
      </c>
      <c r="Y1313" s="25" t="n">
        <v>2.71199297904968</v>
      </c>
      <c r="Z1313" s="25" t="n">
        <v>60.5120582580566</v>
      </c>
      <c r="AA1313" s="25" t="n">
        <v>322113</v>
      </c>
      <c r="AB1313" s="26"/>
      <c r="AC1313" s="27" t="n">
        <v>0</v>
      </c>
      <c r="AD1313" s="28" t="n">
        <v>97.4</v>
      </c>
      <c r="AE1313" s="28" t="n">
        <v>0.9</v>
      </c>
      <c r="AF1313" s="27"/>
      <c r="AG1313" s="29" t="n">
        <f aca="false">6753.47943187+0.36116788*I1313+0.01252571*N1313-22.85359542*V1313+0.00407811*AA1313-0.00067349*E1313</f>
        <v>8775.92189343316</v>
      </c>
      <c r="AH1313" s="29" t="n">
        <f aca="false">A1313*'Simple Linear Regression'!$B$18+'Simple Linear Regression'!$B$17</f>
        <v>9004.52100102268</v>
      </c>
      <c r="AI1313" s="29" t="n">
        <f aca="false">7491.3971+0.0137554*N1313-0.00058829*E1313-34.3283*V1313+0.30565*L1313+54.6031*M1313</f>
        <v>8638.7991242</v>
      </c>
      <c r="AJ1313" s="29" t="n">
        <f aca="false">7491.3971-0.00058829*E1313+0.30565*L1313+54.6031*M1313+0.0137554*N1313-34.3283*V1313</f>
        <v>8638.7991242</v>
      </c>
      <c r="AK1313" s="30" t="n">
        <f aca="false">11611.58410651-152.38769329*I587+0.00324611*N587-2.92151591*V587-0.00770426*AA587-0.00077781*E587</f>
        <v>9296.35852939384</v>
      </c>
      <c r="AL1313" s="29" t="n">
        <f aca="false">2192.59+2373.87*I1313+0.0316653*N1313-15.7623*V1313+0.00202406*AA1313-0.000740146*E1313-0.00963493*(I1313*N1313)</f>
        <v>8908.69723582771</v>
      </c>
      <c r="AM1313" s="30" t="n">
        <f aca="false">5205.907083+122.0638992*I1313+13.609808*(N1313/1000)-1.245906883*AD1313+0.7746840854*AE1313-134.2474226*AC1313-1547.125689*IF(AND(B1313&gt;=DATE(2020,3,20),B1313&lt;=DATE(2020,6,26)),1,0)</f>
        <v>8592.22038559906</v>
      </c>
      <c r="AN1313" s="30" t="n">
        <f aca="false">IF(ISNUMBER(C1314),C1314,AN1314)-0.8328750492*(AD1315-AD1314)+3.274150872*(AE1315-AE1314)+0.7954612886*((IF(ISNUMBER(C1314),C1314,AN1314)-IF(ISNUMBER(C1313),C1313,AN1313))-(-0.8328750492*(AD1314-AD1313)+3.274150872*(AE1314-AE1313)))-1.394571582*AO1314+0.4181414112*AO1313</f>
        <v>9163.28608479565</v>
      </c>
      <c r="AP1313" s="31" t="n">
        <f aca="false">AQ1313+AR1312+'ARIMAX(1,1,1) Model'!$C$19*(AR1312-AR1311)+'ARIMAX(1,1,1) Model'!$C$20*AS1312</f>
        <v>9319.95418592681</v>
      </c>
      <c r="AQ1313" s="31" t="n">
        <f aca="false">'ARIMAX(1,1,1) Model'!$C$6*I1313+'ARIMAX(1,1,1) Model'!$C$7*N1313/1000+'ARIMAX(1,1,1) Model'!$C$8*AD1313+'ARIMAX(1,1,1) Model'!$C$9*AE1313+'ARIMAX(1,1,1) Model'!$C$10*AC1313+'ARIMAX(1,1,1) Model'!$C$11*IF(AND(B1313&gt;='ARIMAX(1,1,1) Model'!$C$25,B1313&lt;='ARIMAX(1,1,1) Model'!$C$26),1,0)+'ARIMAX(1,1,1) Model'!$C$12*E1313/1000+'ARIMAX(1,1,1) Model'!$C$13*V1313+'ARIMAX(1,1,1) Model'!$C$14*A1313+'ARIMAX(1,1,1) Model'!$C$15*SIN(2*PI()*A1313/'ARIMAX(1,1,1) Model'!$C$24)+'ARIMAX(1,1,1) Model'!$C$16*COS(2*PI()*A1313/'ARIMAX(1,1,1) Model'!$C$24)+'ARIMAX(1,1,1) Model'!$C$17*SIN(4*PI()*A1313/'ARIMAX(1,1,1) Model'!$C$24)+'ARIMAX(1,1,1) Model'!$C$18*COS(4*PI()*A1313/'ARIMAX(1,1,1) Model'!$C$24)</f>
        <v>2488.132725272</v>
      </c>
      <c r="AR1313" s="31" t="n">
        <f aca="false">IF(ISNUMBER(C1313),C1313,AP1313)-AQ1313</f>
        <v>6755.867274728</v>
      </c>
      <c r="AS1313" s="31" t="n">
        <f aca="false">IF(ISNUMBER(C1313),C1313-AP1313,0)</f>
        <v>-75.9541859268065</v>
      </c>
      <c r="AT1313" s="32"/>
      <c r="AU1313" s="33"/>
      <c r="AV1313" s="33"/>
      <c r="AW1313" s="31"/>
      <c r="AX1313" s="31"/>
    </row>
    <row r="1314" customFormat="false" ht="16.5" hidden="false" customHeight="true" outlineLevel="0" collapsed="false">
      <c r="A1314" s="23" t="n">
        <v>1313</v>
      </c>
      <c r="B1314" s="24" t="n">
        <v>42461</v>
      </c>
      <c r="C1314" s="23" t="n">
        <v>9224</v>
      </c>
      <c r="D1314" s="25"/>
      <c r="E1314" s="25" t="n">
        <v>271000</v>
      </c>
      <c r="F1314" s="25"/>
      <c r="G1314" s="25" t="n">
        <v>36.822</v>
      </c>
      <c r="H1314" s="25" t="n">
        <v>37</v>
      </c>
      <c r="I1314" s="25" t="n">
        <v>2.066</v>
      </c>
      <c r="J1314" s="25" t="n">
        <v>18435.137</v>
      </c>
      <c r="K1314" s="25" t="n">
        <v>851059</v>
      </c>
      <c r="L1314" s="25" t="n">
        <v>643</v>
      </c>
      <c r="M1314" s="25" t="n">
        <v>18.096</v>
      </c>
      <c r="N1314" s="25" t="n">
        <v>239679</v>
      </c>
      <c r="O1314" s="25" t="n">
        <v>12478</v>
      </c>
      <c r="P1314" s="25" t="n">
        <v>3400230</v>
      </c>
      <c r="Q1314" s="25" t="n">
        <v>118000</v>
      </c>
      <c r="R1314" s="25" t="n">
        <v>20206</v>
      </c>
      <c r="S1314" s="25" t="n">
        <v>12.116</v>
      </c>
      <c r="T1314" s="25" t="n">
        <v>125.3</v>
      </c>
      <c r="U1314" s="25" t="n">
        <v>19</v>
      </c>
      <c r="V1314" s="25" t="n">
        <v>92.6</v>
      </c>
      <c r="W1314" s="25" t="n">
        <v>111.33156</v>
      </c>
      <c r="X1314" s="25" t="n">
        <v>2.85714285714286</v>
      </c>
      <c r="Y1314" s="25" t="n">
        <v>2.71199297904968</v>
      </c>
      <c r="Z1314" s="25" t="n">
        <v>60.5120582580566</v>
      </c>
      <c r="AA1314" s="25" t="n">
        <v>322113</v>
      </c>
      <c r="AB1314" s="26"/>
      <c r="AC1314" s="27" t="n">
        <v>0</v>
      </c>
      <c r="AD1314" s="28" t="n">
        <v>70.7</v>
      </c>
      <c r="AE1314" s="28" t="n">
        <v>4.6</v>
      </c>
      <c r="AF1314" s="27"/>
      <c r="AG1314" s="29" t="n">
        <f aca="false">6753.47943187+0.36116788*I1314+0.01252571*N1314-22.85359542*V1314+0.00407811*AA1314-0.00067349*E1314</f>
        <v>8771.22877233808</v>
      </c>
      <c r="AH1314" s="29" t="n">
        <f aca="false">A1314*'Simple Linear Regression'!$B$18+'Simple Linear Regression'!$B$17</f>
        <v>9005.37403810658</v>
      </c>
      <c r="AI1314" s="29" t="n">
        <f aca="false">7491.3971+0.0137554*N1314-0.00058829*E1314-34.3283*V1314+0.30565*L1314+54.6031*M1314</f>
        <v>8634.6810942</v>
      </c>
      <c r="AJ1314" s="29" t="n">
        <f aca="false">7491.3971-0.00058829*E1314+0.30565*L1314+54.6031*M1314+0.0137554*N1314-34.3283*V1314</f>
        <v>8634.6810942</v>
      </c>
      <c r="AK1314" s="30" t="n">
        <f aca="false">11611.58410651-152.38769329*I588+0.00324611*N588-2.92151591*V588-0.00770426*AA588-0.00077781*E588</f>
        <v>9299.59041402003</v>
      </c>
      <c r="AL1314" s="29" t="n">
        <f aca="false">2192.59+2373.87*I1314+0.0316653*N1314-15.7623*V1314+0.00202406*AA1314-0.000740146*E1314-0.00963493*(I1314*N1314)</f>
        <v>8907.32641096698</v>
      </c>
      <c r="AM1314" s="30" t="n">
        <f aca="false">5205.907083+122.0638992*I1314+13.609808*(N1314/1000)-1.245906883*AD1314+0.7746840854*AE1314-134.2474226*AC1314-1547.125689*IF(AND(B1314&gt;=DATE(2020,3,20),B1314&lt;=DATE(2020,6,26)),1,0)</f>
        <v>8635.55420054394</v>
      </c>
      <c r="AN1314" s="30" t="n">
        <f aca="false">IF(ISNUMBER(C1315),C1315,AN1315)-0.8328750492*(AD1316-AD1315)+3.274150872*(AE1316-AE1315)+0.7954612886*((IF(ISNUMBER(C1315),C1315,AN1315)-IF(ISNUMBER(C1314),C1314,AN1314))-(-0.8328750492*(AD1315-AD1314)+3.274150872*(AE1315-AE1314)))-1.394571582*AO1315+0.4181414112*AO1314</f>
        <v>9983.62070235819</v>
      </c>
      <c r="AP1314" s="31" t="n">
        <f aca="false">AQ1314+AR1313+'ARIMAX(1,1,1) Model'!$C$19*(AR1313-AR1312)+'ARIMAX(1,1,1) Model'!$C$20*AS1313</f>
        <v>9317.47658851923</v>
      </c>
      <c r="AQ1314" s="31" t="n">
        <f aca="false">'ARIMAX(1,1,1) Model'!$C$6*I1314+'ARIMAX(1,1,1) Model'!$C$7*N1314/1000+'ARIMAX(1,1,1) Model'!$C$8*AD1314+'ARIMAX(1,1,1) Model'!$C$9*AE1314+'ARIMAX(1,1,1) Model'!$C$10*AC1314+'ARIMAX(1,1,1) Model'!$C$11*IF(AND(B1314&gt;='ARIMAX(1,1,1) Model'!$C$25,B1314&lt;='ARIMAX(1,1,1) Model'!$C$26),1,0)+'ARIMAX(1,1,1) Model'!$C$12*E1314/1000+'ARIMAX(1,1,1) Model'!$C$13*V1314+'ARIMAX(1,1,1) Model'!$C$14*A1314+'ARIMAX(1,1,1) Model'!$C$15*SIN(2*PI()*A1314/'ARIMAX(1,1,1) Model'!$C$24)+'ARIMAX(1,1,1) Model'!$C$16*COS(2*PI()*A1314/'ARIMAX(1,1,1) Model'!$C$24)+'ARIMAX(1,1,1) Model'!$C$17*SIN(4*PI()*A1314/'ARIMAX(1,1,1) Model'!$C$24)+'ARIMAX(1,1,1) Model'!$C$18*COS(4*PI()*A1314/'ARIMAX(1,1,1) Model'!$C$24)</f>
        <v>2522.50630102742</v>
      </c>
      <c r="AR1314" s="31" t="n">
        <f aca="false">IF(ISNUMBER(C1314),C1314,AP1314)-AQ1314</f>
        <v>6701.49369897258</v>
      </c>
      <c r="AS1314" s="31" t="n">
        <f aca="false">IF(ISNUMBER(C1314),C1314-AP1314,0)</f>
        <v>-93.4765885192337</v>
      </c>
      <c r="AT1314" s="32"/>
      <c r="AU1314" s="33"/>
      <c r="AV1314" s="33"/>
      <c r="AW1314" s="31"/>
      <c r="AX1314" s="31"/>
    </row>
    <row r="1315" customFormat="false" ht="16.5" hidden="false" customHeight="true" outlineLevel="0" collapsed="false">
      <c r="A1315" s="23" t="n">
        <v>1314</v>
      </c>
      <c r="B1315" s="24" t="n">
        <v>42468</v>
      </c>
      <c r="C1315" s="23" t="n">
        <v>9633</v>
      </c>
      <c r="D1315" s="25"/>
      <c r="E1315" s="25" t="n">
        <v>273000</v>
      </c>
      <c r="F1315" s="25"/>
      <c r="G1315" s="25" t="n">
        <v>36.72</v>
      </c>
      <c r="H1315" s="25" t="n">
        <v>37.512</v>
      </c>
      <c r="I1315" s="25" t="n">
        <v>2.083</v>
      </c>
      <c r="J1315" s="25" t="n">
        <v>18435.137</v>
      </c>
      <c r="K1315" s="25" t="n">
        <v>851059</v>
      </c>
      <c r="L1315" s="25" t="n">
        <v>532</v>
      </c>
      <c r="M1315" s="25" t="n">
        <v>18.096</v>
      </c>
      <c r="N1315" s="25" t="n">
        <v>239679</v>
      </c>
      <c r="O1315" s="25" t="n">
        <v>12554.5</v>
      </c>
      <c r="P1315" s="25" t="n">
        <v>3400230</v>
      </c>
      <c r="Q1315" s="25" t="n">
        <v>118000</v>
      </c>
      <c r="R1315" s="25" t="n">
        <v>20206</v>
      </c>
      <c r="S1315" s="25" t="n">
        <v>12.116</v>
      </c>
      <c r="T1315" s="25" t="n">
        <v>125.3</v>
      </c>
      <c r="U1315" s="25" t="n">
        <v>19</v>
      </c>
      <c r="V1315" s="25" t="n">
        <v>89</v>
      </c>
      <c r="W1315" s="25" t="n">
        <v>110.63566</v>
      </c>
      <c r="X1315" s="25" t="n">
        <v>2.85714285714286</v>
      </c>
      <c r="Y1315" s="25" t="n">
        <v>2.71199297904968</v>
      </c>
      <c r="Z1315" s="25" t="n">
        <v>60.5120582580566</v>
      </c>
      <c r="AA1315" s="25" t="n">
        <v>322113</v>
      </c>
      <c r="AB1315" s="26"/>
      <c r="AC1315" s="27" t="n">
        <v>0</v>
      </c>
      <c r="AD1315" s="28" t="n">
        <v>90.9</v>
      </c>
      <c r="AE1315" s="28" t="n">
        <v>4.4</v>
      </c>
      <c r="AF1315" s="27"/>
      <c r="AG1315" s="29" t="n">
        <f aca="false">6753.47943187+0.36116788*I1315+0.01252571*N1315-22.85359542*V1315+0.00407811*AA1315-0.00067349*E1315</f>
        <v>8852.16087570404</v>
      </c>
      <c r="AH1315" s="29" t="n">
        <f aca="false">A1315*'Simple Linear Regression'!$B$18+'Simple Linear Regression'!$B$17</f>
        <v>9006.22707519048</v>
      </c>
      <c r="AI1315" s="29" t="n">
        <f aca="false">7491.3971+0.0137554*N1315-0.00058829*E1315-34.3283*V1315+0.30565*L1315+54.6031*M1315</f>
        <v>8723.1592442</v>
      </c>
      <c r="AJ1315" s="29" t="n">
        <f aca="false">7491.3971-0.00058829*E1315+0.30565*L1315+54.6031*M1315+0.0137554*N1315-34.3283*V1315</f>
        <v>8723.1592442</v>
      </c>
      <c r="AK1315" s="30" t="n">
        <f aca="false">11611.58410651-152.38769329*I589+0.00324611*N589-2.92151591*V589-0.00770426*AA589-0.00077781*E589</f>
        <v>9306.38835613445</v>
      </c>
      <c r="AL1315" s="29" t="n">
        <f aca="false">2192.59+2373.87*I1315+0.0316653*N1315-15.7623*V1315+0.00202406*AA1315-0.000740146*E1315-0.00963493*(I1315*N1315)</f>
        <v>8963.68825237999</v>
      </c>
      <c r="AM1315" s="30" t="n">
        <f aca="false">5205.907083+122.0638992*I1315+13.609808*(N1315/1000)-1.245906883*AD1315+0.7746840854*AE1315-134.2474226*AC1315-1547.125689*IF(AND(B1315&gt;=DATE(2020,3,20),B1315&lt;=DATE(2020,6,26)),1,0)</f>
        <v>8612.30703097666</v>
      </c>
      <c r="AN1315" s="30" t="n">
        <f aca="false">IF(ISNUMBER(C1316),C1316,AN1316)-0.8328750492*(AD1317-AD1316)+3.274150872*(AE1317-AE1316)+0.7954612886*((IF(ISNUMBER(C1316),C1316,AN1316)-IF(ISNUMBER(C1315),C1315,AN1315))-(-0.8328750492*(AD1316-AD1315)+3.274150872*(AE1316-AE1315)))-1.394571582*AO1316+0.4181414112*AO1315</f>
        <v>9358.97316409074</v>
      </c>
      <c r="AP1315" s="31" t="n">
        <f aca="false">AQ1315+AR1314+'ARIMAX(1,1,1) Model'!$C$19*(AR1314-AR1313)+'ARIMAX(1,1,1) Model'!$C$20*AS1314</f>
        <v>9312.02185742702</v>
      </c>
      <c r="AQ1315" s="31" t="n">
        <f aca="false">'ARIMAX(1,1,1) Model'!$C$6*I1315+'ARIMAX(1,1,1) Model'!$C$7*N1315/1000+'ARIMAX(1,1,1) Model'!$C$8*AD1315+'ARIMAX(1,1,1) Model'!$C$9*AE1315+'ARIMAX(1,1,1) Model'!$C$10*AC1315+'ARIMAX(1,1,1) Model'!$C$11*IF(AND(B1315&gt;='ARIMAX(1,1,1) Model'!$C$25,B1315&lt;='ARIMAX(1,1,1) Model'!$C$26),1,0)+'ARIMAX(1,1,1) Model'!$C$12*E1315/1000+'ARIMAX(1,1,1) Model'!$C$13*V1315+'ARIMAX(1,1,1) Model'!$C$14*A1315+'ARIMAX(1,1,1) Model'!$C$15*SIN(2*PI()*A1315/'ARIMAX(1,1,1) Model'!$C$24)+'ARIMAX(1,1,1) Model'!$C$16*COS(2*PI()*A1315/'ARIMAX(1,1,1) Model'!$C$24)+'ARIMAX(1,1,1) Model'!$C$17*SIN(4*PI()*A1315/'ARIMAX(1,1,1) Model'!$C$24)+'ARIMAX(1,1,1) Model'!$C$18*COS(4*PI()*A1315/'ARIMAX(1,1,1) Model'!$C$24)</f>
        <v>2531.69456878535</v>
      </c>
      <c r="AR1315" s="31" t="n">
        <f aca="false">IF(ISNUMBER(C1315),C1315,AP1315)-AQ1315</f>
        <v>7101.30543121466</v>
      </c>
      <c r="AS1315" s="31" t="n">
        <f aca="false">IF(ISNUMBER(C1315),C1315-AP1315,0)</f>
        <v>320.978142572983</v>
      </c>
      <c r="AT1315" s="32"/>
      <c r="AU1315" s="33"/>
      <c r="AV1315" s="33"/>
      <c r="AW1315" s="31"/>
      <c r="AX1315" s="31"/>
    </row>
    <row r="1316" customFormat="false" ht="16.5" hidden="false" customHeight="true" outlineLevel="0" collapsed="false">
      <c r="A1316" s="23" t="n">
        <v>1315</v>
      </c>
      <c r="B1316" s="24" t="n">
        <v>42475</v>
      </c>
      <c r="C1316" s="23" t="n">
        <v>9444</v>
      </c>
      <c r="D1316" s="25"/>
      <c r="E1316" s="25" t="n">
        <v>263000</v>
      </c>
      <c r="F1316" s="25"/>
      <c r="G1316" s="25" t="n">
        <v>41.226</v>
      </c>
      <c r="H1316" s="25" t="n">
        <v>42.35</v>
      </c>
      <c r="I1316" s="25" t="n">
        <v>2.069</v>
      </c>
      <c r="J1316" s="25" t="n">
        <v>18435.137</v>
      </c>
      <c r="K1316" s="25" t="n">
        <v>853434</v>
      </c>
      <c r="L1316" s="25" t="n">
        <v>532</v>
      </c>
      <c r="M1316" s="25" t="n">
        <v>18.096</v>
      </c>
      <c r="N1316" s="25" t="n">
        <v>223011</v>
      </c>
      <c r="O1316" s="25" t="n">
        <v>12554.5</v>
      </c>
      <c r="P1316" s="25" t="n">
        <v>3400230</v>
      </c>
      <c r="Q1316" s="25" t="n">
        <v>118000</v>
      </c>
      <c r="R1316" s="25" t="n">
        <v>20206</v>
      </c>
      <c r="S1316" s="25" t="n">
        <v>12.116</v>
      </c>
      <c r="T1316" s="25" t="n">
        <v>125.3</v>
      </c>
      <c r="U1316" s="25" t="n">
        <v>19</v>
      </c>
      <c r="V1316" s="25" t="n">
        <v>89</v>
      </c>
      <c r="W1316" s="25" t="n">
        <v>110.63802</v>
      </c>
      <c r="X1316" s="25" t="n">
        <v>2.85714285714286</v>
      </c>
      <c r="Y1316" s="25" t="n">
        <v>2.71199297904968</v>
      </c>
      <c r="Z1316" s="25" t="n">
        <v>60.5120582580566</v>
      </c>
      <c r="AA1316" s="25" t="n">
        <v>322113</v>
      </c>
      <c r="AB1316" s="26"/>
      <c r="AC1316" s="27" t="n">
        <v>0</v>
      </c>
      <c r="AD1316" s="28" t="n">
        <v>85.5</v>
      </c>
      <c r="AE1316" s="28" t="n">
        <v>6.5</v>
      </c>
      <c r="AF1316" s="27"/>
      <c r="AG1316" s="29" t="n">
        <f aca="false">6753.47943187+0.36116788*I1316+0.01252571*N1316-22.85359542*V1316+0.00407811*AA1316-0.00067349*E1316</f>
        <v>8650.11218507372</v>
      </c>
      <c r="AH1316" s="29" t="n">
        <f aca="false">A1316*'Simple Linear Regression'!$B$18+'Simple Linear Regression'!$B$17</f>
        <v>9007.08011227439</v>
      </c>
      <c r="AI1316" s="29" t="n">
        <f aca="false">7491.3971+0.0137554*N1316-0.00058829*E1316-34.3283*V1316+0.30565*L1316+54.6031*M1316</f>
        <v>8499.767137</v>
      </c>
      <c r="AJ1316" s="29" t="n">
        <f aca="false">7491.3971-0.00058829*E1316+0.30565*L1316+54.6031*M1316+0.0137554*N1316-34.3283*V1316</f>
        <v>8499.767137</v>
      </c>
      <c r="AK1316" s="30" t="n">
        <f aca="false">11611.58410651-152.38769329*I590+0.00324611*N590-2.92151591*V590-0.00770426*AA590-0.00077781*E590</f>
        <v>9394.69280961748</v>
      </c>
      <c r="AL1316" s="29" t="n">
        <f aca="false">2192.59+2373.87*I1316+0.0316653*N1316-15.7623*V1316+0.00202406*AA1316-0.000740146*E1316-0.00963493*(I1316*N1316)</f>
        <v>8774.65945979813</v>
      </c>
      <c r="AM1316" s="30" t="n">
        <f aca="false">5205.907083+122.0638992*I1316+13.609808*(N1316/1000)-1.245906883*AD1316+0.7746840854*AE1316-134.2474226*AC1316-1547.125689*IF(AND(B1316&gt;=DATE(2020,3,20),B1316&lt;=DATE(2020,6,26)),1,0)</f>
        <v>8392.1045903914</v>
      </c>
      <c r="AN1316" s="30" t="n">
        <f aca="false">IF(ISNUMBER(C1317),C1317,AN1317)-0.8328750492*(AD1318-AD1317)+3.274150872*(AE1318-AE1317)+0.7954612886*((IF(ISNUMBER(C1317),C1317,AN1317)-IF(ISNUMBER(C1316),C1316,AN1316))-(-0.8328750492*(AD1317-AD1316)+3.274150872*(AE1317-AE1316)))-1.394571582*AO1317+0.4181414112*AO1316</f>
        <v>9146.46965303067</v>
      </c>
      <c r="AP1316" s="31" t="n">
        <f aca="false">AQ1316+AR1315+'ARIMAX(1,1,1) Model'!$C$19*(AR1315-AR1314)+'ARIMAX(1,1,1) Model'!$C$20*AS1315</f>
        <v>9440.70596629772</v>
      </c>
      <c r="AQ1316" s="31" t="n">
        <f aca="false">'ARIMAX(1,1,1) Model'!$C$6*I1316+'ARIMAX(1,1,1) Model'!$C$7*N1316/1000+'ARIMAX(1,1,1) Model'!$C$8*AD1316+'ARIMAX(1,1,1) Model'!$C$9*AE1316+'ARIMAX(1,1,1) Model'!$C$10*AC1316+'ARIMAX(1,1,1) Model'!$C$11*IF(AND(B1316&gt;='ARIMAX(1,1,1) Model'!$C$25,B1316&lt;='ARIMAX(1,1,1) Model'!$C$26),1,0)+'ARIMAX(1,1,1) Model'!$C$12*E1316/1000+'ARIMAX(1,1,1) Model'!$C$13*V1316+'ARIMAX(1,1,1) Model'!$C$14*A1316+'ARIMAX(1,1,1) Model'!$C$15*SIN(2*PI()*A1316/'ARIMAX(1,1,1) Model'!$C$24)+'ARIMAX(1,1,1) Model'!$C$16*COS(2*PI()*A1316/'ARIMAX(1,1,1) Model'!$C$24)+'ARIMAX(1,1,1) Model'!$C$17*SIN(4*PI()*A1316/'ARIMAX(1,1,1) Model'!$C$24)+'ARIMAX(1,1,1) Model'!$C$18*COS(4*PI()*A1316/'ARIMAX(1,1,1) Model'!$C$24)</f>
        <v>2589.3133658738</v>
      </c>
      <c r="AR1316" s="31" t="n">
        <f aca="false">IF(ISNUMBER(C1316),C1316,AP1316)-AQ1316</f>
        <v>6854.6866341262</v>
      </c>
      <c r="AS1316" s="31" t="n">
        <f aca="false">IF(ISNUMBER(C1316),C1316-AP1316,0)</f>
        <v>3.29403370228283</v>
      </c>
      <c r="AT1316" s="32"/>
      <c r="AU1316" s="33"/>
      <c r="AV1316" s="33"/>
      <c r="AW1316" s="31"/>
      <c r="AX1316" s="31"/>
    </row>
    <row r="1317" customFormat="false" ht="16.5" hidden="false" customHeight="true" outlineLevel="0" collapsed="false">
      <c r="A1317" s="23" t="n">
        <v>1316</v>
      </c>
      <c r="B1317" s="24" t="n">
        <v>42482</v>
      </c>
      <c r="C1317" s="23" t="n">
        <v>9315</v>
      </c>
      <c r="D1317" s="25"/>
      <c r="E1317" s="25" t="n">
        <v>257000</v>
      </c>
      <c r="F1317" s="25"/>
      <c r="G1317" s="25" t="n">
        <v>41.856</v>
      </c>
      <c r="H1317" s="25" t="n">
        <v>43.04</v>
      </c>
      <c r="I1317" s="25" t="n">
        <v>2.137</v>
      </c>
      <c r="J1317" s="25" t="n">
        <v>18435.137</v>
      </c>
      <c r="K1317" s="25" t="n">
        <v>853434</v>
      </c>
      <c r="L1317" s="25" t="n">
        <v>532</v>
      </c>
      <c r="M1317" s="25" t="n">
        <v>17.291</v>
      </c>
      <c r="N1317" s="25" t="n">
        <v>223011</v>
      </c>
      <c r="O1317" s="25" t="n">
        <v>12554.5</v>
      </c>
      <c r="P1317" s="25" t="n">
        <v>3400230</v>
      </c>
      <c r="Q1317" s="25" t="n">
        <v>118000</v>
      </c>
      <c r="R1317" s="25" t="n">
        <v>20206</v>
      </c>
      <c r="S1317" s="25" t="n">
        <v>12.116</v>
      </c>
      <c r="T1317" s="25" t="n">
        <v>125.3</v>
      </c>
      <c r="U1317" s="25" t="n">
        <v>19</v>
      </c>
      <c r="V1317" s="25" t="n">
        <v>89</v>
      </c>
      <c r="W1317" s="25" t="n">
        <v>110.05956</v>
      </c>
      <c r="X1317" s="25" t="n">
        <v>2.85714285714286</v>
      </c>
      <c r="Y1317" s="25" t="n">
        <v>2.53076982498169</v>
      </c>
      <c r="Z1317" s="25" t="n">
        <v>60.5120582580566</v>
      </c>
      <c r="AA1317" s="25" t="n">
        <v>322113</v>
      </c>
      <c r="AB1317" s="26"/>
      <c r="AC1317" s="27" t="n">
        <v>0</v>
      </c>
      <c r="AD1317" s="28" t="n">
        <v>37.1</v>
      </c>
      <c r="AE1317" s="28" t="n">
        <v>16.9</v>
      </c>
      <c r="AF1317" s="27"/>
      <c r="AG1317" s="29" t="n">
        <f aca="false">6753.47943187+0.36116788*I1317+0.01252571*N1317-22.85359542*V1317+0.00407811*AA1317-0.00067349*E1317</f>
        <v>8654.17768448956</v>
      </c>
      <c r="AH1317" s="29" t="n">
        <f aca="false">A1317*'Simple Linear Regression'!$B$18+'Simple Linear Regression'!$B$17</f>
        <v>9007.93314935829</v>
      </c>
      <c r="AI1317" s="29" t="n">
        <f aca="false">7491.3971+0.0137554*N1317-0.00058829*E1317-34.3283*V1317+0.30565*L1317+54.6031*M1317</f>
        <v>8459.3413815</v>
      </c>
      <c r="AJ1317" s="29" t="n">
        <f aca="false">7491.3971-0.00058829*E1317+0.30565*L1317+54.6031*M1317+0.0137554*N1317-34.3283*V1317</f>
        <v>8459.3413815</v>
      </c>
      <c r="AK1317" s="30" t="n">
        <f aca="false">11611.58410651-152.38769329*I591+0.00324611*N591-2.92151591*V591-0.00770426*AA591-0.00077781*E591</f>
        <v>9394.87694037787</v>
      </c>
      <c r="AL1317" s="29" t="n">
        <f aca="false">2192.59+2373.87*I1317+0.0316653*N1317-15.7623*V1317+0.00202406*AA1317-0.000740146*E1317-0.00963493*(I1317*N1317)</f>
        <v>8794.41221035049</v>
      </c>
      <c r="AM1317" s="30" t="n">
        <f aca="false">5205.907083+122.0638992*I1317+13.609808*(N1317/1000)-1.245906883*AD1317+0.7746840854*AE1317-134.2474226*AC1317-1547.125689*IF(AND(B1317&gt;=DATE(2020,3,20),B1317&lt;=DATE(2020,6,26)),1,0)</f>
        <v>8468.76354316236</v>
      </c>
      <c r="AN1317" s="30" t="n">
        <f aca="false">IF(ISNUMBER(C1318),C1318,AN1318)-0.8328750492*(AD1319-AD1318)+3.274150872*(AE1319-AE1318)+0.7954612886*((IF(ISNUMBER(C1318),C1318,AN1318)-IF(ISNUMBER(C1317),C1317,AN1317))-(-0.8328750492*(AD1318-AD1317)+3.274150872*(AE1318-AE1317)))-1.394571582*AO1318+0.4181414112*AO1317</f>
        <v>9634.8725786134</v>
      </c>
      <c r="AP1317" s="31" t="n">
        <f aca="false">AQ1317+AR1316+'ARIMAX(1,1,1) Model'!$C$19*(AR1316-AR1315)+'ARIMAX(1,1,1) Model'!$C$20*AS1316</f>
        <v>9460.38188443816</v>
      </c>
      <c r="AQ1317" s="31" t="n">
        <f aca="false">'ARIMAX(1,1,1) Model'!$C$6*I1317+'ARIMAX(1,1,1) Model'!$C$7*N1317/1000+'ARIMAX(1,1,1) Model'!$C$8*AD1317+'ARIMAX(1,1,1) Model'!$C$9*AE1317+'ARIMAX(1,1,1) Model'!$C$10*AC1317+'ARIMAX(1,1,1) Model'!$C$11*IF(AND(B1317&gt;='ARIMAX(1,1,1) Model'!$C$25,B1317&lt;='ARIMAX(1,1,1) Model'!$C$26),1,0)+'ARIMAX(1,1,1) Model'!$C$12*E1317/1000+'ARIMAX(1,1,1) Model'!$C$13*V1317+'ARIMAX(1,1,1) Model'!$C$14*A1317+'ARIMAX(1,1,1) Model'!$C$15*SIN(2*PI()*A1317/'ARIMAX(1,1,1) Model'!$C$24)+'ARIMAX(1,1,1) Model'!$C$16*COS(2*PI()*A1317/'ARIMAX(1,1,1) Model'!$C$24)+'ARIMAX(1,1,1) Model'!$C$17*SIN(4*PI()*A1317/'ARIMAX(1,1,1) Model'!$C$24)+'ARIMAX(1,1,1) Model'!$C$18*COS(4*PI()*A1317/'ARIMAX(1,1,1) Model'!$C$24)</f>
        <v>2632.71329240869</v>
      </c>
      <c r="AR1317" s="31" t="n">
        <f aca="false">IF(ISNUMBER(C1317),C1317,AP1317)-AQ1317</f>
        <v>6682.28670759131</v>
      </c>
      <c r="AS1317" s="31" t="n">
        <f aca="false">IF(ISNUMBER(C1317),C1317-AP1317,0)</f>
        <v>-145.381884438164</v>
      </c>
      <c r="AT1317" s="32"/>
      <c r="AU1317" s="33"/>
      <c r="AV1317" s="33"/>
      <c r="AW1317" s="31"/>
      <c r="AX1317" s="31"/>
    </row>
    <row r="1318" customFormat="false" ht="16.5" hidden="false" customHeight="true" outlineLevel="0" collapsed="false">
      <c r="A1318" s="23" t="n">
        <v>1317</v>
      </c>
      <c r="B1318" s="24" t="n">
        <v>42489</v>
      </c>
      <c r="C1318" s="23" t="n">
        <v>9502</v>
      </c>
      <c r="D1318" s="25"/>
      <c r="E1318" s="25" t="n">
        <v>259000</v>
      </c>
      <c r="F1318" s="25"/>
      <c r="G1318" s="25" t="n">
        <v>44.298</v>
      </c>
      <c r="H1318" s="25" t="n">
        <v>44.464</v>
      </c>
      <c r="I1318" s="25" t="n">
        <v>2.162</v>
      </c>
      <c r="J1318" s="25" t="n">
        <v>18435.137</v>
      </c>
      <c r="K1318" s="25" t="n">
        <v>853434</v>
      </c>
      <c r="L1318" s="25" t="n">
        <v>532</v>
      </c>
      <c r="M1318" s="25" t="n">
        <v>17.291</v>
      </c>
      <c r="N1318" s="25" t="n">
        <v>223011</v>
      </c>
      <c r="O1318" s="25" t="n">
        <v>12554.5</v>
      </c>
      <c r="P1318" s="25" t="n">
        <v>3400230</v>
      </c>
      <c r="Q1318" s="25" t="n">
        <v>118000</v>
      </c>
      <c r="R1318" s="25" t="n">
        <v>20206</v>
      </c>
      <c r="S1318" s="25" t="n">
        <v>12.116</v>
      </c>
      <c r="T1318" s="25" t="n">
        <v>125.3</v>
      </c>
      <c r="U1318" s="25" t="n">
        <v>19</v>
      </c>
      <c r="V1318" s="25" t="n">
        <v>89</v>
      </c>
      <c r="W1318" s="25" t="n">
        <v>109.74928</v>
      </c>
      <c r="X1318" s="25" t="n">
        <v>2.85714285714286</v>
      </c>
      <c r="Y1318" s="25" t="n">
        <v>2.53076982498169</v>
      </c>
      <c r="Z1318" s="25" t="n">
        <v>60.5120582580566</v>
      </c>
      <c r="AA1318" s="25" t="n">
        <v>322113</v>
      </c>
      <c r="AB1318" s="26"/>
      <c r="AC1318" s="27" t="n">
        <v>0</v>
      </c>
      <c r="AD1318" s="28" t="n">
        <v>46.4</v>
      </c>
      <c r="AE1318" s="28" t="n">
        <v>17.2</v>
      </c>
      <c r="AF1318" s="27"/>
      <c r="AG1318" s="29" t="n">
        <f aca="false">6753.47943187+0.36116788*I1318+0.01252571*N1318-22.85359542*V1318+0.00407811*AA1318-0.00067349*E1318</f>
        <v>8652.83973368656</v>
      </c>
      <c r="AH1318" s="29" t="n">
        <f aca="false">A1318*'Simple Linear Regression'!$B$18+'Simple Linear Regression'!$B$17</f>
        <v>9008.7861864422</v>
      </c>
      <c r="AI1318" s="29" t="n">
        <f aca="false">7491.3971+0.0137554*N1318-0.00058829*E1318-34.3283*V1318+0.30565*L1318+54.6031*M1318</f>
        <v>8458.1648015</v>
      </c>
      <c r="AJ1318" s="29" t="n">
        <f aca="false">7491.3971-0.00058829*E1318+0.30565*L1318+54.6031*M1318+0.0137554*N1318-34.3283*V1318</f>
        <v>8458.1648015</v>
      </c>
      <c r="AK1318" s="30" t="n">
        <f aca="false">11611.58410651-152.38769329*I592+0.00324611*N592-2.92151591*V592-0.00770426*AA592-0.00077781*E592</f>
        <v>9402.62329731077</v>
      </c>
      <c r="AL1318" s="29" t="n">
        <f aca="false">2192.59+2373.87*I1318+0.0316653*N1318-15.7623*V1318+0.00202406*AA1318-0.000740146*E1318-0.00963493*(I1318*N1318)</f>
        <v>8798.56128399474</v>
      </c>
      <c r="AM1318" s="30" t="n">
        <f aca="false">5205.907083+122.0638992*I1318+13.609808*(N1318/1000)-1.245906883*AD1318+0.7746840854*AE1318-134.2474226*AC1318-1547.125689*IF(AND(B1318&gt;=DATE(2020,3,20),B1318&lt;=DATE(2020,6,26)),1,0)</f>
        <v>8460.46061185608</v>
      </c>
      <c r="AN1318" s="30" t="n">
        <f aca="false">IF(ISNUMBER(C1319),C1319,AN1319)-0.8328750492*(AD1320-AD1319)+3.274150872*(AE1320-AE1319)+0.7954612886*((IF(ISNUMBER(C1319),C1319,AN1319)-IF(ISNUMBER(C1318),C1318,AN1318))-(-0.8328750492*(AD1319-AD1318)+3.274150872*(AE1319-AE1318)))-1.394571582*AO1319+0.4181414112*AO1318</f>
        <v>9852.95937947995</v>
      </c>
      <c r="AP1318" s="31" t="n">
        <f aca="false">AQ1318+AR1317+'ARIMAX(1,1,1) Model'!$C$19*(AR1317-AR1316)+'ARIMAX(1,1,1) Model'!$C$20*AS1317</f>
        <v>9478.42484412172</v>
      </c>
      <c r="AQ1318" s="31" t="n">
        <f aca="false">'ARIMAX(1,1,1) Model'!$C$6*I1318+'ARIMAX(1,1,1) Model'!$C$7*N1318/1000+'ARIMAX(1,1,1) Model'!$C$8*AD1318+'ARIMAX(1,1,1) Model'!$C$9*AE1318+'ARIMAX(1,1,1) Model'!$C$10*AC1318+'ARIMAX(1,1,1) Model'!$C$11*IF(AND(B1318&gt;='ARIMAX(1,1,1) Model'!$C$25,B1318&lt;='ARIMAX(1,1,1) Model'!$C$26),1,0)+'ARIMAX(1,1,1) Model'!$C$12*E1318/1000+'ARIMAX(1,1,1) Model'!$C$13*V1318+'ARIMAX(1,1,1) Model'!$C$14*A1318+'ARIMAX(1,1,1) Model'!$C$15*SIN(2*PI()*A1318/'ARIMAX(1,1,1) Model'!$C$24)+'ARIMAX(1,1,1) Model'!$C$16*COS(2*PI()*A1318/'ARIMAX(1,1,1) Model'!$C$24)+'ARIMAX(1,1,1) Model'!$C$17*SIN(4*PI()*A1318/'ARIMAX(1,1,1) Model'!$C$24)+'ARIMAX(1,1,1) Model'!$C$18*COS(4*PI()*A1318/'ARIMAX(1,1,1) Model'!$C$24)</f>
        <v>2682.09675106759</v>
      </c>
      <c r="AR1318" s="31" t="n">
        <f aca="false">IF(ISNUMBER(C1318),C1318,AP1318)-AQ1318</f>
        <v>6819.90324893241</v>
      </c>
      <c r="AS1318" s="31" t="n">
        <f aca="false">IF(ISNUMBER(C1318),C1318-AP1318,0)</f>
        <v>23.5751558782777</v>
      </c>
      <c r="AT1318" s="32"/>
      <c r="AU1318" s="33"/>
      <c r="AV1318" s="33"/>
      <c r="AW1318" s="31"/>
      <c r="AX1318" s="31"/>
    </row>
    <row r="1319" customFormat="false" ht="16.5" hidden="false" customHeight="true" outlineLevel="0" collapsed="false">
      <c r="A1319" s="23" t="n">
        <v>1318</v>
      </c>
      <c r="B1319" s="24" t="n">
        <v>42496</v>
      </c>
      <c r="C1319" s="23" t="n">
        <v>9658</v>
      </c>
      <c r="D1319" s="25"/>
      <c r="E1319" s="25" t="n">
        <v>278000</v>
      </c>
      <c r="F1319" s="25"/>
      <c r="G1319" s="25" t="n">
        <v>44.216</v>
      </c>
      <c r="H1319" s="25" t="n">
        <v>44.196</v>
      </c>
      <c r="I1319" s="25" t="n">
        <v>2.24</v>
      </c>
      <c r="J1319" s="25" t="n">
        <v>18525.933</v>
      </c>
      <c r="K1319" s="25" t="n">
        <v>853434</v>
      </c>
      <c r="L1319" s="25" t="n">
        <v>477</v>
      </c>
      <c r="M1319" s="25" t="n">
        <v>17.291</v>
      </c>
      <c r="N1319" s="25" t="n">
        <v>223011</v>
      </c>
      <c r="O1319" s="25" t="n">
        <v>12537</v>
      </c>
      <c r="P1319" s="25" t="n">
        <v>3400230</v>
      </c>
      <c r="Q1319" s="25" t="n">
        <v>118000</v>
      </c>
      <c r="R1319" s="25" t="n">
        <v>20206</v>
      </c>
      <c r="S1319" s="25" t="n">
        <v>12.116</v>
      </c>
      <c r="T1319" s="25" t="n">
        <v>126</v>
      </c>
      <c r="U1319" s="25" t="n">
        <v>19</v>
      </c>
      <c r="V1319" s="25" t="n">
        <v>88.3</v>
      </c>
      <c r="W1319" s="25" t="n">
        <v>109.56532</v>
      </c>
      <c r="X1319" s="25" t="n">
        <v>2.85714285714286</v>
      </c>
      <c r="Y1319" s="25" t="n">
        <v>2.53076982498169</v>
      </c>
      <c r="Z1319" s="25" t="n">
        <v>60.5120582580566</v>
      </c>
      <c r="AA1319" s="25" t="n">
        <v>322113</v>
      </c>
      <c r="AB1319" s="26"/>
      <c r="AC1319" s="27" t="n">
        <v>0</v>
      </c>
      <c r="AD1319" s="28" t="n">
        <v>56.2</v>
      </c>
      <c r="AE1319" s="28" t="n">
        <v>13.2</v>
      </c>
      <c r="AF1319" s="27"/>
      <c r="AG1319" s="29" t="n">
        <f aca="false">6753.47943187+0.36116788*I1319+0.01252571*N1319-22.85359542*V1319+0.00407811*AA1319-0.00067349*E1319</f>
        <v>8656.0691115752</v>
      </c>
      <c r="AH1319" s="29" t="n">
        <f aca="false">A1319*'Simple Linear Regression'!$B$18+'Simple Linear Regression'!$B$17</f>
        <v>9009.6392235261</v>
      </c>
      <c r="AI1319" s="29" t="n">
        <f aca="false">7491.3971+0.0137554*N1319-0.00058829*E1319-34.3283*V1319+0.30565*L1319+54.6031*M1319</f>
        <v>8454.2063515</v>
      </c>
      <c r="AJ1319" s="29" t="n">
        <f aca="false">7491.3971-0.00058829*E1319+0.30565*L1319+54.6031*M1319+0.0137554*N1319-34.3283*V1319</f>
        <v>8454.2063515</v>
      </c>
      <c r="AK1319" s="30" t="n">
        <f aca="false">11611.58410651-152.38769329*I593+0.00324611*N593-2.92151591*V593-0.00770426*AA593-0.00077781*E593</f>
        <v>9417.50863816132</v>
      </c>
      <c r="AL1319" s="29" t="n">
        <f aca="false">2192.59+2373.87*I1319+0.0316653*N1319-15.7623*V1319+0.00202406*AA1319-0.000740146*E1319-0.00963493*(I1319*N1319)</f>
        <v>8813.0957408048</v>
      </c>
      <c r="AM1319" s="30" t="n">
        <f aca="false">5205.907083+122.0638992*I1319+13.609808*(N1319/1000)-1.245906883*AD1319+0.7746840854*AE1319-134.2474226*AC1319-1547.125689*IF(AND(B1319&gt;=DATE(2020,3,20),B1319&lt;=DATE(2020,6,26)),1,0)</f>
        <v>8454.67297219868</v>
      </c>
      <c r="AN1319" s="30" t="n">
        <f aca="false">IF(ISNUMBER(C1320),C1320,AN1320)-0.8328750492*(AD1321-AD1320)+3.274150872*(AE1321-AE1320)+0.7954612886*((IF(ISNUMBER(C1320),C1320,AN1320)-IF(ISNUMBER(C1319),C1319,AN1319))-(-0.8328750492*(AD1320-AD1319)+3.274150872*(AE1320-AE1319)))-1.394571582*AO1320+0.4181414112*AO1319</f>
        <v>9750.16203949088</v>
      </c>
      <c r="AP1319" s="31" t="n">
        <f aca="false">AQ1319+AR1318+'ARIMAX(1,1,1) Model'!$C$19*(AR1318-AR1317)+'ARIMAX(1,1,1) Model'!$C$20*AS1318</f>
        <v>9488.88197591089</v>
      </c>
      <c r="AQ1319" s="31" t="n">
        <f aca="false">'ARIMAX(1,1,1) Model'!$C$6*I1319+'ARIMAX(1,1,1) Model'!$C$7*N1319/1000+'ARIMAX(1,1,1) Model'!$C$8*AD1319+'ARIMAX(1,1,1) Model'!$C$9*AE1319+'ARIMAX(1,1,1) Model'!$C$10*AC1319+'ARIMAX(1,1,1) Model'!$C$11*IF(AND(B1319&gt;='ARIMAX(1,1,1) Model'!$C$25,B1319&lt;='ARIMAX(1,1,1) Model'!$C$26),1,0)+'ARIMAX(1,1,1) Model'!$C$12*E1319/1000+'ARIMAX(1,1,1) Model'!$C$13*V1319+'ARIMAX(1,1,1) Model'!$C$14*A1319+'ARIMAX(1,1,1) Model'!$C$15*SIN(2*PI()*A1319/'ARIMAX(1,1,1) Model'!$C$24)+'ARIMAX(1,1,1) Model'!$C$16*COS(2*PI()*A1319/'ARIMAX(1,1,1) Model'!$C$24)+'ARIMAX(1,1,1) Model'!$C$17*SIN(4*PI()*A1319/'ARIMAX(1,1,1) Model'!$C$24)+'ARIMAX(1,1,1) Model'!$C$18*COS(4*PI()*A1319/'ARIMAX(1,1,1) Model'!$C$24)</f>
        <v>2676.77636799418</v>
      </c>
      <c r="AR1319" s="31" t="n">
        <f aca="false">IF(ISNUMBER(C1319),C1319,AP1319)-AQ1319</f>
        <v>6981.22363200582</v>
      </c>
      <c r="AS1319" s="31" t="n">
        <f aca="false">IF(ISNUMBER(C1319),C1319-AP1319,0)</f>
        <v>169.11802408911</v>
      </c>
      <c r="AT1319" s="32"/>
      <c r="AU1319" s="33"/>
      <c r="AV1319" s="33"/>
      <c r="AW1319" s="31"/>
      <c r="AX1319" s="31"/>
    </row>
    <row r="1320" customFormat="false" ht="16.5" hidden="false" customHeight="true" outlineLevel="0" collapsed="false">
      <c r="A1320" s="23" t="n">
        <v>1319</v>
      </c>
      <c r="B1320" s="24" t="n">
        <v>42503</v>
      </c>
      <c r="C1320" s="23" t="n">
        <v>9755</v>
      </c>
      <c r="D1320" s="25"/>
      <c r="E1320" s="25" t="n">
        <v>289000</v>
      </c>
      <c r="F1320" s="25"/>
      <c r="G1320" s="25" t="n">
        <v>45.44</v>
      </c>
      <c r="H1320" s="25" t="n">
        <v>45.2</v>
      </c>
      <c r="I1320" s="25" t="n">
        <v>2.22</v>
      </c>
      <c r="J1320" s="25" t="n">
        <v>18525.933</v>
      </c>
      <c r="K1320" s="25" t="n">
        <v>798626</v>
      </c>
      <c r="L1320" s="25" t="n">
        <v>477</v>
      </c>
      <c r="M1320" s="25" t="n">
        <v>17.291</v>
      </c>
      <c r="N1320" s="25" t="n">
        <v>223011</v>
      </c>
      <c r="O1320" s="25" t="n">
        <v>12537</v>
      </c>
      <c r="P1320" s="25" t="n">
        <v>3400230</v>
      </c>
      <c r="Q1320" s="25" t="n">
        <v>118000</v>
      </c>
      <c r="R1320" s="25" t="n">
        <v>20206</v>
      </c>
      <c r="S1320" s="25" t="n">
        <v>12.116</v>
      </c>
      <c r="T1320" s="25" t="n">
        <v>126</v>
      </c>
      <c r="U1320" s="25" t="n">
        <v>19</v>
      </c>
      <c r="V1320" s="25" t="n">
        <v>88.3</v>
      </c>
      <c r="W1320" s="25" t="n">
        <v>109.72986</v>
      </c>
      <c r="X1320" s="25" t="n">
        <v>2.85714285714286</v>
      </c>
      <c r="Y1320" s="25" t="n">
        <v>2.53076982498169</v>
      </c>
      <c r="Z1320" s="25" t="n">
        <v>60.5120582580566</v>
      </c>
      <c r="AA1320" s="25" t="n">
        <v>322113</v>
      </c>
      <c r="AB1320" s="26"/>
      <c r="AC1320" s="27" t="n">
        <v>0</v>
      </c>
      <c r="AD1320" s="28" t="n">
        <v>32.3</v>
      </c>
      <c r="AE1320" s="28" t="n">
        <v>23.6</v>
      </c>
      <c r="AF1320" s="27"/>
      <c r="AG1320" s="29" t="n">
        <f aca="false">6753.47943187+0.36116788*I1320+0.01252571*N1320-22.85359542*V1320+0.00407811*AA1320-0.00067349*E1320</f>
        <v>8648.6534982176</v>
      </c>
      <c r="AH1320" s="29" t="n">
        <f aca="false">A1320*'Simple Linear Regression'!$B$18+'Simple Linear Regression'!$B$17</f>
        <v>9010.49226061</v>
      </c>
      <c r="AI1320" s="29" t="n">
        <f aca="false">7491.3971+0.0137554*N1320-0.00058829*E1320-34.3283*V1320+0.30565*L1320+54.6031*M1320</f>
        <v>8447.7351615</v>
      </c>
      <c r="AJ1320" s="29" t="n">
        <f aca="false">7491.3971-0.00058829*E1320+0.30565*L1320+54.6031*M1320+0.0137554*N1320-34.3283*V1320</f>
        <v>8447.7351615</v>
      </c>
      <c r="AK1320" s="30" t="n">
        <f aca="false">11611.58410651-152.38769329*I594+0.00324611*N594-2.92151591*V594-0.00770426*AA594-0.00077781*E594</f>
        <v>9412.32112894725</v>
      </c>
      <c r="AL1320" s="29" t="n">
        <f aca="false">2192.59+2373.87*I1320+0.0316653*N1320-15.7623*V1320+0.00202406*AA1320-0.000740146*E1320-0.00963493*(I1320*N1320)</f>
        <v>8800.4506422894</v>
      </c>
      <c r="AM1320" s="30" t="n">
        <f aca="false">5205.907083+122.0638992*I1320+13.609808*(N1320/1000)-1.245906883*AD1320+0.7746840854*AE1320-134.2474226*AC1320-1547.125689*IF(AND(B1320&gt;=DATE(2020,3,20),B1320&lt;=DATE(2020,6,26)),1,0)</f>
        <v>8490.06558320654</v>
      </c>
      <c r="AN1320" s="30" t="n">
        <f aca="false">IF(ISNUMBER(C1321),C1321,AN1321)-0.8328750492*(AD1322-AD1321)+3.274150872*(AE1322-AE1321)+0.7954612886*((IF(ISNUMBER(C1321),C1321,AN1321)-IF(ISNUMBER(C1320),C1320,AN1320))-(-0.8328750492*(AD1321-AD1320)+3.274150872*(AE1321-AE1320)))-1.394571582*AO1321+0.4181414112*AO1320</f>
        <v>9442.71962339154</v>
      </c>
      <c r="AP1320" s="31" t="n">
        <f aca="false">AQ1320+AR1319+'ARIMAX(1,1,1) Model'!$C$19*(AR1319-AR1318)+'ARIMAX(1,1,1) Model'!$C$20*AS1319</f>
        <v>9569.11532047827</v>
      </c>
      <c r="AQ1320" s="31" t="n">
        <f aca="false">'ARIMAX(1,1,1) Model'!$C$6*I1320+'ARIMAX(1,1,1) Model'!$C$7*N1320/1000+'ARIMAX(1,1,1) Model'!$C$8*AD1320+'ARIMAX(1,1,1) Model'!$C$9*AE1320+'ARIMAX(1,1,1) Model'!$C$10*AC1320+'ARIMAX(1,1,1) Model'!$C$11*IF(AND(B1320&gt;='ARIMAX(1,1,1) Model'!$C$25,B1320&lt;='ARIMAX(1,1,1) Model'!$C$26),1,0)+'ARIMAX(1,1,1) Model'!$C$12*E1320/1000+'ARIMAX(1,1,1) Model'!$C$13*V1320+'ARIMAX(1,1,1) Model'!$C$14*A1320+'ARIMAX(1,1,1) Model'!$C$15*SIN(2*PI()*A1320/'ARIMAX(1,1,1) Model'!$C$24)+'ARIMAX(1,1,1) Model'!$C$16*COS(2*PI()*A1320/'ARIMAX(1,1,1) Model'!$C$24)+'ARIMAX(1,1,1) Model'!$C$17*SIN(4*PI()*A1320/'ARIMAX(1,1,1) Model'!$C$24)+'ARIMAX(1,1,1) Model'!$C$18*COS(4*PI()*A1320/'ARIMAX(1,1,1) Model'!$C$24)</f>
        <v>2724.37818741114</v>
      </c>
      <c r="AR1320" s="31" t="n">
        <f aca="false">IF(ISNUMBER(C1320),C1320,AP1320)-AQ1320</f>
        <v>7030.62181258886</v>
      </c>
      <c r="AS1320" s="31" t="n">
        <f aca="false">IF(ISNUMBER(C1320),C1320-AP1320,0)</f>
        <v>185.884679521732</v>
      </c>
      <c r="AT1320" s="32"/>
      <c r="AU1320" s="33"/>
      <c r="AV1320" s="33"/>
      <c r="AW1320" s="31"/>
      <c r="AX1320" s="31"/>
    </row>
    <row r="1321" customFormat="false" ht="16.5" hidden="false" customHeight="true" outlineLevel="0" collapsed="false">
      <c r="A1321" s="23" t="n">
        <v>1320</v>
      </c>
      <c r="B1321" s="24" t="n">
        <v>42510</v>
      </c>
      <c r="C1321" s="23" t="n">
        <v>9516</v>
      </c>
      <c r="D1321" s="25"/>
      <c r="E1321" s="25" t="n">
        <v>279000</v>
      </c>
      <c r="F1321" s="25"/>
      <c r="G1321" s="25" t="n">
        <v>47.992</v>
      </c>
      <c r="H1321" s="25" t="n">
        <v>48.336</v>
      </c>
      <c r="I1321" s="25" t="n">
        <v>2.242</v>
      </c>
      <c r="J1321" s="25" t="n">
        <v>18525.933</v>
      </c>
      <c r="K1321" s="25" t="n">
        <v>798626</v>
      </c>
      <c r="L1321" s="25" t="n">
        <v>477</v>
      </c>
      <c r="M1321" s="25" t="n">
        <v>17.669</v>
      </c>
      <c r="N1321" s="25" t="n">
        <v>265147</v>
      </c>
      <c r="O1321" s="25" t="n">
        <v>12537</v>
      </c>
      <c r="P1321" s="25" t="n">
        <v>3400230</v>
      </c>
      <c r="Q1321" s="25" t="n">
        <v>118000</v>
      </c>
      <c r="R1321" s="25" t="n">
        <v>20206</v>
      </c>
      <c r="S1321" s="25" t="n">
        <v>12.116</v>
      </c>
      <c r="T1321" s="25" t="n">
        <v>126</v>
      </c>
      <c r="U1321" s="25" t="n">
        <v>19</v>
      </c>
      <c r="V1321" s="25" t="n">
        <v>88.3</v>
      </c>
      <c r="W1321" s="25" t="n">
        <v>110.79906</v>
      </c>
      <c r="X1321" s="25" t="n">
        <v>2.85714285714286</v>
      </c>
      <c r="Y1321" s="25" t="n">
        <v>2.61369585990906</v>
      </c>
      <c r="Z1321" s="25" t="n">
        <v>64.2778091430664</v>
      </c>
      <c r="AA1321" s="25" t="n">
        <v>322113</v>
      </c>
      <c r="AB1321" s="26"/>
      <c r="AC1321" s="27" t="n">
        <v>0</v>
      </c>
      <c r="AD1321" s="28" t="n">
        <v>40.3</v>
      </c>
      <c r="AE1321" s="28" t="n">
        <v>13.7</v>
      </c>
      <c r="AF1321" s="27"/>
      <c r="AG1321" s="29" t="n">
        <f aca="false">6753.47943187+0.36116788*I1321+0.01252571*N1321-22.85359542*V1321+0.00407811*AA1321-0.00067349*E1321</f>
        <v>9183.17966047096</v>
      </c>
      <c r="AH1321" s="29" t="n">
        <f aca="false">A1321*'Simple Linear Regression'!$B$18+'Simple Linear Regression'!$B$17</f>
        <v>9011.34529769391</v>
      </c>
      <c r="AI1321" s="29" t="n">
        <f aca="false">7491.3971+0.0137554*N1321-0.00058829*E1321-34.3283*V1321+0.30565*L1321+54.6031*M1321</f>
        <v>9053.8555677</v>
      </c>
      <c r="AJ1321" s="29" t="n">
        <f aca="false">7491.3971-0.00058829*E1321+0.30565*L1321+54.6031*M1321+0.0137554*N1321-34.3283*V1321</f>
        <v>9053.8555677</v>
      </c>
      <c r="AK1321" s="30" t="n">
        <f aca="false">11611.58410651-152.38769329*I595+0.00324611*N595-2.92151591*V595-0.00770426*AA595-0.00077781*E595</f>
        <v>9409.39398902738</v>
      </c>
      <c r="AL1321" s="29" t="n">
        <f aca="false">2192.59+2373.87*I1321+0.0316653*N1321-15.7623*V1321+0.00202406*AA1321-0.000740146*E1321-0.00963493*(I1321*N1321)</f>
        <v>9236.85367056018</v>
      </c>
      <c r="AM1321" s="30" t="n">
        <f aca="false">5205.907083+122.0638992*I1321+13.609808*(N1321/1000)-1.245906883*AD1321+0.7746840854*AE1321-134.2474226*AC1321-1547.125689*IF(AND(B1321&gt;=DATE(2020,3,20),B1321&lt;=DATE(2020,6,26)),1,0)</f>
        <v>9048.57723136748</v>
      </c>
      <c r="AN1321" s="30" t="n">
        <f aca="false">IF(ISNUMBER(C1322),C1322,AN1322)-0.8328750492*(AD1323-AD1322)+3.274150872*(AE1323-AE1322)+0.7954612886*((IF(ISNUMBER(C1322),C1322,AN1322)-IF(ISNUMBER(C1321),C1321,AN1321))-(-0.8328750492*(AD1322-AD1321)+3.274150872*(AE1322-AE1321)))-1.394571582*AO1322+0.4181414112*AO1321</f>
        <v>9877.30940148175</v>
      </c>
      <c r="AP1321" s="31" t="n">
        <f aca="false">AQ1321+AR1320+'ARIMAX(1,1,1) Model'!$C$19*(AR1320-AR1319)+'ARIMAX(1,1,1) Model'!$C$20*AS1320</f>
        <v>9630.38503396566</v>
      </c>
      <c r="AQ1321" s="31" t="n">
        <f aca="false">'ARIMAX(1,1,1) Model'!$C$6*I1321+'ARIMAX(1,1,1) Model'!$C$7*N1321/1000+'ARIMAX(1,1,1) Model'!$C$8*AD1321+'ARIMAX(1,1,1) Model'!$C$9*AE1321+'ARIMAX(1,1,1) Model'!$C$10*AC1321+'ARIMAX(1,1,1) Model'!$C$11*IF(AND(B1321&gt;='ARIMAX(1,1,1) Model'!$C$25,B1321&lt;='ARIMAX(1,1,1) Model'!$C$26),1,0)+'ARIMAX(1,1,1) Model'!$C$12*E1321/1000+'ARIMAX(1,1,1) Model'!$C$13*V1321+'ARIMAX(1,1,1) Model'!$C$14*A1321+'ARIMAX(1,1,1) Model'!$C$15*SIN(2*PI()*A1321/'ARIMAX(1,1,1) Model'!$C$24)+'ARIMAX(1,1,1) Model'!$C$16*COS(2*PI()*A1321/'ARIMAX(1,1,1) Model'!$C$24)+'ARIMAX(1,1,1) Model'!$C$17*SIN(4*PI()*A1321/'ARIMAX(1,1,1) Model'!$C$24)+'ARIMAX(1,1,1) Model'!$C$18*COS(4*PI()*A1321/'ARIMAX(1,1,1) Model'!$C$24)</f>
        <v>2762.2570664536</v>
      </c>
      <c r="AR1321" s="31" t="n">
        <f aca="false">IF(ISNUMBER(C1321),C1321,AP1321)-AQ1321</f>
        <v>6753.7429335464</v>
      </c>
      <c r="AS1321" s="31" t="n">
        <f aca="false">IF(ISNUMBER(C1321),C1321-AP1321,0)</f>
        <v>-114.385033965662</v>
      </c>
      <c r="AT1321" s="32"/>
      <c r="AU1321" s="33"/>
      <c r="AV1321" s="33"/>
      <c r="AW1321" s="31"/>
      <c r="AX1321" s="31"/>
    </row>
    <row r="1322" customFormat="false" ht="16.5" hidden="false" customHeight="true" outlineLevel="0" collapsed="false">
      <c r="A1322" s="23" t="n">
        <v>1321</v>
      </c>
      <c r="B1322" s="24" t="n">
        <v>42517</v>
      </c>
      <c r="C1322" s="23" t="n">
        <v>9716</v>
      </c>
      <c r="D1322" s="25"/>
      <c r="E1322" s="25" t="n">
        <v>267000</v>
      </c>
      <c r="F1322" s="25"/>
      <c r="G1322" s="25" t="n">
        <v>48.724</v>
      </c>
      <c r="H1322" s="25" t="n">
        <v>48.734</v>
      </c>
      <c r="I1322" s="25" t="n">
        <v>2.3</v>
      </c>
      <c r="J1322" s="25" t="n">
        <v>18525.933</v>
      </c>
      <c r="K1322" s="25" t="n">
        <v>798626</v>
      </c>
      <c r="L1322" s="25" t="n">
        <v>477</v>
      </c>
      <c r="M1322" s="25" t="n">
        <v>17.669</v>
      </c>
      <c r="N1322" s="25" t="n">
        <v>265147</v>
      </c>
      <c r="O1322" s="25" t="n">
        <v>12537</v>
      </c>
      <c r="P1322" s="25" t="n">
        <v>3400230</v>
      </c>
      <c r="Q1322" s="25" t="n">
        <v>118000</v>
      </c>
      <c r="R1322" s="25" t="n">
        <v>20206</v>
      </c>
      <c r="S1322" s="25" t="n">
        <v>12.252</v>
      </c>
      <c r="T1322" s="25" t="n">
        <v>126</v>
      </c>
      <c r="U1322" s="25" t="n">
        <v>19</v>
      </c>
      <c r="V1322" s="25" t="n">
        <v>88.3</v>
      </c>
      <c r="W1322" s="25" t="n">
        <v>111.62464</v>
      </c>
      <c r="X1322" s="25" t="n">
        <v>2.85714285714286</v>
      </c>
      <c r="Y1322" s="25" t="n">
        <v>2.61369585990906</v>
      </c>
      <c r="Z1322" s="25" t="n">
        <v>64.2778091430664</v>
      </c>
      <c r="AA1322" s="25" t="n">
        <v>322113</v>
      </c>
      <c r="AB1322" s="26"/>
      <c r="AC1322" s="27" t="n">
        <v>0</v>
      </c>
      <c r="AD1322" s="28" t="n">
        <v>14</v>
      </c>
      <c r="AE1322" s="28" t="n">
        <v>33.2</v>
      </c>
      <c r="AF1322" s="27"/>
      <c r="AG1322" s="29" t="n">
        <f aca="false">6753.47943187+0.36116788*I1322+0.01252571*N1322-22.85359542*V1322+0.00407811*AA1322-0.00067349*E1322</f>
        <v>9191.282488208</v>
      </c>
      <c r="AH1322" s="29" t="n">
        <f aca="false">A1322*'Simple Linear Regression'!$B$18+'Simple Linear Regression'!$B$17</f>
        <v>9012.19833477781</v>
      </c>
      <c r="AI1322" s="29" t="n">
        <f aca="false">7491.3971+0.0137554*N1322-0.00058829*E1322-34.3283*V1322+0.30565*L1322+54.6031*M1322</f>
        <v>9060.9150477</v>
      </c>
      <c r="AJ1322" s="29" t="n">
        <f aca="false">7491.3971-0.00058829*E1322+0.30565*L1322+54.6031*M1322+0.0137554*N1322-34.3283*V1322</f>
        <v>9060.9150477</v>
      </c>
      <c r="AK1322" s="30" t="n">
        <f aca="false">11611.58410651-152.38769329*I596+0.00324611*N596-2.92151591*V596-0.00770426*AA596-0.00077781*E596</f>
        <v>9414.70214286764</v>
      </c>
      <c r="AL1322" s="29" t="n">
        <f aca="false">2192.59+2373.87*I1322+0.0316653*N1322-15.7623*V1322+0.00202406*AA1322-0.000740146*E1322-0.00963493*(I1322*N1322)</f>
        <v>9235.248861047</v>
      </c>
      <c r="AM1322" s="30" t="n">
        <f aca="false">5205.907083+122.0638992*I1322+13.609808*(N1322/1000)-1.245906883*AD1322+0.7746840854*AE1322-134.2474226*AC1322-1547.125689*IF(AND(B1322&gt;=DATE(2020,3,20),B1322&lt;=DATE(2020,6,26)),1,0)</f>
        <v>9103.53062820928</v>
      </c>
      <c r="AN1322" s="30" t="n">
        <f aca="false">IF(ISNUMBER(C1323),C1323,AN1323)-0.8328750492*(AD1324-AD1323)+3.274150872*(AE1324-AE1323)+0.7954612886*((IF(ISNUMBER(C1323),C1323,AN1323)-IF(ISNUMBER(C1322),C1322,AN1322))-(-0.8328750492*(AD1323-AD1322)+3.274150872*(AE1323-AE1322)))-1.394571582*AO1323+0.4181414112*AO1322</f>
        <v>9378.71378946945</v>
      </c>
      <c r="AP1322" s="31" t="n">
        <f aca="false">AQ1322+AR1321+'ARIMAX(1,1,1) Model'!$C$19*(AR1321-AR1320)+'ARIMAX(1,1,1) Model'!$C$20*AS1321</f>
        <v>9645.25305230457</v>
      </c>
      <c r="AQ1322" s="31" t="n">
        <f aca="false">'ARIMAX(1,1,1) Model'!$C$6*I1322+'ARIMAX(1,1,1) Model'!$C$7*N1322/1000+'ARIMAX(1,1,1) Model'!$C$8*AD1322+'ARIMAX(1,1,1) Model'!$C$9*AE1322+'ARIMAX(1,1,1) Model'!$C$10*AC1322+'ARIMAX(1,1,1) Model'!$C$11*IF(AND(B1322&gt;='ARIMAX(1,1,1) Model'!$C$25,B1322&lt;='ARIMAX(1,1,1) Model'!$C$26),1,0)+'ARIMAX(1,1,1) Model'!$C$12*E1322/1000+'ARIMAX(1,1,1) Model'!$C$13*V1322+'ARIMAX(1,1,1) Model'!$C$14*A1322+'ARIMAX(1,1,1) Model'!$C$15*SIN(2*PI()*A1322/'ARIMAX(1,1,1) Model'!$C$24)+'ARIMAX(1,1,1) Model'!$C$16*COS(2*PI()*A1322/'ARIMAX(1,1,1) Model'!$C$24)+'ARIMAX(1,1,1) Model'!$C$17*SIN(4*PI()*A1322/'ARIMAX(1,1,1) Model'!$C$24)+'ARIMAX(1,1,1) Model'!$C$18*COS(4*PI()*A1322/'ARIMAX(1,1,1) Model'!$C$24)</f>
        <v>2815.55849062188</v>
      </c>
      <c r="AR1322" s="31" t="n">
        <f aca="false">IF(ISNUMBER(C1322),C1322,AP1322)-AQ1322</f>
        <v>6900.44150937812</v>
      </c>
      <c r="AS1322" s="31" t="n">
        <f aca="false">IF(ISNUMBER(C1322),C1322-AP1322,0)</f>
        <v>70.7469476954302</v>
      </c>
      <c r="AT1322" s="32"/>
      <c r="AU1322" s="33"/>
      <c r="AV1322" s="33"/>
      <c r="AW1322" s="31"/>
      <c r="AX1322" s="31"/>
    </row>
    <row r="1323" customFormat="false" ht="16.5" hidden="false" customHeight="true" outlineLevel="0" collapsed="false">
      <c r="A1323" s="23" t="n">
        <v>1322</v>
      </c>
      <c r="B1323" s="24" t="n">
        <v>42524</v>
      </c>
      <c r="C1323" s="23" t="n">
        <v>9568</v>
      </c>
      <c r="D1323" s="25"/>
      <c r="E1323" s="25" t="n">
        <v>263000</v>
      </c>
      <c r="F1323" s="25"/>
      <c r="G1323" s="25" t="n">
        <v>49</v>
      </c>
      <c r="H1323" s="25" t="n">
        <v>48.905</v>
      </c>
      <c r="I1323" s="25" t="n">
        <v>2.339</v>
      </c>
      <c r="J1323" s="25" t="n">
        <v>18525.933</v>
      </c>
      <c r="K1323" s="25" t="n">
        <v>798626</v>
      </c>
      <c r="L1323" s="25" t="n">
        <v>477</v>
      </c>
      <c r="M1323" s="25" t="n">
        <v>17.669</v>
      </c>
      <c r="N1323" s="25" t="n">
        <v>265147</v>
      </c>
      <c r="O1323" s="25" t="n">
        <v>12537</v>
      </c>
      <c r="P1323" s="25" t="n">
        <v>3400230</v>
      </c>
      <c r="Q1323" s="25" t="n">
        <v>118000</v>
      </c>
      <c r="R1323" s="25" t="n">
        <v>20206</v>
      </c>
      <c r="S1323" s="25" t="n">
        <v>12.252</v>
      </c>
      <c r="T1323" s="25" t="n">
        <v>126</v>
      </c>
      <c r="U1323" s="25" t="n">
        <v>19</v>
      </c>
      <c r="V1323" s="25" t="n">
        <v>88.3</v>
      </c>
      <c r="W1323" s="25" t="n">
        <v>112.15108</v>
      </c>
      <c r="X1323" s="25" t="n">
        <v>2.22222222222222</v>
      </c>
      <c r="Y1323" s="25" t="n">
        <v>2.61369585990906</v>
      </c>
      <c r="Z1323" s="25" t="n">
        <v>64.2778091430664</v>
      </c>
      <c r="AA1323" s="25" t="n">
        <v>322113</v>
      </c>
      <c r="AB1323" s="26"/>
      <c r="AC1323" s="27" t="n">
        <v>1</v>
      </c>
      <c r="AD1323" s="28" t="n">
        <v>0.2</v>
      </c>
      <c r="AE1323" s="28" t="n">
        <v>51.2</v>
      </c>
      <c r="AF1323" s="27"/>
      <c r="AG1323" s="29" t="n">
        <f aca="false">6753.47943187+0.36116788*I1323+0.01252571*N1323-22.85359542*V1323+0.00407811*AA1323-0.00067349*E1323</f>
        <v>9193.99053375532</v>
      </c>
      <c r="AH1323" s="29" t="n">
        <f aca="false">A1323*'Simple Linear Regression'!$B$18+'Simple Linear Regression'!$B$17</f>
        <v>9013.05137186172</v>
      </c>
      <c r="AI1323" s="29" t="n">
        <f aca="false">7491.3971+0.0137554*N1323-0.00058829*E1323-34.3283*V1323+0.30565*L1323+54.6031*M1323</f>
        <v>9063.2682077</v>
      </c>
      <c r="AJ1323" s="29" t="n">
        <f aca="false">7491.3971-0.00058829*E1323+0.30565*L1323+54.6031*M1323+0.0137554*N1323-34.3283*V1323</f>
        <v>9063.2682077</v>
      </c>
      <c r="AK1323" s="30" t="n">
        <f aca="false">11611.58410651-152.38769329*I597+0.00324611*N597-2.92151591*V597-0.00770426*AA597-0.00077781*E597</f>
        <v>9400.13893018032</v>
      </c>
      <c r="AL1323" s="29" t="n">
        <f aca="false">2192.59+2373.87*I1323+0.0316653*N1323-15.7623*V1323+0.00202406*AA1323-0.000740146*E1323-0.00963493*(I1323*N1323)</f>
        <v>9231.15813644331</v>
      </c>
      <c r="AM1323" s="30" t="n">
        <f aca="false">5205.907083+122.0638992*I1323+13.609808*(N1323/1000)-1.245906883*AD1323+0.7746840854*AE1323-134.2474226*AC1323-1547.125689*IF(AND(B1323&gt;=DATE(2020,3,20),B1323&lt;=DATE(2020,6,26)),1,0)</f>
        <v>9005.18152620068</v>
      </c>
      <c r="AN1323" s="30" t="n">
        <f aca="false">IF(ISNUMBER(C1324),C1324,AN1324)-0.8328750492*(AD1325-AD1324)+3.274150872*(AE1325-AE1324)+0.7954612886*((IF(ISNUMBER(C1324),C1324,AN1324)-IF(ISNUMBER(C1323),C1323,AN1323))-(-0.8328750492*(AD1324-AD1323)+3.274150872*(AE1324-AE1323)))-1.394571582*AO1324+0.4181414112*AO1323</f>
        <v>9980.95980953546</v>
      </c>
      <c r="AP1323" s="31" t="n">
        <f aca="false">AQ1323+AR1322+'ARIMAX(1,1,1) Model'!$C$19*(AR1322-AR1321)+'ARIMAX(1,1,1) Model'!$C$20*AS1322</f>
        <v>9603.16660396037</v>
      </c>
      <c r="AQ1323" s="31" t="n">
        <f aca="false">'ARIMAX(1,1,1) Model'!$C$6*I1323+'ARIMAX(1,1,1) Model'!$C$7*N1323/1000+'ARIMAX(1,1,1) Model'!$C$8*AD1323+'ARIMAX(1,1,1) Model'!$C$9*AE1323+'ARIMAX(1,1,1) Model'!$C$10*AC1323+'ARIMAX(1,1,1) Model'!$C$11*IF(AND(B1323&gt;='ARIMAX(1,1,1) Model'!$C$25,B1323&lt;='ARIMAX(1,1,1) Model'!$C$26),1,0)+'ARIMAX(1,1,1) Model'!$C$12*E1323/1000+'ARIMAX(1,1,1) Model'!$C$13*V1323+'ARIMAX(1,1,1) Model'!$C$14*A1323+'ARIMAX(1,1,1) Model'!$C$15*SIN(2*PI()*A1323/'ARIMAX(1,1,1) Model'!$C$24)+'ARIMAX(1,1,1) Model'!$C$16*COS(2*PI()*A1323/'ARIMAX(1,1,1) Model'!$C$24)+'ARIMAX(1,1,1) Model'!$C$17*SIN(4*PI()*A1323/'ARIMAX(1,1,1) Model'!$C$24)+'ARIMAX(1,1,1) Model'!$C$18*COS(4*PI()*A1323/'ARIMAX(1,1,1) Model'!$C$24)</f>
        <v>2752.09550079061</v>
      </c>
      <c r="AR1323" s="31" t="n">
        <f aca="false">IF(ISNUMBER(C1323),C1323,AP1323)-AQ1323</f>
        <v>6815.90449920939</v>
      </c>
      <c r="AS1323" s="31" t="n">
        <f aca="false">IF(ISNUMBER(C1323),C1323-AP1323,0)</f>
        <v>-35.1666039603715</v>
      </c>
      <c r="AT1323" s="32"/>
      <c r="AU1323" s="33"/>
      <c r="AV1323" s="33"/>
      <c r="AW1323" s="31"/>
      <c r="AX1323" s="31"/>
    </row>
    <row r="1324" customFormat="false" ht="16.5" hidden="false" customHeight="true" outlineLevel="0" collapsed="false">
      <c r="A1324" s="23" t="n">
        <v>1323</v>
      </c>
      <c r="B1324" s="24" t="n">
        <v>42531</v>
      </c>
      <c r="C1324" s="23" t="n">
        <v>9762</v>
      </c>
      <c r="D1324" s="25"/>
      <c r="E1324" s="25" t="n">
        <v>265000</v>
      </c>
      <c r="F1324" s="25"/>
      <c r="G1324" s="25" t="n">
        <v>50.184</v>
      </c>
      <c r="H1324" s="25" t="n">
        <v>49.944</v>
      </c>
      <c r="I1324" s="25" t="n">
        <v>2.381</v>
      </c>
      <c r="J1324" s="25" t="n">
        <v>18525.933</v>
      </c>
      <c r="K1324" s="25" t="n">
        <v>835127</v>
      </c>
      <c r="L1324" s="25" t="n">
        <v>437</v>
      </c>
      <c r="M1324" s="25" t="n">
        <v>17.669</v>
      </c>
      <c r="N1324" s="25" t="n">
        <v>265147</v>
      </c>
      <c r="O1324" s="25" t="n">
        <v>12611.5</v>
      </c>
      <c r="P1324" s="25" t="n">
        <v>3400230</v>
      </c>
      <c r="Q1324" s="25" t="n">
        <v>118000</v>
      </c>
      <c r="R1324" s="25" t="n">
        <v>20206</v>
      </c>
      <c r="S1324" s="25" t="n">
        <v>12.252</v>
      </c>
      <c r="T1324" s="25" t="n">
        <v>126</v>
      </c>
      <c r="U1324" s="25" t="n">
        <v>19</v>
      </c>
      <c r="V1324" s="25" t="n">
        <v>88.9</v>
      </c>
      <c r="W1324" s="25" t="n">
        <v>112.197775</v>
      </c>
      <c r="X1324" s="25" t="n">
        <v>2.22222222222222</v>
      </c>
      <c r="Y1324" s="25" t="n">
        <v>2.61369585990906</v>
      </c>
      <c r="Z1324" s="25" t="n">
        <v>64.2778091430664</v>
      </c>
      <c r="AA1324" s="25" t="n">
        <v>322113</v>
      </c>
      <c r="AB1324" s="26"/>
      <c r="AC1324" s="27" t="n">
        <v>0</v>
      </c>
      <c r="AD1324" s="28" t="n">
        <v>4.7</v>
      </c>
      <c r="AE1324" s="28" t="n">
        <v>47.6</v>
      </c>
      <c r="AF1324" s="27"/>
      <c r="AG1324" s="29" t="n">
        <f aca="false">6753.47943187+0.36116788*I1324+0.01252571*N1324-22.85359542*V1324+0.00407811*AA1324-0.00067349*E1324</f>
        <v>9178.94656555428</v>
      </c>
      <c r="AH1324" s="29" t="n">
        <f aca="false">A1324*'Simple Linear Regression'!$B$18+'Simple Linear Regression'!$B$17</f>
        <v>9013.90440894562</v>
      </c>
      <c r="AI1324" s="29" t="n">
        <f aca="false">7491.3971+0.0137554*N1324-0.00058829*E1324-34.3283*V1324+0.30565*L1324+54.6031*M1324</f>
        <v>9029.2686477</v>
      </c>
      <c r="AJ1324" s="29" t="n">
        <f aca="false">7491.3971-0.00058829*E1324+0.30565*L1324+54.6031*M1324+0.0137554*N1324-34.3283*V1324</f>
        <v>9029.2686477</v>
      </c>
      <c r="AK1324" s="30" t="n">
        <f aca="false">11611.58410651-152.38769329*I598+0.00324611*N598-2.92151591*V598-0.00770426*AA598-0.00077781*E598</f>
        <v>9397.77375711322</v>
      </c>
      <c r="AL1324" s="29" t="n">
        <f aca="false">2192.59+2373.87*I1324+0.0316653*N1324-15.7623*V1324+0.00202406*AA1324-0.000740146*E1324-0.00963493*(I1324*N1324)</f>
        <v>9212.62674748549</v>
      </c>
      <c r="AM1324" s="30" t="n">
        <f aca="false">5205.907083+122.0638992*I1324+13.609808*(N1324/1000)-1.245906883*AD1324+0.7746840854*AE1324-134.2474226*AC1324-1547.125689*IF(AND(B1324&gt;=DATE(2020,3,20),B1324&lt;=DATE(2020,6,26)),1,0)</f>
        <v>9136.16018888614</v>
      </c>
      <c r="AN1324" s="30" t="n">
        <f aca="false">IF(ISNUMBER(C1325),C1325,AN1325)-0.8328750492*(AD1326-AD1325)+3.274150872*(AE1326-AE1325)+0.7954612886*((IF(ISNUMBER(C1325),C1325,AN1325)-IF(ISNUMBER(C1324),C1324,AN1324))-(-0.8328750492*(AD1325-AD1324)+3.274150872*(AE1325-AE1324)))-1.394571582*AO1325+0.4181414112*AO1324</f>
        <v>9892.274559678</v>
      </c>
      <c r="AP1324" s="31" t="n">
        <f aca="false">AQ1324+AR1323+'ARIMAX(1,1,1) Model'!$C$19*(AR1323-AR1322)+'ARIMAX(1,1,1) Model'!$C$20*AS1323</f>
        <v>9690.00317794254</v>
      </c>
      <c r="AQ1324" s="31" t="n">
        <f aca="false">'ARIMAX(1,1,1) Model'!$C$6*I1324+'ARIMAX(1,1,1) Model'!$C$7*N1324/1000+'ARIMAX(1,1,1) Model'!$C$8*AD1324+'ARIMAX(1,1,1) Model'!$C$9*AE1324+'ARIMAX(1,1,1) Model'!$C$10*AC1324+'ARIMAX(1,1,1) Model'!$C$11*IF(AND(B1324&gt;='ARIMAX(1,1,1) Model'!$C$25,B1324&lt;='ARIMAX(1,1,1) Model'!$C$26),1,0)+'ARIMAX(1,1,1) Model'!$C$12*E1324/1000+'ARIMAX(1,1,1) Model'!$C$13*V1324+'ARIMAX(1,1,1) Model'!$C$14*A1324+'ARIMAX(1,1,1) Model'!$C$15*SIN(2*PI()*A1324/'ARIMAX(1,1,1) Model'!$C$24)+'ARIMAX(1,1,1) Model'!$C$16*COS(2*PI()*A1324/'ARIMAX(1,1,1) Model'!$C$24)+'ARIMAX(1,1,1) Model'!$C$17*SIN(4*PI()*A1324/'ARIMAX(1,1,1) Model'!$C$24)+'ARIMAX(1,1,1) Model'!$C$18*COS(4*PI()*A1324/'ARIMAX(1,1,1) Model'!$C$24)</f>
        <v>2850.69083274412</v>
      </c>
      <c r="AR1324" s="31" t="n">
        <f aca="false">IF(ISNUMBER(C1324),C1324,AP1324)-AQ1324</f>
        <v>6911.30916725588</v>
      </c>
      <c r="AS1324" s="31" t="n">
        <f aca="false">IF(ISNUMBER(C1324),C1324-AP1324,0)</f>
        <v>71.9968220574592</v>
      </c>
      <c r="AT1324" s="32"/>
      <c r="AU1324" s="33"/>
      <c r="AV1324" s="33"/>
      <c r="AW1324" s="31"/>
      <c r="AX1324" s="31"/>
    </row>
    <row r="1325" customFormat="false" ht="16.5" hidden="false" customHeight="true" outlineLevel="0" collapsed="false">
      <c r="A1325" s="23" t="n">
        <v>1324</v>
      </c>
      <c r="B1325" s="24" t="n">
        <v>42538</v>
      </c>
      <c r="C1325" s="23" t="n">
        <v>9815</v>
      </c>
      <c r="D1325" s="25"/>
      <c r="E1325" s="25" t="n">
        <v>273000</v>
      </c>
      <c r="F1325" s="25"/>
      <c r="G1325" s="25" t="n">
        <v>47.888</v>
      </c>
      <c r="H1325" s="25" t="n">
        <v>47.388</v>
      </c>
      <c r="I1325" s="25" t="n">
        <v>2.399</v>
      </c>
      <c r="J1325" s="25" t="n">
        <v>18525.933</v>
      </c>
      <c r="K1325" s="25" t="n">
        <v>835127</v>
      </c>
      <c r="L1325" s="25" t="n">
        <v>437</v>
      </c>
      <c r="M1325" s="25" t="n">
        <v>17.695</v>
      </c>
      <c r="N1325" s="25" t="n">
        <v>269653</v>
      </c>
      <c r="O1325" s="25" t="n">
        <v>12611.5</v>
      </c>
      <c r="P1325" s="25" t="n">
        <v>3469145</v>
      </c>
      <c r="Q1325" s="25" t="n">
        <v>118000</v>
      </c>
      <c r="R1325" s="25" t="n">
        <v>20206</v>
      </c>
      <c r="S1325" s="25" t="n">
        <v>12.252</v>
      </c>
      <c r="T1325" s="25" t="n">
        <v>126</v>
      </c>
      <c r="U1325" s="25" t="n">
        <v>19</v>
      </c>
      <c r="V1325" s="25" t="n">
        <v>88.9</v>
      </c>
      <c r="W1325" s="25" t="n">
        <v>110.79568</v>
      </c>
      <c r="X1325" s="25" t="n">
        <v>2.22222222222222</v>
      </c>
      <c r="Y1325" s="25" t="n">
        <v>2.62285304069519</v>
      </c>
      <c r="Z1325" s="25" t="n">
        <v>64.2778091430664</v>
      </c>
      <c r="AA1325" s="25" t="n">
        <v>322113</v>
      </c>
      <c r="AB1325" s="26"/>
      <c r="AC1325" s="27" t="n">
        <v>0</v>
      </c>
      <c r="AD1325" s="28" t="n">
        <v>0.5</v>
      </c>
      <c r="AE1325" s="28" t="n">
        <v>62.5</v>
      </c>
      <c r="AF1325" s="27"/>
      <c r="AG1325" s="29" t="n">
        <f aca="false">6753.47943187+0.36116788*I1325+0.01252571*N1325-22.85359542*V1325+0.00407811*AA1325-0.00067349*E1325</f>
        <v>9230.00599583612</v>
      </c>
      <c r="AH1325" s="29" t="n">
        <f aca="false">A1325*'Simple Linear Regression'!$B$18+'Simple Linear Regression'!$B$17</f>
        <v>9014.75744602953</v>
      </c>
      <c r="AI1325" s="29" t="n">
        <f aca="false">7491.3971+0.0137554*N1325-0.00058829*E1325-34.3283*V1325+0.30565*L1325+54.6031*M1325</f>
        <v>9087.9638407</v>
      </c>
      <c r="AJ1325" s="29" t="n">
        <f aca="false">7491.3971-0.00058829*E1325+0.30565*L1325+54.6031*M1325+0.0137554*N1325-34.3283*V1325</f>
        <v>9087.9638407</v>
      </c>
      <c r="AK1325" s="30" t="n">
        <f aca="false">11611.58410651-152.38769329*I599+0.00324611*N599-2.92151591*V599-0.00770426*AA599-0.00077781*E599</f>
        <v>9448.52329199374</v>
      </c>
      <c r="AL1325" s="29" t="n">
        <f aca="false">2192.59+2373.87*I1325+0.0316653*N1325-15.7623*V1325+0.00202406*AA1325-0.000740146*E1325-0.00963493*(I1325*N1325)</f>
        <v>9241.98239916329</v>
      </c>
      <c r="AM1325" s="30" t="n">
        <f aca="false">5205.907083+122.0638992*I1325+13.609808*(N1325/1000)-1.245906883*AD1325+0.7746840854*AE1325-134.2474226*AC1325-1547.125689*IF(AND(B1325&gt;=DATE(2020,3,20),B1325&lt;=DATE(2020,6,26)),1,0)</f>
        <v>9216.4587357008</v>
      </c>
      <c r="AN1325" s="30" t="n">
        <f aca="false">IF(ISNUMBER(C1326),C1326,AN1326)-0.8328750492*(AD1327-AD1326)+3.274150872*(AE1327-AE1326)+0.7954612886*((IF(ISNUMBER(C1326),C1326,AN1326)-IF(ISNUMBER(C1325),C1325,AN1325))-(-0.8328750492*(AD1326-AD1325)+3.274150872*(AE1326-AE1325)))-1.394571582*AO1326+0.4181414112*AO1325</f>
        <v>9555.14739194789</v>
      </c>
      <c r="AP1325" s="31" t="n">
        <f aca="false">AQ1325+AR1324+'ARIMAX(1,1,1) Model'!$C$19*(AR1324-AR1323)+'ARIMAX(1,1,1) Model'!$C$20*AS1324</f>
        <v>9732.5890184625</v>
      </c>
      <c r="AQ1325" s="31" t="n">
        <f aca="false">'ARIMAX(1,1,1) Model'!$C$6*I1325+'ARIMAX(1,1,1) Model'!$C$7*N1325/1000+'ARIMAX(1,1,1) Model'!$C$8*AD1325+'ARIMAX(1,1,1) Model'!$C$9*AE1325+'ARIMAX(1,1,1) Model'!$C$10*AC1325+'ARIMAX(1,1,1) Model'!$C$11*IF(AND(B1325&gt;='ARIMAX(1,1,1) Model'!$C$25,B1325&lt;='ARIMAX(1,1,1) Model'!$C$26),1,0)+'ARIMAX(1,1,1) Model'!$C$12*E1325/1000+'ARIMAX(1,1,1) Model'!$C$13*V1325+'ARIMAX(1,1,1) Model'!$C$14*A1325+'ARIMAX(1,1,1) Model'!$C$15*SIN(2*PI()*A1325/'ARIMAX(1,1,1) Model'!$C$24)+'ARIMAX(1,1,1) Model'!$C$16*COS(2*PI()*A1325/'ARIMAX(1,1,1) Model'!$C$24)+'ARIMAX(1,1,1) Model'!$C$17*SIN(4*PI()*A1325/'ARIMAX(1,1,1) Model'!$C$24)+'ARIMAX(1,1,1) Model'!$C$18*COS(4*PI()*A1325/'ARIMAX(1,1,1) Model'!$C$24)</f>
        <v>2876.77802785066</v>
      </c>
      <c r="AR1325" s="31" t="n">
        <f aca="false">IF(ISNUMBER(C1325),C1325,AP1325)-AQ1325</f>
        <v>6938.22197214934</v>
      </c>
      <c r="AS1325" s="31" t="n">
        <f aca="false">IF(ISNUMBER(C1325),C1325-AP1325,0)</f>
        <v>82.4109815374977</v>
      </c>
      <c r="AT1325" s="32"/>
      <c r="AU1325" s="33"/>
      <c r="AV1325" s="33"/>
      <c r="AW1325" s="31"/>
      <c r="AX1325" s="31"/>
    </row>
    <row r="1326" customFormat="false" ht="16.5" hidden="false" customHeight="true" outlineLevel="0" collapsed="false">
      <c r="A1326" s="23" t="n">
        <v>1325</v>
      </c>
      <c r="B1326" s="24" t="n">
        <v>42545</v>
      </c>
      <c r="C1326" s="23" t="n">
        <v>9709</v>
      </c>
      <c r="D1326" s="25"/>
      <c r="E1326" s="25" t="n">
        <v>261000</v>
      </c>
      <c r="F1326" s="25"/>
      <c r="G1326" s="25" t="n">
        <v>48.71</v>
      </c>
      <c r="H1326" s="25" t="n">
        <v>48.122</v>
      </c>
      <c r="I1326" s="25" t="n">
        <v>2.353</v>
      </c>
      <c r="J1326" s="25" t="n">
        <v>18525.933</v>
      </c>
      <c r="K1326" s="25" t="n">
        <v>835127</v>
      </c>
      <c r="L1326" s="25" t="n">
        <v>437</v>
      </c>
      <c r="M1326" s="25" t="n">
        <v>17.695</v>
      </c>
      <c r="N1326" s="25" t="n">
        <v>269653</v>
      </c>
      <c r="O1326" s="25" t="n">
        <v>12611.5</v>
      </c>
      <c r="P1326" s="25" t="n">
        <v>3469145</v>
      </c>
      <c r="Q1326" s="25" t="n">
        <v>118000</v>
      </c>
      <c r="R1326" s="25" t="n">
        <v>20206</v>
      </c>
      <c r="S1326" s="25" t="n">
        <v>12.252</v>
      </c>
      <c r="T1326" s="25" t="n">
        <v>126</v>
      </c>
      <c r="U1326" s="25" t="n">
        <v>19</v>
      </c>
      <c r="V1326" s="25" t="n">
        <v>88.9</v>
      </c>
      <c r="W1326" s="25" t="n">
        <v>111.80424</v>
      </c>
      <c r="X1326" s="25" t="n">
        <v>2.22222222222222</v>
      </c>
      <c r="Y1326" s="25" t="n">
        <v>2.62285304069519</v>
      </c>
      <c r="Z1326" s="25" t="n">
        <v>64.2778091430664</v>
      </c>
      <c r="AA1326" s="25" t="n">
        <v>322113</v>
      </c>
      <c r="AB1326" s="26"/>
      <c r="AC1326" s="27" t="n">
        <v>0</v>
      </c>
      <c r="AD1326" s="28" t="n">
        <v>0</v>
      </c>
      <c r="AE1326" s="28" t="n">
        <v>85.8</v>
      </c>
      <c r="AF1326" s="27"/>
      <c r="AG1326" s="29" t="n">
        <f aca="false">6753.47943187+0.36116788*I1326+0.01252571*N1326-22.85359542*V1326+0.00407811*AA1326-0.00067349*E1326</f>
        <v>9238.07126211364</v>
      </c>
      <c r="AH1326" s="29" t="n">
        <f aca="false">A1326*'Simple Linear Regression'!$B$18+'Simple Linear Regression'!$B$17</f>
        <v>9015.61048311343</v>
      </c>
      <c r="AI1326" s="29" t="n">
        <f aca="false">7491.3971+0.0137554*N1326-0.00058829*E1326-34.3283*V1326+0.30565*L1326+54.6031*M1326</f>
        <v>9095.0233207</v>
      </c>
      <c r="AJ1326" s="29" t="n">
        <f aca="false">7491.3971-0.00058829*E1326+0.30565*L1326+54.6031*M1326+0.0137554*N1326-34.3283*V1326</f>
        <v>9095.0233207</v>
      </c>
      <c r="AK1326" s="30" t="n">
        <f aca="false">11611.58410651-152.38769329*I600+0.00324611*N600-2.92151591*V600-0.00770426*AA600-0.00077781*E600</f>
        <v>9449.9741389011</v>
      </c>
      <c r="AL1326" s="29" t="n">
        <f aca="false">2192.59+2373.87*I1326+0.0316653*N1326-15.7623*V1326+0.00202406*AA1326-0.000740146*E1326-0.00963493*(I1326*N1326)</f>
        <v>9261.17816901063</v>
      </c>
      <c r="AM1326" s="30" t="n">
        <f aca="false">5205.907083+122.0638992*I1326+13.609808*(N1326/1000)-1.245906883*AD1326+0.7746840854*AE1326-134.2474226*AC1326-1547.125689*IF(AND(B1326&gt;=DATE(2020,3,20),B1326&lt;=DATE(2020,6,26)),1,0)</f>
        <v>9229.51688896892</v>
      </c>
      <c r="AN1326" s="30" t="n">
        <f aca="false">IF(ISNUMBER(C1327),C1327,AN1327)-0.8328750492*(AD1328-AD1327)+3.274150872*(AE1328-AE1327)+0.7954612886*((IF(ISNUMBER(C1327),C1327,AN1327)-IF(ISNUMBER(C1326),C1326,AN1326))-(-0.8328750492*(AD1327-AD1326)+3.274150872*(AE1327-AE1326)))-1.394571582*AO1327+0.4181414112*AO1326</f>
        <v>9812.77937666811</v>
      </c>
      <c r="AP1326" s="31" t="n">
        <f aca="false">AQ1326+AR1325+'ARIMAX(1,1,1) Model'!$C$19*(AR1325-AR1324)+'ARIMAX(1,1,1) Model'!$C$20*AS1325</f>
        <v>9815.12562176631</v>
      </c>
      <c r="AQ1326" s="31" t="n">
        <f aca="false">'ARIMAX(1,1,1) Model'!$C$6*I1326+'ARIMAX(1,1,1) Model'!$C$7*N1326/1000+'ARIMAX(1,1,1) Model'!$C$8*AD1326+'ARIMAX(1,1,1) Model'!$C$9*AE1326+'ARIMAX(1,1,1) Model'!$C$10*AC1326+'ARIMAX(1,1,1) Model'!$C$11*IF(AND(B1326&gt;='ARIMAX(1,1,1) Model'!$C$25,B1326&lt;='ARIMAX(1,1,1) Model'!$C$26),1,0)+'ARIMAX(1,1,1) Model'!$C$12*E1326/1000+'ARIMAX(1,1,1) Model'!$C$13*V1326+'ARIMAX(1,1,1) Model'!$C$14*A1326+'ARIMAX(1,1,1) Model'!$C$15*SIN(2*PI()*A1326/'ARIMAX(1,1,1) Model'!$C$24)+'ARIMAX(1,1,1) Model'!$C$16*COS(2*PI()*A1326/'ARIMAX(1,1,1) Model'!$C$24)+'ARIMAX(1,1,1) Model'!$C$17*SIN(4*PI()*A1326/'ARIMAX(1,1,1) Model'!$C$24)+'ARIMAX(1,1,1) Model'!$C$18*COS(4*PI()*A1326/'ARIMAX(1,1,1) Model'!$C$24)</f>
        <v>2948.45556327988</v>
      </c>
      <c r="AR1326" s="31" t="n">
        <f aca="false">IF(ISNUMBER(C1326),C1326,AP1326)-AQ1326</f>
        <v>6760.54443672012</v>
      </c>
      <c r="AS1326" s="31" t="n">
        <f aca="false">IF(ISNUMBER(C1326),C1326-AP1326,0)</f>
        <v>-106.125621766305</v>
      </c>
      <c r="AT1326" s="32"/>
      <c r="AU1326" s="33"/>
      <c r="AV1326" s="33"/>
      <c r="AW1326" s="31"/>
      <c r="AX1326" s="31"/>
    </row>
    <row r="1327" customFormat="false" ht="16.5" hidden="false" customHeight="true" outlineLevel="0" collapsed="false">
      <c r="A1327" s="23" t="n">
        <v>1326</v>
      </c>
      <c r="B1327" s="24" t="n">
        <v>42552</v>
      </c>
      <c r="C1327" s="23" t="n">
        <v>9755</v>
      </c>
      <c r="D1327" s="25"/>
      <c r="E1327" s="25" t="n">
        <v>262000</v>
      </c>
      <c r="F1327" s="25"/>
      <c r="G1327" s="25" t="n">
        <v>48.174</v>
      </c>
      <c r="H1327" s="25" t="n">
        <v>47.092</v>
      </c>
      <c r="I1327" s="25" t="n">
        <v>2.329</v>
      </c>
      <c r="J1327" s="25" t="n">
        <v>18525.933</v>
      </c>
      <c r="K1327" s="25" t="n">
        <v>835127</v>
      </c>
      <c r="L1327" s="25" t="n">
        <v>437</v>
      </c>
      <c r="M1327" s="25" t="n">
        <v>17.695</v>
      </c>
      <c r="N1327" s="25" t="n">
        <v>269653</v>
      </c>
      <c r="O1327" s="25" t="n">
        <v>12611.5</v>
      </c>
      <c r="P1327" s="25" t="n">
        <v>3469145</v>
      </c>
      <c r="Q1327" s="25" t="n">
        <v>118000</v>
      </c>
      <c r="R1327" s="25" t="n">
        <v>20206</v>
      </c>
      <c r="S1327" s="25" t="n">
        <v>12.252</v>
      </c>
      <c r="T1327" s="25" t="n">
        <v>126</v>
      </c>
      <c r="U1327" s="25" t="n">
        <v>19</v>
      </c>
      <c r="V1327" s="25" t="n">
        <v>88.9</v>
      </c>
      <c r="W1327" s="25" t="n">
        <v>111.00852</v>
      </c>
      <c r="X1327" s="25" t="n">
        <v>2.22222222222222</v>
      </c>
      <c r="Y1327" s="25" t="n">
        <v>2.62285304069519</v>
      </c>
      <c r="Z1327" s="25" t="n">
        <v>64.2778091430664</v>
      </c>
      <c r="AA1327" s="25" t="n">
        <v>322113</v>
      </c>
      <c r="AB1327" s="26"/>
      <c r="AC1327" s="27" t="n">
        <v>0</v>
      </c>
      <c r="AD1327" s="28" t="n">
        <v>0.4</v>
      </c>
      <c r="AE1327" s="28" t="n">
        <v>83.3</v>
      </c>
      <c r="AF1327" s="27"/>
      <c r="AG1327" s="29" t="n">
        <f aca="false">6753.47943187+0.36116788*I1327+0.01252571*N1327-22.85359542*V1327+0.00407811*AA1327-0.00067349*E1327</f>
        <v>9237.38910408452</v>
      </c>
      <c r="AH1327" s="29" t="n">
        <f aca="false">A1327*'Simple Linear Regression'!$B$18+'Simple Linear Regression'!$B$17</f>
        <v>9016.46352019733</v>
      </c>
      <c r="AI1327" s="29" t="n">
        <f aca="false">7491.3971+0.0137554*N1327-0.00058829*E1327-34.3283*V1327+0.30565*L1327+54.6031*M1327</f>
        <v>9094.4350307</v>
      </c>
      <c r="AJ1327" s="29" t="n">
        <f aca="false">7491.3971-0.00058829*E1327+0.30565*L1327+54.6031*M1327+0.0137554*N1327-34.3283*V1327</f>
        <v>9094.4350307</v>
      </c>
      <c r="AK1327" s="30" t="n">
        <f aca="false">11611.58410651-152.38769329*I601+0.00324611*N601-2.92151591*V601-0.00770426*AA601-0.00077781*E601</f>
        <v>9441.87539198097</v>
      </c>
      <c r="AL1327" s="29" t="n">
        <f aca="false">2192.59+2373.87*I1327+0.0316653*N1327-15.7623*V1327+0.00202406*AA1327-0.000740146*E1327-0.00963493*(I1327*N1327)</f>
        <v>9265.81924971359</v>
      </c>
      <c r="AM1327" s="30" t="n">
        <f aca="false">5205.907083+122.0638992*I1327+13.609808*(N1327/1000)-1.245906883*AD1327+0.7746840854*AE1327-134.2474226*AC1327-1547.125689*IF(AND(B1327&gt;=DATE(2020,3,20),B1327&lt;=DATE(2020,6,26)),1,0)</f>
        <v>9224.15228242142</v>
      </c>
      <c r="AN1327" s="30" t="n">
        <f aca="false">IF(ISNUMBER(C1328),C1328,AN1328)-0.8328750492*(AD1329-AD1328)+3.274150872*(AE1329-AE1328)+0.7954612886*((IF(ISNUMBER(C1328),C1328,AN1328)-IF(ISNUMBER(C1327),C1327,AN1327))-(-0.8328750492*(AD1328-AD1327)+3.274150872*(AE1328-AE1327)))-1.394571582*AO1328+0.4181414112*AO1327</f>
        <v>9600.90244182529</v>
      </c>
      <c r="AP1327" s="31" t="n">
        <f aca="false">AQ1327+AR1326+'ARIMAX(1,1,1) Model'!$C$19*(AR1326-AR1325)+'ARIMAX(1,1,1) Model'!$C$20*AS1326</f>
        <v>9761.93946595747</v>
      </c>
      <c r="AQ1327" s="31" t="n">
        <f aca="false">'ARIMAX(1,1,1) Model'!$C$6*I1327+'ARIMAX(1,1,1) Model'!$C$7*N1327/1000+'ARIMAX(1,1,1) Model'!$C$8*AD1327+'ARIMAX(1,1,1) Model'!$C$9*AE1327+'ARIMAX(1,1,1) Model'!$C$10*AC1327+'ARIMAX(1,1,1) Model'!$C$11*IF(AND(B1327&gt;='ARIMAX(1,1,1) Model'!$C$25,B1327&lt;='ARIMAX(1,1,1) Model'!$C$26),1,0)+'ARIMAX(1,1,1) Model'!$C$12*E1327/1000+'ARIMAX(1,1,1) Model'!$C$13*V1327+'ARIMAX(1,1,1) Model'!$C$14*A1327+'ARIMAX(1,1,1) Model'!$C$15*SIN(2*PI()*A1327/'ARIMAX(1,1,1) Model'!$C$24)+'ARIMAX(1,1,1) Model'!$C$16*COS(2*PI()*A1327/'ARIMAX(1,1,1) Model'!$C$24)+'ARIMAX(1,1,1) Model'!$C$17*SIN(4*PI()*A1327/'ARIMAX(1,1,1) Model'!$C$24)+'ARIMAX(1,1,1) Model'!$C$18*COS(4*PI()*A1327/'ARIMAX(1,1,1) Model'!$C$24)</f>
        <v>2923.20229150718</v>
      </c>
      <c r="AR1327" s="31" t="n">
        <f aca="false">IF(ISNUMBER(C1327),C1327,AP1327)-AQ1327</f>
        <v>6831.79770849282</v>
      </c>
      <c r="AS1327" s="31" t="n">
        <f aca="false">IF(ISNUMBER(C1327),C1327-AP1327,0)</f>
        <v>-6.9394659574682</v>
      </c>
      <c r="AT1327" s="32"/>
      <c r="AU1327" s="33"/>
      <c r="AV1327" s="33"/>
      <c r="AW1327" s="31"/>
      <c r="AX1327" s="31"/>
    </row>
    <row r="1328" customFormat="false" ht="16.5" hidden="false" customHeight="true" outlineLevel="0" collapsed="false">
      <c r="A1328" s="23" t="n">
        <v>1327</v>
      </c>
      <c r="B1328" s="24" t="n">
        <v>42559</v>
      </c>
      <c r="C1328" s="23" t="n">
        <v>9671</v>
      </c>
      <c r="D1328" s="25"/>
      <c r="E1328" s="25" t="n">
        <v>255000</v>
      </c>
      <c r="F1328" s="25"/>
      <c r="G1328" s="25" t="n">
        <v>46.1725</v>
      </c>
      <c r="H1328" s="25" t="n">
        <v>45.964</v>
      </c>
      <c r="I1328" s="25" t="n">
        <v>2.291</v>
      </c>
      <c r="J1328" s="25" t="n">
        <v>18525.933</v>
      </c>
      <c r="K1328" s="25" t="n">
        <v>835127</v>
      </c>
      <c r="L1328" s="25" t="n">
        <v>407</v>
      </c>
      <c r="M1328" s="25" t="n">
        <v>17.695</v>
      </c>
      <c r="N1328" s="25" t="n">
        <v>269653</v>
      </c>
      <c r="O1328" s="25" t="n">
        <v>12652.7</v>
      </c>
      <c r="P1328" s="25" t="n">
        <v>3469145</v>
      </c>
      <c r="Q1328" s="25" t="n">
        <v>114000</v>
      </c>
      <c r="R1328" s="25" t="n">
        <v>20206</v>
      </c>
      <c r="S1328" s="25" t="n">
        <v>12.252</v>
      </c>
      <c r="T1328" s="25" t="n">
        <v>126</v>
      </c>
      <c r="U1328" s="25" t="n">
        <v>19</v>
      </c>
      <c r="V1328" s="25" t="n">
        <v>88.6</v>
      </c>
      <c r="W1328" s="25" t="n">
        <v>112.3114</v>
      </c>
      <c r="X1328" s="25" t="n">
        <v>2.22222222222222</v>
      </c>
      <c r="Y1328" s="25" t="n">
        <v>2.62285304069519</v>
      </c>
      <c r="Z1328" s="25" t="n">
        <v>64.2778091430664</v>
      </c>
      <c r="AA1328" s="25" t="n">
        <v>322113</v>
      </c>
      <c r="AB1328" s="26"/>
      <c r="AC1328" s="27" t="n">
        <v>1</v>
      </c>
      <c r="AD1328" s="28" t="n">
        <v>0</v>
      </c>
      <c r="AE1328" s="28" t="n">
        <v>87.6</v>
      </c>
      <c r="AF1328" s="27"/>
      <c r="AG1328" s="29" t="n">
        <f aca="false">6753.47943187+0.36116788*I1328+0.01252571*N1328-22.85359542*V1328+0.00407811*AA1328-0.00067349*E1328</f>
        <v>9248.94588833108</v>
      </c>
      <c r="AH1328" s="29" t="n">
        <f aca="false">A1328*'Simple Linear Regression'!$B$18+'Simple Linear Regression'!$B$17</f>
        <v>9017.31655728124</v>
      </c>
      <c r="AI1328" s="29" t="n">
        <f aca="false">7491.3971+0.0137554*N1328-0.00058829*E1328-34.3283*V1328+0.30565*L1328+54.6031*M1328</f>
        <v>9099.6820507</v>
      </c>
      <c r="AJ1328" s="29" t="n">
        <f aca="false">7491.3971-0.00058829*E1328+0.30565*L1328+54.6031*M1328+0.0137554*N1328-34.3283*V1328</f>
        <v>9099.6820507</v>
      </c>
      <c r="AK1328" s="30" t="n">
        <f aca="false">11611.58410651-152.38769329*I602+0.00324611*N602-2.92151591*V602-0.00770426*AA602-0.00077781*E602</f>
        <v>9449.64193816545</v>
      </c>
      <c r="AL1328" s="29" t="n">
        <f aca="false">2192.59+2373.87*I1328+0.0316653*N1328-15.7623*V1328+0.00202406*AA1328-0.000740146*E1328-0.00963493*(I1328*N1328)</f>
        <v>9284.24923732661</v>
      </c>
      <c r="AM1328" s="30" t="n">
        <f aca="false">5205.907083+122.0638992*I1328+13.609808*(N1328/1000)-1.245906883*AD1328+0.7746840854*AE1328-134.2474226*AC1328-1547.125689*IF(AND(B1328&gt;=DATE(2020,3,20),B1328&lt;=DATE(2020,6,26)),1,0)</f>
        <v>9089.09593597224</v>
      </c>
      <c r="AN1328" s="30" t="n">
        <f aca="false">IF(ISNUMBER(C1329),C1329,AN1329)-0.8328750492*(AD1330-AD1329)+3.274150872*(AE1330-AE1329)+0.7954612886*((IF(ISNUMBER(C1329),C1329,AN1329)-IF(ISNUMBER(C1328),C1328,AN1328))-(-0.8328750492*(AD1329-AD1328)+3.274150872*(AE1329-AE1328)))-1.394571582*AO1329+0.4181414112*AO1328</f>
        <v>9919.26594456272</v>
      </c>
      <c r="AP1328" s="31" t="n">
        <f aca="false">AQ1328+AR1327+'ARIMAX(1,1,1) Model'!$C$19*(AR1327-AR1326)+'ARIMAX(1,1,1) Model'!$C$20*AS1327</f>
        <v>9652.9313481687</v>
      </c>
      <c r="AQ1328" s="31" t="n">
        <f aca="false">'ARIMAX(1,1,1) Model'!$C$6*I1328+'ARIMAX(1,1,1) Model'!$C$7*N1328/1000+'ARIMAX(1,1,1) Model'!$C$8*AD1328+'ARIMAX(1,1,1) Model'!$C$9*AE1328+'ARIMAX(1,1,1) Model'!$C$10*AC1328+'ARIMAX(1,1,1) Model'!$C$11*IF(AND(B1328&gt;='ARIMAX(1,1,1) Model'!$C$25,B1328&lt;='ARIMAX(1,1,1) Model'!$C$26),1,0)+'ARIMAX(1,1,1) Model'!$C$12*E1328/1000+'ARIMAX(1,1,1) Model'!$C$13*V1328+'ARIMAX(1,1,1) Model'!$C$14*A1328+'ARIMAX(1,1,1) Model'!$C$15*SIN(2*PI()*A1328/'ARIMAX(1,1,1) Model'!$C$24)+'ARIMAX(1,1,1) Model'!$C$16*COS(2*PI()*A1328/'ARIMAX(1,1,1) Model'!$C$24)+'ARIMAX(1,1,1) Model'!$C$17*SIN(4*PI()*A1328/'ARIMAX(1,1,1) Model'!$C$24)+'ARIMAX(1,1,1) Model'!$C$18*COS(4*PI()*A1328/'ARIMAX(1,1,1) Model'!$C$24)</f>
        <v>2807.93809220231</v>
      </c>
      <c r="AR1328" s="31" t="n">
        <f aca="false">IF(ISNUMBER(C1328),C1328,AP1328)-AQ1328</f>
        <v>6863.06190779769</v>
      </c>
      <c r="AS1328" s="31" t="n">
        <f aca="false">IF(ISNUMBER(C1328),C1328-AP1328,0)</f>
        <v>18.0686518313032</v>
      </c>
      <c r="AT1328" s="32"/>
      <c r="AU1328" s="33"/>
      <c r="AV1328" s="33"/>
      <c r="AW1328" s="31"/>
      <c r="AX1328" s="31"/>
    </row>
    <row r="1329" customFormat="false" ht="16.5" hidden="false" customHeight="true" outlineLevel="0" collapsed="false">
      <c r="A1329" s="23" t="n">
        <v>1328</v>
      </c>
      <c r="B1329" s="24" t="n">
        <v>42566</v>
      </c>
      <c r="C1329" s="23" t="n">
        <v>9785</v>
      </c>
      <c r="D1329" s="25"/>
      <c r="E1329" s="25" t="n">
        <v>252000</v>
      </c>
      <c r="F1329" s="25"/>
      <c r="G1329" s="25" t="n">
        <v>45.598</v>
      </c>
      <c r="H1329" s="25" t="n">
        <v>45.538</v>
      </c>
      <c r="I1329" s="25" t="n">
        <v>2.253</v>
      </c>
      <c r="J1329" s="25" t="n">
        <v>18525.933</v>
      </c>
      <c r="K1329" s="25" t="n">
        <v>910132</v>
      </c>
      <c r="L1329" s="25" t="n">
        <v>407</v>
      </c>
      <c r="M1329" s="25" t="n">
        <v>17.695</v>
      </c>
      <c r="N1329" s="25" t="n">
        <v>269653</v>
      </c>
      <c r="O1329" s="25" t="n">
        <v>12652.7</v>
      </c>
      <c r="P1329" s="25" t="n">
        <v>3469145</v>
      </c>
      <c r="Q1329" s="25" t="n">
        <v>114000</v>
      </c>
      <c r="R1329" s="25" t="n">
        <v>20206</v>
      </c>
      <c r="S1329" s="25" t="n">
        <v>12.252</v>
      </c>
      <c r="T1329" s="25" t="n">
        <v>126</v>
      </c>
      <c r="U1329" s="25" t="n">
        <v>19</v>
      </c>
      <c r="V1329" s="25" t="n">
        <v>88.6</v>
      </c>
      <c r="W1329" s="25" t="n">
        <v>112.485175</v>
      </c>
      <c r="X1329" s="25" t="n">
        <v>2.22222222222222</v>
      </c>
      <c r="Y1329" s="25" t="n">
        <v>2.62285304069519</v>
      </c>
      <c r="Z1329" s="25" t="n">
        <v>64.2778091430664</v>
      </c>
      <c r="AA1329" s="25" t="n">
        <v>322113</v>
      </c>
      <c r="AB1329" s="26"/>
      <c r="AC1329" s="27" t="n">
        <v>0</v>
      </c>
      <c r="AD1329" s="28" t="n">
        <v>0</v>
      </c>
      <c r="AE1329" s="28" t="n">
        <v>90.1</v>
      </c>
      <c r="AF1329" s="27"/>
      <c r="AG1329" s="29" t="n">
        <f aca="false">6753.47943187+0.36116788*I1329+0.01252571*N1329-22.85359542*V1329+0.00407811*AA1329-0.00067349*E1329</f>
        <v>9250.95263395164</v>
      </c>
      <c r="AH1329" s="29" t="n">
        <f aca="false">A1329*'Simple Linear Regression'!$B$18+'Simple Linear Regression'!$B$17</f>
        <v>9018.16959436514</v>
      </c>
      <c r="AI1329" s="29" t="n">
        <f aca="false">7491.3971+0.0137554*N1329-0.00058829*E1329-34.3283*V1329+0.30565*L1329+54.6031*M1329</f>
        <v>9101.4469207</v>
      </c>
      <c r="AJ1329" s="29" t="n">
        <f aca="false">7491.3971-0.00058829*E1329+0.30565*L1329+54.6031*M1329+0.0137554*N1329-34.3283*V1329</f>
        <v>9101.4469207</v>
      </c>
      <c r="AK1329" s="30" t="n">
        <f aca="false">11611.58410651-152.38769329*I603+0.00324611*N603-2.92151591*V603-0.00770426*AA603-0.00077781*E603</f>
        <v>9436.58048897203</v>
      </c>
      <c r="AL1329" s="29" t="n">
        <f aca="false">2192.59+2373.87*I1329+0.0316653*N1329-15.7623*V1329+0.00202406*AA1329-0.000740146*E1329-0.00963493*(I1329*N1329)</f>
        <v>9294.98995093963</v>
      </c>
      <c r="AM1329" s="30" t="n">
        <f aca="false">5205.907083+122.0638992*I1329+13.609808*(N1329/1000)-1.245906883*AD1329+0.7746840854*AE1329-134.2474226*AC1329-1547.125689*IF(AND(B1329&gt;=DATE(2020,3,20),B1329&lt;=DATE(2020,6,26)),1,0)</f>
        <v>9220.64164061614</v>
      </c>
      <c r="AN1329" s="30" t="n">
        <f aca="false">IF(ISNUMBER(C1330),C1330,AN1330)-0.8328750492*(AD1331-AD1330)+3.274150872*(AE1331-AE1330)+0.7954612886*((IF(ISNUMBER(C1330),C1330,AN1330)-IF(ISNUMBER(C1329),C1329,AN1329))-(-0.8328750492*(AD1330-AD1329)+3.274150872*(AE1330-AE1329)))-1.394571582*AO1330+0.4181414112*AO1329</f>
        <v>9790.59859467161</v>
      </c>
      <c r="AP1329" s="31" t="n">
        <f aca="false">AQ1329+AR1328+'ARIMAX(1,1,1) Model'!$C$19*(AR1328-AR1327)+'ARIMAX(1,1,1) Model'!$C$20*AS1328</f>
        <v>9756.20801198614</v>
      </c>
      <c r="AQ1329" s="31" t="n">
        <f aca="false">'ARIMAX(1,1,1) Model'!$C$6*I1329+'ARIMAX(1,1,1) Model'!$C$7*N1329/1000+'ARIMAX(1,1,1) Model'!$C$8*AD1329+'ARIMAX(1,1,1) Model'!$C$9*AE1329+'ARIMAX(1,1,1) Model'!$C$10*AC1329+'ARIMAX(1,1,1) Model'!$C$11*IF(AND(B1329&gt;='ARIMAX(1,1,1) Model'!$C$25,B1329&lt;='ARIMAX(1,1,1) Model'!$C$26),1,0)+'ARIMAX(1,1,1) Model'!$C$12*E1329/1000+'ARIMAX(1,1,1) Model'!$C$13*V1329+'ARIMAX(1,1,1) Model'!$C$14*A1329+'ARIMAX(1,1,1) Model'!$C$15*SIN(2*PI()*A1329/'ARIMAX(1,1,1) Model'!$C$24)+'ARIMAX(1,1,1) Model'!$C$16*COS(2*PI()*A1329/'ARIMAX(1,1,1) Model'!$C$24)+'ARIMAX(1,1,1) Model'!$C$17*SIN(4*PI()*A1329/'ARIMAX(1,1,1) Model'!$C$24)+'ARIMAX(1,1,1) Model'!$C$18*COS(4*PI()*A1329/'ARIMAX(1,1,1) Model'!$C$24)</f>
        <v>2906.36015060524</v>
      </c>
      <c r="AR1329" s="31" t="n">
        <f aca="false">IF(ISNUMBER(C1329),C1329,AP1329)-AQ1329</f>
        <v>6878.63984939476</v>
      </c>
      <c r="AS1329" s="31" t="n">
        <f aca="false">IF(ISNUMBER(C1329),C1329-AP1329,0)</f>
        <v>28.7919880138652</v>
      </c>
      <c r="AT1329" s="32"/>
      <c r="AU1329" s="33"/>
      <c r="AV1329" s="33"/>
      <c r="AW1329" s="31"/>
      <c r="AX1329" s="31"/>
    </row>
    <row r="1330" customFormat="false" ht="16.5" hidden="false" customHeight="true" outlineLevel="0" collapsed="false">
      <c r="A1330" s="23" t="n">
        <v>1329</v>
      </c>
      <c r="B1330" s="24" t="n">
        <v>42573</v>
      </c>
      <c r="C1330" s="23" t="n">
        <v>9797</v>
      </c>
      <c r="D1330" s="25"/>
      <c r="E1330" s="25" t="n">
        <v>260000</v>
      </c>
      <c r="F1330" s="25"/>
      <c r="G1330" s="25" t="n">
        <v>44.44</v>
      </c>
      <c r="H1330" s="25" t="n">
        <v>45.22</v>
      </c>
      <c r="I1330" s="25" t="n">
        <v>2.23</v>
      </c>
      <c r="J1330" s="25" t="n">
        <v>18525.933</v>
      </c>
      <c r="K1330" s="25" t="n">
        <v>910132</v>
      </c>
      <c r="L1330" s="25" t="n">
        <v>407</v>
      </c>
      <c r="M1330" s="25" t="n">
        <v>17.735</v>
      </c>
      <c r="N1330" s="25" t="n">
        <v>277972</v>
      </c>
      <c r="O1330" s="25" t="n">
        <v>12652.7</v>
      </c>
      <c r="P1330" s="25" t="n">
        <v>3469145</v>
      </c>
      <c r="Q1330" s="25" t="n">
        <v>114000</v>
      </c>
      <c r="R1330" s="25" t="n">
        <v>20206</v>
      </c>
      <c r="S1330" s="25" t="n">
        <v>12.252</v>
      </c>
      <c r="T1330" s="25" t="n">
        <v>126</v>
      </c>
      <c r="U1330" s="25" t="n">
        <v>19</v>
      </c>
      <c r="V1330" s="25" t="n">
        <v>88.6</v>
      </c>
      <c r="W1330" s="25" t="n">
        <v>112.14294</v>
      </c>
      <c r="X1330" s="25" t="n">
        <v>2.22222222222222</v>
      </c>
      <c r="Y1330" s="25" t="n">
        <v>2.53787088394165</v>
      </c>
      <c r="Z1330" s="25" t="n">
        <v>64.2778091430664</v>
      </c>
      <c r="AA1330" s="25" t="n">
        <v>322113</v>
      </c>
      <c r="AB1330" s="26"/>
      <c r="AC1330" s="27" t="n">
        <v>0</v>
      </c>
      <c r="AD1330" s="28" t="n">
        <v>0</v>
      </c>
      <c r="AE1330" s="28" t="n">
        <v>105.4</v>
      </c>
      <c r="AF1330" s="27"/>
      <c r="AG1330" s="29" t="n">
        <f aca="false">6753.47943187+0.36116788*I1330+0.01252571*N1330-22.85359542*V1330+0.00407811*AA1330-0.00067349*E1330</f>
        <v>9349.7577885804</v>
      </c>
      <c r="AH1330" s="29" t="n">
        <f aca="false">A1330*'Simple Linear Regression'!$B$18+'Simple Linear Regression'!$B$17</f>
        <v>9019.02263144905</v>
      </c>
      <c r="AI1330" s="29" t="n">
        <f aca="false">7491.3971+0.0137554*N1330-0.00058829*E1330-34.3283*V1330+0.30565*L1330+54.6031*M1330</f>
        <v>9213.3558973</v>
      </c>
      <c r="AJ1330" s="29" t="n">
        <f aca="false">7491.3971-0.00058829*E1330+0.30565*L1330+54.6031*M1330+0.0137554*N1330-34.3283*V1330</f>
        <v>9213.3558973</v>
      </c>
      <c r="AK1330" s="30" t="n">
        <f aca="false">11611.58410651-152.38769329*I604+0.00324611*N604-2.92151591*V604-0.00770426*AA604-0.00077781*E604</f>
        <v>9428.95477666532</v>
      </c>
      <c r="AL1330" s="29" t="n">
        <f aca="false">2192.59+2373.87*I1330+0.0316653*N1330-15.7623*V1330+0.00202406*AA1330-0.000740146*E1330-0.00963493*(I1330*N1330)</f>
        <v>9378.9082712092</v>
      </c>
      <c r="AM1330" s="30" t="n">
        <f aca="false">5205.907083+122.0638992*I1330+13.609808*(N1330/1000)-1.245906883*AD1330+0.7746840854*AE1330-134.2474226*AC1330-1547.125689*IF(AND(B1330&gt;=DATE(2020,3,20),B1330&lt;=DATE(2020,6,26)),1,0)</f>
        <v>9342.90683019316</v>
      </c>
      <c r="AN1330" s="30" t="n">
        <f aca="false">IF(ISNUMBER(C1331),C1331,AN1331)-0.8328750492*(AD1332-AD1331)+3.274150872*(AE1332-AE1331)+0.7954612886*((IF(ISNUMBER(C1331),C1331,AN1331)-IF(ISNUMBER(C1330),C1330,AN1330))-(-0.8328750492*(AD1331-AD1330)+3.274150872*(AE1331-AE1330)))-1.394571582*AO1331+0.4181414112*AO1330</f>
        <v>9614.6830800551</v>
      </c>
      <c r="AP1330" s="31" t="n">
        <f aca="false">AQ1330+AR1329+'ARIMAX(1,1,1) Model'!$C$19*(AR1329-AR1328)+'ARIMAX(1,1,1) Model'!$C$20*AS1329</f>
        <v>9782.42233293471</v>
      </c>
      <c r="AQ1330" s="31" t="n">
        <f aca="false">'ARIMAX(1,1,1) Model'!$C$6*I1330+'ARIMAX(1,1,1) Model'!$C$7*N1330/1000+'ARIMAX(1,1,1) Model'!$C$8*AD1330+'ARIMAX(1,1,1) Model'!$C$9*AE1330+'ARIMAX(1,1,1) Model'!$C$10*AC1330+'ARIMAX(1,1,1) Model'!$C$11*IF(AND(B1330&gt;='ARIMAX(1,1,1) Model'!$C$25,B1330&lt;='ARIMAX(1,1,1) Model'!$C$26),1,0)+'ARIMAX(1,1,1) Model'!$C$12*E1330/1000+'ARIMAX(1,1,1) Model'!$C$13*V1330+'ARIMAX(1,1,1) Model'!$C$14*A1330+'ARIMAX(1,1,1) Model'!$C$15*SIN(2*PI()*A1330/'ARIMAX(1,1,1) Model'!$C$24)+'ARIMAX(1,1,1) Model'!$C$16*COS(2*PI()*A1330/'ARIMAX(1,1,1) Model'!$C$24)+'ARIMAX(1,1,1) Model'!$C$17*SIN(4*PI()*A1330/'ARIMAX(1,1,1) Model'!$C$24)+'ARIMAX(1,1,1) Model'!$C$18*COS(4*PI()*A1330/'ARIMAX(1,1,1) Model'!$C$24)</f>
        <v>2928.17833430304</v>
      </c>
      <c r="AR1330" s="31" t="n">
        <f aca="false">IF(ISNUMBER(C1330),C1330,AP1330)-AQ1330</f>
        <v>6868.82166569696</v>
      </c>
      <c r="AS1330" s="31" t="n">
        <f aca="false">IF(ISNUMBER(C1330),C1330-AP1330,0)</f>
        <v>14.5776670652867</v>
      </c>
      <c r="AT1330" s="32"/>
      <c r="AU1330" s="33"/>
      <c r="AV1330" s="33"/>
      <c r="AW1330" s="31"/>
      <c r="AX1330" s="31"/>
    </row>
    <row r="1331" customFormat="false" ht="16.5" hidden="false" customHeight="true" outlineLevel="0" collapsed="false">
      <c r="A1331" s="23" t="n">
        <v>1330</v>
      </c>
      <c r="B1331" s="24" t="n">
        <v>42580</v>
      </c>
      <c r="C1331" s="23" t="n">
        <v>9752</v>
      </c>
      <c r="D1331" s="25"/>
      <c r="E1331" s="25" t="n">
        <v>264000</v>
      </c>
      <c r="F1331" s="25"/>
      <c r="G1331" s="25" t="n">
        <v>41.826</v>
      </c>
      <c r="H1331" s="25" t="n">
        <v>42.546</v>
      </c>
      <c r="I1331" s="25" t="n">
        <v>2.182</v>
      </c>
      <c r="J1331" s="25" t="n">
        <v>18525.933</v>
      </c>
      <c r="K1331" s="25" t="n">
        <v>910132</v>
      </c>
      <c r="L1331" s="25" t="n">
        <v>407</v>
      </c>
      <c r="M1331" s="25" t="n">
        <v>17.735</v>
      </c>
      <c r="N1331" s="25" t="n">
        <v>277972</v>
      </c>
      <c r="O1331" s="25" t="n">
        <v>12652.7</v>
      </c>
      <c r="P1331" s="25" t="n">
        <v>3469145</v>
      </c>
      <c r="Q1331" s="25" t="n">
        <v>114000</v>
      </c>
      <c r="R1331" s="25" t="n">
        <v>20206</v>
      </c>
      <c r="S1331" s="25" t="n">
        <v>12.252</v>
      </c>
      <c r="T1331" s="25" t="n">
        <v>126</v>
      </c>
      <c r="U1331" s="25" t="n">
        <v>19</v>
      </c>
      <c r="V1331" s="25" t="n">
        <v>88.6</v>
      </c>
      <c r="W1331" s="25" t="n">
        <v>112.6343</v>
      </c>
      <c r="X1331" s="25" t="n">
        <v>2.22222222222222</v>
      </c>
      <c r="Y1331" s="25" t="n">
        <v>2.53787088394165</v>
      </c>
      <c r="Z1331" s="25" t="n">
        <v>64.2778091430664</v>
      </c>
      <c r="AA1331" s="25" t="n">
        <v>322113</v>
      </c>
      <c r="AB1331" s="26"/>
      <c r="AC1331" s="27" t="n">
        <v>0</v>
      </c>
      <c r="AD1331" s="28" t="n">
        <v>0</v>
      </c>
      <c r="AE1331" s="28" t="n">
        <v>112.7</v>
      </c>
      <c r="AF1331" s="27"/>
      <c r="AG1331" s="29" t="n">
        <f aca="false">6753.47943187+0.36116788*I1331+0.01252571*N1331-22.85359542*V1331+0.00407811*AA1331-0.00067349*E1331</f>
        <v>9347.04649252216</v>
      </c>
      <c r="AH1331" s="29" t="n">
        <f aca="false">A1331*'Simple Linear Regression'!$B$18+'Simple Linear Regression'!$B$17</f>
        <v>9019.87566853295</v>
      </c>
      <c r="AI1331" s="29" t="n">
        <f aca="false">7491.3971+0.0137554*N1331-0.00058829*E1331-34.3283*V1331+0.30565*L1331+54.6031*M1331</f>
        <v>9211.0027373</v>
      </c>
      <c r="AJ1331" s="29" t="n">
        <f aca="false">7491.3971-0.00058829*E1331+0.30565*L1331+54.6031*M1331+0.0137554*N1331-34.3283*V1331</f>
        <v>9211.0027373</v>
      </c>
      <c r="AK1331" s="30" t="n">
        <f aca="false">11611.58410651-152.38769329*I605+0.00324611*N605-2.92151591*V605-0.00770426*AA605-0.00077781*E605</f>
        <v>9428.05632203913</v>
      </c>
      <c r="AL1331" s="29" t="n">
        <f aca="false">2192.59+2373.87*I1331+0.0316653*N1331-15.7623*V1331+0.00202406*AA1331-0.000740146*E1331-0.00963493*(I1331*N1331)</f>
        <v>9390.55748378328</v>
      </c>
      <c r="AM1331" s="30" t="n">
        <f aca="false">5205.907083+122.0638992*I1331+13.609808*(N1331/1000)-1.245906883*AD1331+0.7746840854*AE1331-134.2474226*AC1331-1547.125689*IF(AND(B1331&gt;=DATE(2020,3,20),B1331&lt;=DATE(2020,6,26)),1,0)</f>
        <v>9342.70295685498</v>
      </c>
      <c r="AN1331" s="30" t="n">
        <f aca="false">IF(ISNUMBER(C1332),C1332,AN1332)-0.8328750492*(AD1333-AD1332)+3.274150872*(AE1333-AE1332)+0.7954612886*((IF(ISNUMBER(C1332),C1332,AN1332)-IF(ISNUMBER(C1331),C1331,AN1331))-(-0.8328750492*(AD1332-AD1331)+3.274150872*(AE1332-AE1331)))-1.394571582*AO1332+0.4181414112*AO1331</f>
        <v>9880.89674947334</v>
      </c>
      <c r="AP1331" s="31" t="n">
        <f aca="false">AQ1331+AR1330+'ARIMAX(1,1,1) Model'!$C$19*(AR1330-AR1329)+'ARIMAX(1,1,1) Model'!$C$20*AS1330</f>
        <v>9782.91849701143</v>
      </c>
      <c r="AQ1331" s="31" t="n">
        <f aca="false">'ARIMAX(1,1,1) Model'!$C$6*I1331+'ARIMAX(1,1,1) Model'!$C$7*N1331/1000+'ARIMAX(1,1,1) Model'!$C$8*AD1331+'ARIMAX(1,1,1) Model'!$C$9*AE1331+'ARIMAX(1,1,1) Model'!$C$10*AC1331+'ARIMAX(1,1,1) Model'!$C$11*IF(AND(B1331&gt;='ARIMAX(1,1,1) Model'!$C$25,B1331&lt;='ARIMAX(1,1,1) Model'!$C$26),1,0)+'ARIMAX(1,1,1) Model'!$C$12*E1331/1000+'ARIMAX(1,1,1) Model'!$C$13*V1331+'ARIMAX(1,1,1) Model'!$C$14*A1331+'ARIMAX(1,1,1) Model'!$C$15*SIN(2*PI()*A1331/'ARIMAX(1,1,1) Model'!$C$24)+'ARIMAX(1,1,1) Model'!$C$16*COS(2*PI()*A1331/'ARIMAX(1,1,1) Model'!$C$24)+'ARIMAX(1,1,1) Model'!$C$17*SIN(4*PI()*A1331/'ARIMAX(1,1,1) Model'!$C$24)+'ARIMAX(1,1,1) Model'!$C$18*COS(4*PI()*A1331/'ARIMAX(1,1,1) Model'!$C$24)</f>
        <v>2928.17553234242</v>
      </c>
      <c r="AR1331" s="31" t="n">
        <f aca="false">IF(ISNUMBER(C1331),C1331,AP1331)-AQ1331</f>
        <v>6823.82446765758</v>
      </c>
      <c r="AS1331" s="31" t="n">
        <f aca="false">IF(ISNUMBER(C1331),C1331-AP1331,0)</f>
        <v>-30.9184970114293</v>
      </c>
      <c r="AT1331" s="32"/>
      <c r="AU1331" s="33"/>
      <c r="AV1331" s="33"/>
      <c r="AW1331" s="31"/>
      <c r="AX1331" s="31"/>
    </row>
    <row r="1332" customFormat="false" ht="16.5" hidden="false" customHeight="true" outlineLevel="0" collapsed="false">
      <c r="A1332" s="23" t="n">
        <v>1331</v>
      </c>
      <c r="B1332" s="24" t="n">
        <v>42587</v>
      </c>
      <c r="C1332" s="23" t="n">
        <v>9769</v>
      </c>
      <c r="D1332" s="25"/>
      <c r="E1332" s="25" t="n">
        <v>266000</v>
      </c>
      <c r="F1332" s="25"/>
      <c r="G1332" s="25" t="n">
        <v>40.82</v>
      </c>
      <c r="H1332" s="25" t="n">
        <v>40.884</v>
      </c>
      <c r="I1332" s="25" t="n">
        <v>2.159</v>
      </c>
      <c r="J1332" s="25" t="n">
        <v>18711.702</v>
      </c>
      <c r="K1332" s="25" t="n">
        <v>910132</v>
      </c>
      <c r="L1332" s="25" t="n">
        <v>417</v>
      </c>
      <c r="M1332" s="25" t="n">
        <v>17.735</v>
      </c>
      <c r="N1332" s="25" t="n">
        <v>277972</v>
      </c>
      <c r="O1332" s="25" t="n">
        <v>12731.2</v>
      </c>
      <c r="P1332" s="25" t="n">
        <v>3469145</v>
      </c>
      <c r="Q1332" s="25" t="n">
        <v>114000</v>
      </c>
      <c r="R1332" s="25" t="n">
        <v>20206</v>
      </c>
      <c r="S1332" s="25" t="n">
        <v>12.252</v>
      </c>
      <c r="T1332" s="25" t="n">
        <v>126.7</v>
      </c>
      <c r="U1332" s="25" t="n">
        <v>19</v>
      </c>
      <c r="V1332" s="25" t="n">
        <v>89.9</v>
      </c>
      <c r="W1332" s="25" t="n">
        <v>112.8136</v>
      </c>
      <c r="X1332" s="25" t="n">
        <v>2.22222222222222</v>
      </c>
      <c r="Y1332" s="25" t="n">
        <v>2.53787088394165</v>
      </c>
      <c r="Z1332" s="25" t="n">
        <v>64.2778091430664</v>
      </c>
      <c r="AA1332" s="25" t="n">
        <v>322113</v>
      </c>
      <c r="AB1332" s="26"/>
      <c r="AC1332" s="27" t="n">
        <v>0</v>
      </c>
      <c r="AD1332" s="28" t="n">
        <v>0</v>
      </c>
      <c r="AE1332" s="28" t="n">
        <v>87.5</v>
      </c>
      <c r="AF1332" s="27"/>
      <c r="AG1332" s="29" t="n">
        <f aca="false">6753.47943187+0.36116788*I1332+0.01252571*N1332-22.85359542*V1332+0.00407811*AA1332-0.00067349*E1332</f>
        <v>9315.98153161492</v>
      </c>
      <c r="AH1332" s="29" t="n">
        <f aca="false">A1332*'Simple Linear Regression'!$B$18+'Simple Linear Regression'!$B$17</f>
        <v>9020.72870561685</v>
      </c>
      <c r="AI1332" s="29" t="n">
        <f aca="false">7491.3971+0.0137554*N1332-0.00058829*E1332-34.3283*V1332+0.30565*L1332+54.6031*M1332</f>
        <v>9168.2558673</v>
      </c>
      <c r="AJ1332" s="29" t="n">
        <f aca="false">7491.3971-0.00058829*E1332+0.30565*L1332+54.6031*M1332+0.0137554*N1332-34.3283*V1332</f>
        <v>9168.2558673</v>
      </c>
      <c r="AK1332" s="30" t="n">
        <f aca="false">11611.58410651-152.38769329*I606+0.00324611*N606-2.92151591*V606-0.00770426*AA606-0.00077781*E606</f>
        <v>9427.86462582274</v>
      </c>
      <c r="AL1332" s="29" t="n">
        <f aca="false">2192.59+2373.87*I1332+0.0316653*N1332-15.7623*V1332+0.00202406*AA1332-0.000740146*E1332-0.00963493*(I1332*N1332)</f>
        <v>9375.58672930836</v>
      </c>
      <c r="AM1332" s="30" t="n">
        <f aca="false">5205.907083+122.0638992*I1332+13.609808*(N1332/1000)-1.245906883*AD1332+0.7746840854*AE1332-134.2474226*AC1332-1547.125689*IF(AND(B1332&gt;=DATE(2020,3,20),B1332&lt;=DATE(2020,6,26)),1,0)</f>
        <v>9320.3734482213</v>
      </c>
      <c r="AN1332" s="30" t="n">
        <f aca="false">IF(ISNUMBER(C1333),C1333,AN1333)-0.8328750492*(AD1334-AD1333)+3.274150872*(AE1334-AE1333)+0.7954612886*((IF(ISNUMBER(C1333),C1333,AN1333)-IF(ISNUMBER(C1332),C1332,AN1332))-(-0.8328750492*(AD1333-AD1332)+3.274150872*(AE1333-AE1332)))-1.394571582*AO1333+0.4181414112*AO1332</f>
        <v>9742.82894157628</v>
      </c>
      <c r="AP1332" s="31" t="n">
        <f aca="false">AQ1332+AR1331+'ARIMAX(1,1,1) Model'!$C$19*(AR1331-AR1330)+'ARIMAX(1,1,1) Model'!$C$20*AS1331</f>
        <v>9695.97215833247</v>
      </c>
      <c r="AQ1332" s="31" t="n">
        <f aca="false">'ARIMAX(1,1,1) Model'!$C$6*I1332+'ARIMAX(1,1,1) Model'!$C$7*N1332/1000+'ARIMAX(1,1,1) Model'!$C$8*AD1332+'ARIMAX(1,1,1) Model'!$C$9*AE1332+'ARIMAX(1,1,1) Model'!$C$10*AC1332+'ARIMAX(1,1,1) Model'!$C$11*IF(AND(B1332&gt;='ARIMAX(1,1,1) Model'!$C$25,B1332&lt;='ARIMAX(1,1,1) Model'!$C$26),1,0)+'ARIMAX(1,1,1) Model'!$C$12*E1332/1000+'ARIMAX(1,1,1) Model'!$C$13*V1332+'ARIMAX(1,1,1) Model'!$C$14*A1332+'ARIMAX(1,1,1) Model'!$C$15*SIN(2*PI()*A1332/'ARIMAX(1,1,1) Model'!$C$24)+'ARIMAX(1,1,1) Model'!$C$16*COS(2*PI()*A1332/'ARIMAX(1,1,1) Model'!$C$24)+'ARIMAX(1,1,1) Model'!$C$17*SIN(4*PI()*A1332/'ARIMAX(1,1,1) Model'!$C$24)+'ARIMAX(1,1,1) Model'!$C$18*COS(4*PI()*A1332/'ARIMAX(1,1,1) Model'!$C$24)</f>
        <v>2848.70711272396</v>
      </c>
      <c r="AR1332" s="31" t="n">
        <f aca="false">IF(ISNUMBER(C1332),C1332,AP1332)-AQ1332</f>
        <v>6920.29288727604</v>
      </c>
      <c r="AS1332" s="31" t="n">
        <f aca="false">IF(ISNUMBER(C1332),C1332-AP1332,0)</f>
        <v>73.0278416675265</v>
      </c>
      <c r="AT1332" s="32"/>
      <c r="AU1332" s="33"/>
      <c r="AV1332" s="33"/>
      <c r="AW1332" s="31"/>
      <c r="AX1332" s="31"/>
    </row>
    <row r="1333" customFormat="false" ht="16.5" hidden="false" customHeight="true" outlineLevel="0" collapsed="false">
      <c r="A1333" s="23" t="n">
        <v>1332</v>
      </c>
      <c r="B1333" s="24" t="n">
        <v>42594</v>
      </c>
      <c r="C1333" s="23" t="n">
        <v>9762</v>
      </c>
      <c r="D1333" s="25"/>
      <c r="E1333" s="25" t="n">
        <v>265000</v>
      </c>
      <c r="F1333" s="25"/>
      <c r="G1333" s="25" t="n">
        <v>43.114</v>
      </c>
      <c r="H1333" s="25" t="n">
        <v>43.63</v>
      </c>
      <c r="I1333" s="25" t="n">
        <v>2.15</v>
      </c>
      <c r="J1333" s="25" t="n">
        <v>18711.702</v>
      </c>
      <c r="K1333" s="25" t="n">
        <v>873735</v>
      </c>
      <c r="L1333" s="25" t="n">
        <v>417</v>
      </c>
      <c r="M1333" s="25" t="n">
        <v>17.735</v>
      </c>
      <c r="N1333" s="25" t="n">
        <v>277972</v>
      </c>
      <c r="O1333" s="25" t="n">
        <v>12731.2</v>
      </c>
      <c r="P1333" s="25" t="n">
        <v>3469145</v>
      </c>
      <c r="Q1333" s="25" t="n">
        <v>114000</v>
      </c>
      <c r="R1333" s="25" t="n">
        <v>20206</v>
      </c>
      <c r="S1333" s="25" t="n">
        <v>12.252</v>
      </c>
      <c r="T1333" s="25" t="n">
        <v>126.7</v>
      </c>
      <c r="U1333" s="25" t="n">
        <v>19</v>
      </c>
      <c r="V1333" s="25" t="n">
        <v>89.9</v>
      </c>
      <c r="W1333" s="25" t="n">
        <v>111.98076</v>
      </c>
      <c r="X1333" s="25" t="n">
        <v>2.22222222222222</v>
      </c>
      <c r="Y1333" s="25" t="n">
        <v>2.53787088394165</v>
      </c>
      <c r="Z1333" s="25" t="n">
        <v>64.2778091430664</v>
      </c>
      <c r="AA1333" s="25" t="n">
        <v>322113</v>
      </c>
      <c r="AB1333" s="26"/>
      <c r="AC1333" s="27" t="n">
        <v>0</v>
      </c>
      <c r="AD1333" s="28" t="n">
        <v>0</v>
      </c>
      <c r="AE1333" s="28" t="n">
        <v>97.5</v>
      </c>
      <c r="AF1333" s="27"/>
      <c r="AG1333" s="29" t="n">
        <f aca="false">6753.47943187+0.36116788*I1333+0.01252571*N1333-22.85359542*V1333+0.00407811*AA1333-0.00067349*E1333</f>
        <v>9316.651771104</v>
      </c>
      <c r="AH1333" s="29" t="n">
        <f aca="false">A1333*'Simple Linear Regression'!$B$18+'Simple Linear Regression'!$B$17</f>
        <v>9021.58174270076</v>
      </c>
      <c r="AI1333" s="29" t="n">
        <f aca="false">7491.3971+0.0137554*N1333-0.00058829*E1333-34.3283*V1333+0.30565*L1333+54.6031*M1333</f>
        <v>9168.8441573</v>
      </c>
      <c r="AJ1333" s="29" t="n">
        <f aca="false">7491.3971-0.00058829*E1333+0.30565*L1333+54.6031*M1333+0.0137554*N1333-34.3283*V1333</f>
        <v>9168.8441573</v>
      </c>
      <c r="AK1333" s="30" t="n">
        <f aca="false">11611.58410651-152.38769329*I607+0.00324611*N607-2.92151591*V607-0.00770426*AA607-0.00077781*E607</f>
        <v>9410.60041812945</v>
      </c>
      <c r="AL1333" s="29" t="n">
        <f aca="false">2192.59+2373.87*I1333+0.0316653*N1333-15.7623*V1333+0.00202406*AA1333-0.000740146*E1333-0.00963493*(I1333*N1333)</f>
        <v>9379.066212166</v>
      </c>
      <c r="AM1333" s="30" t="n">
        <f aca="false">5205.907083+122.0638992*I1333+13.609808*(N1333/1000)-1.245906883*AD1333+0.7746840854*AE1333-134.2474226*AC1333-1547.125689*IF(AND(B1333&gt;=DATE(2020,3,20),B1333&lt;=DATE(2020,6,26)),1,0)</f>
        <v>9327.0217139825</v>
      </c>
      <c r="AN1333" s="30" t="n">
        <f aca="false">IF(ISNUMBER(C1334),C1334,AN1334)-0.8328750492*(AD1335-AD1334)+3.274150872*(AE1335-AE1334)+0.7954612886*((IF(ISNUMBER(C1334),C1334,AN1334)-IF(ISNUMBER(C1333),C1333,AN1333))-(-0.8328750492*(AD1334-AD1333)+3.274150872*(AE1334-AE1333)))-1.394571582*AO1334+0.4181414112*AO1333</f>
        <v>9494.4843888833</v>
      </c>
      <c r="AP1333" s="31" t="n">
        <f aca="false">AQ1333+AR1332+'ARIMAX(1,1,1) Model'!$C$19*(AR1332-AR1331)+'ARIMAX(1,1,1) Model'!$C$20*AS1332</f>
        <v>9720.01730820037</v>
      </c>
      <c r="AQ1333" s="31" t="n">
        <f aca="false">'ARIMAX(1,1,1) Model'!$C$6*I1333+'ARIMAX(1,1,1) Model'!$C$7*N1333/1000+'ARIMAX(1,1,1) Model'!$C$8*AD1333+'ARIMAX(1,1,1) Model'!$C$9*AE1333+'ARIMAX(1,1,1) Model'!$C$10*AC1333+'ARIMAX(1,1,1) Model'!$C$11*IF(AND(B1333&gt;='ARIMAX(1,1,1) Model'!$C$25,B1333&lt;='ARIMAX(1,1,1) Model'!$C$26),1,0)+'ARIMAX(1,1,1) Model'!$C$12*E1333/1000+'ARIMAX(1,1,1) Model'!$C$13*V1333+'ARIMAX(1,1,1) Model'!$C$14*A1333+'ARIMAX(1,1,1) Model'!$C$15*SIN(2*PI()*A1333/'ARIMAX(1,1,1) Model'!$C$24)+'ARIMAX(1,1,1) Model'!$C$16*COS(2*PI()*A1333/'ARIMAX(1,1,1) Model'!$C$24)+'ARIMAX(1,1,1) Model'!$C$17*SIN(4*PI()*A1333/'ARIMAX(1,1,1) Model'!$C$24)+'ARIMAX(1,1,1) Model'!$C$18*COS(4*PI()*A1333/'ARIMAX(1,1,1) Model'!$C$24)</f>
        <v>2856.0468518562</v>
      </c>
      <c r="AR1333" s="31" t="n">
        <f aca="false">IF(ISNUMBER(C1333),C1333,AP1333)-AQ1333</f>
        <v>6905.9531481438</v>
      </c>
      <c r="AS1333" s="31" t="n">
        <f aca="false">IF(ISNUMBER(C1333),C1333-AP1333,0)</f>
        <v>41.9826917996288</v>
      </c>
      <c r="AT1333" s="32"/>
      <c r="AU1333" s="33"/>
      <c r="AV1333" s="33"/>
      <c r="AW1333" s="31"/>
      <c r="AX1333" s="31"/>
    </row>
    <row r="1334" customFormat="false" ht="16.5" hidden="false" customHeight="true" outlineLevel="0" collapsed="false">
      <c r="A1334" s="23" t="n">
        <v>1333</v>
      </c>
      <c r="B1334" s="24" t="n">
        <v>42601</v>
      </c>
      <c r="C1334" s="23" t="n">
        <v>9659</v>
      </c>
      <c r="D1334" s="25"/>
      <c r="E1334" s="25" t="n">
        <v>264000</v>
      </c>
      <c r="F1334" s="25"/>
      <c r="G1334" s="25" t="n">
        <v>47.156</v>
      </c>
      <c r="H1334" s="25" t="n">
        <v>48.602</v>
      </c>
      <c r="I1334" s="25" t="n">
        <v>2.149</v>
      </c>
      <c r="J1334" s="25" t="n">
        <v>18711.702</v>
      </c>
      <c r="K1334" s="25" t="n">
        <v>873735</v>
      </c>
      <c r="L1334" s="25" t="n">
        <v>417</v>
      </c>
      <c r="M1334" s="25" t="n">
        <v>18.109</v>
      </c>
      <c r="N1334" s="25" t="n">
        <v>276991</v>
      </c>
      <c r="O1334" s="25" t="n">
        <v>12731.2</v>
      </c>
      <c r="P1334" s="25" t="n">
        <v>3469145</v>
      </c>
      <c r="Q1334" s="25" t="n">
        <v>114000</v>
      </c>
      <c r="R1334" s="25" t="n">
        <v>20206</v>
      </c>
      <c r="S1334" s="25" t="n">
        <v>12.252</v>
      </c>
      <c r="T1334" s="25" t="n">
        <v>126.7</v>
      </c>
      <c r="U1334" s="25" t="n">
        <v>19</v>
      </c>
      <c r="V1334" s="25" t="n">
        <v>89.9</v>
      </c>
      <c r="W1334" s="25" t="n">
        <v>111.5131</v>
      </c>
      <c r="X1334" s="25" t="n">
        <v>2.22222222222222</v>
      </c>
      <c r="Y1334" s="25" t="n">
        <v>2.5213508605957</v>
      </c>
      <c r="Z1334" s="25" t="n">
        <v>64.2778091430664</v>
      </c>
      <c r="AA1334" s="25" t="n">
        <v>322113</v>
      </c>
      <c r="AB1334" s="26"/>
      <c r="AC1334" s="27" t="n">
        <v>0</v>
      </c>
      <c r="AD1334" s="28" t="n">
        <v>0</v>
      </c>
      <c r="AE1334" s="28" t="n">
        <v>101.3</v>
      </c>
      <c r="AF1334" s="27"/>
      <c r="AG1334" s="29" t="n">
        <f aca="false">6753.47943187+0.36116788*I1334+0.01252571*N1334-22.85359542*V1334+0.00407811*AA1334-0.00067349*E1334</f>
        <v>9305.03717842612</v>
      </c>
      <c r="AH1334" s="29" t="n">
        <f aca="false">A1334*'Simple Linear Regression'!$B$18+'Simple Linear Regression'!$B$17</f>
        <v>9022.43477978466</v>
      </c>
      <c r="AI1334" s="29" t="n">
        <f aca="false">7491.3971+0.0137554*N1334-0.00058829*E1334-34.3283*V1334+0.30565*L1334+54.6031*M1334</f>
        <v>9176.3599593</v>
      </c>
      <c r="AJ1334" s="29" t="n">
        <f aca="false">7491.3971-0.00058829*E1334+0.30565*L1334+54.6031*M1334+0.0137554*N1334-34.3283*V1334</f>
        <v>9176.3599593</v>
      </c>
      <c r="AK1334" s="30" t="n">
        <f aca="false">11611.58410651-152.38769329*I608+0.00324611*N608-2.92151591*V608-0.00770426*AA608-0.00077781*E608</f>
        <v>9440.46717360971</v>
      </c>
      <c r="AL1334" s="29" t="n">
        <f aca="false">2192.59+2373.87*I1334+0.0316653*N1334-15.7623*V1334+0.00202406*AA1334-0.000740146*E1334-0.00963493*(I1334*N1334)</f>
        <v>9369.35913037113</v>
      </c>
      <c r="AM1334" s="30" t="n">
        <f aca="false">5205.907083+122.0638992*I1334+13.609808*(N1334/1000)-1.245906883*AD1334+0.7746840854*AE1334-134.2474226*AC1334-1547.125689*IF(AND(B1334&gt;=DATE(2020,3,20),B1334&lt;=DATE(2020,6,26)),1,0)</f>
        <v>9316.49222795982</v>
      </c>
      <c r="AN1334" s="30" t="n">
        <f aca="false">IF(ISNUMBER(C1335),C1335,AN1335)-0.8328750492*(AD1336-AD1335)+3.274150872*(AE1336-AE1335)+0.7954612886*((IF(ISNUMBER(C1335),C1335,AN1335)-IF(ISNUMBER(C1334),C1334,AN1334))-(-0.8328750492*(AD1335-AD1334)+3.274150872*(AE1335-AE1334)))-1.394571582*AO1335+0.4181414112*AO1334</f>
        <v>9460.58578484801</v>
      </c>
      <c r="AP1334" s="31" t="n">
        <f aca="false">AQ1334+AR1333+'ARIMAX(1,1,1) Model'!$C$19*(AR1333-AR1332)+'ARIMAX(1,1,1) Model'!$C$20*AS1333</f>
        <v>9712.53742217106</v>
      </c>
      <c r="AQ1334" s="31" t="n">
        <f aca="false">'ARIMAX(1,1,1) Model'!$C$6*I1334+'ARIMAX(1,1,1) Model'!$C$7*N1334/1000+'ARIMAX(1,1,1) Model'!$C$8*AD1334+'ARIMAX(1,1,1) Model'!$C$9*AE1334+'ARIMAX(1,1,1) Model'!$C$10*AC1334+'ARIMAX(1,1,1) Model'!$C$11*IF(AND(B1334&gt;='ARIMAX(1,1,1) Model'!$C$25,B1334&lt;='ARIMAX(1,1,1) Model'!$C$26),1,0)+'ARIMAX(1,1,1) Model'!$C$12*E1334/1000+'ARIMAX(1,1,1) Model'!$C$13*V1334+'ARIMAX(1,1,1) Model'!$C$14*A1334+'ARIMAX(1,1,1) Model'!$C$15*SIN(2*PI()*A1334/'ARIMAX(1,1,1) Model'!$C$24)+'ARIMAX(1,1,1) Model'!$C$16*COS(2*PI()*A1334/'ARIMAX(1,1,1) Model'!$C$24)+'ARIMAX(1,1,1) Model'!$C$17*SIN(4*PI()*A1334/'ARIMAX(1,1,1) Model'!$C$24)+'ARIMAX(1,1,1) Model'!$C$18*COS(4*PI()*A1334/'ARIMAX(1,1,1) Model'!$C$24)</f>
        <v>2845.77078006231</v>
      </c>
      <c r="AR1334" s="31" t="n">
        <f aca="false">IF(ISNUMBER(C1334),C1334,AP1334)-AQ1334</f>
        <v>6813.22921993769</v>
      </c>
      <c r="AS1334" s="31" t="n">
        <f aca="false">IF(ISNUMBER(C1334),C1334-AP1334,0)</f>
        <v>-53.537422171059</v>
      </c>
      <c r="AT1334" s="32"/>
      <c r="AU1334" s="33"/>
      <c r="AV1334" s="33"/>
      <c r="AW1334" s="31"/>
      <c r="AX1334" s="31"/>
    </row>
    <row r="1335" customFormat="false" ht="16.5" hidden="false" customHeight="true" outlineLevel="0" collapsed="false">
      <c r="A1335" s="23" t="n">
        <v>1334</v>
      </c>
      <c r="B1335" s="24" t="n">
        <v>42608</v>
      </c>
      <c r="C1335" s="23" t="n">
        <v>9511</v>
      </c>
      <c r="D1335" s="25"/>
      <c r="E1335" s="25" t="n">
        <v>264000</v>
      </c>
      <c r="F1335" s="25"/>
      <c r="G1335" s="25" t="n">
        <v>47.048</v>
      </c>
      <c r="H1335" s="25" t="n">
        <v>48.654</v>
      </c>
      <c r="I1335" s="25" t="n">
        <v>2.193</v>
      </c>
      <c r="J1335" s="25" t="n">
        <v>18711.702</v>
      </c>
      <c r="K1335" s="25" t="n">
        <v>873735</v>
      </c>
      <c r="L1335" s="25" t="n">
        <v>417</v>
      </c>
      <c r="M1335" s="25" t="n">
        <v>18.109</v>
      </c>
      <c r="N1335" s="25" t="n">
        <v>276991</v>
      </c>
      <c r="O1335" s="25" t="n">
        <v>12731.2</v>
      </c>
      <c r="P1335" s="25" t="n">
        <v>3469145</v>
      </c>
      <c r="Q1335" s="25" t="n">
        <v>114000</v>
      </c>
      <c r="R1335" s="25" t="n">
        <v>20206</v>
      </c>
      <c r="S1335" s="25" t="n">
        <v>12.287</v>
      </c>
      <c r="T1335" s="25" t="n">
        <v>126.7</v>
      </c>
      <c r="U1335" s="25" t="n">
        <v>19</v>
      </c>
      <c r="V1335" s="25" t="n">
        <v>89.9</v>
      </c>
      <c r="W1335" s="25" t="n">
        <v>110.68526</v>
      </c>
      <c r="X1335" s="25" t="n">
        <v>2.22222222222222</v>
      </c>
      <c r="Y1335" s="25" t="n">
        <v>2.5213508605957</v>
      </c>
      <c r="Z1335" s="25" t="n">
        <v>64.2778091430664</v>
      </c>
      <c r="AA1335" s="25" t="n">
        <v>322113</v>
      </c>
      <c r="AB1335" s="26"/>
      <c r="AC1335" s="27" t="n">
        <v>0</v>
      </c>
      <c r="AD1335" s="28" t="n">
        <v>0</v>
      </c>
      <c r="AE1335" s="28" t="n">
        <v>79.1</v>
      </c>
      <c r="AF1335" s="27"/>
      <c r="AG1335" s="29" t="n">
        <f aca="false">6753.47943187+0.36116788*I1335+0.01252571*N1335-22.85359542*V1335+0.00407811*AA1335-0.00067349*E1335</f>
        <v>9305.05306981284</v>
      </c>
      <c r="AH1335" s="29" t="n">
        <f aca="false">A1335*'Simple Linear Regression'!$B$18+'Simple Linear Regression'!$B$17</f>
        <v>9023.28781686857</v>
      </c>
      <c r="AI1335" s="29" t="n">
        <f aca="false">7491.3971+0.0137554*N1335-0.00058829*E1335-34.3283*V1335+0.30565*L1335+54.6031*M1335</f>
        <v>9176.3599593</v>
      </c>
      <c r="AJ1335" s="29" t="n">
        <f aca="false">7491.3971-0.00058829*E1335+0.30565*L1335+54.6031*M1335+0.0137554*N1335-34.3283*V1335</f>
        <v>9176.3599593</v>
      </c>
      <c r="AK1335" s="30" t="n">
        <f aca="false">11611.58410651-152.38769329*I609+0.00324611*N609-2.92151591*V609-0.00770426*AA609-0.00077781*E609</f>
        <v>9449.93740976945</v>
      </c>
      <c r="AL1335" s="29" t="n">
        <f aca="false">2192.59+2373.87*I1335+0.0316653*N1335-15.7623*V1335+0.00202406*AA1335-0.000740146*E1335-0.00963493*(I1335*N1335)</f>
        <v>9356.38269896341</v>
      </c>
      <c r="AM1335" s="30" t="n">
        <f aca="false">5205.907083+122.0638992*I1335+13.609808*(N1335/1000)-1.245906883*AD1335+0.7746840854*AE1335-134.2474226*AC1335-1547.125689*IF(AND(B1335&gt;=DATE(2020,3,20),B1335&lt;=DATE(2020,6,26)),1,0)</f>
        <v>9304.66505282874</v>
      </c>
      <c r="AN1335" s="30" t="n">
        <f aca="false">IF(ISNUMBER(C1336),C1336,AN1336)-0.8328750492*(AD1337-AD1336)+3.274150872*(AE1337-AE1336)+0.7954612886*((IF(ISNUMBER(C1336),C1336,AN1336)-IF(ISNUMBER(C1335),C1335,AN1335))-(-0.8328750492*(AD1336-AD1335)+3.274150872*(AE1336-AE1335)))-1.394571582*AO1336+0.4181414112*AO1335</f>
        <v>9632.00158752483</v>
      </c>
      <c r="AP1335" s="31" t="n">
        <f aca="false">AQ1335+AR1334+'ARIMAX(1,1,1) Model'!$C$19*(AR1334-AR1333)+'ARIMAX(1,1,1) Model'!$C$20*AS1334</f>
        <v>9603.54039284766</v>
      </c>
      <c r="AQ1335" s="31" t="n">
        <f aca="false">'ARIMAX(1,1,1) Model'!$C$6*I1335+'ARIMAX(1,1,1) Model'!$C$7*N1335/1000+'ARIMAX(1,1,1) Model'!$C$8*AD1335+'ARIMAX(1,1,1) Model'!$C$9*AE1335+'ARIMAX(1,1,1) Model'!$C$10*AC1335+'ARIMAX(1,1,1) Model'!$C$11*IF(AND(B1335&gt;='ARIMAX(1,1,1) Model'!$C$25,B1335&lt;='ARIMAX(1,1,1) Model'!$C$26),1,0)+'ARIMAX(1,1,1) Model'!$C$12*E1335/1000+'ARIMAX(1,1,1) Model'!$C$13*V1335+'ARIMAX(1,1,1) Model'!$C$14*A1335+'ARIMAX(1,1,1) Model'!$C$15*SIN(2*PI()*A1335/'ARIMAX(1,1,1) Model'!$C$24)+'ARIMAX(1,1,1) Model'!$C$16*COS(2*PI()*A1335/'ARIMAX(1,1,1) Model'!$C$24)+'ARIMAX(1,1,1) Model'!$C$17*SIN(4*PI()*A1335/'ARIMAX(1,1,1) Model'!$C$24)+'ARIMAX(1,1,1) Model'!$C$18*COS(4*PI()*A1335/'ARIMAX(1,1,1) Model'!$C$24)</f>
        <v>2751.16654035147</v>
      </c>
      <c r="AR1335" s="31" t="n">
        <f aca="false">IF(ISNUMBER(C1335),C1335,AP1335)-AQ1335</f>
        <v>6759.83345964853</v>
      </c>
      <c r="AS1335" s="31" t="n">
        <f aca="false">IF(ISNUMBER(C1335),C1335-AP1335,0)</f>
        <v>-92.5403928476553</v>
      </c>
      <c r="AT1335" s="32"/>
      <c r="AU1335" s="33"/>
      <c r="AV1335" s="33"/>
      <c r="AW1335" s="31"/>
      <c r="AX1335" s="31"/>
    </row>
    <row r="1336" customFormat="false" ht="16.5" hidden="false" customHeight="true" outlineLevel="0" collapsed="false">
      <c r="A1336" s="23" t="n">
        <v>1335</v>
      </c>
      <c r="B1336" s="24" t="n">
        <v>42615</v>
      </c>
      <c r="C1336" s="23" t="n">
        <v>9595</v>
      </c>
      <c r="D1336" s="25" t="n">
        <v>2179.98</v>
      </c>
      <c r="E1336" s="25" t="n">
        <v>261000</v>
      </c>
      <c r="F1336" s="25"/>
      <c r="G1336" s="25" t="n">
        <v>45.106</v>
      </c>
      <c r="H1336" s="25" t="n">
        <v>47.31</v>
      </c>
      <c r="I1336" s="25" t="n">
        <v>2.237</v>
      </c>
      <c r="J1336" s="25" t="n">
        <v>18711.702</v>
      </c>
      <c r="K1336" s="25" t="n">
        <v>873735</v>
      </c>
      <c r="L1336" s="25" t="n">
        <v>417</v>
      </c>
      <c r="M1336" s="25" t="n">
        <v>18.109</v>
      </c>
      <c r="N1336" s="25" t="n">
        <v>276991</v>
      </c>
      <c r="O1336" s="25" t="n">
        <v>12731.2</v>
      </c>
      <c r="P1336" s="25" t="n">
        <v>3469145</v>
      </c>
      <c r="Q1336" s="25" t="n">
        <v>114000</v>
      </c>
      <c r="R1336" s="25" t="n">
        <v>20206</v>
      </c>
      <c r="S1336" s="25" t="n">
        <v>12.287</v>
      </c>
      <c r="T1336" s="25" t="n">
        <v>126.7</v>
      </c>
      <c r="U1336" s="25" t="n">
        <v>19</v>
      </c>
      <c r="V1336" s="25" t="n">
        <v>89.9</v>
      </c>
      <c r="W1336" s="25" t="n">
        <v>111.1226</v>
      </c>
      <c r="X1336" s="25" t="n">
        <v>2.22222222222222</v>
      </c>
      <c r="Y1336" s="25" t="n">
        <v>2.5213508605957</v>
      </c>
      <c r="Z1336" s="25" t="n">
        <v>64.2778091430664</v>
      </c>
      <c r="AA1336" s="25" t="n">
        <v>322113</v>
      </c>
      <c r="AB1336" s="26"/>
      <c r="AC1336" s="27" t="n">
        <v>0</v>
      </c>
      <c r="AD1336" s="28" t="n">
        <v>0</v>
      </c>
      <c r="AE1336" s="28" t="n">
        <v>82</v>
      </c>
      <c r="AF1336" s="27"/>
      <c r="AG1336" s="29" t="n">
        <f aca="false">6753.47943187+0.36116788*I1336+0.01252571*N1336-22.85359542*V1336+0.00407811*AA1336-0.00067349*E1336</f>
        <v>9307.08943119956</v>
      </c>
      <c r="AH1336" s="29" t="n">
        <f aca="false">A1336*'Simple Linear Regression'!$B$18+'Simple Linear Regression'!$B$17</f>
        <v>9024.14085395247</v>
      </c>
      <c r="AI1336" s="29" t="n">
        <f aca="false">7491.3971+0.0137554*N1336-0.00058829*E1336-34.3283*V1336+0.30565*L1336+54.6031*M1336</f>
        <v>9178.1248293</v>
      </c>
      <c r="AJ1336" s="29" t="n">
        <f aca="false">7491.3971-0.00058829*E1336+0.30565*L1336+54.6031*M1336+0.0137554*N1336-34.3283*V1336</f>
        <v>9178.1248293</v>
      </c>
      <c r="AK1336" s="30" t="n">
        <f aca="false">11611.58410651-152.38769329*I610+0.00324611*N610-2.92151591*V610-0.00770426*AA610-0.00077781*E610</f>
        <v>9440.97195129023</v>
      </c>
      <c r="AL1336" s="29" t="n">
        <f aca="false">2192.59+2373.87*I1336+0.0316653*N1336-15.7623*V1336+0.00202406*AA1336-0.000740146*E1336-0.00963493*(I1336*N1336)</f>
        <v>9345.62670555569</v>
      </c>
      <c r="AM1336" s="30" t="n">
        <f aca="false">5205.907083+122.0638992*I1336+13.609808*(N1336/1000)-1.245906883*AD1336+0.7746840854*AE1336-134.2474226*AC1336-1547.125689*IF(AND(B1336&gt;=DATE(2020,3,20),B1336&lt;=DATE(2020,6,26)),1,0)</f>
        <v>9312.2824482412</v>
      </c>
      <c r="AN1336" s="30" t="n">
        <f aca="false">IF(ISNUMBER(C1337),C1337,AN1337)-0.8328750492*(AD1338-AD1337)+3.274150872*(AE1338-AE1337)+0.7954612886*((IF(ISNUMBER(C1337),C1337,AN1337)-IF(ISNUMBER(C1336),C1336,AN1336))-(-0.8328750492*(AD1337-AD1336)+3.274150872*(AE1337-AE1336)))-1.394571582*AO1337+0.4181414112*AO1336</f>
        <v>9229.48878968496</v>
      </c>
      <c r="AP1336" s="31" t="n">
        <f aca="false">AQ1336+AR1335+'ARIMAX(1,1,1) Model'!$C$19*(AR1335-AR1334)+'ARIMAX(1,1,1) Model'!$C$20*AS1335</f>
        <v>9576.24669113803</v>
      </c>
      <c r="AQ1336" s="31" t="n">
        <f aca="false">'ARIMAX(1,1,1) Model'!$C$6*I1336+'ARIMAX(1,1,1) Model'!$C$7*N1336/1000+'ARIMAX(1,1,1) Model'!$C$8*AD1336+'ARIMAX(1,1,1) Model'!$C$9*AE1336+'ARIMAX(1,1,1) Model'!$C$10*AC1336+'ARIMAX(1,1,1) Model'!$C$11*IF(AND(B1336&gt;='ARIMAX(1,1,1) Model'!$C$25,B1336&lt;='ARIMAX(1,1,1) Model'!$C$26),1,0)+'ARIMAX(1,1,1) Model'!$C$12*E1336/1000+'ARIMAX(1,1,1) Model'!$C$13*V1336+'ARIMAX(1,1,1) Model'!$C$14*A1336+'ARIMAX(1,1,1) Model'!$C$15*SIN(2*PI()*A1336/'ARIMAX(1,1,1) Model'!$C$24)+'ARIMAX(1,1,1) Model'!$C$16*COS(2*PI()*A1336/'ARIMAX(1,1,1) Model'!$C$24)+'ARIMAX(1,1,1) Model'!$C$17*SIN(4*PI()*A1336/'ARIMAX(1,1,1) Model'!$C$24)+'ARIMAX(1,1,1) Model'!$C$18*COS(4*PI()*A1336/'ARIMAX(1,1,1) Model'!$C$24)</f>
        <v>2738.32692813655</v>
      </c>
      <c r="AR1336" s="31" t="n">
        <f aca="false">IF(ISNUMBER(C1336),C1336,AP1336)-AQ1336</f>
        <v>6856.67307186345</v>
      </c>
      <c r="AS1336" s="31" t="n">
        <f aca="false">IF(ISNUMBER(C1336),C1336-AP1336,0)</f>
        <v>18.7533088619712</v>
      </c>
      <c r="AT1336" s="32"/>
      <c r="AU1336" s="33"/>
      <c r="AV1336" s="33"/>
      <c r="AW1336" s="31"/>
      <c r="AX1336" s="31"/>
    </row>
    <row r="1337" customFormat="false" ht="16.5" hidden="false" customHeight="true" outlineLevel="0" collapsed="false">
      <c r="A1337" s="23" t="n">
        <v>1336</v>
      </c>
      <c r="B1337" s="24" t="n">
        <v>42622</v>
      </c>
      <c r="C1337" s="23" t="n">
        <v>9406</v>
      </c>
      <c r="D1337" s="25" t="n">
        <v>2170.4375</v>
      </c>
      <c r="E1337" s="25" t="n">
        <v>257000</v>
      </c>
      <c r="F1337" s="25"/>
      <c r="G1337" s="25" t="n">
        <v>45.9575</v>
      </c>
      <c r="H1337" s="25" t="n">
        <v>47.506</v>
      </c>
      <c r="I1337" s="25" t="n">
        <v>2.223</v>
      </c>
      <c r="J1337" s="25" t="n">
        <v>18711.702</v>
      </c>
      <c r="K1337" s="25" t="n">
        <v>882465</v>
      </c>
      <c r="L1337" s="25" t="n">
        <v>449</v>
      </c>
      <c r="M1337" s="25" t="n">
        <v>18.109</v>
      </c>
      <c r="N1337" s="25" t="n">
        <v>276991</v>
      </c>
      <c r="O1337" s="25" t="n">
        <v>12756.7</v>
      </c>
      <c r="P1337" s="25" t="n">
        <v>3469145</v>
      </c>
      <c r="Q1337" s="25" t="n">
        <v>114000</v>
      </c>
      <c r="R1337" s="25" t="n">
        <v>20206</v>
      </c>
      <c r="S1337" s="25" t="n">
        <v>12.287</v>
      </c>
      <c r="T1337" s="25" t="n">
        <v>126.7</v>
      </c>
      <c r="U1337" s="25" t="n">
        <v>19</v>
      </c>
      <c r="V1337" s="25" t="n">
        <v>91.2</v>
      </c>
      <c r="W1337" s="25" t="n">
        <v>112.14962</v>
      </c>
      <c r="X1337" s="25" t="n">
        <v>2.22222222222222</v>
      </c>
      <c r="Y1337" s="25" t="n">
        <v>2.5213508605957</v>
      </c>
      <c r="Z1337" s="25" t="n">
        <v>64.2778091430664</v>
      </c>
      <c r="AA1337" s="25" t="n">
        <v>322113</v>
      </c>
      <c r="AB1337" s="26"/>
      <c r="AC1337" s="27" t="n">
        <v>1</v>
      </c>
      <c r="AD1337" s="28" t="n">
        <v>0</v>
      </c>
      <c r="AE1337" s="28" t="n">
        <v>75.2</v>
      </c>
      <c r="AF1337" s="27"/>
      <c r="AG1337" s="29" t="n">
        <f aca="false">6753.47943187+0.36116788*I1337+0.01252571*N1337-22.85359542*V1337+0.00407811*AA1337-0.00067349*E1337</f>
        <v>9280.06866080324</v>
      </c>
      <c r="AH1337" s="29" t="n">
        <f aca="false">A1337*'Simple Linear Regression'!$B$18+'Simple Linear Regression'!$B$17</f>
        <v>9024.99389103637</v>
      </c>
      <c r="AI1337" s="29" t="n">
        <f aca="false">7491.3971+0.0137554*N1337-0.00058829*E1337-34.3283*V1337+0.30565*L1337+54.6031*M1337</f>
        <v>9145.6319993</v>
      </c>
      <c r="AJ1337" s="29" t="n">
        <f aca="false">7491.3971-0.00058829*E1337+0.30565*L1337+54.6031*M1337+0.0137554*N1337-34.3283*V1337</f>
        <v>9145.6319993</v>
      </c>
      <c r="AK1337" s="30" t="n">
        <f aca="false">11611.58410651-152.38769329*I611+0.00324611*N611-2.92151591*V611-0.00770426*AA611-0.00077781*E611</f>
        <v>9439.73031490069</v>
      </c>
      <c r="AL1337" s="29" t="n">
        <f aca="false">2192.59+2373.87*I1337+0.0316653*N1337-15.7623*V1337+0.00202406*AA1337-0.000740146*E1337-0.00963493*(I1337*N1337)</f>
        <v>9332.22516409451</v>
      </c>
      <c r="AM1337" s="30" t="n">
        <f aca="false">5205.907083+122.0638992*I1337+13.609808*(N1337/1000)-1.245906883*AD1337+0.7746840854*AE1337-134.2474226*AC1337-1547.125689*IF(AND(B1337&gt;=DATE(2020,3,20),B1337&lt;=DATE(2020,6,26)),1,0)</f>
        <v>9171.05827927168</v>
      </c>
      <c r="AN1337" s="30" t="n">
        <f aca="false">IF(ISNUMBER(C1338),C1338,AN1338)-0.8328750492*(AD1339-AD1338)+3.274150872*(AE1339-AE1338)+0.7954612886*((IF(ISNUMBER(C1338),C1338,AN1338)-IF(ISNUMBER(C1337),C1337,AN1337))-(-0.8328750492*(AD1338-AD1337)+3.274150872*(AE1338-AE1337)))-1.394571582*AO1338+0.4181414112*AO1337</f>
        <v>9915.3456935878</v>
      </c>
      <c r="AP1337" s="31" t="n">
        <f aca="false">AQ1337+AR1336+'ARIMAX(1,1,1) Model'!$C$19*(AR1336-AR1335)+'ARIMAX(1,1,1) Model'!$C$20*AS1336</f>
        <v>9474.64783516522</v>
      </c>
      <c r="AQ1337" s="31" t="n">
        <f aca="false">'ARIMAX(1,1,1) Model'!$C$6*I1337+'ARIMAX(1,1,1) Model'!$C$7*N1337/1000+'ARIMAX(1,1,1) Model'!$C$8*AD1337+'ARIMAX(1,1,1) Model'!$C$9*AE1337+'ARIMAX(1,1,1) Model'!$C$10*AC1337+'ARIMAX(1,1,1) Model'!$C$11*IF(AND(B1337&gt;='ARIMAX(1,1,1) Model'!$C$25,B1337&lt;='ARIMAX(1,1,1) Model'!$C$26),1,0)+'ARIMAX(1,1,1) Model'!$C$12*E1337/1000+'ARIMAX(1,1,1) Model'!$C$13*V1337+'ARIMAX(1,1,1) Model'!$C$14*A1337+'ARIMAX(1,1,1) Model'!$C$15*SIN(2*PI()*A1337/'ARIMAX(1,1,1) Model'!$C$24)+'ARIMAX(1,1,1) Model'!$C$16*COS(2*PI()*A1337/'ARIMAX(1,1,1) Model'!$C$24)+'ARIMAX(1,1,1) Model'!$C$17*SIN(4*PI()*A1337/'ARIMAX(1,1,1) Model'!$C$24)+'ARIMAX(1,1,1) Model'!$C$18*COS(4*PI()*A1337/'ARIMAX(1,1,1) Model'!$C$24)</f>
        <v>2625.4093803726</v>
      </c>
      <c r="AR1337" s="31" t="n">
        <f aca="false">IF(ISNUMBER(C1337),C1337,AP1337)-AQ1337</f>
        <v>6780.5906196274</v>
      </c>
      <c r="AS1337" s="31" t="n">
        <f aca="false">IF(ISNUMBER(C1337),C1337-AP1337,0)</f>
        <v>-68.6478351652204</v>
      </c>
      <c r="AT1337" s="32"/>
      <c r="AU1337" s="33"/>
      <c r="AV1337" s="33"/>
      <c r="AW1337" s="31"/>
      <c r="AX1337" s="31"/>
    </row>
    <row r="1338" customFormat="false" ht="16.5" hidden="false" customHeight="true" outlineLevel="0" collapsed="false">
      <c r="A1338" s="23" t="n">
        <v>1337</v>
      </c>
      <c r="B1338" s="24" t="n">
        <v>42629</v>
      </c>
      <c r="C1338" s="23" t="n">
        <v>9650</v>
      </c>
      <c r="D1338" s="25" t="n">
        <v>2139.65</v>
      </c>
      <c r="E1338" s="25" t="n">
        <v>252000</v>
      </c>
      <c r="F1338" s="25"/>
      <c r="G1338" s="25" t="n">
        <v>44.34</v>
      </c>
      <c r="H1338" s="25" t="n">
        <v>46.208</v>
      </c>
      <c r="I1338" s="25" t="n">
        <v>2.202</v>
      </c>
      <c r="J1338" s="25" t="n">
        <v>18711.702</v>
      </c>
      <c r="K1338" s="25" t="n">
        <v>882465</v>
      </c>
      <c r="L1338" s="25" t="n">
        <v>449</v>
      </c>
      <c r="M1338" s="25" t="n">
        <v>17.927</v>
      </c>
      <c r="N1338" s="25" t="n">
        <v>285160</v>
      </c>
      <c r="O1338" s="25" t="n">
        <v>12756.7</v>
      </c>
      <c r="P1338" s="25" t="n">
        <v>3525124</v>
      </c>
      <c r="Q1338" s="25" t="n">
        <v>114000</v>
      </c>
      <c r="R1338" s="25" t="n">
        <v>20206</v>
      </c>
      <c r="S1338" s="25" t="n">
        <v>12.287</v>
      </c>
      <c r="T1338" s="25" t="n">
        <v>126.7</v>
      </c>
      <c r="U1338" s="25" t="n">
        <v>19</v>
      </c>
      <c r="V1338" s="25" t="n">
        <v>91.2</v>
      </c>
      <c r="W1338" s="25" t="n">
        <v>111.29545</v>
      </c>
      <c r="X1338" s="25" t="n">
        <v>2.22222222222222</v>
      </c>
      <c r="Y1338" s="25" t="n">
        <v>2.79357481002808</v>
      </c>
      <c r="Z1338" s="25" t="n">
        <v>61.3541107177734</v>
      </c>
      <c r="AA1338" s="25" t="n">
        <v>322113</v>
      </c>
      <c r="AB1338" s="26"/>
      <c r="AC1338" s="27" t="n">
        <v>0</v>
      </c>
      <c r="AD1338" s="28" t="n">
        <v>0.4</v>
      </c>
      <c r="AE1338" s="28" t="n">
        <v>61.9</v>
      </c>
      <c r="AF1338" s="27"/>
      <c r="AG1338" s="29" t="n">
        <f aca="false">6753.47943187+0.36116788*I1338+0.01252571*N1338-22.85359542*V1338+0.00407811*AA1338-0.00067349*E1338</f>
        <v>9385.75105126776</v>
      </c>
      <c r="AH1338" s="29" t="n">
        <f aca="false">A1338*'Simple Linear Regression'!$B$18+'Simple Linear Regression'!$B$17</f>
        <v>9025.84692812028</v>
      </c>
      <c r="AI1338" s="29" t="n">
        <f aca="false">7491.3971+0.0137554*N1338-0.00058829*E1338-34.3283*V1338+0.30565*L1338+54.6031*M1338</f>
        <v>9251.0035477</v>
      </c>
      <c r="AJ1338" s="29" t="n">
        <f aca="false">7491.3971-0.00058829*E1338+0.30565*L1338+54.6031*M1338+0.0137554*N1338-34.3283*V1338</f>
        <v>9251.0035477</v>
      </c>
      <c r="AK1338" s="30" t="n">
        <f aca="false">11611.58410651-152.38769329*I612+0.00324611*N612-2.92151591*V612-0.00770426*AA612-0.00077781*E612</f>
        <v>9446.1817713474</v>
      </c>
      <c r="AL1338" s="29" t="n">
        <f aca="false">2192.59+2373.87*I1338+0.0316653*N1338-15.7623*V1338+0.00202406*AA1338-0.000740146*E1338-0.00963493*(I1338*N1338)</f>
        <v>9427.4785761424</v>
      </c>
      <c r="AM1338" s="30" t="n">
        <f aca="false">5205.907083+122.0638992*I1338+13.609808*(N1338/1000)-1.245906883*AD1338+0.7746840854*AE1338-134.2474226*AC1338-1547.125689*IF(AND(B1338&gt;=DATE(2020,3,20),B1338&lt;=DATE(2020,6,26)),1,0)</f>
        <v>9403.11922045146</v>
      </c>
      <c r="AN1338" s="30" t="n">
        <f aca="false">IF(ISNUMBER(C1339),C1339,AN1339)-0.8328750492*(AD1340-AD1339)+3.274150872*(AE1340-AE1339)+0.7954612886*((IF(ISNUMBER(C1339),C1339,AN1339)-IF(ISNUMBER(C1338),C1338,AN1338))-(-0.8328750492*(AD1339-AD1338)+3.274150872*(AE1339-AE1338)))-1.394571582*AO1339+0.4181414112*AO1338</f>
        <v>8152.83265556162</v>
      </c>
      <c r="AP1338" s="31" t="n">
        <f aca="false">AQ1338+AR1337+'ARIMAX(1,1,1) Model'!$C$19*(AR1337-AR1336)+'ARIMAX(1,1,1) Model'!$C$20*AS1337</f>
        <v>9539.2576123308</v>
      </c>
      <c r="AQ1338" s="31" t="n">
        <f aca="false">'ARIMAX(1,1,1) Model'!$C$6*I1338+'ARIMAX(1,1,1) Model'!$C$7*N1338/1000+'ARIMAX(1,1,1) Model'!$C$8*AD1338+'ARIMAX(1,1,1) Model'!$C$9*AE1338+'ARIMAX(1,1,1) Model'!$C$10*AC1338+'ARIMAX(1,1,1) Model'!$C$11*IF(AND(B1338&gt;='ARIMAX(1,1,1) Model'!$C$25,B1338&lt;='ARIMAX(1,1,1) Model'!$C$26),1,0)+'ARIMAX(1,1,1) Model'!$C$12*E1338/1000+'ARIMAX(1,1,1) Model'!$C$13*V1338+'ARIMAX(1,1,1) Model'!$C$14*A1338+'ARIMAX(1,1,1) Model'!$C$15*SIN(2*PI()*A1338/'ARIMAX(1,1,1) Model'!$C$24)+'ARIMAX(1,1,1) Model'!$C$16*COS(2*PI()*A1338/'ARIMAX(1,1,1) Model'!$C$24)+'ARIMAX(1,1,1) Model'!$C$17*SIN(4*PI()*A1338/'ARIMAX(1,1,1) Model'!$C$24)+'ARIMAX(1,1,1) Model'!$C$18*COS(4*PI()*A1338/'ARIMAX(1,1,1) Model'!$C$24)</f>
        <v>2704.29865638908</v>
      </c>
      <c r="AR1338" s="31" t="n">
        <f aca="false">IF(ISNUMBER(C1338),C1338,AP1338)-AQ1338</f>
        <v>6945.70134361092</v>
      </c>
      <c r="AS1338" s="31" t="n">
        <f aca="false">IF(ISNUMBER(C1338),C1338-AP1338,0)</f>
        <v>110.742387669197</v>
      </c>
      <c r="AT1338" s="32"/>
      <c r="AU1338" s="33"/>
      <c r="AV1338" s="33"/>
      <c r="AW1338" s="31"/>
      <c r="AX1338" s="31"/>
    </row>
    <row r="1339" customFormat="false" ht="16.5" hidden="false" customHeight="true" outlineLevel="0" collapsed="false">
      <c r="A1339" s="23" t="n">
        <v>1338</v>
      </c>
      <c r="B1339" s="24" t="n">
        <v>42636</v>
      </c>
      <c r="C1339" s="23" t="n">
        <v>8880</v>
      </c>
      <c r="D1339" s="25" t="n">
        <v>2156.774</v>
      </c>
      <c r="E1339" s="25" t="n">
        <v>250000</v>
      </c>
      <c r="F1339" s="25"/>
      <c r="G1339" s="25" t="n">
        <v>44.596</v>
      </c>
      <c r="H1339" s="25" t="n">
        <v>46.238</v>
      </c>
      <c r="I1339" s="25" t="n">
        <v>2.225</v>
      </c>
      <c r="J1339" s="25" t="n">
        <v>18711.702</v>
      </c>
      <c r="K1339" s="25" t="n">
        <v>882465</v>
      </c>
      <c r="L1339" s="25" t="n">
        <v>449</v>
      </c>
      <c r="M1339" s="25" t="n">
        <v>17.927</v>
      </c>
      <c r="N1339" s="25" t="n">
        <v>285160</v>
      </c>
      <c r="O1339" s="25" t="n">
        <v>12756.7</v>
      </c>
      <c r="P1339" s="25" t="n">
        <v>3525124</v>
      </c>
      <c r="Q1339" s="25" t="n">
        <v>114000</v>
      </c>
      <c r="R1339" s="25" t="n">
        <v>20206</v>
      </c>
      <c r="S1339" s="25" t="n">
        <v>12.287</v>
      </c>
      <c r="T1339" s="25" t="n">
        <v>126.7</v>
      </c>
      <c r="U1339" s="25" t="n">
        <v>19</v>
      </c>
      <c r="V1339" s="25" t="n">
        <v>91.2</v>
      </c>
      <c r="W1339" s="25" t="n">
        <v>112.55838</v>
      </c>
      <c r="X1339" s="25" t="n">
        <v>2.22222222222222</v>
      </c>
      <c r="Y1339" s="25" t="n">
        <v>2.79357481002808</v>
      </c>
      <c r="Z1339" s="25" t="n">
        <v>61.3541107177734</v>
      </c>
      <c r="AA1339" s="25" t="n">
        <v>322113</v>
      </c>
      <c r="AB1339" s="26"/>
      <c r="AC1339" s="27" t="n">
        <v>0</v>
      </c>
      <c r="AD1339" s="28" t="n">
        <v>0</v>
      </c>
      <c r="AE1339" s="28" t="n">
        <v>72.9</v>
      </c>
      <c r="AF1339" s="27"/>
      <c r="AG1339" s="29" t="n">
        <f aca="false">6753.47943187+0.36116788*I1339+0.01252571*N1339-22.85359542*V1339+0.00407811*AA1339-0.00067349*E1339</f>
        <v>9387.106338129</v>
      </c>
      <c r="AH1339" s="29" t="n">
        <f aca="false">A1339*'Simple Linear Regression'!$B$18+'Simple Linear Regression'!$B$17</f>
        <v>9026.69996520418</v>
      </c>
      <c r="AI1339" s="29" t="n">
        <f aca="false">7491.3971+0.0137554*N1339-0.00058829*E1339-34.3283*V1339+0.30565*L1339+54.6031*M1339</f>
        <v>9252.1801277</v>
      </c>
      <c r="AJ1339" s="29" t="n">
        <f aca="false">7491.3971-0.00058829*E1339+0.30565*L1339+54.6031*M1339+0.0137554*N1339-34.3283*V1339</f>
        <v>9252.1801277</v>
      </c>
      <c r="AK1339" s="30" t="n">
        <f aca="false">11611.58410651-152.38769329*I613+0.00324611*N613-2.92151591*V613-0.00770426*AA613-0.00077781*E613</f>
        <v>9437.99412286818</v>
      </c>
      <c r="AL1339" s="29" t="n">
        <f aca="false">2192.59+2373.87*I1339+0.0316653*N1339-15.7623*V1339+0.00202406*AA1339-0.000740146*E1339-0.00963493*(I1339*N1339)</f>
        <v>9420.36545545</v>
      </c>
      <c r="AM1339" s="30" t="n">
        <f aca="false">5205.907083+122.0638992*I1339+13.609808*(N1339/1000)-1.245906883*AD1339+0.7746840854*AE1339-134.2474226*AC1339-1547.125689*IF(AND(B1339&gt;=DATE(2020,3,20),B1339&lt;=DATE(2020,6,26)),1,0)</f>
        <v>9414.94657782566</v>
      </c>
      <c r="AN1339" s="30" t="n">
        <f aca="false">IF(ISNUMBER(C1340),C1340,AN1340)-0.8328750492*(AD1341-AD1340)+3.274150872*(AE1341-AE1340)+0.7954612886*((IF(ISNUMBER(C1340),C1340,AN1340)-IF(ISNUMBER(C1339),C1339,AN1339))-(-0.8328750492*(AD1340-AD1339)+3.274150872*(AE1340-AE1339)))-1.394571582*AO1340+0.4181414112*AO1339</f>
        <v>9798.01802118415</v>
      </c>
      <c r="AP1339" s="31" t="n">
        <f aca="false">AQ1339+AR1338+'ARIMAX(1,1,1) Model'!$C$19*(AR1338-AR1337)+'ARIMAX(1,1,1) Model'!$C$20*AS1338</f>
        <v>9591.73665895141</v>
      </c>
      <c r="AQ1339" s="31" t="n">
        <f aca="false">'ARIMAX(1,1,1) Model'!$C$6*I1339+'ARIMAX(1,1,1) Model'!$C$7*N1339/1000+'ARIMAX(1,1,1) Model'!$C$8*AD1339+'ARIMAX(1,1,1) Model'!$C$9*AE1339+'ARIMAX(1,1,1) Model'!$C$10*AC1339+'ARIMAX(1,1,1) Model'!$C$11*IF(AND(B1339&gt;='ARIMAX(1,1,1) Model'!$C$25,B1339&lt;='ARIMAX(1,1,1) Model'!$C$26),1,0)+'ARIMAX(1,1,1) Model'!$C$12*E1339/1000+'ARIMAX(1,1,1) Model'!$C$13*V1339+'ARIMAX(1,1,1) Model'!$C$14*A1339+'ARIMAX(1,1,1) Model'!$C$15*SIN(2*PI()*A1339/'ARIMAX(1,1,1) Model'!$C$24)+'ARIMAX(1,1,1) Model'!$C$16*COS(2*PI()*A1339/'ARIMAX(1,1,1) Model'!$C$24)+'ARIMAX(1,1,1) Model'!$C$17*SIN(4*PI()*A1339/'ARIMAX(1,1,1) Model'!$C$24)+'ARIMAX(1,1,1) Model'!$C$18*COS(4*PI()*A1339/'ARIMAX(1,1,1) Model'!$C$24)</f>
        <v>2729.60918961278</v>
      </c>
      <c r="AR1339" s="31" t="n">
        <f aca="false">IF(ISNUMBER(C1339),C1339,AP1339)-AQ1339</f>
        <v>6150.39081038722</v>
      </c>
      <c r="AS1339" s="31" t="n">
        <f aca="false">IF(ISNUMBER(C1339),C1339-AP1339,0)</f>
        <v>-711.736658951413</v>
      </c>
      <c r="AT1339" s="32"/>
      <c r="AU1339" s="33"/>
      <c r="AV1339" s="33"/>
      <c r="AW1339" s="31"/>
      <c r="AX1339" s="31"/>
    </row>
    <row r="1340" customFormat="false" ht="16.5" hidden="false" customHeight="true" outlineLevel="0" collapsed="false">
      <c r="A1340" s="23" t="n">
        <v>1339</v>
      </c>
      <c r="B1340" s="24" t="n">
        <v>42643</v>
      </c>
      <c r="C1340" s="23" t="n">
        <v>9390</v>
      </c>
      <c r="D1340" s="25" t="n">
        <v>2159.36</v>
      </c>
      <c r="E1340" s="25" t="n">
        <v>247000</v>
      </c>
      <c r="F1340" s="25"/>
      <c r="G1340" s="25" t="n">
        <v>46.552</v>
      </c>
      <c r="H1340" s="25" t="n">
        <v>46.744</v>
      </c>
      <c r="I1340" s="25" t="n">
        <v>2.224</v>
      </c>
      <c r="J1340" s="25" t="n">
        <v>18711.702</v>
      </c>
      <c r="K1340" s="25" t="n">
        <v>882465</v>
      </c>
      <c r="L1340" s="25" t="n">
        <v>449</v>
      </c>
      <c r="M1340" s="25" t="n">
        <v>17.927</v>
      </c>
      <c r="N1340" s="25" t="n">
        <v>285160</v>
      </c>
      <c r="O1340" s="25" t="n">
        <v>12756.7</v>
      </c>
      <c r="P1340" s="25" t="n">
        <v>3525124</v>
      </c>
      <c r="Q1340" s="25" t="n">
        <v>114000</v>
      </c>
      <c r="R1340" s="25" t="n">
        <v>20206</v>
      </c>
      <c r="S1340" s="25" t="n">
        <v>12.287</v>
      </c>
      <c r="T1340" s="25" t="n">
        <v>126.7</v>
      </c>
      <c r="U1340" s="25" t="n">
        <v>19</v>
      </c>
      <c r="V1340" s="25" t="n">
        <v>91.2</v>
      </c>
      <c r="W1340" s="25" t="n">
        <v>112.80956</v>
      </c>
      <c r="X1340" s="25" t="n">
        <v>2.22222222222222</v>
      </c>
      <c r="Y1340" s="25" t="n">
        <v>2.79357481002808</v>
      </c>
      <c r="Z1340" s="25" t="n">
        <v>61.3541107177734</v>
      </c>
      <c r="AA1340" s="25" t="n">
        <v>322113</v>
      </c>
      <c r="AB1340" s="26"/>
      <c r="AC1340" s="27" t="n">
        <v>0</v>
      </c>
      <c r="AD1340" s="28" t="n">
        <v>9</v>
      </c>
      <c r="AE1340" s="28" t="n">
        <v>49</v>
      </c>
      <c r="AF1340" s="27"/>
      <c r="AG1340" s="29" t="n">
        <f aca="false">6753.47943187+0.36116788*I1340+0.01252571*N1340-22.85359542*V1340+0.00407811*AA1340-0.00067349*E1340</f>
        <v>9389.12644696112</v>
      </c>
      <c r="AH1340" s="29" t="n">
        <f aca="false">A1340*'Simple Linear Regression'!$B$18+'Simple Linear Regression'!$B$17</f>
        <v>9027.55300228809</v>
      </c>
      <c r="AI1340" s="29" t="n">
        <f aca="false">7491.3971+0.0137554*N1340-0.00058829*E1340-34.3283*V1340+0.30565*L1340+54.6031*M1340</f>
        <v>9253.9449977</v>
      </c>
      <c r="AJ1340" s="29" t="n">
        <f aca="false">7491.3971-0.00058829*E1340+0.30565*L1340+54.6031*M1340+0.0137554*N1340-34.3283*V1340</f>
        <v>9253.9449977</v>
      </c>
      <c r="AK1340" s="30" t="n">
        <f aca="false">11611.58410651-152.38769329*I614+0.00324611*N614-2.92151591*V614-0.00770426*AA614-0.00077781*E614</f>
        <v>9442.46098057424</v>
      </c>
      <c r="AL1340" s="29" t="n">
        <f aca="false">2192.59+2373.87*I1340+0.0316653*N1340-15.7623*V1340+0.00202406*AA1340-0.000740146*E1340-0.00963493*(I1340*N1340)</f>
        <v>9422.9595200888</v>
      </c>
      <c r="AM1340" s="30" t="n">
        <f aca="false">5205.907083+122.0638992*I1340+13.609808*(N1340/1000)-1.245906883*AD1340+0.7746840854*AE1340-134.2474226*AC1340-1547.125689*IF(AND(B1340&gt;=DATE(2020,3,20),B1340&lt;=DATE(2020,6,26)),1,0)</f>
        <v>9385.0964023384</v>
      </c>
      <c r="AN1340" s="30" t="n">
        <f aca="false">IF(ISNUMBER(C1341),C1341,AN1341)-0.8328750492*(AD1342-AD1341)+3.274150872*(AE1342-AE1341)+0.7954612886*((IF(ISNUMBER(C1341),C1341,AN1341)-IF(ISNUMBER(C1340),C1340,AN1340))-(-0.8328750492*(AD1341-AD1340)+3.274150872*(AE1341-AE1340)))-1.394571582*AO1341+0.4181414112*AO1340</f>
        <v>9182.34737453514</v>
      </c>
      <c r="AP1340" s="31" t="n">
        <f aca="false">AQ1340+AR1339+'ARIMAX(1,1,1) Model'!$C$19*(AR1339-AR1338)+'ARIMAX(1,1,1) Model'!$C$20*AS1339</f>
        <v>9377.29779123863</v>
      </c>
      <c r="AQ1340" s="31" t="n">
        <f aca="false">'ARIMAX(1,1,1) Model'!$C$6*I1340+'ARIMAX(1,1,1) Model'!$C$7*N1340/1000+'ARIMAX(1,1,1) Model'!$C$8*AD1340+'ARIMAX(1,1,1) Model'!$C$9*AE1340+'ARIMAX(1,1,1) Model'!$C$10*AC1340+'ARIMAX(1,1,1) Model'!$C$11*IF(AND(B1340&gt;='ARIMAX(1,1,1) Model'!$C$25,B1340&lt;='ARIMAX(1,1,1) Model'!$C$26),1,0)+'ARIMAX(1,1,1) Model'!$C$12*E1340/1000+'ARIMAX(1,1,1) Model'!$C$13*V1340+'ARIMAX(1,1,1) Model'!$C$14*A1340+'ARIMAX(1,1,1) Model'!$C$15*SIN(2*PI()*A1340/'ARIMAX(1,1,1) Model'!$C$24)+'ARIMAX(1,1,1) Model'!$C$16*COS(2*PI()*A1340/'ARIMAX(1,1,1) Model'!$C$24)+'ARIMAX(1,1,1) Model'!$C$17*SIN(4*PI()*A1340/'ARIMAX(1,1,1) Model'!$C$24)+'ARIMAX(1,1,1) Model'!$C$18*COS(4*PI()*A1340/'ARIMAX(1,1,1) Model'!$C$24)</f>
        <v>2663.85250969344</v>
      </c>
      <c r="AR1340" s="31" t="n">
        <f aca="false">IF(ISNUMBER(C1340),C1340,AP1340)-AQ1340</f>
        <v>6726.14749030656</v>
      </c>
      <c r="AS1340" s="31" t="n">
        <f aca="false">IF(ISNUMBER(C1340),C1340-AP1340,0)</f>
        <v>12.7022087613677</v>
      </c>
      <c r="AT1340" s="32"/>
      <c r="AU1340" s="33"/>
      <c r="AV1340" s="33"/>
      <c r="AW1340" s="31"/>
      <c r="AX1340" s="31"/>
    </row>
    <row r="1341" customFormat="false" ht="16.5" hidden="false" customHeight="true" outlineLevel="0" collapsed="false">
      <c r="A1341" s="23" t="n">
        <v>1340</v>
      </c>
      <c r="B1341" s="24" t="n">
        <v>42650</v>
      </c>
      <c r="C1341" s="23" t="n">
        <v>9264</v>
      </c>
      <c r="D1341" s="25" t="n">
        <v>2157.186</v>
      </c>
      <c r="E1341" s="25" t="n">
        <v>245000</v>
      </c>
      <c r="F1341" s="25"/>
      <c r="G1341" s="25" t="n">
        <v>49.484</v>
      </c>
      <c r="H1341" s="25" t="n">
        <v>49.524</v>
      </c>
      <c r="I1341" s="25" t="n">
        <v>2.245</v>
      </c>
      <c r="J1341" s="25" t="n">
        <v>18711.702</v>
      </c>
      <c r="K1341" s="25" t="n">
        <v>882465</v>
      </c>
      <c r="L1341" s="25" t="n">
        <v>481</v>
      </c>
      <c r="M1341" s="25" t="n">
        <v>17.927</v>
      </c>
      <c r="N1341" s="25" t="n">
        <v>285160</v>
      </c>
      <c r="O1341" s="25" t="n">
        <v>12788.1</v>
      </c>
      <c r="P1341" s="25" t="n">
        <v>3525124</v>
      </c>
      <c r="Q1341" s="25" t="n">
        <v>114000</v>
      </c>
      <c r="R1341" s="25" t="n">
        <v>20206</v>
      </c>
      <c r="S1341" s="25" t="n">
        <v>12.287</v>
      </c>
      <c r="T1341" s="25" t="n">
        <v>126.7</v>
      </c>
      <c r="U1341" s="25" t="n">
        <v>19</v>
      </c>
      <c r="V1341" s="25" t="n">
        <v>92.2</v>
      </c>
      <c r="W1341" s="25" t="n">
        <v>112.49168</v>
      </c>
      <c r="X1341" s="25" t="n">
        <v>2.22222222222222</v>
      </c>
      <c r="Y1341" s="25" t="n">
        <v>2.79357481002808</v>
      </c>
      <c r="Z1341" s="25" t="n">
        <v>61.3541107177734</v>
      </c>
      <c r="AA1341" s="25" t="n">
        <v>322113</v>
      </c>
      <c r="AB1341" s="26"/>
      <c r="AC1341" s="27" t="n">
        <v>0</v>
      </c>
      <c r="AD1341" s="28" t="n">
        <v>7.9</v>
      </c>
      <c r="AE1341" s="28" t="n">
        <v>28.6</v>
      </c>
      <c r="AF1341" s="27"/>
      <c r="AG1341" s="29" t="n">
        <f aca="false">6753.47943187+0.36116788*I1341+0.01252571*N1341-22.85359542*V1341+0.00407811*AA1341-0.00067349*E1341</f>
        <v>9367.6274160666</v>
      </c>
      <c r="AH1341" s="29" t="n">
        <f aca="false">A1341*'Simple Linear Regression'!$B$18+'Simple Linear Regression'!$B$17</f>
        <v>9028.40603937199</v>
      </c>
      <c r="AI1341" s="29" t="n">
        <f aca="false">7491.3971+0.0137554*N1341-0.00058829*E1341-34.3283*V1341+0.30565*L1341+54.6031*M1341</f>
        <v>9230.5740777</v>
      </c>
      <c r="AJ1341" s="29" t="n">
        <f aca="false">7491.3971-0.00058829*E1341+0.30565*L1341+54.6031*M1341+0.0137554*N1341-34.3283*V1341</f>
        <v>9230.5740777</v>
      </c>
      <c r="AK1341" s="30" t="n">
        <f aca="false">11611.58410651-152.38769329*I615+0.00324611*N615-2.92151591*V615-0.00770426*AA615-0.00077781*E615</f>
        <v>9446.71557934708</v>
      </c>
      <c r="AL1341" s="29" t="n">
        <f aca="false">2192.59+2373.87*I1341+0.0316653*N1341-15.7623*V1341+0.00202406*AA1341-0.000740146*E1341-0.00963493*(I1341*N1341)</f>
        <v>9400.831352674</v>
      </c>
      <c r="AM1341" s="30" t="n">
        <f aca="false">5205.907083+122.0638992*I1341+13.609808*(N1341/1000)-1.245906883*AD1341+0.7746840854*AE1341-134.2474226*AC1341-1547.125689*IF(AND(B1341&gt;=DATE(2020,3,20),B1341&lt;=DATE(2020,6,26)),1,0)</f>
        <v>9373.22668645074</v>
      </c>
      <c r="AN1341" s="30" t="n">
        <f aca="false">IF(ISNUMBER(C1342),C1342,AN1342)-0.8328750492*(AD1343-AD1342)+3.274150872*(AE1343-AE1342)+0.7954612886*((IF(ISNUMBER(C1342),C1342,AN1342)-IF(ISNUMBER(C1341),C1341,AN1341))-(-0.8328750492*(AD1342-AD1341)+3.274150872*(AE1342-AE1341)))-1.394571582*AO1342+0.4181414112*AO1341</f>
        <v>8507.64863299822</v>
      </c>
      <c r="AP1341" s="31" t="n">
        <f aca="false">AQ1341+AR1340+'ARIMAX(1,1,1) Model'!$C$19*(AR1340-AR1339)+'ARIMAX(1,1,1) Model'!$C$20*AS1340</f>
        <v>9383.60614699062</v>
      </c>
      <c r="AQ1341" s="31" t="n">
        <f aca="false">'ARIMAX(1,1,1) Model'!$C$6*I1341+'ARIMAX(1,1,1) Model'!$C$7*N1341/1000+'ARIMAX(1,1,1) Model'!$C$8*AD1341+'ARIMAX(1,1,1) Model'!$C$9*AE1341+'ARIMAX(1,1,1) Model'!$C$10*AC1341+'ARIMAX(1,1,1) Model'!$C$11*IF(AND(B1341&gt;='ARIMAX(1,1,1) Model'!$C$25,B1341&lt;='ARIMAX(1,1,1) Model'!$C$26),1,0)+'ARIMAX(1,1,1) Model'!$C$12*E1341/1000+'ARIMAX(1,1,1) Model'!$C$13*V1341+'ARIMAX(1,1,1) Model'!$C$14*A1341+'ARIMAX(1,1,1) Model'!$C$15*SIN(2*PI()*A1341/'ARIMAX(1,1,1) Model'!$C$24)+'ARIMAX(1,1,1) Model'!$C$16*COS(2*PI()*A1341/'ARIMAX(1,1,1) Model'!$C$24)+'ARIMAX(1,1,1) Model'!$C$17*SIN(4*PI()*A1341/'ARIMAX(1,1,1) Model'!$C$24)+'ARIMAX(1,1,1) Model'!$C$18*COS(4*PI()*A1341/'ARIMAX(1,1,1) Model'!$C$24)</f>
        <v>2612.73720945719</v>
      </c>
      <c r="AR1341" s="31" t="n">
        <f aca="false">IF(ISNUMBER(C1341),C1341,AP1341)-AQ1341</f>
        <v>6651.26279054281</v>
      </c>
      <c r="AS1341" s="31" t="n">
        <f aca="false">IF(ISNUMBER(C1341),C1341-AP1341,0)</f>
        <v>-119.606146990616</v>
      </c>
      <c r="AT1341" s="32"/>
      <c r="AU1341" s="33"/>
      <c r="AV1341" s="33"/>
      <c r="AW1341" s="31"/>
      <c r="AX1341" s="31"/>
    </row>
    <row r="1342" customFormat="false" ht="16.5" hidden="false" customHeight="true" outlineLevel="0" collapsed="false">
      <c r="A1342" s="23" t="n">
        <v>1341</v>
      </c>
      <c r="B1342" s="24" t="n">
        <v>42657</v>
      </c>
      <c r="C1342" s="23" t="n">
        <v>8798</v>
      </c>
      <c r="D1342" s="25" t="n">
        <v>2141.02</v>
      </c>
      <c r="E1342" s="25" t="n">
        <v>250000</v>
      </c>
      <c r="F1342" s="25"/>
      <c r="G1342" s="25" t="n">
        <v>50.288</v>
      </c>
      <c r="H1342" s="25" t="n">
        <v>49.942</v>
      </c>
      <c r="I1342" s="25" t="n">
        <v>2.272</v>
      </c>
      <c r="J1342" s="25" t="n">
        <v>18711.702</v>
      </c>
      <c r="K1342" s="25" t="n">
        <v>870018</v>
      </c>
      <c r="L1342" s="25" t="n">
        <v>481</v>
      </c>
      <c r="M1342" s="25" t="n">
        <v>17.927</v>
      </c>
      <c r="N1342" s="25" t="n">
        <v>285160</v>
      </c>
      <c r="O1342" s="25" t="n">
        <v>12788.1</v>
      </c>
      <c r="P1342" s="25" t="n">
        <v>3525124</v>
      </c>
      <c r="Q1342" s="25" t="n">
        <v>114000</v>
      </c>
      <c r="R1342" s="25" t="n">
        <v>20206</v>
      </c>
      <c r="S1342" s="25" t="n">
        <v>12.287</v>
      </c>
      <c r="T1342" s="25" t="n">
        <v>126.7</v>
      </c>
      <c r="U1342" s="25" t="n">
        <v>19</v>
      </c>
      <c r="V1342" s="25" t="n">
        <v>92.2</v>
      </c>
      <c r="W1342" s="25" t="n">
        <v>112.85166</v>
      </c>
      <c r="X1342" s="25" t="n">
        <v>2.22222222222222</v>
      </c>
      <c r="Y1342" s="25" t="n">
        <v>2.79357481002808</v>
      </c>
      <c r="Z1342" s="25" t="n">
        <v>61.3541107177734</v>
      </c>
      <c r="AA1342" s="25" t="n">
        <v>322113</v>
      </c>
      <c r="AB1342" s="26"/>
      <c r="AC1342" s="27" t="n">
        <v>0</v>
      </c>
      <c r="AD1342" s="28" t="n">
        <v>26.5</v>
      </c>
      <c r="AE1342" s="28" t="n">
        <v>23</v>
      </c>
      <c r="AF1342" s="27"/>
      <c r="AG1342" s="29" t="n">
        <f aca="false">6753.47943187+0.36116788*I1342+0.01252571*N1342-22.85359542*V1342+0.00407811*AA1342-0.00067349*E1342</f>
        <v>9364.26971759936</v>
      </c>
      <c r="AH1342" s="29" t="n">
        <f aca="false">A1342*'Simple Linear Regression'!$B$18+'Simple Linear Regression'!$B$17</f>
        <v>9029.2590764559</v>
      </c>
      <c r="AI1342" s="29" t="n">
        <f aca="false">7491.3971+0.0137554*N1342-0.00058829*E1342-34.3283*V1342+0.30565*L1342+54.6031*M1342</f>
        <v>9227.6326277</v>
      </c>
      <c r="AJ1342" s="29" t="n">
        <f aca="false">7491.3971-0.00058829*E1342+0.30565*L1342+54.6031*M1342+0.0137554*N1342-34.3283*V1342</f>
        <v>9227.6326277</v>
      </c>
      <c r="AK1342" s="30" t="n">
        <f aca="false">11611.58410651-152.38769329*I616+0.00324611*N616-2.92151591*V616-0.00770426*AA616-0.00077781*E616</f>
        <v>9370.69027807669</v>
      </c>
      <c r="AL1342" s="29" t="n">
        <f aca="false">2192.59+2373.87*I1342+0.0316653*N1342-15.7623*V1342+0.00202406*AA1342-0.000740146*E1342-0.00963493*(I1342*N1342)</f>
        <v>9387.0427034264</v>
      </c>
      <c r="AM1342" s="30" t="n">
        <f aca="false">5205.907083+122.0638992*I1342+13.609808*(N1342/1000)-1.245906883*AD1342+0.7746840854*AE1342-134.2474226*AC1342-1547.125689*IF(AND(B1342&gt;=DATE(2020,3,20),B1342&lt;=DATE(2020,6,26)),1,0)</f>
        <v>9349.0103128271</v>
      </c>
      <c r="AN1342" s="30" t="n">
        <f aca="false">IF(ISNUMBER(C1343),C1343,AN1343)-0.8328750492*(AD1344-AD1343)+3.274150872*(AE1344-AE1343)+0.7954612886*((IF(ISNUMBER(C1343),C1343,AN1343)-IF(ISNUMBER(C1342),C1342,AN1342))-(-0.8328750492*(AD1343-AD1342)+3.274150872*(AE1343-AE1342)))-1.394571582*AO1343+0.4181414112*AO1342</f>
        <v>9227.67285350335</v>
      </c>
      <c r="AP1342" s="31" t="n">
        <f aca="false">AQ1342+AR1341+'ARIMAX(1,1,1) Model'!$C$19*(AR1341-AR1340)+'ARIMAX(1,1,1) Model'!$C$20*AS1341</f>
        <v>9347.42270717968</v>
      </c>
      <c r="AQ1342" s="31" t="n">
        <f aca="false">'ARIMAX(1,1,1) Model'!$C$6*I1342+'ARIMAX(1,1,1) Model'!$C$7*N1342/1000+'ARIMAX(1,1,1) Model'!$C$8*AD1342+'ARIMAX(1,1,1) Model'!$C$9*AE1342+'ARIMAX(1,1,1) Model'!$C$10*AC1342+'ARIMAX(1,1,1) Model'!$C$11*IF(AND(B1342&gt;='ARIMAX(1,1,1) Model'!$C$25,B1342&lt;='ARIMAX(1,1,1) Model'!$C$26),1,0)+'ARIMAX(1,1,1) Model'!$C$12*E1342/1000+'ARIMAX(1,1,1) Model'!$C$13*V1342+'ARIMAX(1,1,1) Model'!$C$14*A1342+'ARIMAX(1,1,1) Model'!$C$15*SIN(2*PI()*A1342/'ARIMAX(1,1,1) Model'!$C$24)+'ARIMAX(1,1,1) Model'!$C$16*COS(2*PI()*A1342/'ARIMAX(1,1,1) Model'!$C$24)+'ARIMAX(1,1,1) Model'!$C$17*SIN(4*PI()*A1342/'ARIMAX(1,1,1) Model'!$C$24)+'ARIMAX(1,1,1) Model'!$C$18*COS(4*PI()*A1342/'ARIMAX(1,1,1) Model'!$C$24)</f>
        <v>2595.80802646708</v>
      </c>
      <c r="AR1342" s="31" t="n">
        <f aca="false">IF(ISNUMBER(C1342),C1342,AP1342)-AQ1342</f>
        <v>6202.19197353292</v>
      </c>
      <c r="AS1342" s="31" t="n">
        <f aca="false">IF(ISNUMBER(C1342),C1342-AP1342,0)</f>
        <v>-549.422707179676</v>
      </c>
      <c r="AT1342" s="32"/>
      <c r="AU1342" s="33"/>
      <c r="AV1342" s="33"/>
      <c r="AW1342" s="31"/>
      <c r="AX1342" s="31"/>
    </row>
    <row r="1343" customFormat="false" ht="16.5" hidden="false" customHeight="true" outlineLevel="0" collapsed="false">
      <c r="A1343" s="23" t="n">
        <v>1342</v>
      </c>
      <c r="B1343" s="24" t="n">
        <v>42664</v>
      </c>
      <c r="C1343" s="23" t="n">
        <v>9118</v>
      </c>
      <c r="D1343" s="25" t="n">
        <v>2138.578</v>
      </c>
      <c r="E1343" s="25" t="n">
        <v>263000</v>
      </c>
      <c r="F1343" s="25"/>
      <c r="G1343" s="25" t="n">
        <v>50.556</v>
      </c>
      <c r="H1343" s="25" t="n">
        <v>50.334</v>
      </c>
      <c r="I1343" s="25" t="n">
        <v>2.257</v>
      </c>
      <c r="J1343" s="25" t="n">
        <v>18711.702</v>
      </c>
      <c r="K1343" s="25" t="n">
        <v>870018</v>
      </c>
      <c r="L1343" s="25" t="n">
        <v>481</v>
      </c>
      <c r="M1343" s="25" t="n">
        <v>17.956</v>
      </c>
      <c r="N1343" s="25" t="n">
        <v>279213</v>
      </c>
      <c r="O1343" s="25" t="n">
        <v>12788.1</v>
      </c>
      <c r="P1343" s="25" t="n">
        <v>3525124</v>
      </c>
      <c r="Q1343" s="25" t="n">
        <v>114000</v>
      </c>
      <c r="R1343" s="25" t="n">
        <v>20206</v>
      </c>
      <c r="S1343" s="25" t="n">
        <v>12.287</v>
      </c>
      <c r="T1343" s="25" t="n">
        <v>126.7</v>
      </c>
      <c r="U1343" s="25" t="n">
        <v>19</v>
      </c>
      <c r="V1343" s="25" t="n">
        <v>92.2</v>
      </c>
      <c r="W1343" s="25" t="n">
        <v>113.6315</v>
      </c>
      <c r="X1343" s="25" t="n">
        <v>2.22222222222222</v>
      </c>
      <c r="Y1343" s="25" t="n">
        <v>2.49516224861145</v>
      </c>
      <c r="Z1343" s="25" t="n">
        <v>61.3541107177734</v>
      </c>
      <c r="AA1343" s="25" t="n">
        <v>322113</v>
      </c>
      <c r="AB1343" s="26"/>
      <c r="AC1343" s="27" t="n">
        <v>0</v>
      </c>
      <c r="AD1343" s="28" t="n">
        <v>11.1</v>
      </c>
      <c r="AE1343" s="28" t="n">
        <v>35.4</v>
      </c>
      <c r="AF1343" s="27"/>
      <c r="AG1343" s="29" t="n">
        <f aca="false">6753.47943187+0.36116788*I1343+0.01252571*N1343-22.85359542*V1343+0.00407811*AA1343-0.00067349*E1343</f>
        <v>9281.01853271116</v>
      </c>
      <c r="AH1343" s="29" t="n">
        <f aca="false">A1343*'Simple Linear Regression'!$B$18+'Simple Linear Regression'!$B$17</f>
        <v>9030.1121135398</v>
      </c>
      <c r="AI1343" s="29" t="n">
        <f aca="false">7491.3971+0.0137554*N1343-0.00058829*E1343-34.3283*V1343+0.30565*L1343+54.6031*M1343</f>
        <v>9139.7649838</v>
      </c>
      <c r="AJ1343" s="29" t="n">
        <f aca="false">7491.3971-0.00058829*E1343+0.30565*L1343+54.6031*M1343+0.0137554*N1343-34.3283*V1343</f>
        <v>9139.7649838</v>
      </c>
      <c r="AK1343" s="30" t="n">
        <f aca="false">11611.58410651-152.38769329*I617+0.00324611*N617-2.92151591*V617-0.00770426*AA617-0.00077781*E617</f>
        <v>9383.81781887539</v>
      </c>
      <c r="AL1343" s="29" t="n">
        <f aca="false">2192.59+2373.87*I1343+0.0316653*N1343-15.7623*V1343+0.00202406*AA1343-0.000740146*E1343-0.00963493*(I1343*N1343)</f>
        <v>9324.03534800687</v>
      </c>
      <c r="AM1343" s="30" t="n">
        <f aca="false">5205.907083+122.0638992*I1343+13.609808*(N1343/1000)-1.245906883*AD1343+0.7746840854*AE1343-134.2474226*AC1343-1547.125689*IF(AND(B1343&gt;=DATE(2020,3,20),B1343&lt;=DATE(2020,6,26)),1,0)</f>
        <v>9295.03487482026</v>
      </c>
      <c r="AN1343" s="30" t="n">
        <f aca="false">IF(ISNUMBER(C1344),C1344,AN1344)-0.8328750492*(AD1345-AD1344)+3.274150872*(AE1345-AE1344)+0.7954612886*((IF(ISNUMBER(C1344),C1344,AN1344)-IF(ISNUMBER(C1343),C1343,AN1343))-(-0.8328750492*(AD1344-AD1343)+3.274150872*(AE1344-AE1343)))-1.394571582*AO1344+0.4181414112*AO1343</f>
        <v>9357.83779497626</v>
      </c>
      <c r="AP1343" s="31" t="n">
        <f aca="false">AQ1343+AR1342+'ARIMAX(1,1,1) Model'!$C$19*(AR1342-AR1341)+'ARIMAX(1,1,1) Model'!$C$20*AS1342</f>
        <v>9261.31437374934</v>
      </c>
      <c r="AQ1343" s="31" t="n">
        <f aca="false">'ARIMAX(1,1,1) Model'!$C$6*I1343+'ARIMAX(1,1,1) Model'!$C$7*N1343/1000+'ARIMAX(1,1,1) Model'!$C$8*AD1343+'ARIMAX(1,1,1) Model'!$C$9*AE1343+'ARIMAX(1,1,1) Model'!$C$10*AC1343+'ARIMAX(1,1,1) Model'!$C$11*IF(AND(B1343&gt;='ARIMAX(1,1,1) Model'!$C$25,B1343&lt;='ARIMAX(1,1,1) Model'!$C$26),1,0)+'ARIMAX(1,1,1) Model'!$C$12*E1343/1000+'ARIMAX(1,1,1) Model'!$C$13*V1343+'ARIMAX(1,1,1) Model'!$C$14*A1343+'ARIMAX(1,1,1) Model'!$C$15*SIN(2*PI()*A1343/'ARIMAX(1,1,1) Model'!$C$24)+'ARIMAX(1,1,1) Model'!$C$16*COS(2*PI()*A1343/'ARIMAX(1,1,1) Model'!$C$24)+'ARIMAX(1,1,1) Model'!$C$17*SIN(4*PI()*A1343/'ARIMAX(1,1,1) Model'!$C$24)+'ARIMAX(1,1,1) Model'!$C$18*COS(4*PI()*A1343/'ARIMAX(1,1,1) Model'!$C$24)</f>
        <v>2608.3947082581</v>
      </c>
      <c r="AR1343" s="31" t="n">
        <f aca="false">IF(ISNUMBER(C1343),C1343,AP1343)-AQ1343</f>
        <v>6509.6052917419</v>
      </c>
      <c r="AS1343" s="31" t="n">
        <f aca="false">IF(ISNUMBER(C1343),C1343-AP1343,0)</f>
        <v>-143.314373749337</v>
      </c>
      <c r="AT1343" s="32"/>
      <c r="AU1343" s="33"/>
      <c r="AV1343" s="33"/>
      <c r="AW1343" s="31"/>
      <c r="AX1343" s="31"/>
    </row>
    <row r="1344" customFormat="false" ht="16.5" hidden="false" customHeight="true" outlineLevel="0" collapsed="false">
      <c r="A1344" s="23" t="n">
        <v>1343</v>
      </c>
      <c r="B1344" s="24" t="n">
        <v>42671</v>
      </c>
      <c r="C1344" s="23" t="n">
        <v>9183</v>
      </c>
      <c r="D1344" s="25" t="n">
        <v>2138.674</v>
      </c>
      <c r="E1344" s="25" t="n">
        <v>256000</v>
      </c>
      <c r="F1344" s="25"/>
      <c r="G1344" s="25" t="n">
        <v>49.362</v>
      </c>
      <c r="H1344" s="25" t="n">
        <v>48.954</v>
      </c>
      <c r="I1344" s="25" t="n">
        <v>2.243</v>
      </c>
      <c r="J1344" s="25" t="n">
        <v>18711.702</v>
      </c>
      <c r="K1344" s="25" t="n">
        <v>870018</v>
      </c>
      <c r="L1344" s="25" t="n">
        <v>481</v>
      </c>
      <c r="M1344" s="25" t="n">
        <v>17.956</v>
      </c>
      <c r="N1344" s="25" t="n">
        <v>279213</v>
      </c>
      <c r="O1344" s="25" t="n">
        <v>12788.1</v>
      </c>
      <c r="P1344" s="25" t="n">
        <v>3525124</v>
      </c>
      <c r="Q1344" s="25" t="n">
        <v>114000</v>
      </c>
      <c r="R1344" s="25" t="n">
        <v>20206</v>
      </c>
      <c r="S1344" s="25" t="n">
        <v>12.287</v>
      </c>
      <c r="T1344" s="25" t="n">
        <v>126.7</v>
      </c>
      <c r="U1344" s="25" t="n">
        <v>19</v>
      </c>
      <c r="V1344" s="25" t="n">
        <v>92.2</v>
      </c>
      <c r="W1344" s="25" t="n">
        <v>113.40952</v>
      </c>
      <c r="X1344" s="25" t="n">
        <v>2.22222222222222</v>
      </c>
      <c r="Y1344" s="25" t="n">
        <v>2.49516224861145</v>
      </c>
      <c r="Z1344" s="25" t="n">
        <v>61.3541107177734</v>
      </c>
      <c r="AA1344" s="25" t="n">
        <v>322113</v>
      </c>
      <c r="AB1344" s="26"/>
      <c r="AC1344" s="27" t="n">
        <v>0</v>
      </c>
      <c r="AD1344" s="28" t="n">
        <v>49.5</v>
      </c>
      <c r="AE1344" s="28" t="n">
        <v>13.9</v>
      </c>
      <c r="AF1344" s="27"/>
      <c r="AG1344" s="29" t="n">
        <f aca="false">6753.47943187+0.36116788*I1344+0.01252571*N1344-22.85359542*V1344+0.00407811*AA1344-0.00067349*E1344</f>
        <v>9285.72790636084</v>
      </c>
      <c r="AH1344" s="29" t="n">
        <f aca="false">A1344*'Simple Linear Regression'!$B$18+'Simple Linear Regression'!$B$17</f>
        <v>9030.9651506237</v>
      </c>
      <c r="AI1344" s="29" t="n">
        <f aca="false">7491.3971+0.0137554*N1344-0.00058829*E1344-34.3283*V1344+0.30565*L1344+54.6031*M1344</f>
        <v>9143.8830138</v>
      </c>
      <c r="AJ1344" s="29" t="n">
        <f aca="false">7491.3971-0.00058829*E1344+0.30565*L1344+54.6031*M1344+0.0137554*N1344-34.3283*V1344</f>
        <v>9143.8830138</v>
      </c>
      <c r="AK1344" s="30" t="n">
        <f aca="false">11611.58410651-152.38769329*I618+0.00324611*N618-2.92151591*V618-0.00770426*AA618-0.00077781*E618</f>
        <v>9387.4592519808</v>
      </c>
      <c r="AL1344" s="29" t="n">
        <f aca="false">2192.59+2373.87*I1344+0.0316653*N1344-15.7623*V1344+0.00202406*AA1344-0.000740146*E1344-0.00963493*(I1344*N1344)</f>
        <v>9333.64495794813</v>
      </c>
      <c r="AM1344" s="30" t="n">
        <f aca="false">5205.907083+122.0638992*I1344+13.609808*(N1344/1000)-1.245906883*AD1344+0.7746840854*AE1344-134.2474226*AC1344-1547.125689*IF(AND(B1344&gt;=DATE(2020,3,20),B1344&lt;=DATE(2020,6,26)),1,0)</f>
        <v>9228.82744808816</v>
      </c>
      <c r="AN1344" s="30" t="n">
        <f aca="false">IF(ISNUMBER(C1345),C1345,AN1345)-0.8328750492*(AD1346-AD1345)+3.274150872*(AE1346-AE1345)+0.7954612886*((IF(ISNUMBER(C1345),C1345,AN1345)-IF(ISNUMBER(C1344),C1344,AN1344))-(-0.8328750492*(AD1345-AD1344)+3.274150872*(AE1345-AE1344)))-1.394571582*AO1345+0.4181414112*AO1344</f>
        <v>9158.44732245175</v>
      </c>
      <c r="AP1344" s="31" t="n">
        <f aca="false">AQ1344+AR1343+'ARIMAX(1,1,1) Model'!$C$19*(AR1343-AR1342)+'ARIMAX(1,1,1) Model'!$C$20*AS1343</f>
        <v>9238.18990019825</v>
      </c>
      <c r="AQ1344" s="31" t="n">
        <f aca="false">'ARIMAX(1,1,1) Model'!$C$6*I1344+'ARIMAX(1,1,1) Model'!$C$7*N1344/1000+'ARIMAX(1,1,1) Model'!$C$8*AD1344+'ARIMAX(1,1,1) Model'!$C$9*AE1344+'ARIMAX(1,1,1) Model'!$C$10*AC1344+'ARIMAX(1,1,1) Model'!$C$11*IF(AND(B1344&gt;='ARIMAX(1,1,1) Model'!$C$25,B1344&lt;='ARIMAX(1,1,1) Model'!$C$26),1,0)+'ARIMAX(1,1,1) Model'!$C$12*E1344/1000+'ARIMAX(1,1,1) Model'!$C$13*V1344+'ARIMAX(1,1,1) Model'!$C$14*A1344+'ARIMAX(1,1,1) Model'!$C$15*SIN(2*PI()*A1344/'ARIMAX(1,1,1) Model'!$C$24)+'ARIMAX(1,1,1) Model'!$C$16*COS(2*PI()*A1344/'ARIMAX(1,1,1) Model'!$C$24)+'ARIMAX(1,1,1) Model'!$C$17*SIN(4*PI()*A1344/'ARIMAX(1,1,1) Model'!$C$24)+'ARIMAX(1,1,1) Model'!$C$18*COS(4*PI()*A1344/'ARIMAX(1,1,1) Model'!$C$24)</f>
        <v>2569.60718059875</v>
      </c>
      <c r="AR1344" s="31" t="n">
        <f aca="false">IF(ISNUMBER(C1344),C1344,AP1344)-AQ1344</f>
        <v>6613.39281940125</v>
      </c>
      <c r="AS1344" s="31" t="n">
        <f aca="false">IF(ISNUMBER(C1344),C1344-AP1344,0)</f>
        <v>-55.1899001982529</v>
      </c>
      <c r="AT1344" s="32"/>
      <c r="AU1344" s="33"/>
      <c r="AV1344" s="33"/>
      <c r="AW1344" s="31"/>
      <c r="AX1344" s="31"/>
    </row>
    <row r="1345" customFormat="false" ht="16.5" hidden="false" customHeight="true" outlineLevel="0" collapsed="false">
      <c r="A1345" s="23" t="n">
        <v>1344</v>
      </c>
      <c r="B1345" s="24" t="n">
        <v>42678</v>
      </c>
      <c r="C1345" s="23" t="n">
        <v>9213</v>
      </c>
      <c r="D1345" s="25" t="n">
        <v>2101.93</v>
      </c>
      <c r="E1345" s="25" t="n">
        <v>265000</v>
      </c>
      <c r="F1345" s="25"/>
      <c r="G1345" s="25" t="n">
        <v>45.508</v>
      </c>
      <c r="H1345" s="25" t="n">
        <v>44.626</v>
      </c>
      <c r="I1345" s="25" t="n">
        <v>2.23</v>
      </c>
      <c r="J1345" s="25" t="n">
        <v>18711.702</v>
      </c>
      <c r="K1345" s="25" t="n">
        <v>870018</v>
      </c>
      <c r="L1345" s="25" t="n">
        <v>481</v>
      </c>
      <c r="M1345" s="25" t="n">
        <v>17.956</v>
      </c>
      <c r="N1345" s="25" t="n">
        <v>279213</v>
      </c>
      <c r="O1345" s="25" t="n">
        <v>12788.1</v>
      </c>
      <c r="P1345" s="25" t="n">
        <v>3525124</v>
      </c>
      <c r="Q1345" s="25" t="n">
        <v>114000</v>
      </c>
      <c r="R1345" s="25" t="n">
        <v>20206</v>
      </c>
      <c r="S1345" s="25" t="n">
        <v>12.287</v>
      </c>
      <c r="T1345" s="25" t="n">
        <v>126.7</v>
      </c>
      <c r="U1345" s="25" t="n">
        <v>19</v>
      </c>
      <c r="V1345" s="25" t="n">
        <v>92.2</v>
      </c>
      <c r="W1345" s="25" t="n">
        <v>113.92864</v>
      </c>
      <c r="X1345" s="25" t="n">
        <v>2.22222222222222</v>
      </c>
      <c r="Y1345" s="25" t="n">
        <v>2.49516224861145</v>
      </c>
      <c r="Z1345" s="25" t="n">
        <v>61.3541107177734</v>
      </c>
      <c r="AA1345" s="25" t="n">
        <v>322113</v>
      </c>
      <c r="AB1345" s="26"/>
      <c r="AC1345" s="27" t="n">
        <v>0</v>
      </c>
      <c r="AD1345" s="28" t="n">
        <v>30.1</v>
      </c>
      <c r="AE1345" s="28" t="n">
        <v>21.7</v>
      </c>
      <c r="AF1345" s="27"/>
      <c r="AG1345" s="29" t="n">
        <f aca="false">6753.47943187+0.36116788*I1345+0.01252571*N1345-22.85359542*V1345+0.00407811*AA1345-0.00067349*E1345</f>
        <v>9279.6618011784</v>
      </c>
      <c r="AH1345" s="29" t="n">
        <f aca="false">A1345*'Simple Linear Regression'!$B$18+'Simple Linear Regression'!$B$17</f>
        <v>9031.81818770761</v>
      </c>
      <c r="AI1345" s="29" t="n">
        <f aca="false">7491.3971+0.0137554*N1345-0.00058829*E1345-34.3283*V1345+0.30565*L1345+54.6031*M1345</f>
        <v>9138.5884038</v>
      </c>
      <c r="AJ1345" s="29" t="n">
        <f aca="false">7491.3971-0.00058829*E1345+0.30565*L1345+54.6031*M1345+0.0137554*N1345-34.3283*V1345</f>
        <v>9138.5884038</v>
      </c>
      <c r="AK1345" s="30" t="n">
        <f aca="false">11611.58410651-152.38769329*I619+0.00324611*N619-2.92151591*V619-0.00770426*AA619-0.00077781*E619</f>
        <v>9407.31277484844</v>
      </c>
      <c r="AL1345" s="29" t="n">
        <f aca="false">2192.59+2373.87*I1345+0.0316653*N1345-15.7623*V1345+0.00202406*AA1345-0.000740146*E1345-0.00963493*(I1345*N1345)</f>
        <v>9331.0959041793</v>
      </c>
      <c r="AM1345" s="30" t="n">
        <f aca="false">5205.907083+122.0638992*I1345+13.609808*(N1345/1000)-1.245906883*AD1345+0.7746840854*AE1345-134.2474226*AC1345-1547.125689*IF(AND(B1345&gt;=DATE(2020,3,20),B1345&lt;=DATE(2020,6,26)),1,0)</f>
        <v>9257.45374679488</v>
      </c>
      <c r="AN1345" s="30" t="n">
        <f aca="false">IF(ISNUMBER(C1346),C1346,AN1346)-0.8328750492*(AD1347-AD1346)+3.274150872*(AE1347-AE1346)+0.7954612886*((IF(ISNUMBER(C1346),C1346,AN1346)-IF(ISNUMBER(C1345),C1345,AN1345))-(-0.8328750492*(AD1346-AD1345)+3.274150872*(AE1346-AE1345)))-1.394571582*AO1346+0.4181414112*AO1345</f>
        <v>9482.32451857699</v>
      </c>
      <c r="AP1345" s="31" t="n">
        <f aca="false">AQ1345+AR1344+'ARIMAX(1,1,1) Model'!$C$19*(AR1344-AR1343)+'ARIMAX(1,1,1) Model'!$C$20*AS1344</f>
        <v>9239.75770720539</v>
      </c>
      <c r="AQ1345" s="31" t="n">
        <f aca="false">'ARIMAX(1,1,1) Model'!$C$6*I1345+'ARIMAX(1,1,1) Model'!$C$7*N1345/1000+'ARIMAX(1,1,1) Model'!$C$8*AD1345+'ARIMAX(1,1,1) Model'!$C$9*AE1345+'ARIMAX(1,1,1) Model'!$C$10*AC1345+'ARIMAX(1,1,1) Model'!$C$11*IF(AND(B1345&gt;='ARIMAX(1,1,1) Model'!$C$25,B1345&lt;='ARIMAX(1,1,1) Model'!$C$26),1,0)+'ARIMAX(1,1,1) Model'!$C$12*E1345/1000+'ARIMAX(1,1,1) Model'!$C$13*V1345+'ARIMAX(1,1,1) Model'!$C$14*A1345+'ARIMAX(1,1,1) Model'!$C$15*SIN(2*PI()*A1345/'ARIMAX(1,1,1) Model'!$C$24)+'ARIMAX(1,1,1) Model'!$C$16*COS(2*PI()*A1345/'ARIMAX(1,1,1) Model'!$C$24)+'ARIMAX(1,1,1) Model'!$C$17*SIN(4*PI()*A1345/'ARIMAX(1,1,1) Model'!$C$24)+'ARIMAX(1,1,1) Model'!$C$18*COS(4*PI()*A1345/'ARIMAX(1,1,1) Model'!$C$24)</f>
        <v>2566.56680167965</v>
      </c>
      <c r="AR1345" s="31" t="n">
        <f aca="false">IF(ISNUMBER(C1345),C1345,AP1345)-AQ1345</f>
        <v>6646.43319832035</v>
      </c>
      <c r="AS1345" s="31" t="n">
        <f aca="false">IF(ISNUMBER(C1345),C1345-AP1345,0)</f>
        <v>-26.7577072053846</v>
      </c>
      <c r="AT1345" s="32"/>
      <c r="AU1345" s="33"/>
      <c r="AV1345" s="33"/>
      <c r="AW1345" s="31"/>
      <c r="AX1345" s="31"/>
    </row>
    <row r="1346" customFormat="false" ht="16.5" hidden="false" customHeight="true" outlineLevel="0" collapsed="false">
      <c r="A1346" s="23" t="n">
        <v>1345</v>
      </c>
      <c r="B1346" s="24" t="n">
        <v>42685</v>
      </c>
      <c r="C1346" s="23" t="n">
        <v>9359</v>
      </c>
      <c r="D1346" s="25" t="n">
        <v>2153.254</v>
      </c>
      <c r="E1346" s="25" t="n">
        <v>250000</v>
      </c>
      <c r="F1346" s="25"/>
      <c r="G1346" s="25" t="n">
        <v>44.61</v>
      </c>
      <c r="H1346" s="25" t="n">
        <v>43.092</v>
      </c>
      <c r="I1346" s="25" t="n">
        <v>2.233</v>
      </c>
      <c r="J1346" s="25" t="n">
        <v>18892.639</v>
      </c>
      <c r="K1346" s="25" t="n">
        <v>811500</v>
      </c>
      <c r="L1346" s="25" t="n">
        <v>509</v>
      </c>
      <c r="M1346" s="25" t="n">
        <v>17.956</v>
      </c>
      <c r="N1346" s="25" t="n">
        <v>279213</v>
      </c>
      <c r="O1346" s="25" t="n">
        <v>12846.6</v>
      </c>
      <c r="P1346" s="25" t="n">
        <v>3525124</v>
      </c>
      <c r="Q1346" s="25" t="n">
        <v>114000</v>
      </c>
      <c r="R1346" s="25" t="n">
        <v>20206</v>
      </c>
      <c r="S1346" s="25" t="n">
        <v>12.287</v>
      </c>
      <c r="T1346" s="25" t="n">
        <v>127.4</v>
      </c>
      <c r="U1346" s="25" t="n">
        <v>19</v>
      </c>
      <c r="V1346" s="25" t="n">
        <v>92.1</v>
      </c>
      <c r="W1346" s="25" t="n">
        <v>113.85602</v>
      </c>
      <c r="X1346" s="25" t="n">
        <v>2.22222222222222</v>
      </c>
      <c r="Y1346" s="25" t="n">
        <v>2.49516224861145</v>
      </c>
      <c r="Z1346" s="25" t="n">
        <v>61.3541107177734</v>
      </c>
      <c r="AA1346" s="25" t="n">
        <v>322113</v>
      </c>
      <c r="AB1346" s="26"/>
      <c r="AC1346" s="27" t="n">
        <v>0</v>
      </c>
      <c r="AD1346" s="28" t="n">
        <v>51.8</v>
      </c>
      <c r="AE1346" s="28" t="n">
        <v>13.4</v>
      </c>
      <c r="AF1346" s="27"/>
      <c r="AG1346" s="29" t="n">
        <f aca="false">6753.47943187+0.36116788*I1346+0.01252571*N1346-22.85359542*V1346+0.00407811*AA1346-0.00067349*E1346</f>
        <v>9292.05059422404</v>
      </c>
      <c r="AH1346" s="29" t="n">
        <f aca="false">A1346*'Simple Linear Regression'!$B$18+'Simple Linear Regression'!$B$17</f>
        <v>9032.67122479151</v>
      </c>
      <c r="AI1346" s="29" t="n">
        <f aca="false">7491.3971+0.0137554*N1346-0.00058829*E1346-34.3283*V1346+0.30565*L1346+54.6031*M1346</f>
        <v>9159.4037838</v>
      </c>
      <c r="AJ1346" s="29" t="n">
        <f aca="false">7491.3971-0.00058829*E1346+0.30565*L1346+54.6031*M1346+0.0137554*N1346-34.3283*V1346</f>
        <v>9159.4037838</v>
      </c>
      <c r="AK1346" s="30" t="n">
        <f aca="false">11611.58410651-152.38769329*I620+0.00324611*N620-2.92151591*V620-0.00770426*AA620-0.00077781*E620</f>
        <v>9370.5874456216</v>
      </c>
      <c r="AL1346" s="29" t="n">
        <f aca="false">2192.59+2373.87*I1346+0.0316653*N1346-15.7623*V1346+0.00202406*AA1346-0.000740146*E1346-0.00963493*(I1346*N1346)</f>
        <v>9342.82534104903</v>
      </c>
      <c r="AM1346" s="30" t="n">
        <f aca="false">5205.907083+122.0638992*I1346+13.609808*(N1346/1000)-1.245906883*AD1346+0.7746840854*AE1346-134.2474226*AC1346-1547.125689*IF(AND(B1346&gt;=DATE(2020,3,20),B1346&lt;=DATE(2020,6,26)),1,0)</f>
        <v>9224.35388122256</v>
      </c>
      <c r="AN1346" s="30" t="n">
        <f aca="false">IF(ISNUMBER(C1347),C1347,AN1347)-0.8328750492*(AD1348-AD1347)+3.274150872*(AE1348-AE1347)+0.7954612886*((IF(ISNUMBER(C1347),C1347,AN1347)-IF(ISNUMBER(C1346),C1346,AN1346))-(-0.8328750492*(AD1347-AD1346)+3.274150872*(AE1347-AE1346)))-1.394571582*AO1347+0.4181414112*AO1346</f>
        <v>8721.40652321375</v>
      </c>
      <c r="AP1346" s="31" t="n">
        <f aca="false">AQ1346+AR1345+'ARIMAX(1,1,1) Model'!$C$19*(AR1345-AR1344)+'ARIMAX(1,1,1) Model'!$C$20*AS1345</f>
        <v>9222.81435297405</v>
      </c>
      <c r="AQ1346" s="31" t="n">
        <f aca="false">'ARIMAX(1,1,1) Model'!$C$6*I1346+'ARIMAX(1,1,1) Model'!$C$7*N1346/1000+'ARIMAX(1,1,1) Model'!$C$8*AD1346+'ARIMAX(1,1,1) Model'!$C$9*AE1346+'ARIMAX(1,1,1) Model'!$C$10*AC1346+'ARIMAX(1,1,1) Model'!$C$11*IF(AND(B1346&gt;='ARIMAX(1,1,1) Model'!$C$25,B1346&lt;='ARIMAX(1,1,1) Model'!$C$26),1,0)+'ARIMAX(1,1,1) Model'!$C$12*E1346/1000+'ARIMAX(1,1,1) Model'!$C$13*V1346+'ARIMAX(1,1,1) Model'!$C$14*A1346+'ARIMAX(1,1,1) Model'!$C$15*SIN(2*PI()*A1346/'ARIMAX(1,1,1) Model'!$C$24)+'ARIMAX(1,1,1) Model'!$C$16*COS(2*PI()*A1346/'ARIMAX(1,1,1) Model'!$C$24)+'ARIMAX(1,1,1) Model'!$C$17*SIN(4*PI()*A1346/'ARIMAX(1,1,1) Model'!$C$24)+'ARIMAX(1,1,1) Model'!$C$18*COS(4*PI()*A1346/'ARIMAX(1,1,1) Model'!$C$24)</f>
        <v>2549.07450172366</v>
      </c>
      <c r="AR1346" s="31" t="n">
        <f aca="false">IF(ISNUMBER(C1346),C1346,AP1346)-AQ1346</f>
        <v>6809.92549827634</v>
      </c>
      <c r="AS1346" s="31" t="n">
        <f aca="false">IF(ISNUMBER(C1346),C1346-AP1346,0)</f>
        <v>136.185647025952</v>
      </c>
      <c r="AT1346" s="32"/>
      <c r="AU1346" s="33"/>
      <c r="AV1346" s="33"/>
      <c r="AW1346" s="31"/>
      <c r="AX1346" s="31"/>
    </row>
    <row r="1347" customFormat="false" ht="16.5" hidden="false" customHeight="true" outlineLevel="0" collapsed="false">
      <c r="A1347" s="23" t="n">
        <v>1346</v>
      </c>
      <c r="B1347" s="24" t="n">
        <v>42692</v>
      </c>
      <c r="C1347" s="23" t="n">
        <v>9024</v>
      </c>
      <c r="D1347" s="25" t="n">
        <v>2178.11</v>
      </c>
      <c r="E1347" s="25" t="n">
        <v>232000</v>
      </c>
      <c r="F1347" s="25"/>
      <c r="G1347" s="25" t="n">
        <v>45.154</v>
      </c>
      <c r="H1347" s="25" t="n">
        <v>44.006</v>
      </c>
      <c r="I1347" s="25" t="n">
        <v>2.184</v>
      </c>
      <c r="J1347" s="25" t="n">
        <v>18892.639</v>
      </c>
      <c r="K1347" s="25" t="n">
        <v>811500</v>
      </c>
      <c r="L1347" s="25" t="n">
        <v>509</v>
      </c>
      <c r="M1347" s="25" t="n">
        <v>17.954</v>
      </c>
      <c r="N1347" s="25" t="n">
        <v>262039</v>
      </c>
      <c r="O1347" s="25" t="n">
        <v>12846.6</v>
      </c>
      <c r="P1347" s="25" t="n">
        <v>3525124</v>
      </c>
      <c r="Q1347" s="25" t="n">
        <v>114000</v>
      </c>
      <c r="R1347" s="25" t="n">
        <v>20206</v>
      </c>
      <c r="S1347" s="25" t="n">
        <v>12.287</v>
      </c>
      <c r="T1347" s="25" t="n">
        <v>127.4</v>
      </c>
      <c r="U1347" s="25" t="n">
        <v>19</v>
      </c>
      <c r="V1347" s="25" t="n">
        <v>92.1</v>
      </c>
      <c r="W1347" s="25" t="n">
        <v>114.369775</v>
      </c>
      <c r="X1347" s="25" t="n">
        <v>2.22222222222222</v>
      </c>
      <c r="Y1347" s="25" t="n">
        <v>2.58867049217224</v>
      </c>
      <c r="Z1347" s="25" t="n">
        <v>61.3541107177734</v>
      </c>
      <c r="AA1347" s="25" t="n">
        <v>322113</v>
      </c>
      <c r="AB1347" s="26"/>
      <c r="AC1347" s="27" t="n">
        <v>0</v>
      </c>
      <c r="AD1347" s="28" t="n">
        <v>62.8</v>
      </c>
      <c r="AE1347" s="28" t="n">
        <v>7.4</v>
      </c>
      <c r="AF1347" s="27"/>
      <c r="AG1347" s="29" t="n">
        <f aca="false">6753.47943187+0.36116788*I1347+0.01252571*N1347-22.85359542*V1347+0.00407811*AA1347-0.00067349*E1347</f>
        <v>9089.03917345792</v>
      </c>
      <c r="AH1347" s="29" t="n">
        <f aca="false">A1347*'Simple Linear Regression'!$B$18+'Simple Linear Regression'!$B$17</f>
        <v>9033.52426187542</v>
      </c>
      <c r="AI1347" s="29" t="n">
        <f aca="false">7491.3971+0.0137554*N1347-0.00058829*E1347-34.3283*V1347+0.30565*L1347+54.6031*M1347</f>
        <v>8933.648558</v>
      </c>
      <c r="AJ1347" s="29" t="n">
        <f aca="false">7491.3971-0.00058829*E1347+0.30565*L1347+54.6031*M1347+0.0137554*N1347-34.3283*V1347</f>
        <v>8933.648558</v>
      </c>
      <c r="AK1347" s="30" t="n">
        <f aca="false">11611.58410651-152.38769329*I621+0.00324611*N621-2.92151591*V621-0.00770426*AA621-0.00077781*E621</f>
        <v>9405.74838095173</v>
      </c>
      <c r="AL1347" s="29" t="n">
        <f aca="false">2192.59+2373.87*I1347+0.0316653*N1347-15.7623*V1347+0.00202406*AA1347-0.000740146*E1347-0.00963493*(I1347*N1347)</f>
        <v>9189.21527324232</v>
      </c>
      <c r="AM1347" s="30" t="n">
        <f aca="false">5205.907083+122.0638992*I1347+13.609808*(N1347/1000)-1.245906883*AD1347+0.7746840854*AE1347-134.2474226*AC1347-1547.125689*IF(AND(B1347&gt;=DATE(2020,3,20),B1347&lt;=DATE(2020,6,26)),1,0)</f>
        <v>8966.28482734436</v>
      </c>
      <c r="AN1347" s="30" t="n">
        <f aca="false">IF(ISNUMBER(C1348),C1348,AN1348)-0.8328750492*(AD1349-AD1348)+3.274150872*(AE1349-AE1348)+0.7954612886*((IF(ISNUMBER(C1348),C1348,AN1348)-IF(ISNUMBER(C1347),C1347,AN1347))-(-0.8328750492*(AD1348-AD1347)+3.274150872*(AE1348-AE1347)))-1.394571582*AO1348+0.4181414112*AO1347</f>
        <v>9183.34768827689</v>
      </c>
      <c r="AP1347" s="31" t="n">
        <f aca="false">AQ1347+AR1346+'ARIMAX(1,1,1) Model'!$C$19*(AR1346-AR1345)+'ARIMAX(1,1,1) Model'!$C$20*AS1346</f>
        <v>9232.21605400927</v>
      </c>
      <c r="AQ1347" s="31" t="n">
        <f aca="false">'ARIMAX(1,1,1) Model'!$C$6*I1347+'ARIMAX(1,1,1) Model'!$C$7*N1347/1000+'ARIMAX(1,1,1) Model'!$C$8*AD1347+'ARIMAX(1,1,1) Model'!$C$9*AE1347+'ARIMAX(1,1,1) Model'!$C$10*AC1347+'ARIMAX(1,1,1) Model'!$C$11*IF(AND(B1347&gt;='ARIMAX(1,1,1) Model'!$C$25,B1347&lt;='ARIMAX(1,1,1) Model'!$C$26),1,0)+'ARIMAX(1,1,1) Model'!$C$12*E1347/1000+'ARIMAX(1,1,1) Model'!$C$13*V1347+'ARIMAX(1,1,1) Model'!$C$14*A1347+'ARIMAX(1,1,1) Model'!$C$15*SIN(2*PI()*A1347/'ARIMAX(1,1,1) Model'!$C$24)+'ARIMAX(1,1,1) Model'!$C$16*COS(2*PI()*A1347/'ARIMAX(1,1,1) Model'!$C$24)+'ARIMAX(1,1,1) Model'!$C$17*SIN(4*PI()*A1347/'ARIMAX(1,1,1) Model'!$C$24)+'ARIMAX(1,1,1) Model'!$C$18*COS(4*PI()*A1347/'ARIMAX(1,1,1) Model'!$C$24)</f>
        <v>2528.92333520798</v>
      </c>
      <c r="AR1347" s="31" t="n">
        <f aca="false">IF(ISNUMBER(C1347),C1347,AP1347)-AQ1347</f>
        <v>6495.07666479202</v>
      </c>
      <c r="AS1347" s="31" t="n">
        <f aca="false">IF(ISNUMBER(C1347),C1347-AP1347,0)</f>
        <v>-208.216054009266</v>
      </c>
      <c r="AT1347" s="32"/>
      <c r="AU1347" s="33"/>
      <c r="AV1347" s="33"/>
      <c r="AW1347" s="31"/>
      <c r="AX1347" s="31"/>
    </row>
    <row r="1348" customFormat="false" ht="16.5" hidden="false" customHeight="true" outlineLevel="0" collapsed="false">
      <c r="A1348" s="23" t="n">
        <v>1347</v>
      </c>
      <c r="B1348" s="24" t="n">
        <v>42699</v>
      </c>
      <c r="C1348" s="23" t="n">
        <v>9080</v>
      </c>
      <c r="D1348" s="25" t="n">
        <v>2204.7975</v>
      </c>
      <c r="E1348" s="25" t="n">
        <v>246000</v>
      </c>
      <c r="F1348" s="25"/>
      <c r="G1348" s="25" t="n">
        <v>47.2475</v>
      </c>
      <c r="H1348" s="25" t="n">
        <v>46.492</v>
      </c>
      <c r="I1348" s="25" t="n">
        <v>2.155</v>
      </c>
      <c r="J1348" s="25" t="n">
        <v>18892.639</v>
      </c>
      <c r="K1348" s="25" t="n">
        <v>811500</v>
      </c>
      <c r="L1348" s="25" t="n">
        <v>509</v>
      </c>
      <c r="M1348" s="25" t="n">
        <v>17.954</v>
      </c>
      <c r="N1348" s="25" t="n">
        <v>262039</v>
      </c>
      <c r="O1348" s="25" t="n">
        <v>12846.6</v>
      </c>
      <c r="P1348" s="25" t="n">
        <v>3525124</v>
      </c>
      <c r="Q1348" s="25" t="n">
        <v>114000</v>
      </c>
      <c r="R1348" s="25" t="n">
        <v>20206</v>
      </c>
      <c r="S1348" s="25" t="n">
        <v>12.35</v>
      </c>
      <c r="T1348" s="25" t="n">
        <v>127.4</v>
      </c>
      <c r="U1348" s="25" t="n">
        <v>19</v>
      </c>
      <c r="V1348" s="25" t="n">
        <v>92.1</v>
      </c>
      <c r="W1348" s="25" t="n">
        <v>117.05838</v>
      </c>
      <c r="X1348" s="25" t="n">
        <v>2.22222222222222</v>
      </c>
      <c r="Y1348" s="25" t="n">
        <v>2.58867049217224</v>
      </c>
      <c r="Z1348" s="25" t="n">
        <v>61.3541107177734</v>
      </c>
      <c r="AA1348" s="25" t="n">
        <v>322113</v>
      </c>
      <c r="AB1348" s="26"/>
      <c r="AC1348" s="27" t="n">
        <v>1</v>
      </c>
      <c r="AD1348" s="28" t="n">
        <v>109.3</v>
      </c>
      <c r="AE1348" s="28" t="n">
        <v>1.2</v>
      </c>
      <c r="AF1348" s="27"/>
      <c r="AG1348" s="29" t="n">
        <f aca="false">6753.47943187+0.36116788*I1348+0.01252571*N1348-22.85359542*V1348+0.00407811*AA1348-0.00067349*E1348</f>
        <v>9079.5998395894</v>
      </c>
      <c r="AH1348" s="29" t="n">
        <f aca="false">A1348*'Simple Linear Regression'!$B$18+'Simple Linear Regression'!$B$17</f>
        <v>9034.37729895932</v>
      </c>
      <c r="AI1348" s="29" t="n">
        <f aca="false">7491.3971+0.0137554*N1348-0.00058829*E1348-34.3283*V1348+0.30565*L1348+54.6031*M1348</f>
        <v>8925.412498</v>
      </c>
      <c r="AJ1348" s="29" t="n">
        <f aca="false">7491.3971-0.00058829*E1348+0.30565*L1348+54.6031*M1348+0.0137554*N1348-34.3283*V1348</f>
        <v>8925.412498</v>
      </c>
      <c r="AK1348" s="30" t="n">
        <f aca="false">11611.58410651-152.38769329*I622+0.00324611*N622-2.92151591*V622-0.00770426*AA622-0.00077781*E622</f>
        <v>9427.18099860671</v>
      </c>
      <c r="AL1348" s="29" t="n">
        <f aca="false">2192.59+2373.87*I1348+0.0316653*N1348-15.7623*V1348+0.00202406*AA1348-0.000740146*E1348-0.00963493*(I1348*N1348)</f>
        <v>9183.22809448815</v>
      </c>
      <c r="AM1348" s="30" t="n">
        <f aca="false">5205.907083+122.0638992*I1348+13.609808*(N1348/1000)-1.245906883*AD1348+0.7746840854*AE1348-134.2474226*AC1348-1547.125689*IF(AND(B1348&gt;=DATE(2020,3,20),B1348&lt;=DATE(2020,6,26)),1,0)</f>
        <v>8765.75984027858</v>
      </c>
      <c r="AN1348" s="30" t="n">
        <f aca="false">IF(ISNUMBER(C1349),C1349,AN1349)-0.8328750492*(AD1350-AD1349)+3.274150872*(AE1350-AE1349)+0.7954612886*((IF(ISNUMBER(C1349),C1349,AN1349)-IF(ISNUMBER(C1348),C1348,AN1348))-(-0.8328750492*(AD1349-AD1348)+3.274150872*(AE1349-AE1348)))-1.394571582*AO1349+0.4181414112*AO1348</f>
        <v>8442.80045148363</v>
      </c>
      <c r="AP1348" s="31" t="n">
        <f aca="false">AQ1348+AR1347+'ARIMAX(1,1,1) Model'!$C$19*(AR1347-AR1346)+'ARIMAX(1,1,1) Model'!$C$20*AS1347</f>
        <v>9056.11120151785</v>
      </c>
      <c r="AQ1348" s="31" t="n">
        <f aca="false">'ARIMAX(1,1,1) Model'!$C$6*I1348+'ARIMAX(1,1,1) Model'!$C$7*N1348/1000+'ARIMAX(1,1,1) Model'!$C$8*AD1348+'ARIMAX(1,1,1) Model'!$C$9*AE1348+'ARIMAX(1,1,1) Model'!$C$10*AC1348+'ARIMAX(1,1,1) Model'!$C$11*IF(AND(B1348&gt;='ARIMAX(1,1,1) Model'!$C$25,B1348&lt;='ARIMAX(1,1,1) Model'!$C$26),1,0)+'ARIMAX(1,1,1) Model'!$C$12*E1348/1000+'ARIMAX(1,1,1) Model'!$C$13*V1348+'ARIMAX(1,1,1) Model'!$C$14*A1348+'ARIMAX(1,1,1) Model'!$C$15*SIN(2*PI()*A1348/'ARIMAX(1,1,1) Model'!$C$24)+'ARIMAX(1,1,1) Model'!$C$16*COS(2*PI()*A1348/'ARIMAX(1,1,1) Model'!$C$24)+'ARIMAX(1,1,1) Model'!$C$17*SIN(4*PI()*A1348/'ARIMAX(1,1,1) Model'!$C$24)+'ARIMAX(1,1,1) Model'!$C$18*COS(4*PI()*A1348/'ARIMAX(1,1,1) Model'!$C$24)</f>
        <v>2404.33042880132</v>
      </c>
      <c r="AR1348" s="31" t="n">
        <f aca="false">IF(ISNUMBER(C1348),C1348,AP1348)-AQ1348</f>
        <v>6675.66957119868</v>
      </c>
      <c r="AS1348" s="31" t="n">
        <f aca="false">IF(ISNUMBER(C1348),C1348-AP1348,0)</f>
        <v>23.8887984821467</v>
      </c>
      <c r="AT1348" s="32"/>
      <c r="AU1348" s="33"/>
      <c r="AV1348" s="33"/>
      <c r="AW1348" s="31"/>
      <c r="AX1348" s="31"/>
    </row>
    <row r="1349" customFormat="false" ht="16.5" hidden="false" customHeight="true" outlineLevel="0" collapsed="false">
      <c r="A1349" s="23" t="n">
        <v>1348</v>
      </c>
      <c r="B1349" s="24" t="n">
        <v>42706</v>
      </c>
      <c r="C1349" s="23" t="n">
        <v>8757</v>
      </c>
      <c r="D1349" s="25" t="n">
        <v>2197.644</v>
      </c>
      <c r="E1349" s="25" t="n">
        <v>255000</v>
      </c>
      <c r="F1349" s="25"/>
      <c r="G1349" s="25" t="n">
        <v>48.628</v>
      </c>
      <c r="H1349" s="25" t="n">
        <v>48.78</v>
      </c>
      <c r="I1349" s="25" t="n">
        <v>2.154</v>
      </c>
      <c r="J1349" s="25" t="n">
        <v>18892.639</v>
      </c>
      <c r="K1349" s="25" t="n">
        <v>811500</v>
      </c>
      <c r="L1349" s="25" t="n">
        <v>509</v>
      </c>
      <c r="M1349" s="25" t="n">
        <v>17.954</v>
      </c>
      <c r="N1349" s="25" t="n">
        <v>262039</v>
      </c>
      <c r="O1349" s="25" t="n">
        <v>12846.6</v>
      </c>
      <c r="P1349" s="25" t="n">
        <v>3525124</v>
      </c>
      <c r="Q1349" s="25" t="n">
        <v>114000</v>
      </c>
      <c r="R1349" s="25" t="n">
        <v>20206</v>
      </c>
      <c r="S1349" s="25" t="n">
        <v>12.35</v>
      </c>
      <c r="T1349" s="25" t="n">
        <v>127.4</v>
      </c>
      <c r="U1349" s="25" t="n">
        <v>19</v>
      </c>
      <c r="V1349" s="25" t="n">
        <v>92.1</v>
      </c>
      <c r="W1349" s="25" t="n">
        <v>117.74565</v>
      </c>
      <c r="X1349" s="25" t="n">
        <v>2.22222222222222</v>
      </c>
      <c r="Y1349" s="25" t="n">
        <v>2.58867049217224</v>
      </c>
      <c r="Z1349" s="25" t="n">
        <v>61.3541107177734</v>
      </c>
      <c r="AA1349" s="25" t="n">
        <v>322113</v>
      </c>
      <c r="AB1349" s="26"/>
      <c r="AC1349" s="27" t="n">
        <v>0</v>
      </c>
      <c r="AD1349" s="28" t="n">
        <v>99.4</v>
      </c>
      <c r="AE1349" s="28" t="n">
        <v>2.3</v>
      </c>
      <c r="AF1349" s="27"/>
      <c r="AG1349" s="29" t="n">
        <f aca="false">6753.47943187+0.36116788*I1349+0.01252571*N1349-22.85359542*V1349+0.00407811*AA1349-0.00067349*E1349</f>
        <v>9073.53806842152</v>
      </c>
      <c r="AH1349" s="29" t="n">
        <f aca="false">A1349*'Simple Linear Regression'!$B$18+'Simple Linear Regression'!$B$17</f>
        <v>9035.23033604323</v>
      </c>
      <c r="AI1349" s="29" t="n">
        <f aca="false">7491.3971+0.0137554*N1349-0.00058829*E1349-34.3283*V1349+0.30565*L1349+54.6031*M1349</f>
        <v>8920.117888</v>
      </c>
      <c r="AJ1349" s="29" t="n">
        <f aca="false">7491.3971-0.00058829*E1349+0.30565*L1349+54.6031*M1349+0.0137554*N1349-34.3283*V1349</f>
        <v>8920.117888</v>
      </c>
      <c r="AK1349" s="30" t="n">
        <f aca="false">11611.58410651-152.38769329*I623+0.00324611*N623-2.92151591*V623-0.00770426*AA623-0.00077781*E623</f>
        <v>9409.41834087511</v>
      </c>
      <c r="AL1349" s="29" t="n">
        <f aca="false">2192.59+2373.87*I1349+0.0316653*N1349-15.7623*V1349+0.00202406*AA1349-0.000740146*E1349-0.00963493*(I1349*N1349)</f>
        <v>9176.71763791042</v>
      </c>
      <c r="AM1349" s="30" t="n">
        <f aca="false">5205.907083+122.0638992*I1349+13.609808*(N1349/1000)-1.245906883*AD1349+0.7746840854*AE1349-134.2474226*AC1349-1547.125689*IF(AND(B1349&gt;=DATE(2020,3,20),B1349&lt;=DATE(2020,6,26)),1,0)</f>
        <v>8913.07182961502</v>
      </c>
      <c r="AN1349" s="30" t="n">
        <f aca="false">IF(ISNUMBER(C1350),C1350,AN1350)-0.8328750492*(AD1351-AD1350)+3.274150872*(AE1351-AE1350)+0.7954612886*((IF(ISNUMBER(C1350),C1350,AN1350)-IF(ISNUMBER(C1349),C1349,AN1349))-(-0.8328750492*(AD1350-AD1349)+3.274150872*(AE1350-AE1349)))-1.394571582*AO1350+0.4181414112*AO1349</f>
        <v>8993.30136336086</v>
      </c>
      <c r="AP1349" s="31" t="n">
        <f aca="false">AQ1349+AR1348+'ARIMAX(1,1,1) Model'!$C$19*(AR1348-AR1347)+'ARIMAX(1,1,1) Model'!$C$20*AS1348</f>
        <v>9150.00566363545</v>
      </c>
      <c r="AQ1349" s="31" t="n">
        <f aca="false">'ARIMAX(1,1,1) Model'!$C$6*I1349+'ARIMAX(1,1,1) Model'!$C$7*N1349/1000+'ARIMAX(1,1,1) Model'!$C$8*AD1349+'ARIMAX(1,1,1) Model'!$C$9*AE1349+'ARIMAX(1,1,1) Model'!$C$10*AC1349+'ARIMAX(1,1,1) Model'!$C$11*IF(AND(B1349&gt;='ARIMAX(1,1,1) Model'!$C$25,B1349&lt;='ARIMAX(1,1,1) Model'!$C$26),1,0)+'ARIMAX(1,1,1) Model'!$C$12*E1349/1000+'ARIMAX(1,1,1) Model'!$C$13*V1349+'ARIMAX(1,1,1) Model'!$C$14*A1349+'ARIMAX(1,1,1) Model'!$C$15*SIN(2*PI()*A1349/'ARIMAX(1,1,1) Model'!$C$24)+'ARIMAX(1,1,1) Model'!$C$16*COS(2*PI()*A1349/'ARIMAX(1,1,1) Model'!$C$24)+'ARIMAX(1,1,1) Model'!$C$17*SIN(4*PI()*A1349/'ARIMAX(1,1,1) Model'!$C$24)+'ARIMAX(1,1,1) Model'!$C$18*COS(4*PI()*A1349/'ARIMAX(1,1,1) Model'!$C$24)</f>
        <v>2478.22448243859</v>
      </c>
      <c r="AR1349" s="31" t="n">
        <f aca="false">IF(ISNUMBER(C1349),C1349,AP1349)-AQ1349</f>
        <v>6278.77551756141</v>
      </c>
      <c r="AS1349" s="31" t="n">
        <f aca="false">IF(ISNUMBER(C1349),C1349-AP1349,0)</f>
        <v>-393.005663635446</v>
      </c>
      <c r="AT1349" s="32"/>
      <c r="AU1349" s="33"/>
      <c r="AV1349" s="33"/>
      <c r="AW1349" s="31"/>
      <c r="AX1349" s="31"/>
    </row>
    <row r="1350" customFormat="false" ht="16.5" hidden="false" customHeight="true" outlineLevel="0" collapsed="false">
      <c r="A1350" s="23" t="n">
        <v>1349</v>
      </c>
      <c r="B1350" s="24" t="n">
        <v>42713</v>
      </c>
      <c r="C1350" s="23" t="n">
        <v>8874</v>
      </c>
      <c r="D1350" s="25" t="n">
        <v>2232.802</v>
      </c>
      <c r="E1350" s="25" t="n">
        <v>248000</v>
      </c>
      <c r="F1350" s="25"/>
      <c r="G1350" s="25" t="n">
        <v>50.974</v>
      </c>
      <c r="H1350" s="25" t="n">
        <v>52.26</v>
      </c>
      <c r="I1350" s="25" t="n">
        <v>2.208</v>
      </c>
      <c r="J1350" s="25" t="n">
        <v>18892.639</v>
      </c>
      <c r="K1350" s="25" t="n">
        <v>811500</v>
      </c>
      <c r="L1350" s="25" t="n">
        <v>543</v>
      </c>
      <c r="M1350" s="25" t="n">
        <v>17.954</v>
      </c>
      <c r="N1350" s="25" t="n">
        <v>262039</v>
      </c>
      <c r="O1350" s="25" t="n">
        <v>12867</v>
      </c>
      <c r="P1350" s="25" t="n">
        <v>3525124</v>
      </c>
      <c r="Q1350" s="25" t="n">
        <v>114000</v>
      </c>
      <c r="R1350" s="25" t="n">
        <v>20206</v>
      </c>
      <c r="S1350" s="25" t="n">
        <v>12.35</v>
      </c>
      <c r="T1350" s="25" t="n">
        <v>127.4</v>
      </c>
      <c r="U1350" s="25" t="n">
        <v>19</v>
      </c>
      <c r="V1350" s="25" t="n">
        <v>90.4</v>
      </c>
      <c r="W1350" s="25" t="n">
        <v>117.62224</v>
      </c>
      <c r="X1350" s="25" t="n">
        <v>2.22222222222222</v>
      </c>
      <c r="Y1350" s="25" t="n">
        <v>2.58867049217224</v>
      </c>
      <c r="Z1350" s="25" t="n">
        <v>61.3541107177734</v>
      </c>
      <c r="AA1350" s="25" t="n">
        <v>322113</v>
      </c>
      <c r="AB1350" s="26"/>
      <c r="AC1350" s="27" t="n">
        <v>0</v>
      </c>
      <c r="AD1350" s="28" t="n">
        <v>147.8</v>
      </c>
      <c r="AE1350" s="28" t="n">
        <v>0</v>
      </c>
      <c r="AF1350" s="27"/>
      <c r="AG1350" s="29" t="n">
        <f aca="false">6753.47943187+0.36116788*I1350+0.01252571*N1350-22.85359542*V1350+0.00407811*AA1350-0.00067349*E1350</f>
        <v>9117.12311370104</v>
      </c>
      <c r="AH1350" s="29" t="n">
        <f aca="false">A1350*'Simple Linear Regression'!$B$18+'Simple Linear Regression'!$B$17</f>
        <v>9036.08337312713</v>
      </c>
      <c r="AI1350" s="29" t="n">
        <f aca="false">7491.3971+0.0137554*N1350-0.00058829*E1350-34.3283*V1350+0.30565*L1350+54.6031*M1350</f>
        <v>8992.986128</v>
      </c>
      <c r="AJ1350" s="29" t="n">
        <f aca="false">7491.3971-0.00058829*E1350+0.30565*L1350+54.6031*M1350+0.0137554*N1350-34.3283*V1350</f>
        <v>8992.986128</v>
      </c>
      <c r="AK1350" s="30" t="n">
        <f aca="false">11611.58410651-152.38769329*I624+0.00324611*N624-2.92151591*V624-0.00770426*AA624-0.00077781*E624</f>
        <v>9429.87853393424</v>
      </c>
      <c r="AL1350" s="29" t="n">
        <f aca="false">2192.59+2373.87*I1350+0.0316653*N1350-15.7623*V1350+0.00202406*AA1350-0.000740146*E1350-0.00963493*(I1350*N1350)</f>
        <v>9200.54826910784</v>
      </c>
      <c r="AM1350" s="30" t="n">
        <f aca="false">5205.907083+122.0638992*I1350+13.609808*(N1350/1000)-1.245906883*AD1350+0.7746840854*AE1350-134.2474226*AC1350-1547.125689*IF(AND(B1350&gt;=DATE(2020,3,20),B1350&lt;=DATE(2020,6,26)),1,0)</f>
        <v>8857.5796136382</v>
      </c>
      <c r="AN1350" s="30" t="n">
        <f aca="false">IF(ISNUMBER(C1351),C1351,AN1351)-0.8328750492*(AD1352-AD1351)+3.274150872*(AE1352-AE1351)+0.7954612886*((IF(ISNUMBER(C1351),C1351,AN1351)-IF(ISNUMBER(C1350),C1350,AN1350))-(-0.8328750492*(AD1351-AD1350)+3.274150872*(AE1351-AE1350)))-1.394571582*AO1351+0.4181414112*AO1350</f>
        <v>9593.80456910523</v>
      </c>
      <c r="AP1350" s="31" t="n">
        <f aca="false">AQ1350+AR1349+'ARIMAX(1,1,1) Model'!$C$19*(AR1349-AR1348)+'ARIMAX(1,1,1) Model'!$C$20*AS1349</f>
        <v>9032.21057786848</v>
      </c>
      <c r="AQ1350" s="31" t="n">
        <f aca="false">'ARIMAX(1,1,1) Model'!$C$6*I1350+'ARIMAX(1,1,1) Model'!$C$7*N1350/1000+'ARIMAX(1,1,1) Model'!$C$8*AD1350+'ARIMAX(1,1,1) Model'!$C$9*AE1350+'ARIMAX(1,1,1) Model'!$C$10*AC1350+'ARIMAX(1,1,1) Model'!$C$11*IF(AND(B1350&gt;='ARIMAX(1,1,1) Model'!$C$25,B1350&lt;='ARIMAX(1,1,1) Model'!$C$26),1,0)+'ARIMAX(1,1,1) Model'!$C$12*E1350/1000+'ARIMAX(1,1,1) Model'!$C$13*V1350+'ARIMAX(1,1,1) Model'!$C$14*A1350+'ARIMAX(1,1,1) Model'!$C$15*SIN(2*PI()*A1350/'ARIMAX(1,1,1) Model'!$C$24)+'ARIMAX(1,1,1) Model'!$C$16*COS(2*PI()*A1350/'ARIMAX(1,1,1) Model'!$C$24)+'ARIMAX(1,1,1) Model'!$C$17*SIN(4*PI()*A1350/'ARIMAX(1,1,1) Model'!$C$24)+'ARIMAX(1,1,1) Model'!$C$18*COS(4*PI()*A1350/'ARIMAX(1,1,1) Model'!$C$24)</f>
        <v>2438.40688108252</v>
      </c>
      <c r="AR1350" s="31" t="n">
        <f aca="false">IF(ISNUMBER(C1350),C1350,AP1350)-AQ1350</f>
        <v>6435.59311891748</v>
      </c>
      <c r="AS1350" s="31" t="n">
        <f aca="false">IF(ISNUMBER(C1350),C1350-AP1350,0)</f>
        <v>-158.210577868478</v>
      </c>
      <c r="AT1350" s="32"/>
      <c r="AU1350" s="33"/>
      <c r="AV1350" s="33"/>
      <c r="AW1350" s="31"/>
      <c r="AX1350" s="31"/>
    </row>
    <row r="1351" customFormat="false" ht="16.5" hidden="false" customHeight="true" outlineLevel="0" collapsed="false">
      <c r="A1351" s="23" t="n">
        <v>1350</v>
      </c>
      <c r="B1351" s="24" t="n">
        <v>42720</v>
      </c>
      <c r="C1351" s="23" t="n">
        <v>9269</v>
      </c>
      <c r="D1351" s="25" t="n">
        <v>2260.412</v>
      </c>
      <c r="E1351" s="25" t="n">
        <v>252000</v>
      </c>
      <c r="F1351" s="25"/>
      <c r="G1351" s="25" t="n">
        <v>51.914</v>
      </c>
      <c r="H1351" s="25" t="n">
        <v>53.258</v>
      </c>
      <c r="I1351" s="25" t="n">
        <v>2.236</v>
      </c>
      <c r="J1351" s="25" t="n">
        <v>18892.639</v>
      </c>
      <c r="K1351" s="25" t="n">
        <v>866992</v>
      </c>
      <c r="L1351" s="25" t="n">
        <v>543</v>
      </c>
      <c r="M1351" s="25" t="n">
        <v>17.792</v>
      </c>
      <c r="N1351" s="25" t="n">
        <v>275610</v>
      </c>
      <c r="O1351" s="25" t="n">
        <v>12867</v>
      </c>
      <c r="P1351" s="25" t="n">
        <v>3588380</v>
      </c>
      <c r="Q1351" s="25" t="n">
        <v>114000</v>
      </c>
      <c r="R1351" s="25" t="n">
        <v>20206</v>
      </c>
      <c r="S1351" s="25" t="n">
        <v>12.35</v>
      </c>
      <c r="T1351" s="25" t="n">
        <v>127.4</v>
      </c>
      <c r="U1351" s="25" t="n">
        <v>19</v>
      </c>
      <c r="V1351" s="25" t="n">
        <v>90.4</v>
      </c>
      <c r="W1351" s="25" t="n">
        <v>117.00228</v>
      </c>
      <c r="X1351" s="25" t="n">
        <v>2.22222222222222</v>
      </c>
      <c r="Y1351" s="25" t="n">
        <v>2.53752493858337</v>
      </c>
      <c r="Z1351" s="25" t="n">
        <v>61.3541107177734</v>
      </c>
      <c r="AA1351" s="25" t="n">
        <v>322113</v>
      </c>
      <c r="AB1351" s="26"/>
      <c r="AC1351" s="27" t="n">
        <v>0</v>
      </c>
      <c r="AD1351" s="28" t="n">
        <v>167.5</v>
      </c>
      <c r="AE1351" s="28" t="n">
        <v>1.4</v>
      </c>
      <c r="AF1351" s="27"/>
      <c r="AG1351" s="29" t="n">
        <f aca="false">6753.47943187+0.36116788*I1351+0.01252571*N1351-22.85359542*V1351+0.00407811*AA1351-0.00067349*E1351</f>
        <v>9284.42567681168</v>
      </c>
      <c r="AH1351" s="29" t="n">
        <f aca="false">A1351*'Simple Linear Regression'!$B$18+'Simple Linear Regression'!$B$17</f>
        <v>9036.93641021103</v>
      </c>
      <c r="AI1351" s="29" t="n">
        <f aca="false">7491.3971+0.0137554*N1351-0.00058829*E1351-34.3283*V1351+0.30565*L1351+54.6031*M1351</f>
        <v>9168.4617992</v>
      </c>
      <c r="AJ1351" s="29" t="n">
        <f aca="false">7491.3971-0.00058829*E1351+0.30565*L1351+54.6031*M1351+0.0137554*N1351-34.3283*V1351</f>
        <v>9168.4617992</v>
      </c>
      <c r="AK1351" s="30" t="n">
        <f aca="false">11611.58410651-152.38769329*I625+0.00324611*N625-2.92151591*V625-0.00770426*AA625-0.00077781*E625</f>
        <v>9391.62879912134</v>
      </c>
      <c r="AL1351" s="29" t="n">
        <f aca="false">2192.59+2373.87*I1351+0.0316653*N1351-15.7623*V1351+0.00202406*AA1351-0.000740146*E1351-0.00963493*(I1351*N1351)</f>
        <v>9330.7238636572</v>
      </c>
      <c r="AM1351" s="30" t="n">
        <f aca="false">5205.907083+122.0638992*I1351+13.609808*(N1351/1000)-1.245906883*AD1351+0.7746840854*AE1351-134.2474226*AC1351-1547.125689*IF(AND(B1351&gt;=DATE(2020,3,20),B1351&lt;=DATE(2020,6,26)),1,0)</f>
        <v>9022.23629930826</v>
      </c>
      <c r="AN1351" s="30" t="n">
        <f aca="false">IF(ISNUMBER(C1352),C1352,AN1352)-0.8328750492*(AD1353-AD1352)+3.274150872*(AE1353-AE1352)+0.7954612886*((IF(ISNUMBER(C1352),C1352,AN1352)-IF(ISNUMBER(C1351),C1351,AN1351))-(-0.8328750492*(AD1352-AD1351)+3.274150872*(AE1352-AE1351)))-1.394571582*AO1352+0.4181414112*AO1351</f>
        <v>9338.75609725115</v>
      </c>
      <c r="AP1351" s="31" t="n">
        <f aca="false">AQ1351+AR1350+'ARIMAX(1,1,1) Model'!$C$19*(AR1350-AR1349)+'ARIMAX(1,1,1) Model'!$C$20*AS1350</f>
        <v>9019.52850313034</v>
      </c>
      <c r="AQ1351" s="31" t="n">
        <f aca="false">'ARIMAX(1,1,1) Model'!$C$6*I1351+'ARIMAX(1,1,1) Model'!$C$7*N1351/1000+'ARIMAX(1,1,1) Model'!$C$8*AD1351+'ARIMAX(1,1,1) Model'!$C$9*AE1351+'ARIMAX(1,1,1) Model'!$C$10*AC1351+'ARIMAX(1,1,1) Model'!$C$11*IF(AND(B1351&gt;='ARIMAX(1,1,1) Model'!$C$25,B1351&lt;='ARIMAX(1,1,1) Model'!$C$26),1,0)+'ARIMAX(1,1,1) Model'!$C$12*E1351/1000+'ARIMAX(1,1,1) Model'!$C$13*V1351+'ARIMAX(1,1,1) Model'!$C$14*A1351+'ARIMAX(1,1,1) Model'!$C$15*SIN(2*PI()*A1351/'ARIMAX(1,1,1) Model'!$C$24)+'ARIMAX(1,1,1) Model'!$C$16*COS(2*PI()*A1351/'ARIMAX(1,1,1) Model'!$C$24)+'ARIMAX(1,1,1) Model'!$C$17*SIN(4*PI()*A1351/'ARIMAX(1,1,1) Model'!$C$24)+'ARIMAX(1,1,1) Model'!$C$18*COS(4*PI()*A1351/'ARIMAX(1,1,1) Model'!$C$24)</f>
        <v>2426.23797684437</v>
      </c>
      <c r="AR1351" s="31" t="n">
        <f aca="false">IF(ISNUMBER(C1351),C1351,AP1351)-AQ1351</f>
        <v>6842.76202315563</v>
      </c>
      <c r="AS1351" s="31" t="n">
        <f aca="false">IF(ISNUMBER(C1351),C1351-AP1351,0)</f>
        <v>249.471496869664</v>
      </c>
      <c r="AT1351" s="32"/>
      <c r="AU1351" s="33"/>
      <c r="AV1351" s="33"/>
      <c r="AW1351" s="31"/>
      <c r="AX1351" s="31"/>
    </row>
    <row r="1352" customFormat="false" ht="16.5" hidden="false" customHeight="true" outlineLevel="0" collapsed="false">
      <c r="A1352" s="23" t="n">
        <v>1351</v>
      </c>
      <c r="B1352" s="24" t="n">
        <v>42727</v>
      </c>
      <c r="C1352" s="23" t="n">
        <v>9278</v>
      </c>
      <c r="D1352" s="25" t="n">
        <v>2264.644</v>
      </c>
      <c r="E1352" s="25" t="n">
        <v>260000</v>
      </c>
      <c r="F1352" s="25"/>
      <c r="G1352" s="25" t="n">
        <v>51.956</v>
      </c>
      <c r="H1352" s="25" t="n">
        <v>53.814</v>
      </c>
      <c r="I1352" s="25" t="n">
        <v>2.264</v>
      </c>
      <c r="J1352" s="25" t="n">
        <v>18892.639</v>
      </c>
      <c r="K1352" s="25" t="n">
        <v>866992</v>
      </c>
      <c r="L1352" s="25" t="n">
        <v>543</v>
      </c>
      <c r="M1352" s="25" t="n">
        <v>17.792</v>
      </c>
      <c r="N1352" s="25" t="n">
        <v>275610</v>
      </c>
      <c r="O1352" s="25" t="n">
        <v>12867</v>
      </c>
      <c r="P1352" s="25" t="n">
        <v>3588380</v>
      </c>
      <c r="Q1352" s="25" t="n">
        <v>114000</v>
      </c>
      <c r="R1352" s="25" t="n">
        <v>20206</v>
      </c>
      <c r="S1352" s="25" t="n">
        <v>12.35</v>
      </c>
      <c r="T1352" s="25" t="n">
        <v>127.4</v>
      </c>
      <c r="U1352" s="25" t="n">
        <v>19</v>
      </c>
      <c r="V1352" s="25" t="n">
        <v>90.4</v>
      </c>
      <c r="W1352" s="25" t="n">
        <v>117.52356</v>
      </c>
      <c r="X1352" s="25" t="n">
        <v>2.22222222222222</v>
      </c>
      <c r="Y1352" s="25" t="n">
        <v>2.53752493858337</v>
      </c>
      <c r="Z1352" s="25" t="n">
        <v>61.3541107177734</v>
      </c>
      <c r="AA1352" s="25" t="n">
        <v>322113</v>
      </c>
      <c r="AB1352" s="26"/>
      <c r="AC1352" s="27" t="n">
        <v>0</v>
      </c>
      <c r="AD1352" s="28" t="n">
        <v>170</v>
      </c>
      <c r="AE1352" s="28" t="n">
        <v>2.4</v>
      </c>
      <c r="AF1352" s="27"/>
      <c r="AG1352" s="29" t="n">
        <f aca="false">6753.47943187+0.36116788*I1352+0.01252571*N1352-22.85359542*V1352+0.00407811*AA1352-0.00067349*E1352</f>
        <v>9279.04786951232</v>
      </c>
      <c r="AH1352" s="29" t="n">
        <f aca="false">A1352*'Simple Linear Regression'!$B$18+'Simple Linear Regression'!$B$17</f>
        <v>9037.78944729494</v>
      </c>
      <c r="AI1352" s="29" t="n">
        <f aca="false">7491.3971+0.0137554*N1352-0.00058829*E1352-34.3283*V1352+0.30565*L1352+54.6031*M1352</f>
        <v>9163.7554792</v>
      </c>
      <c r="AJ1352" s="29" t="n">
        <f aca="false">7491.3971-0.00058829*E1352+0.30565*L1352+54.6031*M1352+0.0137554*N1352-34.3283*V1352</f>
        <v>9163.7554792</v>
      </c>
      <c r="AK1352" s="30" t="n">
        <f aca="false">11611.58410651-152.38769329*I626+0.00324611*N626-2.92151591*V626-0.00770426*AA626-0.00077781*E626</f>
        <v>9372.19942065489</v>
      </c>
      <c r="AL1352" s="29" t="n">
        <f aca="false">2192.59+2373.87*I1352+0.0316653*N1352-15.7623*V1352+0.00202406*AA1352-0.000740146*E1352-0.00963493*(I1352*N1352)</f>
        <v>9316.9175300528</v>
      </c>
      <c r="AM1352" s="30" t="n">
        <f aca="false">5205.907083+122.0638992*I1352+13.609808*(N1352/1000)-1.245906883*AD1352+0.7746840854*AE1352-134.2474226*AC1352-1547.125689*IF(AND(B1352&gt;=DATE(2020,3,20),B1352&lt;=DATE(2020,6,26)),1,0)</f>
        <v>9023.31400536376</v>
      </c>
      <c r="AN1352" s="30" t="n">
        <f aca="false">IF(ISNUMBER(C1353),C1353,AN1353)-0.8328750492*(AD1354-AD1353)+3.274150872*(AE1354-AE1353)+0.7954612886*((IF(ISNUMBER(C1353),C1353,AN1353)-IF(ISNUMBER(C1352),C1352,AN1352))-(-0.8328750492*(AD1353-AD1352)+3.274150872*(AE1353-AE1352)))-1.394571582*AO1353+0.4181414112*AO1352</f>
        <v>7724.0409370637</v>
      </c>
      <c r="AP1352" s="31" t="n">
        <f aca="false">AQ1352+AR1351+'ARIMAX(1,1,1) Model'!$C$19*(AR1351-AR1350)+'ARIMAX(1,1,1) Model'!$C$20*AS1351</f>
        <v>9045.56643491576</v>
      </c>
      <c r="AQ1352" s="31" t="n">
        <f aca="false">'ARIMAX(1,1,1) Model'!$C$6*I1352+'ARIMAX(1,1,1) Model'!$C$7*N1352/1000+'ARIMAX(1,1,1) Model'!$C$8*AD1352+'ARIMAX(1,1,1) Model'!$C$9*AE1352+'ARIMAX(1,1,1) Model'!$C$10*AC1352+'ARIMAX(1,1,1) Model'!$C$11*IF(AND(B1352&gt;='ARIMAX(1,1,1) Model'!$C$25,B1352&lt;='ARIMAX(1,1,1) Model'!$C$26),1,0)+'ARIMAX(1,1,1) Model'!$C$12*E1352/1000+'ARIMAX(1,1,1) Model'!$C$13*V1352+'ARIMAX(1,1,1) Model'!$C$14*A1352+'ARIMAX(1,1,1) Model'!$C$15*SIN(2*PI()*A1352/'ARIMAX(1,1,1) Model'!$C$24)+'ARIMAX(1,1,1) Model'!$C$16*COS(2*PI()*A1352/'ARIMAX(1,1,1) Model'!$C$24)+'ARIMAX(1,1,1) Model'!$C$17*SIN(4*PI()*A1352/'ARIMAX(1,1,1) Model'!$C$24)+'ARIMAX(1,1,1) Model'!$C$18*COS(4*PI()*A1352/'ARIMAX(1,1,1) Model'!$C$24)</f>
        <v>2387.637734338</v>
      </c>
      <c r="AR1352" s="31" t="n">
        <f aca="false">IF(ISNUMBER(C1352),C1352,AP1352)-AQ1352</f>
        <v>6890.362265662</v>
      </c>
      <c r="AS1352" s="31" t="n">
        <f aca="false">IF(ISNUMBER(C1352),C1352-AP1352,0)</f>
        <v>232.433565084242</v>
      </c>
      <c r="AT1352" s="32"/>
      <c r="AU1352" s="33"/>
      <c r="AV1352" s="33"/>
      <c r="AW1352" s="31"/>
      <c r="AX1352" s="31"/>
    </row>
    <row r="1353" customFormat="false" ht="16.5" hidden="false" customHeight="true" outlineLevel="0" collapsed="false">
      <c r="A1353" s="23" t="n">
        <v>1352</v>
      </c>
      <c r="B1353" s="24" t="n">
        <v>42734</v>
      </c>
      <c r="C1353" s="23" t="n">
        <v>8465</v>
      </c>
      <c r="D1353" s="25" t="n">
        <v>2251.7225</v>
      </c>
      <c r="E1353" s="25" t="n">
        <v>257000</v>
      </c>
      <c r="F1353" s="25"/>
      <c r="G1353" s="25" t="n">
        <v>53.595</v>
      </c>
      <c r="H1353" s="25" t="n">
        <v>54.96</v>
      </c>
      <c r="I1353" s="25" t="n">
        <v>2.309</v>
      </c>
      <c r="J1353" s="25" t="n">
        <v>18892.639</v>
      </c>
      <c r="K1353" s="25" t="n">
        <v>866992</v>
      </c>
      <c r="L1353" s="25" t="n">
        <v>543</v>
      </c>
      <c r="M1353" s="25" t="n">
        <v>17.792</v>
      </c>
      <c r="N1353" s="25" t="n">
        <v>275610</v>
      </c>
      <c r="O1353" s="25" t="n">
        <v>12867</v>
      </c>
      <c r="P1353" s="25" t="n">
        <v>3588380</v>
      </c>
      <c r="Q1353" s="25" t="n">
        <v>114000</v>
      </c>
      <c r="R1353" s="25" t="n">
        <v>20206</v>
      </c>
      <c r="S1353" s="25" t="n">
        <v>12.35</v>
      </c>
      <c r="T1353" s="25" t="n">
        <v>127.4</v>
      </c>
      <c r="U1353" s="25" t="n">
        <v>19</v>
      </c>
      <c r="V1353" s="25" t="n">
        <v>90.4</v>
      </c>
      <c r="W1353" s="25" t="n">
        <v>118.641</v>
      </c>
      <c r="X1353" s="25" t="n">
        <v>2.22222222222222</v>
      </c>
      <c r="Y1353" s="25" t="n">
        <v>2.53752493858337</v>
      </c>
      <c r="Z1353" s="25" t="n">
        <v>61.3541107177734</v>
      </c>
      <c r="AA1353" s="25" t="n">
        <v>322113</v>
      </c>
      <c r="AB1353" s="26"/>
      <c r="AC1353" s="27" t="n">
        <v>1</v>
      </c>
      <c r="AD1353" s="28" t="n">
        <v>122.2</v>
      </c>
      <c r="AE1353" s="28" t="n">
        <v>6.9</v>
      </c>
      <c r="AF1353" s="27"/>
      <c r="AG1353" s="29" t="n">
        <f aca="false">6753.47943187+0.36116788*I1353+0.01252571*N1353-22.85359542*V1353+0.00407811*AA1353-0.00067349*E1353</f>
        <v>9281.08459206692</v>
      </c>
      <c r="AH1353" s="29" t="n">
        <f aca="false">A1353*'Simple Linear Regression'!$B$18+'Simple Linear Regression'!$B$17</f>
        <v>9038.64248437884</v>
      </c>
      <c r="AI1353" s="29" t="n">
        <f aca="false">7491.3971+0.0137554*N1353-0.00058829*E1353-34.3283*V1353+0.30565*L1353+54.6031*M1353</f>
        <v>9165.5203492</v>
      </c>
      <c r="AJ1353" s="29" t="n">
        <f aca="false">7491.3971-0.00058829*E1353+0.30565*L1353+54.6031*M1353+0.0137554*N1353-34.3283*V1353</f>
        <v>9165.5203492</v>
      </c>
      <c r="AK1353" s="30" t="n">
        <f aca="false">11611.58410651-152.38769329*I627+0.00324611*N627-2.92151591*V627-0.00770426*AA627-0.00077781*E627</f>
        <v>9366.17694294883</v>
      </c>
      <c r="AL1353" s="29" t="n">
        <f aca="false">2192.59+2373.87*I1353+0.0316653*N1353-15.7623*V1353+0.00202406*AA1353-0.000740146*E1353-0.00963493*(I1353*N1353)</f>
        <v>9306.4653804743</v>
      </c>
      <c r="AM1353" s="30" t="n">
        <f aca="false">5205.907083+122.0638992*I1353+13.609808*(N1353/1000)-1.245906883*AD1353+0.7746840854*AE1353-134.2474226*AC1353-1547.125689*IF(AND(B1353&gt;=DATE(2020,3,20),B1353&lt;=DATE(2020,6,26)),1,0)</f>
        <v>8957.59988561946</v>
      </c>
      <c r="AN1353" s="30" t="n">
        <f aca="false">IF(ISNUMBER(C1354),C1354,AN1354)-0.8328750492*(AD1355-AD1354)+3.274150872*(AE1355-AE1354)+0.7954612886*((IF(ISNUMBER(C1354),C1354,AN1354)-IF(ISNUMBER(C1353),C1353,AN1353))-(-0.8328750492*(AD1354-AD1353)+3.274150872*(AE1354-AE1353)))-1.394571582*AO1354+0.4181414112*AO1353</f>
        <v>8512.69757129797</v>
      </c>
      <c r="AP1353" s="31" t="n">
        <f aca="false">AQ1353+AR1352+'ARIMAX(1,1,1) Model'!$C$19*(AR1352-AR1351)+'ARIMAX(1,1,1) Model'!$C$20*AS1352</f>
        <v>8908.29886410766</v>
      </c>
      <c r="AQ1353" s="31" t="n">
        <f aca="false">'ARIMAX(1,1,1) Model'!$C$6*I1353+'ARIMAX(1,1,1) Model'!$C$7*N1353/1000+'ARIMAX(1,1,1) Model'!$C$8*AD1353+'ARIMAX(1,1,1) Model'!$C$9*AE1353+'ARIMAX(1,1,1) Model'!$C$10*AC1353+'ARIMAX(1,1,1) Model'!$C$11*IF(AND(B1353&gt;='ARIMAX(1,1,1) Model'!$C$25,B1353&lt;='ARIMAX(1,1,1) Model'!$C$26),1,0)+'ARIMAX(1,1,1) Model'!$C$12*E1353/1000+'ARIMAX(1,1,1) Model'!$C$13*V1353+'ARIMAX(1,1,1) Model'!$C$14*A1353+'ARIMAX(1,1,1) Model'!$C$15*SIN(2*PI()*A1353/'ARIMAX(1,1,1) Model'!$C$24)+'ARIMAX(1,1,1) Model'!$C$16*COS(2*PI()*A1353/'ARIMAX(1,1,1) Model'!$C$24)+'ARIMAX(1,1,1) Model'!$C$17*SIN(4*PI()*A1353/'ARIMAX(1,1,1) Model'!$C$24)+'ARIMAX(1,1,1) Model'!$C$18*COS(4*PI()*A1353/'ARIMAX(1,1,1) Model'!$C$24)</f>
        <v>2222.50368269271</v>
      </c>
      <c r="AR1353" s="31" t="n">
        <f aca="false">IF(ISNUMBER(C1353),C1353,AP1353)-AQ1353</f>
        <v>6242.49631730729</v>
      </c>
      <c r="AS1353" s="31" t="n">
        <f aca="false">IF(ISNUMBER(C1353),C1353-AP1353,0)</f>
        <v>-443.298864107659</v>
      </c>
      <c r="AT1353" s="32"/>
      <c r="AU1353" s="33"/>
      <c r="AV1353" s="33"/>
      <c r="AW1353" s="31"/>
      <c r="AX1353" s="31"/>
    </row>
    <row r="1354" customFormat="false" ht="16.5" hidden="false" customHeight="true" outlineLevel="0" collapsed="false">
      <c r="A1354" s="23" t="n">
        <v>1353</v>
      </c>
      <c r="B1354" s="24" t="n">
        <v>42741</v>
      </c>
      <c r="C1354" s="23" t="n">
        <v>8470</v>
      </c>
      <c r="D1354" s="25" t="n">
        <v>2268.64</v>
      </c>
      <c r="E1354" s="25" t="n">
        <v>244000</v>
      </c>
      <c r="F1354" s="25"/>
      <c r="G1354" s="25" t="n">
        <v>53.3425</v>
      </c>
      <c r="H1354" s="25" t="n">
        <v>55.1275</v>
      </c>
      <c r="I1354" s="25" t="n">
        <v>2.377</v>
      </c>
      <c r="J1354" s="25" t="n">
        <v>18892.639</v>
      </c>
      <c r="K1354" s="25" t="n">
        <v>866992</v>
      </c>
      <c r="L1354" s="25" t="n">
        <v>580</v>
      </c>
      <c r="M1354" s="25" t="n">
        <v>17.792</v>
      </c>
      <c r="N1354" s="25" t="n">
        <v>275610</v>
      </c>
      <c r="O1354" s="25" t="n">
        <v>12893</v>
      </c>
      <c r="P1354" s="25" t="n">
        <v>3588380</v>
      </c>
      <c r="Q1354" s="25" t="n">
        <v>114000</v>
      </c>
      <c r="R1354" s="25" t="n">
        <v>20206</v>
      </c>
      <c r="S1354" s="25" t="n">
        <v>12.35</v>
      </c>
      <c r="T1354" s="25" t="n">
        <v>127.4</v>
      </c>
      <c r="U1354" s="25" t="n">
        <v>19</v>
      </c>
      <c r="V1354" s="25" t="n">
        <v>85.4</v>
      </c>
      <c r="W1354" s="25" t="n">
        <v>118.79785</v>
      </c>
      <c r="X1354" s="25" t="n">
        <v>2.22222222222222</v>
      </c>
      <c r="Y1354" s="25" t="n">
        <v>2.53752493858337</v>
      </c>
      <c r="Z1354" s="25" t="n">
        <v>61.3541107177734</v>
      </c>
      <c r="AA1354" s="25" t="n">
        <v>322113</v>
      </c>
      <c r="AB1354" s="26"/>
      <c r="AC1354" s="27" t="n">
        <v>1</v>
      </c>
      <c r="AD1354" s="28" t="n">
        <v>158.5</v>
      </c>
      <c r="AE1354" s="28" t="n">
        <v>0.6</v>
      </c>
      <c r="AF1354" s="27"/>
      <c r="AG1354" s="29" t="n">
        <f aca="false">6753.47943187+0.36116788*I1354+0.01252571*N1354-22.85359542*V1354+0.00407811*AA1354-0.00067349*E1354</f>
        <v>9404.13249858276</v>
      </c>
      <c r="AH1354" s="29" t="n">
        <f aca="false">A1354*'Simple Linear Regression'!$B$18+'Simple Linear Regression'!$B$17</f>
        <v>9039.49552146275</v>
      </c>
      <c r="AI1354" s="29" t="n">
        <f aca="false">7491.3971+0.0137554*N1354-0.00058829*E1354-34.3283*V1354+0.30565*L1354+54.6031*M1354</f>
        <v>9356.1186692</v>
      </c>
      <c r="AJ1354" s="29" t="n">
        <f aca="false">7491.3971-0.00058829*E1354+0.30565*L1354+54.6031*M1354+0.0137554*N1354-34.3283*V1354</f>
        <v>9356.1186692</v>
      </c>
      <c r="AK1354" s="30" t="n">
        <f aca="false">11611.58410651-152.38769329*I628+0.00324611*N628-2.92151591*V628-0.00770426*AA628-0.00077781*E628</f>
        <v>9338.38141637017</v>
      </c>
      <c r="AL1354" s="29" t="n">
        <f aca="false">2192.59+2373.87*I1354+0.0316653*N1354-15.7623*V1354+0.00202406*AA1354-0.000740146*E1354-0.00963493*(I1354*N1354)</f>
        <v>9375.7490905779</v>
      </c>
      <c r="AM1354" s="30" t="n">
        <f aca="false">5205.907083+122.0638992*I1354+13.609808*(N1354/1000)-1.245906883*AD1354+0.7746840854*AE1354-134.2474226*AC1354-1547.125689*IF(AND(B1354&gt;=DATE(2020,3,20),B1354&lt;=DATE(2020,6,26)),1,0)</f>
        <v>8915.79330117414</v>
      </c>
      <c r="AN1354" s="30" t="n">
        <f aca="false">IF(ISNUMBER(C1355),C1355,AN1355)-0.8328750492*(AD1356-AD1355)+3.274150872*(AE1356-AE1355)+0.7954612886*((IF(ISNUMBER(C1355),C1355,AN1355)-IF(ISNUMBER(C1354),C1354,AN1354))-(-0.8328750492*(AD1355-AD1354)+3.274150872*(AE1355-AE1354)))-1.394571582*AO1355+0.4181414112*AO1354</f>
        <v>7791.81062899169</v>
      </c>
      <c r="AP1354" s="31" t="n">
        <f aca="false">AQ1354+AR1353+'ARIMAX(1,1,1) Model'!$C$19*(AR1353-AR1352)+'ARIMAX(1,1,1) Model'!$C$20*AS1353</f>
        <v>8691.95238938192</v>
      </c>
      <c r="AQ1354" s="31" t="n">
        <f aca="false">'ARIMAX(1,1,1) Model'!$C$6*I1354+'ARIMAX(1,1,1) Model'!$C$7*N1354/1000+'ARIMAX(1,1,1) Model'!$C$8*AD1354+'ARIMAX(1,1,1) Model'!$C$9*AE1354+'ARIMAX(1,1,1) Model'!$C$10*AC1354+'ARIMAX(1,1,1) Model'!$C$11*IF(AND(B1354&gt;='ARIMAX(1,1,1) Model'!$C$25,B1354&lt;='ARIMAX(1,1,1) Model'!$C$26),1,0)+'ARIMAX(1,1,1) Model'!$C$12*E1354/1000+'ARIMAX(1,1,1) Model'!$C$13*V1354+'ARIMAX(1,1,1) Model'!$C$14*A1354+'ARIMAX(1,1,1) Model'!$C$15*SIN(2*PI()*A1354/'ARIMAX(1,1,1) Model'!$C$24)+'ARIMAX(1,1,1) Model'!$C$16*COS(2*PI()*A1354/'ARIMAX(1,1,1) Model'!$C$24)+'ARIMAX(1,1,1) Model'!$C$17*SIN(4*PI()*A1354/'ARIMAX(1,1,1) Model'!$C$24)+'ARIMAX(1,1,1) Model'!$C$18*COS(4*PI()*A1354/'ARIMAX(1,1,1) Model'!$C$24)</f>
        <v>2113.63751502838</v>
      </c>
      <c r="AR1354" s="31" t="n">
        <f aca="false">IF(ISNUMBER(C1354),C1354,AP1354)-AQ1354</f>
        <v>6356.36248497162</v>
      </c>
      <c r="AS1354" s="31" t="n">
        <f aca="false">IF(ISNUMBER(C1354),C1354-AP1354,0)</f>
        <v>-221.952389381924</v>
      </c>
      <c r="AT1354" s="32"/>
      <c r="AU1354" s="33"/>
      <c r="AV1354" s="33"/>
      <c r="AW1354" s="31"/>
      <c r="AX1354" s="31"/>
    </row>
    <row r="1355" customFormat="false" ht="16.5" hidden="false" customHeight="true" outlineLevel="0" collapsed="false">
      <c r="A1355" s="23" t="n">
        <v>1354</v>
      </c>
      <c r="B1355" s="24" t="n">
        <v>42748</v>
      </c>
      <c r="C1355" s="23" t="n">
        <v>8069</v>
      </c>
      <c r="D1355" s="25" t="n">
        <v>2271.64</v>
      </c>
      <c r="E1355" s="25" t="n">
        <v>245000</v>
      </c>
      <c r="F1355" s="25"/>
      <c r="G1355" s="25" t="n">
        <v>52.066</v>
      </c>
      <c r="H1355" s="25" t="n">
        <v>54.016</v>
      </c>
      <c r="I1355" s="25" t="n">
        <v>2.388</v>
      </c>
      <c r="J1355" s="25" t="n">
        <v>18892.639</v>
      </c>
      <c r="K1355" s="25" t="n">
        <v>886614</v>
      </c>
      <c r="L1355" s="25" t="n">
        <v>580</v>
      </c>
      <c r="M1355" s="25" t="n">
        <v>17.792</v>
      </c>
      <c r="N1355" s="25" t="n">
        <v>275610</v>
      </c>
      <c r="O1355" s="25" t="n">
        <v>12893</v>
      </c>
      <c r="P1355" s="25" t="n">
        <v>3588380</v>
      </c>
      <c r="Q1355" s="25" t="n">
        <v>114000</v>
      </c>
      <c r="R1355" s="25" t="n">
        <v>20206</v>
      </c>
      <c r="S1355" s="25" t="n">
        <v>12.35</v>
      </c>
      <c r="T1355" s="25" t="n">
        <v>127.4</v>
      </c>
      <c r="U1355" s="25" t="n">
        <v>19</v>
      </c>
      <c r="V1355" s="25" t="n">
        <v>85.4</v>
      </c>
      <c r="W1355" s="25" t="n">
        <v>118.58</v>
      </c>
      <c r="X1355" s="25" t="n">
        <v>2.22222222222222</v>
      </c>
      <c r="Y1355" s="25" t="n">
        <v>2.53752493858337</v>
      </c>
      <c r="Z1355" s="25" t="n">
        <v>61.3541107177734</v>
      </c>
      <c r="AA1355" s="25" t="n">
        <v>322113</v>
      </c>
      <c r="AB1355" s="26"/>
      <c r="AC1355" s="27" t="n">
        <v>0</v>
      </c>
      <c r="AD1355" s="28" t="n">
        <v>171.2</v>
      </c>
      <c r="AE1355" s="28" t="n">
        <v>3.3</v>
      </c>
      <c r="AF1355" s="27"/>
      <c r="AG1355" s="29" t="n">
        <f aca="false">6753.47943187+0.36116788*I1355+0.01252571*N1355-22.85359542*V1355+0.00407811*AA1355-0.00067349*E1355</f>
        <v>9403.46298142944</v>
      </c>
      <c r="AH1355" s="29" t="n">
        <f aca="false">A1355*'Simple Linear Regression'!$B$18+'Simple Linear Regression'!$B$17</f>
        <v>9040.34855854665</v>
      </c>
      <c r="AI1355" s="29" t="n">
        <f aca="false">7491.3971+0.0137554*N1355-0.00058829*E1355-34.3283*V1355+0.30565*L1355+54.6031*M1355</f>
        <v>9355.5303792</v>
      </c>
      <c r="AJ1355" s="29" t="n">
        <f aca="false">7491.3971-0.00058829*E1355+0.30565*L1355+54.6031*M1355+0.0137554*N1355-34.3283*V1355</f>
        <v>9355.5303792</v>
      </c>
      <c r="AK1355" s="30" t="n">
        <f aca="false">11611.58410651-152.38769329*I629+0.00324611*N629-2.92151591*V629-0.00770426*AA629-0.00077781*E629</f>
        <v>9344.08003090697</v>
      </c>
      <c r="AL1355" s="29" t="n">
        <f aca="false">2192.59+2373.87*I1355+0.0316653*N1355-15.7623*V1355+0.00202406*AA1355-0.000740146*E1355-0.00963493*(I1355*N1355)</f>
        <v>9371.9112009476</v>
      </c>
      <c r="AM1355" s="30" t="n">
        <f aca="false">5205.907083+122.0638992*I1355+13.609808*(N1355/1000)-1.245906883*AD1355+0.7746840854*AE1355-134.2474226*AC1355-1547.125689*IF(AND(B1355&gt;=DATE(2020,3,20),B1355&lt;=DATE(2020,6,26)),1,0)</f>
        <v>9037.65205628182</v>
      </c>
      <c r="AN1355" s="30" t="n">
        <f aca="false">IF(ISNUMBER(C1356),C1356,AN1356)-0.8328750492*(AD1357-AD1356)+3.274150872*(AE1357-AE1356)+0.7954612886*((IF(ISNUMBER(C1356),C1356,AN1356)-IF(ISNUMBER(C1355),C1355,AN1355))-(-0.8328750492*(AD1356-AD1355)+3.274150872*(AE1356-AE1355)))-1.394571582*AO1356+0.4181414112*AO1355</f>
        <v>7971.80044876669</v>
      </c>
      <c r="AP1355" s="31" t="n">
        <f aca="false">AQ1355+AR1354+'ARIMAX(1,1,1) Model'!$C$19*(AR1354-AR1353)+'ARIMAX(1,1,1) Model'!$C$20*AS1354</f>
        <v>8781.46901429183</v>
      </c>
      <c r="AQ1355" s="31" t="n">
        <f aca="false">'ARIMAX(1,1,1) Model'!$C$6*I1355+'ARIMAX(1,1,1) Model'!$C$7*N1355/1000+'ARIMAX(1,1,1) Model'!$C$8*AD1355+'ARIMAX(1,1,1) Model'!$C$9*AE1355+'ARIMAX(1,1,1) Model'!$C$10*AC1355+'ARIMAX(1,1,1) Model'!$C$11*IF(AND(B1355&gt;='ARIMAX(1,1,1) Model'!$C$25,B1355&lt;='ARIMAX(1,1,1) Model'!$C$26),1,0)+'ARIMAX(1,1,1) Model'!$C$12*E1355/1000+'ARIMAX(1,1,1) Model'!$C$13*V1355+'ARIMAX(1,1,1) Model'!$C$14*A1355+'ARIMAX(1,1,1) Model'!$C$15*SIN(2*PI()*A1355/'ARIMAX(1,1,1) Model'!$C$24)+'ARIMAX(1,1,1) Model'!$C$16*COS(2*PI()*A1355/'ARIMAX(1,1,1) Model'!$C$24)+'ARIMAX(1,1,1) Model'!$C$17*SIN(4*PI()*A1355/'ARIMAX(1,1,1) Model'!$C$24)+'ARIMAX(1,1,1) Model'!$C$18*COS(4*PI()*A1355/'ARIMAX(1,1,1) Model'!$C$24)</f>
        <v>2214.22529381182</v>
      </c>
      <c r="AR1355" s="31" t="n">
        <f aca="false">IF(ISNUMBER(C1355),C1355,AP1355)-AQ1355</f>
        <v>5854.77470618818</v>
      </c>
      <c r="AS1355" s="31" t="n">
        <f aca="false">IF(ISNUMBER(C1355),C1355-AP1355,0)</f>
        <v>-712.469014291828</v>
      </c>
      <c r="AT1355" s="32"/>
      <c r="AU1355" s="33"/>
      <c r="AV1355" s="33"/>
      <c r="AW1355" s="31"/>
      <c r="AX1355" s="31"/>
    </row>
    <row r="1356" customFormat="false" ht="16.5" hidden="false" customHeight="true" outlineLevel="0" collapsed="false">
      <c r="A1356" s="23" t="n">
        <v>1355</v>
      </c>
      <c r="B1356" s="24" t="n">
        <v>42755</v>
      </c>
      <c r="C1356" s="23" t="n">
        <v>8039</v>
      </c>
      <c r="D1356" s="25" t="n">
        <v>2268.695</v>
      </c>
      <c r="E1356" s="25" t="n">
        <v>240000</v>
      </c>
      <c r="F1356" s="25"/>
      <c r="G1356" s="25" t="n">
        <v>51.8225</v>
      </c>
      <c r="H1356" s="25" t="n">
        <v>54.194</v>
      </c>
      <c r="I1356" s="25" t="n">
        <v>2.358</v>
      </c>
      <c r="J1356" s="25" t="n">
        <v>18892.639</v>
      </c>
      <c r="K1356" s="25" t="n">
        <v>886614</v>
      </c>
      <c r="L1356" s="25" t="n">
        <v>580</v>
      </c>
      <c r="M1356" s="25" t="n">
        <v>18.277</v>
      </c>
      <c r="N1356" s="25" t="n">
        <v>255154</v>
      </c>
      <c r="O1356" s="25" t="n">
        <v>12893</v>
      </c>
      <c r="P1356" s="25" t="n">
        <v>3588380</v>
      </c>
      <c r="Q1356" s="25" t="n">
        <v>114000</v>
      </c>
      <c r="R1356" s="25" t="n">
        <v>20206</v>
      </c>
      <c r="S1356" s="25" t="n">
        <v>12.35</v>
      </c>
      <c r="T1356" s="25" t="n">
        <v>127.4</v>
      </c>
      <c r="U1356" s="25" t="n">
        <v>19</v>
      </c>
      <c r="V1356" s="25" t="n">
        <v>85.4</v>
      </c>
      <c r="W1356" s="25" t="n">
        <v>118.35202</v>
      </c>
      <c r="X1356" s="25" t="n">
        <v>2.22222222222222</v>
      </c>
      <c r="Y1356" s="25" t="n">
        <v>2.81219100952148</v>
      </c>
      <c r="Z1356" s="25" t="n">
        <v>63.9006729125977</v>
      </c>
      <c r="AA1356" s="25" t="n">
        <v>322113</v>
      </c>
      <c r="AB1356" s="26"/>
      <c r="AC1356" s="27" t="n">
        <v>0</v>
      </c>
      <c r="AD1356" s="28" t="n">
        <v>116</v>
      </c>
      <c r="AE1356" s="28" t="n">
        <v>1.6</v>
      </c>
      <c r="AF1356" s="27"/>
      <c r="AG1356" s="29" t="n">
        <f aca="false">6753.47943187+0.36116788*I1356+0.01252571*N1356-22.85359542*V1356+0.00407811*AA1356-0.00067349*E1356</f>
        <v>9150.59367263304</v>
      </c>
      <c r="AH1356" s="29" t="n">
        <f aca="false">A1356*'Simple Linear Regression'!$B$18+'Simple Linear Regression'!$B$17</f>
        <v>9041.20159563055</v>
      </c>
      <c r="AI1356" s="29" t="n">
        <f aca="false">7491.3971+0.0137554*N1356-0.00058829*E1356-34.3283*V1356+0.30565*L1356+54.6031*M1356</f>
        <v>9103.5738703</v>
      </c>
      <c r="AJ1356" s="29" t="n">
        <f aca="false">7491.3971-0.00058829*E1356+0.30565*L1356+54.6031*M1356+0.0137554*N1356-34.3283*V1356</f>
        <v>9103.5738703</v>
      </c>
      <c r="AK1356" s="30" t="n">
        <f aca="false">11611.58410651-152.38769329*I630+0.00324611*N630-2.92151591*V630-0.00770426*AA630-0.00077781*E630</f>
        <v>9324.3941324826</v>
      </c>
      <c r="AL1356" s="29" t="n">
        <f aca="false">2192.59+2373.87*I1356+0.0316653*N1356-15.7623*V1356+0.00202406*AA1356-0.000740146*E1356-0.00963493*(I1356*N1356)</f>
        <v>9201.05818387924</v>
      </c>
      <c r="AM1356" s="30" t="n">
        <f aca="false">5205.907083+122.0638992*I1356+13.609808*(N1356/1000)-1.245906883*AD1356+0.7746840854*AE1356-134.2474226*AC1356-1547.125689*IF(AND(B1356&gt;=DATE(2020,3,20),B1356&lt;=DATE(2020,6,26)),1,0)</f>
        <v>8823.04500385424</v>
      </c>
      <c r="AN1356" s="30" t="n">
        <f aca="false">IF(ISNUMBER(C1357),C1357,AN1357)-0.8328750492*(AD1358-AD1357)+3.274150872*(AE1358-AE1357)+0.7954612886*((IF(ISNUMBER(C1357),C1357,AN1357)-IF(ISNUMBER(C1356),C1356,AN1356))-(-0.8328750492*(AD1357-AD1356)+3.274150872*(AE1357-AE1356)))-1.394571582*AO1357+0.4181414112*AO1356</f>
        <v>8509.68770319667</v>
      </c>
      <c r="AP1356" s="31" t="n">
        <f aca="false">AQ1356+AR1355+'ARIMAX(1,1,1) Model'!$C$19*(AR1355-AR1354)+'ARIMAX(1,1,1) Model'!$C$20*AS1355</f>
        <v>8598.1314853363</v>
      </c>
      <c r="AQ1356" s="31" t="n">
        <f aca="false">'ARIMAX(1,1,1) Model'!$C$6*I1356+'ARIMAX(1,1,1) Model'!$C$7*N1356/1000+'ARIMAX(1,1,1) Model'!$C$8*AD1356+'ARIMAX(1,1,1) Model'!$C$9*AE1356+'ARIMAX(1,1,1) Model'!$C$10*AC1356+'ARIMAX(1,1,1) Model'!$C$11*IF(AND(B1356&gt;='ARIMAX(1,1,1) Model'!$C$25,B1356&lt;='ARIMAX(1,1,1) Model'!$C$26),1,0)+'ARIMAX(1,1,1) Model'!$C$12*E1356/1000+'ARIMAX(1,1,1) Model'!$C$13*V1356+'ARIMAX(1,1,1) Model'!$C$14*A1356+'ARIMAX(1,1,1) Model'!$C$15*SIN(2*PI()*A1356/'ARIMAX(1,1,1) Model'!$C$24)+'ARIMAX(1,1,1) Model'!$C$16*COS(2*PI()*A1356/'ARIMAX(1,1,1) Model'!$C$24)+'ARIMAX(1,1,1) Model'!$C$17*SIN(4*PI()*A1356/'ARIMAX(1,1,1) Model'!$C$24)+'ARIMAX(1,1,1) Model'!$C$18*COS(4*PI()*A1356/'ARIMAX(1,1,1) Model'!$C$24)</f>
        <v>2150.99586388548</v>
      </c>
      <c r="AR1356" s="31" t="n">
        <f aca="false">IF(ISNUMBER(C1356),C1356,AP1356)-AQ1356</f>
        <v>5888.00413611452</v>
      </c>
      <c r="AS1356" s="31" t="n">
        <f aca="false">IF(ISNUMBER(C1356),C1356-AP1356,0)</f>
        <v>-559.1314853363</v>
      </c>
      <c r="AT1356" s="32"/>
      <c r="AU1356" s="33"/>
      <c r="AV1356" s="33"/>
      <c r="AW1356" s="31"/>
      <c r="AX1356" s="31"/>
    </row>
    <row r="1357" customFormat="false" ht="16.5" hidden="false" customHeight="true" outlineLevel="0" collapsed="false">
      <c r="A1357" s="23" t="n">
        <v>1356</v>
      </c>
      <c r="B1357" s="24" t="n">
        <v>42762</v>
      </c>
      <c r="C1357" s="23" t="n">
        <v>8310</v>
      </c>
      <c r="D1357" s="25" t="n">
        <v>2287.002</v>
      </c>
      <c r="E1357" s="25" t="n">
        <v>250000</v>
      </c>
      <c r="F1357" s="25"/>
      <c r="G1357" s="25" t="n">
        <v>52.742</v>
      </c>
      <c r="H1357" s="25" t="n">
        <v>54.906</v>
      </c>
      <c r="I1357" s="25" t="n">
        <v>2.326</v>
      </c>
      <c r="J1357" s="25" t="n">
        <v>18892.639</v>
      </c>
      <c r="K1357" s="25" t="n">
        <v>886614</v>
      </c>
      <c r="L1357" s="25" t="n">
        <v>580</v>
      </c>
      <c r="M1357" s="25" t="n">
        <v>18.277</v>
      </c>
      <c r="N1357" s="25" t="n">
        <v>255154</v>
      </c>
      <c r="O1357" s="25" t="n">
        <v>12893</v>
      </c>
      <c r="P1357" s="25" t="n">
        <v>3588380</v>
      </c>
      <c r="Q1357" s="25" t="n">
        <v>114000</v>
      </c>
      <c r="R1357" s="25" t="n">
        <v>20206</v>
      </c>
      <c r="S1357" s="25" t="n">
        <v>12.35</v>
      </c>
      <c r="T1357" s="25" t="n">
        <v>127.4</v>
      </c>
      <c r="U1357" s="25" t="n">
        <v>19</v>
      </c>
      <c r="V1357" s="25" t="n">
        <v>85.4</v>
      </c>
      <c r="W1357" s="25" t="n">
        <v>117.769333333333</v>
      </c>
      <c r="X1357" s="25" t="n">
        <v>2.22222222222222</v>
      </c>
      <c r="Y1357" s="25" t="n">
        <v>2.81219100952148</v>
      </c>
      <c r="Z1357" s="25" t="n">
        <v>63.9006729125977</v>
      </c>
      <c r="AA1357" s="25" t="n">
        <v>322113</v>
      </c>
      <c r="AB1357" s="26"/>
      <c r="AC1357" s="27" t="n">
        <v>0</v>
      </c>
      <c r="AD1357" s="28" t="n">
        <v>125.9</v>
      </c>
      <c r="AE1357" s="28" t="n">
        <v>0.7</v>
      </c>
      <c r="AF1357" s="27"/>
      <c r="AG1357" s="29" t="n">
        <f aca="false">6753.47943187+0.36116788*I1357+0.01252571*N1357-22.85359542*V1357+0.00407811*AA1357-0.00067349*E1357</f>
        <v>9143.84721526088</v>
      </c>
      <c r="AH1357" s="29" t="n">
        <f aca="false">A1357*'Simple Linear Regression'!$B$18+'Simple Linear Regression'!$B$17</f>
        <v>9042.05463271446</v>
      </c>
      <c r="AI1357" s="29" t="n">
        <f aca="false">7491.3971+0.0137554*N1357-0.00058829*E1357-34.3283*V1357+0.30565*L1357+54.6031*M1357</f>
        <v>9097.6909703</v>
      </c>
      <c r="AJ1357" s="29" t="n">
        <f aca="false">7491.3971-0.00058829*E1357+0.30565*L1357+54.6031*M1357+0.0137554*N1357-34.3283*V1357</f>
        <v>9097.6909703</v>
      </c>
      <c r="AK1357" s="30" t="n">
        <f aca="false">11611.58410651-152.38769329*I631+0.00324611*N631-2.92151591*V631-0.00770426*AA631-0.00077781*E631</f>
        <v>9323.92109786918</v>
      </c>
      <c r="AL1357" s="29" t="n">
        <f aca="false">2192.59+2373.87*I1357+0.0316653*N1357-15.7623*V1357+0.00202406*AA1357-0.000740146*E1357-0.00963493*(I1357*N1357)</f>
        <v>9196.36139361428</v>
      </c>
      <c r="AM1357" s="30" t="n">
        <f aca="false">5205.907083+122.0638992*I1357+13.609808*(N1357/1000)-1.245906883*AD1357+0.7746840854*AE1357-134.2474226*AC1357-1547.125689*IF(AND(B1357&gt;=DATE(2020,3,20),B1357&lt;=DATE(2020,6,26)),1,0)</f>
        <v>8806.10726526128</v>
      </c>
      <c r="AN1357" s="30" t="n">
        <f aca="false">IF(ISNUMBER(C1358),C1358,AN1358)-0.8328750492*(AD1359-AD1358)+3.274150872*(AE1359-AE1358)+0.7954612886*((IF(ISNUMBER(C1358),C1358,AN1358)-IF(ISNUMBER(C1357),C1357,AN1357))-(-0.8328750492*(AD1358-AD1357)+3.274150872*(AE1358-AE1357)))-1.394571582*AO1358+0.4181414112*AO1357</f>
        <v>9491.14511546356</v>
      </c>
      <c r="AP1357" s="31" t="n">
        <f aca="false">AQ1357+AR1356+'ARIMAX(1,1,1) Model'!$C$19*(AR1356-AR1355)+'ARIMAX(1,1,1) Model'!$C$20*AS1356</f>
        <v>8540.85498602833</v>
      </c>
      <c r="AQ1357" s="31" t="n">
        <f aca="false">'ARIMAX(1,1,1) Model'!$C$6*I1357+'ARIMAX(1,1,1) Model'!$C$7*N1357/1000+'ARIMAX(1,1,1) Model'!$C$8*AD1357+'ARIMAX(1,1,1) Model'!$C$9*AE1357+'ARIMAX(1,1,1) Model'!$C$10*AC1357+'ARIMAX(1,1,1) Model'!$C$11*IF(AND(B1357&gt;='ARIMAX(1,1,1) Model'!$C$25,B1357&lt;='ARIMAX(1,1,1) Model'!$C$26),1,0)+'ARIMAX(1,1,1) Model'!$C$12*E1357/1000+'ARIMAX(1,1,1) Model'!$C$13*V1357+'ARIMAX(1,1,1) Model'!$C$14*A1357+'ARIMAX(1,1,1) Model'!$C$15*SIN(2*PI()*A1357/'ARIMAX(1,1,1) Model'!$C$24)+'ARIMAX(1,1,1) Model'!$C$16*COS(2*PI()*A1357/'ARIMAX(1,1,1) Model'!$C$24)+'ARIMAX(1,1,1) Model'!$C$17*SIN(4*PI()*A1357/'ARIMAX(1,1,1) Model'!$C$24)+'ARIMAX(1,1,1) Model'!$C$18*COS(4*PI()*A1357/'ARIMAX(1,1,1) Model'!$C$24)</f>
        <v>2146.34491099966</v>
      </c>
      <c r="AR1357" s="31" t="n">
        <f aca="false">IF(ISNUMBER(C1357),C1357,AP1357)-AQ1357</f>
        <v>6163.65508900034</v>
      </c>
      <c r="AS1357" s="31" t="n">
        <f aca="false">IF(ISNUMBER(C1357),C1357-AP1357,0)</f>
        <v>-230.854986028326</v>
      </c>
      <c r="AT1357" s="32"/>
      <c r="AU1357" s="33"/>
      <c r="AV1357" s="33"/>
      <c r="AW1357" s="31"/>
      <c r="AX1357" s="31"/>
    </row>
    <row r="1358" customFormat="false" ht="16.5" hidden="false" customHeight="true" outlineLevel="0" collapsed="false">
      <c r="A1358" s="23" t="n">
        <v>1357</v>
      </c>
      <c r="B1358" s="24" t="n">
        <v>42769</v>
      </c>
      <c r="C1358" s="23" t="n">
        <v>8941</v>
      </c>
      <c r="D1358" s="25" t="n">
        <v>2283.518</v>
      </c>
      <c r="E1358" s="25" t="n">
        <v>241000</v>
      </c>
      <c r="F1358" s="25"/>
      <c r="G1358" s="25" t="n">
        <v>53.328</v>
      </c>
      <c r="H1358" s="25" t="n">
        <v>55.534</v>
      </c>
      <c r="I1358" s="25" t="n">
        <v>2.296</v>
      </c>
      <c r="J1358" s="25" t="n">
        <v>18892.639</v>
      </c>
      <c r="K1358" s="25" t="n">
        <v>886614</v>
      </c>
      <c r="L1358" s="25" t="n">
        <v>580</v>
      </c>
      <c r="M1358" s="25" t="n">
        <v>18.277</v>
      </c>
      <c r="N1358" s="25" t="n">
        <v>255154</v>
      </c>
      <c r="O1358" s="25" t="n">
        <v>12893</v>
      </c>
      <c r="P1358" s="25" t="n">
        <v>3588380</v>
      </c>
      <c r="Q1358" s="25" t="n">
        <v>114000</v>
      </c>
      <c r="R1358" s="25" t="n">
        <v>20206</v>
      </c>
      <c r="S1358" s="25" t="n">
        <v>12.35</v>
      </c>
      <c r="T1358" s="25" t="n">
        <v>127.4</v>
      </c>
      <c r="U1358" s="25" t="n">
        <v>19</v>
      </c>
      <c r="V1358" s="25" t="n">
        <v>85.4</v>
      </c>
      <c r="W1358" s="25" t="n">
        <v>117.11702</v>
      </c>
      <c r="X1358" s="25" t="n">
        <v>2.22222222222222</v>
      </c>
      <c r="Y1358" s="25" t="n">
        <v>2.81219100952148</v>
      </c>
      <c r="Z1358" s="25" t="n">
        <v>63.9006729125977</v>
      </c>
      <c r="AA1358" s="25" t="n">
        <v>322113</v>
      </c>
      <c r="AB1358" s="26"/>
      <c r="AC1358" s="27" t="n">
        <v>0</v>
      </c>
      <c r="AD1358" s="28" t="n">
        <v>153.3</v>
      </c>
      <c r="AE1358" s="28" t="n">
        <v>0.1</v>
      </c>
      <c r="AF1358" s="27"/>
      <c r="AG1358" s="29" t="n">
        <f aca="false">6753.47943187+0.36116788*I1358+0.01252571*N1358-22.85359542*V1358+0.00407811*AA1358-0.00067349*E1358</f>
        <v>9149.89779022448</v>
      </c>
      <c r="AH1358" s="29" t="n">
        <f aca="false">A1358*'Simple Linear Regression'!$B$18+'Simple Linear Regression'!$B$17</f>
        <v>9042.90766979836</v>
      </c>
      <c r="AI1358" s="29" t="n">
        <f aca="false">7491.3971+0.0137554*N1358-0.00058829*E1358-34.3283*V1358+0.30565*L1358+54.6031*M1358</f>
        <v>9102.9855803</v>
      </c>
      <c r="AJ1358" s="29" t="n">
        <f aca="false">7491.3971-0.00058829*E1358+0.30565*L1358+54.6031*M1358+0.0137554*N1358-34.3283*V1358</f>
        <v>9102.9855803</v>
      </c>
      <c r="AK1358" s="30" t="n">
        <f aca="false">11611.58410651-152.38769329*I632+0.00324611*N632-2.92151591*V632-0.00770426*AA632-0.00077781*E632</f>
        <v>9291.33673652206</v>
      </c>
      <c r="AL1358" s="29" t="n">
        <f aca="false">2192.59+2373.87*I1358+0.0316653*N1358-15.7623*V1358+0.00202406*AA1358-0.000740146*E1358-0.00963493*(I1358*N1358)</f>
        <v>9205.55833549088</v>
      </c>
      <c r="AM1358" s="30" t="n">
        <f aca="false">5205.907083+122.0638992*I1358+13.609808*(N1358/1000)-1.245906883*AD1358+0.7746840854*AE1358-134.2474226*AC1358-1547.125689*IF(AND(B1358&gt;=DATE(2020,3,20),B1358&lt;=DATE(2020,6,26)),1,0)</f>
        <v>8767.84268923984</v>
      </c>
      <c r="AN1358" s="30" t="n">
        <f aca="false">IF(ISNUMBER(C1359),C1359,AN1359)-0.8328750492*(AD1360-AD1359)+3.274150872*(AE1360-AE1359)+0.7954612886*((IF(ISNUMBER(C1359),C1359,AN1359)-IF(ISNUMBER(C1358),C1358,AN1358))-(-0.8328750492*(AD1359-AD1358)+3.274150872*(AE1359-AE1358)))-1.394571582*AO1359+0.4181414112*AO1358</f>
        <v>8014.90223124183</v>
      </c>
      <c r="AP1358" s="31" t="n">
        <f aca="false">AQ1358+AR1357+'ARIMAX(1,1,1) Model'!$C$19*(AR1357-AR1356)+'ARIMAX(1,1,1) Model'!$C$20*AS1357</f>
        <v>8573.50863273312</v>
      </c>
      <c r="AQ1358" s="31" t="n">
        <f aca="false">'ARIMAX(1,1,1) Model'!$C$6*I1358+'ARIMAX(1,1,1) Model'!$C$7*N1358/1000+'ARIMAX(1,1,1) Model'!$C$8*AD1358+'ARIMAX(1,1,1) Model'!$C$9*AE1358+'ARIMAX(1,1,1) Model'!$C$10*AC1358+'ARIMAX(1,1,1) Model'!$C$11*IF(AND(B1358&gt;='ARIMAX(1,1,1) Model'!$C$25,B1358&lt;='ARIMAX(1,1,1) Model'!$C$26),1,0)+'ARIMAX(1,1,1) Model'!$C$12*E1358/1000+'ARIMAX(1,1,1) Model'!$C$13*V1358+'ARIMAX(1,1,1) Model'!$C$14*A1358+'ARIMAX(1,1,1) Model'!$C$15*SIN(2*PI()*A1358/'ARIMAX(1,1,1) Model'!$C$24)+'ARIMAX(1,1,1) Model'!$C$16*COS(2*PI()*A1358/'ARIMAX(1,1,1) Model'!$C$24)+'ARIMAX(1,1,1) Model'!$C$17*SIN(4*PI()*A1358/'ARIMAX(1,1,1) Model'!$C$24)+'ARIMAX(1,1,1) Model'!$C$18*COS(4*PI()*A1358/'ARIMAX(1,1,1) Model'!$C$24)</f>
        <v>2175.18009188051</v>
      </c>
      <c r="AR1358" s="31" t="n">
        <f aca="false">IF(ISNUMBER(C1358),C1358,AP1358)-AQ1358</f>
        <v>6765.81990811949</v>
      </c>
      <c r="AS1358" s="31" t="n">
        <f aca="false">IF(ISNUMBER(C1358),C1358-AP1358,0)</f>
        <v>367.491367266881</v>
      </c>
      <c r="AT1358" s="32"/>
      <c r="AU1358" s="33"/>
      <c r="AV1358" s="33"/>
      <c r="AW1358" s="31"/>
      <c r="AX1358" s="31"/>
    </row>
    <row r="1359" customFormat="false" ht="16.5" hidden="false" customHeight="true" outlineLevel="0" collapsed="false">
      <c r="A1359" s="23" t="n">
        <v>1358</v>
      </c>
      <c r="B1359" s="24" t="n">
        <v>42776</v>
      </c>
      <c r="C1359" s="23" t="n">
        <v>8433</v>
      </c>
      <c r="D1359" s="25" t="n">
        <v>2300.856</v>
      </c>
      <c r="E1359" s="25" t="n">
        <v>230000</v>
      </c>
      <c r="F1359" s="25"/>
      <c r="G1359" s="25" t="n">
        <v>52.88</v>
      </c>
      <c r="H1359" s="25" t="n">
        <v>54.482</v>
      </c>
      <c r="I1359" s="25" t="n">
        <v>2.293</v>
      </c>
      <c r="J1359" s="25" t="n">
        <v>19089.379</v>
      </c>
      <c r="K1359" s="25" t="n">
        <v>891367</v>
      </c>
      <c r="L1359" s="25" t="n">
        <v>634</v>
      </c>
      <c r="M1359" s="25" t="n">
        <v>18.277</v>
      </c>
      <c r="N1359" s="25" t="n">
        <v>255154</v>
      </c>
      <c r="O1359" s="25" t="n">
        <v>13005.9</v>
      </c>
      <c r="P1359" s="25" t="n">
        <v>3588380</v>
      </c>
      <c r="Q1359" s="25" t="n">
        <v>114000</v>
      </c>
      <c r="R1359" s="25" t="n">
        <v>20206</v>
      </c>
      <c r="S1359" s="25" t="n">
        <v>12.35</v>
      </c>
      <c r="T1359" s="25" t="n">
        <v>128.1</v>
      </c>
      <c r="U1359" s="25" t="n">
        <v>19</v>
      </c>
      <c r="V1359" s="25" t="n">
        <v>89.5</v>
      </c>
      <c r="W1359" s="25" t="n">
        <v>116.17538</v>
      </c>
      <c r="X1359" s="25" t="n">
        <v>2.22222222222222</v>
      </c>
      <c r="Y1359" s="25" t="n">
        <v>2.81219100952148</v>
      </c>
      <c r="Z1359" s="25" t="n">
        <v>63.9006729125977</v>
      </c>
      <c r="AA1359" s="25" t="n">
        <v>322113</v>
      </c>
      <c r="AB1359" s="26"/>
      <c r="AC1359" s="27" t="n">
        <v>0</v>
      </c>
      <c r="AD1359" s="28" t="n">
        <v>135.6</v>
      </c>
      <c r="AE1359" s="28" t="n">
        <v>4.3</v>
      </c>
      <c r="AF1359" s="27"/>
      <c r="AG1359" s="29" t="n">
        <f aca="false">6753.47943187+0.36116788*I1359+0.01252571*N1359-22.85359542*V1359+0.00407811*AA1359-0.00067349*E1359</f>
        <v>9063.60535549884</v>
      </c>
      <c r="AH1359" s="29" t="n">
        <f aca="false">A1359*'Simple Linear Regression'!$B$18+'Simple Linear Regression'!$B$17</f>
        <v>9043.76070688227</v>
      </c>
      <c r="AI1359" s="29" t="n">
        <f aca="false">7491.3971+0.0137554*N1359-0.00058829*E1359-34.3283*V1359+0.30565*L1359+54.6031*M1359</f>
        <v>8985.2158403</v>
      </c>
      <c r="AJ1359" s="29" t="n">
        <f aca="false">7491.3971-0.00058829*E1359+0.30565*L1359+54.6031*M1359+0.0137554*N1359-34.3283*V1359</f>
        <v>8985.2158403</v>
      </c>
      <c r="AK1359" s="30" t="n">
        <f aca="false">11611.58410651-152.38769329*I633+0.00324611*N633-2.92151591*V633-0.00770426*AA633-0.00077781*E633</f>
        <v>9296.70837649652</v>
      </c>
      <c r="AL1359" s="29" t="n">
        <f aca="false">2192.59+2373.87*I1359+0.0316653*N1359-15.7623*V1359+0.00202406*AA1359-0.000740146*E1359-0.00963493*(I1359*N1359)</f>
        <v>9149.32807427854</v>
      </c>
      <c r="AM1359" s="30" t="n">
        <f aca="false">5205.907083+122.0638992*I1359+13.609808*(N1359/1000)-1.245906883*AD1359+0.7746840854*AE1359-134.2474226*AC1359-1547.125689*IF(AND(B1359&gt;=DATE(2020,3,20),B1359&lt;=DATE(2020,6,26)),1,0)</f>
        <v>8792.78272253002</v>
      </c>
      <c r="AN1359" s="30" t="n">
        <f aca="false">IF(ISNUMBER(C1360),C1360,AN1360)-0.8328750492*(AD1361-AD1360)+3.274150872*(AE1361-AE1360)+0.7954612886*((IF(ISNUMBER(C1360),C1360,AN1360)-IF(ISNUMBER(C1359),C1359,AN1359))-(-0.8328750492*(AD1360-AD1359)+3.274150872*(AE1360-AE1359)))-1.394571582*AO1360+0.4181414112*AO1359</f>
        <v>8873.09007285225</v>
      </c>
      <c r="AP1359" s="31" t="n">
        <f aca="false">AQ1359+AR1358+'ARIMAX(1,1,1) Model'!$C$19*(AR1358-AR1357)+'ARIMAX(1,1,1) Model'!$C$20*AS1358</f>
        <v>8752.99087541483</v>
      </c>
      <c r="AQ1359" s="31" t="n">
        <f aca="false">'ARIMAX(1,1,1) Model'!$C$6*I1359+'ARIMAX(1,1,1) Model'!$C$7*N1359/1000+'ARIMAX(1,1,1) Model'!$C$8*AD1359+'ARIMAX(1,1,1) Model'!$C$9*AE1359+'ARIMAX(1,1,1) Model'!$C$10*AC1359+'ARIMAX(1,1,1) Model'!$C$11*IF(AND(B1359&gt;='ARIMAX(1,1,1) Model'!$C$25,B1359&lt;='ARIMAX(1,1,1) Model'!$C$26),1,0)+'ARIMAX(1,1,1) Model'!$C$12*E1359/1000+'ARIMAX(1,1,1) Model'!$C$13*V1359+'ARIMAX(1,1,1) Model'!$C$14*A1359+'ARIMAX(1,1,1) Model'!$C$15*SIN(2*PI()*A1359/'ARIMAX(1,1,1) Model'!$C$24)+'ARIMAX(1,1,1) Model'!$C$16*COS(2*PI()*A1359/'ARIMAX(1,1,1) Model'!$C$24)+'ARIMAX(1,1,1) Model'!$C$17*SIN(4*PI()*A1359/'ARIMAX(1,1,1) Model'!$C$24)+'ARIMAX(1,1,1) Model'!$C$18*COS(4*PI()*A1359/'ARIMAX(1,1,1) Model'!$C$24)</f>
        <v>2259.21375438556</v>
      </c>
      <c r="AR1359" s="31" t="n">
        <f aca="false">IF(ISNUMBER(C1359),C1359,AP1359)-AQ1359</f>
        <v>6173.78624561444</v>
      </c>
      <c r="AS1359" s="31" t="n">
        <f aca="false">IF(ISNUMBER(C1359),C1359-AP1359,0)</f>
        <v>-319.990875414833</v>
      </c>
      <c r="AT1359" s="32"/>
      <c r="AU1359" s="33"/>
      <c r="AV1359" s="33"/>
      <c r="AW1359" s="31"/>
      <c r="AX1359" s="31"/>
    </row>
    <row r="1360" customFormat="false" ht="16.5" hidden="false" customHeight="true" outlineLevel="0" collapsed="false">
      <c r="A1360" s="23" t="n">
        <v>1359</v>
      </c>
      <c r="B1360" s="24" t="n">
        <v>42783</v>
      </c>
      <c r="C1360" s="23" t="n">
        <v>8663</v>
      </c>
      <c r="D1360" s="25" t="n">
        <v>2342.692</v>
      </c>
      <c r="E1360" s="25" t="n">
        <v>233000</v>
      </c>
      <c r="F1360" s="25"/>
      <c r="G1360" s="25" t="n">
        <v>53.22</v>
      </c>
      <c r="H1360" s="25" t="n">
        <v>54.464</v>
      </c>
      <c r="I1360" s="25" t="n">
        <v>2.307</v>
      </c>
      <c r="J1360" s="25" t="n">
        <v>19089.379</v>
      </c>
      <c r="K1360" s="25" t="n">
        <v>891367</v>
      </c>
      <c r="L1360" s="25" t="n">
        <v>634</v>
      </c>
      <c r="M1360" s="25" t="n">
        <v>17.652</v>
      </c>
      <c r="N1360" s="25" t="n">
        <v>264778</v>
      </c>
      <c r="O1360" s="25" t="n">
        <v>13005.9</v>
      </c>
      <c r="P1360" s="25" t="n">
        <v>3588380</v>
      </c>
      <c r="Q1360" s="25" t="n">
        <v>114000</v>
      </c>
      <c r="R1360" s="25" t="n">
        <v>20206</v>
      </c>
      <c r="S1360" s="25" t="n">
        <v>12.35</v>
      </c>
      <c r="T1360" s="25" t="n">
        <v>128.1</v>
      </c>
      <c r="U1360" s="25" t="n">
        <v>19</v>
      </c>
      <c r="V1360" s="25" t="n">
        <v>89.5</v>
      </c>
      <c r="W1360" s="25" t="n">
        <v>116.21016</v>
      </c>
      <c r="X1360" s="25" t="n">
        <v>2.22222222222222</v>
      </c>
      <c r="Y1360" s="25" t="n">
        <v>2.98084378242493</v>
      </c>
      <c r="Z1360" s="25" t="n">
        <v>63.9006729125977</v>
      </c>
      <c r="AA1360" s="25" t="n">
        <v>322113</v>
      </c>
      <c r="AB1360" s="26"/>
      <c r="AC1360" s="27" t="n">
        <v>0</v>
      </c>
      <c r="AD1360" s="28" t="n">
        <v>125.2</v>
      </c>
      <c r="AE1360" s="28" t="n">
        <v>4.3</v>
      </c>
      <c r="AF1360" s="27"/>
      <c r="AG1360" s="29" t="n">
        <f aca="false">6753.47943187+0.36116788*I1360+0.01252571*N1360-22.85359542*V1360+0.00407811*AA1360-0.00067349*E1360</f>
        <v>9182.13737488916</v>
      </c>
      <c r="AH1360" s="29" t="n">
        <f aca="false">A1360*'Simple Linear Regression'!$B$18+'Simple Linear Regression'!$B$17</f>
        <v>9044.61374396617</v>
      </c>
      <c r="AI1360" s="29" t="n">
        <f aca="false">7491.3971+0.0137554*N1360-0.00058829*E1360-34.3283*V1360+0.30565*L1360+54.6031*M1360</f>
        <v>9081.7060024</v>
      </c>
      <c r="AJ1360" s="29" t="n">
        <f aca="false">7491.3971-0.00058829*E1360+0.30565*L1360+54.6031*M1360+0.0137554*N1360-34.3283*V1360</f>
        <v>9081.7060024</v>
      </c>
      <c r="AK1360" s="30" t="n">
        <f aca="false">11611.58410651-152.38769329*I634+0.00324611*N634-2.92151591*V634-0.00770426*AA634-0.00077781*E634</f>
        <v>9238.55498754388</v>
      </c>
      <c r="AL1360" s="29" t="n">
        <f aca="false">2192.59+2373.87*I1360+0.0316653*N1360-15.7623*V1360+0.00202406*AA1360-0.000740146*E1360-0.00963493*(I1360*N1360)</f>
        <v>9236.75100196922</v>
      </c>
      <c r="AM1360" s="30" t="n">
        <f aca="false">5205.907083+122.0638992*I1360+13.609808*(N1360/1000)-1.245906883*AD1360+0.7746840854*AE1360-134.2474226*AC1360-1547.125689*IF(AND(B1360&gt;=DATE(2020,3,20),B1360&lt;=DATE(2020,6,26)),1,0)</f>
        <v>8938.42984089402</v>
      </c>
      <c r="AN1360" s="30" t="n">
        <f aca="false">IF(ISNUMBER(C1361),C1361,AN1361)-0.8328750492*(AD1362-AD1361)+3.274150872*(AE1362-AE1361)+0.7954612886*((IF(ISNUMBER(C1361),C1361,AN1361)-IF(ISNUMBER(C1360),C1360,AN1360))-(-0.8328750492*(AD1361-AD1360)+3.274150872*(AE1361-AE1360)))-1.394571582*AO1361+0.4181414112*AO1360</f>
        <v>8655.76571460002</v>
      </c>
      <c r="AP1360" s="31" t="n">
        <f aca="false">AQ1360+AR1359+'ARIMAX(1,1,1) Model'!$C$19*(AR1359-AR1358)+'ARIMAX(1,1,1) Model'!$C$20*AS1359</f>
        <v>8677.44456578677</v>
      </c>
      <c r="AQ1360" s="31" t="n">
        <f aca="false">'ARIMAX(1,1,1) Model'!$C$6*I1360+'ARIMAX(1,1,1) Model'!$C$7*N1360/1000+'ARIMAX(1,1,1) Model'!$C$8*AD1360+'ARIMAX(1,1,1) Model'!$C$9*AE1360+'ARIMAX(1,1,1) Model'!$C$10*AC1360+'ARIMAX(1,1,1) Model'!$C$11*IF(AND(B1360&gt;='ARIMAX(1,1,1) Model'!$C$25,B1360&lt;='ARIMAX(1,1,1) Model'!$C$26),1,0)+'ARIMAX(1,1,1) Model'!$C$12*E1360/1000+'ARIMAX(1,1,1) Model'!$C$13*V1360+'ARIMAX(1,1,1) Model'!$C$14*A1360+'ARIMAX(1,1,1) Model'!$C$15*SIN(2*PI()*A1360/'ARIMAX(1,1,1) Model'!$C$24)+'ARIMAX(1,1,1) Model'!$C$16*COS(2*PI()*A1360/'ARIMAX(1,1,1) Model'!$C$24)+'ARIMAX(1,1,1) Model'!$C$17*SIN(4*PI()*A1360/'ARIMAX(1,1,1) Model'!$C$24)+'ARIMAX(1,1,1) Model'!$C$18*COS(4*PI()*A1360/'ARIMAX(1,1,1) Model'!$C$24)</f>
        <v>2273.38183314333</v>
      </c>
      <c r="AR1360" s="31" t="n">
        <f aca="false">IF(ISNUMBER(C1360),C1360,AP1360)-AQ1360</f>
        <v>6389.61816685667</v>
      </c>
      <c r="AS1360" s="31" t="n">
        <f aca="false">IF(ISNUMBER(C1360),C1360-AP1360,0)</f>
        <v>-14.4445657867655</v>
      </c>
      <c r="AT1360" s="32"/>
      <c r="AU1360" s="33"/>
      <c r="AV1360" s="33"/>
      <c r="AW1360" s="31"/>
      <c r="AX1360" s="31"/>
    </row>
    <row r="1361" customFormat="false" ht="16.5" hidden="false" customHeight="true" outlineLevel="0" collapsed="false">
      <c r="A1361" s="23" t="n">
        <v>1360</v>
      </c>
      <c r="B1361" s="24" t="n">
        <v>42790</v>
      </c>
      <c r="C1361" s="23" t="n">
        <v>8686</v>
      </c>
      <c r="D1361" s="25" t="n">
        <v>2364.8375</v>
      </c>
      <c r="E1361" s="25" t="n">
        <v>237000</v>
      </c>
      <c r="F1361" s="25"/>
      <c r="G1361" s="25" t="n">
        <v>54.025</v>
      </c>
      <c r="H1361" s="25" t="n">
        <v>55.4</v>
      </c>
      <c r="I1361" s="25" t="n">
        <v>2.302</v>
      </c>
      <c r="J1361" s="25" t="n">
        <v>19089.379</v>
      </c>
      <c r="K1361" s="25" t="n">
        <v>891367</v>
      </c>
      <c r="L1361" s="25" t="n">
        <v>634</v>
      </c>
      <c r="M1361" s="25" t="n">
        <v>17.652</v>
      </c>
      <c r="N1361" s="25" t="n">
        <v>264778</v>
      </c>
      <c r="O1361" s="25" t="n">
        <v>13005.9</v>
      </c>
      <c r="P1361" s="25" t="n">
        <v>3588380</v>
      </c>
      <c r="Q1361" s="25" t="n">
        <v>114000</v>
      </c>
      <c r="R1361" s="25" t="n">
        <v>20206</v>
      </c>
      <c r="S1361" s="25" t="n">
        <v>12.576</v>
      </c>
      <c r="T1361" s="25" t="n">
        <v>128.1</v>
      </c>
      <c r="U1361" s="25" t="n">
        <v>19</v>
      </c>
      <c r="V1361" s="25" t="n">
        <v>89.5</v>
      </c>
      <c r="W1361" s="25" t="n">
        <v>116.2728</v>
      </c>
      <c r="X1361" s="25" t="n">
        <v>2.22222222222222</v>
      </c>
      <c r="Y1361" s="25" t="n">
        <v>2.98084378242493</v>
      </c>
      <c r="Z1361" s="25" t="n">
        <v>63.9006729125977</v>
      </c>
      <c r="AA1361" s="25" t="n">
        <v>322113</v>
      </c>
      <c r="AB1361" s="26"/>
      <c r="AC1361" s="27" t="n">
        <v>0</v>
      </c>
      <c r="AD1361" s="28" t="n">
        <v>75.7</v>
      </c>
      <c r="AE1361" s="28" t="n">
        <v>2.1</v>
      </c>
      <c r="AF1361" s="27"/>
      <c r="AG1361" s="29" t="n">
        <f aca="false">6753.47943187+0.36116788*I1361+0.01252571*N1361-22.85359542*V1361+0.00407811*AA1361-0.00067349*E1361</f>
        <v>9179.44160904976</v>
      </c>
      <c r="AH1361" s="29" t="n">
        <f aca="false">A1361*'Simple Linear Regression'!$B$18+'Simple Linear Regression'!$B$17</f>
        <v>9045.46678105007</v>
      </c>
      <c r="AI1361" s="29" t="n">
        <f aca="false">7491.3971+0.0137554*N1361-0.00058829*E1361-34.3283*V1361+0.30565*L1361+54.6031*M1361</f>
        <v>9079.3528424</v>
      </c>
      <c r="AJ1361" s="29" t="n">
        <f aca="false">7491.3971-0.00058829*E1361+0.30565*L1361+54.6031*M1361+0.0137554*N1361-34.3283*V1361</f>
        <v>9079.3528424</v>
      </c>
      <c r="AK1361" s="30" t="n">
        <f aca="false">11611.58410651-152.38769329*I635+0.00324611*N635-2.92151591*V635-0.00770426*AA635-0.00077781*E635</f>
        <v>9259.1241098889</v>
      </c>
      <c r="AL1361" s="29" t="n">
        <f aca="false">2192.59+2373.87*I1361+0.0316653*N1361-15.7623*V1361+0.00202406*AA1361-0.000740146*E1361-0.00963493*(I1361*N1361)</f>
        <v>9234.67665544692</v>
      </c>
      <c r="AM1361" s="30" t="n">
        <f aca="false">5205.907083+122.0638992*I1361+13.609808*(N1361/1000)-1.245906883*AD1361+0.7746840854*AE1361-134.2474226*AC1361-1547.125689*IF(AND(B1361&gt;=DATE(2020,3,20),B1361&lt;=DATE(2020,6,26)),1,0)</f>
        <v>8997.78760711864</v>
      </c>
      <c r="AN1361" s="30" t="n">
        <f aca="false">IF(ISNUMBER(C1362),C1362,AN1362)-0.8328750492*(AD1363-AD1362)+3.274150872*(AE1363-AE1362)+0.7954612886*((IF(ISNUMBER(C1362),C1362,AN1362)-IF(ISNUMBER(C1361),C1361,AN1361))-(-0.8328750492*(AD1362-AD1361)+3.274150872*(AE1362-AE1361)))-1.394571582*AO1362+0.4181414112*AO1361</f>
        <v>9757.84374708075</v>
      </c>
      <c r="AP1361" s="31" t="n">
        <f aca="false">AQ1361+AR1360+'ARIMAX(1,1,1) Model'!$C$19*(AR1360-AR1359)+'ARIMAX(1,1,1) Model'!$C$20*AS1360</f>
        <v>8684.47592100736</v>
      </c>
      <c r="AQ1361" s="31" t="n">
        <f aca="false">'ARIMAX(1,1,1) Model'!$C$6*I1361+'ARIMAX(1,1,1) Model'!$C$7*N1361/1000+'ARIMAX(1,1,1) Model'!$C$8*AD1361+'ARIMAX(1,1,1) Model'!$C$9*AE1361+'ARIMAX(1,1,1) Model'!$C$10*AC1361+'ARIMAX(1,1,1) Model'!$C$11*IF(AND(B1361&gt;='ARIMAX(1,1,1) Model'!$C$25,B1361&lt;='ARIMAX(1,1,1) Model'!$C$26),1,0)+'ARIMAX(1,1,1) Model'!$C$12*E1361/1000+'ARIMAX(1,1,1) Model'!$C$13*V1361+'ARIMAX(1,1,1) Model'!$C$14*A1361+'ARIMAX(1,1,1) Model'!$C$15*SIN(2*PI()*A1361/'ARIMAX(1,1,1) Model'!$C$24)+'ARIMAX(1,1,1) Model'!$C$16*COS(2*PI()*A1361/'ARIMAX(1,1,1) Model'!$C$24)+'ARIMAX(1,1,1) Model'!$C$17*SIN(4*PI()*A1361/'ARIMAX(1,1,1) Model'!$C$24)+'ARIMAX(1,1,1) Model'!$C$18*COS(4*PI()*A1361/'ARIMAX(1,1,1) Model'!$C$24)</f>
        <v>2260.80599685264</v>
      </c>
      <c r="AR1361" s="31" t="n">
        <f aca="false">IF(ISNUMBER(C1361),C1361,AP1361)-AQ1361</f>
        <v>6425.19400314736</v>
      </c>
      <c r="AS1361" s="31" t="n">
        <f aca="false">IF(ISNUMBER(C1361),C1361-AP1361,0)</f>
        <v>1.5240789926429</v>
      </c>
      <c r="AT1361" s="32"/>
      <c r="AU1361" s="33"/>
      <c r="AV1361" s="33"/>
      <c r="AW1361" s="31"/>
      <c r="AX1361" s="31"/>
    </row>
    <row r="1362" customFormat="false" ht="16.5" hidden="false" customHeight="true" outlineLevel="0" collapsed="false">
      <c r="A1362" s="23" t="n">
        <v>1361</v>
      </c>
      <c r="B1362" s="24" t="n">
        <v>42797</v>
      </c>
      <c r="C1362" s="23" t="n">
        <v>9268</v>
      </c>
      <c r="D1362" s="25" t="n">
        <v>2378.878</v>
      </c>
      <c r="E1362" s="25" t="n">
        <v>221000</v>
      </c>
      <c r="F1362" s="25"/>
      <c r="G1362" s="25" t="n">
        <v>53.564</v>
      </c>
      <c r="H1362" s="25" t="n">
        <v>54.402</v>
      </c>
      <c r="I1362" s="25" t="n">
        <v>2.314</v>
      </c>
      <c r="J1362" s="25" t="n">
        <v>19089.379</v>
      </c>
      <c r="K1362" s="25" t="n">
        <v>891367</v>
      </c>
      <c r="L1362" s="25" t="n">
        <v>634</v>
      </c>
      <c r="M1362" s="25" t="n">
        <v>17.652</v>
      </c>
      <c r="N1362" s="25" t="n">
        <v>264778</v>
      </c>
      <c r="O1362" s="25" t="n">
        <v>13005.9</v>
      </c>
      <c r="P1362" s="25" t="n">
        <v>3588380</v>
      </c>
      <c r="Q1362" s="25" t="n">
        <v>114000</v>
      </c>
      <c r="R1362" s="25" t="n">
        <v>20571</v>
      </c>
      <c r="S1362" s="25" t="n">
        <v>12.576</v>
      </c>
      <c r="T1362" s="25" t="n">
        <v>128.1</v>
      </c>
      <c r="U1362" s="25" t="n">
        <v>19</v>
      </c>
      <c r="V1362" s="25" t="n">
        <v>89.5</v>
      </c>
      <c r="W1362" s="25" t="n">
        <v>116.068175</v>
      </c>
      <c r="X1362" s="25" t="n">
        <v>2.22222222222222</v>
      </c>
      <c r="Y1362" s="25" t="n">
        <v>2.98084378242493</v>
      </c>
      <c r="Z1362" s="25" t="n">
        <v>63.9006729125977</v>
      </c>
      <c r="AA1362" s="25" t="n">
        <v>324609</v>
      </c>
      <c r="AB1362" s="26"/>
      <c r="AC1362" s="27" t="n">
        <v>0</v>
      </c>
      <c r="AD1362" s="28" t="n">
        <v>111.3</v>
      </c>
      <c r="AE1362" s="28" t="n">
        <v>4.6</v>
      </c>
      <c r="AF1362" s="27"/>
      <c r="AG1362" s="29" t="n">
        <f aca="false">6753.47943187+0.36116788*I1362+0.01252571*N1362-22.85359542*V1362+0.00407811*AA1362-0.00067349*E1362</f>
        <v>9200.40074562432</v>
      </c>
      <c r="AH1362" s="29" t="n">
        <f aca="false">A1362*'Simple Linear Regression'!$B$18+'Simple Linear Regression'!$B$17</f>
        <v>9046.31981813398</v>
      </c>
      <c r="AI1362" s="29" t="n">
        <f aca="false">7491.3971+0.0137554*N1362-0.00058829*E1362-34.3283*V1362+0.30565*L1362+54.6031*M1362</f>
        <v>9088.7654824</v>
      </c>
      <c r="AJ1362" s="29" t="n">
        <f aca="false">7491.3971-0.00058829*E1362+0.30565*L1362+54.6031*M1362+0.0137554*N1362-34.3283*V1362</f>
        <v>9088.7654824</v>
      </c>
      <c r="AK1362" s="30" t="n">
        <f aca="false">11611.58410651-152.38769329*I636+0.00324611*N636-2.92151591*V636-0.00770426*AA636-0.00077781*E636</f>
        <v>9245.92675531379</v>
      </c>
      <c r="AL1362" s="29" t="n">
        <f aca="false">2192.59+2373.87*I1362+0.0316653*N1362-15.7623*V1362+0.00202406*AA1362-0.000740146*E1362-0.00963493*(I1362*N1362)</f>
        <v>9249.44407526044</v>
      </c>
      <c r="AM1362" s="30" t="n">
        <f aca="false">5205.907083+122.0638992*I1362+13.609808*(N1362/1000)-1.245906883*AD1362+0.7746840854*AE1362-134.2474226*AC1362-1547.125689*IF(AND(B1362&gt;=DATE(2020,3,20),B1362&lt;=DATE(2020,6,26)),1,0)</f>
        <v>8956.83479908774</v>
      </c>
      <c r="AN1362" s="30" t="n">
        <f aca="false">IF(ISNUMBER(C1363),C1363,AN1363)-0.8328750492*(AD1364-AD1363)+3.274150872*(AE1364-AE1363)+0.7954612886*((IF(ISNUMBER(C1363),C1363,AN1363)-IF(ISNUMBER(C1362),C1362,AN1362))-(-0.8328750492*(AD1363-AD1362)+3.274150872*(AE1363-AE1362)))-1.394571582*AO1363+0.4181414112*AO1362</f>
        <v>9177.91826808784</v>
      </c>
      <c r="AP1362" s="31" t="n">
        <f aca="false">AQ1362+AR1361+'ARIMAX(1,1,1) Model'!$C$19*(AR1361-AR1360)+'ARIMAX(1,1,1) Model'!$C$20*AS1361</f>
        <v>8763.44236195646</v>
      </c>
      <c r="AQ1362" s="31" t="n">
        <f aca="false">'ARIMAX(1,1,1) Model'!$C$6*I1362+'ARIMAX(1,1,1) Model'!$C$7*N1362/1000+'ARIMAX(1,1,1) Model'!$C$8*AD1362+'ARIMAX(1,1,1) Model'!$C$9*AE1362+'ARIMAX(1,1,1) Model'!$C$10*AC1362+'ARIMAX(1,1,1) Model'!$C$11*IF(AND(B1362&gt;='ARIMAX(1,1,1) Model'!$C$25,B1362&lt;='ARIMAX(1,1,1) Model'!$C$26),1,0)+'ARIMAX(1,1,1) Model'!$C$12*E1362/1000+'ARIMAX(1,1,1) Model'!$C$13*V1362+'ARIMAX(1,1,1) Model'!$C$14*A1362+'ARIMAX(1,1,1) Model'!$C$15*SIN(2*PI()*A1362/'ARIMAX(1,1,1) Model'!$C$24)+'ARIMAX(1,1,1) Model'!$C$16*COS(2*PI()*A1362/'ARIMAX(1,1,1) Model'!$C$24)+'ARIMAX(1,1,1) Model'!$C$17*SIN(4*PI()*A1362/'ARIMAX(1,1,1) Model'!$C$24)+'ARIMAX(1,1,1) Model'!$C$18*COS(4*PI()*A1362/'ARIMAX(1,1,1) Model'!$C$24)</f>
        <v>2336.15038734166</v>
      </c>
      <c r="AR1362" s="31" t="n">
        <f aca="false">IF(ISNUMBER(C1362),C1362,AP1362)-AQ1362</f>
        <v>6931.84961265834</v>
      </c>
      <c r="AS1362" s="31" t="n">
        <f aca="false">IF(ISNUMBER(C1362),C1362-AP1362,0)</f>
        <v>504.557638043543</v>
      </c>
      <c r="AT1362" s="32"/>
      <c r="AU1362" s="33"/>
      <c r="AV1362" s="33"/>
      <c r="AW1362" s="31"/>
      <c r="AX1362" s="31"/>
    </row>
    <row r="1363" customFormat="false" ht="16.5" hidden="false" customHeight="true" outlineLevel="0" collapsed="false">
      <c r="A1363" s="23" t="n">
        <v>1362</v>
      </c>
      <c r="B1363" s="24" t="n">
        <v>42804</v>
      </c>
      <c r="C1363" s="23" t="n">
        <v>9254</v>
      </c>
      <c r="D1363" s="25" t="n">
        <v>2368.83</v>
      </c>
      <c r="E1363" s="25" t="n">
        <v>236000</v>
      </c>
      <c r="F1363" s="25"/>
      <c r="G1363" s="25" t="n">
        <v>50.5</v>
      </c>
      <c r="H1363" s="25" t="n">
        <v>52.784</v>
      </c>
      <c r="I1363" s="25" t="n">
        <v>2.341</v>
      </c>
      <c r="J1363" s="25" t="n">
        <v>19089.379</v>
      </c>
      <c r="K1363" s="25" t="n">
        <v>891367</v>
      </c>
      <c r="L1363" s="25" t="n">
        <v>683</v>
      </c>
      <c r="M1363" s="25" t="n">
        <v>17.652</v>
      </c>
      <c r="N1363" s="25" t="n">
        <v>264778</v>
      </c>
      <c r="O1363" s="25" t="n">
        <v>13063.7</v>
      </c>
      <c r="P1363" s="25" t="n">
        <v>3588380</v>
      </c>
      <c r="Q1363" s="25" t="n">
        <v>114000</v>
      </c>
      <c r="R1363" s="25" t="n">
        <v>20571</v>
      </c>
      <c r="S1363" s="25" t="n">
        <v>12.576</v>
      </c>
      <c r="T1363" s="25" t="n">
        <v>128.1</v>
      </c>
      <c r="U1363" s="25" t="n">
        <v>19</v>
      </c>
      <c r="V1363" s="25" t="n">
        <v>91.3</v>
      </c>
      <c r="W1363" s="25" t="n">
        <v>116.32086</v>
      </c>
      <c r="X1363" s="25" t="n">
        <v>2.22222222222222</v>
      </c>
      <c r="Y1363" s="25" t="n">
        <v>2.98084378242493</v>
      </c>
      <c r="Z1363" s="25" t="n">
        <v>63.9006729125977</v>
      </c>
      <c r="AA1363" s="25" t="n">
        <v>324609</v>
      </c>
      <c r="AB1363" s="26"/>
      <c r="AC1363" s="27" t="n">
        <v>0</v>
      </c>
      <c r="AD1363" s="28" t="n">
        <v>100.7</v>
      </c>
      <c r="AE1363" s="28" t="n">
        <v>4.9</v>
      </c>
      <c r="AF1363" s="27"/>
      <c r="AG1363" s="29" t="n">
        <f aca="false">6753.47943187+0.36116788*I1363+0.01252571*N1363-22.85359542*V1363+0.00407811*AA1363-0.00067349*E1363</f>
        <v>9149.17167540108</v>
      </c>
      <c r="AH1363" s="29" t="n">
        <f aca="false">A1363*'Simple Linear Regression'!$B$18+'Simple Linear Regression'!$B$17</f>
        <v>9047.17285521788</v>
      </c>
      <c r="AI1363" s="29" t="n">
        <f aca="false">7491.3971+0.0137554*N1363-0.00058829*E1363-34.3283*V1363+0.30565*L1363+54.6031*M1363</f>
        <v>9033.1270424</v>
      </c>
      <c r="AJ1363" s="29" t="n">
        <f aca="false">7491.3971-0.00058829*E1363+0.30565*L1363+54.6031*M1363+0.0137554*N1363-34.3283*V1363</f>
        <v>9033.1270424</v>
      </c>
      <c r="AK1363" s="30" t="n">
        <f aca="false">11611.58410651-152.38769329*I637+0.00324611*N637-2.92151591*V637-0.00770426*AA637-0.00077781*E637</f>
        <v>9274.9944235353</v>
      </c>
      <c r="AL1363" s="29" t="n">
        <f aca="false">2192.59+2373.87*I1363+0.0316653*N1363-15.7623*V1363+0.00202406*AA1363-0.000740146*E1363-0.00963493*(I1363*N1363)</f>
        <v>9205.18406288086</v>
      </c>
      <c r="AM1363" s="30" t="n">
        <f aca="false">5205.907083+122.0638992*I1363+13.609808*(N1363/1000)-1.245906883*AD1363+0.7746840854*AE1363-134.2474226*AC1363-1547.125689*IF(AND(B1363&gt;=DATE(2020,3,20),B1363&lt;=DATE(2020,6,26)),1,0)</f>
        <v>8973.56954255156</v>
      </c>
      <c r="AN1363" s="30" t="n">
        <f aca="false">IF(ISNUMBER(C1364),C1364,AN1364)-0.8328750492*(AD1365-AD1364)+3.274150872*(AE1365-AE1364)+0.7954612886*((IF(ISNUMBER(C1364),C1364,AN1364)-IF(ISNUMBER(C1363),C1363,AN1363))-(-0.8328750492*(AD1364-AD1363)+3.274150872*(AE1364-AE1363)))-1.394571582*AO1364+0.4181414112*AO1363</f>
        <v>9271.61067132745</v>
      </c>
      <c r="AP1363" s="31" t="n">
        <f aca="false">AQ1363+AR1362+'ARIMAX(1,1,1) Model'!$C$19*(AR1362-AR1361)+'ARIMAX(1,1,1) Model'!$C$20*AS1362</f>
        <v>8913.62968186817</v>
      </c>
      <c r="AQ1363" s="31" t="n">
        <f aca="false">'ARIMAX(1,1,1) Model'!$C$6*I1363+'ARIMAX(1,1,1) Model'!$C$7*N1363/1000+'ARIMAX(1,1,1) Model'!$C$8*AD1363+'ARIMAX(1,1,1) Model'!$C$9*AE1363+'ARIMAX(1,1,1) Model'!$C$10*AC1363+'ARIMAX(1,1,1) Model'!$C$11*IF(AND(B1363&gt;='ARIMAX(1,1,1) Model'!$C$25,B1363&lt;='ARIMAX(1,1,1) Model'!$C$26),1,0)+'ARIMAX(1,1,1) Model'!$C$12*E1363/1000+'ARIMAX(1,1,1) Model'!$C$13*V1363+'ARIMAX(1,1,1) Model'!$C$14*A1363+'ARIMAX(1,1,1) Model'!$C$15*SIN(2*PI()*A1363/'ARIMAX(1,1,1) Model'!$C$24)+'ARIMAX(1,1,1) Model'!$C$16*COS(2*PI()*A1363/'ARIMAX(1,1,1) Model'!$C$24)+'ARIMAX(1,1,1) Model'!$C$17*SIN(4*PI()*A1363/'ARIMAX(1,1,1) Model'!$C$24)+'ARIMAX(1,1,1) Model'!$C$18*COS(4*PI()*A1363/'ARIMAX(1,1,1) Model'!$C$24)</f>
        <v>2386.50911372926</v>
      </c>
      <c r="AR1363" s="31" t="n">
        <f aca="false">IF(ISNUMBER(C1363),C1363,AP1363)-AQ1363</f>
        <v>6867.49088627074</v>
      </c>
      <c r="AS1363" s="31" t="n">
        <f aca="false">IF(ISNUMBER(C1363),C1363-AP1363,0)</f>
        <v>340.370318131831</v>
      </c>
      <c r="AT1363" s="32"/>
      <c r="AU1363" s="33"/>
      <c r="AV1363" s="33"/>
      <c r="AW1363" s="31"/>
      <c r="AX1363" s="31"/>
    </row>
    <row r="1364" customFormat="false" ht="16.5" hidden="false" customHeight="true" outlineLevel="0" collapsed="false">
      <c r="A1364" s="23" t="n">
        <v>1363</v>
      </c>
      <c r="B1364" s="24" t="n">
        <v>42811</v>
      </c>
      <c r="C1364" s="23" t="n">
        <v>9200</v>
      </c>
      <c r="D1364" s="25" t="n">
        <v>2376.762</v>
      </c>
      <c r="E1364" s="25" t="n">
        <v>228000</v>
      </c>
      <c r="F1364" s="25"/>
      <c r="G1364" s="25" t="n">
        <v>48.034</v>
      </c>
      <c r="H1364" s="25" t="n">
        <v>50.294</v>
      </c>
      <c r="I1364" s="25" t="n">
        <v>2.323</v>
      </c>
      <c r="J1364" s="25" t="n">
        <v>19089.379</v>
      </c>
      <c r="K1364" s="25" t="n">
        <v>842380</v>
      </c>
      <c r="L1364" s="25" t="n">
        <v>683</v>
      </c>
      <c r="M1364" s="25" t="n">
        <v>17.699</v>
      </c>
      <c r="N1364" s="25" t="n">
        <v>264778</v>
      </c>
      <c r="O1364" s="25" t="n">
        <v>13063.7</v>
      </c>
      <c r="P1364" s="25" t="n">
        <v>3636438</v>
      </c>
      <c r="Q1364" s="25" t="n">
        <v>114000</v>
      </c>
      <c r="R1364" s="25" t="n">
        <v>20571</v>
      </c>
      <c r="S1364" s="25" t="n">
        <v>12.576</v>
      </c>
      <c r="T1364" s="25" t="n">
        <v>128.1</v>
      </c>
      <c r="U1364" s="25" t="n">
        <v>19</v>
      </c>
      <c r="V1364" s="25" t="n">
        <v>91.3</v>
      </c>
      <c r="W1364" s="25" t="n">
        <v>116.6697</v>
      </c>
      <c r="X1364" s="25" t="n">
        <v>2.22222222222222</v>
      </c>
      <c r="Y1364" s="25" t="n">
        <v>2.96196007728577</v>
      </c>
      <c r="Z1364" s="25" t="n">
        <v>63.9006729125977</v>
      </c>
      <c r="AA1364" s="25" t="n">
        <v>324609</v>
      </c>
      <c r="AB1364" s="26"/>
      <c r="AC1364" s="27" t="n">
        <v>0</v>
      </c>
      <c r="AD1364" s="28" t="n">
        <v>158.3</v>
      </c>
      <c r="AE1364" s="28" t="n">
        <v>2.1</v>
      </c>
      <c r="AF1364" s="27"/>
      <c r="AG1364" s="29" t="n">
        <f aca="false">6753.47943187+0.36116788*I1364+0.01252571*N1364-22.85359542*V1364+0.00407811*AA1364-0.00067349*E1364</f>
        <v>9154.55309437924</v>
      </c>
      <c r="AH1364" s="29" t="n">
        <f aca="false">A1364*'Simple Linear Regression'!$B$18+'Simple Linear Regression'!$B$17</f>
        <v>9048.02589230179</v>
      </c>
      <c r="AI1364" s="29" t="n">
        <f aca="false">7491.3971+0.0137554*N1364-0.00058829*E1364-34.3283*V1364+0.30565*L1364+54.6031*M1364</f>
        <v>9040.3997081</v>
      </c>
      <c r="AJ1364" s="29" t="n">
        <f aca="false">7491.3971-0.00058829*E1364+0.30565*L1364+54.6031*M1364+0.0137554*N1364-34.3283*V1364</f>
        <v>9040.3997081</v>
      </c>
      <c r="AK1364" s="30" t="n">
        <f aca="false">11611.58410651-152.38769329*I638+0.00324611*N638-2.92151591*V638-0.00770426*AA638-0.00077781*E638</f>
        <v>9218.87776653045</v>
      </c>
      <c r="AL1364" s="29" t="n">
        <f aca="false">2192.59+2373.87*I1364+0.0316653*N1364-15.7623*V1364+0.00202406*AA1364-0.000740146*E1364-0.00963493*(I1364*N1364)</f>
        <v>9214.29568580058</v>
      </c>
      <c r="AM1364" s="30" t="n">
        <f aca="false">5205.907083+122.0638992*I1364+13.609808*(N1364/1000)-1.245906883*AD1364+0.7746840854*AE1364-134.2474226*AC1364-1547.125689*IF(AND(B1364&gt;=DATE(2020,3,20),B1364&lt;=DATE(2020,6,26)),1,0)</f>
        <v>8897.43904046604</v>
      </c>
      <c r="AN1364" s="30" t="n">
        <f aca="false">IF(ISNUMBER(C1365),C1365,AN1365)-0.8328750492*(AD1366-AD1365)+3.274150872*(AE1366-AE1365)+0.7954612886*((IF(ISNUMBER(C1365),C1365,AN1365)-IF(ISNUMBER(C1364),C1364,AN1364))-(-0.8328750492*(AD1365-AD1364)+3.274150872*(AE1365-AE1364)))-1.394571582*AO1365+0.4181414112*AO1364</f>
        <v>9753.35396529815</v>
      </c>
      <c r="AP1364" s="31" t="n">
        <f aca="false">AQ1364+AR1363+'ARIMAX(1,1,1) Model'!$C$19*(AR1363-AR1362)+'ARIMAX(1,1,1) Model'!$C$20*AS1363</f>
        <v>9030.63088062155</v>
      </c>
      <c r="AQ1364" s="31" t="n">
        <f aca="false">'ARIMAX(1,1,1) Model'!$C$6*I1364+'ARIMAX(1,1,1) Model'!$C$7*N1364/1000+'ARIMAX(1,1,1) Model'!$C$8*AD1364+'ARIMAX(1,1,1) Model'!$C$9*AE1364+'ARIMAX(1,1,1) Model'!$C$10*AC1364+'ARIMAX(1,1,1) Model'!$C$11*IF(AND(B1364&gt;='ARIMAX(1,1,1) Model'!$C$25,B1364&lt;='ARIMAX(1,1,1) Model'!$C$26),1,0)+'ARIMAX(1,1,1) Model'!$C$12*E1364/1000+'ARIMAX(1,1,1) Model'!$C$13*V1364+'ARIMAX(1,1,1) Model'!$C$14*A1364+'ARIMAX(1,1,1) Model'!$C$15*SIN(2*PI()*A1364/'ARIMAX(1,1,1) Model'!$C$24)+'ARIMAX(1,1,1) Model'!$C$16*COS(2*PI()*A1364/'ARIMAX(1,1,1) Model'!$C$24)+'ARIMAX(1,1,1) Model'!$C$17*SIN(4*PI()*A1364/'ARIMAX(1,1,1) Model'!$C$24)+'ARIMAX(1,1,1) Model'!$C$18*COS(4*PI()*A1364/'ARIMAX(1,1,1) Model'!$C$24)</f>
        <v>2475.77871015292</v>
      </c>
      <c r="AR1364" s="31" t="n">
        <f aca="false">IF(ISNUMBER(C1364),C1364,AP1364)-AQ1364</f>
        <v>6724.22128984708</v>
      </c>
      <c r="AS1364" s="31" t="n">
        <f aca="false">IF(ISNUMBER(C1364),C1364-AP1364,0)</f>
        <v>169.369119378447</v>
      </c>
      <c r="AT1364" s="32"/>
      <c r="AU1364" s="33"/>
      <c r="AV1364" s="33"/>
      <c r="AW1364" s="31"/>
      <c r="AX1364" s="31"/>
    </row>
    <row r="1365" customFormat="false" ht="16.5" hidden="false" customHeight="true" outlineLevel="0" collapsed="false">
      <c r="A1365" s="23" t="n">
        <v>1364</v>
      </c>
      <c r="B1365" s="24" t="n">
        <v>42818</v>
      </c>
      <c r="C1365" s="23" t="n">
        <v>9524</v>
      </c>
      <c r="D1365" s="25" t="n">
        <v>2351.176</v>
      </c>
      <c r="E1365" s="25" t="n">
        <v>235000</v>
      </c>
      <c r="F1365" s="25"/>
      <c r="G1365" s="25" t="n">
        <v>47.28</v>
      </c>
      <c r="H1365" s="25" t="n">
        <v>50.102</v>
      </c>
      <c r="I1365" s="25" t="n">
        <v>2.321</v>
      </c>
      <c r="J1365" s="25" t="n">
        <v>19089.379</v>
      </c>
      <c r="K1365" s="25" t="n">
        <v>842380</v>
      </c>
      <c r="L1365" s="25" t="n">
        <v>683</v>
      </c>
      <c r="M1365" s="25" t="n">
        <v>17.699</v>
      </c>
      <c r="N1365" s="25" t="n">
        <v>242600</v>
      </c>
      <c r="O1365" s="25" t="n">
        <v>13063.7</v>
      </c>
      <c r="P1365" s="25" t="n">
        <v>3636438</v>
      </c>
      <c r="Q1365" s="25" t="n">
        <v>114000</v>
      </c>
      <c r="R1365" s="25" t="n">
        <v>20571</v>
      </c>
      <c r="S1365" s="25" t="n">
        <v>12.576</v>
      </c>
      <c r="T1365" s="25" t="n">
        <v>128.1</v>
      </c>
      <c r="U1365" s="25" t="n">
        <v>19</v>
      </c>
      <c r="V1365" s="25" t="n">
        <v>91.3</v>
      </c>
      <c r="W1365" s="25" t="n">
        <v>116.00946</v>
      </c>
      <c r="X1365" s="25" t="n">
        <v>2.22222222222222</v>
      </c>
      <c r="Y1365" s="25" t="n">
        <v>2.96196007728577</v>
      </c>
      <c r="Z1365" s="25" t="n">
        <v>63.9006729125977</v>
      </c>
      <c r="AA1365" s="25" t="n">
        <v>324609</v>
      </c>
      <c r="AB1365" s="26"/>
      <c r="AC1365" s="27" t="n">
        <v>0</v>
      </c>
      <c r="AD1365" s="28" t="n">
        <v>99.3</v>
      </c>
      <c r="AE1365" s="28" t="n">
        <v>8.2</v>
      </c>
      <c r="AF1365" s="27"/>
      <c r="AG1365" s="29" t="n">
        <f aca="false">6753.47943187+0.36116788*I1365+0.01252571*N1365-22.85359542*V1365+0.00407811*AA1365-0.00067349*E1365</f>
        <v>8872.04274566348</v>
      </c>
      <c r="AH1365" s="29" t="n">
        <f aca="false">A1365*'Simple Linear Regression'!$B$18+'Simple Linear Regression'!$B$17</f>
        <v>9048.87892938569</v>
      </c>
      <c r="AI1365" s="29" t="n">
        <f aca="false">7491.3971+0.0137554*N1365-0.00058829*E1365-34.3283*V1365+0.30565*L1365+54.6031*M1365</f>
        <v>8731.2144169</v>
      </c>
      <c r="AJ1365" s="29" t="n">
        <f aca="false">7491.3971-0.00058829*E1365+0.30565*L1365+54.6031*M1365+0.0137554*N1365-34.3283*V1365</f>
        <v>8731.2144169</v>
      </c>
      <c r="AK1365" s="30" t="n">
        <f aca="false">11611.58410651-152.38769329*I639+0.00324611*N639-2.92151591*V639-0.00770426*AA639-0.00077781*E639</f>
        <v>9209.63294808954</v>
      </c>
      <c r="AL1365" s="29" t="n">
        <f aca="false">2192.59+2373.87*I1365+0.0316653*N1365-15.7623*V1365+0.00202406*AA1365-0.000740146*E1365-0.00963493*(I1365*N1365)</f>
        <v>9003.155486762</v>
      </c>
      <c r="AM1365" s="30" t="n">
        <f aca="false">5205.907083+122.0638992*I1365+13.609808*(N1365/1000)-1.245906883*AD1365+0.7746840854*AE1365-134.2474226*AC1365-1547.125689*IF(AND(B1365&gt;=DATE(2020,3,20),B1365&lt;=DATE(2020,6,26)),1,0)</f>
        <v>8673.59066986158</v>
      </c>
      <c r="AN1365" s="30" t="n">
        <f aca="false">IF(ISNUMBER(C1366),C1366,AN1366)-0.8328750492*(AD1367-AD1366)+3.274150872*(AE1367-AE1366)+0.7954612886*((IF(ISNUMBER(C1366),C1366,AN1366)-IF(ISNUMBER(C1365),C1365,AN1365))-(-0.8328750492*(AD1366-AD1365)+3.274150872*(AE1366-AE1365)))-1.394571582*AO1366+0.4181414112*AO1365</f>
        <v>8988.72109629008</v>
      </c>
      <c r="AP1365" s="31" t="n">
        <f aca="false">AQ1365+AR1364+'ARIMAX(1,1,1) Model'!$C$19*(AR1364-AR1363)+'ARIMAX(1,1,1) Model'!$C$20*AS1364</f>
        <v>9046.83752692254</v>
      </c>
      <c r="AQ1365" s="31" t="n">
        <f aca="false">'ARIMAX(1,1,1) Model'!$C$6*I1365+'ARIMAX(1,1,1) Model'!$C$7*N1365/1000+'ARIMAX(1,1,1) Model'!$C$8*AD1365+'ARIMAX(1,1,1) Model'!$C$9*AE1365+'ARIMAX(1,1,1) Model'!$C$10*AC1365+'ARIMAX(1,1,1) Model'!$C$11*IF(AND(B1365&gt;='ARIMAX(1,1,1) Model'!$C$25,B1365&lt;='ARIMAX(1,1,1) Model'!$C$26),1,0)+'ARIMAX(1,1,1) Model'!$C$12*E1365/1000+'ARIMAX(1,1,1) Model'!$C$13*V1365+'ARIMAX(1,1,1) Model'!$C$14*A1365+'ARIMAX(1,1,1) Model'!$C$15*SIN(2*PI()*A1365/'ARIMAX(1,1,1) Model'!$C$24)+'ARIMAX(1,1,1) Model'!$C$16*COS(2*PI()*A1365/'ARIMAX(1,1,1) Model'!$C$24)+'ARIMAX(1,1,1) Model'!$C$17*SIN(4*PI()*A1365/'ARIMAX(1,1,1) Model'!$C$24)+'ARIMAX(1,1,1) Model'!$C$18*COS(4*PI()*A1365/'ARIMAX(1,1,1) Model'!$C$24)</f>
        <v>2489.03590421983</v>
      </c>
      <c r="AR1365" s="31" t="n">
        <f aca="false">IF(ISNUMBER(C1365),C1365,AP1365)-AQ1365</f>
        <v>7034.96409578017</v>
      </c>
      <c r="AS1365" s="31" t="n">
        <f aca="false">IF(ISNUMBER(C1365),C1365-AP1365,0)</f>
        <v>477.162473077457</v>
      </c>
      <c r="AT1365" s="32"/>
      <c r="AU1365" s="33"/>
      <c r="AV1365" s="33"/>
      <c r="AW1365" s="31"/>
      <c r="AX1365" s="31"/>
    </row>
    <row r="1366" customFormat="false" ht="16.5" hidden="false" customHeight="true" outlineLevel="0" collapsed="false">
      <c r="A1366" s="23" t="n">
        <v>1365</v>
      </c>
      <c r="B1366" s="24" t="n">
        <v>42825</v>
      </c>
      <c r="C1366" s="23" t="n">
        <v>9245</v>
      </c>
      <c r="D1366" s="25" t="n">
        <v>2358.414</v>
      </c>
      <c r="E1366" s="25" t="n">
        <v>236000</v>
      </c>
      <c r="F1366" s="25"/>
      <c r="G1366" s="25" t="n">
        <v>49.138</v>
      </c>
      <c r="H1366" s="25" t="n">
        <v>51.33</v>
      </c>
      <c r="I1366" s="25" t="n">
        <v>2.315</v>
      </c>
      <c r="J1366" s="25" t="n">
        <v>19089.379</v>
      </c>
      <c r="K1366" s="25" t="n">
        <v>842380</v>
      </c>
      <c r="L1366" s="25" t="n">
        <v>683</v>
      </c>
      <c r="M1366" s="25" t="n">
        <v>17.699</v>
      </c>
      <c r="N1366" s="25" t="n">
        <v>242600</v>
      </c>
      <c r="O1366" s="25" t="n">
        <v>13063.7</v>
      </c>
      <c r="P1366" s="25" t="n">
        <v>3636438</v>
      </c>
      <c r="Q1366" s="25" t="n">
        <v>114000</v>
      </c>
      <c r="R1366" s="25" t="n">
        <v>20571</v>
      </c>
      <c r="S1366" s="25" t="n">
        <v>12.576</v>
      </c>
      <c r="T1366" s="25" t="n">
        <v>128.1</v>
      </c>
      <c r="U1366" s="25" t="n">
        <v>19</v>
      </c>
      <c r="V1366" s="25" t="n">
        <v>91.3</v>
      </c>
      <c r="W1366" s="25" t="n">
        <v>114.81506</v>
      </c>
      <c r="X1366" s="25" t="n">
        <v>2.22222222222222</v>
      </c>
      <c r="Y1366" s="25" t="n">
        <v>2.96196007728577</v>
      </c>
      <c r="Z1366" s="25" t="n">
        <v>63.9006729125977</v>
      </c>
      <c r="AA1366" s="25" t="n">
        <v>324609</v>
      </c>
      <c r="AB1366" s="26"/>
      <c r="AC1366" s="27" t="n">
        <v>0</v>
      </c>
      <c r="AD1366" s="28" t="n">
        <v>70.9</v>
      </c>
      <c r="AE1366" s="28" t="n">
        <v>9.1</v>
      </c>
      <c r="AF1366" s="27"/>
      <c r="AG1366" s="29" t="n">
        <f aca="false">6753.47943187+0.36116788*I1366+0.01252571*N1366-22.85359542*V1366+0.00407811*AA1366-0.00067349*E1366</f>
        <v>8871.3670886562</v>
      </c>
      <c r="AH1366" s="29" t="n">
        <f aca="false">A1366*'Simple Linear Regression'!$B$18+'Simple Linear Regression'!$B$17</f>
        <v>9049.7319664696</v>
      </c>
      <c r="AI1366" s="29" t="n">
        <f aca="false">7491.3971+0.0137554*N1366-0.00058829*E1366-34.3283*V1366+0.30565*L1366+54.6031*M1366</f>
        <v>8730.6261269</v>
      </c>
      <c r="AJ1366" s="29" t="n">
        <f aca="false">7491.3971-0.00058829*E1366+0.30565*L1366+54.6031*M1366+0.0137554*N1366-34.3283*V1366</f>
        <v>8730.6261269</v>
      </c>
      <c r="AK1366" s="30" t="n">
        <f aca="false">11611.58410651-152.38769329*I640+0.00324611*N640-2.92151591*V640-0.00770426*AA640-0.00077781*E640</f>
        <v>9216.89039887547</v>
      </c>
      <c r="AL1366" s="29" t="n">
        <f aca="false">2192.59+2373.87*I1366+0.0316653*N1366-15.7623*V1366+0.00202406*AA1366-0.000740146*E1366-0.00963493*(I1366*N1366)</f>
        <v>9002.19672487</v>
      </c>
      <c r="AM1366" s="30" t="n">
        <f aca="false">5205.907083+122.0638992*I1366+13.609808*(N1366/1000)-1.245906883*AD1366+0.7746840854*AE1366-134.2474226*AC1366-1547.125689*IF(AND(B1366&gt;=DATE(2020,3,20),B1366&lt;=DATE(2020,6,26)),1,0)</f>
        <v>8708.93925762044</v>
      </c>
      <c r="AN1366" s="30" t="n">
        <f aca="false">IF(ISNUMBER(C1367),C1367,AN1367)-0.8328750492*(AD1368-AD1367)+3.274150872*(AE1368-AE1367)+0.7954612886*((IF(ISNUMBER(C1367),C1367,AN1367)-IF(ISNUMBER(C1366),C1366,AN1366))-(-0.8328750492*(AD1367-AD1366)+3.274150872*(AE1367-AE1366)))-1.394571582*AO1367+0.4181414112*AO1366</f>
        <v>9340.8354324753</v>
      </c>
      <c r="AP1366" s="31" t="n">
        <f aca="false">AQ1366+AR1365+'ARIMAX(1,1,1) Model'!$C$19*(AR1365-AR1364)+'ARIMAX(1,1,1) Model'!$C$20*AS1365</f>
        <v>9168.54444460558</v>
      </c>
      <c r="AQ1366" s="31" t="n">
        <f aca="false">'ARIMAX(1,1,1) Model'!$C$6*I1366+'ARIMAX(1,1,1) Model'!$C$7*N1366/1000+'ARIMAX(1,1,1) Model'!$C$8*AD1366+'ARIMAX(1,1,1) Model'!$C$9*AE1366+'ARIMAX(1,1,1) Model'!$C$10*AC1366+'ARIMAX(1,1,1) Model'!$C$11*IF(AND(B1366&gt;='ARIMAX(1,1,1) Model'!$C$25,B1366&lt;='ARIMAX(1,1,1) Model'!$C$26),1,0)+'ARIMAX(1,1,1) Model'!$C$12*E1366/1000+'ARIMAX(1,1,1) Model'!$C$13*V1366+'ARIMAX(1,1,1) Model'!$C$14*A1366+'ARIMAX(1,1,1) Model'!$C$15*SIN(2*PI()*A1366/'ARIMAX(1,1,1) Model'!$C$24)+'ARIMAX(1,1,1) Model'!$C$16*COS(2*PI()*A1366/'ARIMAX(1,1,1) Model'!$C$24)+'ARIMAX(1,1,1) Model'!$C$17*SIN(4*PI()*A1366/'ARIMAX(1,1,1) Model'!$C$24)+'ARIMAX(1,1,1) Model'!$C$18*COS(4*PI()*A1366/'ARIMAX(1,1,1) Model'!$C$24)</f>
        <v>2532.75915552418</v>
      </c>
      <c r="AR1366" s="31" t="n">
        <f aca="false">IF(ISNUMBER(C1366),C1366,AP1366)-AQ1366</f>
        <v>6712.24084447582</v>
      </c>
      <c r="AS1366" s="31" t="n">
        <f aca="false">IF(ISNUMBER(C1366),C1366-AP1366,0)</f>
        <v>76.4555553944156</v>
      </c>
      <c r="AT1366" s="32"/>
      <c r="AU1366" s="33"/>
      <c r="AV1366" s="33"/>
      <c r="AW1366" s="31"/>
      <c r="AX1366" s="31"/>
    </row>
    <row r="1367" customFormat="false" ht="16.5" hidden="false" customHeight="true" outlineLevel="0" collapsed="false">
      <c r="A1367" s="23" t="n">
        <v>1366</v>
      </c>
      <c r="B1367" s="24" t="n">
        <v>42832</v>
      </c>
      <c r="C1367" s="23" t="n">
        <v>9275</v>
      </c>
      <c r="D1367" s="25" t="n">
        <v>2356.996</v>
      </c>
      <c r="E1367" s="25" t="n">
        <v>216000</v>
      </c>
      <c r="F1367" s="25"/>
      <c r="G1367" s="25" t="n">
        <v>51.264</v>
      </c>
      <c r="H1367" s="25" t="n">
        <v>53.278</v>
      </c>
      <c r="I1367" s="25" t="n">
        <v>2.36</v>
      </c>
      <c r="J1367" s="25" t="n">
        <v>19089.379</v>
      </c>
      <c r="K1367" s="25" t="n">
        <v>842380</v>
      </c>
      <c r="L1367" s="25" t="n">
        <v>744</v>
      </c>
      <c r="M1367" s="25" t="n">
        <v>17.699</v>
      </c>
      <c r="N1367" s="25" t="n">
        <v>242600</v>
      </c>
      <c r="O1367" s="25" t="n">
        <v>13088.4</v>
      </c>
      <c r="P1367" s="25" t="n">
        <v>3636438</v>
      </c>
      <c r="Q1367" s="25" t="n">
        <v>114000</v>
      </c>
      <c r="R1367" s="25" t="n">
        <v>20571</v>
      </c>
      <c r="S1367" s="25" t="n">
        <v>12.576</v>
      </c>
      <c r="T1367" s="25" t="n">
        <v>128.1</v>
      </c>
      <c r="U1367" s="25" t="n">
        <v>19</v>
      </c>
      <c r="V1367" s="25" t="n">
        <v>88.4</v>
      </c>
      <c r="W1367" s="25" t="n">
        <v>114.53774</v>
      </c>
      <c r="X1367" s="25" t="n">
        <v>2.22222222222222</v>
      </c>
      <c r="Y1367" s="25" t="n">
        <v>2.96196007728577</v>
      </c>
      <c r="Z1367" s="25" t="n">
        <v>63.9006729125977</v>
      </c>
      <c r="AA1367" s="25" t="n">
        <v>324609</v>
      </c>
      <c r="AB1367" s="26"/>
      <c r="AC1367" s="27" t="n">
        <v>0</v>
      </c>
      <c r="AD1367" s="28" t="n">
        <v>71.4</v>
      </c>
      <c r="AE1367" s="28" t="n">
        <v>5.2</v>
      </c>
      <c r="AF1367" s="27"/>
      <c r="AG1367" s="29" t="n">
        <f aca="false">6753.47943187+0.36116788*I1367+0.01252571*N1367-22.85359542*V1367+0.00407811*AA1367-0.00067349*E1367</f>
        <v>8951.1285679288</v>
      </c>
      <c r="AH1367" s="29" t="n">
        <f aca="false">A1367*'Simple Linear Regression'!$B$18+'Simple Linear Regression'!$B$17</f>
        <v>9050.5850035535</v>
      </c>
      <c r="AI1367" s="29" t="n">
        <f aca="false">7491.3971+0.0137554*N1367-0.00058829*E1367-34.3283*V1367+0.30565*L1367+54.6031*M1367</f>
        <v>8860.5886469</v>
      </c>
      <c r="AJ1367" s="29" t="n">
        <f aca="false">7491.3971-0.00058829*E1367+0.30565*L1367+54.6031*M1367+0.0137554*N1367-34.3283*V1367</f>
        <v>8860.5886469</v>
      </c>
      <c r="AK1367" s="30" t="n">
        <f aca="false">11611.58410651-152.38769329*I641+0.00324611*N641-2.92151591*V641-0.00770426*AA641-0.00077781*E641</f>
        <v>9235.45611419823</v>
      </c>
      <c r="AL1367" s="29" t="n">
        <f aca="false">2192.59+2373.87*I1367+0.0316653*N1367-15.7623*V1367+0.00202406*AA1367-0.000740146*E1367-0.00963493*(I1367*N1367)</f>
        <v>9064.34993406</v>
      </c>
      <c r="AM1367" s="30" t="n">
        <f aca="false">5205.907083+122.0638992*I1367+13.609808*(N1367/1000)-1.245906883*AD1367+0.7746840854*AE1367-134.2474226*AC1367-1547.125689*IF(AND(B1367&gt;=DATE(2020,3,20),B1367&lt;=DATE(2020,6,26)),1,0)</f>
        <v>8710.78791170988</v>
      </c>
      <c r="AN1367" s="30" t="n">
        <f aca="false">IF(ISNUMBER(C1368),C1368,AN1368)-0.8328750492*(AD1369-AD1368)+3.274150872*(AE1369-AE1368)+0.7954612886*((IF(ISNUMBER(C1368),C1368,AN1368)-IF(ISNUMBER(C1367),C1367,AN1367))-(-0.8328750492*(AD1368-AD1367)+3.274150872*(AE1368-AE1367)))-1.394571582*AO1368+0.4181414112*AO1367</f>
        <v>9211.51747556306</v>
      </c>
      <c r="AP1367" s="31" t="n">
        <f aca="false">AQ1367+AR1366+'ARIMAX(1,1,1) Model'!$C$19*(AR1366-AR1365)+'ARIMAX(1,1,1) Model'!$C$20*AS1366</f>
        <v>9150.23550103277</v>
      </c>
      <c r="AQ1367" s="31" t="n">
        <f aca="false">'ARIMAX(1,1,1) Model'!$C$6*I1367+'ARIMAX(1,1,1) Model'!$C$7*N1367/1000+'ARIMAX(1,1,1) Model'!$C$8*AD1367+'ARIMAX(1,1,1) Model'!$C$9*AE1367+'ARIMAX(1,1,1) Model'!$C$10*AC1367+'ARIMAX(1,1,1) Model'!$C$11*IF(AND(B1367&gt;='ARIMAX(1,1,1) Model'!$C$25,B1367&lt;='ARIMAX(1,1,1) Model'!$C$26),1,0)+'ARIMAX(1,1,1) Model'!$C$12*E1367/1000+'ARIMAX(1,1,1) Model'!$C$13*V1367+'ARIMAX(1,1,1) Model'!$C$14*A1367+'ARIMAX(1,1,1) Model'!$C$15*SIN(2*PI()*A1367/'ARIMAX(1,1,1) Model'!$C$24)+'ARIMAX(1,1,1) Model'!$C$16*COS(2*PI()*A1367/'ARIMAX(1,1,1) Model'!$C$24)+'ARIMAX(1,1,1) Model'!$C$17*SIN(4*PI()*A1367/'ARIMAX(1,1,1) Model'!$C$24)+'ARIMAX(1,1,1) Model'!$C$18*COS(4*PI()*A1367/'ARIMAX(1,1,1) Model'!$C$24)</f>
        <v>2538.28676888337</v>
      </c>
      <c r="AR1367" s="31" t="n">
        <f aca="false">IF(ISNUMBER(C1367),C1367,AP1367)-AQ1367</f>
        <v>6736.71323111663</v>
      </c>
      <c r="AS1367" s="31" t="n">
        <f aca="false">IF(ISNUMBER(C1367),C1367-AP1367,0)</f>
        <v>124.764498967235</v>
      </c>
      <c r="AT1367" s="32"/>
      <c r="AU1367" s="33"/>
      <c r="AV1367" s="33"/>
      <c r="AW1367" s="31"/>
      <c r="AX1367" s="31"/>
    </row>
    <row r="1368" customFormat="false" ht="16.5" hidden="false" customHeight="true" outlineLevel="0" collapsed="false">
      <c r="A1368" s="23" t="n">
        <v>1367</v>
      </c>
      <c r="B1368" s="24" t="n">
        <v>42839</v>
      </c>
      <c r="C1368" s="23" t="n">
        <v>9223</v>
      </c>
      <c r="D1368" s="25" t="n">
        <v>2346.205</v>
      </c>
      <c r="E1368" s="25" t="n">
        <v>222000</v>
      </c>
      <c r="F1368" s="25"/>
      <c r="G1368" s="25" t="n">
        <v>53.1875</v>
      </c>
      <c r="H1368" s="25" t="n">
        <v>54.83</v>
      </c>
      <c r="I1368" s="25" t="n">
        <v>2.424</v>
      </c>
      <c r="J1368" s="25" t="n">
        <v>19089.379</v>
      </c>
      <c r="K1368" s="25" t="n">
        <v>810009</v>
      </c>
      <c r="L1368" s="25" t="n">
        <v>744</v>
      </c>
      <c r="M1368" s="25" t="n">
        <v>17.699</v>
      </c>
      <c r="N1368" s="25" t="n">
        <v>242600</v>
      </c>
      <c r="O1368" s="25" t="n">
        <v>13088.4</v>
      </c>
      <c r="P1368" s="25" t="n">
        <v>3636438</v>
      </c>
      <c r="Q1368" s="25" t="n">
        <v>114000</v>
      </c>
      <c r="R1368" s="25" t="n">
        <v>20571</v>
      </c>
      <c r="S1368" s="25" t="n">
        <v>12.576</v>
      </c>
      <c r="T1368" s="25" t="n">
        <v>128.1</v>
      </c>
      <c r="U1368" s="25" t="n">
        <v>19</v>
      </c>
      <c r="V1368" s="25" t="n">
        <v>88.4</v>
      </c>
      <c r="W1368" s="25" t="n">
        <v>114.97988</v>
      </c>
      <c r="X1368" s="25" t="n">
        <v>2.22222222222222</v>
      </c>
      <c r="Y1368" s="25" t="n">
        <v>2.96196007728577</v>
      </c>
      <c r="Z1368" s="25" t="n">
        <v>63.9006729125977</v>
      </c>
      <c r="AA1368" s="25" t="n">
        <v>324609</v>
      </c>
      <c r="AB1368" s="26"/>
      <c r="AC1368" s="27" t="n">
        <v>0</v>
      </c>
      <c r="AD1368" s="28" t="n">
        <v>45</v>
      </c>
      <c r="AE1368" s="28" t="n">
        <v>8.1</v>
      </c>
      <c r="AF1368" s="27"/>
      <c r="AG1368" s="29" t="n">
        <f aca="false">6753.47943187+0.36116788*I1368+0.01252571*N1368-22.85359542*V1368+0.00407811*AA1368-0.00067349*E1368</f>
        <v>8947.11074267312</v>
      </c>
      <c r="AH1368" s="29" t="n">
        <f aca="false">A1368*'Simple Linear Regression'!$B$18+'Simple Linear Regression'!$B$17</f>
        <v>9051.4380406374</v>
      </c>
      <c r="AI1368" s="29" t="n">
        <f aca="false">7491.3971+0.0137554*N1368-0.00058829*E1368-34.3283*V1368+0.30565*L1368+54.6031*M1368</f>
        <v>8857.0589069</v>
      </c>
      <c r="AJ1368" s="29" t="n">
        <f aca="false">7491.3971-0.00058829*E1368+0.30565*L1368+54.6031*M1368+0.0137554*N1368-34.3283*V1368</f>
        <v>8857.0589069</v>
      </c>
      <c r="AK1368" s="30" t="n">
        <f aca="false">11611.58410651-152.38769329*I642+0.00324611*N642-2.92151591*V642-0.00770426*AA642-0.00077781*E642</f>
        <v>9354.49267567061</v>
      </c>
      <c r="AL1368" s="29" t="n">
        <f aca="false">2192.59+2373.87*I1368+0.0316653*N1368-15.7623*V1368+0.00202406*AA1368-0.000740146*E1368-0.00963493*(I1368*N1368)</f>
        <v>9062.240960908</v>
      </c>
      <c r="AM1368" s="30" t="n">
        <f aca="false">5205.907083+122.0638992*I1368+13.609808*(N1368/1000)-1.245906883*AD1368+0.7746840854*AE1368-134.2474226*AC1368-1547.125689*IF(AND(B1368&gt;=DATE(2020,3,20),B1368&lt;=DATE(2020,6,26)),1,0)</f>
        <v>8753.73852681754</v>
      </c>
      <c r="AN1368" s="30" t="n">
        <f aca="false">IF(ISNUMBER(C1369),C1369,AN1369)-0.8328750492*(AD1370-AD1369)+3.274150872*(AE1370-AE1369)+0.7954612886*((IF(ISNUMBER(C1369),C1369,AN1369)-IF(ISNUMBER(C1368),C1368,AN1368))-(-0.8328750492*(AD1369-AD1368)+3.274150872*(AE1369-AE1368)))-1.394571582*AO1369+0.4181414112*AO1368</f>
        <v>9137.62298502517</v>
      </c>
      <c r="AP1368" s="31" t="n">
        <f aca="false">AQ1368+AR1367+'ARIMAX(1,1,1) Model'!$C$19*(AR1367-AR1366)+'ARIMAX(1,1,1) Model'!$C$20*AS1367</f>
        <v>9196.4419091543</v>
      </c>
      <c r="AQ1368" s="31" t="n">
        <f aca="false">'ARIMAX(1,1,1) Model'!$C$6*I1368+'ARIMAX(1,1,1) Model'!$C$7*N1368/1000+'ARIMAX(1,1,1) Model'!$C$8*AD1368+'ARIMAX(1,1,1) Model'!$C$9*AE1368+'ARIMAX(1,1,1) Model'!$C$10*AC1368+'ARIMAX(1,1,1) Model'!$C$11*IF(AND(B1368&gt;='ARIMAX(1,1,1) Model'!$C$25,B1368&lt;='ARIMAX(1,1,1) Model'!$C$26),1,0)+'ARIMAX(1,1,1) Model'!$C$12*E1368/1000+'ARIMAX(1,1,1) Model'!$C$13*V1368+'ARIMAX(1,1,1) Model'!$C$14*A1368+'ARIMAX(1,1,1) Model'!$C$15*SIN(2*PI()*A1368/'ARIMAX(1,1,1) Model'!$C$24)+'ARIMAX(1,1,1) Model'!$C$16*COS(2*PI()*A1368/'ARIMAX(1,1,1) Model'!$C$24)+'ARIMAX(1,1,1) Model'!$C$17*SIN(4*PI()*A1368/'ARIMAX(1,1,1) Model'!$C$24)+'ARIMAX(1,1,1) Model'!$C$18*COS(4*PI()*A1368/'ARIMAX(1,1,1) Model'!$C$24)</f>
        <v>2569.64031143325</v>
      </c>
      <c r="AR1368" s="31" t="n">
        <f aca="false">IF(ISNUMBER(C1368),C1368,AP1368)-AQ1368</f>
        <v>6653.35968856675</v>
      </c>
      <c r="AS1368" s="31" t="n">
        <f aca="false">IF(ISNUMBER(C1368),C1368-AP1368,0)</f>
        <v>26.558090845705</v>
      </c>
      <c r="AT1368" s="32"/>
      <c r="AU1368" s="33"/>
      <c r="AV1368" s="33"/>
      <c r="AW1368" s="31"/>
      <c r="AX1368" s="31"/>
    </row>
    <row r="1369" customFormat="false" ht="16.5" hidden="false" customHeight="true" outlineLevel="0" collapsed="false">
      <c r="A1369" s="23" t="n">
        <v>1368</v>
      </c>
      <c r="B1369" s="24" t="n">
        <v>42846</v>
      </c>
      <c r="C1369" s="23" t="n">
        <v>9206</v>
      </c>
      <c r="D1369" s="25" t="n">
        <v>2346.78</v>
      </c>
      <c r="E1369" s="25" t="n">
        <v>231000</v>
      </c>
      <c r="F1369" s="25"/>
      <c r="G1369" s="25" t="n">
        <v>51.094</v>
      </c>
      <c r="H1369" s="25" t="n">
        <v>52.082</v>
      </c>
      <c r="I1369" s="25" t="n">
        <v>2.436</v>
      </c>
      <c r="J1369" s="25" t="n">
        <v>19089.379</v>
      </c>
      <c r="K1369" s="25" t="n">
        <v>810009</v>
      </c>
      <c r="L1369" s="25" t="n">
        <v>744</v>
      </c>
      <c r="M1369" s="25" t="n">
        <v>17.061</v>
      </c>
      <c r="N1369" s="25" t="n">
        <v>225644</v>
      </c>
      <c r="O1369" s="25" t="n">
        <v>13088.4</v>
      </c>
      <c r="P1369" s="25" t="n">
        <v>3636438</v>
      </c>
      <c r="Q1369" s="25" t="n">
        <v>114000</v>
      </c>
      <c r="R1369" s="25" t="n">
        <v>20571</v>
      </c>
      <c r="S1369" s="25" t="n">
        <v>12.576</v>
      </c>
      <c r="T1369" s="25" t="n">
        <v>128.1</v>
      </c>
      <c r="U1369" s="25" t="n">
        <v>19</v>
      </c>
      <c r="V1369" s="25" t="n">
        <v>88.4</v>
      </c>
      <c r="W1369" s="25" t="n">
        <v>114.81558</v>
      </c>
      <c r="X1369" s="25" t="n">
        <v>2.22222222222222</v>
      </c>
      <c r="Y1369" s="25" t="n">
        <v>2.7360737323761</v>
      </c>
      <c r="Z1369" s="25" t="n">
        <v>63.9006729125977</v>
      </c>
      <c r="AA1369" s="25" t="n">
        <v>324609</v>
      </c>
      <c r="AB1369" s="26"/>
      <c r="AC1369" s="27" t="n">
        <v>0</v>
      </c>
      <c r="AD1369" s="28" t="n">
        <v>27.8</v>
      </c>
      <c r="AE1369" s="28" t="n">
        <v>20.5</v>
      </c>
      <c r="AF1369" s="27"/>
      <c r="AG1369" s="29" t="n">
        <f aca="false">6753.47943187+0.36116788*I1369+0.01252571*N1369-22.85359542*V1369+0.00407811*AA1369-0.00067349*E1369</f>
        <v>8728.66772792768</v>
      </c>
      <c r="AH1369" s="29" t="n">
        <f aca="false">A1369*'Simple Linear Regression'!$B$18+'Simple Linear Regression'!$B$17</f>
        <v>9052.29107772131</v>
      </c>
      <c r="AI1369" s="29" t="n">
        <f aca="false">7491.3971+0.0137554*N1369-0.00058829*E1369-34.3283*V1369+0.30565*L1369+54.6031*M1369</f>
        <v>8583.6909567</v>
      </c>
      <c r="AJ1369" s="29" t="n">
        <f aca="false">7491.3971-0.00058829*E1369+0.30565*L1369+54.6031*M1369+0.0137554*N1369-34.3283*V1369</f>
        <v>8583.6909567</v>
      </c>
      <c r="AK1369" s="30" t="n">
        <f aca="false">11611.58410651-152.38769329*I643+0.00324611*N643-2.92151591*V643-0.00770426*AA643-0.00077781*E643</f>
        <v>9347.20348181758</v>
      </c>
      <c r="AL1369" s="29" t="n">
        <f aca="false">2192.59+2373.87*I1369+0.0316653*N1369-15.7623*V1369+0.00202406*AA1369-0.000740146*E1369-0.00963493*(I1369*N1369)</f>
        <v>8917.06906271488</v>
      </c>
      <c r="AM1369" s="30" t="n">
        <f aca="false">5205.907083+122.0638992*I1369+13.609808*(N1369/1000)-1.245906883*AD1369+0.7746840854*AE1369-134.2474226*AC1369-1547.125689*IF(AND(B1369&gt;=DATE(2020,3,20),B1369&lt;=DATE(2020,6,26)),1,0)</f>
        <v>8555.4710702065</v>
      </c>
      <c r="AN1369" s="30" t="n">
        <f aca="false">IF(ISNUMBER(C1370),C1370,AN1370)-0.8328750492*(AD1371-AD1370)+3.274150872*(AE1371-AE1370)+0.7954612886*((IF(ISNUMBER(C1370),C1370,AN1370)-IF(ISNUMBER(C1369),C1369,AN1369))-(-0.8328750492*(AD1370-AD1369)+3.274150872*(AE1370-AE1369)))-1.394571582*AO1370+0.4181414112*AO1369</f>
        <v>9114.377205056</v>
      </c>
      <c r="AP1369" s="31" t="n">
        <f aca="false">AQ1369+AR1368+'ARIMAX(1,1,1) Model'!$C$19*(AR1368-AR1367)+'ARIMAX(1,1,1) Model'!$C$20*AS1368</f>
        <v>9249.74879253021</v>
      </c>
      <c r="AQ1369" s="31" t="n">
        <f aca="false">'ARIMAX(1,1,1) Model'!$C$6*I1369+'ARIMAX(1,1,1) Model'!$C$7*N1369/1000+'ARIMAX(1,1,1) Model'!$C$8*AD1369+'ARIMAX(1,1,1) Model'!$C$9*AE1369+'ARIMAX(1,1,1) Model'!$C$10*AC1369+'ARIMAX(1,1,1) Model'!$C$11*IF(AND(B1369&gt;='ARIMAX(1,1,1) Model'!$C$25,B1369&lt;='ARIMAX(1,1,1) Model'!$C$26),1,0)+'ARIMAX(1,1,1) Model'!$C$12*E1369/1000+'ARIMAX(1,1,1) Model'!$C$13*V1369+'ARIMAX(1,1,1) Model'!$C$14*A1369+'ARIMAX(1,1,1) Model'!$C$15*SIN(2*PI()*A1369/'ARIMAX(1,1,1) Model'!$C$24)+'ARIMAX(1,1,1) Model'!$C$16*COS(2*PI()*A1369/'ARIMAX(1,1,1) Model'!$C$24)+'ARIMAX(1,1,1) Model'!$C$17*SIN(4*PI()*A1369/'ARIMAX(1,1,1) Model'!$C$24)+'ARIMAX(1,1,1) Model'!$C$18*COS(4*PI()*A1369/'ARIMAX(1,1,1) Model'!$C$24)</f>
        <v>2628.42321107366</v>
      </c>
      <c r="AR1369" s="31" t="n">
        <f aca="false">IF(ISNUMBER(C1369),C1369,AP1369)-AQ1369</f>
        <v>6577.57678892634</v>
      </c>
      <c r="AS1369" s="31" t="n">
        <f aca="false">IF(ISNUMBER(C1369),C1369-AP1369,0)</f>
        <v>-43.7487925302066</v>
      </c>
      <c r="AT1369" s="32"/>
      <c r="AU1369" s="33"/>
      <c r="AV1369" s="33"/>
      <c r="AW1369" s="31"/>
      <c r="AX1369" s="31"/>
    </row>
    <row r="1370" customFormat="false" ht="16.5" hidden="false" customHeight="true" outlineLevel="0" collapsed="false">
      <c r="A1370" s="23" t="n">
        <v>1369</v>
      </c>
      <c r="B1370" s="24" t="n">
        <v>42853</v>
      </c>
      <c r="C1370" s="23" t="n">
        <v>9156</v>
      </c>
      <c r="D1370" s="25" t="n">
        <v>2384.636</v>
      </c>
      <c r="E1370" s="25" t="n">
        <v>238000</v>
      </c>
      <c r="F1370" s="25"/>
      <c r="G1370" s="25" t="n">
        <v>49.122</v>
      </c>
      <c r="H1370" s="25" t="n">
        <v>49.546</v>
      </c>
      <c r="I1370" s="25" t="n">
        <v>2.449</v>
      </c>
      <c r="J1370" s="25" t="n">
        <v>19089.379</v>
      </c>
      <c r="K1370" s="25" t="n">
        <v>810009</v>
      </c>
      <c r="L1370" s="25" t="n">
        <v>744</v>
      </c>
      <c r="M1370" s="25" t="n">
        <v>17.061</v>
      </c>
      <c r="N1370" s="25" t="n">
        <v>225644</v>
      </c>
      <c r="O1370" s="25" t="n">
        <v>13088.4</v>
      </c>
      <c r="P1370" s="25" t="n">
        <v>3636438</v>
      </c>
      <c r="Q1370" s="25" t="n">
        <v>114000</v>
      </c>
      <c r="R1370" s="25" t="n">
        <v>20571</v>
      </c>
      <c r="S1370" s="25" t="n">
        <v>12.576</v>
      </c>
      <c r="T1370" s="25" t="n">
        <v>128.1</v>
      </c>
      <c r="U1370" s="25" t="n">
        <v>19</v>
      </c>
      <c r="V1370" s="25" t="n">
        <v>88.4</v>
      </c>
      <c r="W1370" s="25" t="n">
        <v>114.56228</v>
      </c>
      <c r="X1370" s="25" t="n">
        <v>2.22222222222222</v>
      </c>
      <c r="Y1370" s="25" t="n">
        <v>2.7360737323761</v>
      </c>
      <c r="Z1370" s="25" t="n">
        <v>63.9006729125977</v>
      </c>
      <c r="AA1370" s="25" t="n">
        <v>324609</v>
      </c>
      <c r="AB1370" s="26"/>
      <c r="AC1370" s="27" t="n">
        <v>0</v>
      </c>
      <c r="AD1370" s="28" t="n">
        <v>35.7</v>
      </c>
      <c r="AE1370" s="28" t="n">
        <v>19.1</v>
      </c>
      <c r="AF1370" s="27"/>
      <c r="AG1370" s="29" t="n">
        <f aca="false">6753.47943187+0.36116788*I1370+0.01252571*N1370-22.85359542*V1370+0.00407811*AA1370-0.00067349*E1370</f>
        <v>8723.95799311012</v>
      </c>
      <c r="AH1370" s="29" t="n">
        <f aca="false">A1370*'Simple Linear Regression'!$B$18+'Simple Linear Regression'!$B$17</f>
        <v>9053.14411480521</v>
      </c>
      <c r="AI1370" s="29" t="n">
        <f aca="false">7491.3971+0.0137554*N1370-0.00058829*E1370-34.3283*V1370+0.30565*L1370+54.6031*M1370</f>
        <v>8579.5729267</v>
      </c>
      <c r="AJ1370" s="29" t="n">
        <f aca="false">7491.3971-0.00058829*E1370+0.30565*L1370+54.6031*M1370+0.0137554*N1370-34.3283*V1370</f>
        <v>8579.5729267</v>
      </c>
      <c r="AK1370" s="30" t="n">
        <f aca="false">11611.58410651-152.38769329*I644+0.00324611*N644-2.92151591*V644-0.00770426*AA644-0.00077781*E644</f>
        <v>9353.54660644377</v>
      </c>
      <c r="AL1370" s="29" t="n">
        <f aca="false">2192.59+2373.87*I1370+0.0316653*N1370-15.7623*V1370+0.00202406*AA1370-0.000740146*E1370-0.00963493*(I1370*N1370)</f>
        <v>8914.48551683092</v>
      </c>
      <c r="AM1370" s="30" t="n">
        <f aca="false">5205.907083+122.0638992*I1370+13.609808*(N1370/1000)-1.245906883*AD1370+0.7746840854*AE1370-134.2474226*AC1370-1547.125689*IF(AND(B1370&gt;=DATE(2020,3,20),B1370&lt;=DATE(2020,6,26)),1,0)</f>
        <v>8546.13067880084</v>
      </c>
      <c r="AN1370" s="30" t="n">
        <f aca="false">IF(ISNUMBER(C1371),C1371,AN1371)-0.8328750492*(AD1372-AD1371)+3.274150872*(AE1372-AE1371)+0.7954612886*((IF(ISNUMBER(C1371),C1371,AN1371)-IF(ISNUMBER(C1370),C1370,AN1370))-(-0.8328750492*(AD1371-AD1370)+3.274150872*(AE1371-AE1370)))-1.394571582*AO1371+0.4181414112*AO1370</f>
        <v>9602.91859847116</v>
      </c>
      <c r="AP1370" s="31" t="n">
        <f aca="false">AQ1370+AR1369+'ARIMAX(1,1,1) Model'!$C$19*(AR1369-AR1368)+'ARIMAX(1,1,1) Model'!$C$20*AS1369</f>
        <v>9281.66844387534</v>
      </c>
      <c r="AQ1370" s="31" t="n">
        <f aca="false">'ARIMAX(1,1,1) Model'!$C$6*I1370+'ARIMAX(1,1,1) Model'!$C$7*N1370/1000+'ARIMAX(1,1,1) Model'!$C$8*AD1370+'ARIMAX(1,1,1) Model'!$C$9*AE1370+'ARIMAX(1,1,1) Model'!$C$10*AC1370+'ARIMAX(1,1,1) Model'!$C$11*IF(AND(B1370&gt;='ARIMAX(1,1,1) Model'!$C$25,B1370&lt;='ARIMAX(1,1,1) Model'!$C$26),1,0)+'ARIMAX(1,1,1) Model'!$C$12*E1370/1000+'ARIMAX(1,1,1) Model'!$C$13*V1370+'ARIMAX(1,1,1) Model'!$C$14*A1370+'ARIMAX(1,1,1) Model'!$C$15*SIN(2*PI()*A1370/'ARIMAX(1,1,1) Model'!$C$24)+'ARIMAX(1,1,1) Model'!$C$16*COS(2*PI()*A1370/'ARIMAX(1,1,1) Model'!$C$24)+'ARIMAX(1,1,1) Model'!$C$17*SIN(4*PI()*A1370/'ARIMAX(1,1,1) Model'!$C$24)+'ARIMAX(1,1,1) Model'!$C$18*COS(4*PI()*A1370/'ARIMAX(1,1,1) Model'!$C$24)</f>
        <v>2672.1053199385</v>
      </c>
      <c r="AR1370" s="31" t="n">
        <f aca="false">IF(ISNUMBER(C1370),C1370,AP1370)-AQ1370</f>
        <v>6483.89468006151</v>
      </c>
      <c r="AS1370" s="31" t="n">
        <f aca="false">IF(ISNUMBER(C1370),C1370-AP1370,0)</f>
        <v>-125.668443875336</v>
      </c>
      <c r="AT1370" s="32"/>
      <c r="AU1370" s="33"/>
      <c r="AV1370" s="33"/>
      <c r="AW1370" s="31"/>
      <c r="AX1370" s="31"/>
    </row>
    <row r="1371" customFormat="false" ht="16.5" hidden="false" customHeight="true" outlineLevel="0" collapsed="false">
      <c r="A1371" s="23" t="n">
        <v>1370</v>
      </c>
      <c r="B1371" s="24" t="n">
        <v>42860</v>
      </c>
      <c r="C1371" s="23" t="n">
        <v>9408</v>
      </c>
      <c r="D1371" s="25" t="n">
        <v>2391.288</v>
      </c>
      <c r="E1371" s="25" t="n">
        <v>232000</v>
      </c>
      <c r="F1371" s="25"/>
      <c r="G1371" s="25" t="n">
        <v>47.21</v>
      </c>
      <c r="H1371" s="25" t="n">
        <v>48.704</v>
      </c>
      <c r="I1371" s="25" t="n">
        <v>2.411</v>
      </c>
      <c r="J1371" s="25" t="n">
        <v>19089.379</v>
      </c>
      <c r="K1371" s="25" t="n">
        <v>810009</v>
      </c>
      <c r="L1371" s="25" t="n">
        <v>744</v>
      </c>
      <c r="M1371" s="25" t="n">
        <v>17.061</v>
      </c>
      <c r="N1371" s="25" t="n">
        <v>225644</v>
      </c>
      <c r="O1371" s="25" t="n">
        <v>13088.4</v>
      </c>
      <c r="P1371" s="25" t="n">
        <v>3636438</v>
      </c>
      <c r="Q1371" s="25" t="n">
        <v>114000</v>
      </c>
      <c r="R1371" s="25" t="n">
        <v>20571</v>
      </c>
      <c r="S1371" s="25" t="n">
        <v>12.576</v>
      </c>
      <c r="T1371" s="25" t="n">
        <v>128.1</v>
      </c>
      <c r="U1371" s="25" t="n">
        <v>19</v>
      </c>
      <c r="V1371" s="25" t="n">
        <v>85</v>
      </c>
      <c r="W1371" s="25" t="n">
        <v>114.72144</v>
      </c>
      <c r="X1371" s="25" t="n">
        <v>2.22222222222222</v>
      </c>
      <c r="Y1371" s="25" t="n">
        <v>2.7360737323761</v>
      </c>
      <c r="Z1371" s="25" t="n">
        <v>63.9006729125977</v>
      </c>
      <c r="AA1371" s="25" t="n">
        <v>324609</v>
      </c>
      <c r="AB1371" s="26"/>
      <c r="AC1371" s="27" t="n">
        <v>0</v>
      </c>
      <c r="AD1371" s="28" t="n">
        <v>41.9</v>
      </c>
      <c r="AE1371" s="28" t="n">
        <v>17.4</v>
      </c>
      <c r="AF1371" s="27"/>
      <c r="AG1371" s="29" t="n">
        <f aca="false">6753.47943187+0.36116788*I1371+0.01252571*N1371-22.85359542*V1371+0.00407811*AA1371-0.00067349*E1371</f>
        <v>8805.68743315868</v>
      </c>
      <c r="AH1371" s="29" t="n">
        <f aca="false">A1371*'Simple Linear Regression'!$B$18+'Simple Linear Regression'!$B$17</f>
        <v>9053.99715188912</v>
      </c>
      <c r="AI1371" s="29" t="n">
        <f aca="false">7491.3971+0.0137554*N1371-0.00058829*E1371-34.3283*V1371+0.30565*L1371+54.6031*M1371</f>
        <v>8699.8188867</v>
      </c>
      <c r="AJ1371" s="29" t="n">
        <f aca="false">7491.3971-0.00058829*E1371+0.30565*L1371+54.6031*M1371+0.0137554*N1371-34.3283*V1371</f>
        <v>8699.8188867</v>
      </c>
      <c r="AK1371" s="30" t="n">
        <f aca="false">11611.58410651-152.38769329*I645+0.00324611*N645-2.92151591*V645-0.00770426*AA645-0.00077781*E645</f>
        <v>9337.28961482883</v>
      </c>
      <c r="AL1371" s="29" t="n">
        <f aca="false">2192.59+2373.87*I1371+0.0316653*N1371-15.7623*V1371+0.00202406*AA1371-0.000740146*E1371-0.00963493*(I1371*N1371)</f>
        <v>8964.92559033788</v>
      </c>
      <c r="AM1371" s="30" t="n">
        <f aca="false">5205.907083+122.0638992*I1371+13.609808*(N1371/1000)-1.245906883*AD1371+0.7746840854*AE1371-134.2474226*AC1371-1547.125689*IF(AND(B1371&gt;=DATE(2020,3,20),B1371&lt;=DATE(2020,6,26)),1,0)</f>
        <v>8532.45066501146</v>
      </c>
      <c r="AN1371" s="30" t="n">
        <f aca="false">IF(ISNUMBER(C1372),C1372,AN1372)-0.8328750492*(AD1373-AD1372)+3.274150872*(AE1373-AE1372)+0.7954612886*((IF(ISNUMBER(C1372),C1372,AN1372)-IF(ISNUMBER(C1371),C1371,AN1371))-(-0.8328750492*(AD1372-AD1371)+3.274150872*(AE1372-AE1371)))-1.394571582*AO1372+0.4181414112*AO1371</f>
        <v>9611.22967731732</v>
      </c>
      <c r="AP1371" s="31" t="n">
        <f aca="false">AQ1371+AR1370+'ARIMAX(1,1,1) Model'!$C$19*(AR1370-AR1369)+'ARIMAX(1,1,1) Model'!$C$20*AS1370</f>
        <v>9261.63632075699</v>
      </c>
      <c r="AQ1371" s="31" t="n">
        <f aca="false">'ARIMAX(1,1,1) Model'!$C$6*I1371+'ARIMAX(1,1,1) Model'!$C$7*N1371/1000+'ARIMAX(1,1,1) Model'!$C$8*AD1371+'ARIMAX(1,1,1) Model'!$C$9*AE1371+'ARIMAX(1,1,1) Model'!$C$10*AC1371+'ARIMAX(1,1,1) Model'!$C$11*IF(AND(B1371&gt;='ARIMAX(1,1,1) Model'!$C$25,B1371&lt;='ARIMAX(1,1,1) Model'!$C$26),1,0)+'ARIMAX(1,1,1) Model'!$C$12*E1371/1000+'ARIMAX(1,1,1) Model'!$C$13*V1371+'ARIMAX(1,1,1) Model'!$C$14*A1371+'ARIMAX(1,1,1) Model'!$C$15*SIN(2*PI()*A1371/'ARIMAX(1,1,1) Model'!$C$24)+'ARIMAX(1,1,1) Model'!$C$16*COS(2*PI()*A1371/'ARIMAX(1,1,1) Model'!$C$24)+'ARIMAX(1,1,1) Model'!$C$17*SIN(4*PI()*A1371/'ARIMAX(1,1,1) Model'!$C$24)+'ARIMAX(1,1,1) Model'!$C$18*COS(4*PI()*A1371/'ARIMAX(1,1,1) Model'!$C$24)</f>
        <v>2673.76651941073</v>
      </c>
      <c r="AR1371" s="31" t="n">
        <f aca="false">IF(ISNUMBER(C1371),C1371,AP1371)-AQ1371</f>
        <v>6734.23348058927</v>
      </c>
      <c r="AS1371" s="31" t="n">
        <f aca="false">IF(ISNUMBER(C1371),C1371-AP1371,0)</f>
        <v>146.36367924301</v>
      </c>
      <c r="AT1371" s="32"/>
      <c r="AU1371" s="33"/>
      <c r="AV1371" s="33"/>
      <c r="AW1371" s="31"/>
      <c r="AX1371" s="31"/>
    </row>
    <row r="1372" customFormat="false" ht="16.5" hidden="false" customHeight="true" outlineLevel="0" collapsed="false">
      <c r="A1372" s="23" t="n">
        <v>1371</v>
      </c>
      <c r="B1372" s="24" t="n">
        <v>42867</v>
      </c>
      <c r="C1372" s="23" t="n">
        <v>9452</v>
      </c>
      <c r="D1372" s="25" t="n">
        <v>2396.254</v>
      </c>
      <c r="E1372" s="25" t="n">
        <v>233000</v>
      </c>
      <c r="F1372" s="25"/>
      <c r="G1372" s="25" t="n">
        <v>47.044</v>
      </c>
      <c r="H1372" s="25" t="n">
        <v>48.004</v>
      </c>
      <c r="I1372" s="25" t="n">
        <v>2.372</v>
      </c>
      <c r="J1372" s="25" t="n">
        <v>19280.084</v>
      </c>
      <c r="K1372" s="25" t="n">
        <v>805134</v>
      </c>
      <c r="L1372" s="25" t="n">
        <v>789</v>
      </c>
      <c r="M1372" s="25" t="n">
        <v>17.061</v>
      </c>
      <c r="N1372" s="25" t="n">
        <v>225644</v>
      </c>
      <c r="O1372" s="25" t="n">
        <v>13139.9</v>
      </c>
      <c r="P1372" s="25" t="n">
        <v>3636438</v>
      </c>
      <c r="Q1372" s="25" t="n">
        <v>114000</v>
      </c>
      <c r="R1372" s="25" t="n">
        <v>20571</v>
      </c>
      <c r="S1372" s="25" t="n">
        <v>12.576</v>
      </c>
      <c r="T1372" s="25" t="n">
        <v>128.9</v>
      </c>
      <c r="U1372" s="25" t="n">
        <v>19</v>
      </c>
      <c r="V1372" s="25" t="n">
        <v>85</v>
      </c>
      <c r="W1372" s="25" t="n">
        <v>114.72302</v>
      </c>
      <c r="X1372" s="25" t="n">
        <v>2.22222222222222</v>
      </c>
      <c r="Y1372" s="25" t="n">
        <v>2.7360737323761</v>
      </c>
      <c r="Z1372" s="25" t="n">
        <v>63.9006729125977</v>
      </c>
      <c r="AA1372" s="25" t="n">
        <v>324609</v>
      </c>
      <c r="AB1372" s="26"/>
      <c r="AC1372" s="27" t="n">
        <v>0</v>
      </c>
      <c r="AD1372" s="28" t="n">
        <v>52.9</v>
      </c>
      <c r="AE1372" s="28" t="n">
        <v>15.9</v>
      </c>
      <c r="AF1372" s="27"/>
      <c r="AG1372" s="29" t="n">
        <f aca="false">6753.47943187+0.36116788*I1372+0.01252571*N1372-22.85359542*V1372+0.00407811*AA1372-0.00067349*E1372</f>
        <v>8804.99985761136</v>
      </c>
      <c r="AH1372" s="29" t="n">
        <f aca="false">A1372*'Simple Linear Regression'!$B$18+'Simple Linear Regression'!$B$17</f>
        <v>9054.85018897302</v>
      </c>
      <c r="AI1372" s="29" t="n">
        <f aca="false">7491.3971+0.0137554*N1372-0.00058829*E1372-34.3283*V1372+0.30565*L1372+54.6031*M1372</f>
        <v>8712.9848467</v>
      </c>
      <c r="AJ1372" s="29" t="n">
        <f aca="false">7491.3971-0.00058829*E1372+0.30565*L1372+54.6031*M1372+0.0137554*N1372-34.3283*V1372</f>
        <v>8712.9848467</v>
      </c>
      <c r="AK1372" s="30" t="n">
        <f aca="false">11611.58410651-152.38769329*I646+0.00324611*N646-2.92151591*V646-0.00770426*AA646-0.00077781*E646</f>
        <v>9336.2546440429</v>
      </c>
      <c r="AL1372" s="29" t="n">
        <f aca="false">2192.59+2373.87*I1372+0.0316653*N1372-15.7623*V1372+0.00202406*AA1372-0.000740146*E1372-0.00963493*(I1372*N1372)</f>
        <v>8956.39301598976</v>
      </c>
      <c r="AM1372" s="30" t="n">
        <f aca="false">5205.907083+122.0638992*I1372+13.609808*(N1372/1000)-1.245906883*AD1372+0.7746840854*AE1372-134.2474226*AC1372-1547.125689*IF(AND(B1372&gt;=DATE(2020,3,20),B1372&lt;=DATE(2020,6,26)),1,0)</f>
        <v>8512.82317110156</v>
      </c>
      <c r="AN1372" s="30" t="n">
        <f aca="false">IF(ISNUMBER(C1373),C1373,AN1373)-0.8328750492*(AD1374-AD1373)+3.274150872*(AE1374-AE1373)+0.7954612886*((IF(ISNUMBER(C1373),C1373,AN1373)-IF(ISNUMBER(C1372),C1372,AN1372))-(-0.8328750492*(AD1373-AD1372)+3.274150872*(AE1373-AE1372)))-1.394571582*AO1373+0.4181414112*AO1372</f>
        <v>9756.95938807031</v>
      </c>
      <c r="AP1372" s="31" t="n">
        <f aca="false">AQ1372+AR1371+'ARIMAX(1,1,1) Model'!$C$19*(AR1371-AR1370)+'ARIMAX(1,1,1) Model'!$C$20*AS1371</f>
        <v>9347.91003580118</v>
      </c>
      <c r="AQ1372" s="31" t="n">
        <f aca="false">'ARIMAX(1,1,1) Model'!$C$6*I1372+'ARIMAX(1,1,1) Model'!$C$7*N1372/1000+'ARIMAX(1,1,1) Model'!$C$8*AD1372+'ARIMAX(1,1,1) Model'!$C$9*AE1372+'ARIMAX(1,1,1) Model'!$C$10*AC1372+'ARIMAX(1,1,1) Model'!$C$11*IF(AND(B1372&gt;='ARIMAX(1,1,1) Model'!$C$25,B1372&lt;='ARIMAX(1,1,1) Model'!$C$26),1,0)+'ARIMAX(1,1,1) Model'!$C$12*E1372/1000+'ARIMAX(1,1,1) Model'!$C$13*V1372+'ARIMAX(1,1,1) Model'!$C$14*A1372+'ARIMAX(1,1,1) Model'!$C$15*SIN(2*PI()*A1372/'ARIMAX(1,1,1) Model'!$C$24)+'ARIMAX(1,1,1) Model'!$C$16*COS(2*PI()*A1372/'ARIMAX(1,1,1) Model'!$C$24)+'ARIMAX(1,1,1) Model'!$C$17*SIN(4*PI()*A1372/'ARIMAX(1,1,1) Model'!$C$24)+'ARIMAX(1,1,1) Model'!$C$18*COS(4*PI()*A1372/'ARIMAX(1,1,1) Model'!$C$24)</f>
        <v>2721.00013144681</v>
      </c>
      <c r="AR1372" s="31" t="n">
        <f aca="false">IF(ISNUMBER(C1372),C1372,AP1372)-AQ1372</f>
        <v>6730.99986855319</v>
      </c>
      <c r="AS1372" s="31" t="n">
        <f aca="false">IF(ISNUMBER(C1372),C1372-AP1372,0)</f>
        <v>104.089964198818</v>
      </c>
      <c r="AT1372" s="32"/>
      <c r="AU1372" s="33"/>
      <c r="AV1372" s="33"/>
      <c r="AW1372" s="31"/>
      <c r="AX1372" s="31"/>
    </row>
    <row r="1373" customFormat="false" ht="16.5" hidden="false" customHeight="true" outlineLevel="0" collapsed="false">
      <c r="A1373" s="23" t="n">
        <v>1372</v>
      </c>
      <c r="B1373" s="24" t="n">
        <v>42874</v>
      </c>
      <c r="C1373" s="23" t="n">
        <v>9704</v>
      </c>
      <c r="D1373" s="25" t="n">
        <v>2381.494</v>
      </c>
      <c r="E1373" s="25" t="n">
        <v>234000</v>
      </c>
      <c r="F1373" s="25"/>
      <c r="G1373" s="25" t="n">
        <v>49.244</v>
      </c>
      <c r="H1373" s="25" t="n">
        <v>51.75</v>
      </c>
      <c r="I1373" s="25" t="n">
        <v>2.369</v>
      </c>
      <c r="J1373" s="25" t="n">
        <v>19280.084</v>
      </c>
      <c r="K1373" s="25" t="n">
        <v>805134</v>
      </c>
      <c r="L1373" s="25" t="n">
        <v>789</v>
      </c>
      <c r="M1373" s="25" t="n">
        <v>17.166</v>
      </c>
      <c r="N1373" s="25" t="n">
        <v>268343</v>
      </c>
      <c r="O1373" s="25" t="n">
        <v>13139.9</v>
      </c>
      <c r="P1373" s="25" t="n">
        <v>3636438</v>
      </c>
      <c r="Q1373" s="25" t="n">
        <v>114000</v>
      </c>
      <c r="R1373" s="25" t="n">
        <v>20571</v>
      </c>
      <c r="S1373" s="25" t="n">
        <v>12.576</v>
      </c>
      <c r="T1373" s="25" t="n">
        <v>128.9</v>
      </c>
      <c r="U1373" s="25" t="n">
        <v>19</v>
      </c>
      <c r="V1373" s="25" t="n">
        <v>85</v>
      </c>
      <c r="W1373" s="25" t="n">
        <v>115.08242</v>
      </c>
      <c r="X1373" s="25" t="n">
        <v>2.22222222222222</v>
      </c>
      <c r="Y1373" s="25" t="n">
        <v>2.79357481002808</v>
      </c>
      <c r="Z1373" s="25" t="n">
        <v>63.2462158203125</v>
      </c>
      <c r="AA1373" s="25" t="n">
        <v>324609</v>
      </c>
      <c r="AB1373" s="26"/>
      <c r="AC1373" s="27" t="n">
        <v>0</v>
      </c>
      <c r="AD1373" s="28" t="n">
        <v>19</v>
      </c>
      <c r="AE1373" s="28" t="n">
        <v>41.8</v>
      </c>
      <c r="AF1373" s="27"/>
      <c r="AG1373" s="29" t="n">
        <f aca="false">6753.47943187+0.36116788*I1373+0.01252571*N1373-22.85359542*V1373+0.00407811*AA1373-0.00067349*E1373</f>
        <v>9339.16057539772</v>
      </c>
      <c r="AH1373" s="29" t="n">
        <f aca="false">A1373*'Simple Linear Regression'!$B$18+'Simple Linear Regression'!$B$17</f>
        <v>9055.70322605693</v>
      </c>
      <c r="AI1373" s="29" t="n">
        <f aca="false">7491.3971+0.0137554*N1373-0.00058829*E1373-34.3283*V1373+0.30565*L1373+54.6031*M1373</f>
        <v>9305.4717068</v>
      </c>
      <c r="AJ1373" s="29" t="n">
        <f aca="false">7491.3971-0.00058829*E1373+0.30565*L1373+54.6031*M1373+0.0137554*N1373-34.3283*V1373</f>
        <v>9305.4717068</v>
      </c>
      <c r="AK1373" s="30" t="n">
        <f aca="false">11611.58410651-152.38769329*I647+0.00324611*N647-2.92151591*V647-0.00770426*AA647-0.00077781*E647</f>
        <v>9347.09162559078</v>
      </c>
      <c r="AL1373" s="29" t="n">
        <f aca="false">2192.59+2373.87*I1373+0.0316653*N1373-15.7623*V1373+0.00202406*AA1373-0.000740146*E1373-0.00963493*(I1373*N1373)</f>
        <v>9332.51905271469</v>
      </c>
      <c r="AM1373" s="30" t="n">
        <f aca="false">5205.907083+122.0638992*I1373+13.609808*(N1373/1000)-1.245906883*AD1373+0.7746840854*AE1373-134.2474226*AC1373-1547.125689*IF(AND(B1373&gt;=DATE(2020,3,20),B1373&lt;=DATE(2020,6,26)),1,0)</f>
        <v>9155.88273234152</v>
      </c>
      <c r="AN1373" s="30" t="n">
        <f aca="false">IF(ISNUMBER(C1374),C1374,AN1374)-0.8328750492*(AD1375-AD1374)+3.274150872*(AE1375-AE1374)+0.7954612886*((IF(ISNUMBER(C1374),C1374,AN1374)-IF(ISNUMBER(C1373),C1373,AN1373))-(-0.8328750492*(AD1374-AD1373)+3.274150872*(AE1374-AE1373)))-1.394571582*AO1374+0.4181414112*AO1373</f>
        <v>9984.77118821177</v>
      </c>
      <c r="AP1373" s="31" t="n">
        <f aca="false">AQ1373+AR1372+'ARIMAX(1,1,1) Model'!$C$19*(AR1372-AR1371)+'ARIMAX(1,1,1) Model'!$C$20*AS1372</f>
        <v>9476.60897578145</v>
      </c>
      <c r="AQ1373" s="31" t="n">
        <f aca="false">'ARIMAX(1,1,1) Model'!$C$6*I1373+'ARIMAX(1,1,1) Model'!$C$7*N1373/1000+'ARIMAX(1,1,1) Model'!$C$8*AD1373+'ARIMAX(1,1,1) Model'!$C$9*AE1373+'ARIMAX(1,1,1) Model'!$C$10*AC1373+'ARIMAX(1,1,1) Model'!$C$11*IF(AND(B1373&gt;='ARIMAX(1,1,1) Model'!$C$25,B1373&lt;='ARIMAX(1,1,1) Model'!$C$26),1,0)+'ARIMAX(1,1,1) Model'!$C$12*E1373/1000+'ARIMAX(1,1,1) Model'!$C$13*V1373+'ARIMAX(1,1,1) Model'!$C$14*A1373+'ARIMAX(1,1,1) Model'!$C$15*SIN(2*PI()*A1373/'ARIMAX(1,1,1) Model'!$C$24)+'ARIMAX(1,1,1) Model'!$C$16*COS(2*PI()*A1373/'ARIMAX(1,1,1) Model'!$C$24)+'ARIMAX(1,1,1) Model'!$C$17*SIN(4*PI()*A1373/'ARIMAX(1,1,1) Model'!$C$24)+'ARIMAX(1,1,1) Model'!$C$18*COS(4*PI()*A1373/'ARIMAX(1,1,1) Model'!$C$24)</f>
        <v>2839.61414484445</v>
      </c>
      <c r="AR1373" s="31" t="n">
        <f aca="false">IF(ISNUMBER(C1373),C1373,AP1373)-AQ1373</f>
        <v>6864.38585515555</v>
      </c>
      <c r="AS1373" s="31" t="n">
        <f aca="false">IF(ISNUMBER(C1373),C1373-AP1373,0)</f>
        <v>227.39102421855</v>
      </c>
      <c r="AT1373" s="32"/>
      <c r="AU1373" s="33"/>
      <c r="AV1373" s="33"/>
      <c r="AW1373" s="31"/>
      <c r="AX1373" s="31"/>
    </row>
    <row r="1374" customFormat="false" ht="16.5" hidden="false" customHeight="true" outlineLevel="0" collapsed="false">
      <c r="A1374" s="23" t="n">
        <v>1373</v>
      </c>
      <c r="B1374" s="24" t="n">
        <v>42881</v>
      </c>
      <c r="C1374" s="23" t="n">
        <v>9822</v>
      </c>
      <c r="D1374" s="25" t="n">
        <v>2405.544</v>
      </c>
      <c r="E1374" s="25" t="n">
        <v>236000</v>
      </c>
      <c r="F1374" s="25"/>
      <c r="G1374" s="25" t="n">
        <v>50.214</v>
      </c>
      <c r="H1374" s="25" t="n">
        <v>52.584</v>
      </c>
      <c r="I1374" s="25" t="n">
        <v>2.399</v>
      </c>
      <c r="J1374" s="25" t="n">
        <v>19280.084</v>
      </c>
      <c r="K1374" s="25" t="n">
        <v>805134</v>
      </c>
      <c r="L1374" s="25" t="n">
        <v>789</v>
      </c>
      <c r="M1374" s="25" t="n">
        <v>17.166</v>
      </c>
      <c r="N1374" s="25" t="n">
        <v>268343</v>
      </c>
      <c r="O1374" s="25" t="n">
        <v>13139.9</v>
      </c>
      <c r="P1374" s="25" t="n">
        <v>3636438</v>
      </c>
      <c r="Q1374" s="25" t="n">
        <v>114000</v>
      </c>
      <c r="R1374" s="25" t="n">
        <v>20571</v>
      </c>
      <c r="S1374" s="25" t="n">
        <v>12.725</v>
      </c>
      <c r="T1374" s="25" t="n">
        <v>128.9</v>
      </c>
      <c r="U1374" s="25" t="n">
        <v>19</v>
      </c>
      <c r="V1374" s="25" t="n">
        <v>85</v>
      </c>
      <c r="W1374" s="25" t="n">
        <v>114.01234</v>
      </c>
      <c r="X1374" s="25" t="n">
        <v>2.22222222222222</v>
      </c>
      <c r="Y1374" s="25" t="n">
        <v>2.79357481002808</v>
      </c>
      <c r="Z1374" s="25" t="n">
        <v>63.2462158203125</v>
      </c>
      <c r="AA1374" s="25" t="n">
        <v>324609</v>
      </c>
      <c r="AB1374" s="26"/>
      <c r="AC1374" s="27" t="n">
        <v>0</v>
      </c>
      <c r="AD1374" s="28" t="n">
        <v>21.7</v>
      </c>
      <c r="AE1374" s="28" t="n">
        <v>24.9</v>
      </c>
      <c r="AF1374" s="27"/>
      <c r="AG1374" s="29" t="n">
        <f aca="false">6753.47943187+0.36116788*I1374+0.01252571*N1374-22.85359542*V1374+0.00407811*AA1374-0.00067349*E1374</f>
        <v>9337.82443043412</v>
      </c>
      <c r="AH1374" s="29" t="n">
        <f aca="false">A1374*'Simple Linear Regression'!$B$18+'Simple Linear Regression'!$B$17</f>
        <v>9056.55626314083</v>
      </c>
      <c r="AI1374" s="29" t="n">
        <f aca="false">7491.3971+0.0137554*N1374-0.00058829*E1374-34.3283*V1374+0.30565*L1374+54.6031*M1374</f>
        <v>9304.2951268</v>
      </c>
      <c r="AJ1374" s="29" t="n">
        <f aca="false">7491.3971-0.00058829*E1374+0.30565*L1374+54.6031*M1374+0.0137554*N1374-34.3283*V1374</f>
        <v>9304.2951268</v>
      </c>
      <c r="AK1374" s="30" t="n">
        <f aca="false">11611.58410651-152.38769329*I648+0.00324611*N648-2.92151591*V648-0.00770426*AA648-0.00077781*E648</f>
        <v>9360.55568484316</v>
      </c>
      <c r="AL1374" s="29" t="n">
        <f aca="false">2192.59+2373.87*I1374+0.0316653*N1374-15.7623*V1374+0.00202406*AA1374-0.000740146*E1374-0.00963493*(I1374*N1374)</f>
        <v>9324.69088008499</v>
      </c>
      <c r="AM1374" s="30" t="n">
        <f aca="false">5205.907083+122.0638992*I1374+13.609808*(N1374/1000)-1.245906883*AD1374+0.7746840854*AE1374-134.2474226*AC1374-1547.125689*IF(AND(B1374&gt;=DATE(2020,3,20),B1374&lt;=DATE(2020,6,26)),1,0)</f>
        <v>9143.08853969016</v>
      </c>
      <c r="AN1374" s="30" t="n">
        <f aca="false">IF(ISNUMBER(C1375),C1375,AN1375)-0.8328750492*(AD1376-AD1375)+3.274150872*(AE1376-AE1375)+0.7954612886*((IF(ISNUMBER(C1375),C1375,AN1375)-IF(ISNUMBER(C1374),C1374,AN1374))-(-0.8328750492*(AD1375-AD1374)+3.274150872*(AE1375-AE1374)))-1.394571582*AO1375+0.4181414112*AO1374</f>
        <v>8911.88691759184</v>
      </c>
      <c r="AP1374" s="31" t="n">
        <f aca="false">AQ1374+AR1373+'ARIMAX(1,1,1) Model'!$C$19*(AR1373-AR1372)+'ARIMAX(1,1,1) Model'!$C$20*AS1373</f>
        <v>9473.24851983785</v>
      </c>
      <c r="AQ1374" s="31" t="n">
        <f aca="false">'ARIMAX(1,1,1) Model'!$C$6*I1374+'ARIMAX(1,1,1) Model'!$C$7*N1374/1000+'ARIMAX(1,1,1) Model'!$C$8*AD1374+'ARIMAX(1,1,1) Model'!$C$9*AE1374+'ARIMAX(1,1,1) Model'!$C$10*AC1374+'ARIMAX(1,1,1) Model'!$C$11*IF(AND(B1374&gt;='ARIMAX(1,1,1) Model'!$C$25,B1374&lt;='ARIMAX(1,1,1) Model'!$C$26),1,0)+'ARIMAX(1,1,1) Model'!$C$12*E1374/1000+'ARIMAX(1,1,1) Model'!$C$13*V1374+'ARIMAX(1,1,1) Model'!$C$14*A1374+'ARIMAX(1,1,1) Model'!$C$15*SIN(2*PI()*A1374/'ARIMAX(1,1,1) Model'!$C$24)+'ARIMAX(1,1,1) Model'!$C$16*COS(2*PI()*A1374/'ARIMAX(1,1,1) Model'!$C$24)+'ARIMAX(1,1,1) Model'!$C$17*SIN(4*PI()*A1374/'ARIMAX(1,1,1) Model'!$C$24)+'ARIMAX(1,1,1) Model'!$C$18*COS(4*PI()*A1374/'ARIMAX(1,1,1) Model'!$C$24)</f>
        <v>2800.52421649148</v>
      </c>
      <c r="AR1374" s="31" t="n">
        <f aca="false">IF(ISNUMBER(C1374),C1374,AP1374)-AQ1374</f>
        <v>7021.47578350852</v>
      </c>
      <c r="AS1374" s="31" t="n">
        <f aca="false">IF(ISNUMBER(C1374),C1374-AP1374,0)</f>
        <v>348.751480162151</v>
      </c>
      <c r="AT1374" s="32"/>
      <c r="AU1374" s="33"/>
      <c r="AV1374" s="33"/>
      <c r="AW1374" s="31"/>
      <c r="AX1374" s="31"/>
    </row>
    <row r="1375" customFormat="false" ht="16.5" hidden="false" customHeight="true" outlineLevel="0" collapsed="false">
      <c r="A1375" s="23" t="n">
        <v>1374</v>
      </c>
      <c r="B1375" s="24" t="n">
        <v>42888</v>
      </c>
      <c r="C1375" s="23" t="n">
        <v>9317</v>
      </c>
      <c r="D1375" s="25" t="n">
        <v>2423.46</v>
      </c>
      <c r="E1375" s="25" t="n">
        <v>253000</v>
      </c>
      <c r="F1375" s="25"/>
      <c r="G1375" s="25" t="n">
        <v>48.48</v>
      </c>
      <c r="H1375" s="25" t="n">
        <v>50.234</v>
      </c>
      <c r="I1375" s="25" t="n">
        <v>2.406</v>
      </c>
      <c r="J1375" s="25" t="n">
        <v>19280.084</v>
      </c>
      <c r="K1375" s="25" t="n">
        <v>805134</v>
      </c>
      <c r="L1375" s="25" t="n">
        <v>789</v>
      </c>
      <c r="M1375" s="25" t="n">
        <v>17.166</v>
      </c>
      <c r="N1375" s="25" t="n">
        <v>268343</v>
      </c>
      <c r="O1375" s="25" t="n">
        <v>13139.9</v>
      </c>
      <c r="P1375" s="25" t="n">
        <v>3636438</v>
      </c>
      <c r="Q1375" s="25" t="n">
        <v>114000</v>
      </c>
      <c r="R1375" s="25" t="n">
        <v>20571</v>
      </c>
      <c r="S1375" s="25" t="n">
        <v>12.725</v>
      </c>
      <c r="T1375" s="25" t="n">
        <v>128.9</v>
      </c>
      <c r="U1375" s="25" t="n">
        <v>19</v>
      </c>
      <c r="V1375" s="25" t="n">
        <v>85</v>
      </c>
      <c r="W1375" s="25" t="n">
        <v>113.55224</v>
      </c>
      <c r="X1375" s="25" t="n">
        <v>3.33333333333333</v>
      </c>
      <c r="Y1375" s="25" t="n">
        <v>2.79357481002808</v>
      </c>
      <c r="Z1375" s="25" t="n">
        <v>63.2462158203125</v>
      </c>
      <c r="AA1375" s="25" t="n">
        <v>324609</v>
      </c>
      <c r="AB1375" s="26"/>
      <c r="AC1375" s="27" t="n">
        <v>1</v>
      </c>
      <c r="AD1375" s="28" t="n">
        <v>8.9</v>
      </c>
      <c r="AE1375" s="28" t="n">
        <v>28.7</v>
      </c>
      <c r="AF1375" s="27"/>
      <c r="AG1375" s="29" t="n">
        <f aca="false">6753.47943187+0.36116788*I1375+0.01252571*N1375-22.85359542*V1375+0.00407811*AA1375-0.00067349*E1375</f>
        <v>9326.37762860928</v>
      </c>
      <c r="AH1375" s="29" t="n">
        <f aca="false">A1375*'Simple Linear Regression'!$B$18+'Simple Linear Regression'!$B$17</f>
        <v>9057.40930022473</v>
      </c>
      <c r="AI1375" s="29" t="n">
        <f aca="false">7491.3971+0.0137554*N1375-0.00058829*E1375-34.3283*V1375+0.30565*L1375+54.6031*M1375</f>
        <v>9294.2941968</v>
      </c>
      <c r="AJ1375" s="29" t="n">
        <f aca="false">7491.3971-0.00058829*E1375+0.30565*L1375+54.6031*M1375+0.0137554*N1375-34.3283*V1375</f>
        <v>9294.2941968</v>
      </c>
      <c r="AK1375" s="30" t="n">
        <f aca="false">11611.58410651-152.38769329*I649+0.00324611*N649-2.92151591*V649-0.00770426*AA649-0.00077781*E649</f>
        <v>9345.59316408277</v>
      </c>
      <c r="AL1375" s="29" t="n">
        <f aca="false">2192.59+2373.87*I1375+0.0316653*N1375-15.7623*V1375+0.00202406*AA1375-0.000740146*E1375-0.00963493*(I1375*N1375)</f>
        <v>9310.62722593806</v>
      </c>
      <c r="AM1375" s="30" t="n">
        <f aca="false">5205.907083+122.0638992*I1375+13.609808*(N1375/1000)-1.245906883*AD1375+0.7746840854*AE1375-134.2474226*AC1375-1547.125689*IF(AND(B1375&gt;=DATE(2020,3,20),B1375&lt;=DATE(2020,6,26)),1,0)</f>
        <v>9028.58697201148</v>
      </c>
      <c r="AN1375" s="30" t="n">
        <f aca="false">IF(ISNUMBER(C1376),C1376,AN1376)-0.8328750492*(AD1377-AD1376)+3.274150872*(AE1377-AE1376)+0.7954612886*((IF(ISNUMBER(C1376),C1376,AN1376)-IF(ISNUMBER(C1375),C1375,AN1375))-(-0.8328750492*(AD1376-AD1375)+3.274150872*(AE1376-AE1375)))-1.394571582*AO1376+0.4181414112*AO1375</f>
        <v>9359.66770566578</v>
      </c>
      <c r="AP1375" s="31" t="n">
        <f aca="false">AQ1375+AR1374+'ARIMAX(1,1,1) Model'!$C$19*(AR1374-AR1373)+'ARIMAX(1,1,1) Model'!$C$20*AS1374</f>
        <v>9412.22741159579</v>
      </c>
      <c r="AQ1375" s="31" t="n">
        <f aca="false">'ARIMAX(1,1,1) Model'!$C$6*I1375+'ARIMAX(1,1,1) Model'!$C$7*N1375/1000+'ARIMAX(1,1,1) Model'!$C$8*AD1375+'ARIMAX(1,1,1) Model'!$C$9*AE1375+'ARIMAX(1,1,1) Model'!$C$10*AC1375+'ARIMAX(1,1,1) Model'!$C$11*IF(AND(B1375&gt;='ARIMAX(1,1,1) Model'!$C$25,B1375&lt;='ARIMAX(1,1,1) Model'!$C$26),1,0)+'ARIMAX(1,1,1) Model'!$C$12*E1375/1000+'ARIMAX(1,1,1) Model'!$C$13*V1375+'ARIMAX(1,1,1) Model'!$C$14*A1375+'ARIMAX(1,1,1) Model'!$C$15*SIN(2*PI()*A1375/'ARIMAX(1,1,1) Model'!$C$24)+'ARIMAX(1,1,1) Model'!$C$16*COS(2*PI()*A1375/'ARIMAX(1,1,1) Model'!$C$24)+'ARIMAX(1,1,1) Model'!$C$17*SIN(4*PI()*A1375/'ARIMAX(1,1,1) Model'!$C$24)+'ARIMAX(1,1,1) Model'!$C$18*COS(4*PI()*A1375/'ARIMAX(1,1,1) Model'!$C$24)</f>
        <v>2689.33583806508</v>
      </c>
      <c r="AR1375" s="31" t="n">
        <f aca="false">IF(ISNUMBER(C1375),C1375,AP1375)-AQ1375</f>
        <v>6627.66416193492</v>
      </c>
      <c r="AS1375" s="31" t="n">
        <f aca="false">IF(ISNUMBER(C1375),C1375-AP1375,0)</f>
        <v>-95.2274115957898</v>
      </c>
      <c r="AT1375" s="32"/>
      <c r="AU1375" s="33"/>
      <c r="AV1375" s="33"/>
      <c r="AW1375" s="31"/>
      <c r="AX1375" s="31"/>
    </row>
    <row r="1376" customFormat="false" ht="16.5" hidden="false" customHeight="true" outlineLevel="0" collapsed="false">
      <c r="A1376" s="23" t="n">
        <v>1375</v>
      </c>
      <c r="B1376" s="24" t="n">
        <v>42895</v>
      </c>
      <c r="C1376" s="23" t="n">
        <v>9269</v>
      </c>
      <c r="D1376" s="25" t="n">
        <v>2432.826</v>
      </c>
      <c r="E1376" s="25" t="n">
        <v>251000</v>
      </c>
      <c r="F1376" s="25"/>
      <c r="G1376" s="25" t="n">
        <v>46.566</v>
      </c>
      <c r="H1376" s="25" t="n">
        <v>47.276</v>
      </c>
      <c r="I1376" s="25" t="n">
        <v>2.414</v>
      </c>
      <c r="J1376" s="25" t="n">
        <v>19280.084</v>
      </c>
      <c r="K1376" s="25" t="n">
        <v>780180</v>
      </c>
      <c r="L1376" s="25" t="n">
        <v>853</v>
      </c>
      <c r="M1376" s="25" t="n">
        <v>17.166</v>
      </c>
      <c r="N1376" s="25" t="n">
        <v>268343</v>
      </c>
      <c r="O1376" s="25" t="n">
        <v>13169.2</v>
      </c>
      <c r="P1376" s="25" t="n">
        <v>3636438</v>
      </c>
      <c r="Q1376" s="25" t="n">
        <v>114000</v>
      </c>
      <c r="R1376" s="25" t="n">
        <v>20571</v>
      </c>
      <c r="S1376" s="25" t="n">
        <v>12.725</v>
      </c>
      <c r="T1376" s="25" t="n">
        <v>128.9</v>
      </c>
      <c r="U1376" s="25" t="n">
        <v>19</v>
      </c>
      <c r="V1376" s="25" t="n">
        <v>88.2</v>
      </c>
      <c r="W1376" s="25" t="n">
        <v>113.335825</v>
      </c>
      <c r="X1376" s="25" t="n">
        <v>3.33333333333333</v>
      </c>
      <c r="Y1376" s="25" t="n">
        <v>2.79357481002808</v>
      </c>
      <c r="Z1376" s="25" t="n">
        <v>63.2462158203125</v>
      </c>
      <c r="AA1376" s="25" t="n">
        <v>324609</v>
      </c>
      <c r="AB1376" s="26"/>
      <c r="AC1376" s="27" t="n">
        <v>0</v>
      </c>
      <c r="AD1376" s="28" t="n">
        <v>9.4</v>
      </c>
      <c r="AE1376" s="28" t="n">
        <v>33.4</v>
      </c>
      <c r="AF1376" s="27"/>
      <c r="AG1376" s="29" t="n">
        <f aca="false">6753.47943187+0.36116788*I1376+0.01252571*N1376-22.85359542*V1376+0.00407811*AA1376-0.00067349*E1376</f>
        <v>9254.59599260832</v>
      </c>
      <c r="AH1376" s="29" t="n">
        <f aca="false">A1376*'Simple Linear Regression'!$B$18+'Simple Linear Regression'!$B$17</f>
        <v>9058.26233730864</v>
      </c>
      <c r="AI1376" s="29" t="n">
        <f aca="false">7491.3971+0.0137554*N1376-0.00058829*E1376-34.3283*V1376+0.30565*L1376+54.6031*M1376</f>
        <v>9205.1818168</v>
      </c>
      <c r="AJ1376" s="29" t="n">
        <f aca="false">7491.3971-0.00058829*E1376+0.30565*L1376+54.6031*M1376+0.0137554*N1376-34.3283*V1376</f>
        <v>9205.1818168</v>
      </c>
      <c r="AK1376" s="30" t="n">
        <f aca="false">11611.58410651-152.38769329*I650+0.00324611*N650-2.92151591*V650-0.00770426*AA650-0.00077781*E650</f>
        <v>9331.65969142019</v>
      </c>
      <c r="AL1376" s="29" t="n">
        <f aca="false">2192.59+2373.87*I1376+0.0316653*N1376-15.7623*V1376+0.00202406*AA1376-0.000740146*E1376-0.00963493*(I1376*N1376)</f>
        <v>9259.97538977014</v>
      </c>
      <c r="AM1376" s="30" t="n">
        <f aca="false">5205.907083+122.0638992*I1376+13.609808*(N1376/1000)-1.245906883*AD1376+0.7746840854*AE1376-134.2474226*AC1376-1547.125689*IF(AND(B1376&gt;=DATE(2020,3,20),B1376&lt;=DATE(2020,6,26)),1,0)</f>
        <v>9166.82896756496</v>
      </c>
      <c r="AN1376" s="30" t="n">
        <f aca="false">IF(ISNUMBER(C1377),C1377,AN1377)-0.8328750492*(AD1378-AD1377)+3.274150872*(AE1378-AE1377)+0.7954612886*((IF(ISNUMBER(C1377),C1377,AN1377)-IF(ISNUMBER(C1376),C1376,AN1376))-(-0.8328750492*(AD1377-AD1376)+3.274150872*(AE1377-AE1376)))-1.394571582*AO1377+0.4181414112*AO1376</f>
        <v>10125.0697024002</v>
      </c>
      <c r="AP1376" s="31" t="n">
        <f aca="false">AQ1376+AR1375+'ARIMAX(1,1,1) Model'!$C$19*(AR1375-AR1374)+'ARIMAX(1,1,1) Model'!$C$20*AS1375</f>
        <v>9539.03997361479</v>
      </c>
      <c r="AQ1376" s="31" t="n">
        <f aca="false">'ARIMAX(1,1,1) Model'!$C$6*I1376+'ARIMAX(1,1,1) Model'!$C$7*N1376/1000+'ARIMAX(1,1,1) Model'!$C$8*AD1376+'ARIMAX(1,1,1) Model'!$C$9*AE1376+'ARIMAX(1,1,1) Model'!$C$10*AC1376+'ARIMAX(1,1,1) Model'!$C$11*IF(AND(B1376&gt;='ARIMAX(1,1,1) Model'!$C$25,B1376&lt;='ARIMAX(1,1,1) Model'!$C$26),1,0)+'ARIMAX(1,1,1) Model'!$C$12*E1376/1000+'ARIMAX(1,1,1) Model'!$C$13*V1376+'ARIMAX(1,1,1) Model'!$C$14*A1376+'ARIMAX(1,1,1) Model'!$C$15*SIN(2*PI()*A1376/'ARIMAX(1,1,1) Model'!$C$24)+'ARIMAX(1,1,1) Model'!$C$16*COS(2*PI()*A1376/'ARIMAX(1,1,1) Model'!$C$24)+'ARIMAX(1,1,1) Model'!$C$17*SIN(4*PI()*A1376/'ARIMAX(1,1,1) Model'!$C$24)+'ARIMAX(1,1,1) Model'!$C$18*COS(4*PI()*A1376/'ARIMAX(1,1,1) Model'!$C$24)</f>
        <v>2864.0722857521</v>
      </c>
      <c r="AR1376" s="31" t="n">
        <f aca="false">IF(ISNUMBER(C1376),C1376,AP1376)-AQ1376</f>
        <v>6404.9277142479</v>
      </c>
      <c r="AS1376" s="31" t="n">
        <f aca="false">IF(ISNUMBER(C1376),C1376-AP1376,0)</f>
        <v>-270.039973614792</v>
      </c>
      <c r="AT1376" s="32"/>
      <c r="AU1376" s="33"/>
      <c r="AV1376" s="33"/>
      <c r="AW1376" s="31"/>
      <c r="AX1376" s="31"/>
    </row>
    <row r="1377" customFormat="false" ht="16.5" hidden="false" customHeight="true" outlineLevel="0" collapsed="false">
      <c r="A1377" s="23" t="n">
        <v>1376</v>
      </c>
      <c r="B1377" s="24" t="n">
        <v>42902</v>
      </c>
      <c r="C1377" s="23" t="n">
        <v>9816</v>
      </c>
      <c r="D1377" s="25" t="n">
        <v>2434.654</v>
      </c>
      <c r="E1377" s="25" t="n">
        <v>245000</v>
      </c>
      <c r="F1377" s="25"/>
      <c r="G1377" s="25" t="n">
        <v>45.3</v>
      </c>
      <c r="H1377" s="25" t="n">
        <v>46.182</v>
      </c>
      <c r="I1377" s="25" t="n">
        <v>2.366</v>
      </c>
      <c r="J1377" s="25" t="n">
        <v>19280.084</v>
      </c>
      <c r="K1377" s="25" t="n">
        <v>780180</v>
      </c>
      <c r="L1377" s="25" t="n">
        <v>853</v>
      </c>
      <c r="M1377" s="25" t="n">
        <v>17.081</v>
      </c>
      <c r="N1377" s="25" t="n">
        <v>272864</v>
      </c>
      <c r="O1377" s="25" t="n">
        <v>13169.2</v>
      </c>
      <c r="P1377" s="25" t="n">
        <v>3687390</v>
      </c>
      <c r="Q1377" s="25" t="n">
        <v>114000</v>
      </c>
      <c r="R1377" s="25" t="n">
        <v>20571</v>
      </c>
      <c r="S1377" s="25" t="n">
        <v>12.725</v>
      </c>
      <c r="T1377" s="25" t="n">
        <v>128.9</v>
      </c>
      <c r="U1377" s="25" t="n">
        <v>19</v>
      </c>
      <c r="V1377" s="25" t="n">
        <v>88.2</v>
      </c>
      <c r="W1377" s="25" t="n">
        <v>112.85908</v>
      </c>
      <c r="X1377" s="25" t="n">
        <v>3.33333333333333</v>
      </c>
      <c r="Y1377" s="25" t="n">
        <v>2.58867049217224</v>
      </c>
      <c r="Z1377" s="25" t="n">
        <v>63.2462158203125</v>
      </c>
      <c r="AA1377" s="25" t="n">
        <v>324609</v>
      </c>
      <c r="AB1377" s="26"/>
      <c r="AC1377" s="27" t="n">
        <v>0</v>
      </c>
      <c r="AD1377" s="28" t="n">
        <v>0</v>
      </c>
      <c r="AE1377" s="28" t="n">
        <v>74</v>
      </c>
      <c r="AF1377" s="27"/>
      <c r="AG1377" s="29" t="n">
        <f aca="false">6753.47943187+0.36116788*I1377+0.01252571*N1377-22.85359542*V1377+0.00407811*AA1377-0.00067349*E1377</f>
        <v>9315.24833146008</v>
      </c>
      <c r="AH1377" s="29" t="n">
        <f aca="false">A1377*'Simple Linear Regression'!$B$18+'Simple Linear Regression'!$B$17</f>
        <v>9059.11537439254</v>
      </c>
      <c r="AI1377" s="29" t="n">
        <f aca="false">7491.3971+0.0137554*N1377-0.00058829*E1377-34.3283*V1377+0.30565*L1377+54.6031*M1377</f>
        <v>9266.2584567</v>
      </c>
      <c r="AJ1377" s="29" t="n">
        <f aca="false">7491.3971-0.00058829*E1377+0.30565*L1377+54.6031*M1377+0.0137554*N1377-34.3283*V1377</f>
        <v>9266.2584567</v>
      </c>
      <c r="AK1377" s="30" t="n">
        <f aca="false">11611.58410651-152.38769329*I651+0.00324611*N651-2.92151591*V651-0.00770426*AA651-0.00077781*E651</f>
        <v>9388.00775042491</v>
      </c>
      <c r="AL1377" s="29" t="n">
        <f aca="false">2192.59+2373.87*I1377+0.0316653*N1377-15.7623*V1377+0.00202406*AA1377-0.000740146*E1377-0.00963493*(I1377*N1377)</f>
        <v>9314.66987523568</v>
      </c>
      <c r="AM1377" s="30" t="n">
        <f aca="false">5205.907083+122.0638992*I1377+13.609808*(N1377/1000)-1.245906883*AD1377+0.7746840854*AE1377-134.2474226*AC1377-1547.125689*IF(AND(B1377&gt;=DATE(2020,3,20),B1377&lt;=DATE(2020,6,26)),1,0)</f>
        <v>9265.6635409388</v>
      </c>
      <c r="AN1377" s="30" t="n">
        <f aca="false">IF(ISNUMBER(C1378),C1378,AN1378)-0.8328750492*(AD1379-AD1378)+3.274150872*(AE1379-AE1378)+0.7954612886*((IF(ISNUMBER(C1378),C1378,AN1378)-IF(ISNUMBER(C1377),C1377,AN1377))-(-0.8328750492*(AD1378-AD1377)+3.274150872*(AE1378-AE1377)))-1.394571582*AO1378+0.4181414112*AO1377</f>
        <v>9280.32442091384</v>
      </c>
      <c r="AP1377" s="31" t="n">
        <f aca="false">AQ1377+AR1376+'ARIMAX(1,1,1) Model'!$C$19*(AR1376-AR1375)+'ARIMAX(1,1,1) Model'!$C$20*AS1376</f>
        <v>9616.75733993561</v>
      </c>
      <c r="AQ1377" s="31" t="n">
        <f aca="false">'ARIMAX(1,1,1) Model'!$C$6*I1377+'ARIMAX(1,1,1) Model'!$C$7*N1377/1000+'ARIMAX(1,1,1) Model'!$C$8*AD1377+'ARIMAX(1,1,1) Model'!$C$9*AE1377+'ARIMAX(1,1,1) Model'!$C$10*AC1377+'ARIMAX(1,1,1) Model'!$C$11*IF(AND(B1377&gt;='ARIMAX(1,1,1) Model'!$C$25,B1377&lt;='ARIMAX(1,1,1) Model'!$C$26),1,0)+'ARIMAX(1,1,1) Model'!$C$12*E1377/1000+'ARIMAX(1,1,1) Model'!$C$13*V1377+'ARIMAX(1,1,1) Model'!$C$14*A1377+'ARIMAX(1,1,1) Model'!$C$15*SIN(2*PI()*A1377/'ARIMAX(1,1,1) Model'!$C$24)+'ARIMAX(1,1,1) Model'!$C$16*COS(2*PI()*A1377/'ARIMAX(1,1,1) Model'!$C$24)+'ARIMAX(1,1,1) Model'!$C$17*SIN(4*PI()*A1377/'ARIMAX(1,1,1) Model'!$C$24)+'ARIMAX(1,1,1) Model'!$C$18*COS(4*PI()*A1377/'ARIMAX(1,1,1) Model'!$C$24)</f>
        <v>2990.49495608741</v>
      </c>
      <c r="AR1377" s="31" t="n">
        <f aca="false">IF(ISNUMBER(C1377),C1377,AP1377)-AQ1377</f>
        <v>6825.50504391259</v>
      </c>
      <c r="AS1377" s="31" t="n">
        <f aca="false">IF(ISNUMBER(C1377),C1377-AP1377,0)</f>
        <v>199.242660064388</v>
      </c>
      <c r="AT1377" s="32"/>
      <c r="AU1377" s="33"/>
      <c r="AV1377" s="33"/>
      <c r="AW1377" s="31"/>
      <c r="AX1377" s="31"/>
    </row>
    <row r="1378" customFormat="false" ht="16.5" hidden="false" customHeight="true" outlineLevel="0" collapsed="false">
      <c r="A1378" s="23" t="n">
        <v>1377</v>
      </c>
      <c r="B1378" s="24" t="n">
        <v>42909</v>
      </c>
      <c r="C1378" s="23" t="n">
        <v>9538</v>
      </c>
      <c r="D1378" s="25" t="n">
        <v>2439.78</v>
      </c>
      <c r="E1378" s="25" t="n">
        <v>249000</v>
      </c>
      <c r="F1378" s="25"/>
      <c r="G1378" s="25" t="n">
        <v>43.09</v>
      </c>
      <c r="H1378" s="25" t="n">
        <v>44.626</v>
      </c>
      <c r="I1378" s="25" t="n">
        <v>2.318</v>
      </c>
      <c r="J1378" s="25" t="n">
        <v>19280.084</v>
      </c>
      <c r="K1378" s="25" t="n">
        <v>780180</v>
      </c>
      <c r="L1378" s="25" t="n">
        <v>853</v>
      </c>
      <c r="M1378" s="25" t="n">
        <v>17.081</v>
      </c>
      <c r="N1378" s="25" t="n">
        <v>272864</v>
      </c>
      <c r="O1378" s="25" t="n">
        <v>13169.2</v>
      </c>
      <c r="P1378" s="25" t="n">
        <v>3687390</v>
      </c>
      <c r="Q1378" s="25" t="n">
        <v>114000</v>
      </c>
      <c r="R1378" s="25" t="n">
        <v>20571</v>
      </c>
      <c r="S1378" s="25" t="n">
        <v>12.725</v>
      </c>
      <c r="T1378" s="25" t="n">
        <v>128.9</v>
      </c>
      <c r="U1378" s="25" t="n">
        <v>19</v>
      </c>
      <c r="V1378" s="25" t="n">
        <v>88.2</v>
      </c>
      <c r="W1378" s="25" t="n">
        <v>112.6341</v>
      </c>
      <c r="X1378" s="25" t="n">
        <v>3.33333333333333</v>
      </c>
      <c r="Y1378" s="25" t="n">
        <v>2.58867049217224</v>
      </c>
      <c r="Z1378" s="25" t="n">
        <v>63.2462158203125</v>
      </c>
      <c r="AA1378" s="25" t="n">
        <v>324609</v>
      </c>
      <c r="AB1378" s="26"/>
      <c r="AC1378" s="27" t="n">
        <v>0</v>
      </c>
      <c r="AD1378" s="28" t="n">
        <v>0</v>
      </c>
      <c r="AE1378" s="28" t="n">
        <v>69.7</v>
      </c>
      <c r="AF1378" s="27"/>
      <c r="AG1378" s="29" t="n">
        <f aca="false">6753.47943187+0.36116788*I1378+0.01252571*N1378-22.85359542*V1378+0.00407811*AA1378-0.00067349*E1378</f>
        <v>9312.53703540184</v>
      </c>
      <c r="AH1378" s="29" t="n">
        <f aca="false">A1378*'Simple Linear Regression'!$B$18+'Simple Linear Regression'!$B$17</f>
        <v>9059.96841147645</v>
      </c>
      <c r="AI1378" s="29" t="n">
        <f aca="false">7491.3971+0.0137554*N1378-0.00058829*E1378-34.3283*V1378+0.30565*L1378+54.6031*M1378</f>
        <v>9263.9052967</v>
      </c>
      <c r="AJ1378" s="29" t="n">
        <f aca="false">7491.3971-0.00058829*E1378+0.30565*L1378+54.6031*M1378+0.0137554*N1378-34.3283*V1378</f>
        <v>9263.9052967</v>
      </c>
      <c r="AK1378" s="30" t="n">
        <f aca="false">11611.58410651-152.38769329*I652+0.00324611*N652-2.92151591*V652-0.00770426*AA652-0.00077781*E652</f>
        <v>9394.55087734504</v>
      </c>
      <c r="AL1378" s="29" t="n">
        <f aca="false">2192.59+2373.87*I1378+0.0316653*N1378-15.7623*V1378+0.00202406*AA1378-0.000740146*E1378-0.00963493*(I1378*N1378)</f>
        <v>9323.95675713264</v>
      </c>
      <c r="AM1378" s="30" t="n">
        <f aca="false">5205.907083+122.0638992*I1378+13.609808*(N1378/1000)-1.245906883*AD1378+0.7746840854*AE1378-134.2474226*AC1378-1547.125689*IF(AND(B1378&gt;=DATE(2020,3,20),B1378&lt;=DATE(2020,6,26)),1,0)</f>
        <v>9256.47333220998</v>
      </c>
      <c r="AN1378" s="30" t="n">
        <f aca="false">IF(ISNUMBER(C1379),C1379,AN1379)-0.8328750492*(AD1380-AD1379)+3.274150872*(AE1380-AE1379)+0.7954612886*((IF(ISNUMBER(C1379),C1379,AN1379)-IF(ISNUMBER(C1378),C1378,AN1378))-(-0.8328750492*(AD1379-AD1378)+3.274150872*(AE1379-AE1378)))-1.394571582*AO1379+0.4181414112*AO1378</f>
        <v>9948.43465557847</v>
      </c>
      <c r="AP1378" s="31" t="n">
        <f aca="false">AQ1378+AR1377+'ARIMAX(1,1,1) Model'!$C$19*(AR1377-AR1376)+'ARIMAX(1,1,1) Model'!$C$20*AS1377</f>
        <v>9657.13531894833</v>
      </c>
      <c r="AQ1378" s="31" t="n">
        <f aca="false">'ARIMAX(1,1,1) Model'!$C$6*I1378+'ARIMAX(1,1,1) Model'!$C$7*N1378/1000+'ARIMAX(1,1,1) Model'!$C$8*AD1378+'ARIMAX(1,1,1) Model'!$C$9*AE1378+'ARIMAX(1,1,1) Model'!$C$10*AC1378+'ARIMAX(1,1,1) Model'!$C$11*IF(AND(B1378&gt;='ARIMAX(1,1,1) Model'!$C$25,B1378&lt;='ARIMAX(1,1,1) Model'!$C$26),1,0)+'ARIMAX(1,1,1) Model'!$C$12*E1378/1000+'ARIMAX(1,1,1) Model'!$C$13*V1378+'ARIMAX(1,1,1) Model'!$C$14*A1378+'ARIMAX(1,1,1) Model'!$C$15*SIN(2*PI()*A1378/'ARIMAX(1,1,1) Model'!$C$24)+'ARIMAX(1,1,1) Model'!$C$16*COS(2*PI()*A1378/'ARIMAX(1,1,1) Model'!$C$24)+'ARIMAX(1,1,1) Model'!$C$17*SIN(4*PI()*A1378/'ARIMAX(1,1,1) Model'!$C$24)+'ARIMAX(1,1,1) Model'!$C$18*COS(4*PI()*A1378/'ARIMAX(1,1,1) Model'!$C$24)</f>
        <v>2969.94570517021</v>
      </c>
      <c r="AR1378" s="31" t="n">
        <f aca="false">IF(ISNUMBER(C1378),C1378,AP1378)-AQ1378</f>
        <v>6568.05429482979</v>
      </c>
      <c r="AS1378" s="31" t="n">
        <f aca="false">IF(ISNUMBER(C1378),C1378-AP1378,0)</f>
        <v>-119.135318948333</v>
      </c>
      <c r="AT1378" s="32"/>
      <c r="AU1378" s="33"/>
      <c r="AV1378" s="33"/>
      <c r="AW1378" s="31"/>
      <c r="AX1378" s="31"/>
    </row>
    <row r="1379" customFormat="false" ht="16.5" hidden="false" customHeight="true" outlineLevel="0" collapsed="false">
      <c r="A1379" s="23" t="n">
        <v>1378</v>
      </c>
      <c r="B1379" s="24" t="n">
        <v>42916</v>
      </c>
      <c r="C1379" s="23" t="n">
        <v>9705</v>
      </c>
      <c r="D1379" s="25" t="n">
        <v>2428.45</v>
      </c>
      <c r="E1379" s="25" t="n">
        <v>247000</v>
      </c>
      <c r="F1379" s="25"/>
      <c r="G1379" s="25" t="n">
        <v>44.626</v>
      </c>
      <c r="H1379" s="25" t="n">
        <v>46.162</v>
      </c>
      <c r="I1379" s="25" t="n">
        <v>2.288</v>
      </c>
      <c r="J1379" s="25" t="n">
        <v>19280.084</v>
      </c>
      <c r="K1379" s="25" t="n">
        <v>780180</v>
      </c>
      <c r="L1379" s="25" t="n">
        <v>853</v>
      </c>
      <c r="M1379" s="25" t="n">
        <v>17.081</v>
      </c>
      <c r="N1379" s="25" t="n">
        <v>272864</v>
      </c>
      <c r="O1379" s="25" t="n">
        <v>13169.2</v>
      </c>
      <c r="P1379" s="25" t="n">
        <v>3687390</v>
      </c>
      <c r="Q1379" s="25" t="n">
        <v>114000</v>
      </c>
      <c r="R1379" s="25" t="n">
        <v>20571</v>
      </c>
      <c r="S1379" s="25" t="n">
        <v>12.725</v>
      </c>
      <c r="T1379" s="25" t="n">
        <v>128.9</v>
      </c>
      <c r="U1379" s="25" t="n">
        <v>19</v>
      </c>
      <c r="V1379" s="25" t="n">
        <v>88.2</v>
      </c>
      <c r="W1379" s="25" t="n">
        <v>113.0784</v>
      </c>
      <c r="X1379" s="25" t="n">
        <v>3.33333333333333</v>
      </c>
      <c r="Y1379" s="25" t="n">
        <v>2.58867049217224</v>
      </c>
      <c r="Z1379" s="25" t="n">
        <v>63.2462158203125</v>
      </c>
      <c r="AA1379" s="25" t="n">
        <v>324609</v>
      </c>
      <c r="AB1379" s="26"/>
      <c r="AC1379" s="27" t="n">
        <v>0</v>
      </c>
      <c r="AD1379" s="28" t="n">
        <v>1.1</v>
      </c>
      <c r="AE1379" s="28" t="n">
        <v>55.4</v>
      </c>
      <c r="AF1379" s="27"/>
      <c r="AG1379" s="29" t="n">
        <f aca="false">6753.47943187+0.36116788*I1379+0.01252571*N1379-22.85359542*V1379+0.00407811*AA1379-0.00067349*E1379</f>
        <v>9313.87318036544</v>
      </c>
      <c r="AH1379" s="29" t="n">
        <f aca="false">A1379*'Simple Linear Regression'!$B$18+'Simple Linear Regression'!$B$17</f>
        <v>9060.82144856035</v>
      </c>
      <c r="AI1379" s="29" t="n">
        <f aca="false">7491.3971+0.0137554*N1379-0.00058829*E1379-34.3283*V1379+0.30565*L1379+54.6031*M1379</f>
        <v>9265.0818767</v>
      </c>
      <c r="AJ1379" s="29" t="n">
        <f aca="false">7491.3971-0.00058829*E1379+0.30565*L1379+54.6031*M1379+0.0137554*N1379-34.3283*V1379</f>
        <v>9265.0818767</v>
      </c>
      <c r="AK1379" s="30" t="n">
        <f aca="false">11611.58410651-152.38769329*I653+0.00324611*N653-2.92151591*V653-0.00770426*AA653-0.00077781*E653</f>
        <v>9399.65902889136</v>
      </c>
      <c r="AL1379" s="29" t="n">
        <f aca="false">2192.59+2373.87*I1379+0.0316653*N1379-15.7623*V1379+0.00202406*AA1379-0.000740146*E1379-0.00963493*(I1379*N1379)</f>
        <v>9333.09171531824</v>
      </c>
      <c r="AM1379" s="30" t="n">
        <f aca="false">5205.907083+122.0638992*I1379+13.609808*(N1379/1000)-1.245906883*AD1379+0.7746840854*AE1379-134.2474226*AC1379-1547.125689*IF(AND(B1379&gt;=DATE(2020,3,20),B1379&lt;=DATE(2020,6,26)),1,0)</f>
        <v>9240.36293524146</v>
      </c>
      <c r="AN1379" s="30" t="n">
        <f aca="false">IF(ISNUMBER(C1380),C1380,AN1380)-0.8328750492*(AD1381-AD1380)+3.274150872*(AE1381-AE1380)+0.7954612886*((IF(ISNUMBER(C1380),C1380,AN1380)-IF(ISNUMBER(C1379),C1379,AN1379))-(-0.8328750492*(AD1380-AD1379)+3.274150872*(AE1380-AE1379)))-1.394571582*AO1380+0.4181414112*AO1379</f>
        <v>9808.38183676584</v>
      </c>
      <c r="AP1379" s="31" t="n">
        <f aca="false">AQ1379+AR1378+'ARIMAX(1,1,1) Model'!$C$19*(AR1378-AR1377)+'ARIMAX(1,1,1) Model'!$C$20*AS1378</f>
        <v>9564.24570141711</v>
      </c>
      <c r="AQ1379" s="31" t="n">
        <f aca="false">'ARIMAX(1,1,1) Model'!$C$6*I1379+'ARIMAX(1,1,1) Model'!$C$7*N1379/1000+'ARIMAX(1,1,1) Model'!$C$8*AD1379+'ARIMAX(1,1,1) Model'!$C$9*AE1379+'ARIMAX(1,1,1) Model'!$C$10*AC1379+'ARIMAX(1,1,1) Model'!$C$11*IF(AND(B1379&gt;='ARIMAX(1,1,1) Model'!$C$25,B1379&lt;='ARIMAX(1,1,1) Model'!$C$26),1,0)+'ARIMAX(1,1,1) Model'!$C$12*E1379/1000+'ARIMAX(1,1,1) Model'!$C$13*V1379+'ARIMAX(1,1,1) Model'!$C$14*A1379+'ARIMAX(1,1,1) Model'!$C$15*SIN(2*PI()*A1379/'ARIMAX(1,1,1) Model'!$C$24)+'ARIMAX(1,1,1) Model'!$C$16*COS(2*PI()*A1379/'ARIMAX(1,1,1) Model'!$C$24)+'ARIMAX(1,1,1) Model'!$C$17*SIN(4*PI()*A1379/'ARIMAX(1,1,1) Model'!$C$24)+'ARIMAX(1,1,1) Model'!$C$18*COS(4*PI()*A1379/'ARIMAX(1,1,1) Model'!$C$24)</f>
        <v>2914.0692679143</v>
      </c>
      <c r="AR1379" s="31" t="n">
        <f aca="false">IF(ISNUMBER(C1379),C1379,AP1379)-AQ1379</f>
        <v>6790.9307320857</v>
      </c>
      <c r="AS1379" s="31" t="n">
        <f aca="false">IF(ISNUMBER(C1379),C1379-AP1379,0)</f>
        <v>140.754298582886</v>
      </c>
      <c r="AT1379" s="32"/>
      <c r="AU1379" s="33"/>
      <c r="AV1379" s="33"/>
      <c r="AW1379" s="31"/>
      <c r="AX1379" s="31"/>
    </row>
    <row r="1380" customFormat="false" ht="16.5" hidden="false" customHeight="true" outlineLevel="0" collapsed="false">
      <c r="A1380" s="23" t="n">
        <v>1379</v>
      </c>
      <c r="B1380" s="24" t="n">
        <v>42923</v>
      </c>
      <c r="C1380" s="23" t="n">
        <v>9786</v>
      </c>
      <c r="D1380" s="25" t="n">
        <v>2424.12</v>
      </c>
      <c r="E1380" s="25" t="n">
        <v>256000</v>
      </c>
      <c r="F1380" s="25"/>
      <c r="G1380" s="25" t="n">
        <v>44.96</v>
      </c>
      <c r="H1380" s="25" t="n">
        <v>48.172</v>
      </c>
      <c r="I1380" s="25" t="n">
        <v>2.26</v>
      </c>
      <c r="J1380" s="25" t="n">
        <v>19280.084</v>
      </c>
      <c r="K1380" s="25" t="n">
        <v>780180</v>
      </c>
      <c r="L1380" s="25" t="n">
        <v>893</v>
      </c>
      <c r="M1380" s="25" t="n">
        <v>17.081</v>
      </c>
      <c r="N1380" s="25" t="n">
        <v>272864</v>
      </c>
      <c r="O1380" s="25" t="n">
        <v>13171.9</v>
      </c>
      <c r="P1380" s="25" t="n">
        <v>3687390</v>
      </c>
      <c r="Q1380" s="25" t="n">
        <v>160000</v>
      </c>
      <c r="R1380" s="25" t="n">
        <v>20571</v>
      </c>
      <c r="S1380" s="25" t="n">
        <v>12.725</v>
      </c>
      <c r="T1380" s="25" t="n">
        <v>128.9</v>
      </c>
      <c r="U1380" s="25" t="n">
        <v>19</v>
      </c>
      <c r="V1380" s="25" t="n">
        <v>92.8</v>
      </c>
      <c r="W1380" s="25" t="n">
        <v>112.27512</v>
      </c>
      <c r="X1380" s="25" t="n">
        <v>3.33333333333333</v>
      </c>
      <c r="Y1380" s="25" t="n">
        <v>2.58867049217224</v>
      </c>
      <c r="Z1380" s="25" t="n">
        <v>63.2462158203125</v>
      </c>
      <c r="AA1380" s="25" t="n">
        <v>324609</v>
      </c>
      <c r="AB1380" s="26"/>
      <c r="AC1380" s="27" t="n">
        <v>1</v>
      </c>
      <c r="AD1380" s="28" t="n">
        <v>0</v>
      </c>
      <c r="AE1380" s="28" t="n">
        <v>77.3</v>
      </c>
      <c r="AF1380" s="27"/>
      <c r="AG1380" s="29" t="n">
        <f aca="false">6753.47943187+0.36116788*I1380+0.01252571*N1380-22.85359542*V1380+0.00407811*AA1380-0.00067349*E1380</f>
        <v>9202.6751187328</v>
      </c>
      <c r="AH1380" s="29" t="n">
        <f aca="false">A1380*'Simple Linear Regression'!$B$18+'Simple Linear Regression'!$B$17</f>
        <v>9061.67448564426</v>
      </c>
      <c r="AI1380" s="29" t="n">
        <f aca="false">7491.3971+0.0137554*N1380-0.00058829*E1380-34.3283*V1380+0.30565*L1380+54.6031*M1380</f>
        <v>9114.1030867</v>
      </c>
      <c r="AJ1380" s="29" t="n">
        <f aca="false">7491.3971-0.00058829*E1380+0.30565*L1380+54.6031*M1380+0.0137554*N1380-34.3283*V1380</f>
        <v>9114.1030867</v>
      </c>
      <c r="AK1380" s="30" t="n">
        <f aca="false">11611.58410651-152.38769329*I654+0.00324611*N654-2.92151591*V654-0.00770426*AA654-0.00077781*E654</f>
        <v>9389.31126797856</v>
      </c>
      <c r="AL1380" s="29" t="n">
        <f aca="false">2192.59+2373.87*I1380+0.0316653*N1380-15.7623*V1380+0.00202406*AA1380-0.000740146*E1380-0.00963493*(I1380*N1380)</f>
        <v>9261.0681764248</v>
      </c>
      <c r="AM1380" s="30" t="n">
        <f aca="false">5205.907083+122.0638992*I1380+13.609808*(N1380/1000)-1.245906883*AD1380+0.7746840854*AE1380-134.2474226*AC1380-1547.125689*IF(AND(B1380&gt;=DATE(2020,3,20),B1380&lt;=DATE(2020,6,26)),1,0)</f>
        <v>9121.03380250542</v>
      </c>
      <c r="AN1380" s="30" t="n">
        <f aca="false">IF(ISNUMBER(C1381),C1381,AN1381)-0.8328750492*(AD1382-AD1381)+3.274150872*(AE1382-AE1381)+0.7954612886*((IF(ISNUMBER(C1381),C1381,AN1381)-IF(ISNUMBER(C1380),C1380,AN1380))-(-0.8328750492*(AD1381-AD1380)+3.274150872*(AE1381-AE1380)))-1.394571582*AO1381+0.4181414112*AO1380</f>
        <v>9430.09032701538</v>
      </c>
      <c r="AP1380" s="31" t="n">
        <f aca="false">AQ1380+AR1379+'ARIMAX(1,1,1) Model'!$C$19*(AR1379-AR1378)+'ARIMAX(1,1,1) Model'!$C$20*AS1379</f>
        <v>9602.72548449871</v>
      </c>
      <c r="AQ1380" s="31" t="n">
        <f aca="false">'ARIMAX(1,1,1) Model'!$C$6*I1380+'ARIMAX(1,1,1) Model'!$C$7*N1380/1000+'ARIMAX(1,1,1) Model'!$C$8*AD1380+'ARIMAX(1,1,1) Model'!$C$9*AE1380+'ARIMAX(1,1,1) Model'!$C$10*AC1380+'ARIMAX(1,1,1) Model'!$C$11*IF(AND(B1380&gt;='ARIMAX(1,1,1) Model'!$C$25,B1380&lt;='ARIMAX(1,1,1) Model'!$C$26),1,0)+'ARIMAX(1,1,1) Model'!$C$12*E1380/1000+'ARIMAX(1,1,1) Model'!$C$13*V1380+'ARIMAX(1,1,1) Model'!$C$14*A1380+'ARIMAX(1,1,1) Model'!$C$15*SIN(2*PI()*A1380/'ARIMAX(1,1,1) Model'!$C$24)+'ARIMAX(1,1,1) Model'!$C$16*COS(2*PI()*A1380/'ARIMAX(1,1,1) Model'!$C$24)+'ARIMAX(1,1,1) Model'!$C$17*SIN(4*PI()*A1380/'ARIMAX(1,1,1) Model'!$C$24)+'ARIMAX(1,1,1) Model'!$C$18*COS(4*PI()*A1380/'ARIMAX(1,1,1) Model'!$C$24)</f>
        <v>2916.74786717495</v>
      </c>
      <c r="AR1380" s="31" t="n">
        <f aca="false">IF(ISNUMBER(C1380),C1380,AP1380)-AQ1380</f>
        <v>6869.25213282505</v>
      </c>
      <c r="AS1380" s="31" t="n">
        <f aca="false">IF(ISNUMBER(C1380),C1380-AP1380,0)</f>
        <v>183.274515501293</v>
      </c>
      <c r="AT1380" s="32"/>
      <c r="AU1380" s="33"/>
      <c r="AV1380" s="33"/>
      <c r="AW1380" s="31"/>
      <c r="AX1380" s="31"/>
    </row>
    <row r="1381" customFormat="false" ht="16.5" hidden="false" customHeight="true" outlineLevel="0" collapsed="false">
      <c r="A1381" s="23" t="n">
        <v>1380</v>
      </c>
      <c r="B1381" s="24" t="n">
        <v>42930</v>
      </c>
      <c r="C1381" s="23" t="n">
        <v>9592</v>
      </c>
      <c r="D1381" s="25" t="n">
        <v>2440.662</v>
      </c>
      <c r="E1381" s="25" t="n">
        <v>259000</v>
      </c>
      <c r="F1381" s="25"/>
      <c r="G1381" s="25" t="n">
        <v>45.506</v>
      </c>
      <c r="H1381" s="25" t="n">
        <v>47.104</v>
      </c>
      <c r="I1381" s="25" t="n">
        <v>2.297</v>
      </c>
      <c r="J1381" s="25" t="n">
        <v>19280.084</v>
      </c>
      <c r="K1381" s="25" t="n">
        <v>888768</v>
      </c>
      <c r="L1381" s="25" t="n">
        <v>893</v>
      </c>
      <c r="M1381" s="25" t="n">
        <v>17.081</v>
      </c>
      <c r="N1381" s="25" t="n">
        <v>272864</v>
      </c>
      <c r="O1381" s="25" t="n">
        <v>13171.9</v>
      </c>
      <c r="P1381" s="25" t="n">
        <v>3687390</v>
      </c>
      <c r="Q1381" s="25" t="n">
        <v>160000</v>
      </c>
      <c r="R1381" s="25" t="n">
        <v>20571</v>
      </c>
      <c r="S1381" s="25" t="n">
        <v>12.725</v>
      </c>
      <c r="T1381" s="25" t="n">
        <v>128.9</v>
      </c>
      <c r="U1381" s="25" t="n">
        <v>19</v>
      </c>
      <c r="V1381" s="25" t="n">
        <v>92.8</v>
      </c>
      <c r="W1381" s="25" t="n">
        <v>112.45345</v>
      </c>
      <c r="X1381" s="25" t="n">
        <v>3.33333333333333</v>
      </c>
      <c r="Y1381" s="25" t="n">
        <v>2.58867049217224</v>
      </c>
      <c r="Z1381" s="25" t="n">
        <v>63.2462158203125</v>
      </c>
      <c r="AA1381" s="25" t="n">
        <v>324609</v>
      </c>
      <c r="AB1381" s="26"/>
      <c r="AC1381" s="27" t="n">
        <v>0</v>
      </c>
      <c r="AD1381" s="28" t="n">
        <v>0</v>
      </c>
      <c r="AE1381" s="28" t="n">
        <v>82.1</v>
      </c>
      <c r="AF1381" s="27"/>
      <c r="AG1381" s="29" t="n">
        <f aca="false">6753.47943187+0.36116788*I1381+0.01252571*N1381-22.85359542*V1381+0.00407811*AA1381-0.00067349*E1381</f>
        <v>9200.66801194436</v>
      </c>
      <c r="AH1381" s="29" t="n">
        <f aca="false">A1381*'Simple Linear Regression'!$B$18+'Simple Linear Regression'!$B$17</f>
        <v>9062.52752272816</v>
      </c>
      <c r="AI1381" s="29" t="n">
        <f aca="false">7491.3971+0.0137554*N1381-0.00058829*E1381-34.3283*V1381+0.30565*L1381+54.6031*M1381</f>
        <v>9112.3382167</v>
      </c>
      <c r="AJ1381" s="29" t="n">
        <f aca="false">7491.3971-0.00058829*E1381+0.30565*L1381+54.6031*M1381+0.0137554*N1381-34.3283*V1381</f>
        <v>9112.3382167</v>
      </c>
      <c r="AK1381" s="30" t="n">
        <f aca="false">11611.58410651-152.38769329*I655+0.00324611*N655-2.92151591*V655-0.00770426*AA655-0.00077781*E655</f>
        <v>9378.07679382341</v>
      </c>
      <c r="AL1381" s="29" t="n">
        <f aca="false">2192.59+2373.87*I1381+0.0316653*N1381-15.7623*V1381+0.00202406*AA1381-0.000740146*E1381-0.00963493*(I1381*N1381)</f>
        <v>9249.40698346256</v>
      </c>
      <c r="AM1381" s="30" t="n">
        <f aca="false">5205.907083+122.0638992*I1381+13.609808*(N1381/1000)-1.245906883*AD1381+0.7746840854*AE1381-134.2474226*AC1381-1547.125689*IF(AND(B1381&gt;=DATE(2020,3,20),B1381&lt;=DATE(2020,6,26)),1,0)</f>
        <v>9263.51607298574</v>
      </c>
      <c r="AN1381" s="30" t="n">
        <f aca="false">IF(ISNUMBER(C1382),C1382,AN1382)-0.8328750492*(AD1383-AD1382)+3.274150872*(AE1383-AE1382)+0.7954612886*((IF(ISNUMBER(C1382),C1382,AN1382)-IF(ISNUMBER(C1381),C1381,AN1381))-(-0.8328750492*(AD1382-AD1381)+3.274150872*(AE1382-AE1381)))-1.394571582*AO1382+0.4181414112*AO1381</f>
        <v>9969.78658683383</v>
      </c>
      <c r="AP1381" s="31" t="n">
        <f aca="false">AQ1381+AR1380+'ARIMAX(1,1,1) Model'!$C$19*(AR1380-AR1379)+'ARIMAX(1,1,1) Model'!$C$20*AS1380</f>
        <v>9712.85982239494</v>
      </c>
      <c r="AQ1381" s="31" t="n">
        <f aca="false">'ARIMAX(1,1,1) Model'!$C$6*I1381+'ARIMAX(1,1,1) Model'!$C$7*N1381/1000+'ARIMAX(1,1,1) Model'!$C$8*AD1381+'ARIMAX(1,1,1) Model'!$C$9*AE1381+'ARIMAX(1,1,1) Model'!$C$10*AC1381+'ARIMAX(1,1,1) Model'!$C$11*IF(AND(B1381&gt;='ARIMAX(1,1,1) Model'!$C$25,B1381&lt;='ARIMAX(1,1,1) Model'!$C$26),1,0)+'ARIMAX(1,1,1) Model'!$C$12*E1381/1000+'ARIMAX(1,1,1) Model'!$C$13*V1381+'ARIMAX(1,1,1) Model'!$C$14*A1381+'ARIMAX(1,1,1) Model'!$C$15*SIN(2*PI()*A1381/'ARIMAX(1,1,1) Model'!$C$24)+'ARIMAX(1,1,1) Model'!$C$16*COS(2*PI()*A1381/'ARIMAX(1,1,1) Model'!$C$24)+'ARIMAX(1,1,1) Model'!$C$17*SIN(4*PI()*A1381/'ARIMAX(1,1,1) Model'!$C$24)+'ARIMAX(1,1,1) Model'!$C$18*COS(4*PI()*A1381/'ARIMAX(1,1,1) Model'!$C$24)</f>
        <v>3000.93123989403</v>
      </c>
      <c r="AR1381" s="31" t="n">
        <f aca="false">IF(ISNUMBER(C1381),C1381,AP1381)-AQ1381</f>
        <v>6591.06876010597</v>
      </c>
      <c r="AS1381" s="31" t="n">
        <f aca="false">IF(ISNUMBER(C1381),C1381-AP1381,0)</f>
        <v>-120.859822394936</v>
      </c>
      <c r="AT1381" s="32"/>
      <c r="AU1381" s="33"/>
      <c r="AV1381" s="33"/>
      <c r="AW1381" s="31"/>
      <c r="AX1381" s="31"/>
    </row>
    <row r="1382" customFormat="false" ht="16.5" hidden="false" customHeight="true" outlineLevel="0" collapsed="false">
      <c r="A1382" s="23" t="n">
        <v>1381</v>
      </c>
      <c r="B1382" s="24" t="n">
        <v>42937</v>
      </c>
      <c r="C1382" s="23" t="n">
        <v>9821</v>
      </c>
      <c r="D1382" s="25" t="n">
        <v>2467.914</v>
      </c>
      <c r="E1382" s="25" t="n">
        <v>245000</v>
      </c>
      <c r="F1382" s="25"/>
      <c r="G1382" s="25" t="n">
        <v>46.406</v>
      </c>
      <c r="H1382" s="25" t="n">
        <v>47.986</v>
      </c>
      <c r="I1382" s="25" t="n">
        <v>2.278</v>
      </c>
      <c r="J1382" s="25" t="n">
        <v>19280.084</v>
      </c>
      <c r="K1382" s="25" t="n">
        <v>888768</v>
      </c>
      <c r="L1382" s="25" t="n">
        <v>893</v>
      </c>
      <c r="M1382" s="25" t="n">
        <v>17.13</v>
      </c>
      <c r="N1382" s="25" t="n">
        <v>281264</v>
      </c>
      <c r="O1382" s="25" t="n">
        <v>13171.9</v>
      </c>
      <c r="P1382" s="25" t="n">
        <v>3687390</v>
      </c>
      <c r="Q1382" s="25" t="n">
        <v>160000</v>
      </c>
      <c r="R1382" s="25" t="n">
        <v>20571</v>
      </c>
      <c r="S1382" s="25" t="n">
        <v>12.725</v>
      </c>
      <c r="T1382" s="25" t="n">
        <v>128.9</v>
      </c>
      <c r="U1382" s="25" t="n">
        <v>19</v>
      </c>
      <c r="V1382" s="25" t="n">
        <v>92.8</v>
      </c>
      <c r="W1382" s="25" t="n">
        <v>111.6673</v>
      </c>
      <c r="X1382" s="25" t="n">
        <v>3.33333333333333</v>
      </c>
      <c r="Y1382" s="25" t="n">
        <v>2.53835129737854</v>
      </c>
      <c r="Z1382" s="25" t="n">
        <v>63.2462158203125</v>
      </c>
      <c r="AA1382" s="25" t="n">
        <v>324609</v>
      </c>
      <c r="AB1382" s="26"/>
      <c r="AC1382" s="27" t="n">
        <v>0</v>
      </c>
      <c r="AD1382" s="28" t="n">
        <v>0</v>
      </c>
      <c r="AE1382" s="28" t="n">
        <v>83.6</v>
      </c>
      <c r="AF1382" s="27"/>
      <c r="AG1382" s="29" t="n">
        <f aca="false">6753.47943187+0.36116788*I1382+0.01252571*N1382-22.85359542*V1382+0.00407811*AA1382-0.00067349*E1382</f>
        <v>9315.30597375464</v>
      </c>
      <c r="AH1382" s="29" t="n">
        <f aca="false">A1382*'Simple Linear Regression'!$B$18+'Simple Linear Regression'!$B$17</f>
        <v>9063.38055981206</v>
      </c>
      <c r="AI1382" s="29" t="n">
        <f aca="false">7491.3971+0.0137554*N1382-0.00058829*E1382-34.3283*V1382+0.30565*L1382+54.6031*M1382</f>
        <v>9238.7951886</v>
      </c>
      <c r="AJ1382" s="29" t="n">
        <f aca="false">7491.3971-0.00058829*E1382+0.30565*L1382+54.6031*M1382+0.0137554*N1382-34.3283*V1382</f>
        <v>9238.7951886</v>
      </c>
      <c r="AK1382" s="30" t="n">
        <f aca="false">11611.58410651-152.38769329*I656+0.00324611*N656-2.92151591*V656-0.00770426*AA656-0.00077781*E656</f>
        <v>9374.20994299917</v>
      </c>
      <c r="AL1382" s="29" t="n">
        <f aca="false">2192.59+2373.87*I1382+0.0316653*N1382-15.7623*V1382+0.00202406*AA1382-0.000740146*E1382-0.00963493*(I1382*N1382)</f>
        <v>9346.23919017744</v>
      </c>
      <c r="AM1382" s="30" t="n">
        <f aca="false">5205.907083+122.0638992*I1382+13.609808*(N1382/1000)-1.245906883*AD1382+0.7746840854*AE1382-134.2474226*AC1382-1547.125689*IF(AND(B1382&gt;=DATE(2020,3,20),B1382&lt;=DATE(2020,6,26)),1,0)</f>
        <v>9376.68127222904</v>
      </c>
      <c r="AN1382" s="30" t="n">
        <f aca="false">IF(ISNUMBER(C1383),C1383,AN1383)-0.8328750492*(AD1384-AD1383)+3.274150872*(AE1384-AE1383)+0.7954612886*((IF(ISNUMBER(C1383),C1383,AN1383)-IF(ISNUMBER(C1382),C1382,AN1382))-(-0.8328750492*(AD1383-AD1382)+3.274150872*(AE1383-AE1382)))-1.394571582*AO1383+0.4181414112*AO1382</f>
        <v>9876.97800575077</v>
      </c>
      <c r="AP1382" s="31" t="n">
        <f aca="false">AQ1382+AR1381+'ARIMAX(1,1,1) Model'!$C$19*(AR1381-AR1380)+'ARIMAX(1,1,1) Model'!$C$20*AS1381</f>
        <v>9668.59910079031</v>
      </c>
      <c r="AQ1382" s="31" t="n">
        <f aca="false">'ARIMAX(1,1,1) Model'!$C$6*I1382+'ARIMAX(1,1,1) Model'!$C$7*N1382/1000+'ARIMAX(1,1,1) Model'!$C$8*AD1382+'ARIMAX(1,1,1) Model'!$C$9*AE1382+'ARIMAX(1,1,1) Model'!$C$10*AC1382+'ARIMAX(1,1,1) Model'!$C$11*IF(AND(B1382&gt;='ARIMAX(1,1,1) Model'!$C$25,B1382&lt;='ARIMAX(1,1,1) Model'!$C$26),1,0)+'ARIMAX(1,1,1) Model'!$C$12*E1382/1000+'ARIMAX(1,1,1) Model'!$C$13*V1382+'ARIMAX(1,1,1) Model'!$C$14*A1382+'ARIMAX(1,1,1) Model'!$C$15*SIN(2*PI()*A1382/'ARIMAX(1,1,1) Model'!$C$24)+'ARIMAX(1,1,1) Model'!$C$16*COS(2*PI()*A1382/'ARIMAX(1,1,1) Model'!$C$24)+'ARIMAX(1,1,1) Model'!$C$17*SIN(4*PI()*A1382/'ARIMAX(1,1,1) Model'!$C$24)+'ARIMAX(1,1,1) Model'!$C$18*COS(4*PI()*A1382/'ARIMAX(1,1,1) Model'!$C$24)</f>
        <v>2995.87809180286</v>
      </c>
      <c r="AR1382" s="31" t="n">
        <f aca="false">IF(ISNUMBER(C1382),C1382,AP1382)-AQ1382</f>
        <v>6825.12190819714</v>
      </c>
      <c r="AS1382" s="31" t="n">
        <f aca="false">IF(ISNUMBER(C1382),C1382-AP1382,0)</f>
        <v>152.400899209692</v>
      </c>
      <c r="AT1382" s="32"/>
      <c r="AU1382" s="33"/>
      <c r="AV1382" s="33"/>
      <c r="AW1382" s="31"/>
      <c r="AX1382" s="31"/>
    </row>
    <row r="1383" customFormat="false" ht="16.5" hidden="false" customHeight="true" outlineLevel="0" collapsed="false">
      <c r="A1383" s="23" t="n">
        <v>1382</v>
      </c>
      <c r="B1383" s="24" t="n">
        <v>42944</v>
      </c>
      <c r="C1383" s="23" t="n">
        <v>9842</v>
      </c>
      <c r="D1383" s="25" t="n">
        <v>2474.478</v>
      </c>
      <c r="E1383" s="25" t="n">
        <v>249000</v>
      </c>
      <c r="F1383" s="25"/>
      <c r="G1383" s="25" t="n">
        <v>48.266</v>
      </c>
      <c r="H1383" s="25" t="n">
        <v>49.95</v>
      </c>
      <c r="I1383" s="25" t="n">
        <v>2.312</v>
      </c>
      <c r="J1383" s="25" t="n">
        <v>19280.084</v>
      </c>
      <c r="K1383" s="25" t="n">
        <v>888768</v>
      </c>
      <c r="L1383" s="25" t="n">
        <v>893</v>
      </c>
      <c r="M1383" s="25" t="n">
        <v>17.13</v>
      </c>
      <c r="N1383" s="25" t="n">
        <v>281264</v>
      </c>
      <c r="O1383" s="25" t="n">
        <v>13171.9</v>
      </c>
      <c r="P1383" s="25" t="n">
        <v>3687390</v>
      </c>
      <c r="Q1383" s="25" t="n">
        <v>160000</v>
      </c>
      <c r="R1383" s="25" t="n">
        <v>20571</v>
      </c>
      <c r="S1383" s="25" t="n">
        <v>12.725</v>
      </c>
      <c r="T1383" s="25" t="n">
        <v>128.9</v>
      </c>
      <c r="U1383" s="25" t="n">
        <v>19</v>
      </c>
      <c r="V1383" s="25" t="n">
        <v>92.8</v>
      </c>
      <c r="W1383" s="25" t="n">
        <v>110.44842</v>
      </c>
      <c r="X1383" s="25" t="n">
        <v>3.33333333333333</v>
      </c>
      <c r="Y1383" s="25" t="n">
        <v>2.53835129737854</v>
      </c>
      <c r="Z1383" s="25" t="n">
        <v>63.2462158203125</v>
      </c>
      <c r="AA1383" s="25" t="n">
        <v>324609</v>
      </c>
      <c r="AB1383" s="26"/>
      <c r="AC1383" s="27" t="n">
        <v>0</v>
      </c>
      <c r="AD1383" s="28" t="n">
        <v>0</v>
      </c>
      <c r="AE1383" s="28" t="n">
        <v>74.6</v>
      </c>
      <c r="AF1383" s="27"/>
      <c r="AG1383" s="29" t="n">
        <f aca="false">6753.47943187+0.36116788*I1383+0.01252571*N1383-22.85359542*V1383+0.00407811*AA1383-0.00067349*E1383</f>
        <v>9312.62429346256</v>
      </c>
      <c r="AH1383" s="29" t="n">
        <f aca="false">A1383*'Simple Linear Regression'!$B$18+'Simple Linear Regression'!$B$17</f>
        <v>9064.23359689597</v>
      </c>
      <c r="AI1383" s="29" t="n">
        <f aca="false">7491.3971+0.0137554*N1383-0.00058829*E1383-34.3283*V1383+0.30565*L1383+54.6031*M1383</f>
        <v>9236.4420286</v>
      </c>
      <c r="AJ1383" s="29" t="n">
        <f aca="false">7491.3971-0.00058829*E1383+0.30565*L1383+54.6031*M1383+0.0137554*N1383-34.3283*V1383</f>
        <v>9236.4420286</v>
      </c>
      <c r="AK1383" s="30" t="n">
        <f aca="false">11611.58410651-152.38769329*I657+0.00324611*N657-2.92151591*V657-0.00770426*AA657-0.00077781*E657</f>
        <v>9361.36808980437</v>
      </c>
      <c r="AL1383" s="29" t="n">
        <f aca="false">2192.59+2373.87*I1383+0.0316653*N1383-15.7623*V1383+0.00202406*AA1383-0.000740146*E1383-0.00963493*(I1383*N1383)</f>
        <v>9331.85158182576</v>
      </c>
      <c r="AM1383" s="30" t="n">
        <f aca="false">5205.907083+122.0638992*I1383+13.609808*(N1383/1000)-1.245906883*AD1383+0.7746840854*AE1383-134.2474226*AC1383-1547.125689*IF(AND(B1383&gt;=DATE(2020,3,20),B1383&lt;=DATE(2020,6,26)),1,0)</f>
        <v>9373.85928803324</v>
      </c>
      <c r="AN1383" s="30" t="n">
        <f aca="false">IF(ISNUMBER(C1384),C1384,AN1384)-0.8328750492*(AD1385-AD1384)+3.274150872*(AE1385-AE1384)+0.7954612886*((IF(ISNUMBER(C1384),C1384,AN1384)-IF(ISNUMBER(C1383),C1383,AN1383))-(-0.8328750492*(AD1384-AD1383)+3.274150872*(AE1384-AE1383)))-1.394571582*AO1384+0.4181414112*AO1383</f>
        <v>9726.60745236575</v>
      </c>
      <c r="AP1383" s="31" t="n">
        <f aca="false">AQ1383+AR1382+'ARIMAX(1,1,1) Model'!$C$19*(AR1382-AR1381)+'ARIMAX(1,1,1) Model'!$C$20*AS1382</f>
        <v>9638.54296073779</v>
      </c>
      <c r="AQ1383" s="31" t="n">
        <f aca="false">'ARIMAX(1,1,1) Model'!$C$6*I1383+'ARIMAX(1,1,1) Model'!$C$7*N1383/1000+'ARIMAX(1,1,1) Model'!$C$8*AD1383+'ARIMAX(1,1,1) Model'!$C$9*AE1383+'ARIMAX(1,1,1) Model'!$C$10*AC1383+'ARIMAX(1,1,1) Model'!$C$11*IF(AND(B1383&gt;='ARIMAX(1,1,1) Model'!$C$25,B1383&lt;='ARIMAX(1,1,1) Model'!$C$26),1,0)+'ARIMAX(1,1,1) Model'!$C$12*E1383/1000+'ARIMAX(1,1,1) Model'!$C$13*V1383+'ARIMAX(1,1,1) Model'!$C$14*A1383+'ARIMAX(1,1,1) Model'!$C$15*SIN(2*PI()*A1383/'ARIMAX(1,1,1) Model'!$C$24)+'ARIMAX(1,1,1) Model'!$C$16*COS(2*PI()*A1383/'ARIMAX(1,1,1) Model'!$C$24)+'ARIMAX(1,1,1) Model'!$C$17*SIN(4*PI()*A1383/'ARIMAX(1,1,1) Model'!$C$24)+'ARIMAX(1,1,1) Model'!$C$18*COS(4*PI()*A1383/'ARIMAX(1,1,1) Model'!$C$24)</f>
        <v>2927.76699724304</v>
      </c>
      <c r="AR1383" s="31" t="n">
        <f aca="false">IF(ISNUMBER(C1383),C1383,AP1383)-AQ1383</f>
        <v>6914.23300275696</v>
      </c>
      <c r="AS1383" s="31" t="n">
        <f aca="false">IF(ISNUMBER(C1383),C1383-AP1383,0)</f>
        <v>203.45703926221</v>
      </c>
      <c r="AT1383" s="32"/>
      <c r="AU1383" s="33"/>
      <c r="AV1383" s="33"/>
      <c r="AW1383" s="31"/>
      <c r="AX1383" s="31"/>
    </row>
    <row r="1384" customFormat="false" ht="16.5" hidden="false" customHeight="true" outlineLevel="0" collapsed="false">
      <c r="A1384" s="23" t="n">
        <v>1383</v>
      </c>
      <c r="B1384" s="24" t="n">
        <v>42951</v>
      </c>
      <c r="C1384" s="23" t="n">
        <v>9797</v>
      </c>
      <c r="D1384" s="25" t="n">
        <v>2474.642</v>
      </c>
      <c r="E1384" s="25" t="n">
        <v>245000</v>
      </c>
      <c r="F1384" s="25"/>
      <c r="G1384" s="25" t="n">
        <v>49.52</v>
      </c>
      <c r="H1384" s="25" t="n">
        <v>52.042</v>
      </c>
      <c r="I1384" s="25" t="n">
        <v>2.352</v>
      </c>
      <c r="J1384" s="25" t="n">
        <v>19280.084</v>
      </c>
      <c r="K1384" s="25" t="n">
        <v>888768</v>
      </c>
      <c r="L1384" s="25" t="n">
        <v>893</v>
      </c>
      <c r="M1384" s="25" t="n">
        <v>17.13</v>
      </c>
      <c r="N1384" s="25" t="n">
        <v>281264</v>
      </c>
      <c r="O1384" s="25" t="n">
        <v>13171.9</v>
      </c>
      <c r="P1384" s="25" t="n">
        <v>3687390</v>
      </c>
      <c r="Q1384" s="25" t="n">
        <v>160000</v>
      </c>
      <c r="R1384" s="25" t="n">
        <v>20571</v>
      </c>
      <c r="S1384" s="25" t="n">
        <v>12.725</v>
      </c>
      <c r="T1384" s="25" t="n">
        <v>128.9</v>
      </c>
      <c r="U1384" s="25" t="n">
        <v>19</v>
      </c>
      <c r="V1384" s="25" t="n">
        <v>92.8</v>
      </c>
      <c r="W1384" s="25" t="n">
        <v>110.2002</v>
      </c>
      <c r="X1384" s="25" t="n">
        <v>3.33333333333333</v>
      </c>
      <c r="Y1384" s="25" t="n">
        <v>2.53835129737854</v>
      </c>
      <c r="Z1384" s="25" t="n">
        <v>63.2462158203125</v>
      </c>
      <c r="AA1384" s="25" t="n">
        <v>324609</v>
      </c>
      <c r="AB1384" s="26"/>
      <c r="AC1384" s="27" t="n">
        <v>0</v>
      </c>
      <c r="AD1384" s="28" t="n">
        <v>0.7</v>
      </c>
      <c r="AE1384" s="28" t="n">
        <v>73.2</v>
      </c>
      <c r="AF1384" s="27"/>
      <c r="AG1384" s="29" t="n">
        <f aca="false">6753.47943187+0.36116788*I1384+0.01252571*N1384-22.85359542*V1384+0.00407811*AA1384-0.00067349*E1384</f>
        <v>9315.33270017776</v>
      </c>
      <c r="AH1384" s="29" t="n">
        <f aca="false">A1384*'Simple Linear Regression'!$B$18+'Simple Linear Regression'!$B$17</f>
        <v>9065.08663397987</v>
      </c>
      <c r="AI1384" s="29" t="n">
        <f aca="false">7491.3971+0.0137554*N1384-0.00058829*E1384-34.3283*V1384+0.30565*L1384+54.6031*M1384</f>
        <v>9238.7951886</v>
      </c>
      <c r="AJ1384" s="29" t="n">
        <f aca="false">7491.3971-0.00058829*E1384+0.30565*L1384+54.6031*M1384+0.0137554*N1384-34.3283*V1384</f>
        <v>9238.7951886</v>
      </c>
      <c r="AK1384" s="30" t="n">
        <f aca="false">11611.58410651-152.38769329*I658+0.00324611*N658-2.92151591*V658-0.00770426*AA658-0.00077781*E658</f>
        <v>9352.28918499866</v>
      </c>
      <c r="AL1384" s="29" t="n">
        <f aca="false">2192.59+2373.87*I1384+0.0316653*N1384-15.7623*V1384+0.00202406*AA1384-0.000740146*E1384-0.00963493*(I1384*N1384)</f>
        <v>9321.36860776496</v>
      </c>
      <c r="AM1384" s="30" t="n">
        <f aca="false">5205.907083+122.0638992*I1384+13.609808*(N1384/1000)-1.245906883*AD1384+0.7746840854*AE1384-134.2474226*AC1384-1547.125689*IF(AND(B1384&gt;=DATE(2020,3,20),B1384&lt;=DATE(2020,6,26)),1,0)</f>
        <v>9376.78515146358</v>
      </c>
      <c r="AN1384" s="30" t="n">
        <f aca="false">IF(ISNUMBER(C1385),C1385,AN1385)-0.8328750492*(AD1386-AD1385)+3.274150872*(AE1386-AE1385)+0.7954612886*((IF(ISNUMBER(C1385),C1385,AN1385)-IF(ISNUMBER(C1384),C1384,AN1384))-(-0.8328750492*(AD1385-AD1384)+3.274150872*(AE1385-AE1384)))-1.394571582*AO1385+0.4181414112*AO1384</f>
        <v>9381.84050772483</v>
      </c>
      <c r="AP1384" s="31" t="n">
        <f aca="false">AQ1384+AR1383+'ARIMAX(1,1,1) Model'!$C$19*(AR1383-AR1382)+'ARIMAX(1,1,1) Model'!$C$20*AS1383</f>
        <v>9628.57164693882</v>
      </c>
      <c r="AQ1384" s="31" t="n">
        <f aca="false">'ARIMAX(1,1,1) Model'!$C$6*I1384+'ARIMAX(1,1,1) Model'!$C$7*N1384/1000+'ARIMAX(1,1,1) Model'!$C$8*AD1384+'ARIMAX(1,1,1) Model'!$C$9*AE1384+'ARIMAX(1,1,1) Model'!$C$10*AC1384+'ARIMAX(1,1,1) Model'!$C$11*IF(AND(B1384&gt;='ARIMAX(1,1,1) Model'!$C$25,B1384&lt;='ARIMAX(1,1,1) Model'!$C$26),1,0)+'ARIMAX(1,1,1) Model'!$C$12*E1384/1000+'ARIMAX(1,1,1) Model'!$C$13*V1384+'ARIMAX(1,1,1) Model'!$C$14*A1384+'ARIMAX(1,1,1) Model'!$C$15*SIN(2*PI()*A1384/'ARIMAX(1,1,1) Model'!$C$24)+'ARIMAX(1,1,1) Model'!$C$16*COS(2*PI()*A1384/'ARIMAX(1,1,1) Model'!$C$24)+'ARIMAX(1,1,1) Model'!$C$17*SIN(4*PI()*A1384/'ARIMAX(1,1,1) Model'!$C$24)+'ARIMAX(1,1,1) Model'!$C$18*COS(4*PI()*A1384/'ARIMAX(1,1,1) Model'!$C$24)</f>
        <v>2888.77581432629</v>
      </c>
      <c r="AR1384" s="31" t="n">
        <f aca="false">IF(ISNUMBER(C1384),C1384,AP1384)-AQ1384</f>
        <v>6908.22418567371</v>
      </c>
      <c r="AS1384" s="31" t="n">
        <f aca="false">IF(ISNUMBER(C1384),C1384-AP1384,0)</f>
        <v>168.428353061181</v>
      </c>
      <c r="AT1384" s="32"/>
      <c r="AU1384" s="33"/>
      <c r="AV1384" s="33"/>
      <c r="AW1384" s="31"/>
      <c r="AX1384" s="31"/>
    </row>
    <row r="1385" customFormat="false" ht="16.5" hidden="false" customHeight="true" outlineLevel="0" collapsed="false">
      <c r="A1385" s="23" t="n">
        <v>1384</v>
      </c>
      <c r="B1385" s="24" t="n">
        <v>42958</v>
      </c>
      <c r="C1385" s="23" t="n">
        <v>9522</v>
      </c>
      <c r="D1385" s="25" t="n">
        <v>2461.876</v>
      </c>
      <c r="E1385" s="25" t="n">
        <v>254000</v>
      </c>
      <c r="F1385" s="25"/>
      <c r="G1385" s="25" t="n">
        <v>49.076</v>
      </c>
      <c r="H1385" s="25" t="n">
        <v>51.964</v>
      </c>
      <c r="I1385" s="25" t="n">
        <v>2.378</v>
      </c>
      <c r="J1385" s="25" t="n">
        <v>19438.643</v>
      </c>
      <c r="K1385" s="25" t="n">
        <v>837027</v>
      </c>
      <c r="L1385" s="25" t="n">
        <v>931</v>
      </c>
      <c r="M1385" s="25" t="n">
        <v>17.13</v>
      </c>
      <c r="N1385" s="25" t="n">
        <v>281264</v>
      </c>
      <c r="O1385" s="25" t="n">
        <v>13225.2</v>
      </c>
      <c r="P1385" s="25" t="n">
        <v>3687390</v>
      </c>
      <c r="Q1385" s="25" t="n">
        <v>160000</v>
      </c>
      <c r="R1385" s="25" t="n">
        <v>20571</v>
      </c>
      <c r="S1385" s="25" t="n">
        <v>12.725</v>
      </c>
      <c r="T1385" s="25" t="n">
        <v>129.7</v>
      </c>
      <c r="U1385" s="25" t="n">
        <v>19</v>
      </c>
      <c r="V1385" s="25" t="n">
        <v>94.4</v>
      </c>
      <c r="W1385" s="25" t="n">
        <v>109.9063</v>
      </c>
      <c r="X1385" s="25" t="n">
        <v>3.33333333333333</v>
      </c>
      <c r="Y1385" s="25" t="n">
        <v>2.53835129737854</v>
      </c>
      <c r="Z1385" s="25" t="n">
        <v>63.2462158203125</v>
      </c>
      <c r="AA1385" s="25" t="n">
        <v>324609</v>
      </c>
      <c r="AB1385" s="26"/>
      <c r="AC1385" s="27" t="n">
        <v>0</v>
      </c>
      <c r="AD1385" s="28" t="n">
        <v>0</v>
      </c>
      <c r="AE1385" s="28" t="n">
        <v>61.2</v>
      </c>
      <c r="AF1385" s="27"/>
      <c r="AG1385" s="29" t="n">
        <f aca="false">6753.47943187+0.36116788*I1385+0.01252571*N1385-22.85359542*V1385+0.00407811*AA1385-0.00067349*E1385</f>
        <v>9272.71492787064</v>
      </c>
      <c r="AH1385" s="29" t="n">
        <f aca="false">A1385*'Simple Linear Regression'!$B$18+'Simple Linear Regression'!$B$17</f>
        <v>9065.93967106378</v>
      </c>
      <c r="AI1385" s="29" t="n">
        <f aca="false">7491.3971+0.0137554*N1385-0.00058829*E1385-34.3283*V1385+0.30565*L1385+54.6031*M1385</f>
        <v>9190.1899986</v>
      </c>
      <c r="AJ1385" s="29" t="n">
        <f aca="false">7491.3971-0.00058829*E1385+0.30565*L1385+54.6031*M1385+0.0137554*N1385-34.3283*V1385</f>
        <v>9190.1899986</v>
      </c>
      <c r="AK1385" s="30" t="n">
        <f aca="false">11611.58410651-152.38769329*I659+0.00324611*N659-2.92151591*V659-0.00770426*AA659-0.00077781*E659</f>
        <v>9345.04127810407</v>
      </c>
      <c r="AL1385" s="29" t="n">
        <f aca="false">2192.59+2373.87*I1385+0.0316653*N1385-15.7623*V1385+0.00202406*AA1385-0.000740146*E1385-0.00963493*(I1385*N1385)</f>
        <v>9280.74930102544</v>
      </c>
      <c r="AM1385" s="30" t="n">
        <f aca="false">5205.907083+122.0638992*I1385+13.609808*(N1385/1000)-1.245906883*AD1385+0.7746840854*AE1385-134.2474226*AC1385-1547.125689*IF(AND(B1385&gt;=DATE(2020,3,20),B1385&lt;=DATE(2020,6,26)),1,0)</f>
        <v>9371.53473863608</v>
      </c>
      <c r="AN1385" s="30" t="n">
        <f aca="false">IF(ISNUMBER(C1386),C1386,AN1386)-0.8328750492*(AD1387-AD1386)+3.274150872*(AE1387-AE1386)+0.7954612886*((IF(ISNUMBER(C1386),C1386,AN1386)-IF(ISNUMBER(C1385),C1385,AN1385))-(-0.8328750492*(AD1386-AD1385)+3.274150872*(AE1386-AE1385)))-1.394571582*AO1386+0.4181414112*AO1385</f>
        <v>9662.65948440553</v>
      </c>
      <c r="AP1385" s="31" t="n">
        <f aca="false">AQ1385+AR1384+'ARIMAX(1,1,1) Model'!$C$19*(AR1384-AR1383)+'ARIMAX(1,1,1) Model'!$C$20*AS1384</f>
        <v>9595.49079750966</v>
      </c>
      <c r="AQ1385" s="31" t="n">
        <f aca="false">'ARIMAX(1,1,1) Model'!$C$6*I1385+'ARIMAX(1,1,1) Model'!$C$7*N1385/1000+'ARIMAX(1,1,1) Model'!$C$8*AD1385+'ARIMAX(1,1,1) Model'!$C$9*AE1385+'ARIMAX(1,1,1) Model'!$C$10*AC1385+'ARIMAX(1,1,1) Model'!$C$11*IF(AND(B1385&gt;='ARIMAX(1,1,1) Model'!$C$25,B1385&lt;='ARIMAX(1,1,1) Model'!$C$26),1,0)+'ARIMAX(1,1,1) Model'!$C$12*E1385/1000+'ARIMAX(1,1,1) Model'!$C$13*V1385+'ARIMAX(1,1,1) Model'!$C$14*A1385+'ARIMAX(1,1,1) Model'!$C$15*SIN(2*PI()*A1385/'ARIMAX(1,1,1) Model'!$C$24)+'ARIMAX(1,1,1) Model'!$C$16*COS(2*PI()*A1385/'ARIMAX(1,1,1) Model'!$C$24)+'ARIMAX(1,1,1) Model'!$C$17*SIN(4*PI()*A1385/'ARIMAX(1,1,1) Model'!$C$24)+'ARIMAX(1,1,1) Model'!$C$18*COS(4*PI()*A1385/'ARIMAX(1,1,1) Model'!$C$24)</f>
        <v>2839.45224126966</v>
      </c>
      <c r="AR1385" s="31" t="n">
        <f aca="false">IF(ISNUMBER(C1385),C1385,AP1385)-AQ1385</f>
        <v>6682.54775873034</v>
      </c>
      <c r="AS1385" s="31" t="n">
        <f aca="false">IF(ISNUMBER(C1385),C1385-AP1385,0)</f>
        <v>-73.4907975096558</v>
      </c>
      <c r="AT1385" s="32"/>
      <c r="AU1385" s="33"/>
      <c r="AV1385" s="33"/>
      <c r="AW1385" s="31"/>
      <c r="AX1385" s="31"/>
    </row>
    <row r="1386" customFormat="false" ht="16.5" hidden="false" customHeight="true" outlineLevel="0" collapsed="false">
      <c r="A1386" s="23" t="n">
        <v>1385</v>
      </c>
      <c r="B1386" s="24" t="n">
        <v>42965</v>
      </c>
      <c r="C1386" s="23" t="n">
        <v>9629</v>
      </c>
      <c r="D1386" s="25" t="n">
        <v>2450.824</v>
      </c>
      <c r="E1386" s="25" t="n">
        <v>245000</v>
      </c>
      <c r="F1386" s="25"/>
      <c r="G1386" s="25" t="n">
        <v>47.524</v>
      </c>
      <c r="H1386" s="25" t="n">
        <v>50.582</v>
      </c>
      <c r="I1386" s="25" t="n">
        <v>2.384</v>
      </c>
      <c r="J1386" s="25" t="n">
        <v>19438.643</v>
      </c>
      <c r="K1386" s="25" t="n">
        <v>837027</v>
      </c>
      <c r="L1386" s="25" t="n">
        <v>931</v>
      </c>
      <c r="M1386" s="25" t="n">
        <v>17.237</v>
      </c>
      <c r="N1386" s="25" t="n">
        <v>280290</v>
      </c>
      <c r="O1386" s="25" t="n">
        <v>13225.2</v>
      </c>
      <c r="P1386" s="25" t="n">
        <v>3687390</v>
      </c>
      <c r="Q1386" s="25" t="n">
        <v>160000</v>
      </c>
      <c r="R1386" s="25" t="n">
        <v>20571</v>
      </c>
      <c r="S1386" s="25" t="n">
        <v>12.725</v>
      </c>
      <c r="T1386" s="25" t="n">
        <v>129.7</v>
      </c>
      <c r="U1386" s="25" t="n">
        <v>19</v>
      </c>
      <c r="V1386" s="25" t="n">
        <v>94.4</v>
      </c>
      <c r="W1386" s="25" t="n">
        <v>110.27338</v>
      </c>
      <c r="X1386" s="25" t="n">
        <v>3.33333333333333</v>
      </c>
      <c r="Y1386" s="25" t="n">
        <v>2.53752493858337</v>
      </c>
      <c r="Z1386" s="25" t="n">
        <v>63.2462158203125</v>
      </c>
      <c r="AA1386" s="25" t="n">
        <v>324609</v>
      </c>
      <c r="AB1386" s="26"/>
      <c r="AC1386" s="27" t="n">
        <v>0</v>
      </c>
      <c r="AD1386" s="28" t="n">
        <v>0</v>
      </c>
      <c r="AE1386" s="28" t="n">
        <v>75.8</v>
      </c>
      <c r="AF1386" s="27"/>
      <c r="AG1386" s="29" t="n">
        <f aca="false">6753.47943187+0.36116788*I1386+0.01252571*N1386-22.85359542*V1386+0.00407811*AA1386-0.00067349*E1386</f>
        <v>9266.57846333792</v>
      </c>
      <c r="AH1386" s="29" t="n">
        <f aca="false">A1386*'Simple Linear Regression'!$B$18+'Simple Linear Regression'!$B$17</f>
        <v>9066.79270814768</v>
      </c>
      <c r="AI1386" s="29" t="n">
        <f aca="false">7491.3971+0.0137554*N1386-0.00058829*E1386-34.3283*V1386+0.30565*L1386+54.6031*M1386</f>
        <v>9187.9293807</v>
      </c>
      <c r="AJ1386" s="29" t="n">
        <f aca="false">7491.3971-0.00058829*E1386+0.30565*L1386+54.6031*M1386+0.0137554*N1386-34.3283*V1386</f>
        <v>9187.9293807</v>
      </c>
      <c r="AK1386" s="30" t="n">
        <f aca="false">11611.58410651-152.38769329*I660+0.00324611*N660-2.92151591*V660-0.00770426*AA660-0.00077781*E660</f>
        <v>9402.19896756987</v>
      </c>
      <c r="AL1386" s="29" t="n">
        <f aca="false">2192.59+2373.87*I1386+0.0316653*N1386-15.7623*V1386+0.00202406*AA1386-0.000740146*E1386-0.00963493*(I1386*N1386)</f>
        <v>9276.9245407352</v>
      </c>
      <c r="AM1386" s="30" t="n">
        <f aca="false">5205.907083+122.0638992*I1386+13.609808*(N1386/1000)-1.245906883*AD1386+0.7746840854*AE1386-134.2474226*AC1386-1547.125689*IF(AND(B1386&gt;=DATE(2020,3,20),B1386&lt;=DATE(2020,6,26)),1,0)</f>
        <v>9370.32155668612</v>
      </c>
      <c r="AN1386" s="30" t="n">
        <f aca="false">IF(ISNUMBER(C1387),C1387,AN1387)-0.8328750492*(AD1388-AD1387)+3.274150872*(AE1388-AE1387)+0.7954612886*((IF(ISNUMBER(C1387),C1387,AN1387)-IF(ISNUMBER(C1386),C1386,AN1386))-(-0.8328750492*(AD1387-AD1386)+3.274150872*(AE1387-AE1386)))-1.394571582*AO1387+0.4181414112*AO1386</f>
        <v>9967.2384523014</v>
      </c>
      <c r="AP1386" s="31" t="n">
        <f aca="false">AQ1386+AR1385+'ARIMAX(1,1,1) Model'!$C$19*(AR1385-AR1384)+'ARIMAX(1,1,1) Model'!$C$20*AS1385</f>
        <v>9591.63010577807</v>
      </c>
      <c r="AQ1386" s="31" t="n">
        <f aca="false">'ARIMAX(1,1,1) Model'!$C$6*I1386+'ARIMAX(1,1,1) Model'!$C$7*N1386/1000+'ARIMAX(1,1,1) Model'!$C$8*AD1386+'ARIMAX(1,1,1) Model'!$C$9*AE1386+'ARIMAX(1,1,1) Model'!$C$10*AC1386+'ARIMAX(1,1,1) Model'!$C$11*IF(AND(B1386&gt;='ARIMAX(1,1,1) Model'!$C$25,B1386&lt;='ARIMAX(1,1,1) Model'!$C$26),1,0)+'ARIMAX(1,1,1) Model'!$C$12*E1386/1000+'ARIMAX(1,1,1) Model'!$C$13*V1386+'ARIMAX(1,1,1) Model'!$C$14*A1386+'ARIMAX(1,1,1) Model'!$C$15*SIN(2*PI()*A1386/'ARIMAX(1,1,1) Model'!$C$24)+'ARIMAX(1,1,1) Model'!$C$16*COS(2*PI()*A1386/'ARIMAX(1,1,1) Model'!$C$24)+'ARIMAX(1,1,1) Model'!$C$17*SIN(4*PI()*A1386/'ARIMAX(1,1,1) Model'!$C$24)+'ARIMAX(1,1,1) Model'!$C$18*COS(4*PI()*A1386/'ARIMAX(1,1,1) Model'!$C$24)</f>
        <v>2864.94508659371</v>
      </c>
      <c r="AR1386" s="31" t="n">
        <f aca="false">IF(ISNUMBER(C1386),C1386,AP1386)-AQ1386</f>
        <v>6764.05491340629</v>
      </c>
      <c r="AS1386" s="31" t="n">
        <f aca="false">IF(ISNUMBER(C1386),C1386-AP1386,0)</f>
        <v>37.3698942219326</v>
      </c>
      <c r="AT1386" s="32"/>
      <c r="AU1386" s="33"/>
      <c r="AV1386" s="33"/>
      <c r="AW1386" s="31"/>
      <c r="AX1386" s="31"/>
    </row>
    <row r="1387" customFormat="false" ht="16.5" hidden="false" customHeight="true" outlineLevel="0" collapsed="false">
      <c r="A1387" s="23" t="n">
        <v>1386</v>
      </c>
      <c r="B1387" s="24" t="n">
        <v>42972</v>
      </c>
      <c r="C1387" s="23" t="n">
        <v>9846</v>
      </c>
      <c r="D1387" s="25" t="n">
        <v>2441.388</v>
      </c>
      <c r="E1387" s="25" t="n">
        <v>245000</v>
      </c>
      <c r="F1387" s="25"/>
      <c r="G1387" s="25" t="n">
        <v>47.676</v>
      </c>
      <c r="H1387" s="25" t="n">
        <v>52.028</v>
      </c>
      <c r="I1387" s="25" t="n">
        <v>2.36</v>
      </c>
      <c r="J1387" s="25" t="n">
        <v>19438.643</v>
      </c>
      <c r="K1387" s="25" t="n">
        <v>837027</v>
      </c>
      <c r="L1387" s="25" t="n">
        <v>931</v>
      </c>
      <c r="M1387" s="25" t="n">
        <v>17.237</v>
      </c>
      <c r="N1387" s="25" t="n">
        <v>280290</v>
      </c>
      <c r="O1387" s="25" t="n">
        <v>13225.2</v>
      </c>
      <c r="P1387" s="25" t="n">
        <v>3687390</v>
      </c>
      <c r="Q1387" s="25" t="n">
        <v>160000</v>
      </c>
      <c r="R1387" s="25" t="n">
        <v>20571</v>
      </c>
      <c r="S1387" s="25" t="n">
        <v>12.839</v>
      </c>
      <c r="T1387" s="25" t="n">
        <v>129.7</v>
      </c>
      <c r="U1387" s="25" t="n">
        <v>17</v>
      </c>
      <c r="V1387" s="25" t="n">
        <v>94.4</v>
      </c>
      <c r="W1387" s="25" t="n">
        <v>110.24546</v>
      </c>
      <c r="X1387" s="25" t="n">
        <v>3.33333333333333</v>
      </c>
      <c r="Y1387" s="25" t="n">
        <v>2.53752493858337</v>
      </c>
      <c r="Z1387" s="25" t="n">
        <v>63.2462158203125</v>
      </c>
      <c r="AA1387" s="25" t="n">
        <v>324609</v>
      </c>
      <c r="AB1387" s="26"/>
      <c r="AC1387" s="27" t="n">
        <v>0</v>
      </c>
      <c r="AD1387" s="28" t="n">
        <v>0.4</v>
      </c>
      <c r="AE1387" s="28" t="n">
        <v>71.8</v>
      </c>
      <c r="AF1387" s="27"/>
      <c r="AG1387" s="29" t="n">
        <f aca="false">6753.47943187+0.36116788*I1387+0.01252571*N1387-22.85359542*V1387+0.00407811*AA1387-0.00067349*E1387</f>
        <v>9266.5697953088</v>
      </c>
      <c r="AH1387" s="29" t="n">
        <f aca="false">A1387*'Simple Linear Regression'!$B$18+'Simple Linear Regression'!$B$17</f>
        <v>9067.64574523158</v>
      </c>
      <c r="AI1387" s="29" t="n">
        <f aca="false">7491.3971+0.0137554*N1387-0.00058829*E1387-34.3283*V1387+0.30565*L1387+54.6031*M1387</f>
        <v>9187.9293807</v>
      </c>
      <c r="AJ1387" s="29" t="n">
        <f aca="false">7491.3971-0.00058829*E1387+0.30565*L1387+54.6031*M1387+0.0137554*N1387-34.3283*V1387</f>
        <v>9187.9293807</v>
      </c>
      <c r="AK1387" s="30" t="n">
        <f aca="false">11611.58410651-152.38769329*I661+0.00324611*N661-2.92151591*V661-0.00770426*AA661-0.00077781*E661</f>
        <v>9422.09505300753</v>
      </c>
      <c r="AL1387" s="29" t="n">
        <f aca="false">2192.59+2373.87*I1387+0.0316653*N1387-15.7623*V1387+0.00202406*AA1387-0.000740146*E1387-0.00963493*(I1387*N1387)</f>
        <v>9284.765449448</v>
      </c>
      <c r="AM1387" s="30" t="n">
        <f aca="false">5205.907083+122.0638992*I1387+13.609808*(N1387/1000)-1.245906883*AD1387+0.7746840854*AE1387-134.2474226*AC1387-1547.125689*IF(AND(B1387&gt;=DATE(2020,3,20),B1387&lt;=DATE(2020,6,26)),1,0)</f>
        <v>9363.79492401052</v>
      </c>
      <c r="AN1387" s="30" t="n">
        <f aca="false">IF(ISNUMBER(C1388),C1388,AN1388)-0.8328750492*(AD1389-AD1388)+3.274150872*(AE1389-AE1388)+0.7954612886*((IF(ISNUMBER(C1388),C1388,AN1388)-IF(ISNUMBER(C1387),C1387,AN1387))-(-0.8328750492*(AD1388-AD1387)+3.274150872*(AE1388-AE1387)))-1.394571582*AO1388+0.4181414112*AO1387</f>
        <v>8635.01769620849</v>
      </c>
      <c r="AP1387" s="31" t="n">
        <f aca="false">AQ1387+AR1386+'ARIMAX(1,1,1) Model'!$C$19*(AR1386-AR1385)+'ARIMAX(1,1,1) Model'!$C$20*AS1386</f>
        <v>9578.6218524691</v>
      </c>
      <c r="AQ1387" s="31" t="n">
        <f aca="false">'ARIMAX(1,1,1) Model'!$C$6*I1387+'ARIMAX(1,1,1) Model'!$C$7*N1387/1000+'ARIMAX(1,1,1) Model'!$C$8*AD1387+'ARIMAX(1,1,1) Model'!$C$9*AE1387+'ARIMAX(1,1,1) Model'!$C$10*AC1387+'ARIMAX(1,1,1) Model'!$C$11*IF(AND(B1387&gt;='ARIMAX(1,1,1) Model'!$C$25,B1387&lt;='ARIMAX(1,1,1) Model'!$C$26),1,0)+'ARIMAX(1,1,1) Model'!$C$12*E1387/1000+'ARIMAX(1,1,1) Model'!$C$13*V1387+'ARIMAX(1,1,1) Model'!$C$14*A1387+'ARIMAX(1,1,1) Model'!$C$15*SIN(2*PI()*A1387/'ARIMAX(1,1,1) Model'!$C$24)+'ARIMAX(1,1,1) Model'!$C$16*COS(2*PI()*A1387/'ARIMAX(1,1,1) Model'!$C$24)+'ARIMAX(1,1,1) Model'!$C$17*SIN(4*PI()*A1387/'ARIMAX(1,1,1) Model'!$C$24)+'ARIMAX(1,1,1) Model'!$C$18*COS(4*PI()*A1387/'ARIMAX(1,1,1) Model'!$C$24)</f>
        <v>2840.25343702479</v>
      </c>
      <c r="AR1387" s="31" t="n">
        <f aca="false">IF(ISNUMBER(C1387),C1387,AP1387)-AQ1387</f>
        <v>7005.74656297521</v>
      </c>
      <c r="AS1387" s="31" t="n">
        <f aca="false">IF(ISNUMBER(C1387),C1387-AP1387,0)</f>
        <v>267.378147530902</v>
      </c>
      <c r="AT1387" s="32"/>
      <c r="AU1387" s="33"/>
      <c r="AV1387" s="33"/>
      <c r="AW1387" s="31"/>
      <c r="AX1387" s="31"/>
    </row>
    <row r="1388" customFormat="false" ht="16.5" hidden="false" customHeight="true" outlineLevel="0" collapsed="false">
      <c r="A1388" s="23" t="n">
        <v>1387</v>
      </c>
      <c r="B1388" s="24" t="n">
        <v>42979</v>
      </c>
      <c r="C1388" s="23" t="n">
        <v>9163</v>
      </c>
      <c r="D1388" s="25" t="n">
        <v>2459.266</v>
      </c>
      <c r="E1388" s="25" t="n">
        <v>247000</v>
      </c>
      <c r="F1388" s="25"/>
      <c r="G1388" s="25" t="n">
        <v>46.68</v>
      </c>
      <c r="H1388" s="25" t="n">
        <v>52.252</v>
      </c>
      <c r="I1388" s="25" t="n">
        <v>2.399</v>
      </c>
      <c r="J1388" s="25" t="n">
        <v>19438.643</v>
      </c>
      <c r="K1388" s="25" t="n">
        <v>837027</v>
      </c>
      <c r="L1388" s="25" t="n">
        <v>931</v>
      </c>
      <c r="M1388" s="25" t="n">
        <v>17.237</v>
      </c>
      <c r="N1388" s="25" t="n">
        <v>280290</v>
      </c>
      <c r="O1388" s="25" t="n">
        <v>13225.2</v>
      </c>
      <c r="P1388" s="25" t="n">
        <v>3687390</v>
      </c>
      <c r="Q1388" s="25" t="n">
        <v>160000</v>
      </c>
      <c r="R1388" s="25" t="n">
        <v>20571</v>
      </c>
      <c r="S1388" s="25" t="n">
        <v>12.839</v>
      </c>
      <c r="T1388" s="25" t="n">
        <v>129.7</v>
      </c>
      <c r="U1388" s="25" t="n">
        <v>17</v>
      </c>
      <c r="V1388" s="25" t="n">
        <v>94.4</v>
      </c>
      <c r="W1388" s="25" t="n">
        <v>109.69538</v>
      </c>
      <c r="X1388" s="25" t="n">
        <v>3.33333333333333</v>
      </c>
      <c r="Y1388" s="25" t="n">
        <v>2.53752493858337</v>
      </c>
      <c r="Z1388" s="25" t="n">
        <v>63.2462158203125</v>
      </c>
      <c r="AA1388" s="25" t="n">
        <v>324609</v>
      </c>
      <c r="AB1388" s="26"/>
      <c r="AC1388" s="27" t="n">
        <v>0</v>
      </c>
      <c r="AD1388" s="28" t="n">
        <v>1.4</v>
      </c>
      <c r="AE1388" s="28" t="n">
        <v>53.1</v>
      </c>
      <c r="AF1388" s="27"/>
      <c r="AG1388" s="29" t="n">
        <f aca="false">6753.47943187+0.36116788*I1388+0.01252571*N1388-22.85359542*V1388+0.00407811*AA1388-0.00067349*E1388</f>
        <v>9265.23690085612</v>
      </c>
      <c r="AH1388" s="29" t="n">
        <f aca="false">A1388*'Simple Linear Regression'!$B$18+'Simple Linear Regression'!$B$17</f>
        <v>9068.49878231549</v>
      </c>
      <c r="AI1388" s="29" t="n">
        <f aca="false">7491.3971+0.0137554*N1388-0.00058829*E1388-34.3283*V1388+0.30565*L1388+54.6031*M1388</f>
        <v>9186.7528007</v>
      </c>
      <c r="AJ1388" s="29" t="n">
        <f aca="false">7491.3971-0.00058829*E1388+0.30565*L1388+54.6031*M1388+0.0137554*N1388-34.3283*V1388</f>
        <v>9186.7528007</v>
      </c>
      <c r="AK1388" s="30" t="n">
        <f aca="false">11611.58410651-152.38769329*I662+0.00324611*N662-2.92151591*V662-0.00770426*AA662-0.00077781*E662</f>
        <v>9423.79673305861</v>
      </c>
      <c r="AL1388" s="29" t="n">
        <f aca="false">2192.59+2373.87*I1388+0.0316653*N1388-15.7623*V1388+0.00202406*AA1388-0.000740146*E1388-0.00963493*(I1388*N1388)</f>
        <v>9270.5436807897</v>
      </c>
      <c r="AM1388" s="30" t="n">
        <f aca="false">5205.907083+122.0638992*I1388+13.609808*(N1388/1000)-1.245906883*AD1388+0.7746840854*AE1388-134.2474226*AC1388-1547.125689*IF(AND(B1388&gt;=DATE(2020,3,20),B1388&lt;=DATE(2020,6,26)),1,0)</f>
        <v>9352.82291679934</v>
      </c>
      <c r="AN1388" s="30" t="n">
        <f aca="false">IF(ISNUMBER(C1389),C1389,AN1389)-0.8328750492*(AD1390-AD1389)+3.274150872*(AE1390-AE1389)+0.7954612886*((IF(ISNUMBER(C1389),C1389,AN1389)-IF(ISNUMBER(C1388),C1388,AN1388))-(-0.8328750492*(AD1389-AD1388)+3.274150872*(AE1389-AE1388)))-1.394571582*AO1389+0.4181414112*AO1388</f>
        <v>9975.11353502466</v>
      </c>
      <c r="AP1388" s="31" t="n">
        <f aca="false">AQ1388+AR1387+'ARIMAX(1,1,1) Model'!$C$19*(AR1387-AR1386)+'ARIMAX(1,1,1) Model'!$C$20*AS1387</f>
        <v>9548.69154332547</v>
      </c>
      <c r="AQ1388" s="31" t="n">
        <f aca="false">'ARIMAX(1,1,1) Model'!$C$6*I1388+'ARIMAX(1,1,1) Model'!$C$7*N1388/1000+'ARIMAX(1,1,1) Model'!$C$8*AD1388+'ARIMAX(1,1,1) Model'!$C$9*AE1388+'ARIMAX(1,1,1) Model'!$C$10*AC1388+'ARIMAX(1,1,1) Model'!$C$11*IF(AND(B1388&gt;='ARIMAX(1,1,1) Model'!$C$25,B1388&lt;='ARIMAX(1,1,1) Model'!$C$26),1,0)+'ARIMAX(1,1,1) Model'!$C$12*E1388/1000+'ARIMAX(1,1,1) Model'!$C$13*V1388+'ARIMAX(1,1,1) Model'!$C$14*A1388+'ARIMAX(1,1,1) Model'!$C$15*SIN(2*PI()*A1388/'ARIMAX(1,1,1) Model'!$C$24)+'ARIMAX(1,1,1) Model'!$C$16*COS(2*PI()*A1388/'ARIMAX(1,1,1) Model'!$C$24)+'ARIMAX(1,1,1) Model'!$C$17*SIN(4*PI()*A1388/'ARIMAX(1,1,1) Model'!$C$24)+'ARIMAX(1,1,1) Model'!$C$18*COS(4*PI()*A1388/'ARIMAX(1,1,1) Model'!$C$24)</f>
        <v>2760.0350522385</v>
      </c>
      <c r="AR1388" s="31" t="n">
        <f aca="false">IF(ISNUMBER(C1388),C1388,AP1388)-AQ1388</f>
        <v>6402.96494776151</v>
      </c>
      <c r="AS1388" s="31" t="n">
        <f aca="false">IF(ISNUMBER(C1388),C1388-AP1388,0)</f>
        <v>-385.691543325471</v>
      </c>
      <c r="AT1388" s="32"/>
      <c r="AU1388" s="33"/>
      <c r="AV1388" s="33"/>
      <c r="AW1388" s="31"/>
      <c r="AX1388" s="31"/>
    </row>
    <row r="1389" customFormat="false" ht="16.5" hidden="false" customHeight="true" outlineLevel="0" collapsed="false">
      <c r="A1389" s="23" t="n">
        <v>1388</v>
      </c>
      <c r="B1389" s="24" t="n">
        <v>42986</v>
      </c>
      <c r="C1389" s="23" t="n">
        <v>9619</v>
      </c>
      <c r="D1389" s="25" t="n">
        <v>2462.48</v>
      </c>
      <c r="E1389" s="25" t="n">
        <v>297000</v>
      </c>
      <c r="F1389" s="25"/>
      <c r="G1389" s="25" t="n">
        <v>48.575</v>
      </c>
      <c r="H1389" s="25" t="n">
        <v>53.884</v>
      </c>
      <c r="I1389" s="25" t="n">
        <v>2.679</v>
      </c>
      <c r="J1389" s="25" t="n">
        <v>19438.643</v>
      </c>
      <c r="K1389" s="25" t="n">
        <v>837027</v>
      </c>
      <c r="L1389" s="25" t="n">
        <v>953</v>
      </c>
      <c r="M1389" s="25" t="n">
        <v>17.237</v>
      </c>
      <c r="N1389" s="25" t="n">
        <v>280290</v>
      </c>
      <c r="O1389" s="25" t="n">
        <v>13263.3</v>
      </c>
      <c r="P1389" s="25" t="n">
        <v>3687390</v>
      </c>
      <c r="Q1389" s="25" t="n">
        <v>160000</v>
      </c>
      <c r="R1389" s="25" t="n">
        <v>20571</v>
      </c>
      <c r="S1389" s="25" t="n">
        <v>12.839</v>
      </c>
      <c r="T1389" s="25" t="n">
        <v>129.7</v>
      </c>
      <c r="U1389" s="25" t="n">
        <v>17</v>
      </c>
      <c r="V1389" s="25" t="n">
        <v>94.4</v>
      </c>
      <c r="W1389" s="25" t="n">
        <v>109.22006</v>
      </c>
      <c r="X1389" s="25" t="n">
        <v>3.33333333333333</v>
      </c>
      <c r="Y1389" s="25" t="n">
        <v>2.53752493858337</v>
      </c>
      <c r="Z1389" s="25" t="n">
        <v>63.2462158203125</v>
      </c>
      <c r="AA1389" s="25" t="n">
        <v>324609</v>
      </c>
      <c r="AB1389" s="26"/>
      <c r="AC1389" s="27" t="n">
        <v>1</v>
      </c>
      <c r="AD1389" s="28" t="n">
        <v>6.9</v>
      </c>
      <c r="AE1389" s="28" t="n">
        <v>44.1</v>
      </c>
      <c r="AF1389" s="27"/>
      <c r="AG1389" s="29" t="n">
        <f aca="false">6753.47943187+0.36116788*I1389+0.01252571*N1389-22.85359542*V1389+0.00407811*AA1389-0.00067349*E1389</f>
        <v>9231.66352786252</v>
      </c>
      <c r="AH1389" s="29" t="n">
        <f aca="false">A1389*'Simple Linear Regression'!$B$18+'Simple Linear Regression'!$B$17</f>
        <v>9069.35181939939</v>
      </c>
      <c r="AI1389" s="29" t="n">
        <f aca="false">7491.3971+0.0137554*N1389-0.00058829*E1389-34.3283*V1389+0.30565*L1389+54.6031*M1389</f>
        <v>9164.0626007</v>
      </c>
      <c r="AJ1389" s="29" t="n">
        <f aca="false">7491.3971-0.00058829*E1389+0.30565*L1389+54.6031*M1389+0.0137554*N1389-34.3283*V1389</f>
        <v>9164.0626007</v>
      </c>
      <c r="AK1389" s="30" t="n">
        <f aca="false">11611.58410651-152.38769329*I663+0.00324611*N663-2.92151591*V663-0.00770426*AA663-0.00077781*E663</f>
        <v>9429.36258267483</v>
      </c>
      <c r="AL1389" s="29" t="n">
        <f aca="false">2192.59+2373.87*I1389+0.0316653*N1389-15.7623*V1389+0.00202406*AA1389-0.000740146*E1389-0.00963493*(I1389*N1389)</f>
        <v>9142.0591124737</v>
      </c>
      <c r="AM1389" s="30" t="n">
        <f aca="false">5205.907083+122.0638992*I1389+13.609808*(N1389/1000)-1.245906883*AD1389+0.7746840854*AE1389-134.2474226*AC1389-1547.125689*IF(AND(B1389&gt;=DATE(2020,3,20),B1389&lt;=DATE(2020,6,26)),1,0)</f>
        <v>9238.92874135024</v>
      </c>
      <c r="AN1389" s="30" t="n">
        <f aca="false">IF(ISNUMBER(C1390),C1390,AN1390)-0.8328750492*(AD1391-AD1390)+3.274150872*(AE1391-AE1390)+0.7954612886*((IF(ISNUMBER(C1390),C1390,AN1390)-IF(ISNUMBER(C1389),C1389,AN1389))-(-0.8328750492*(AD1390-AD1389)+3.274150872*(AE1390-AE1389)))-1.394571582*AO1390+0.4181414112*AO1389</f>
        <v>9424.27053646067</v>
      </c>
      <c r="AP1389" s="31" t="n">
        <f aca="false">AQ1389+AR1388+'ARIMAX(1,1,1) Model'!$C$19*(AR1388-AR1387)+'ARIMAX(1,1,1) Model'!$C$20*AS1388</f>
        <v>9208.29711005553</v>
      </c>
      <c r="AQ1389" s="31" t="n">
        <f aca="false">'ARIMAX(1,1,1) Model'!$C$6*I1389+'ARIMAX(1,1,1) Model'!$C$7*N1389/1000+'ARIMAX(1,1,1) Model'!$C$8*AD1389+'ARIMAX(1,1,1) Model'!$C$9*AE1389+'ARIMAX(1,1,1) Model'!$C$10*AC1389+'ARIMAX(1,1,1) Model'!$C$11*IF(AND(B1389&gt;='ARIMAX(1,1,1) Model'!$C$25,B1389&lt;='ARIMAX(1,1,1) Model'!$C$26),1,0)+'ARIMAX(1,1,1) Model'!$C$12*E1389/1000+'ARIMAX(1,1,1) Model'!$C$13*V1389+'ARIMAX(1,1,1) Model'!$C$14*A1389+'ARIMAX(1,1,1) Model'!$C$15*SIN(2*PI()*A1389/'ARIMAX(1,1,1) Model'!$C$24)+'ARIMAX(1,1,1) Model'!$C$16*COS(2*PI()*A1389/'ARIMAX(1,1,1) Model'!$C$24)+'ARIMAX(1,1,1) Model'!$C$17*SIN(4*PI()*A1389/'ARIMAX(1,1,1) Model'!$C$24)+'ARIMAX(1,1,1) Model'!$C$18*COS(4*PI()*A1389/'ARIMAX(1,1,1) Model'!$C$24)</f>
        <v>2516.96785437867</v>
      </c>
      <c r="AR1389" s="31" t="n">
        <f aca="false">IF(ISNUMBER(C1389),C1389,AP1389)-AQ1389</f>
        <v>7102.03214562133</v>
      </c>
      <c r="AS1389" s="31" t="n">
        <f aca="false">IF(ISNUMBER(C1389),C1389-AP1389,0)</f>
        <v>410.702889944474</v>
      </c>
      <c r="AT1389" s="32"/>
      <c r="AU1389" s="33"/>
      <c r="AV1389" s="33"/>
      <c r="AW1389" s="31"/>
      <c r="AX1389" s="31"/>
    </row>
    <row r="1390" customFormat="false" ht="16.5" hidden="false" customHeight="true" outlineLevel="0" collapsed="false">
      <c r="A1390" s="23" t="n">
        <v>1389</v>
      </c>
      <c r="B1390" s="24" t="n">
        <v>42993</v>
      </c>
      <c r="C1390" s="23" t="n">
        <v>9441</v>
      </c>
      <c r="D1390" s="25" t="n">
        <v>2495.762</v>
      </c>
      <c r="E1390" s="25" t="n">
        <v>280000</v>
      </c>
      <c r="F1390" s="25"/>
      <c r="G1390" s="25" t="n">
        <v>49.066</v>
      </c>
      <c r="H1390" s="25" t="n">
        <v>55.544</v>
      </c>
      <c r="I1390" s="25" t="n">
        <v>2.685</v>
      </c>
      <c r="J1390" s="25" t="n">
        <v>19438.643</v>
      </c>
      <c r="K1390" s="25" t="n">
        <v>878191</v>
      </c>
      <c r="L1390" s="25" t="n">
        <v>953</v>
      </c>
      <c r="M1390" s="25" t="n">
        <v>17.237</v>
      </c>
      <c r="N1390" s="25" t="n">
        <v>288566</v>
      </c>
      <c r="O1390" s="25" t="n">
        <v>13263.3</v>
      </c>
      <c r="P1390" s="25" t="n">
        <v>3730075</v>
      </c>
      <c r="Q1390" s="25" t="n">
        <v>160000</v>
      </c>
      <c r="R1390" s="25" t="n">
        <v>20571</v>
      </c>
      <c r="S1390" s="25" t="n">
        <v>12.839</v>
      </c>
      <c r="T1390" s="25" t="n">
        <v>129.7</v>
      </c>
      <c r="U1390" s="25" t="n">
        <v>17</v>
      </c>
      <c r="V1390" s="25" t="n">
        <v>94.4</v>
      </c>
      <c r="W1390" s="25" t="n">
        <v>108.271625</v>
      </c>
      <c r="X1390" s="25" t="n">
        <v>3.33333333333333</v>
      </c>
      <c r="Y1390" s="25" t="n">
        <v>2.53752493858337</v>
      </c>
      <c r="Z1390" s="25" t="n">
        <v>62.9035224914551</v>
      </c>
      <c r="AA1390" s="25" t="n">
        <v>324609</v>
      </c>
      <c r="AB1390" s="26"/>
      <c r="AC1390" s="27" t="n">
        <v>0</v>
      </c>
      <c r="AD1390" s="28" t="n">
        <v>5.3</v>
      </c>
      <c r="AE1390" s="28" t="n">
        <v>33.4</v>
      </c>
      <c r="AF1390" s="27"/>
      <c r="AG1390" s="29" t="n">
        <f aca="false">6753.47943187+0.36116788*I1390+0.01252571*N1390-22.85359542*V1390+0.00407811*AA1390-0.00067349*E1390</f>
        <v>9346.7778008298</v>
      </c>
      <c r="AH1390" s="29" t="n">
        <f aca="false">A1390*'Simple Linear Regression'!$B$18+'Simple Linear Regression'!$B$17</f>
        <v>9070.2048564833</v>
      </c>
      <c r="AI1390" s="29" t="n">
        <f aca="false">7491.3971+0.0137554*N1390-0.00058829*E1390-34.3283*V1390+0.30565*L1390+54.6031*M1390</f>
        <v>9287.9032211</v>
      </c>
      <c r="AJ1390" s="29" t="n">
        <f aca="false">7491.3971-0.00058829*E1390+0.30565*L1390+54.6031*M1390+0.0137554*N1390-34.3283*V1390</f>
        <v>9287.9032211</v>
      </c>
      <c r="AK1390" s="30" t="n">
        <f aca="false">11611.58410651-152.38769329*I664+0.00324611*N664-2.92151591*V664-0.00770426*AA664-0.00077781*E664</f>
        <v>9433.29963716128</v>
      </c>
      <c r="AL1390" s="29" t="n">
        <f aca="false">2192.59+2373.87*I1390+0.0316653*N1390-15.7623*V1390+0.00202406*AA1390-0.000740146*E1390-0.00963493*(I1390*N1390)</f>
        <v>9200.6450324697</v>
      </c>
      <c r="AM1390" s="30" t="n">
        <f aca="false">5205.907083+122.0638992*I1390+13.609808*(N1390/1000)-1.245906883*AD1390+0.7746840854*AE1390-134.2474226*AC1390-1547.125689*IF(AND(B1390&gt;=DATE(2020,3,20),B1390&lt;=DATE(2020,6,26)),1,0)</f>
        <v>9480.24764965246</v>
      </c>
      <c r="AN1390" s="30" t="n">
        <f aca="false">IF(ISNUMBER(C1391),C1391,AN1391)-0.8328750492*(AD1392-AD1391)+3.274150872*(AE1392-AE1391)+0.7954612886*((IF(ISNUMBER(C1391),C1391,AN1391)-IF(ISNUMBER(C1390),C1390,AN1390))-(-0.8328750492*(AD1391-AD1390)+3.274150872*(AE1391-AE1390)))-1.394571582*AO1391+0.4181414112*AO1390</f>
        <v>9520.43584140736</v>
      </c>
      <c r="AP1390" s="31" t="n">
        <f aca="false">AQ1390+AR1389+'ARIMAX(1,1,1) Model'!$C$19*(AR1389-AR1388)+'ARIMAX(1,1,1) Model'!$C$20*AS1389</f>
        <v>9404.64484790664</v>
      </c>
      <c r="AQ1390" s="31" t="n">
        <f aca="false">'ARIMAX(1,1,1) Model'!$C$6*I1390+'ARIMAX(1,1,1) Model'!$C$7*N1390/1000+'ARIMAX(1,1,1) Model'!$C$8*AD1390+'ARIMAX(1,1,1) Model'!$C$9*AE1390+'ARIMAX(1,1,1) Model'!$C$10*AC1390+'ARIMAX(1,1,1) Model'!$C$11*IF(AND(B1390&gt;='ARIMAX(1,1,1) Model'!$C$25,B1390&lt;='ARIMAX(1,1,1) Model'!$C$26),1,0)+'ARIMAX(1,1,1) Model'!$C$12*E1390/1000+'ARIMAX(1,1,1) Model'!$C$13*V1390+'ARIMAX(1,1,1) Model'!$C$14*A1390+'ARIMAX(1,1,1) Model'!$C$15*SIN(2*PI()*A1390/'ARIMAX(1,1,1) Model'!$C$24)+'ARIMAX(1,1,1) Model'!$C$16*COS(2*PI()*A1390/'ARIMAX(1,1,1) Model'!$C$24)+'ARIMAX(1,1,1) Model'!$C$17*SIN(4*PI()*A1390/'ARIMAX(1,1,1) Model'!$C$24)+'ARIMAX(1,1,1) Model'!$C$18*COS(4*PI()*A1390/'ARIMAX(1,1,1) Model'!$C$24)</f>
        <v>2604.09841914318</v>
      </c>
      <c r="AR1390" s="31" t="n">
        <f aca="false">IF(ISNUMBER(C1390),C1390,AP1390)-AQ1390</f>
        <v>6836.90158085683</v>
      </c>
      <c r="AS1390" s="31" t="n">
        <f aca="false">IF(ISNUMBER(C1390),C1390-AP1390,0)</f>
        <v>36.3551520933615</v>
      </c>
      <c r="AT1390" s="32"/>
      <c r="AU1390" s="33"/>
      <c r="AV1390" s="33"/>
      <c r="AW1390" s="31"/>
      <c r="AX1390" s="31"/>
    </row>
    <row r="1391" customFormat="false" ht="16.5" hidden="false" customHeight="true" outlineLevel="0" collapsed="false">
      <c r="A1391" s="23" t="n">
        <v>1390</v>
      </c>
      <c r="B1391" s="24" t="n">
        <v>43000</v>
      </c>
      <c r="C1391" s="23" t="n">
        <v>9522</v>
      </c>
      <c r="D1391" s="25" t="n">
        <v>2504.316</v>
      </c>
      <c r="E1391" s="25" t="n">
        <v>261000</v>
      </c>
      <c r="F1391" s="25"/>
      <c r="G1391" s="25" t="n">
        <v>50.124</v>
      </c>
      <c r="H1391" s="25" t="n">
        <v>57.034</v>
      </c>
      <c r="I1391" s="25" t="n">
        <v>2.634</v>
      </c>
      <c r="J1391" s="25" t="n">
        <v>19438.643</v>
      </c>
      <c r="K1391" s="25" t="n">
        <v>878191</v>
      </c>
      <c r="L1391" s="25" t="n">
        <v>953</v>
      </c>
      <c r="M1391" s="25" t="n">
        <v>17.051</v>
      </c>
      <c r="N1391" s="25" t="n">
        <v>288566</v>
      </c>
      <c r="O1391" s="25" t="n">
        <v>13263.3</v>
      </c>
      <c r="P1391" s="25" t="n">
        <v>3730075</v>
      </c>
      <c r="Q1391" s="25" t="n">
        <v>160000</v>
      </c>
      <c r="R1391" s="25" t="n">
        <v>20571</v>
      </c>
      <c r="S1391" s="25" t="n">
        <v>12.839</v>
      </c>
      <c r="T1391" s="25" t="n">
        <v>129.7</v>
      </c>
      <c r="U1391" s="25" t="n">
        <v>17</v>
      </c>
      <c r="V1391" s="25" t="n">
        <v>94.4</v>
      </c>
      <c r="W1391" s="25" t="n">
        <v>108.41448</v>
      </c>
      <c r="X1391" s="25" t="n">
        <v>3.33333333333333</v>
      </c>
      <c r="Y1391" s="25" t="n">
        <v>2.49064540863037</v>
      </c>
      <c r="Z1391" s="25" t="n">
        <v>62.9035224914551</v>
      </c>
      <c r="AA1391" s="25" t="n">
        <v>324609</v>
      </c>
      <c r="AB1391" s="26"/>
      <c r="AC1391" s="27" t="n">
        <v>0</v>
      </c>
      <c r="AD1391" s="28" t="n">
        <v>0</v>
      </c>
      <c r="AE1391" s="28" t="n">
        <v>62</v>
      </c>
      <c r="AF1391" s="27"/>
      <c r="AG1391" s="29" t="n">
        <f aca="false">6753.47943187+0.36116788*I1391+0.01252571*N1391-22.85359542*V1391+0.00407811*AA1391-0.00067349*E1391</f>
        <v>9359.55569126792</v>
      </c>
      <c r="AH1391" s="29" t="n">
        <f aca="false">A1391*'Simple Linear Regression'!$B$18+'Simple Linear Regression'!$B$17</f>
        <v>9071.0578935672</v>
      </c>
      <c r="AI1391" s="29" t="n">
        <f aca="false">7491.3971+0.0137554*N1391-0.00058829*E1391-34.3283*V1391+0.30565*L1391+54.6031*M1391</f>
        <v>9288.9245545</v>
      </c>
      <c r="AJ1391" s="29" t="n">
        <f aca="false">7491.3971-0.00058829*E1391+0.30565*L1391+54.6031*M1391+0.0137554*N1391-34.3283*V1391</f>
        <v>9288.9245545</v>
      </c>
      <c r="AK1391" s="30" t="n">
        <f aca="false">11611.58410651-152.38769329*I665+0.00324611*N665-2.92151591*V665-0.00770426*AA665-0.00077781*E665</f>
        <v>9424.28656408141</v>
      </c>
      <c r="AL1391" s="29" t="n">
        <f aca="false">2192.59+2373.87*I1391+0.0316653*N1391-15.7623*V1391+0.00202406*AA1391-0.000740146*E1391-0.00963493*(I1391*N1391)</f>
        <v>9235.43641019908</v>
      </c>
      <c r="AM1391" s="30" t="n">
        <f aca="false">5205.907083+122.0638992*I1391+13.609808*(N1391/1000)-1.245906883*AD1391+0.7746840854*AE1391-134.2474226*AC1391-1547.125689*IF(AND(B1391&gt;=DATE(2020,3,20),B1391&lt;=DATE(2020,6,26)),1,0)</f>
        <v>9502.7816621156</v>
      </c>
      <c r="AN1391" s="30" t="n">
        <f aca="false">IF(ISNUMBER(C1392),C1392,AN1392)-0.8328750492*(AD1393-AD1392)+3.274150872*(AE1393-AE1392)+0.7954612886*((IF(ISNUMBER(C1392),C1392,AN1392)-IF(ISNUMBER(C1391),C1391,AN1391))-(-0.8328750492*(AD1392-AD1391)+3.274150872*(AE1392-AE1391)))-1.394571582*AO1392+0.4181414112*AO1391</f>
        <v>8899.80066863724</v>
      </c>
      <c r="AP1391" s="31" t="n">
        <f aca="false">AQ1391+AR1390+'ARIMAX(1,1,1) Model'!$C$19*(AR1390-AR1389)+'ARIMAX(1,1,1) Model'!$C$20*AS1390</f>
        <v>9486.06650296046</v>
      </c>
      <c r="AQ1391" s="31" t="n">
        <f aca="false">'ARIMAX(1,1,1) Model'!$C$6*I1391+'ARIMAX(1,1,1) Model'!$C$7*N1391/1000+'ARIMAX(1,1,1) Model'!$C$8*AD1391+'ARIMAX(1,1,1) Model'!$C$9*AE1391+'ARIMAX(1,1,1) Model'!$C$10*AC1391+'ARIMAX(1,1,1) Model'!$C$11*IF(AND(B1391&gt;='ARIMAX(1,1,1) Model'!$C$25,B1391&lt;='ARIMAX(1,1,1) Model'!$C$26),1,0)+'ARIMAX(1,1,1) Model'!$C$12*E1391/1000+'ARIMAX(1,1,1) Model'!$C$13*V1391+'ARIMAX(1,1,1) Model'!$C$14*A1391+'ARIMAX(1,1,1) Model'!$C$15*SIN(2*PI()*A1391/'ARIMAX(1,1,1) Model'!$C$24)+'ARIMAX(1,1,1) Model'!$C$16*COS(2*PI()*A1391/'ARIMAX(1,1,1) Model'!$C$24)+'ARIMAX(1,1,1) Model'!$C$17*SIN(4*PI()*A1391/'ARIMAX(1,1,1) Model'!$C$24)+'ARIMAX(1,1,1) Model'!$C$18*COS(4*PI()*A1391/'ARIMAX(1,1,1) Model'!$C$24)</f>
        <v>2707.74621412007</v>
      </c>
      <c r="AR1391" s="31" t="n">
        <f aca="false">IF(ISNUMBER(C1391),C1391,AP1391)-AQ1391</f>
        <v>6814.25378587993</v>
      </c>
      <c r="AS1391" s="31" t="n">
        <f aca="false">IF(ISNUMBER(C1391),C1391-AP1391,0)</f>
        <v>35.9334970395357</v>
      </c>
      <c r="AT1391" s="32"/>
      <c r="AU1391" s="33"/>
      <c r="AV1391" s="33"/>
      <c r="AW1391" s="31"/>
      <c r="AX1391" s="31"/>
    </row>
    <row r="1392" customFormat="false" ht="16.5" hidden="false" customHeight="true" outlineLevel="0" collapsed="false">
      <c r="A1392" s="23" t="n">
        <v>1391</v>
      </c>
      <c r="B1392" s="24" t="n">
        <v>43007</v>
      </c>
      <c r="C1392" s="23" t="n">
        <v>9241</v>
      </c>
      <c r="D1392" s="25" t="n">
        <v>2505.992</v>
      </c>
      <c r="E1392" s="25" t="n">
        <v>264000</v>
      </c>
      <c r="F1392" s="25"/>
      <c r="G1392" s="25" t="n">
        <v>51.774</v>
      </c>
      <c r="H1392" s="25" t="n">
        <v>58.75</v>
      </c>
      <c r="I1392" s="25" t="n">
        <v>2.583</v>
      </c>
      <c r="J1392" s="25" t="n">
        <v>19438.643</v>
      </c>
      <c r="K1392" s="25" t="n">
        <v>878191</v>
      </c>
      <c r="L1392" s="25" t="n">
        <v>953</v>
      </c>
      <c r="M1392" s="25" t="n">
        <v>17.051</v>
      </c>
      <c r="N1392" s="25" t="n">
        <v>288566</v>
      </c>
      <c r="O1392" s="25" t="n">
        <v>13263.3</v>
      </c>
      <c r="P1392" s="25" t="n">
        <v>3730075</v>
      </c>
      <c r="Q1392" s="25" t="n">
        <v>160000</v>
      </c>
      <c r="R1392" s="25" t="n">
        <v>20571</v>
      </c>
      <c r="S1392" s="25" t="n">
        <v>12.839</v>
      </c>
      <c r="T1392" s="25" t="n">
        <v>129.7</v>
      </c>
      <c r="U1392" s="25" t="n">
        <v>17</v>
      </c>
      <c r="V1392" s="25" t="n">
        <v>94.4</v>
      </c>
      <c r="W1392" s="25" t="n">
        <v>108.67362</v>
      </c>
      <c r="X1392" s="25" t="n">
        <v>3.33333333333333</v>
      </c>
      <c r="Y1392" s="25" t="n">
        <v>2.49064540863037</v>
      </c>
      <c r="Z1392" s="25" t="n">
        <v>62.9035224914551</v>
      </c>
      <c r="AA1392" s="25" t="n">
        <v>324609</v>
      </c>
      <c r="AB1392" s="26"/>
      <c r="AC1392" s="27" t="n">
        <v>0</v>
      </c>
      <c r="AD1392" s="28" t="n">
        <v>2.1</v>
      </c>
      <c r="AE1392" s="28" t="n">
        <v>66.2</v>
      </c>
      <c r="AF1392" s="27"/>
      <c r="AG1392" s="29" t="n">
        <f aca="false">6753.47943187+0.36116788*I1392+0.01252571*N1392-22.85359542*V1392+0.00407811*AA1392-0.00067349*E1392</f>
        <v>9357.51680170604</v>
      </c>
      <c r="AH1392" s="29" t="n">
        <f aca="false">A1392*'Simple Linear Regression'!$B$18+'Simple Linear Regression'!$B$17</f>
        <v>9071.9109306511</v>
      </c>
      <c r="AI1392" s="29" t="n">
        <f aca="false">7491.3971+0.0137554*N1392-0.00058829*E1392-34.3283*V1392+0.30565*L1392+54.6031*M1392</f>
        <v>9287.1596845</v>
      </c>
      <c r="AJ1392" s="29" t="n">
        <f aca="false">7491.3971-0.00058829*E1392+0.30565*L1392+54.6031*M1392+0.0137554*N1392-34.3283*V1392</f>
        <v>9287.1596845</v>
      </c>
      <c r="AK1392" s="30" t="n">
        <f aca="false">11611.58410651-152.38769329*I666+0.00324611*N666-2.92151591*V666-0.00770426*AA666-0.00077781*E666</f>
        <v>9434.92828718682</v>
      </c>
      <c r="AL1392" s="29" t="n">
        <f aca="false">2192.59+2373.87*I1392+0.0316653*N1392-15.7623*V1392+0.00202406*AA1392-0.000740146*E1392-0.00963493*(I1392*N1392)</f>
        <v>9253.94457592846</v>
      </c>
      <c r="AM1392" s="30" t="n">
        <f aca="false">5205.907083+122.0638992*I1392+13.609808*(N1392/1000)-1.245906883*AD1392+0.7746840854*AE1392-134.2474226*AC1392-1547.125689*IF(AND(B1392&gt;=DATE(2020,3,20),B1392&lt;=DATE(2020,6,26)),1,0)</f>
        <v>9497.19367196078</v>
      </c>
      <c r="AN1392" s="30" t="n">
        <f aca="false">IF(ISNUMBER(C1393),C1393,AN1393)-0.8328750492*(AD1394-AD1393)+3.274150872*(AE1394-AE1393)+0.7954612886*((IF(ISNUMBER(C1393),C1393,AN1393)-IF(ISNUMBER(C1392),C1392,AN1392))-(-0.8328750492*(AD1393-AD1392)+3.274150872*(AE1393-AE1392)))-1.394571582*AO1393+0.4181414112*AO1392</f>
        <v>9779.96725736742</v>
      </c>
      <c r="AP1392" s="31" t="n">
        <f aca="false">AQ1392+AR1391+'ARIMAX(1,1,1) Model'!$C$19*(AR1391-AR1390)+'ARIMAX(1,1,1) Model'!$C$20*AS1391</f>
        <v>9508.85366143032</v>
      </c>
      <c r="AQ1392" s="31" t="n">
        <f aca="false">'ARIMAX(1,1,1) Model'!$C$6*I1392+'ARIMAX(1,1,1) Model'!$C$7*N1392/1000+'ARIMAX(1,1,1) Model'!$C$8*AD1392+'ARIMAX(1,1,1) Model'!$C$9*AE1392+'ARIMAX(1,1,1) Model'!$C$10*AC1392+'ARIMAX(1,1,1) Model'!$C$11*IF(AND(B1392&gt;='ARIMAX(1,1,1) Model'!$C$25,B1392&lt;='ARIMAX(1,1,1) Model'!$C$26),1,0)+'ARIMAX(1,1,1) Model'!$C$12*E1392/1000+'ARIMAX(1,1,1) Model'!$C$13*V1392+'ARIMAX(1,1,1) Model'!$C$14*A1392+'ARIMAX(1,1,1) Model'!$C$15*SIN(2*PI()*A1392/'ARIMAX(1,1,1) Model'!$C$24)+'ARIMAX(1,1,1) Model'!$C$16*COS(2*PI()*A1392/'ARIMAX(1,1,1) Model'!$C$24)+'ARIMAX(1,1,1) Model'!$C$17*SIN(4*PI()*A1392/'ARIMAX(1,1,1) Model'!$C$24)+'ARIMAX(1,1,1) Model'!$C$18*COS(4*PI()*A1392/'ARIMAX(1,1,1) Model'!$C$24)</f>
        <v>2729.15189960772</v>
      </c>
      <c r="AR1392" s="31" t="n">
        <f aca="false">IF(ISNUMBER(C1392),C1392,AP1392)-AQ1392</f>
        <v>6511.84810039228</v>
      </c>
      <c r="AS1392" s="31" t="n">
        <f aca="false">IF(ISNUMBER(C1392),C1392-AP1392,0)</f>
        <v>-267.853661430323</v>
      </c>
      <c r="AT1392" s="32"/>
      <c r="AU1392" s="33"/>
      <c r="AV1392" s="33"/>
      <c r="AW1392" s="31"/>
      <c r="AX1392" s="31"/>
    </row>
    <row r="1393" customFormat="false" ht="16.5" hidden="false" customHeight="true" outlineLevel="0" collapsed="false">
      <c r="A1393" s="23" t="n">
        <v>1392</v>
      </c>
      <c r="B1393" s="24" t="n">
        <v>43014</v>
      </c>
      <c r="C1393" s="23" t="n">
        <v>9480</v>
      </c>
      <c r="D1393" s="25" t="n">
        <v>2540.568</v>
      </c>
      <c r="E1393" s="25" t="n">
        <v>260000</v>
      </c>
      <c r="F1393" s="25"/>
      <c r="G1393" s="25" t="n">
        <v>50.232</v>
      </c>
      <c r="H1393" s="25" t="n">
        <v>56.076</v>
      </c>
      <c r="I1393" s="25" t="n">
        <v>2.565</v>
      </c>
      <c r="J1393" s="25" t="n">
        <v>19438.643</v>
      </c>
      <c r="K1393" s="25" t="n">
        <v>878191</v>
      </c>
      <c r="L1393" s="25" t="n">
        <v>947</v>
      </c>
      <c r="M1393" s="25" t="n">
        <v>17.051</v>
      </c>
      <c r="N1393" s="25" t="n">
        <v>288566</v>
      </c>
      <c r="O1393" s="25" t="n">
        <v>13294.6</v>
      </c>
      <c r="P1393" s="25" t="n">
        <v>3730075</v>
      </c>
      <c r="Q1393" s="25" t="n">
        <v>160000</v>
      </c>
      <c r="R1393" s="25" t="n">
        <v>20571</v>
      </c>
      <c r="S1393" s="25" t="n">
        <v>12.839</v>
      </c>
      <c r="T1393" s="25" t="n">
        <v>129.7</v>
      </c>
      <c r="U1393" s="25" t="n">
        <v>17</v>
      </c>
      <c r="V1393" s="25" t="n">
        <v>95.1</v>
      </c>
      <c r="W1393" s="25" t="n">
        <v>109.9015</v>
      </c>
      <c r="X1393" s="25" t="n">
        <v>3.33333333333333</v>
      </c>
      <c r="Y1393" s="25" t="n">
        <v>2.49064540863037</v>
      </c>
      <c r="Z1393" s="25" t="n">
        <v>62.9035224914551</v>
      </c>
      <c r="AA1393" s="25" t="n">
        <v>324609</v>
      </c>
      <c r="AB1393" s="26"/>
      <c r="AC1393" s="27" t="n">
        <v>0</v>
      </c>
      <c r="AD1393" s="28" t="n">
        <v>7.7</v>
      </c>
      <c r="AE1393" s="28" t="n">
        <v>34.6</v>
      </c>
      <c r="AF1393" s="27"/>
      <c r="AG1393" s="29" t="n">
        <f aca="false">6753.47943187+0.36116788*I1393+0.01252571*N1393-22.85359542*V1393+0.00407811*AA1393-0.00067349*E1393</f>
        <v>9344.2067438902</v>
      </c>
      <c r="AH1393" s="29" t="n">
        <f aca="false">A1393*'Simple Linear Regression'!$B$18+'Simple Linear Regression'!$B$17</f>
        <v>9072.76396773501</v>
      </c>
      <c r="AI1393" s="29" t="n">
        <f aca="false">7491.3971+0.0137554*N1393-0.00058829*E1393-34.3283*V1393+0.30565*L1393+54.6031*M1393</f>
        <v>9263.6491345</v>
      </c>
      <c r="AJ1393" s="29" t="n">
        <f aca="false">7491.3971-0.00058829*E1393+0.30565*L1393+54.6031*M1393+0.0137554*N1393-34.3283*V1393</f>
        <v>9263.6491345</v>
      </c>
      <c r="AK1393" s="30" t="n">
        <f aca="false">11611.58410651-152.38769329*I667+0.00324611*N667-2.92151591*V667-0.00770426*AA667-0.00077781*E667</f>
        <v>9445.51844512985</v>
      </c>
      <c r="AL1393" s="29" t="n">
        <f aca="false">2192.59+2373.87*I1393+0.0316653*N1393-15.7623*V1393+0.00202406*AA1393-0.000740146*E1393-0.00963493*(I1393*N1393)</f>
        <v>9253.1875277153</v>
      </c>
      <c r="AM1393" s="30" t="n">
        <f aca="false">5205.907083+122.0638992*I1393+13.609808*(N1393/1000)-1.245906883*AD1393+0.7746840854*AE1393-134.2474226*AC1393-1547.125689*IF(AND(B1393&gt;=DATE(2020,3,20),B1393&lt;=DATE(2020,6,26)),1,0)</f>
        <v>9463.53942613174</v>
      </c>
      <c r="AN1393" s="30" t="n">
        <f aca="false">IF(ISNUMBER(C1394),C1394,AN1394)-0.8328750492*(AD1395-AD1394)+3.274150872*(AE1395-AE1394)+0.7954612886*((IF(ISNUMBER(C1394),C1394,AN1394)-IF(ISNUMBER(C1393),C1393,AN1393))-(-0.8328750492*(AD1394-AD1393)+3.274150872*(AE1394-AE1393)))-1.394571582*AO1394+0.4181414112*AO1393</f>
        <v>8767.25594143741</v>
      </c>
      <c r="AP1393" s="31" t="n">
        <f aca="false">AQ1393+AR1392+'ARIMAX(1,1,1) Model'!$C$19*(AR1392-AR1391)+'ARIMAX(1,1,1) Model'!$C$20*AS1392</f>
        <v>9377.74269167391</v>
      </c>
      <c r="AQ1393" s="31" t="n">
        <f aca="false">'ARIMAX(1,1,1) Model'!$C$6*I1393+'ARIMAX(1,1,1) Model'!$C$7*N1393/1000+'ARIMAX(1,1,1) Model'!$C$8*AD1393+'ARIMAX(1,1,1) Model'!$C$9*AE1393+'ARIMAX(1,1,1) Model'!$C$10*AC1393+'ARIMAX(1,1,1) Model'!$C$11*IF(AND(B1393&gt;='ARIMAX(1,1,1) Model'!$C$25,B1393&lt;='ARIMAX(1,1,1) Model'!$C$26),1,0)+'ARIMAX(1,1,1) Model'!$C$12*E1393/1000+'ARIMAX(1,1,1) Model'!$C$13*V1393+'ARIMAX(1,1,1) Model'!$C$14*A1393+'ARIMAX(1,1,1) Model'!$C$15*SIN(2*PI()*A1393/'ARIMAX(1,1,1) Model'!$C$24)+'ARIMAX(1,1,1) Model'!$C$16*COS(2*PI()*A1393/'ARIMAX(1,1,1) Model'!$C$24)+'ARIMAX(1,1,1) Model'!$C$17*SIN(4*PI()*A1393/'ARIMAX(1,1,1) Model'!$C$24)+'ARIMAX(1,1,1) Model'!$C$18*COS(4*PI()*A1393/'ARIMAX(1,1,1) Model'!$C$24)</f>
        <v>2654.29805692794</v>
      </c>
      <c r="AR1393" s="31" t="n">
        <f aca="false">IF(ISNUMBER(C1393),C1393,AP1393)-AQ1393</f>
        <v>6825.70194307206</v>
      </c>
      <c r="AS1393" s="31" t="n">
        <f aca="false">IF(ISNUMBER(C1393),C1393-AP1393,0)</f>
        <v>102.257308326094</v>
      </c>
      <c r="AT1393" s="32"/>
      <c r="AU1393" s="33"/>
      <c r="AV1393" s="33"/>
      <c r="AW1393" s="31"/>
      <c r="AX1393" s="31"/>
    </row>
    <row r="1394" customFormat="false" ht="16.5" hidden="false" customHeight="true" outlineLevel="0" collapsed="false">
      <c r="A1394" s="23" t="n">
        <v>1393</v>
      </c>
      <c r="B1394" s="24" t="n">
        <v>43021</v>
      </c>
      <c r="C1394" s="23" t="n">
        <v>9136</v>
      </c>
      <c r="D1394" s="25" t="n">
        <v>2550.942</v>
      </c>
      <c r="E1394" s="25" t="n">
        <v>252000</v>
      </c>
      <c r="F1394" s="25"/>
      <c r="G1394" s="25" t="n">
        <v>50.77</v>
      </c>
      <c r="H1394" s="25" t="n">
        <v>56.206</v>
      </c>
      <c r="I1394" s="25" t="n">
        <v>2.504</v>
      </c>
      <c r="J1394" s="25" t="n">
        <v>19438.643</v>
      </c>
      <c r="K1394" s="25" t="n">
        <v>844939</v>
      </c>
      <c r="L1394" s="25" t="n">
        <v>947</v>
      </c>
      <c r="M1394" s="25" t="n">
        <v>17.051</v>
      </c>
      <c r="N1394" s="25" t="n">
        <v>288566</v>
      </c>
      <c r="O1394" s="25" t="n">
        <v>13294.6</v>
      </c>
      <c r="P1394" s="25" t="n">
        <v>3730075</v>
      </c>
      <c r="Q1394" s="25" t="n">
        <v>160000</v>
      </c>
      <c r="R1394" s="25" t="n">
        <v>20571</v>
      </c>
      <c r="S1394" s="25" t="n">
        <v>12.839</v>
      </c>
      <c r="T1394" s="25" t="n">
        <v>129.7</v>
      </c>
      <c r="U1394" s="25" t="n">
        <v>17</v>
      </c>
      <c r="V1394" s="25" t="n">
        <v>95.1</v>
      </c>
      <c r="W1394" s="25" t="n">
        <v>110.46112</v>
      </c>
      <c r="X1394" s="25" t="n">
        <v>3.33333333333333</v>
      </c>
      <c r="Y1394" s="25" t="n">
        <v>2.49064540863037</v>
      </c>
      <c r="Z1394" s="25" t="n">
        <v>62.9035224914551</v>
      </c>
      <c r="AA1394" s="25" t="n">
        <v>324609</v>
      </c>
      <c r="AB1394" s="26"/>
      <c r="AC1394" s="27" t="n">
        <v>0</v>
      </c>
      <c r="AD1394" s="28" t="n">
        <v>6.2</v>
      </c>
      <c r="AE1394" s="28" t="n">
        <v>41.5</v>
      </c>
      <c r="AF1394" s="27"/>
      <c r="AG1394" s="29" t="n">
        <f aca="false">6753.47943187+0.36116788*I1394+0.01252571*N1394-22.85359542*V1394+0.00407811*AA1394-0.00067349*E1394</f>
        <v>9349.57263264952</v>
      </c>
      <c r="AH1394" s="29" t="n">
        <f aca="false">A1394*'Simple Linear Regression'!$B$18+'Simple Linear Regression'!$B$17</f>
        <v>9073.61700481891</v>
      </c>
      <c r="AI1394" s="29" t="n">
        <f aca="false">7491.3971+0.0137554*N1394-0.00058829*E1394-34.3283*V1394+0.30565*L1394+54.6031*M1394</f>
        <v>9268.3554545</v>
      </c>
      <c r="AJ1394" s="29" t="n">
        <f aca="false">7491.3971-0.00058829*E1394+0.30565*L1394+54.6031*M1394+0.0137554*N1394-34.3283*V1394</f>
        <v>9268.3554545</v>
      </c>
      <c r="AK1394" s="30" t="n">
        <f aca="false">11611.58410651-152.38769329*I668+0.00324611*N668-2.92151591*V668-0.00770426*AA668-0.00077781*E668</f>
        <v>9444.01998362184</v>
      </c>
      <c r="AL1394" s="29" t="n">
        <f aca="false">2192.59+2373.87*I1394+0.0316653*N1394-15.7623*V1394+0.00202406*AA1394-0.000740146*E1394-0.00963493*(I1394*N1394)</f>
        <v>9283.90173154848</v>
      </c>
      <c r="AM1394" s="30" t="n">
        <f aca="false">5205.907083+122.0638992*I1394+13.609808*(N1394/1000)-1.245906883*AD1394+0.7746840854*AE1394-134.2474226*AC1394-1547.125689*IF(AND(B1394&gt;=DATE(2020,3,20),B1394&lt;=DATE(2020,6,26)),1,0)</f>
        <v>9463.3077087943</v>
      </c>
      <c r="AN1394" s="30" t="n">
        <f aca="false">IF(ISNUMBER(C1395),C1395,AN1395)-0.8328750492*(AD1396-AD1395)+3.274150872*(AE1396-AE1395)+0.7954612886*((IF(ISNUMBER(C1395),C1395,AN1395)-IF(ISNUMBER(C1394),C1394,AN1394))-(-0.8328750492*(AD1395-AD1394)+3.274150872*(AE1395-AE1394)))-1.394571582*AO1395+0.4181414112*AO1394</f>
        <v>9495.75348318711</v>
      </c>
      <c r="AP1394" s="31" t="n">
        <f aca="false">AQ1394+AR1393+'ARIMAX(1,1,1) Model'!$C$19*(AR1393-AR1392)+'ARIMAX(1,1,1) Model'!$C$20*AS1393</f>
        <v>9455.86663521942</v>
      </c>
      <c r="AQ1394" s="31" t="n">
        <f aca="false">'ARIMAX(1,1,1) Model'!$C$6*I1394+'ARIMAX(1,1,1) Model'!$C$7*N1394/1000+'ARIMAX(1,1,1) Model'!$C$8*AD1394+'ARIMAX(1,1,1) Model'!$C$9*AE1394+'ARIMAX(1,1,1) Model'!$C$10*AC1394+'ARIMAX(1,1,1) Model'!$C$11*IF(AND(B1394&gt;='ARIMAX(1,1,1) Model'!$C$25,B1394&lt;='ARIMAX(1,1,1) Model'!$C$26),1,0)+'ARIMAX(1,1,1) Model'!$C$12*E1394/1000+'ARIMAX(1,1,1) Model'!$C$13*V1394+'ARIMAX(1,1,1) Model'!$C$14*A1394+'ARIMAX(1,1,1) Model'!$C$15*SIN(2*PI()*A1394/'ARIMAX(1,1,1) Model'!$C$24)+'ARIMAX(1,1,1) Model'!$C$16*COS(2*PI()*A1394/'ARIMAX(1,1,1) Model'!$C$24)+'ARIMAX(1,1,1) Model'!$C$17*SIN(4*PI()*A1394/'ARIMAX(1,1,1) Model'!$C$24)+'ARIMAX(1,1,1) Model'!$C$18*COS(4*PI()*A1394/'ARIMAX(1,1,1) Model'!$C$24)</f>
        <v>2691.59412568494</v>
      </c>
      <c r="AR1394" s="31" t="n">
        <f aca="false">IF(ISNUMBER(C1394),C1394,AP1394)-AQ1394</f>
        <v>6444.40587431506</v>
      </c>
      <c r="AS1394" s="31" t="n">
        <f aca="false">IF(ISNUMBER(C1394),C1394-AP1394,0)</f>
        <v>-319.866635219416</v>
      </c>
      <c r="AT1394" s="32"/>
      <c r="AU1394" s="33"/>
      <c r="AV1394" s="33"/>
      <c r="AW1394" s="31"/>
      <c r="AX1394" s="31"/>
    </row>
    <row r="1395" customFormat="false" ht="16.5" hidden="false" customHeight="true" outlineLevel="0" collapsed="false">
      <c r="A1395" s="23" t="n">
        <v>1394</v>
      </c>
      <c r="B1395" s="24" t="n">
        <v>43028</v>
      </c>
      <c r="C1395" s="23" t="n">
        <v>9314</v>
      </c>
      <c r="D1395" s="25" t="n">
        <v>2563.114</v>
      </c>
      <c r="E1395" s="25" t="n">
        <v>235000</v>
      </c>
      <c r="F1395" s="25"/>
      <c r="G1395" s="25" t="n">
        <v>51.74</v>
      </c>
      <c r="H1395" s="25" t="n">
        <v>57.776</v>
      </c>
      <c r="I1395" s="25" t="n">
        <v>2.489</v>
      </c>
      <c r="J1395" s="25" t="n">
        <v>19438.643</v>
      </c>
      <c r="K1395" s="25" t="n">
        <v>844939</v>
      </c>
      <c r="L1395" s="25" t="n">
        <v>947</v>
      </c>
      <c r="M1395" s="25" t="n">
        <v>18.313</v>
      </c>
      <c r="N1395" s="25" t="n">
        <v>282558</v>
      </c>
      <c r="O1395" s="25" t="n">
        <v>13294.6</v>
      </c>
      <c r="P1395" s="25" t="n">
        <v>3730075</v>
      </c>
      <c r="Q1395" s="25" t="n">
        <v>160000</v>
      </c>
      <c r="R1395" s="25" t="n">
        <v>20571</v>
      </c>
      <c r="S1395" s="25" t="n">
        <v>12.839</v>
      </c>
      <c r="T1395" s="25" t="n">
        <v>129.7</v>
      </c>
      <c r="U1395" s="25" t="n">
        <v>17</v>
      </c>
      <c r="V1395" s="25" t="n">
        <v>95.1</v>
      </c>
      <c r="W1395" s="25" t="n">
        <v>110.2973</v>
      </c>
      <c r="X1395" s="25" t="n">
        <v>3.33333333333333</v>
      </c>
      <c r="Y1395" s="25" t="n">
        <v>2.53752493858337</v>
      </c>
      <c r="Z1395" s="25" t="n">
        <v>62.9035224914551</v>
      </c>
      <c r="AA1395" s="25" t="n">
        <v>324609</v>
      </c>
      <c r="AB1395" s="26"/>
      <c r="AC1395" s="27" t="n">
        <v>0</v>
      </c>
      <c r="AD1395" s="28" t="n">
        <v>24.5</v>
      </c>
      <c r="AE1395" s="28" t="n">
        <v>22.9</v>
      </c>
      <c r="AF1395" s="27"/>
      <c r="AG1395" s="29" t="n">
        <f aca="false">6753.47943187+0.36116788*I1395+0.01252571*N1395-22.85359542*V1395+0.00407811*AA1395-0.00067349*E1395</f>
        <v>9285.76207945132</v>
      </c>
      <c r="AH1395" s="29" t="n">
        <f aca="false">A1395*'Simple Linear Regression'!$B$18+'Simple Linear Regression'!$B$17</f>
        <v>9074.47004190282</v>
      </c>
      <c r="AI1395" s="29" t="n">
        <f aca="false">7491.3971+0.0137554*N1395-0.00058829*E1395-34.3283*V1395+0.30565*L1395+54.6031*M1395</f>
        <v>9264.6230535</v>
      </c>
      <c r="AJ1395" s="29" t="n">
        <f aca="false">7491.3971-0.00058829*E1395+0.30565*L1395+54.6031*M1395+0.0137554*N1395-34.3283*V1395</f>
        <v>9264.6230535</v>
      </c>
      <c r="AK1395" s="30" t="n">
        <f aca="false">11611.58410651-152.38769329*I669+0.00324611*N669-2.92151591*V669-0.00770426*AA669-0.00077781*E669</f>
        <v>9370.43789551487</v>
      </c>
      <c r="AL1395" s="29" t="n">
        <f aca="false">2192.59+2373.87*I1395+0.0316653*N1395-15.7623*V1395+0.00202406*AA1395-0.000740146*E1395-0.00963493*(I1395*N1395)</f>
        <v>9256.41563465034</v>
      </c>
      <c r="AM1395" s="30" t="n">
        <f aca="false">5205.907083+122.0638992*I1395+13.609808*(N1395/1000)-1.245906883*AD1395+0.7746840854*AE1395-134.2474226*AC1395-1547.125689*IF(AND(B1395&gt;=DATE(2020,3,20),B1395&lt;=DATE(2020,6,26)),1,0)</f>
        <v>9342.49980389496</v>
      </c>
      <c r="AN1395" s="30" t="n">
        <f aca="false">IF(ISNUMBER(C1396),C1396,AN1396)-0.8328750492*(AD1397-AD1396)+3.274150872*(AE1397-AE1396)+0.7954612886*((IF(ISNUMBER(C1396),C1396,AN1396)-IF(ISNUMBER(C1395),C1395,AN1395))-(-0.8328750492*(AD1396-AD1395)+3.274150872*(AE1396-AE1395)))-1.394571582*AO1396+0.4181414112*AO1395</f>
        <v>9529.07302218482</v>
      </c>
      <c r="AP1395" s="31" t="n">
        <f aca="false">AQ1395+AR1394+'ARIMAX(1,1,1) Model'!$C$19*(AR1394-AR1393)+'ARIMAX(1,1,1) Model'!$C$20*AS1394</f>
        <v>9349.22145270894</v>
      </c>
      <c r="AQ1395" s="31" t="n">
        <f aca="false">'ARIMAX(1,1,1) Model'!$C$6*I1395+'ARIMAX(1,1,1) Model'!$C$7*N1395/1000+'ARIMAX(1,1,1) Model'!$C$8*AD1395+'ARIMAX(1,1,1) Model'!$C$9*AE1395+'ARIMAX(1,1,1) Model'!$C$10*AC1395+'ARIMAX(1,1,1) Model'!$C$11*IF(AND(B1395&gt;='ARIMAX(1,1,1) Model'!$C$25,B1395&lt;='ARIMAX(1,1,1) Model'!$C$26),1,0)+'ARIMAX(1,1,1) Model'!$C$12*E1395/1000+'ARIMAX(1,1,1) Model'!$C$13*V1395+'ARIMAX(1,1,1) Model'!$C$14*A1395+'ARIMAX(1,1,1) Model'!$C$15*SIN(2*PI()*A1395/'ARIMAX(1,1,1) Model'!$C$24)+'ARIMAX(1,1,1) Model'!$C$16*COS(2*PI()*A1395/'ARIMAX(1,1,1) Model'!$C$24)+'ARIMAX(1,1,1) Model'!$C$17*SIN(4*PI()*A1395/'ARIMAX(1,1,1) Model'!$C$24)+'ARIMAX(1,1,1) Model'!$C$18*COS(4*PI()*A1395/'ARIMAX(1,1,1) Model'!$C$24)</f>
        <v>2654.09733391809</v>
      </c>
      <c r="AR1395" s="31" t="n">
        <f aca="false">IF(ISNUMBER(C1395),C1395,AP1395)-AQ1395</f>
        <v>6659.90266608191</v>
      </c>
      <c r="AS1395" s="31" t="n">
        <f aca="false">IF(ISNUMBER(C1395),C1395-AP1395,0)</f>
        <v>-35.2214527089418</v>
      </c>
      <c r="AT1395" s="32"/>
      <c r="AU1395" s="33"/>
      <c r="AV1395" s="33"/>
      <c r="AW1395" s="31"/>
      <c r="AX1395" s="31"/>
    </row>
    <row r="1396" customFormat="false" ht="16.5" hidden="false" customHeight="true" outlineLevel="0" collapsed="false">
      <c r="A1396" s="23" t="n">
        <v>1395</v>
      </c>
      <c r="B1396" s="24" t="n">
        <v>43035</v>
      </c>
      <c r="C1396" s="23" t="n">
        <v>9461</v>
      </c>
      <c r="D1396" s="25" t="n">
        <v>2566.546</v>
      </c>
      <c r="E1396" s="25" t="n">
        <v>241000</v>
      </c>
      <c r="F1396" s="25"/>
      <c r="G1396" s="25" t="n">
        <v>52.506</v>
      </c>
      <c r="H1396" s="25" t="n">
        <v>58.576</v>
      </c>
      <c r="I1396" s="25" t="n">
        <v>2.479</v>
      </c>
      <c r="J1396" s="25" t="n">
        <v>19438.643</v>
      </c>
      <c r="K1396" s="25" t="n">
        <v>844939</v>
      </c>
      <c r="L1396" s="25" t="n">
        <v>947</v>
      </c>
      <c r="M1396" s="25" t="n">
        <v>18.313</v>
      </c>
      <c r="N1396" s="25" t="n">
        <v>282558</v>
      </c>
      <c r="O1396" s="25" t="n">
        <v>13294.6</v>
      </c>
      <c r="P1396" s="25" t="n">
        <v>3730075</v>
      </c>
      <c r="Q1396" s="25" t="n">
        <v>160000</v>
      </c>
      <c r="R1396" s="25" t="n">
        <v>20571</v>
      </c>
      <c r="S1396" s="25" t="n">
        <v>12.839</v>
      </c>
      <c r="T1396" s="25" t="n">
        <v>129.7</v>
      </c>
      <c r="U1396" s="25" t="n">
        <v>17</v>
      </c>
      <c r="V1396" s="25" t="n">
        <v>95.1</v>
      </c>
      <c r="W1396" s="25" t="n">
        <v>110.73478</v>
      </c>
      <c r="X1396" s="25" t="n">
        <v>3.33333333333333</v>
      </c>
      <c r="Y1396" s="25" t="n">
        <v>2.53752493858337</v>
      </c>
      <c r="Z1396" s="25" t="n">
        <v>62.9035224914551</v>
      </c>
      <c r="AA1396" s="25" t="n">
        <v>324609</v>
      </c>
      <c r="AB1396" s="26"/>
      <c r="AC1396" s="27" t="n">
        <v>0</v>
      </c>
      <c r="AD1396" s="28" t="n">
        <v>37.6</v>
      </c>
      <c r="AE1396" s="28" t="n">
        <v>20</v>
      </c>
      <c r="AF1396" s="27"/>
      <c r="AG1396" s="29" t="n">
        <f aca="false">6753.47943187+0.36116788*I1396+0.01252571*N1396-22.85359542*V1396+0.00407811*AA1396-0.00067349*E1396</f>
        <v>9281.71752777252</v>
      </c>
      <c r="AH1396" s="29" t="n">
        <f aca="false">A1396*'Simple Linear Regression'!$B$18+'Simple Linear Regression'!$B$17</f>
        <v>9075.32307898672</v>
      </c>
      <c r="AI1396" s="29" t="n">
        <f aca="false">7491.3971+0.0137554*N1396-0.00058829*E1396-34.3283*V1396+0.30565*L1396+54.6031*M1396</f>
        <v>9261.0933135</v>
      </c>
      <c r="AJ1396" s="29" t="n">
        <f aca="false">7491.3971-0.00058829*E1396+0.30565*L1396+54.6031*M1396+0.0137554*N1396-34.3283*V1396</f>
        <v>9261.0933135</v>
      </c>
      <c r="AK1396" s="30" t="n">
        <f aca="false">11611.58410651-152.38769329*I670+0.00324611*N670-2.92151591*V670-0.00770426*AA670-0.00077781*E670</f>
        <v>9380.59704011552</v>
      </c>
      <c r="AL1396" s="29" t="n">
        <f aca="false">2192.59+2373.87*I1396+0.0316653*N1396-15.7623*V1396+0.00202406*AA1396-0.000740146*E1396-0.00963493*(I1396*N1396)</f>
        <v>9255.46032415974</v>
      </c>
      <c r="AM1396" s="30" t="n">
        <f aca="false">5205.907083+122.0638992*I1396+13.609808*(N1396/1000)-1.245906883*AD1396+0.7746840854*AE1396-134.2474226*AC1396-1547.125689*IF(AND(B1396&gt;=DATE(2020,3,20),B1396&lt;=DATE(2020,6,26)),1,0)</f>
        <v>9322.711200888</v>
      </c>
      <c r="AN1396" s="30" t="n">
        <f aca="false">IF(ISNUMBER(C1397),C1397,AN1397)-0.8328750492*(AD1398-AD1397)+3.274150872*(AE1398-AE1397)+0.7954612886*((IF(ISNUMBER(C1397),C1397,AN1397)-IF(ISNUMBER(C1396),C1396,AN1396))-(-0.8328750492*(AD1397-AD1396)+3.274150872*(AE1397-AE1396)))-1.394571582*AO1397+0.4181414112*AO1396</f>
        <v>9580.00492333374</v>
      </c>
      <c r="AP1396" s="31" t="n">
        <f aca="false">AQ1396+AR1395+'ARIMAX(1,1,1) Model'!$C$19*(AR1395-AR1394)+'ARIMAX(1,1,1) Model'!$C$20*AS1395</f>
        <v>9358.06285046513</v>
      </c>
      <c r="AQ1396" s="31" t="n">
        <f aca="false">'ARIMAX(1,1,1) Model'!$C$6*I1396+'ARIMAX(1,1,1) Model'!$C$7*N1396/1000+'ARIMAX(1,1,1) Model'!$C$8*AD1396+'ARIMAX(1,1,1) Model'!$C$9*AE1396+'ARIMAX(1,1,1) Model'!$C$10*AC1396+'ARIMAX(1,1,1) Model'!$C$11*IF(AND(B1396&gt;='ARIMAX(1,1,1) Model'!$C$25,B1396&lt;='ARIMAX(1,1,1) Model'!$C$26),1,0)+'ARIMAX(1,1,1) Model'!$C$12*E1396/1000+'ARIMAX(1,1,1) Model'!$C$13*V1396+'ARIMAX(1,1,1) Model'!$C$14*A1396+'ARIMAX(1,1,1) Model'!$C$15*SIN(2*PI()*A1396/'ARIMAX(1,1,1) Model'!$C$24)+'ARIMAX(1,1,1) Model'!$C$16*COS(2*PI()*A1396/'ARIMAX(1,1,1) Model'!$C$24)+'ARIMAX(1,1,1) Model'!$C$17*SIN(4*PI()*A1396/'ARIMAX(1,1,1) Model'!$C$24)+'ARIMAX(1,1,1) Model'!$C$18*COS(4*PI()*A1396/'ARIMAX(1,1,1) Model'!$C$24)</f>
        <v>2645.44017994804</v>
      </c>
      <c r="AR1396" s="31" t="n">
        <f aca="false">IF(ISNUMBER(C1396),C1396,AP1396)-AQ1396</f>
        <v>6815.55982005196</v>
      </c>
      <c r="AS1396" s="31" t="n">
        <f aca="false">IF(ISNUMBER(C1396),C1396-AP1396,0)</f>
        <v>102.93714953487</v>
      </c>
      <c r="AT1396" s="32"/>
      <c r="AU1396" s="33"/>
      <c r="AV1396" s="33"/>
      <c r="AW1396" s="31"/>
      <c r="AX1396" s="31"/>
    </row>
    <row r="1397" customFormat="false" ht="16.5" hidden="false" customHeight="true" outlineLevel="0" collapsed="false">
      <c r="A1397" s="23" t="n">
        <v>1396</v>
      </c>
      <c r="B1397" s="24" t="n">
        <v>43042</v>
      </c>
      <c r="C1397" s="23" t="n">
        <v>9496</v>
      </c>
      <c r="D1397" s="25" t="n">
        <v>2579.028</v>
      </c>
      <c r="E1397" s="25" t="n">
        <v>241000</v>
      </c>
      <c r="F1397" s="25"/>
      <c r="G1397" s="25" t="n">
        <v>54.594</v>
      </c>
      <c r="H1397" s="25" t="n">
        <v>61.038</v>
      </c>
      <c r="I1397" s="25" t="n">
        <v>2.488</v>
      </c>
      <c r="J1397" s="25" t="n">
        <v>19438.643</v>
      </c>
      <c r="K1397" s="25" t="n">
        <v>844939</v>
      </c>
      <c r="L1397" s="25" t="n">
        <v>947</v>
      </c>
      <c r="M1397" s="25" t="n">
        <v>18.313</v>
      </c>
      <c r="N1397" s="25" t="n">
        <v>282558</v>
      </c>
      <c r="O1397" s="25" t="n">
        <v>13294.6</v>
      </c>
      <c r="P1397" s="25" t="n">
        <v>3730075</v>
      </c>
      <c r="Q1397" s="25" t="n">
        <v>160000</v>
      </c>
      <c r="R1397" s="25" t="n">
        <v>20571</v>
      </c>
      <c r="S1397" s="25" t="n">
        <v>12.839</v>
      </c>
      <c r="T1397" s="25" t="n">
        <v>129.7</v>
      </c>
      <c r="U1397" s="25" t="n">
        <v>17</v>
      </c>
      <c r="V1397" s="25" t="n">
        <v>95.1</v>
      </c>
      <c r="W1397" s="25" t="n">
        <v>111.55956</v>
      </c>
      <c r="X1397" s="25" t="n">
        <v>3.33333333333333</v>
      </c>
      <c r="Y1397" s="25" t="n">
        <v>2.53752493858337</v>
      </c>
      <c r="Z1397" s="25" t="n">
        <v>62.9035224914551</v>
      </c>
      <c r="AA1397" s="25" t="n">
        <v>324609</v>
      </c>
      <c r="AB1397" s="26"/>
      <c r="AC1397" s="27" t="n">
        <v>0</v>
      </c>
      <c r="AD1397" s="28" t="n">
        <v>67.4</v>
      </c>
      <c r="AE1397" s="28" t="n">
        <v>7.7</v>
      </c>
      <c r="AF1397" s="27"/>
      <c r="AG1397" s="29" t="n">
        <f aca="false">6753.47943187+0.36116788*I1397+0.01252571*N1397-22.85359542*V1397+0.00407811*AA1397-0.00067349*E1397</f>
        <v>9281.72077828344</v>
      </c>
      <c r="AH1397" s="29" t="n">
        <f aca="false">A1397*'Simple Linear Regression'!$B$18+'Simple Linear Regression'!$B$17</f>
        <v>9076.17611607063</v>
      </c>
      <c r="AI1397" s="29" t="n">
        <f aca="false">7491.3971+0.0137554*N1397-0.00058829*E1397-34.3283*V1397+0.30565*L1397+54.6031*M1397</f>
        <v>9261.0933135</v>
      </c>
      <c r="AJ1397" s="29" t="n">
        <f aca="false">7491.3971-0.00058829*E1397+0.30565*L1397+54.6031*M1397+0.0137554*N1397-34.3283*V1397</f>
        <v>9261.0933135</v>
      </c>
      <c r="AK1397" s="30" t="n">
        <f aca="false">11611.58410651-152.38769329*I671+0.00324611*N671-2.92151591*V671-0.00770426*AA671-0.00077781*E671</f>
        <v>9387.1670195969</v>
      </c>
      <c r="AL1397" s="29" t="n">
        <f aca="false">2192.59+2373.87*I1397+0.0316653*N1397-15.7623*V1397+0.00202406*AA1397-0.000740146*E1397-0.00963493*(I1397*N1397)</f>
        <v>9252.32331520128</v>
      </c>
      <c r="AM1397" s="30" t="n">
        <f aca="false">5205.907083+122.0638992*I1397+13.609808*(N1397/1000)-1.245906883*AD1397+0.7746840854*AE1397-134.2474226*AC1397-1547.125689*IF(AND(B1397&gt;=DATE(2020,3,20),B1397&lt;=DATE(2020,6,26)),1,0)</f>
        <v>9277.15313661698</v>
      </c>
      <c r="AN1397" s="30" t="n">
        <f aca="false">IF(ISNUMBER(C1398),C1398,AN1398)-0.8328750492*(AD1399-AD1398)+3.274150872*(AE1399-AE1398)+0.7954612886*((IF(ISNUMBER(C1398),C1398,AN1398)-IF(ISNUMBER(C1397),C1397,AN1397))-(-0.8328750492*(AD1398-AD1397)+3.274150872*(AE1398-AE1397)))-1.394571582*AO1398+0.4181414112*AO1397</f>
        <v>8873.25027289264</v>
      </c>
      <c r="AP1397" s="31" t="n">
        <f aca="false">AQ1397+AR1396+'ARIMAX(1,1,1) Model'!$C$19*(AR1396-AR1395)+'ARIMAX(1,1,1) Model'!$C$20*AS1396</f>
        <v>9353.72588654398</v>
      </c>
      <c r="AQ1397" s="31" t="n">
        <f aca="false">'ARIMAX(1,1,1) Model'!$C$6*I1397+'ARIMAX(1,1,1) Model'!$C$7*N1397/1000+'ARIMAX(1,1,1) Model'!$C$8*AD1397+'ARIMAX(1,1,1) Model'!$C$9*AE1397+'ARIMAX(1,1,1) Model'!$C$10*AC1397+'ARIMAX(1,1,1) Model'!$C$11*IF(AND(B1397&gt;='ARIMAX(1,1,1) Model'!$C$25,B1397&lt;='ARIMAX(1,1,1) Model'!$C$26),1,0)+'ARIMAX(1,1,1) Model'!$C$12*E1397/1000+'ARIMAX(1,1,1) Model'!$C$13*V1397+'ARIMAX(1,1,1) Model'!$C$14*A1397+'ARIMAX(1,1,1) Model'!$C$15*SIN(2*PI()*A1397/'ARIMAX(1,1,1) Model'!$C$24)+'ARIMAX(1,1,1) Model'!$C$16*COS(2*PI()*A1397/'ARIMAX(1,1,1) Model'!$C$24)+'ARIMAX(1,1,1) Model'!$C$17*SIN(4*PI()*A1397/'ARIMAX(1,1,1) Model'!$C$24)+'ARIMAX(1,1,1) Model'!$C$18*COS(4*PI()*A1397/'ARIMAX(1,1,1) Model'!$C$24)</f>
        <v>2615.63659702017</v>
      </c>
      <c r="AR1397" s="31" t="n">
        <f aca="false">IF(ISNUMBER(C1397),C1397,AP1397)-AQ1397</f>
        <v>6880.36340297983</v>
      </c>
      <c r="AS1397" s="31" t="n">
        <f aca="false">IF(ISNUMBER(C1397),C1397-AP1397,0)</f>
        <v>142.27411345602</v>
      </c>
      <c r="AT1397" s="32"/>
      <c r="AU1397" s="33"/>
      <c r="AV1397" s="33"/>
      <c r="AW1397" s="31"/>
      <c r="AX1397" s="31"/>
    </row>
    <row r="1398" customFormat="false" ht="16.5" hidden="false" customHeight="true" outlineLevel="0" collapsed="false">
      <c r="A1398" s="23" t="n">
        <v>1397</v>
      </c>
      <c r="B1398" s="24" t="n">
        <v>43049</v>
      </c>
      <c r="C1398" s="23" t="n">
        <v>9172</v>
      </c>
      <c r="D1398" s="25" t="n">
        <v>2588.614</v>
      </c>
      <c r="E1398" s="25" t="n">
        <v>248000</v>
      </c>
      <c r="F1398" s="25"/>
      <c r="G1398" s="25" t="n">
        <v>57.052</v>
      </c>
      <c r="H1398" s="25" t="n">
        <v>64.286</v>
      </c>
      <c r="I1398" s="25" t="n">
        <v>2.561</v>
      </c>
      <c r="J1398" s="25" t="n">
        <v>19692.595</v>
      </c>
      <c r="K1398" s="25" t="n">
        <v>792993</v>
      </c>
      <c r="L1398" s="25" t="n">
        <v>940</v>
      </c>
      <c r="M1398" s="25" t="n">
        <v>18.313</v>
      </c>
      <c r="N1398" s="25" t="n">
        <v>282558</v>
      </c>
      <c r="O1398" s="25" t="n">
        <v>13417.3</v>
      </c>
      <c r="P1398" s="25" t="n">
        <v>3730075</v>
      </c>
      <c r="Q1398" s="25" t="n">
        <v>160000</v>
      </c>
      <c r="R1398" s="25" t="n">
        <v>20571</v>
      </c>
      <c r="S1398" s="25" t="n">
        <v>12.839</v>
      </c>
      <c r="T1398" s="25" t="n">
        <v>130.6</v>
      </c>
      <c r="U1398" s="25" t="n">
        <v>17</v>
      </c>
      <c r="V1398" s="25" t="n">
        <v>92.9</v>
      </c>
      <c r="W1398" s="25" t="n">
        <v>111.79722</v>
      </c>
      <c r="X1398" s="25" t="n">
        <v>3.33333333333333</v>
      </c>
      <c r="Y1398" s="25" t="n">
        <v>2.53752493858337</v>
      </c>
      <c r="Z1398" s="25" t="n">
        <v>62.9035224914551</v>
      </c>
      <c r="AA1398" s="25" t="n">
        <v>324609</v>
      </c>
      <c r="AB1398" s="26"/>
      <c r="AC1398" s="27" t="n">
        <v>0</v>
      </c>
      <c r="AD1398" s="28" t="n">
        <v>75.5</v>
      </c>
      <c r="AE1398" s="28" t="n">
        <v>11.1</v>
      </c>
      <c r="AF1398" s="27"/>
      <c r="AG1398" s="29" t="n">
        <f aca="false">6753.47943187+0.36116788*I1398+0.01252571*N1398-22.85359542*V1398+0.00407811*AA1398-0.00067349*E1398</f>
        <v>9327.31062346268</v>
      </c>
      <c r="AH1398" s="29" t="n">
        <f aca="false">A1398*'Simple Linear Regression'!$B$18+'Simple Linear Regression'!$B$17</f>
        <v>9077.02915315453</v>
      </c>
      <c r="AI1398" s="29" t="n">
        <f aca="false">7491.3971+0.0137554*N1398-0.00058829*E1398-34.3283*V1398+0.30565*L1398+54.6031*M1398</f>
        <v>9330.3579935</v>
      </c>
      <c r="AJ1398" s="29" t="n">
        <f aca="false">7491.3971-0.00058829*E1398+0.30565*L1398+54.6031*M1398+0.0137554*N1398-34.3283*V1398</f>
        <v>9330.3579935</v>
      </c>
      <c r="AK1398" s="30" t="n">
        <f aca="false">11611.58410651-152.38769329*I672+0.00324611*N672-2.92151591*V672-0.00770426*AA672-0.00077781*E672</f>
        <v>9381.52234730296</v>
      </c>
      <c r="AL1398" s="29" t="n">
        <f aca="false">2192.59+2373.87*I1398+0.0316653*N1398-15.7623*V1398+0.00202406*AA1398-0.000740146*E1398-0.00963493*(I1398*N1398)</f>
        <v>9256.37472498266</v>
      </c>
      <c r="AM1398" s="30" t="n">
        <f aca="false">5205.907083+122.0638992*I1398+13.609808*(N1398/1000)-1.245906883*AD1398+0.7746840854*AE1398-134.2474226*AC1398-1547.125689*IF(AND(B1398&gt;=DATE(2020,3,20),B1398&lt;=DATE(2020,6,26)),1,0)</f>
        <v>9278.60588139664</v>
      </c>
      <c r="AN1398" s="30" t="n">
        <f aca="false">IF(ISNUMBER(C1399),C1399,AN1399)-0.8328750492*(AD1400-AD1399)+3.274150872*(AE1400-AE1399)+0.7954612886*((IF(ISNUMBER(C1399),C1399,AN1399)-IF(ISNUMBER(C1398),C1398,AN1398))-(-0.8328750492*(AD1399-AD1398)+3.274150872*(AE1399-AE1398)))-1.394571582*AO1399+0.4181414112*AO1398</f>
        <v>9963.16458142004</v>
      </c>
      <c r="AP1398" s="31" t="n">
        <f aca="false">AQ1398+AR1397+'ARIMAX(1,1,1) Model'!$C$19*(AR1397-AR1396)+'ARIMAX(1,1,1) Model'!$C$20*AS1397</f>
        <v>9318.78178888475</v>
      </c>
      <c r="AQ1398" s="31" t="n">
        <f aca="false">'ARIMAX(1,1,1) Model'!$C$6*I1398+'ARIMAX(1,1,1) Model'!$C$7*N1398/1000+'ARIMAX(1,1,1) Model'!$C$8*AD1398+'ARIMAX(1,1,1) Model'!$C$9*AE1398+'ARIMAX(1,1,1) Model'!$C$10*AC1398+'ARIMAX(1,1,1) Model'!$C$11*IF(AND(B1398&gt;='ARIMAX(1,1,1) Model'!$C$25,B1398&lt;='ARIMAX(1,1,1) Model'!$C$26),1,0)+'ARIMAX(1,1,1) Model'!$C$12*E1398/1000+'ARIMAX(1,1,1) Model'!$C$13*V1398+'ARIMAX(1,1,1) Model'!$C$14*A1398+'ARIMAX(1,1,1) Model'!$C$15*SIN(2*PI()*A1398/'ARIMAX(1,1,1) Model'!$C$24)+'ARIMAX(1,1,1) Model'!$C$16*COS(2*PI()*A1398/'ARIMAX(1,1,1) Model'!$C$24)+'ARIMAX(1,1,1) Model'!$C$17*SIN(4*PI()*A1398/'ARIMAX(1,1,1) Model'!$C$24)+'ARIMAX(1,1,1) Model'!$C$18*COS(4*PI()*A1398/'ARIMAX(1,1,1) Model'!$C$24)</f>
        <v>2560.15656631284</v>
      </c>
      <c r="AR1398" s="31" t="n">
        <f aca="false">IF(ISNUMBER(C1398),C1398,AP1398)-AQ1398</f>
        <v>6611.84343368717</v>
      </c>
      <c r="AS1398" s="31" t="n">
        <f aca="false">IF(ISNUMBER(C1398),C1398-AP1398,0)</f>
        <v>-146.781788884749</v>
      </c>
      <c r="AT1398" s="32"/>
      <c r="AU1398" s="33"/>
      <c r="AV1398" s="33"/>
      <c r="AW1398" s="31"/>
      <c r="AX1398" s="31"/>
    </row>
    <row r="1399" customFormat="false" ht="16.5" hidden="false" customHeight="true" outlineLevel="0" collapsed="false">
      <c r="A1399" s="23" t="n">
        <v>1398</v>
      </c>
      <c r="B1399" s="24" t="n">
        <v>43056</v>
      </c>
      <c r="C1399" s="23" t="n">
        <v>9595</v>
      </c>
      <c r="D1399" s="25" t="n">
        <v>2578.564</v>
      </c>
      <c r="E1399" s="25" t="n">
        <v>254000</v>
      </c>
      <c r="F1399" s="25"/>
      <c r="G1399" s="25" t="n">
        <v>55.814</v>
      </c>
      <c r="H1399" s="25" t="n">
        <v>61.524</v>
      </c>
      <c r="I1399" s="25" t="n">
        <v>2.592</v>
      </c>
      <c r="J1399" s="25" t="n">
        <v>19692.595</v>
      </c>
      <c r="K1399" s="25" t="n">
        <v>792993</v>
      </c>
      <c r="L1399" s="25" t="n">
        <v>940</v>
      </c>
      <c r="M1399" s="25" t="n">
        <v>18.482</v>
      </c>
      <c r="N1399" s="25" t="n">
        <v>265212</v>
      </c>
      <c r="O1399" s="25" t="n">
        <v>13417.3</v>
      </c>
      <c r="P1399" s="25" t="n">
        <v>3730075</v>
      </c>
      <c r="Q1399" s="25" t="n">
        <v>160000</v>
      </c>
      <c r="R1399" s="25" t="n">
        <v>20571</v>
      </c>
      <c r="S1399" s="25" t="n">
        <v>12.839</v>
      </c>
      <c r="T1399" s="25" t="n">
        <v>130.6</v>
      </c>
      <c r="U1399" s="25" t="n">
        <v>17</v>
      </c>
      <c r="V1399" s="25" t="n">
        <v>92.9</v>
      </c>
      <c r="W1399" s="25" t="n">
        <v>111.7301</v>
      </c>
      <c r="X1399" s="25" t="n">
        <v>3.33333333333333</v>
      </c>
      <c r="Y1399" s="25" t="n">
        <v>2.61369585990906</v>
      </c>
      <c r="Z1399" s="25" t="n">
        <v>62.9035224914551</v>
      </c>
      <c r="AA1399" s="25" t="n">
        <v>324609</v>
      </c>
      <c r="AB1399" s="26"/>
      <c r="AC1399" s="27" t="n">
        <v>0</v>
      </c>
      <c r="AD1399" s="28" t="n">
        <v>101.3</v>
      </c>
      <c r="AE1399" s="28" t="n">
        <v>6.2</v>
      </c>
      <c r="AF1399" s="27"/>
      <c r="AG1399" s="29" t="n">
        <f aca="false">6753.47943187+0.36116788*I1399+0.01252571*N1399-22.85359542*V1399+0.00407811*AA1399-0.00067349*E1399</f>
        <v>9106.00991400696</v>
      </c>
      <c r="AH1399" s="29" t="n">
        <f aca="false">A1399*'Simple Linear Regression'!$B$18+'Simple Linear Regression'!$B$17</f>
        <v>9077.88219023843</v>
      </c>
      <c r="AI1399" s="29" t="n">
        <f aca="false">7491.3971+0.0137554*N1399-0.00058829*E1399-34.3283*V1399+0.30565*L1399+54.6031*M1399</f>
        <v>9097.455009</v>
      </c>
      <c r="AJ1399" s="29" t="n">
        <f aca="false">7491.3971-0.00058829*E1399+0.30565*L1399+54.6031*M1399+0.0137554*N1399-34.3283*V1399</f>
        <v>9097.455009</v>
      </c>
      <c r="AK1399" s="30" t="n">
        <f aca="false">11611.58410651-152.38769329*I673+0.00324611*N673-2.92151591*V673-0.00770426*AA673-0.00077781*E673</f>
        <v>9440.18553959915</v>
      </c>
      <c r="AL1399" s="29" t="n">
        <f aca="false">2192.59+2373.87*I1399+0.0316653*N1399-15.7623*V1399+0.00202406*AA1399-0.000740146*E1399-0.00963493*(I1399*N1399)</f>
        <v>9125.05677116528</v>
      </c>
      <c r="AM1399" s="30" t="n">
        <f aca="false">5205.907083+122.0638992*I1399+13.609808*(N1399/1000)-1.245906883*AD1399+0.7746840854*AE1399-134.2474226*AC1399-1547.125689*IF(AND(B1399&gt;=DATE(2020,3,20),B1399&lt;=DATE(2020,6,26)),1,0)</f>
        <v>9010.37378310398</v>
      </c>
      <c r="AN1399" s="30" t="n">
        <f aca="false">IF(ISNUMBER(C1400),C1400,AN1400)-0.8328750492*(AD1401-AD1400)+3.274150872*(AE1401-AE1400)+0.7954612886*((IF(ISNUMBER(C1400),C1400,AN1400)-IF(ISNUMBER(C1399),C1399,AN1399))-(-0.8328750492*(AD1400-AD1399)+3.274150872*(AE1400-AE1399)))-1.394571582*AO1400+0.4181414112*AO1399</f>
        <v>8021.65858331767</v>
      </c>
      <c r="AP1399" s="31" t="n">
        <f aca="false">AQ1399+AR1398+'ARIMAX(1,1,1) Model'!$C$19*(AR1398-AR1397)+'ARIMAX(1,1,1) Model'!$C$20*AS1398</f>
        <v>9235.98834318953</v>
      </c>
      <c r="AQ1399" s="31" t="n">
        <f aca="false">'ARIMAX(1,1,1) Model'!$C$6*I1399+'ARIMAX(1,1,1) Model'!$C$7*N1399/1000+'ARIMAX(1,1,1) Model'!$C$8*AD1399+'ARIMAX(1,1,1) Model'!$C$9*AE1399+'ARIMAX(1,1,1) Model'!$C$10*AC1399+'ARIMAX(1,1,1) Model'!$C$11*IF(AND(B1399&gt;='ARIMAX(1,1,1) Model'!$C$25,B1399&lt;='ARIMAX(1,1,1) Model'!$C$26),1,0)+'ARIMAX(1,1,1) Model'!$C$12*E1399/1000+'ARIMAX(1,1,1) Model'!$C$13*V1399+'ARIMAX(1,1,1) Model'!$C$14*A1399+'ARIMAX(1,1,1) Model'!$C$15*SIN(2*PI()*A1399/'ARIMAX(1,1,1) Model'!$C$24)+'ARIMAX(1,1,1) Model'!$C$16*COS(2*PI()*A1399/'ARIMAX(1,1,1) Model'!$C$24)+'ARIMAX(1,1,1) Model'!$C$17*SIN(4*PI()*A1399/'ARIMAX(1,1,1) Model'!$C$24)+'ARIMAX(1,1,1) Model'!$C$18*COS(4*PI()*A1399/'ARIMAX(1,1,1) Model'!$C$24)</f>
        <v>2518.21823896405</v>
      </c>
      <c r="AR1399" s="31" t="n">
        <f aca="false">IF(ISNUMBER(C1399),C1399,AP1399)-AQ1399</f>
        <v>7076.78176103595</v>
      </c>
      <c r="AS1399" s="31" t="n">
        <f aca="false">IF(ISNUMBER(C1399),C1399-AP1399,0)</f>
        <v>359.011656810473</v>
      </c>
      <c r="AT1399" s="32"/>
      <c r="AU1399" s="33"/>
      <c r="AV1399" s="33"/>
      <c r="AW1399" s="31"/>
      <c r="AX1399" s="31"/>
    </row>
    <row r="1400" customFormat="false" ht="16.5" hidden="false" customHeight="true" outlineLevel="0" collapsed="false">
      <c r="A1400" s="23" t="n">
        <v>1399</v>
      </c>
      <c r="B1400" s="24" t="n">
        <v>43063</v>
      </c>
      <c r="C1400" s="23" t="n">
        <v>8724</v>
      </c>
      <c r="D1400" s="25" t="n">
        <v>2595.1675</v>
      </c>
      <c r="E1400" s="25" t="n">
        <v>246000</v>
      </c>
      <c r="F1400" s="25"/>
      <c r="G1400" s="25" t="n">
        <v>57.4675</v>
      </c>
      <c r="H1400" s="25" t="n">
        <v>62.678</v>
      </c>
      <c r="I1400" s="25" t="n">
        <v>2.568</v>
      </c>
      <c r="J1400" s="25" t="n">
        <v>19692.595</v>
      </c>
      <c r="K1400" s="25" t="n">
        <v>792993</v>
      </c>
      <c r="L1400" s="25" t="n">
        <v>940</v>
      </c>
      <c r="M1400" s="25" t="n">
        <v>18.482</v>
      </c>
      <c r="N1400" s="25" t="n">
        <v>265212</v>
      </c>
      <c r="O1400" s="25" t="n">
        <v>13417.3</v>
      </c>
      <c r="P1400" s="25" t="n">
        <v>3730075</v>
      </c>
      <c r="Q1400" s="25" t="n">
        <v>160000</v>
      </c>
      <c r="R1400" s="25" t="n">
        <v>20571</v>
      </c>
      <c r="S1400" s="25" t="n">
        <v>12.955</v>
      </c>
      <c r="T1400" s="25" t="n">
        <v>130.6</v>
      </c>
      <c r="U1400" s="25" t="n">
        <v>17</v>
      </c>
      <c r="V1400" s="25" t="n">
        <v>92.9</v>
      </c>
      <c r="W1400" s="25" t="n">
        <v>111.40646</v>
      </c>
      <c r="X1400" s="25" t="n">
        <v>3.33333333333333</v>
      </c>
      <c r="Y1400" s="25" t="n">
        <v>2.61369585990906</v>
      </c>
      <c r="Z1400" s="25" t="n">
        <v>62.9035224914551</v>
      </c>
      <c r="AA1400" s="25" t="n">
        <v>324609</v>
      </c>
      <c r="AB1400" s="26"/>
      <c r="AC1400" s="27" t="n">
        <v>1</v>
      </c>
      <c r="AD1400" s="28" t="n">
        <v>105</v>
      </c>
      <c r="AE1400" s="28" t="n">
        <v>7.7</v>
      </c>
      <c r="AF1400" s="27"/>
      <c r="AG1400" s="29" t="n">
        <f aca="false">6753.47943187+0.36116788*I1400+0.01252571*N1400-22.85359542*V1400+0.00407811*AA1400-0.00067349*E1400</f>
        <v>9111.38916597784</v>
      </c>
      <c r="AH1400" s="29" t="n">
        <f aca="false">A1400*'Simple Linear Regression'!$B$18+'Simple Linear Regression'!$B$17</f>
        <v>9078.73522732234</v>
      </c>
      <c r="AI1400" s="29" t="n">
        <f aca="false">7491.3971+0.0137554*N1400-0.00058829*E1400-34.3283*V1400+0.30565*L1400+54.6031*M1400</f>
        <v>9102.161329</v>
      </c>
      <c r="AJ1400" s="29" t="n">
        <f aca="false">7491.3971-0.00058829*E1400+0.30565*L1400+54.6031*M1400+0.0137554*N1400-34.3283*V1400</f>
        <v>9102.161329</v>
      </c>
      <c r="AK1400" s="30" t="n">
        <f aca="false">11611.58410651-152.38769329*I674+0.00324611*N674-2.92151591*V674-0.00770426*AA674-0.00077781*E674</f>
        <v>9444.13807573335</v>
      </c>
      <c r="AL1400" s="29" t="n">
        <f aca="false">2192.59+2373.87*I1400+0.0316653*N1400-15.7623*V1400+0.00202406*AA1400-0.000740146*E1400-0.00963493*(I1400*N1400)</f>
        <v>9135.33223648912</v>
      </c>
      <c r="AM1400" s="30" t="n">
        <f aca="false">5205.907083+122.0638992*I1400+13.609808*(N1400/1000)-1.245906883*AD1400+0.7746840854*AE1400-134.2474226*AC1400-1547.125689*IF(AND(B1400&gt;=DATE(2020,3,20),B1400&lt;=DATE(2020,6,26)),1,0)</f>
        <v>8869.74899758418</v>
      </c>
      <c r="AN1400" s="30" t="n">
        <f aca="false">IF(ISNUMBER(C1401),C1401,AN1401)-0.8328750492*(AD1402-AD1401)+3.274150872*(AE1402-AE1401)+0.7954612886*((IF(ISNUMBER(C1401),C1401,AN1401)-IF(ISNUMBER(C1400),C1400,AN1400))-(-0.8328750492*(AD1401-AD1400)+3.274150872*(AE1401-AE1400)))-1.394571582*AO1401+0.4181414112*AO1400</f>
        <v>9014.00928252965</v>
      </c>
      <c r="AP1400" s="31" t="n">
        <f aca="false">AQ1400+AR1399+'ARIMAX(1,1,1) Model'!$C$19*(AR1399-AR1398)+'ARIMAX(1,1,1) Model'!$C$20*AS1399</f>
        <v>9203.09095054349</v>
      </c>
      <c r="AQ1400" s="31" t="n">
        <f aca="false">'ARIMAX(1,1,1) Model'!$C$6*I1400+'ARIMAX(1,1,1) Model'!$C$7*N1400/1000+'ARIMAX(1,1,1) Model'!$C$8*AD1400+'ARIMAX(1,1,1) Model'!$C$9*AE1400+'ARIMAX(1,1,1) Model'!$C$10*AC1400+'ARIMAX(1,1,1) Model'!$C$11*IF(AND(B1400&gt;='ARIMAX(1,1,1) Model'!$C$25,B1400&lt;='ARIMAX(1,1,1) Model'!$C$26),1,0)+'ARIMAX(1,1,1) Model'!$C$12*E1400/1000+'ARIMAX(1,1,1) Model'!$C$13*V1400+'ARIMAX(1,1,1) Model'!$C$14*A1400+'ARIMAX(1,1,1) Model'!$C$15*SIN(2*PI()*A1400/'ARIMAX(1,1,1) Model'!$C$24)+'ARIMAX(1,1,1) Model'!$C$16*COS(2*PI()*A1400/'ARIMAX(1,1,1) Model'!$C$24)+'ARIMAX(1,1,1) Model'!$C$17*SIN(4*PI()*A1400/'ARIMAX(1,1,1) Model'!$C$24)+'ARIMAX(1,1,1) Model'!$C$18*COS(4*PI()*A1400/'ARIMAX(1,1,1) Model'!$C$24)</f>
        <v>2404.10345458538</v>
      </c>
      <c r="AR1400" s="31" t="n">
        <f aca="false">IF(ISNUMBER(C1400),C1400,AP1400)-AQ1400</f>
        <v>6319.89654541462</v>
      </c>
      <c r="AS1400" s="31" t="n">
        <f aca="false">IF(ISNUMBER(C1400),C1400-AP1400,0)</f>
        <v>-479.090950543488</v>
      </c>
      <c r="AT1400" s="32"/>
      <c r="AU1400" s="33"/>
      <c r="AV1400" s="33"/>
      <c r="AW1400" s="31"/>
      <c r="AX1400" s="31"/>
    </row>
    <row r="1401" customFormat="false" ht="16.5" hidden="false" customHeight="true" outlineLevel="0" collapsed="false">
      <c r="A1401" s="23" t="n">
        <v>1400</v>
      </c>
      <c r="B1401" s="24" t="n">
        <v>43070</v>
      </c>
      <c r="C1401" s="23" t="n">
        <v>8895</v>
      </c>
      <c r="D1401" s="25" t="n">
        <v>2628.866</v>
      </c>
      <c r="E1401" s="25" t="n">
        <v>243000</v>
      </c>
      <c r="F1401" s="25"/>
      <c r="G1401" s="25" t="n">
        <v>57.812</v>
      </c>
      <c r="H1401" s="25" t="n">
        <v>63.73</v>
      </c>
      <c r="I1401" s="25" t="n">
        <v>2.533</v>
      </c>
      <c r="J1401" s="25" t="n">
        <v>19692.595</v>
      </c>
      <c r="K1401" s="25" t="n">
        <v>792993</v>
      </c>
      <c r="L1401" s="25" t="n">
        <v>940</v>
      </c>
      <c r="M1401" s="25" t="n">
        <v>18.482</v>
      </c>
      <c r="N1401" s="25" t="n">
        <v>265212</v>
      </c>
      <c r="O1401" s="25" t="n">
        <v>13417.3</v>
      </c>
      <c r="P1401" s="25" t="n">
        <v>3730075</v>
      </c>
      <c r="Q1401" s="25" t="n">
        <v>160000</v>
      </c>
      <c r="R1401" s="25" t="n">
        <v>20571</v>
      </c>
      <c r="S1401" s="25" t="n">
        <v>12.955</v>
      </c>
      <c r="T1401" s="25" t="n">
        <v>130.6</v>
      </c>
      <c r="U1401" s="25" t="n">
        <v>17</v>
      </c>
      <c r="V1401" s="25" t="n">
        <v>92.9</v>
      </c>
      <c r="W1401" s="25" t="n">
        <v>110.7078</v>
      </c>
      <c r="X1401" s="25" t="n">
        <v>3.33333333333333</v>
      </c>
      <c r="Y1401" s="25" t="n">
        <v>2.61369585990906</v>
      </c>
      <c r="Z1401" s="25" t="n">
        <v>62.9035224914551</v>
      </c>
      <c r="AA1401" s="25" t="n">
        <v>324609</v>
      </c>
      <c r="AB1401" s="26"/>
      <c r="AC1401" s="27" t="n">
        <v>0</v>
      </c>
      <c r="AD1401" s="28" t="n">
        <v>89.1</v>
      </c>
      <c r="AE1401" s="28" t="n">
        <v>1.2</v>
      </c>
      <c r="AF1401" s="27"/>
      <c r="AG1401" s="29" t="n">
        <f aca="false">6753.47943187+0.36116788*I1401+0.01252571*N1401-22.85359542*V1401+0.00407811*AA1401-0.00067349*E1401</f>
        <v>9113.39699510204</v>
      </c>
      <c r="AH1401" s="29" t="n">
        <f aca="false">A1401*'Simple Linear Regression'!$B$18+'Simple Linear Regression'!$B$17</f>
        <v>9079.58826440624</v>
      </c>
      <c r="AI1401" s="29" t="n">
        <f aca="false">7491.3971+0.0137554*N1401-0.00058829*E1401-34.3283*V1401+0.30565*L1401+54.6031*M1401</f>
        <v>9103.926199</v>
      </c>
      <c r="AJ1401" s="29" t="n">
        <f aca="false">7491.3971-0.00058829*E1401+0.30565*L1401+54.6031*M1401+0.0137554*N1401-34.3283*V1401</f>
        <v>9103.926199</v>
      </c>
      <c r="AK1401" s="30" t="n">
        <f aca="false">11611.58410651-152.38769329*I675+0.00324611*N675-2.92151591*V675-0.00770426*AA675-0.00077781*E675</f>
        <v>9449.09383958638</v>
      </c>
      <c r="AL1401" s="29" t="n">
        <f aca="false">2192.59+2373.87*I1401+0.0316653*N1401-15.7623*V1401+0.00202406*AA1401-0.000740146*E1401-0.00963493*(I1401*N1401)</f>
        <v>9143.90269141972</v>
      </c>
      <c r="AM1401" s="30" t="n">
        <f aca="false">5205.907083+122.0638992*I1401+13.609808*(N1401/1000)-1.245906883*AD1401+0.7746840854*AE1401-134.2474226*AC1401-1547.125689*IF(AND(B1401&gt;=DATE(2020,3,20),B1401&lt;=DATE(2020,6,26)),1,0)</f>
        <v>9014.49865659678</v>
      </c>
      <c r="AN1401" s="30" t="n">
        <f aca="false">IF(ISNUMBER(C1402),C1402,AN1402)-0.8328750492*(AD1403-AD1402)+3.274150872*(AE1403-AE1402)+0.7954612886*((IF(ISNUMBER(C1402),C1402,AN1402)-IF(ISNUMBER(C1401),C1401,AN1401))-(-0.8328750492*(AD1402-AD1401)+3.274150872*(AE1402-AE1401)))-1.394571582*AO1402+0.4181414112*AO1401</f>
        <v>9218.62644895987</v>
      </c>
      <c r="AP1401" s="31" t="n">
        <f aca="false">AQ1401+AR1400+'ARIMAX(1,1,1) Model'!$C$19*(AR1400-AR1399)+'ARIMAX(1,1,1) Model'!$C$20*AS1400</f>
        <v>9145.40082196525</v>
      </c>
      <c r="AQ1401" s="31" t="n">
        <f aca="false">'ARIMAX(1,1,1) Model'!$C$6*I1401+'ARIMAX(1,1,1) Model'!$C$7*N1401/1000+'ARIMAX(1,1,1) Model'!$C$8*AD1401+'ARIMAX(1,1,1) Model'!$C$9*AE1401+'ARIMAX(1,1,1) Model'!$C$10*AC1401+'ARIMAX(1,1,1) Model'!$C$11*IF(AND(B1401&gt;='ARIMAX(1,1,1) Model'!$C$25,B1401&lt;='ARIMAX(1,1,1) Model'!$C$26),1,0)+'ARIMAX(1,1,1) Model'!$C$12*E1401/1000+'ARIMAX(1,1,1) Model'!$C$13*V1401+'ARIMAX(1,1,1) Model'!$C$14*A1401+'ARIMAX(1,1,1) Model'!$C$15*SIN(2*PI()*A1401/'ARIMAX(1,1,1) Model'!$C$24)+'ARIMAX(1,1,1) Model'!$C$16*COS(2*PI()*A1401/'ARIMAX(1,1,1) Model'!$C$24)+'ARIMAX(1,1,1) Model'!$C$17*SIN(4*PI()*A1401/'ARIMAX(1,1,1) Model'!$C$24)+'ARIMAX(1,1,1) Model'!$C$18*COS(4*PI()*A1401/'ARIMAX(1,1,1) Model'!$C$24)</f>
        <v>2468.10268185312</v>
      </c>
      <c r="AR1401" s="31" t="n">
        <f aca="false">IF(ISNUMBER(C1401),C1401,AP1401)-AQ1401</f>
        <v>6426.89731814688</v>
      </c>
      <c r="AS1401" s="31" t="n">
        <f aca="false">IF(ISNUMBER(C1401),C1401-AP1401,0)</f>
        <v>-250.400821965251</v>
      </c>
      <c r="AT1401" s="32"/>
      <c r="AU1401" s="33"/>
      <c r="AV1401" s="33"/>
      <c r="AW1401" s="31"/>
      <c r="AX1401" s="31"/>
    </row>
    <row r="1402" customFormat="false" ht="16.5" hidden="false" customHeight="true" outlineLevel="0" collapsed="false">
      <c r="A1402" s="23" t="n">
        <v>1401</v>
      </c>
      <c r="B1402" s="24" t="n">
        <v>43077</v>
      </c>
      <c r="C1402" s="23" t="n">
        <v>9091</v>
      </c>
      <c r="D1402" s="25" t="n">
        <v>2637.352</v>
      </c>
      <c r="E1402" s="25" t="n">
        <v>241000</v>
      </c>
      <c r="F1402" s="25"/>
      <c r="G1402" s="25" t="n">
        <v>56.916</v>
      </c>
      <c r="H1402" s="25" t="n">
        <v>63.076</v>
      </c>
      <c r="I1402" s="25" t="n">
        <v>2.5</v>
      </c>
      <c r="J1402" s="25" t="n">
        <v>19692.595</v>
      </c>
      <c r="K1402" s="25" t="n">
        <v>792993</v>
      </c>
      <c r="L1402" s="25" t="n">
        <v>922</v>
      </c>
      <c r="M1402" s="25" t="n">
        <v>18.482</v>
      </c>
      <c r="N1402" s="25" t="n">
        <v>265212</v>
      </c>
      <c r="O1402" s="25" t="n">
        <v>13447.5</v>
      </c>
      <c r="P1402" s="25" t="n">
        <v>3730075</v>
      </c>
      <c r="Q1402" s="25" t="n">
        <v>160000</v>
      </c>
      <c r="R1402" s="25" t="n">
        <v>20571</v>
      </c>
      <c r="S1402" s="25" t="n">
        <v>12.955</v>
      </c>
      <c r="T1402" s="25" t="n">
        <v>130.6</v>
      </c>
      <c r="U1402" s="25" t="n">
        <v>17</v>
      </c>
      <c r="V1402" s="25" t="n">
        <v>85.4</v>
      </c>
      <c r="W1402" s="25" t="n">
        <v>110.2696</v>
      </c>
      <c r="X1402" s="25" t="n">
        <v>3.33333333333333</v>
      </c>
      <c r="Y1402" s="25" t="n">
        <v>2.61369585990906</v>
      </c>
      <c r="Z1402" s="25" t="n">
        <v>62.9035224914551</v>
      </c>
      <c r="AA1402" s="25" t="n">
        <v>324609</v>
      </c>
      <c r="AB1402" s="26"/>
      <c r="AC1402" s="27" t="n">
        <v>0</v>
      </c>
      <c r="AD1402" s="28" t="n">
        <v>117.6</v>
      </c>
      <c r="AE1402" s="28" t="n">
        <v>1.3</v>
      </c>
      <c r="AF1402" s="27"/>
      <c r="AG1402" s="29" t="n">
        <f aca="false">6753.47943187+0.36116788*I1402+0.01252571*N1402-22.85359542*V1402+0.00407811*AA1402-0.00067349*E1402</f>
        <v>9286.134022212</v>
      </c>
      <c r="AH1402" s="29" t="n">
        <f aca="false">A1402*'Simple Linear Regression'!$B$18+'Simple Linear Regression'!$B$17</f>
        <v>9080.44130149015</v>
      </c>
      <c r="AI1402" s="29" t="n">
        <f aca="false">7491.3971+0.0137554*N1402-0.00058829*E1402-34.3283*V1402+0.30565*L1402+54.6031*M1402</f>
        <v>9357.063329</v>
      </c>
      <c r="AJ1402" s="29" t="n">
        <f aca="false">7491.3971-0.00058829*E1402+0.30565*L1402+54.6031*M1402+0.0137554*N1402-34.3283*V1402</f>
        <v>9357.063329</v>
      </c>
      <c r="AK1402" s="30" t="n">
        <f aca="false">11611.58410651-152.38769329*I676+0.00324611*N676-2.92151591*V676-0.00770426*AA676-0.00077781*E676</f>
        <v>9440.8178245381</v>
      </c>
      <c r="AL1402" s="29" t="n">
        <f aca="false">2192.59+2373.87*I1402+0.0316653*N1402-15.7623*V1402+0.00202406*AA1402-0.000740146*E1402-0.00963493*(I1402*N1402)</f>
        <v>9269.58739224</v>
      </c>
      <c r="AM1402" s="30" t="n">
        <f aca="false">5205.907083+122.0638992*I1402+13.609808*(N1402/1000)-1.245906883*AD1402+0.7746840854*AE1402-134.2474226*AC1402-1547.125689*IF(AND(B1402&gt;=DATE(2020,3,20),B1402&lt;=DATE(2020,6,26)),1,0)</f>
        <v>8975.03967016622</v>
      </c>
      <c r="AN1402" s="30" t="n">
        <f aca="false">IF(ISNUMBER(C1403),C1403,AN1403)-0.8328750492*(AD1404-AD1403)+3.274150872*(AE1404-AE1403)+0.7954612886*((IF(ISNUMBER(C1403),C1403,AN1403)-IF(ISNUMBER(C1402),C1402,AN1402))-(-0.8328750492*(AD1403-AD1402)+3.274150872*(AE1403-AE1402)))-1.394571582*AO1403+0.4181414112*AO1402</f>
        <v>9777.61540336627</v>
      </c>
      <c r="AP1402" s="31" t="n">
        <f aca="false">AQ1402+AR1401+'ARIMAX(1,1,1) Model'!$C$19*(AR1401-AR1400)+'ARIMAX(1,1,1) Model'!$C$20*AS1401</f>
        <v>9009.59368515557</v>
      </c>
      <c r="AQ1402" s="31" t="n">
        <f aca="false">'ARIMAX(1,1,1) Model'!$C$6*I1402+'ARIMAX(1,1,1) Model'!$C$7*N1402/1000+'ARIMAX(1,1,1) Model'!$C$8*AD1402+'ARIMAX(1,1,1) Model'!$C$9*AE1402+'ARIMAX(1,1,1) Model'!$C$10*AC1402+'ARIMAX(1,1,1) Model'!$C$11*IF(AND(B1402&gt;='ARIMAX(1,1,1) Model'!$C$25,B1402&lt;='ARIMAX(1,1,1) Model'!$C$26),1,0)+'ARIMAX(1,1,1) Model'!$C$12*E1402/1000+'ARIMAX(1,1,1) Model'!$C$13*V1402+'ARIMAX(1,1,1) Model'!$C$14*A1402+'ARIMAX(1,1,1) Model'!$C$15*SIN(2*PI()*A1402/'ARIMAX(1,1,1) Model'!$C$24)+'ARIMAX(1,1,1) Model'!$C$16*COS(2*PI()*A1402/'ARIMAX(1,1,1) Model'!$C$24)+'ARIMAX(1,1,1) Model'!$C$17*SIN(4*PI()*A1402/'ARIMAX(1,1,1) Model'!$C$24)+'ARIMAX(1,1,1) Model'!$C$18*COS(4*PI()*A1402/'ARIMAX(1,1,1) Model'!$C$24)</f>
        <v>2346.87876030703</v>
      </c>
      <c r="AR1402" s="31" t="n">
        <f aca="false">IF(ISNUMBER(C1402),C1402,AP1402)-AQ1402</f>
        <v>6744.12123969297</v>
      </c>
      <c r="AS1402" s="31" t="n">
        <f aca="false">IF(ISNUMBER(C1402),C1402-AP1402,0)</f>
        <v>81.4063148444311</v>
      </c>
      <c r="AT1402" s="32"/>
      <c r="AU1402" s="33"/>
      <c r="AV1402" s="33"/>
      <c r="AW1402" s="31"/>
      <c r="AX1402" s="31"/>
    </row>
    <row r="1403" customFormat="false" ht="16.5" hidden="false" customHeight="true" outlineLevel="0" collapsed="false">
      <c r="A1403" s="23" t="n">
        <v>1402</v>
      </c>
      <c r="B1403" s="24" t="n">
        <v>43084</v>
      </c>
      <c r="C1403" s="23" t="n">
        <v>9426</v>
      </c>
      <c r="D1403" s="25" t="n">
        <v>2662.954</v>
      </c>
      <c r="E1403" s="25" t="n">
        <v>229000</v>
      </c>
      <c r="F1403" s="25"/>
      <c r="G1403" s="25" t="n">
        <v>57.168</v>
      </c>
      <c r="H1403" s="25" t="n">
        <v>64.354</v>
      </c>
      <c r="I1403" s="25" t="n">
        <v>2.485</v>
      </c>
      <c r="J1403" s="25" t="n">
        <v>19692.595</v>
      </c>
      <c r="K1403" s="25" t="n">
        <v>840222</v>
      </c>
      <c r="L1403" s="25" t="n">
        <v>922</v>
      </c>
      <c r="M1403" s="25" t="n">
        <v>18.482</v>
      </c>
      <c r="N1403" s="25" t="n">
        <v>265212</v>
      </c>
      <c r="O1403" s="25" t="n">
        <v>13447.5</v>
      </c>
      <c r="P1403" s="25" t="n">
        <v>3774833</v>
      </c>
      <c r="Q1403" s="25" t="n">
        <v>160000</v>
      </c>
      <c r="R1403" s="25" t="n">
        <v>20571</v>
      </c>
      <c r="S1403" s="25" t="n">
        <v>12.955</v>
      </c>
      <c r="T1403" s="25" t="n">
        <v>130.6</v>
      </c>
      <c r="U1403" s="25" t="n">
        <v>17</v>
      </c>
      <c r="V1403" s="25" t="n">
        <v>85.4</v>
      </c>
      <c r="W1403" s="25" t="n">
        <v>110.80074</v>
      </c>
      <c r="X1403" s="25" t="n">
        <v>3.33333333333333</v>
      </c>
      <c r="Y1403" s="25" t="n">
        <v>2.61369585990906</v>
      </c>
      <c r="Z1403" s="25" t="n">
        <v>62.9035224914551</v>
      </c>
      <c r="AA1403" s="25" t="n">
        <v>324609</v>
      </c>
      <c r="AB1403" s="26"/>
      <c r="AC1403" s="27" t="n">
        <v>0</v>
      </c>
      <c r="AD1403" s="28" t="n">
        <v>169.2</v>
      </c>
      <c r="AE1403" s="28" t="n">
        <v>0.1</v>
      </c>
      <c r="AF1403" s="27"/>
      <c r="AG1403" s="29" t="n">
        <f aca="false">6753.47943187+0.36116788*I1403+0.01252571*N1403-22.85359542*V1403+0.00407811*AA1403-0.00067349*E1403</f>
        <v>9294.2104846938</v>
      </c>
      <c r="AH1403" s="29" t="n">
        <f aca="false">A1403*'Simple Linear Regression'!$B$18+'Simple Linear Regression'!$B$17</f>
        <v>9081.29433857405</v>
      </c>
      <c r="AI1403" s="29" t="n">
        <f aca="false">7491.3971+0.0137554*N1403-0.00058829*E1403-34.3283*V1403+0.30565*L1403+54.6031*M1403</f>
        <v>9364.122809</v>
      </c>
      <c r="AJ1403" s="29" t="n">
        <f aca="false">7491.3971-0.00058829*E1403+0.30565*L1403+54.6031*M1403+0.0137554*N1403-34.3283*V1403</f>
        <v>9364.122809</v>
      </c>
      <c r="AK1403" s="30" t="n">
        <f aca="false">11611.58410651-152.38769329*I677+0.00324611*N677-2.92151591*V677-0.00770426*AA677-0.00077781*E677</f>
        <v>9368.6957213736</v>
      </c>
      <c r="AL1403" s="29" t="n">
        <f aca="false">2192.59+2373.87*I1403+0.0316653*N1403-15.7623*V1403+0.00202406*AA1403-0.000740146*E1403-0.00963493*(I1403*N1403)</f>
        <v>9281.1905800674</v>
      </c>
      <c r="AM1403" s="30" t="n">
        <f aca="false">5205.907083+122.0638992*I1403+13.609808*(N1403/1000)-1.245906883*AD1403+0.7746840854*AE1403-134.2474226*AC1403-1547.125689*IF(AND(B1403&gt;=DATE(2020,3,20),B1403&lt;=DATE(2020,6,26)),1,0)</f>
        <v>8907.99029561294</v>
      </c>
      <c r="AN1403" s="30" t="n">
        <f aca="false">IF(ISNUMBER(C1404),C1404,AN1404)-0.8328750492*(AD1405-AD1404)+3.274150872*(AE1405-AE1404)+0.7954612886*((IF(ISNUMBER(C1404),C1404,AN1404)-IF(ISNUMBER(C1403),C1403,AN1403))-(-0.8328750492*(AD1404-AD1403)+3.274150872*(AE1404-AE1403)))-1.394571582*AO1404+0.4181414112*AO1403</f>
        <v>9424.87575150064</v>
      </c>
      <c r="AP1403" s="31" t="n">
        <f aca="false">AQ1403+AR1402+'ARIMAX(1,1,1) Model'!$C$19*(AR1402-AR1401)+'ARIMAX(1,1,1) Model'!$C$20*AS1402</f>
        <v>9059.43668939814</v>
      </c>
      <c r="AQ1403" s="31" t="n">
        <f aca="false">'ARIMAX(1,1,1) Model'!$C$6*I1403+'ARIMAX(1,1,1) Model'!$C$7*N1403/1000+'ARIMAX(1,1,1) Model'!$C$8*AD1403+'ARIMAX(1,1,1) Model'!$C$9*AE1403+'ARIMAX(1,1,1) Model'!$C$10*AC1403+'ARIMAX(1,1,1) Model'!$C$11*IF(AND(B1403&gt;='ARIMAX(1,1,1) Model'!$C$25,B1403&lt;='ARIMAX(1,1,1) Model'!$C$26),1,0)+'ARIMAX(1,1,1) Model'!$C$12*E1403/1000+'ARIMAX(1,1,1) Model'!$C$13*V1403+'ARIMAX(1,1,1) Model'!$C$14*A1403+'ARIMAX(1,1,1) Model'!$C$15*SIN(2*PI()*A1403/'ARIMAX(1,1,1) Model'!$C$24)+'ARIMAX(1,1,1) Model'!$C$16*COS(2*PI()*A1403/'ARIMAX(1,1,1) Model'!$C$24)+'ARIMAX(1,1,1) Model'!$C$17*SIN(4*PI()*A1403/'ARIMAX(1,1,1) Model'!$C$24)+'ARIMAX(1,1,1) Model'!$C$18*COS(4*PI()*A1403/'ARIMAX(1,1,1) Model'!$C$24)</f>
        <v>2357.64855895366</v>
      </c>
      <c r="AR1403" s="31" t="n">
        <f aca="false">IF(ISNUMBER(C1403),C1403,AP1403)-AQ1403</f>
        <v>7068.35144104635</v>
      </c>
      <c r="AS1403" s="31" t="n">
        <f aca="false">IF(ISNUMBER(C1403),C1403-AP1403,0)</f>
        <v>366.56331060186</v>
      </c>
      <c r="AT1403" s="32"/>
      <c r="AU1403" s="33"/>
      <c r="AV1403" s="33"/>
      <c r="AW1403" s="31"/>
      <c r="AX1403" s="31"/>
    </row>
    <row r="1404" customFormat="false" ht="16.5" hidden="false" customHeight="true" outlineLevel="0" collapsed="false">
      <c r="A1404" s="23" t="n">
        <v>1403</v>
      </c>
      <c r="B1404" s="24" t="n">
        <v>43091</v>
      </c>
      <c r="C1404" s="23" t="n">
        <v>9485</v>
      </c>
      <c r="D1404" s="25" t="n">
        <v>2683.758</v>
      </c>
      <c r="E1404" s="25" t="n">
        <v>244000</v>
      </c>
      <c r="F1404" s="25"/>
      <c r="G1404" s="25" t="n">
        <v>57.868</v>
      </c>
      <c r="H1404" s="25" t="n">
        <v>64.364</v>
      </c>
      <c r="I1404" s="25" t="n">
        <v>2.45</v>
      </c>
      <c r="J1404" s="25" t="n">
        <v>19692.595</v>
      </c>
      <c r="K1404" s="25" t="n">
        <v>840222</v>
      </c>
      <c r="L1404" s="25" t="n">
        <v>922</v>
      </c>
      <c r="M1404" s="25" t="n">
        <v>18.003</v>
      </c>
      <c r="N1404" s="25" t="n">
        <v>278888</v>
      </c>
      <c r="O1404" s="25" t="n">
        <v>13447.5</v>
      </c>
      <c r="P1404" s="25" t="n">
        <v>3774833</v>
      </c>
      <c r="Q1404" s="25" t="n">
        <v>160000</v>
      </c>
      <c r="R1404" s="25" t="n">
        <v>20571</v>
      </c>
      <c r="S1404" s="25" t="n">
        <v>12.955</v>
      </c>
      <c r="T1404" s="25" t="n">
        <v>130.6</v>
      </c>
      <c r="U1404" s="25" t="n">
        <v>17</v>
      </c>
      <c r="V1404" s="25" t="n">
        <v>85.4</v>
      </c>
      <c r="W1404" s="25" t="n">
        <v>111.21958</v>
      </c>
      <c r="X1404" s="25" t="n">
        <v>3.33333333333333</v>
      </c>
      <c r="Y1404" s="25" t="n">
        <v>2.60611128807068</v>
      </c>
      <c r="Z1404" s="25" t="n">
        <v>62.9035224914551</v>
      </c>
      <c r="AA1404" s="25" t="n">
        <v>324609</v>
      </c>
      <c r="AB1404" s="26"/>
      <c r="AC1404" s="27" t="n">
        <v>0</v>
      </c>
      <c r="AD1404" s="28" t="n">
        <v>122</v>
      </c>
      <c r="AE1404" s="28" t="n">
        <v>2.7</v>
      </c>
      <c r="AF1404" s="27"/>
      <c r="AG1404" s="29" t="n">
        <f aca="false">6753.47943187+0.36116788*I1404+0.01252571*N1404-22.85359542*V1404+0.00407811*AA1404-0.00067349*E1404</f>
        <v>9455.397103778</v>
      </c>
      <c r="AH1404" s="29" t="n">
        <f aca="false">A1404*'Simple Linear Regression'!$B$18+'Simple Linear Regression'!$B$17</f>
        <v>9082.14737565795</v>
      </c>
      <c r="AI1404" s="29" t="n">
        <f aca="false">7491.3971+0.0137554*N1404-0.00058829*E1404-34.3283*V1404+0.30565*L1404+54.6031*M1404</f>
        <v>9517.2624245</v>
      </c>
      <c r="AJ1404" s="29" t="n">
        <f aca="false">7491.3971-0.00058829*E1404+0.30565*L1404+54.6031*M1404+0.0137554*N1404-34.3283*V1404</f>
        <v>9517.2624245</v>
      </c>
      <c r="AK1404" s="30" t="n">
        <f aca="false">11611.58410651-152.38769329*I678+0.00324611*N678-2.92151591*V678-0.00770426*AA678-0.00077781*E678</f>
        <v>9357.13967210845</v>
      </c>
      <c r="AL1404" s="29" t="n">
        <f aca="false">2192.59+2373.87*I1404+0.0316653*N1404-15.7623*V1404+0.00202406*AA1404-0.000740146*E1404-0.00963493*(I1404*N1404)</f>
        <v>9386.663158232</v>
      </c>
      <c r="AM1404" s="30" t="n">
        <f aca="false">5205.907083+122.0638992*I1404+13.609808*(N1404/1000)-1.245906883*AD1404+0.7746840854*AE1404-134.2474226*AC1404-1547.125689*IF(AND(B1404&gt;=DATE(2020,3,20),B1404&lt;=DATE(2020,6,26)),1,0)</f>
        <v>9150.66677684858</v>
      </c>
      <c r="AN1404" s="30" t="n">
        <f aca="false">IF(ISNUMBER(C1405),C1405,AN1405)-0.8328750492*(AD1406-AD1405)+3.274150872*(AE1406-AE1405)+0.7954612886*((IF(ISNUMBER(C1405),C1405,AN1405)-IF(ISNUMBER(C1404),C1404,AN1404))-(-0.8328750492*(AD1405-AD1404)+3.274150872*(AE1405-AE1404)))-1.394571582*AO1405+0.4181414112*AO1404</f>
        <v>7990.92195063858</v>
      </c>
      <c r="AP1404" s="31" t="n">
        <f aca="false">AQ1404+AR1403+'ARIMAX(1,1,1) Model'!$C$19*(AR1403-AR1402)+'ARIMAX(1,1,1) Model'!$C$20*AS1403</f>
        <v>9082.59701877614</v>
      </c>
      <c r="AQ1404" s="31" t="n">
        <f aca="false">'ARIMAX(1,1,1) Model'!$C$6*I1404+'ARIMAX(1,1,1) Model'!$C$7*N1404/1000+'ARIMAX(1,1,1) Model'!$C$8*AD1404+'ARIMAX(1,1,1) Model'!$C$9*AE1404+'ARIMAX(1,1,1) Model'!$C$10*AC1404+'ARIMAX(1,1,1) Model'!$C$11*IF(AND(B1404&gt;='ARIMAX(1,1,1) Model'!$C$25,B1404&lt;='ARIMAX(1,1,1) Model'!$C$26),1,0)+'ARIMAX(1,1,1) Model'!$C$12*E1404/1000+'ARIMAX(1,1,1) Model'!$C$13*V1404+'ARIMAX(1,1,1) Model'!$C$14*A1404+'ARIMAX(1,1,1) Model'!$C$15*SIN(2*PI()*A1404/'ARIMAX(1,1,1) Model'!$C$24)+'ARIMAX(1,1,1) Model'!$C$16*COS(2*PI()*A1404/'ARIMAX(1,1,1) Model'!$C$24)+'ARIMAX(1,1,1) Model'!$C$17*SIN(4*PI()*A1404/'ARIMAX(1,1,1) Model'!$C$24)+'ARIMAX(1,1,1) Model'!$C$18*COS(4*PI()*A1404/'ARIMAX(1,1,1) Model'!$C$24)</f>
        <v>2312.56045656671</v>
      </c>
      <c r="AR1404" s="31" t="n">
        <f aca="false">IF(ISNUMBER(C1404),C1404,AP1404)-AQ1404</f>
        <v>7172.4395434333</v>
      </c>
      <c r="AS1404" s="31" t="n">
        <f aca="false">IF(ISNUMBER(C1404),C1404-AP1404,0)</f>
        <v>402.402981223859</v>
      </c>
      <c r="AT1404" s="32"/>
      <c r="AU1404" s="33"/>
      <c r="AV1404" s="33"/>
      <c r="AW1404" s="31"/>
      <c r="AX1404" s="31"/>
    </row>
    <row r="1405" customFormat="false" ht="16.5" hidden="false" customHeight="true" outlineLevel="0" collapsed="false">
      <c r="A1405" s="23" t="n">
        <v>1404</v>
      </c>
      <c r="B1405" s="24" t="n">
        <v>43098</v>
      </c>
      <c r="C1405" s="23" t="n">
        <v>8650</v>
      </c>
      <c r="D1405" s="25" t="n">
        <v>2681.0675</v>
      </c>
      <c r="E1405" s="25" t="n">
        <v>251000</v>
      </c>
      <c r="F1405" s="25"/>
      <c r="G1405" s="25" t="n">
        <v>59.88</v>
      </c>
      <c r="H1405" s="25" t="n">
        <v>66.52</v>
      </c>
      <c r="I1405" s="25" t="n">
        <v>2.472</v>
      </c>
      <c r="J1405" s="25" t="n">
        <v>19692.595</v>
      </c>
      <c r="K1405" s="25" t="n">
        <v>840222</v>
      </c>
      <c r="L1405" s="25" t="n">
        <v>922</v>
      </c>
      <c r="M1405" s="25" t="n">
        <v>18.003</v>
      </c>
      <c r="N1405" s="25" t="n">
        <v>278888</v>
      </c>
      <c r="O1405" s="25" t="n">
        <v>13447.5</v>
      </c>
      <c r="P1405" s="25" t="n">
        <v>3774833</v>
      </c>
      <c r="Q1405" s="25" t="n">
        <v>160000</v>
      </c>
      <c r="R1405" s="25" t="n">
        <v>20571</v>
      </c>
      <c r="S1405" s="25" t="n">
        <v>12.955</v>
      </c>
      <c r="T1405" s="25" t="n">
        <v>130.6</v>
      </c>
      <c r="U1405" s="25" t="n">
        <v>17</v>
      </c>
      <c r="V1405" s="25" t="n">
        <v>85.4</v>
      </c>
      <c r="W1405" s="25" t="n">
        <v>110.9697</v>
      </c>
      <c r="X1405" s="25" t="n">
        <v>3.33333333333333</v>
      </c>
      <c r="Y1405" s="25" t="n">
        <v>2.60611128807068</v>
      </c>
      <c r="Z1405" s="25" t="n">
        <v>62.9035224914551</v>
      </c>
      <c r="AA1405" s="25" t="n">
        <v>324609</v>
      </c>
      <c r="AB1405" s="26"/>
      <c r="AC1405" s="27" t="n">
        <v>1</v>
      </c>
      <c r="AD1405" s="28" t="n">
        <v>197</v>
      </c>
      <c r="AE1405" s="28" t="n">
        <v>0.7</v>
      </c>
      <c r="AF1405" s="27"/>
      <c r="AG1405" s="29" t="n">
        <f aca="false">6753.47943187+0.36116788*I1405+0.01252571*N1405-22.85359542*V1405+0.00407811*AA1405-0.00067349*E1405</f>
        <v>9450.69061947136</v>
      </c>
      <c r="AH1405" s="29" t="n">
        <f aca="false">A1405*'Simple Linear Regression'!$B$18+'Simple Linear Regression'!$B$17</f>
        <v>9083.00041274186</v>
      </c>
      <c r="AI1405" s="29" t="n">
        <f aca="false">7491.3971+0.0137554*N1405-0.00058829*E1405-34.3283*V1405+0.30565*L1405+54.6031*M1405</f>
        <v>9513.1443945</v>
      </c>
      <c r="AJ1405" s="29" t="n">
        <f aca="false">7491.3971-0.00058829*E1405+0.30565*L1405+54.6031*M1405+0.0137554*N1405-34.3283*V1405</f>
        <v>9513.1443945</v>
      </c>
      <c r="AK1405" s="30" t="n">
        <f aca="false">11611.58410651-152.38769329*I679+0.00324611*N679-2.92151591*V679-0.00770426*AA679-0.00077781*E679</f>
        <v>9360.02549438962</v>
      </c>
      <c r="AL1405" s="29" t="n">
        <f aca="false">2192.59+2373.87*I1405+0.0316653*N1405-15.7623*V1405+0.00202406*AA1405-0.000740146*E1405-0.00963493*(I1405*N1405)</f>
        <v>9374.59181635952</v>
      </c>
      <c r="AM1405" s="30" t="n">
        <f aca="false">5205.907083+122.0638992*I1405+13.609808*(N1405/1000)-1.245906883*AD1405+0.7746840854*AE1405-134.2474226*AC1405-1547.125689*IF(AND(B1405&gt;=DATE(2020,3,20),B1405&lt;=DATE(2020,6,26)),1,0)</f>
        <v>8924.11237563518</v>
      </c>
      <c r="AN1405" s="30" t="n">
        <f aca="false">IF(ISNUMBER(C1406),C1406,AN1406)-0.8328750492*(AD1407-AD1406)+3.274150872*(AE1407-AE1406)+0.7954612886*((IF(ISNUMBER(C1406),C1406,AN1406)-IF(ISNUMBER(C1405),C1405,AN1405))-(-0.8328750492*(AD1406-AD1405)+3.274150872*(AE1406-AE1405)))-1.394571582*AO1406+0.4181414112*AO1405</f>
        <v>9057.08554734857</v>
      </c>
      <c r="AP1405" s="31" t="n">
        <f aca="false">AQ1405+AR1404+'ARIMAX(1,1,1) Model'!$C$19*(AR1404-AR1403)+'ARIMAX(1,1,1) Model'!$C$20*AS1404</f>
        <v>9025.47818681646</v>
      </c>
      <c r="AQ1405" s="31" t="n">
        <f aca="false">'ARIMAX(1,1,1) Model'!$C$6*I1405+'ARIMAX(1,1,1) Model'!$C$7*N1405/1000+'ARIMAX(1,1,1) Model'!$C$8*AD1405+'ARIMAX(1,1,1) Model'!$C$9*AE1405+'ARIMAX(1,1,1) Model'!$C$10*AC1405+'ARIMAX(1,1,1) Model'!$C$11*IF(AND(B1405&gt;='ARIMAX(1,1,1) Model'!$C$25,B1405&lt;='ARIMAX(1,1,1) Model'!$C$26),1,0)+'ARIMAX(1,1,1) Model'!$C$12*E1405/1000+'ARIMAX(1,1,1) Model'!$C$13*V1405+'ARIMAX(1,1,1) Model'!$C$14*A1405+'ARIMAX(1,1,1) Model'!$C$15*SIN(2*PI()*A1405/'ARIMAX(1,1,1) Model'!$C$24)+'ARIMAX(1,1,1) Model'!$C$16*COS(2*PI()*A1405/'ARIMAX(1,1,1) Model'!$C$24)+'ARIMAX(1,1,1) Model'!$C$17*SIN(4*PI()*A1405/'ARIMAX(1,1,1) Model'!$C$24)+'ARIMAX(1,1,1) Model'!$C$18*COS(4*PI()*A1405/'ARIMAX(1,1,1) Model'!$C$24)</f>
        <v>2205.08303883984</v>
      </c>
      <c r="AR1405" s="31" t="n">
        <f aca="false">IF(ISNUMBER(C1405),C1405,AP1405)-AQ1405</f>
        <v>6444.91696116016</v>
      </c>
      <c r="AS1405" s="31" t="n">
        <f aca="false">IF(ISNUMBER(C1405),C1405-AP1405,0)</f>
        <v>-375.478186816463</v>
      </c>
      <c r="AT1405" s="32"/>
      <c r="AU1405" s="33"/>
      <c r="AV1405" s="33"/>
      <c r="AW1405" s="31"/>
      <c r="AX1405" s="31"/>
    </row>
    <row r="1406" customFormat="false" ht="16.5" hidden="false" customHeight="true" outlineLevel="0" collapsed="false">
      <c r="A1406" s="23" t="n">
        <v>1405</v>
      </c>
      <c r="B1406" s="24" t="n">
        <v>43105</v>
      </c>
      <c r="C1406" s="23" t="n">
        <v>8814</v>
      </c>
      <c r="D1406" s="25" t="n">
        <v>2719.0025</v>
      </c>
      <c r="E1406" s="25" t="n">
        <v>248000</v>
      </c>
      <c r="F1406" s="25"/>
      <c r="G1406" s="25" t="n">
        <v>61.3625</v>
      </c>
      <c r="H1406" s="25" t="n">
        <v>67.81</v>
      </c>
      <c r="I1406" s="25" t="n">
        <v>2.52</v>
      </c>
      <c r="J1406" s="25" t="n">
        <v>19692.595</v>
      </c>
      <c r="K1406" s="25" t="n">
        <v>840222</v>
      </c>
      <c r="L1406" s="25" t="n">
        <v>911</v>
      </c>
      <c r="M1406" s="25" t="n">
        <v>18.003</v>
      </c>
      <c r="N1406" s="25" t="n">
        <v>278888</v>
      </c>
      <c r="O1406" s="25" t="n">
        <v>13540.6</v>
      </c>
      <c r="P1406" s="25" t="n">
        <v>3774833</v>
      </c>
      <c r="Q1406" s="25" t="n">
        <v>160000</v>
      </c>
      <c r="R1406" s="25" t="n">
        <v>20571</v>
      </c>
      <c r="S1406" s="25" t="n">
        <v>12.955</v>
      </c>
      <c r="T1406" s="25" t="n">
        <v>130.6</v>
      </c>
      <c r="U1406" s="25" t="n">
        <v>17</v>
      </c>
      <c r="V1406" s="25" t="n">
        <v>88.4</v>
      </c>
      <c r="W1406" s="25" t="n">
        <v>110.6062</v>
      </c>
      <c r="X1406" s="25" t="n">
        <v>3.33333333333333</v>
      </c>
      <c r="Y1406" s="25" t="n">
        <v>2.60611128807068</v>
      </c>
      <c r="Z1406" s="25" t="n">
        <v>62.9035224914551</v>
      </c>
      <c r="AA1406" s="25" t="n">
        <v>324609</v>
      </c>
      <c r="AB1406" s="26"/>
      <c r="AC1406" s="27" t="n">
        <v>1</v>
      </c>
      <c r="AD1406" s="28" t="n">
        <v>254</v>
      </c>
      <c r="AE1406" s="28" t="n">
        <v>0</v>
      </c>
      <c r="AF1406" s="27"/>
      <c r="AG1406" s="29" t="n">
        <f aca="false">6753.47943187+0.36116788*I1406+0.01252571*N1406-22.85359542*V1406+0.00407811*AA1406-0.00067349*E1406</f>
        <v>9384.1676392696</v>
      </c>
      <c r="AH1406" s="29" t="n">
        <f aca="false">A1406*'Simple Linear Regression'!$B$18+'Simple Linear Regression'!$B$17</f>
        <v>9083.85344982576</v>
      </c>
      <c r="AI1406" s="29" t="n">
        <f aca="false">7491.3971+0.0137554*N1406-0.00058829*E1406-34.3283*V1406+0.30565*L1406+54.6031*M1406</f>
        <v>9408.5622145</v>
      </c>
      <c r="AJ1406" s="29" t="n">
        <f aca="false">7491.3971-0.00058829*E1406+0.30565*L1406+54.6031*M1406+0.0137554*N1406-34.3283*V1406</f>
        <v>9408.5622145</v>
      </c>
      <c r="AK1406" s="30" t="n">
        <f aca="false">11611.58410651-152.38769329*I680+0.00324611*N680-2.92151591*V680-0.00770426*AA680-0.00077781*E680</f>
        <v>9339.54437145736</v>
      </c>
      <c r="AL1406" s="29" t="n">
        <f aca="false">2192.59+2373.87*I1406+0.0316653*N1406-15.7623*V1406+0.00202406*AA1406-0.000740146*E1406-0.00963493*(I1406*N1406)</f>
        <v>9314.4919291832</v>
      </c>
      <c r="AM1406" s="30" t="n">
        <f aca="false">5205.907083+122.0638992*I1406+13.609808*(N1406/1000)-1.245906883*AD1406+0.7746840854*AE1406-134.2474226*AC1406-1547.125689*IF(AND(B1406&gt;=DATE(2020,3,20),B1406&lt;=DATE(2020,6,26)),1,0)</f>
        <v>8858.412471606</v>
      </c>
      <c r="AN1406" s="30" t="n">
        <f aca="false">IF(ISNUMBER(C1407),C1407,AN1407)-0.8328750492*(AD1408-AD1407)+3.274150872*(AE1408-AE1407)+0.7954612886*((IF(ISNUMBER(C1407),C1407,AN1407)-IF(ISNUMBER(C1406),C1406,AN1406))-(-0.8328750492*(AD1407-AD1406)+3.274150872*(AE1407-AE1406)))-1.394571582*AO1407+0.4181414112*AO1406</f>
        <v>8450.94988262409</v>
      </c>
      <c r="AP1406" s="31" t="n">
        <f aca="false">AQ1406+AR1405+'ARIMAX(1,1,1) Model'!$C$19*(AR1405-AR1404)+'ARIMAX(1,1,1) Model'!$C$20*AS1405</f>
        <v>8963.2262031504</v>
      </c>
      <c r="AQ1406" s="31" t="n">
        <f aca="false">'ARIMAX(1,1,1) Model'!$C$6*I1406+'ARIMAX(1,1,1) Model'!$C$7*N1406/1000+'ARIMAX(1,1,1) Model'!$C$8*AD1406+'ARIMAX(1,1,1) Model'!$C$9*AE1406+'ARIMAX(1,1,1) Model'!$C$10*AC1406+'ARIMAX(1,1,1) Model'!$C$11*IF(AND(B1406&gt;='ARIMAX(1,1,1) Model'!$C$25,B1406&lt;='ARIMAX(1,1,1) Model'!$C$26),1,0)+'ARIMAX(1,1,1) Model'!$C$12*E1406/1000+'ARIMAX(1,1,1) Model'!$C$13*V1406+'ARIMAX(1,1,1) Model'!$C$14*A1406+'ARIMAX(1,1,1) Model'!$C$15*SIN(2*PI()*A1406/'ARIMAX(1,1,1) Model'!$C$24)+'ARIMAX(1,1,1) Model'!$C$16*COS(2*PI()*A1406/'ARIMAX(1,1,1) Model'!$C$24)+'ARIMAX(1,1,1) Model'!$C$17*SIN(4*PI()*A1406/'ARIMAX(1,1,1) Model'!$C$24)+'ARIMAX(1,1,1) Model'!$C$18*COS(4*PI()*A1406/'ARIMAX(1,1,1) Model'!$C$24)</f>
        <v>2251.3039992391</v>
      </c>
      <c r="AR1406" s="31" t="n">
        <f aca="false">IF(ISNUMBER(C1406),C1406,AP1406)-AQ1406</f>
        <v>6562.6960007609</v>
      </c>
      <c r="AS1406" s="31" t="n">
        <f aca="false">IF(ISNUMBER(C1406),C1406-AP1406,0)</f>
        <v>-149.226203150398</v>
      </c>
      <c r="AT1406" s="32"/>
      <c r="AU1406" s="33"/>
      <c r="AV1406" s="33"/>
      <c r="AW1406" s="31"/>
      <c r="AX1406" s="31"/>
    </row>
    <row r="1407" customFormat="false" ht="16.5" hidden="false" customHeight="true" outlineLevel="0" collapsed="false">
      <c r="A1407" s="23" t="n">
        <v>1406</v>
      </c>
      <c r="B1407" s="24" t="n">
        <v>43112</v>
      </c>
      <c r="C1407" s="23" t="n">
        <v>8668</v>
      </c>
      <c r="D1407" s="25" t="n">
        <v>2760.206</v>
      </c>
      <c r="E1407" s="25" t="n">
        <v>252000</v>
      </c>
      <c r="F1407" s="25"/>
      <c r="G1407" s="25" t="n">
        <v>63.256</v>
      </c>
      <c r="H1407" s="25" t="n">
        <v>69.47</v>
      </c>
      <c r="I1407" s="25" t="n">
        <v>2.522</v>
      </c>
      <c r="J1407" s="25" t="n">
        <v>19692.595</v>
      </c>
      <c r="K1407" s="25" t="n">
        <v>846559</v>
      </c>
      <c r="L1407" s="25" t="n">
        <v>911</v>
      </c>
      <c r="M1407" s="25" t="n">
        <v>18.003</v>
      </c>
      <c r="N1407" s="25" t="n">
        <v>278888</v>
      </c>
      <c r="O1407" s="25" t="n">
        <v>13540.6</v>
      </c>
      <c r="P1407" s="25" t="n">
        <v>3774833</v>
      </c>
      <c r="Q1407" s="25" t="n">
        <v>160000</v>
      </c>
      <c r="R1407" s="25" t="n">
        <v>20571</v>
      </c>
      <c r="S1407" s="25" t="n">
        <v>12.955</v>
      </c>
      <c r="T1407" s="25" t="n">
        <v>130.6</v>
      </c>
      <c r="U1407" s="25" t="n">
        <v>17</v>
      </c>
      <c r="V1407" s="25" t="n">
        <v>88.4</v>
      </c>
      <c r="W1407" s="25" t="n">
        <v>109.536725</v>
      </c>
      <c r="X1407" s="25" t="n">
        <v>3.33333333333333</v>
      </c>
      <c r="Y1407" s="25" t="n">
        <v>2.60611128807068</v>
      </c>
      <c r="Z1407" s="25" t="n">
        <v>62.9035224914551</v>
      </c>
      <c r="AA1407" s="25" t="n">
        <v>324609</v>
      </c>
      <c r="AB1407" s="26"/>
      <c r="AC1407" s="27" t="n">
        <v>0</v>
      </c>
      <c r="AD1407" s="28" t="n">
        <v>166.3</v>
      </c>
      <c r="AE1407" s="28" t="n">
        <v>0</v>
      </c>
      <c r="AF1407" s="27"/>
      <c r="AG1407" s="29" t="n">
        <f aca="false">6753.47943187+0.36116788*I1407+0.01252571*N1407-22.85359542*V1407+0.00407811*AA1407-0.00067349*E1407</f>
        <v>9381.47440160536</v>
      </c>
      <c r="AH1407" s="29" t="n">
        <f aca="false">A1407*'Simple Linear Regression'!$B$18+'Simple Linear Regression'!$B$17</f>
        <v>9084.70648690967</v>
      </c>
      <c r="AI1407" s="29" t="n">
        <f aca="false">7491.3971+0.0137554*N1407-0.00058829*E1407-34.3283*V1407+0.30565*L1407+54.6031*M1407</f>
        <v>9406.2090545</v>
      </c>
      <c r="AJ1407" s="29" t="n">
        <f aca="false">7491.3971-0.00058829*E1407+0.30565*L1407+54.6031*M1407+0.0137554*N1407-34.3283*V1407</f>
        <v>9406.2090545</v>
      </c>
      <c r="AK1407" s="30" t="n">
        <f aca="false">11611.58410651-152.38769329*I681+0.00324611*N681-2.92151591*V681-0.00770426*AA681-0.00077781*E681</f>
        <v>9333.08060220498</v>
      </c>
      <c r="AL1407" s="29" t="n">
        <f aca="false">2192.59+2373.87*I1407+0.0316653*N1407-15.7623*V1407+0.00202406*AA1407-0.000740146*E1407-0.00963493*(I1407*N1407)</f>
        <v>9310.90495246752</v>
      </c>
      <c r="AM1407" s="30" t="n">
        <f aca="false">5205.907083+122.0638992*I1407+13.609808*(N1407/1000)-1.245906883*AD1407+0.7746840854*AE1407-134.2474226*AC1407-1547.125689*IF(AND(B1407&gt;=DATE(2020,3,20),B1407&lt;=DATE(2020,6,26)),1,0)</f>
        <v>9102.1700556435</v>
      </c>
      <c r="AN1407" s="30" t="n">
        <f aca="false">IF(ISNUMBER(C1408),C1408,AN1408)-0.8328750492*(AD1409-AD1408)+3.274150872*(AE1409-AE1408)+0.7954612886*((IF(ISNUMBER(C1408),C1408,AN1408)-IF(ISNUMBER(C1407),C1407,AN1407))-(-0.8328750492*(AD1408-AD1407)+3.274150872*(AE1408-AE1407)))-1.394571582*AO1408+0.4181414112*AO1407</f>
        <v>8820.56812229592</v>
      </c>
      <c r="AP1407" s="31" t="n">
        <f aca="false">AQ1407+AR1406+'ARIMAX(1,1,1) Model'!$C$19*(AR1406-AR1405)+'ARIMAX(1,1,1) Model'!$C$20*AS1406</f>
        <v>8986.52056068041</v>
      </c>
      <c r="AQ1407" s="31" t="n">
        <f aca="false">'ARIMAX(1,1,1) Model'!$C$6*I1407+'ARIMAX(1,1,1) Model'!$C$7*N1407/1000+'ARIMAX(1,1,1) Model'!$C$8*AD1407+'ARIMAX(1,1,1) Model'!$C$9*AE1407+'ARIMAX(1,1,1) Model'!$C$10*AC1407+'ARIMAX(1,1,1) Model'!$C$11*IF(AND(B1407&gt;='ARIMAX(1,1,1) Model'!$C$25,B1407&lt;='ARIMAX(1,1,1) Model'!$C$26),1,0)+'ARIMAX(1,1,1) Model'!$C$12*E1407/1000+'ARIMAX(1,1,1) Model'!$C$13*V1407+'ARIMAX(1,1,1) Model'!$C$14*A1407+'ARIMAX(1,1,1) Model'!$C$15*SIN(2*PI()*A1407/'ARIMAX(1,1,1) Model'!$C$24)+'ARIMAX(1,1,1) Model'!$C$16*COS(2*PI()*A1407/'ARIMAX(1,1,1) Model'!$C$24)+'ARIMAX(1,1,1) Model'!$C$17*SIN(4*PI()*A1407/'ARIMAX(1,1,1) Model'!$C$24)+'ARIMAX(1,1,1) Model'!$C$18*COS(4*PI()*A1407/'ARIMAX(1,1,1) Model'!$C$24)</f>
        <v>2278.02133500327</v>
      </c>
      <c r="AR1407" s="31" t="n">
        <f aca="false">IF(ISNUMBER(C1407),C1407,AP1407)-AQ1407</f>
        <v>6389.97866499673</v>
      </c>
      <c r="AS1407" s="31" t="n">
        <f aca="false">IF(ISNUMBER(C1407),C1407-AP1407,0)</f>
        <v>-318.520560680414</v>
      </c>
      <c r="AT1407" s="32"/>
      <c r="AU1407" s="33"/>
      <c r="AV1407" s="33"/>
      <c r="AW1407" s="31"/>
      <c r="AX1407" s="31"/>
    </row>
    <row r="1408" customFormat="false" ht="16.5" hidden="false" customHeight="true" outlineLevel="0" collapsed="false">
      <c r="A1408" s="23" t="n">
        <v>1407</v>
      </c>
      <c r="B1408" s="24" t="n">
        <v>43119</v>
      </c>
      <c r="C1408" s="23" t="n">
        <v>8697</v>
      </c>
      <c r="D1408" s="25" t="n">
        <v>2796.8275</v>
      </c>
      <c r="E1408" s="25" t="n">
        <v>230000</v>
      </c>
      <c r="F1408" s="25"/>
      <c r="G1408" s="25" t="n">
        <v>63.77</v>
      </c>
      <c r="H1408" s="25" t="n">
        <v>69.388</v>
      </c>
      <c r="I1408" s="25" t="n">
        <v>2.557</v>
      </c>
      <c r="J1408" s="25" t="n">
        <v>19692.595</v>
      </c>
      <c r="K1408" s="25" t="n">
        <v>846559</v>
      </c>
      <c r="L1408" s="25" t="n">
        <v>911</v>
      </c>
      <c r="M1408" s="25" t="n">
        <v>17.887</v>
      </c>
      <c r="N1408" s="25" t="n">
        <v>258159</v>
      </c>
      <c r="O1408" s="25" t="n">
        <v>13540.6</v>
      </c>
      <c r="P1408" s="25" t="n">
        <v>3774833</v>
      </c>
      <c r="Q1408" s="25" t="n">
        <v>160000</v>
      </c>
      <c r="R1408" s="25" t="n">
        <v>20571</v>
      </c>
      <c r="S1408" s="25" t="n">
        <v>12.955</v>
      </c>
      <c r="T1408" s="25" t="n">
        <v>130.6</v>
      </c>
      <c r="U1408" s="25" t="n">
        <v>17</v>
      </c>
      <c r="V1408" s="25" t="n">
        <v>88.4</v>
      </c>
      <c r="W1408" s="25" t="n">
        <v>109.49768</v>
      </c>
      <c r="X1408" s="25" t="n">
        <v>3.33333333333333</v>
      </c>
      <c r="Y1408" s="25" t="n">
        <v>2.82434821128845</v>
      </c>
      <c r="Z1408" s="25" t="n">
        <v>60.0754203796387</v>
      </c>
      <c r="AA1408" s="25" t="n">
        <v>324609</v>
      </c>
      <c r="AB1408" s="26"/>
      <c r="AC1408" s="27" t="n">
        <v>0</v>
      </c>
      <c r="AD1408" s="28" t="n">
        <v>217.7</v>
      </c>
      <c r="AE1408" s="28" t="n">
        <v>0</v>
      </c>
      <c r="AF1408" s="27"/>
      <c r="AG1408" s="29" t="n">
        <f aca="false">6753.47943187+0.36116788*I1408+0.01252571*N1408-22.85359542*V1408+0.00407811*AA1408-0.00067349*E1408</f>
        <v>9136.65837989116</v>
      </c>
      <c r="AH1408" s="29" t="n">
        <f aca="false">A1408*'Simple Linear Regression'!$B$18+'Simple Linear Regression'!$B$17</f>
        <v>9085.55952399357</v>
      </c>
      <c r="AI1408" s="29" t="n">
        <f aca="false">7491.3971+0.0137554*N1408-0.00058829*E1408-34.3283*V1408+0.30565*L1408+54.6031*M1408</f>
        <v>9127.6817883</v>
      </c>
      <c r="AJ1408" s="29" t="n">
        <f aca="false">7491.3971-0.00058829*E1408+0.30565*L1408+54.6031*M1408+0.0137554*N1408-34.3283*V1408</f>
        <v>9127.6817883</v>
      </c>
      <c r="AK1408" s="30" t="n">
        <f aca="false">11611.58410651-152.38769329*I682+0.00324611*N682-2.92151591*V682-0.00770426*AA682-0.00077781*E682</f>
        <v>9365.93533767208</v>
      </c>
      <c r="AL1408" s="29" t="n">
        <f aca="false">2192.59+2373.87*I1408+0.0316653*N1408-15.7623*V1408+0.00202406*AA1408-0.000740146*E1408-0.00963493*(I1408*N1408)</f>
        <v>9170.52662861441</v>
      </c>
      <c r="AM1408" s="30" t="n">
        <f aca="false">5205.907083+122.0638992*I1408+13.609808*(N1408/1000)-1.245906883*AD1408+0.7746840854*AE1408-134.2474226*AC1408-1547.125689*IF(AND(B1408&gt;=DATE(2020,3,20),B1408&lt;=DATE(2020,6,26)),1,0)</f>
        <v>8760.2849682973</v>
      </c>
      <c r="AN1408" s="30" t="n">
        <f aca="false">IF(ISNUMBER(C1409),C1409,AN1409)-0.8328750492*(AD1410-AD1409)+3.274150872*(AE1410-AE1409)+0.7954612886*((IF(ISNUMBER(C1409),C1409,AN1409)-IF(ISNUMBER(C1408),C1408,AN1408))-(-0.8328750492*(AD1409-AD1408)+3.274150872*(AE1409-AE1408)))-1.394571582*AO1409+0.4181414112*AO1408</f>
        <v>9270.4926968582</v>
      </c>
      <c r="AP1408" s="31" t="n">
        <f aca="false">AQ1408+AR1407+'ARIMAX(1,1,1) Model'!$C$19*(AR1407-AR1406)+'ARIMAX(1,1,1) Model'!$C$20*AS1407</f>
        <v>8944.03494538014</v>
      </c>
      <c r="AQ1408" s="31" t="n">
        <f aca="false">'ARIMAX(1,1,1) Model'!$C$6*I1408+'ARIMAX(1,1,1) Model'!$C$7*N1408/1000+'ARIMAX(1,1,1) Model'!$C$8*AD1408+'ARIMAX(1,1,1) Model'!$C$9*AE1408+'ARIMAX(1,1,1) Model'!$C$10*AC1408+'ARIMAX(1,1,1) Model'!$C$11*IF(AND(B1408&gt;='ARIMAX(1,1,1) Model'!$C$25,B1408&lt;='ARIMAX(1,1,1) Model'!$C$26),1,0)+'ARIMAX(1,1,1) Model'!$C$12*E1408/1000+'ARIMAX(1,1,1) Model'!$C$13*V1408+'ARIMAX(1,1,1) Model'!$C$14*A1408+'ARIMAX(1,1,1) Model'!$C$15*SIN(2*PI()*A1408/'ARIMAX(1,1,1) Model'!$C$24)+'ARIMAX(1,1,1) Model'!$C$16*COS(2*PI()*A1408/'ARIMAX(1,1,1) Model'!$C$24)+'ARIMAX(1,1,1) Model'!$C$17*SIN(4*PI()*A1408/'ARIMAX(1,1,1) Model'!$C$24)+'ARIMAX(1,1,1) Model'!$C$18*COS(4*PI()*A1408/'ARIMAX(1,1,1) Model'!$C$24)</f>
        <v>2284.20658861833</v>
      </c>
      <c r="AR1408" s="31" t="n">
        <f aca="false">IF(ISNUMBER(C1408),C1408,AP1408)-AQ1408</f>
        <v>6412.79341138167</v>
      </c>
      <c r="AS1408" s="31" t="n">
        <f aca="false">IF(ISNUMBER(C1408),C1408-AP1408,0)</f>
        <v>-247.034945380141</v>
      </c>
      <c r="AT1408" s="32"/>
      <c r="AU1408" s="33"/>
      <c r="AV1408" s="33"/>
      <c r="AW1408" s="31"/>
      <c r="AX1408" s="31"/>
    </row>
    <row r="1409" customFormat="false" ht="16.5" hidden="false" customHeight="true" outlineLevel="0" collapsed="false">
      <c r="A1409" s="23" t="n">
        <v>1408</v>
      </c>
      <c r="B1409" s="24" t="n">
        <v>43126</v>
      </c>
      <c r="C1409" s="23" t="n">
        <v>9044</v>
      </c>
      <c r="D1409" s="25" t="n">
        <v>2844.352</v>
      </c>
      <c r="E1409" s="25" t="n">
        <v>231000</v>
      </c>
      <c r="F1409" s="25"/>
      <c r="G1409" s="25" t="n">
        <v>65.138</v>
      </c>
      <c r="H1409" s="25" t="n">
        <v>70.04</v>
      </c>
      <c r="I1409" s="25" t="n">
        <v>2.567</v>
      </c>
      <c r="J1409" s="25" t="n">
        <v>19692.595</v>
      </c>
      <c r="K1409" s="25" t="n">
        <v>846559</v>
      </c>
      <c r="L1409" s="25" t="n">
        <v>911</v>
      </c>
      <c r="M1409" s="25" t="n">
        <v>17.887</v>
      </c>
      <c r="N1409" s="25" t="n">
        <v>258159</v>
      </c>
      <c r="O1409" s="25" t="n">
        <v>13540.6</v>
      </c>
      <c r="P1409" s="25" t="n">
        <v>3774833</v>
      </c>
      <c r="Q1409" s="25" t="n">
        <v>160000</v>
      </c>
      <c r="R1409" s="25" t="n">
        <v>20571</v>
      </c>
      <c r="S1409" s="25" t="n">
        <v>12.955</v>
      </c>
      <c r="T1409" s="25" t="n">
        <v>130.6</v>
      </c>
      <c r="U1409" s="25" t="n">
        <v>17</v>
      </c>
      <c r="V1409" s="25" t="n">
        <v>88.4</v>
      </c>
      <c r="W1409" s="25" t="n">
        <v>108.12135</v>
      </c>
      <c r="X1409" s="25" t="n">
        <v>3.33333333333333</v>
      </c>
      <c r="Y1409" s="25" t="n">
        <v>2.82434821128845</v>
      </c>
      <c r="Z1409" s="25" t="n">
        <v>60.0754203796387</v>
      </c>
      <c r="AA1409" s="25" t="n">
        <v>324609</v>
      </c>
      <c r="AB1409" s="26"/>
      <c r="AC1409" s="27" t="n">
        <v>0</v>
      </c>
      <c r="AD1409" s="28" t="n">
        <v>139.1</v>
      </c>
      <c r="AE1409" s="28" t="n">
        <v>0.3</v>
      </c>
      <c r="AF1409" s="27"/>
      <c r="AG1409" s="29" t="n">
        <f aca="false">6753.47943187+0.36116788*I1409+0.01252571*N1409-22.85359542*V1409+0.00407811*AA1409-0.00067349*E1409</f>
        <v>9135.98850156996</v>
      </c>
      <c r="AH1409" s="29" t="n">
        <f aca="false">A1409*'Simple Linear Regression'!$B$18+'Simple Linear Regression'!$B$17</f>
        <v>9086.41256107748</v>
      </c>
      <c r="AI1409" s="29" t="n">
        <f aca="false">7491.3971+0.0137554*N1409-0.00058829*E1409-34.3283*V1409+0.30565*L1409+54.6031*M1409</f>
        <v>9127.0934983</v>
      </c>
      <c r="AJ1409" s="29" t="n">
        <f aca="false">7491.3971-0.00058829*E1409+0.30565*L1409+54.6031*M1409+0.0137554*N1409-34.3283*V1409</f>
        <v>9127.0934983</v>
      </c>
      <c r="AK1409" s="30" t="n">
        <f aca="false">11611.58410651-152.38769329*I683+0.00324611*N683-2.92151591*V683-0.00770426*AA683-0.00077781*E683</f>
        <v>9357.50639994048</v>
      </c>
      <c r="AL1409" s="29" t="n">
        <f aca="false">2192.59+2373.87*I1409+0.0316653*N1409-15.7623*V1409+0.00202406*AA1409-0.000740146*E1409-0.00963493*(I1409*N1409)</f>
        <v>9168.65174367571</v>
      </c>
      <c r="AM1409" s="30" t="n">
        <f aca="false">5205.907083+122.0638992*I1409+13.609808*(N1409/1000)-1.245906883*AD1409+0.7746840854*AE1409-134.2474226*AC1409-1547.125689*IF(AND(B1409&gt;=DATE(2020,3,20),B1409&lt;=DATE(2020,6,26)),1,0)</f>
        <v>8859.66629351872</v>
      </c>
      <c r="AN1409" s="30" t="n">
        <f aca="false">IF(ISNUMBER(C1410),C1410,AN1410)-0.8328750492*(AD1411-AD1410)+3.274150872*(AE1411-AE1410)+0.7954612886*((IF(ISNUMBER(C1410),C1410,AN1410)-IF(ISNUMBER(C1409),C1409,AN1409))-(-0.8328750492*(AD1410-AD1409)+3.274150872*(AE1410-AE1409)))-1.394571582*AO1410+0.4181414112*AO1409</f>
        <v>9132.6305615965</v>
      </c>
      <c r="AP1409" s="31" t="n">
        <f aca="false">AQ1409+AR1408+'ARIMAX(1,1,1) Model'!$C$19*(AR1408-AR1407)+'ARIMAX(1,1,1) Model'!$C$20*AS1408</f>
        <v>8858.63182705261</v>
      </c>
      <c r="AQ1409" s="31" t="n">
        <f aca="false">'ARIMAX(1,1,1) Model'!$C$6*I1409+'ARIMAX(1,1,1) Model'!$C$7*N1409/1000+'ARIMAX(1,1,1) Model'!$C$8*AD1409+'ARIMAX(1,1,1) Model'!$C$9*AE1409+'ARIMAX(1,1,1) Model'!$C$10*AC1409+'ARIMAX(1,1,1) Model'!$C$11*IF(AND(B1409&gt;='ARIMAX(1,1,1) Model'!$C$25,B1409&lt;='ARIMAX(1,1,1) Model'!$C$26),1,0)+'ARIMAX(1,1,1) Model'!$C$12*E1409/1000+'ARIMAX(1,1,1) Model'!$C$13*V1409+'ARIMAX(1,1,1) Model'!$C$14*A1409+'ARIMAX(1,1,1) Model'!$C$15*SIN(2*PI()*A1409/'ARIMAX(1,1,1) Model'!$C$24)+'ARIMAX(1,1,1) Model'!$C$16*COS(2*PI()*A1409/'ARIMAX(1,1,1) Model'!$C$24)+'ARIMAX(1,1,1) Model'!$C$17*SIN(4*PI()*A1409/'ARIMAX(1,1,1) Model'!$C$24)+'ARIMAX(1,1,1) Model'!$C$18*COS(4*PI()*A1409/'ARIMAX(1,1,1) Model'!$C$24)</f>
        <v>2221.2611804699</v>
      </c>
      <c r="AR1409" s="31" t="n">
        <f aca="false">IF(ISNUMBER(C1409),C1409,AP1409)-AQ1409</f>
        <v>6822.73881953011</v>
      </c>
      <c r="AS1409" s="31" t="n">
        <f aca="false">IF(ISNUMBER(C1409),C1409-AP1409,0)</f>
        <v>185.368172947386</v>
      </c>
      <c r="AT1409" s="32"/>
      <c r="AU1409" s="33"/>
      <c r="AV1409" s="33"/>
      <c r="AW1409" s="31"/>
      <c r="AX1409" s="31"/>
    </row>
    <row r="1410" customFormat="false" ht="16.5" hidden="false" customHeight="true" outlineLevel="0" collapsed="false">
      <c r="A1410" s="23" t="n">
        <v>1409</v>
      </c>
      <c r="B1410" s="24" t="n">
        <v>43133</v>
      </c>
      <c r="C1410" s="23" t="n">
        <v>9110</v>
      </c>
      <c r="D1410" s="25" t="n">
        <v>2816.776</v>
      </c>
      <c r="E1410" s="25" t="n">
        <v>228000</v>
      </c>
      <c r="F1410" s="25"/>
      <c r="G1410" s="25" t="n">
        <v>65.318</v>
      </c>
      <c r="H1410" s="25" t="n">
        <v>68.004</v>
      </c>
      <c r="I1410" s="25" t="n">
        <v>2.607</v>
      </c>
      <c r="J1410" s="25" t="n">
        <v>19692.595</v>
      </c>
      <c r="K1410" s="25" t="n">
        <v>846559</v>
      </c>
      <c r="L1410" s="25" t="n">
        <v>911</v>
      </c>
      <c r="M1410" s="25" t="n">
        <v>17.887</v>
      </c>
      <c r="N1410" s="25" t="n">
        <v>258159</v>
      </c>
      <c r="O1410" s="25" t="n">
        <v>13540.6</v>
      </c>
      <c r="P1410" s="25" t="n">
        <v>3774833</v>
      </c>
      <c r="Q1410" s="25" t="n">
        <v>160000</v>
      </c>
      <c r="R1410" s="25" t="n">
        <v>20571</v>
      </c>
      <c r="S1410" s="25" t="n">
        <v>12.955</v>
      </c>
      <c r="T1410" s="25" t="n">
        <v>130.6</v>
      </c>
      <c r="U1410" s="25" t="n">
        <v>17</v>
      </c>
      <c r="V1410" s="25" t="n">
        <v>88.4</v>
      </c>
      <c r="W1410" s="25" t="n">
        <v>107.27628</v>
      </c>
      <c r="X1410" s="25" t="n">
        <v>3.33333333333333</v>
      </c>
      <c r="Y1410" s="25" t="n">
        <v>2.82434821128845</v>
      </c>
      <c r="Z1410" s="25" t="n">
        <v>60.0754203796387</v>
      </c>
      <c r="AA1410" s="25" t="n">
        <v>324609</v>
      </c>
      <c r="AB1410" s="26"/>
      <c r="AC1410" s="27" t="n">
        <v>0</v>
      </c>
      <c r="AD1410" s="28" t="n">
        <v>141.4</v>
      </c>
      <c r="AE1410" s="28" t="n">
        <v>1.9</v>
      </c>
      <c r="AF1410" s="27"/>
      <c r="AG1410" s="29" t="n">
        <f aca="false">6753.47943187+0.36116788*I1410+0.01252571*N1410-22.85359542*V1410+0.00407811*AA1410-0.00067349*E1410</f>
        <v>9138.02341828516</v>
      </c>
      <c r="AH1410" s="29" t="n">
        <f aca="false">A1410*'Simple Linear Regression'!$B$18+'Simple Linear Regression'!$B$17</f>
        <v>9087.26559816138</v>
      </c>
      <c r="AI1410" s="29" t="n">
        <f aca="false">7491.3971+0.0137554*N1410-0.00058829*E1410-34.3283*V1410+0.30565*L1410+54.6031*M1410</f>
        <v>9128.8583683</v>
      </c>
      <c r="AJ1410" s="29" t="n">
        <f aca="false">7491.3971-0.00058829*E1410+0.30565*L1410+54.6031*M1410+0.0137554*N1410-34.3283*V1410</f>
        <v>9128.8583683</v>
      </c>
      <c r="AK1410" s="30" t="n">
        <f aca="false">11611.58410651-152.38769329*I684+0.00324611*N684-2.92151591*V684-0.00770426*AA684-0.00077781*E684</f>
        <v>9341.06498837507</v>
      </c>
      <c r="AL1410" s="29" t="n">
        <f aca="false">2192.59+2373.87*I1410+0.0316653*N1410-15.7623*V1410+0.00202406*AA1410-0.000740146*E1410-0.00963493*(I1410*N1410)</f>
        <v>9166.33322592091</v>
      </c>
      <c r="AM1410" s="30" t="n">
        <f aca="false">5205.907083+122.0638992*I1410+13.609808*(N1410/1000)-1.245906883*AD1410+0.7746840854*AE1410-134.2474226*AC1410-1547.125689*IF(AND(B1410&gt;=DATE(2020,3,20),B1410&lt;=DATE(2020,6,26)),1,0)</f>
        <v>8862.92275819246</v>
      </c>
      <c r="AN1410" s="30" t="n">
        <f aca="false">IF(ISNUMBER(C1411),C1411,AN1411)-0.8328750492*(AD1412-AD1411)+3.274150872*(AE1412-AE1411)+0.7954612886*((IF(ISNUMBER(C1411),C1411,AN1411)-IF(ISNUMBER(C1410),C1410,AN1410))-(-0.8328750492*(AD1411-AD1410)+3.274150872*(AE1411-AE1410)))-1.394571582*AO1411+0.4181414112*AO1410</f>
        <v>9082.67225172891</v>
      </c>
      <c r="AP1410" s="31" t="n">
        <f aca="false">AQ1410+AR1409+'ARIMAX(1,1,1) Model'!$C$19*(AR1409-AR1408)+'ARIMAX(1,1,1) Model'!$C$20*AS1409</f>
        <v>8914.47813628216</v>
      </c>
      <c r="AQ1410" s="31" t="n">
        <f aca="false">'ARIMAX(1,1,1) Model'!$C$6*I1410+'ARIMAX(1,1,1) Model'!$C$7*N1410/1000+'ARIMAX(1,1,1) Model'!$C$8*AD1410+'ARIMAX(1,1,1) Model'!$C$9*AE1410+'ARIMAX(1,1,1) Model'!$C$10*AC1410+'ARIMAX(1,1,1) Model'!$C$11*IF(AND(B1410&gt;='ARIMAX(1,1,1) Model'!$C$25,B1410&lt;='ARIMAX(1,1,1) Model'!$C$26),1,0)+'ARIMAX(1,1,1) Model'!$C$12*E1410/1000+'ARIMAX(1,1,1) Model'!$C$13*V1410+'ARIMAX(1,1,1) Model'!$C$14*A1410+'ARIMAX(1,1,1) Model'!$C$15*SIN(2*PI()*A1410/'ARIMAX(1,1,1) Model'!$C$24)+'ARIMAX(1,1,1) Model'!$C$16*COS(2*PI()*A1410/'ARIMAX(1,1,1) Model'!$C$24)+'ARIMAX(1,1,1) Model'!$C$17*SIN(4*PI()*A1410/'ARIMAX(1,1,1) Model'!$C$24)+'ARIMAX(1,1,1) Model'!$C$18*COS(4*PI()*A1410/'ARIMAX(1,1,1) Model'!$C$24)</f>
        <v>2218.6034989035</v>
      </c>
      <c r="AR1410" s="31" t="n">
        <f aca="false">IF(ISNUMBER(C1410),C1410,AP1410)-AQ1410</f>
        <v>6891.3965010965</v>
      </c>
      <c r="AS1410" s="31" t="n">
        <f aca="false">IF(ISNUMBER(C1410),C1410-AP1410,0)</f>
        <v>195.521863717844</v>
      </c>
      <c r="AT1410" s="32"/>
      <c r="AU1410" s="33"/>
      <c r="AV1410" s="33"/>
      <c r="AW1410" s="31"/>
      <c r="AX1410" s="31"/>
    </row>
    <row r="1411" customFormat="false" ht="16.5" hidden="false" customHeight="true" outlineLevel="0" collapsed="false">
      <c r="A1411" s="23" t="n">
        <v>1410</v>
      </c>
      <c r="B1411" s="24" t="n">
        <v>43140</v>
      </c>
      <c r="C1411" s="23" t="n">
        <v>9059</v>
      </c>
      <c r="D1411" s="25" t="n">
        <v>2645.258</v>
      </c>
      <c r="E1411" s="25" t="n">
        <v>224000</v>
      </c>
      <c r="F1411" s="25"/>
      <c r="G1411" s="25" t="n">
        <v>62.014</v>
      </c>
      <c r="H1411" s="25" t="n">
        <v>65.496</v>
      </c>
      <c r="I1411" s="25" t="n">
        <v>2.637</v>
      </c>
      <c r="J1411" s="25" t="n">
        <v>20037.088</v>
      </c>
      <c r="K1411" s="25" t="n">
        <v>913074</v>
      </c>
      <c r="L1411" s="25" t="n">
        <v>930</v>
      </c>
      <c r="M1411" s="25" t="n">
        <v>17.887</v>
      </c>
      <c r="N1411" s="25" t="n">
        <v>258159</v>
      </c>
      <c r="O1411" s="25" t="n">
        <v>13666.1</v>
      </c>
      <c r="P1411" s="25" t="n">
        <v>3774833</v>
      </c>
      <c r="Q1411" s="25" t="n">
        <v>160000</v>
      </c>
      <c r="R1411" s="25" t="n">
        <v>20571</v>
      </c>
      <c r="S1411" s="25" t="n">
        <v>12.955</v>
      </c>
      <c r="T1411" s="25" t="n">
        <v>131.4</v>
      </c>
      <c r="U1411" s="25" t="n">
        <v>17</v>
      </c>
      <c r="V1411" s="25" t="n">
        <v>92.6</v>
      </c>
      <c r="W1411" s="25" t="n">
        <v>106.9186</v>
      </c>
      <c r="X1411" s="25" t="n">
        <v>3.33333333333333</v>
      </c>
      <c r="Y1411" s="25" t="n">
        <v>2.82434821128845</v>
      </c>
      <c r="Z1411" s="25" t="n">
        <v>60.0754203796387</v>
      </c>
      <c r="AA1411" s="25" t="n">
        <v>324609</v>
      </c>
      <c r="AB1411" s="26"/>
      <c r="AC1411" s="27" t="n">
        <v>0</v>
      </c>
      <c r="AD1411" s="28" t="n">
        <v>167.8</v>
      </c>
      <c r="AE1411" s="28" t="n">
        <v>0.3</v>
      </c>
      <c r="AF1411" s="27"/>
      <c r="AG1411" s="29" t="n">
        <f aca="false">6753.47943187+0.36116788*I1411+0.01252571*N1411-22.85359542*V1411+0.00407811*AA1411-0.00067349*E1411</f>
        <v>9044.74311255756</v>
      </c>
      <c r="AH1411" s="29" t="n">
        <f aca="false">A1411*'Simple Linear Regression'!$B$18+'Simple Linear Regression'!$B$17</f>
        <v>9088.11863524528</v>
      </c>
      <c r="AI1411" s="29" t="n">
        <f aca="false">7491.3971+0.0137554*N1411-0.00058829*E1411-34.3283*V1411+0.30565*L1411+54.6031*M1411</f>
        <v>8992.8400183</v>
      </c>
      <c r="AJ1411" s="29" t="n">
        <f aca="false">7491.3971-0.00058829*E1411+0.30565*L1411+54.6031*M1411+0.0137554*N1411-34.3283*V1411</f>
        <v>8992.8400183</v>
      </c>
      <c r="AK1411" s="30" t="n">
        <f aca="false">11611.58410651-152.38769329*I685+0.00324611*N685-2.92151591*V685-0.00770426*AA685-0.00077781*E685</f>
        <v>9342.72899636198</v>
      </c>
      <c r="AL1411" s="29" t="n">
        <f aca="false">2192.59+2373.87*I1411+0.0316653*N1411-15.7623*V1411+0.00202406*AA1411-0.000740146*E1411-0.00963493*(I1411*N1411)</f>
        <v>9099.68793310481</v>
      </c>
      <c r="AM1411" s="30" t="n">
        <f aca="false">5205.907083+122.0638992*I1411+13.609808*(N1411/1000)-1.245906883*AD1411+0.7746840854*AE1411-134.2474226*AC1411-1547.125689*IF(AND(B1411&gt;=DATE(2020,3,20),B1411&lt;=DATE(2020,6,26)),1,0)</f>
        <v>8832.45323892062</v>
      </c>
      <c r="AN1411" s="30" t="n">
        <f aca="false">IF(ISNUMBER(C1412),C1412,AN1412)-0.8328750492*(AD1413-AD1412)+3.274150872*(AE1413-AE1412)+0.7954612886*((IF(ISNUMBER(C1412),C1412,AN1412)-IF(ISNUMBER(C1411),C1411,AN1411))-(-0.8328750492*(AD1412-AD1411)+3.274150872*(AE1412-AE1411)))-1.394571582*AO1412+0.4181414112*AO1411</f>
        <v>8957.17201729242</v>
      </c>
      <c r="AP1411" s="31" t="n">
        <f aca="false">AQ1411+AR1410+'ARIMAX(1,1,1) Model'!$C$19*(AR1410-AR1409)+'ARIMAX(1,1,1) Model'!$C$20*AS1410</f>
        <v>9023.19870506337</v>
      </c>
      <c r="AQ1411" s="31" t="n">
        <f aca="false">'ARIMAX(1,1,1) Model'!$C$6*I1411+'ARIMAX(1,1,1) Model'!$C$7*N1411/1000+'ARIMAX(1,1,1) Model'!$C$8*AD1411+'ARIMAX(1,1,1) Model'!$C$9*AE1411+'ARIMAX(1,1,1) Model'!$C$10*AC1411+'ARIMAX(1,1,1) Model'!$C$11*IF(AND(B1411&gt;='ARIMAX(1,1,1) Model'!$C$25,B1411&lt;='ARIMAX(1,1,1) Model'!$C$26),1,0)+'ARIMAX(1,1,1) Model'!$C$12*E1411/1000+'ARIMAX(1,1,1) Model'!$C$13*V1411+'ARIMAX(1,1,1) Model'!$C$14*A1411+'ARIMAX(1,1,1) Model'!$C$15*SIN(2*PI()*A1411/'ARIMAX(1,1,1) Model'!$C$24)+'ARIMAX(1,1,1) Model'!$C$16*COS(2*PI()*A1411/'ARIMAX(1,1,1) Model'!$C$24)+'ARIMAX(1,1,1) Model'!$C$17*SIN(4*PI()*A1411/'ARIMAX(1,1,1) Model'!$C$24)+'ARIMAX(1,1,1) Model'!$C$18*COS(4*PI()*A1411/'ARIMAX(1,1,1) Model'!$C$24)</f>
        <v>2301.09190862068</v>
      </c>
      <c r="AR1411" s="31" t="n">
        <f aca="false">IF(ISNUMBER(C1411),C1411,AP1411)-AQ1411</f>
        <v>6757.90809137932</v>
      </c>
      <c r="AS1411" s="31" t="n">
        <f aca="false">IF(ISNUMBER(C1411),C1411-AP1411,0)</f>
        <v>35.8012949366348</v>
      </c>
      <c r="AT1411" s="32"/>
      <c r="AU1411" s="33"/>
      <c r="AV1411" s="33"/>
      <c r="AW1411" s="31"/>
      <c r="AX1411" s="31"/>
    </row>
    <row r="1412" customFormat="false" ht="16.5" hidden="false" customHeight="true" outlineLevel="0" collapsed="false">
      <c r="A1412" s="23" t="n">
        <v>1411</v>
      </c>
      <c r="B1412" s="24" t="n">
        <v>43147</v>
      </c>
      <c r="C1412" s="23" t="n">
        <v>9002</v>
      </c>
      <c r="D1412" s="25" t="n">
        <v>2696.198</v>
      </c>
      <c r="E1412" s="25" t="n">
        <v>225000</v>
      </c>
      <c r="F1412" s="25"/>
      <c r="G1412" s="25" t="n">
        <v>60.562</v>
      </c>
      <c r="H1412" s="25" t="n">
        <v>62.718</v>
      </c>
      <c r="I1412" s="25" t="n">
        <v>2.607</v>
      </c>
      <c r="J1412" s="25" t="n">
        <v>20037.088</v>
      </c>
      <c r="K1412" s="25" t="n">
        <v>913074</v>
      </c>
      <c r="L1412" s="25" t="n">
        <v>930</v>
      </c>
      <c r="M1412" s="25" t="n">
        <v>17.176</v>
      </c>
      <c r="N1412" s="25" t="n">
        <v>267958</v>
      </c>
      <c r="O1412" s="25" t="n">
        <v>13666.1</v>
      </c>
      <c r="P1412" s="25" t="n">
        <v>3774833</v>
      </c>
      <c r="Q1412" s="25" t="n">
        <v>160000</v>
      </c>
      <c r="R1412" s="25" t="n">
        <v>20571</v>
      </c>
      <c r="S1412" s="25" t="n">
        <v>12.955</v>
      </c>
      <c r="T1412" s="25" t="n">
        <v>131.4</v>
      </c>
      <c r="U1412" s="25" t="n">
        <v>17</v>
      </c>
      <c r="V1412" s="25" t="n">
        <v>92.6</v>
      </c>
      <c r="W1412" s="25" t="n">
        <v>107.82572</v>
      </c>
      <c r="X1412" s="25" t="n">
        <v>3.33333333333333</v>
      </c>
      <c r="Y1412" s="25" t="n">
        <v>2.71199297904968</v>
      </c>
      <c r="Z1412" s="25" t="n">
        <v>60.0754203796387</v>
      </c>
      <c r="AA1412" s="25" t="n">
        <v>324609</v>
      </c>
      <c r="AB1412" s="26"/>
      <c r="AC1412" s="27" t="n">
        <v>0</v>
      </c>
      <c r="AD1412" s="28" t="n">
        <v>126.5</v>
      </c>
      <c r="AE1412" s="28" t="n">
        <v>2.8</v>
      </c>
      <c r="AF1412" s="27"/>
      <c r="AG1412" s="29" t="n">
        <f aca="false">6753.47943187+0.36116788*I1412+0.01252571*N1412-22.85359542*V1412+0.00407811*AA1412-0.00067349*E1412</f>
        <v>9166.79821981116</v>
      </c>
      <c r="AH1412" s="29" t="n">
        <f aca="false">A1412*'Simple Linear Regression'!$B$18+'Simple Linear Regression'!$B$17</f>
        <v>9088.97167232919</v>
      </c>
      <c r="AI1412" s="29" t="n">
        <f aca="false">7491.3971+0.0137554*N1412-0.00058829*E1412-34.3283*V1412+0.30565*L1412+54.6031*M1412</f>
        <v>9088.2180888</v>
      </c>
      <c r="AJ1412" s="29" t="n">
        <f aca="false">7491.3971-0.00058829*E1412+0.30565*L1412+54.6031*M1412+0.0137554*N1412-34.3283*V1412</f>
        <v>9088.2180888</v>
      </c>
      <c r="AK1412" s="30" t="n">
        <f aca="false">11611.58410651-152.38769329*I686+0.00324611*N686-2.92151591*V686-0.00770426*AA686-0.00077781*E686</f>
        <v>9297.30586638804</v>
      </c>
      <c r="AL1412" s="29" t="n">
        <f aca="false">2192.59+2373.87*I1412+0.0316653*N1412-15.7623*V1412+0.00202406*AA1412-0.000740146*E1412-0.00963493*(I1412*N1412)</f>
        <v>9166.50642428542</v>
      </c>
      <c r="AM1412" s="30" t="n">
        <f aca="false">5205.907083+122.0638992*I1412+13.609808*(N1412/1000)-1.245906883*AD1412+0.7746840854*AE1412-134.2474226*AC1412-1547.125689*IF(AND(B1412&gt;=DATE(2020,3,20),B1412&lt;=DATE(2020,6,26)),1,0)</f>
        <v>9015.54649501802</v>
      </c>
      <c r="AN1412" s="30" t="n">
        <f aca="false">IF(ISNUMBER(C1413),C1413,AN1413)-0.8328750492*(AD1414-AD1413)+3.274150872*(AE1414-AE1413)+0.7954612886*((IF(ISNUMBER(C1413),C1413,AN1413)-IF(ISNUMBER(C1412),C1412,AN1412))-(-0.8328750492*(AD1413-AD1412)+3.274150872*(AE1413-AE1412)))-1.394571582*AO1413+0.4181414112*AO1412</f>
        <v>8715.65039904028</v>
      </c>
      <c r="AP1412" s="31" t="n">
        <f aca="false">AQ1412+AR1411+'ARIMAX(1,1,1) Model'!$C$19*(AR1411-AR1410)+'ARIMAX(1,1,1) Model'!$C$20*AS1411</f>
        <v>9025.51128168973</v>
      </c>
      <c r="AQ1412" s="31" t="n">
        <f aca="false">'ARIMAX(1,1,1) Model'!$C$6*I1412+'ARIMAX(1,1,1) Model'!$C$7*N1412/1000+'ARIMAX(1,1,1) Model'!$C$8*AD1412+'ARIMAX(1,1,1) Model'!$C$9*AE1412+'ARIMAX(1,1,1) Model'!$C$10*AC1412+'ARIMAX(1,1,1) Model'!$C$11*IF(AND(B1412&gt;='ARIMAX(1,1,1) Model'!$C$25,B1412&lt;='ARIMAX(1,1,1) Model'!$C$26),1,0)+'ARIMAX(1,1,1) Model'!$C$12*E1412/1000+'ARIMAX(1,1,1) Model'!$C$13*V1412+'ARIMAX(1,1,1) Model'!$C$14*A1412+'ARIMAX(1,1,1) Model'!$C$15*SIN(2*PI()*A1412/'ARIMAX(1,1,1) Model'!$C$24)+'ARIMAX(1,1,1) Model'!$C$16*COS(2*PI()*A1412/'ARIMAX(1,1,1) Model'!$C$24)+'ARIMAX(1,1,1) Model'!$C$17*SIN(4*PI()*A1412/'ARIMAX(1,1,1) Model'!$C$24)+'ARIMAX(1,1,1) Model'!$C$18*COS(4*PI()*A1412/'ARIMAX(1,1,1) Model'!$C$24)</f>
        <v>2312.84668882819</v>
      </c>
      <c r="AR1412" s="31" t="n">
        <f aca="false">IF(ISNUMBER(C1412),C1412,AP1412)-AQ1412</f>
        <v>6689.15331117181</v>
      </c>
      <c r="AS1412" s="31" t="n">
        <f aca="false">IF(ISNUMBER(C1412),C1412-AP1412,0)</f>
        <v>-23.511281689729</v>
      </c>
      <c r="AT1412" s="32"/>
      <c r="AU1412" s="33"/>
      <c r="AV1412" s="33"/>
      <c r="AW1412" s="31"/>
      <c r="AX1412" s="31"/>
    </row>
    <row r="1413" customFormat="false" ht="16.5" hidden="false" customHeight="true" outlineLevel="0" collapsed="false">
      <c r="A1413" s="23" t="n">
        <v>1412</v>
      </c>
      <c r="B1413" s="24" t="n">
        <v>43154</v>
      </c>
      <c r="C1413" s="23" t="n">
        <v>8860</v>
      </c>
      <c r="D1413" s="25" t="n">
        <v>2717.2125</v>
      </c>
      <c r="E1413" s="25" t="n">
        <v>219000</v>
      </c>
      <c r="F1413" s="25"/>
      <c r="G1413" s="25" t="n">
        <v>62.47</v>
      </c>
      <c r="H1413" s="25" t="n">
        <v>65.52</v>
      </c>
      <c r="I1413" s="25" t="n">
        <v>2.557</v>
      </c>
      <c r="J1413" s="25" t="n">
        <v>20037.088</v>
      </c>
      <c r="K1413" s="25" t="n">
        <v>913074</v>
      </c>
      <c r="L1413" s="25" t="n">
        <v>930</v>
      </c>
      <c r="M1413" s="25" t="n">
        <v>17.176</v>
      </c>
      <c r="N1413" s="25" t="n">
        <v>267958</v>
      </c>
      <c r="O1413" s="25" t="n">
        <v>13666.1</v>
      </c>
      <c r="P1413" s="25" t="n">
        <v>3774833</v>
      </c>
      <c r="Q1413" s="25" t="n">
        <v>160000</v>
      </c>
      <c r="R1413" s="25" t="n">
        <v>20571</v>
      </c>
      <c r="S1413" s="25" t="n">
        <v>13.148</v>
      </c>
      <c r="T1413" s="25" t="n">
        <v>131.4</v>
      </c>
      <c r="U1413" s="25" t="n">
        <v>17</v>
      </c>
      <c r="V1413" s="25" t="n">
        <v>92.6</v>
      </c>
      <c r="W1413" s="25" t="n">
        <v>107.45646</v>
      </c>
      <c r="X1413" s="25" t="n">
        <v>3.33333333333333</v>
      </c>
      <c r="Y1413" s="25" t="n">
        <v>2.71199297904968</v>
      </c>
      <c r="Z1413" s="25" t="n">
        <v>60.0754203796387</v>
      </c>
      <c r="AA1413" s="25" t="n">
        <v>324609</v>
      </c>
      <c r="AB1413" s="26"/>
      <c r="AC1413" s="27" t="n">
        <v>0</v>
      </c>
      <c r="AD1413" s="28" t="n">
        <v>97.4</v>
      </c>
      <c r="AE1413" s="28" t="n">
        <v>5.9</v>
      </c>
      <c r="AF1413" s="27"/>
      <c r="AG1413" s="29" t="n">
        <f aca="false">6753.47943187+0.36116788*I1413+0.01252571*N1413-22.85359542*V1413+0.00407811*AA1413-0.00067349*E1413</f>
        <v>9170.82110141716</v>
      </c>
      <c r="AH1413" s="29" t="n">
        <f aca="false">A1413*'Simple Linear Regression'!$B$18+'Simple Linear Regression'!$B$17</f>
        <v>9089.82470941309</v>
      </c>
      <c r="AI1413" s="29" t="n">
        <f aca="false">7491.3971+0.0137554*N1413-0.00058829*E1413-34.3283*V1413+0.30565*L1413+54.6031*M1413</f>
        <v>9091.7478288</v>
      </c>
      <c r="AJ1413" s="29" t="n">
        <f aca="false">7491.3971-0.00058829*E1413+0.30565*L1413+54.6031*M1413+0.0137554*N1413-34.3283*V1413</f>
        <v>9091.7478288</v>
      </c>
      <c r="AK1413" s="30" t="n">
        <f aca="false">11611.58410651-152.38769329*I687+0.00324611*N687-2.92151591*V687-0.00770426*AA687-0.00077781*E687</f>
        <v>9288.18802021553</v>
      </c>
      <c r="AL1413" s="29" t="n">
        <f aca="false">2192.59+2373.87*I1413+0.0316653*N1413-15.7623*V1413+0.00202406*AA1413-0.000740146*E1413-0.00963493*(I1413*N1413)</f>
        <v>9181.34162893242</v>
      </c>
      <c r="AM1413" s="30" t="n">
        <f aca="false">5205.907083+122.0638992*I1413+13.609808*(N1413/1000)-1.245906883*AD1413+0.7746840854*AE1413-134.2474226*AC1413-1547.125689*IF(AND(B1413&gt;=DATE(2020,3,20),B1413&lt;=DATE(2020,6,26)),1,0)</f>
        <v>9048.10071101806</v>
      </c>
      <c r="AN1413" s="30" t="n">
        <f aca="false">IF(ISNUMBER(C1414),C1414,AN1414)-0.8328750492*(AD1415-AD1414)+3.274150872*(AE1415-AE1414)+0.7954612886*((IF(ISNUMBER(C1414),C1414,AN1414)-IF(ISNUMBER(C1413),C1413,AN1413))-(-0.8328750492*(AD1414-AD1413)+3.274150872*(AE1414-AE1413)))-1.394571582*AO1414+0.4181414112*AO1413</f>
        <v>9567.92222272111</v>
      </c>
      <c r="AP1413" s="31" t="n">
        <f aca="false">AQ1413+AR1412+'ARIMAX(1,1,1) Model'!$C$19*(AR1412-AR1411)+'ARIMAX(1,1,1) Model'!$C$20*AS1412</f>
        <v>9048.73572377686</v>
      </c>
      <c r="AQ1413" s="31" t="n">
        <f aca="false">'ARIMAX(1,1,1) Model'!$C$6*I1413+'ARIMAX(1,1,1) Model'!$C$7*N1413/1000+'ARIMAX(1,1,1) Model'!$C$8*AD1413+'ARIMAX(1,1,1) Model'!$C$9*AE1413+'ARIMAX(1,1,1) Model'!$C$10*AC1413+'ARIMAX(1,1,1) Model'!$C$11*IF(AND(B1413&gt;='ARIMAX(1,1,1) Model'!$C$25,B1413&lt;='ARIMAX(1,1,1) Model'!$C$26),1,0)+'ARIMAX(1,1,1) Model'!$C$12*E1413/1000+'ARIMAX(1,1,1) Model'!$C$13*V1413+'ARIMAX(1,1,1) Model'!$C$14*A1413+'ARIMAX(1,1,1) Model'!$C$15*SIN(2*PI()*A1413/'ARIMAX(1,1,1) Model'!$C$24)+'ARIMAX(1,1,1) Model'!$C$16*COS(2*PI()*A1413/'ARIMAX(1,1,1) Model'!$C$24)+'ARIMAX(1,1,1) Model'!$C$17*SIN(4*PI()*A1413/'ARIMAX(1,1,1) Model'!$C$24)+'ARIMAX(1,1,1) Model'!$C$18*COS(4*PI()*A1413/'ARIMAX(1,1,1) Model'!$C$24)</f>
        <v>2345.12606291173</v>
      </c>
      <c r="AR1413" s="31" t="n">
        <f aca="false">IF(ISNUMBER(C1413),C1413,AP1413)-AQ1413</f>
        <v>6514.87393708827</v>
      </c>
      <c r="AS1413" s="31" t="n">
        <f aca="false">IF(ISNUMBER(C1413),C1413-AP1413,0)</f>
        <v>-188.735723776861</v>
      </c>
      <c r="AT1413" s="32"/>
      <c r="AU1413" s="33"/>
      <c r="AV1413" s="33"/>
      <c r="AW1413" s="31"/>
      <c r="AX1413" s="31"/>
    </row>
    <row r="1414" customFormat="false" ht="16.5" hidden="false" customHeight="true" outlineLevel="0" collapsed="false">
      <c r="A1414" s="23" t="n">
        <v>1413</v>
      </c>
      <c r="B1414" s="24" t="n">
        <v>43161</v>
      </c>
      <c r="C1414" s="23" t="n">
        <v>9276</v>
      </c>
      <c r="D1414" s="25" t="n">
        <v>2721.326</v>
      </c>
      <c r="E1414" s="25" t="n">
        <v>216000</v>
      </c>
      <c r="F1414" s="25"/>
      <c r="G1414" s="25" t="n">
        <v>62.07</v>
      </c>
      <c r="H1414" s="25" t="n">
        <v>66.024</v>
      </c>
      <c r="I1414" s="25" t="n">
        <v>2.548</v>
      </c>
      <c r="J1414" s="25" t="n">
        <v>20037.088</v>
      </c>
      <c r="K1414" s="25" t="n">
        <v>913074</v>
      </c>
      <c r="L1414" s="25" t="n">
        <v>930</v>
      </c>
      <c r="M1414" s="25" t="n">
        <v>17.176</v>
      </c>
      <c r="N1414" s="25" t="n">
        <v>267958</v>
      </c>
      <c r="O1414" s="25" t="n">
        <v>13666.1</v>
      </c>
      <c r="P1414" s="25" t="n">
        <v>3774833</v>
      </c>
      <c r="Q1414" s="25" t="n">
        <v>160000</v>
      </c>
      <c r="R1414" s="25" t="n">
        <v>22435</v>
      </c>
      <c r="S1414" s="25" t="n">
        <v>13.148</v>
      </c>
      <c r="T1414" s="25" t="n">
        <v>131.4</v>
      </c>
      <c r="U1414" s="25" t="n">
        <v>17</v>
      </c>
      <c r="V1414" s="25" t="n">
        <v>92.6</v>
      </c>
      <c r="W1414" s="25" t="n">
        <v>107.76</v>
      </c>
      <c r="X1414" s="25" t="n">
        <v>3.33333333333333</v>
      </c>
      <c r="Y1414" s="25" t="n">
        <v>2.71199297904968</v>
      </c>
      <c r="Z1414" s="25" t="n">
        <v>60.0754203796387</v>
      </c>
      <c r="AA1414" s="25" t="n">
        <v>326860</v>
      </c>
      <c r="AB1414" s="26"/>
      <c r="AC1414" s="27" t="n">
        <v>0</v>
      </c>
      <c r="AD1414" s="28" t="n">
        <v>99.5</v>
      </c>
      <c r="AE1414" s="28" t="n">
        <v>5.2</v>
      </c>
      <c r="AF1414" s="27"/>
      <c r="AG1414" s="29" t="n">
        <f aca="false">6753.47943187+0.36116788*I1414+0.01252571*N1414-22.85359542*V1414+0.00407811*AA1414-0.00067349*E1414</f>
        <v>9182.01814651624</v>
      </c>
      <c r="AH1414" s="29" t="n">
        <f aca="false">A1414*'Simple Linear Regression'!$B$18+'Simple Linear Regression'!$B$17</f>
        <v>9090.677746497</v>
      </c>
      <c r="AI1414" s="29" t="n">
        <f aca="false">7491.3971+0.0137554*N1414-0.00058829*E1414-34.3283*V1414+0.30565*L1414+54.6031*M1414</f>
        <v>9093.5126988</v>
      </c>
      <c r="AJ1414" s="29" t="n">
        <f aca="false">7491.3971-0.00058829*E1414+0.30565*L1414+54.6031*M1414+0.0137554*N1414-34.3283*V1414</f>
        <v>9093.5126988</v>
      </c>
      <c r="AK1414" s="30" t="n">
        <f aca="false">11611.58410651-152.38769329*I688+0.00324611*N688-2.92151591*V688-0.00770426*AA688-0.00077781*E688</f>
        <v>9290.56906481618</v>
      </c>
      <c r="AL1414" s="29" t="n">
        <f aca="false">2192.59+2373.87*I1414+0.0316653*N1414-15.7623*V1414+0.00202406*AA1414-0.000740146*E1414-0.00963493*(I1414*N1414)</f>
        <v>9189.98920514888</v>
      </c>
      <c r="AM1414" s="30" t="n">
        <f aca="false">5205.907083+122.0638992*I1414+13.609808*(N1414/1000)-1.245906883*AD1414+0.7746840854*AE1414-134.2474226*AC1414-1547.125689*IF(AND(B1414&gt;=DATE(2020,3,20),B1414&lt;=DATE(2020,6,26)),1,0)</f>
        <v>9043.84345261118</v>
      </c>
      <c r="AN1414" s="30" t="n">
        <f aca="false">IF(ISNUMBER(C1415),C1415,AN1415)-0.8328750492*(AD1416-AD1415)+3.274150872*(AE1416-AE1415)+0.7954612886*((IF(ISNUMBER(C1415),C1415,AN1415)-IF(ISNUMBER(C1414),C1414,AN1414))-(-0.8328750492*(AD1415-AD1414)+3.274150872*(AE1415-AE1414)))-1.394571582*AO1415+0.4181414112*AO1414</f>
        <v>9971.25121748494</v>
      </c>
      <c r="AP1414" s="31" t="n">
        <f aca="false">AQ1414+AR1413+'ARIMAX(1,1,1) Model'!$C$19*(AR1413-AR1412)+'ARIMAX(1,1,1) Model'!$C$20*AS1413</f>
        <v>9051.22197794693</v>
      </c>
      <c r="AQ1414" s="31" t="n">
        <f aca="false">'ARIMAX(1,1,1) Model'!$C$6*I1414+'ARIMAX(1,1,1) Model'!$C$7*N1414/1000+'ARIMAX(1,1,1) Model'!$C$8*AD1414+'ARIMAX(1,1,1) Model'!$C$9*AE1414+'ARIMAX(1,1,1) Model'!$C$10*AC1414+'ARIMAX(1,1,1) Model'!$C$11*IF(AND(B1414&gt;='ARIMAX(1,1,1) Model'!$C$25,B1414&lt;='ARIMAX(1,1,1) Model'!$C$26),1,0)+'ARIMAX(1,1,1) Model'!$C$12*E1414/1000+'ARIMAX(1,1,1) Model'!$C$13*V1414+'ARIMAX(1,1,1) Model'!$C$14*A1414+'ARIMAX(1,1,1) Model'!$C$15*SIN(2*PI()*A1414/'ARIMAX(1,1,1) Model'!$C$24)+'ARIMAX(1,1,1) Model'!$C$16*COS(2*PI()*A1414/'ARIMAX(1,1,1) Model'!$C$24)+'ARIMAX(1,1,1) Model'!$C$17*SIN(4*PI()*A1414/'ARIMAX(1,1,1) Model'!$C$24)+'ARIMAX(1,1,1) Model'!$C$18*COS(4*PI()*A1414/'ARIMAX(1,1,1) Model'!$C$24)</f>
        <v>2383.46788604347</v>
      </c>
      <c r="AR1414" s="31" t="n">
        <f aca="false">IF(ISNUMBER(C1414),C1414,AP1414)-AQ1414</f>
        <v>6892.53211395653</v>
      </c>
      <c r="AS1414" s="31" t="n">
        <f aca="false">IF(ISNUMBER(C1414),C1414-AP1414,0)</f>
        <v>224.778022053066</v>
      </c>
      <c r="AT1414" s="32"/>
      <c r="AU1414" s="33"/>
      <c r="AV1414" s="33"/>
      <c r="AW1414" s="31"/>
      <c r="AX1414" s="31"/>
    </row>
    <row r="1415" customFormat="false" ht="16.5" hidden="false" customHeight="true" outlineLevel="0" collapsed="false">
      <c r="A1415" s="23" t="n">
        <v>1414</v>
      </c>
      <c r="B1415" s="24" t="n">
        <v>43168</v>
      </c>
      <c r="C1415" s="23" t="n">
        <v>9642</v>
      </c>
      <c r="D1415" s="25" t="n">
        <v>2740.28</v>
      </c>
      <c r="E1415" s="25" t="n">
        <v>228000</v>
      </c>
      <c r="F1415" s="25"/>
      <c r="G1415" s="25" t="n">
        <v>61.654</v>
      </c>
      <c r="H1415" s="25" t="n">
        <v>65.12</v>
      </c>
      <c r="I1415" s="25" t="n">
        <v>2.56</v>
      </c>
      <c r="J1415" s="25" t="n">
        <v>20037.088</v>
      </c>
      <c r="K1415" s="25" t="n">
        <v>913074</v>
      </c>
      <c r="L1415" s="25" t="n">
        <v>937</v>
      </c>
      <c r="M1415" s="25" t="n">
        <v>17.176</v>
      </c>
      <c r="N1415" s="25" t="n">
        <v>267958</v>
      </c>
      <c r="O1415" s="25" t="n">
        <v>13703.3</v>
      </c>
      <c r="P1415" s="25" t="n">
        <v>3774833</v>
      </c>
      <c r="Q1415" s="25" t="n">
        <v>160000</v>
      </c>
      <c r="R1415" s="25" t="n">
        <v>22435</v>
      </c>
      <c r="S1415" s="25" t="n">
        <v>13.148</v>
      </c>
      <c r="T1415" s="25" t="n">
        <v>131.4</v>
      </c>
      <c r="U1415" s="25" t="n">
        <v>17</v>
      </c>
      <c r="V1415" s="25" t="n">
        <v>94.7</v>
      </c>
      <c r="W1415" s="25" t="n">
        <v>108.208475</v>
      </c>
      <c r="X1415" s="25" t="n">
        <v>3.33333333333333</v>
      </c>
      <c r="Y1415" s="25" t="n">
        <v>2.71199297904968</v>
      </c>
      <c r="Z1415" s="25" t="n">
        <v>60.0754203796387</v>
      </c>
      <c r="AA1415" s="25" t="n">
        <v>326860</v>
      </c>
      <c r="AB1415" s="26"/>
      <c r="AC1415" s="27" t="n">
        <v>0</v>
      </c>
      <c r="AD1415" s="28" t="n">
        <v>137.2</v>
      </c>
      <c r="AE1415" s="28" t="n">
        <v>1.9</v>
      </c>
      <c r="AF1415" s="27"/>
      <c r="AG1415" s="29" t="n">
        <f aca="false">6753.47943187+0.36116788*I1415+0.01252571*N1415-22.85359542*V1415+0.00407811*AA1415-0.00067349*E1415</f>
        <v>9125.9480501488</v>
      </c>
      <c r="AH1415" s="29" t="n">
        <f aca="false">A1415*'Simple Linear Regression'!$B$18+'Simple Linear Regression'!$B$17</f>
        <v>9091.5307835809</v>
      </c>
      <c r="AI1415" s="29" t="n">
        <f aca="false">7491.3971+0.0137554*N1415-0.00058829*E1415-34.3283*V1415+0.30565*L1415+54.6031*M1415</f>
        <v>9016.5033388</v>
      </c>
      <c r="AJ1415" s="29" t="n">
        <f aca="false">7491.3971-0.00058829*E1415+0.30565*L1415+54.6031*M1415+0.0137554*N1415-34.3283*V1415</f>
        <v>9016.5033388</v>
      </c>
      <c r="AK1415" s="30" t="n">
        <f aca="false">11611.58410651-152.38769329*I689+0.00324611*N689-2.92151591*V689-0.00770426*AA689-0.00077781*E689</f>
        <v>9302.4994976128</v>
      </c>
      <c r="AL1415" s="29" t="n">
        <f aca="false">2192.59+2373.87*I1415+0.0316653*N1415-15.7623*V1415+0.00202406*AA1415-0.000740146*E1415-0.00963493*(I1415*N1415)</f>
        <v>9145.5119842736</v>
      </c>
      <c r="AM1415" s="30" t="n">
        <f aca="false">5205.907083+122.0638992*I1415+13.609808*(N1415/1000)-1.245906883*AD1415+0.7746840854*AE1415-134.2474226*AC1415-1547.125689*IF(AND(B1415&gt;=DATE(2020,3,20),B1415&lt;=DATE(2020,6,26)),1,0)</f>
        <v>8995.78107243066</v>
      </c>
      <c r="AN1415" s="30" t="n">
        <f aca="false">IF(ISNUMBER(C1416),C1416,AN1416)-0.8328750492*(AD1417-AD1416)+3.274150872*(AE1417-AE1416)+0.7954612886*((IF(ISNUMBER(C1416),C1416,AN1416)-IF(ISNUMBER(C1415),C1415,AN1415))-(-0.8328750492*(AD1416-AD1415)+3.274150872*(AE1416-AE1415)))-1.394571582*AO1416+0.4181414112*AO1415</f>
        <v>9084.64048678709</v>
      </c>
      <c r="AP1415" s="31" t="n">
        <f aca="false">AQ1415+AR1414+'ARIMAX(1,1,1) Model'!$C$19*(AR1414-AR1413)+'ARIMAX(1,1,1) Model'!$C$20*AS1414</f>
        <v>9190.27752502923</v>
      </c>
      <c r="AQ1415" s="31" t="n">
        <f aca="false">'ARIMAX(1,1,1) Model'!$C$6*I1415+'ARIMAX(1,1,1) Model'!$C$7*N1415/1000+'ARIMAX(1,1,1) Model'!$C$8*AD1415+'ARIMAX(1,1,1) Model'!$C$9*AE1415+'ARIMAX(1,1,1) Model'!$C$10*AC1415+'ARIMAX(1,1,1) Model'!$C$11*IF(AND(B1415&gt;='ARIMAX(1,1,1) Model'!$C$25,B1415&lt;='ARIMAX(1,1,1) Model'!$C$26),1,0)+'ARIMAX(1,1,1) Model'!$C$12*E1415/1000+'ARIMAX(1,1,1) Model'!$C$13*V1415+'ARIMAX(1,1,1) Model'!$C$14*A1415+'ARIMAX(1,1,1) Model'!$C$15*SIN(2*PI()*A1415/'ARIMAX(1,1,1) Model'!$C$24)+'ARIMAX(1,1,1) Model'!$C$16*COS(2*PI()*A1415/'ARIMAX(1,1,1) Model'!$C$24)+'ARIMAX(1,1,1) Model'!$C$17*SIN(4*PI()*A1415/'ARIMAX(1,1,1) Model'!$C$24)+'ARIMAX(1,1,1) Model'!$C$18*COS(4*PI()*A1415/'ARIMAX(1,1,1) Model'!$C$24)</f>
        <v>2463.23077444824</v>
      </c>
      <c r="AR1415" s="31" t="n">
        <f aca="false">IF(ISNUMBER(C1415),C1415,AP1415)-AQ1415</f>
        <v>7178.76922555177</v>
      </c>
      <c r="AS1415" s="31" t="n">
        <f aca="false">IF(ISNUMBER(C1415),C1415-AP1415,0)</f>
        <v>451.722474970766</v>
      </c>
      <c r="AT1415" s="32"/>
      <c r="AU1415" s="33"/>
      <c r="AV1415" s="33"/>
      <c r="AW1415" s="31"/>
      <c r="AX1415" s="31"/>
    </row>
    <row r="1416" customFormat="false" ht="16.5" hidden="false" customHeight="true" outlineLevel="0" collapsed="false">
      <c r="A1416" s="23" t="n">
        <v>1415</v>
      </c>
      <c r="B1416" s="24" t="n">
        <v>43175</v>
      </c>
      <c r="C1416" s="23" t="n">
        <v>9324</v>
      </c>
      <c r="D1416" s="25" t="n">
        <v>2759.43</v>
      </c>
      <c r="E1416" s="25" t="n">
        <v>223000</v>
      </c>
      <c r="F1416" s="25"/>
      <c r="G1416" s="25" t="n">
        <v>61.276</v>
      </c>
      <c r="H1416" s="25" t="n">
        <v>64.138</v>
      </c>
      <c r="I1416" s="25" t="n">
        <v>2.559</v>
      </c>
      <c r="J1416" s="25" t="n">
        <v>20037.088</v>
      </c>
      <c r="K1416" s="25" t="n">
        <v>833902</v>
      </c>
      <c r="L1416" s="25" t="n">
        <v>937</v>
      </c>
      <c r="M1416" s="25" t="n">
        <v>17.447</v>
      </c>
      <c r="N1416" s="25" t="n">
        <v>267958</v>
      </c>
      <c r="O1416" s="25" t="n">
        <v>13703.3</v>
      </c>
      <c r="P1416" s="25" t="n">
        <v>3774833</v>
      </c>
      <c r="Q1416" s="25" t="n">
        <v>160000</v>
      </c>
      <c r="R1416" s="25" t="n">
        <v>22435</v>
      </c>
      <c r="S1416" s="25" t="n">
        <v>13.148</v>
      </c>
      <c r="T1416" s="25" t="n">
        <v>131.4</v>
      </c>
      <c r="U1416" s="25" t="n">
        <v>17</v>
      </c>
      <c r="V1416" s="25" t="n">
        <v>94.7</v>
      </c>
      <c r="W1416" s="25" t="n">
        <v>108.0879</v>
      </c>
      <c r="X1416" s="25" t="n">
        <v>3.33333333333333</v>
      </c>
      <c r="Y1416" s="25" t="n">
        <v>2.83190846443176</v>
      </c>
      <c r="Z1416" s="25" t="n">
        <v>60.0754203796387</v>
      </c>
      <c r="AA1416" s="25" t="n">
        <v>326860</v>
      </c>
      <c r="AB1416" s="26"/>
      <c r="AC1416" s="27" t="n">
        <v>0</v>
      </c>
      <c r="AD1416" s="28" t="n">
        <v>134.5</v>
      </c>
      <c r="AE1416" s="28" t="n">
        <v>2.6</v>
      </c>
      <c r="AF1416" s="27"/>
      <c r="AG1416" s="29" t="n">
        <f aca="false">6753.47943187+0.36116788*I1416+0.01252571*N1416-22.85359542*V1416+0.00407811*AA1416-0.00067349*E1416</f>
        <v>9129.31513898092</v>
      </c>
      <c r="AH1416" s="29" t="n">
        <f aca="false">A1416*'Simple Linear Regression'!$B$18+'Simple Linear Regression'!$B$17</f>
        <v>9092.38382066481</v>
      </c>
      <c r="AI1416" s="29" t="n">
        <f aca="false">7491.3971+0.0137554*N1416-0.00058829*E1416-34.3283*V1416+0.30565*L1416+54.6031*M1416</f>
        <v>9034.2422289</v>
      </c>
      <c r="AJ1416" s="29" t="n">
        <f aca="false">7491.3971-0.00058829*E1416+0.30565*L1416+54.6031*M1416+0.0137554*N1416-34.3283*V1416</f>
        <v>9034.2422289</v>
      </c>
      <c r="AK1416" s="30" t="n">
        <f aca="false">11611.58410651-152.38769329*I690+0.00324611*N690-2.92151591*V690-0.00770426*AA690-0.00077781*E690</f>
        <v>9257.65472394306</v>
      </c>
      <c r="AL1416" s="29" t="n">
        <f aca="false">2192.59+2373.87*I1416+0.0316653*N1416-15.7623*V1416+0.00202406*AA1416-0.000740146*E1416-0.00963493*(I1416*N1416)</f>
        <v>9149.42060084654</v>
      </c>
      <c r="AM1416" s="30" t="n">
        <f aca="false">5205.907083+122.0638992*I1416+13.609808*(N1416/1000)-1.245906883*AD1416+0.7746840854*AE1416-134.2474226*AC1416-1547.125689*IF(AND(B1416&gt;=DATE(2020,3,20),B1416&lt;=DATE(2020,6,26)),1,0)</f>
        <v>8999.56523597534</v>
      </c>
      <c r="AN1416" s="30" t="n">
        <f aca="false">IF(ISNUMBER(C1417),C1417,AN1417)-0.8328750492*(AD1418-AD1417)+3.274150872*(AE1418-AE1417)+0.7954612886*((IF(ISNUMBER(C1417),C1417,AN1417)-IF(ISNUMBER(C1416),C1416,AN1416))-(-0.8328750492*(AD1417-AD1416)+3.274150872*(AE1417-AE1416)))-1.394571582*AO1417+0.4181414112*AO1416</f>
        <v>9134.46235533444</v>
      </c>
      <c r="AP1416" s="31" t="n">
        <f aca="false">AQ1416+AR1415+'ARIMAX(1,1,1) Model'!$C$19*(AR1415-AR1414)+'ARIMAX(1,1,1) Model'!$C$20*AS1415</f>
        <v>9317.13661793449</v>
      </c>
      <c r="AQ1416" s="31" t="n">
        <f aca="false">'ARIMAX(1,1,1) Model'!$C$6*I1416+'ARIMAX(1,1,1) Model'!$C$7*N1416/1000+'ARIMAX(1,1,1) Model'!$C$8*AD1416+'ARIMAX(1,1,1) Model'!$C$9*AE1416+'ARIMAX(1,1,1) Model'!$C$10*AC1416+'ARIMAX(1,1,1) Model'!$C$11*IF(AND(B1416&gt;='ARIMAX(1,1,1) Model'!$C$25,B1416&lt;='ARIMAX(1,1,1) Model'!$C$26),1,0)+'ARIMAX(1,1,1) Model'!$C$12*E1416/1000+'ARIMAX(1,1,1) Model'!$C$13*V1416+'ARIMAX(1,1,1) Model'!$C$14*A1416+'ARIMAX(1,1,1) Model'!$C$15*SIN(2*PI()*A1416/'ARIMAX(1,1,1) Model'!$C$24)+'ARIMAX(1,1,1) Model'!$C$16*COS(2*PI()*A1416/'ARIMAX(1,1,1) Model'!$C$24)+'ARIMAX(1,1,1) Model'!$C$17*SIN(4*PI()*A1416/'ARIMAX(1,1,1) Model'!$C$24)+'ARIMAX(1,1,1) Model'!$C$18*COS(4*PI()*A1416/'ARIMAX(1,1,1) Model'!$C$24)</f>
        <v>2517.03815749131</v>
      </c>
      <c r="AR1416" s="31" t="n">
        <f aca="false">IF(ISNUMBER(C1416),C1416,AP1416)-AQ1416</f>
        <v>6806.96184250869</v>
      </c>
      <c r="AS1416" s="31" t="n">
        <f aca="false">IF(ISNUMBER(C1416),C1416-AP1416,0)</f>
        <v>6.86338206550863</v>
      </c>
      <c r="AT1416" s="32"/>
      <c r="AU1416" s="33"/>
      <c r="AV1416" s="33"/>
      <c r="AW1416" s="31"/>
      <c r="AX1416" s="31"/>
    </row>
    <row r="1417" customFormat="false" ht="16.5" hidden="false" customHeight="true" outlineLevel="0" collapsed="false">
      <c r="A1417" s="23" t="n">
        <v>1416</v>
      </c>
      <c r="B1417" s="24" t="n">
        <v>43182</v>
      </c>
      <c r="C1417" s="23" t="n">
        <v>9208</v>
      </c>
      <c r="D1417" s="25" t="n">
        <v>2674.748</v>
      </c>
      <c r="E1417" s="25" t="n">
        <v>225000</v>
      </c>
      <c r="F1417" s="25"/>
      <c r="G1417" s="25" t="n">
        <v>64.106</v>
      </c>
      <c r="H1417" s="25" t="n">
        <v>67.396</v>
      </c>
      <c r="I1417" s="25" t="n">
        <v>2.598</v>
      </c>
      <c r="J1417" s="25" t="n">
        <v>20037.088</v>
      </c>
      <c r="K1417" s="25" t="n">
        <v>833902</v>
      </c>
      <c r="L1417" s="25" t="n">
        <v>937</v>
      </c>
      <c r="M1417" s="25" t="n">
        <v>17.447</v>
      </c>
      <c r="N1417" s="25" t="n">
        <v>244736</v>
      </c>
      <c r="O1417" s="25" t="n">
        <v>13703.3</v>
      </c>
      <c r="P1417" s="25" t="n">
        <v>3830785</v>
      </c>
      <c r="Q1417" s="25" t="n">
        <v>160000</v>
      </c>
      <c r="R1417" s="25" t="n">
        <v>22435</v>
      </c>
      <c r="S1417" s="25" t="n">
        <v>13.148</v>
      </c>
      <c r="T1417" s="25" t="n">
        <v>131.4</v>
      </c>
      <c r="U1417" s="25" t="n">
        <v>17</v>
      </c>
      <c r="V1417" s="25" t="n">
        <v>94.7</v>
      </c>
      <c r="W1417" s="25" t="n">
        <v>108.03618</v>
      </c>
      <c r="X1417" s="25" t="n">
        <v>3.33333333333333</v>
      </c>
      <c r="Y1417" s="25" t="n">
        <v>2.83190846443176</v>
      </c>
      <c r="Z1417" s="25" t="n">
        <v>60.0754203796387</v>
      </c>
      <c r="AA1417" s="25" t="n">
        <v>326860</v>
      </c>
      <c r="AB1417" s="26"/>
      <c r="AC1417" s="27" t="n">
        <v>0</v>
      </c>
      <c r="AD1417" s="28" t="n">
        <v>121.7</v>
      </c>
      <c r="AE1417" s="28" t="n">
        <v>4.6</v>
      </c>
      <c r="AF1417" s="27"/>
      <c r="AG1417" s="29" t="n">
        <f aca="false">6753.47943187+0.36116788*I1417+0.01252571*N1417-22.85359542*V1417+0.00407811*AA1417-0.00067349*E1417</f>
        <v>8837.11020690824</v>
      </c>
      <c r="AH1417" s="29" t="n">
        <f aca="false">A1417*'Simple Linear Regression'!$B$18+'Simple Linear Regression'!$B$17</f>
        <v>9093.23685774871</v>
      </c>
      <c r="AI1417" s="29" t="n">
        <f aca="false">7491.3971+0.0137554*N1417-0.00058829*E1417-34.3283*V1417+0.30565*L1417+54.6031*M1417</f>
        <v>8713.6377501</v>
      </c>
      <c r="AJ1417" s="29" t="n">
        <f aca="false">7491.3971-0.00058829*E1417+0.30565*L1417+54.6031*M1417+0.0137554*N1417-34.3283*V1417</f>
        <v>8713.6377501</v>
      </c>
      <c r="AK1417" s="30" t="n">
        <f aca="false">11611.58410651-152.38769329*I691+0.00324611*N691-2.92151591*V691-0.00770426*AA691-0.00077781*E691</f>
        <v>9246.53996622423</v>
      </c>
      <c r="AL1417" s="29" t="n">
        <f aca="false">2192.59+2373.87*I1417+0.0316653*N1417-15.7623*V1417+0.00202406*AA1417-0.000740146*E1417-0.00963493*(I1417*N1417)</f>
        <v>8985.78374680896</v>
      </c>
      <c r="AM1417" s="30" t="n">
        <f aca="false">5205.907083+122.0638992*I1417+13.609808*(N1417/1000)-1.245906883*AD1417+0.7746840854*AE1417-134.2474226*AC1417-1547.125689*IF(AND(B1417&gt;=DATE(2020,3,20),B1417&lt;=DATE(2020,6,26)),1,0)</f>
        <v>8705.77574294134</v>
      </c>
      <c r="AN1417" s="30" t="n">
        <f aca="false">IF(ISNUMBER(C1418),C1418,AN1418)-0.8328750492*(AD1419-AD1418)+3.274150872*(AE1419-AE1418)+0.7954612886*((IF(ISNUMBER(C1418),C1418,AN1418)-IF(ISNUMBER(C1417),C1417,AN1417))-(-0.8328750492*(AD1418-AD1417)+3.274150872*(AE1418-AE1417)))-1.394571582*AO1418+0.4181414112*AO1417</f>
        <v>9162.38498739921</v>
      </c>
      <c r="AP1417" s="31" t="n">
        <f aca="false">AQ1417+AR1416+'ARIMAX(1,1,1) Model'!$C$19*(AR1416-AR1415)+'ARIMAX(1,1,1) Model'!$C$20*AS1416</f>
        <v>9304.75931924899</v>
      </c>
      <c r="AQ1417" s="31" t="n">
        <f aca="false">'ARIMAX(1,1,1) Model'!$C$6*I1417+'ARIMAX(1,1,1) Model'!$C$7*N1417/1000+'ARIMAX(1,1,1) Model'!$C$8*AD1417+'ARIMAX(1,1,1) Model'!$C$9*AE1417+'ARIMAX(1,1,1) Model'!$C$10*AC1417+'ARIMAX(1,1,1) Model'!$C$11*IF(AND(B1417&gt;='ARIMAX(1,1,1) Model'!$C$25,B1417&lt;='ARIMAX(1,1,1) Model'!$C$26),1,0)+'ARIMAX(1,1,1) Model'!$C$12*E1417/1000+'ARIMAX(1,1,1) Model'!$C$13*V1417+'ARIMAX(1,1,1) Model'!$C$14*A1417+'ARIMAX(1,1,1) Model'!$C$15*SIN(2*PI()*A1417/'ARIMAX(1,1,1) Model'!$C$24)+'ARIMAX(1,1,1) Model'!$C$16*COS(2*PI()*A1417/'ARIMAX(1,1,1) Model'!$C$24)+'ARIMAX(1,1,1) Model'!$C$17*SIN(4*PI()*A1417/'ARIMAX(1,1,1) Model'!$C$24)+'ARIMAX(1,1,1) Model'!$C$18*COS(4*PI()*A1417/'ARIMAX(1,1,1) Model'!$C$24)</f>
        <v>2540.23807897702</v>
      </c>
      <c r="AR1417" s="31" t="n">
        <f aca="false">IF(ISNUMBER(C1417),C1417,AP1417)-AQ1417</f>
        <v>6667.76192102298</v>
      </c>
      <c r="AS1417" s="31" t="n">
        <f aca="false">IF(ISNUMBER(C1417),C1417-AP1417,0)</f>
        <v>-96.7593192489876</v>
      </c>
      <c r="AT1417" s="32"/>
      <c r="AU1417" s="33"/>
      <c r="AV1417" s="33"/>
      <c r="AW1417" s="31"/>
      <c r="AX1417" s="31"/>
    </row>
    <row r="1418" customFormat="false" ht="16.5" hidden="false" customHeight="true" outlineLevel="0" collapsed="false">
      <c r="A1418" s="23" t="n">
        <v>1417</v>
      </c>
      <c r="B1418" s="24" t="n">
        <v>43189</v>
      </c>
      <c r="C1418" s="23" t="n">
        <v>9203</v>
      </c>
      <c r="D1418" s="25" t="n">
        <v>2629.26</v>
      </c>
      <c r="E1418" s="25" t="n">
        <v>221000</v>
      </c>
      <c r="F1418" s="25"/>
      <c r="G1418" s="25" t="n">
        <v>64.9675</v>
      </c>
      <c r="H1418" s="25" t="n">
        <v>68.6475</v>
      </c>
      <c r="I1418" s="25" t="n">
        <v>2.648</v>
      </c>
      <c r="J1418" s="25" t="n">
        <v>20037.088</v>
      </c>
      <c r="K1418" s="25" t="n">
        <v>833902</v>
      </c>
      <c r="L1418" s="25" t="n">
        <v>937</v>
      </c>
      <c r="M1418" s="25" t="n">
        <v>17.447</v>
      </c>
      <c r="N1418" s="25" t="n">
        <v>244736</v>
      </c>
      <c r="O1418" s="25" t="n">
        <v>13703.3</v>
      </c>
      <c r="P1418" s="25" t="n">
        <v>3830785</v>
      </c>
      <c r="Q1418" s="25" t="n">
        <v>160000</v>
      </c>
      <c r="R1418" s="25" t="n">
        <v>22435</v>
      </c>
      <c r="S1418" s="25" t="n">
        <v>13.148</v>
      </c>
      <c r="T1418" s="25" t="n">
        <v>131.4</v>
      </c>
      <c r="U1418" s="25" t="n">
        <v>17</v>
      </c>
      <c r="V1418" s="25" t="n">
        <v>94.7</v>
      </c>
      <c r="W1418" s="25" t="n">
        <v>108.1382</v>
      </c>
      <c r="X1418" s="25" t="n">
        <v>3.33333333333333</v>
      </c>
      <c r="Y1418" s="25" t="n">
        <v>2.83190846443176</v>
      </c>
      <c r="Z1418" s="25" t="n">
        <v>60.0754203796387</v>
      </c>
      <c r="AA1418" s="25" t="n">
        <v>326860</v>
      </c>
      <c r="AB1418" s="26"/>
      <c r="AC1418" s="27" t="n">
        <v>0</v>
      </c>
      <c r="AD1418" s="28" t="n">
        <v>98.1</v>
      </c>
      <c r="AE1418" s="28" t="n">
        <v>8.5</v>
      </c>
      <c r="AF1418" s="27"/>
      <c r="AG1418" s="29" t="n">
        <f aca="false">6753.47943187+0.36116788*I1418+0.01252571*N1418-22.85359542*V1418+0.00407811*AA1418-0.00067349*E1418</f>
        <v>8839.82222530224</v>
      </c>
      <c r="AH1418" s="29" t="n">
        <f aca="false">A1418*'Simple Linear Regression'!$B$18+'Simple Linear Regression'!$B$17</f>
        <v>9094.08989483261</v>
      </c>
      <c r="AI1418" s="29" t="n">
        <f aca="false">7491.3971+0.0137554*N1418-0.00058829*E1418-34.3283*V1418+0.30565*L1418+54.6031*M1418</f>
        <v>8715.9909101</v>
      </c>
      <c r="AJ1418" s="29" t="n">
        <f aca="false">7491.3971-0.00058829*E1418+0.30565*L1418+54.6031*M1418+0.0137554*N1418-34.3283*V1418</f>
        <v>8715.9909101</v>
      </c>
      <c r="AK1418" s="30" t="n">
        <f aca="false">11611.58410651-152.38769329*I692+0.00324611*N692-2.92151591*V692-0.00770426*AA692-0.00077781*E692</f>
        <v>9266.13760391752</v>
      </c>
      <c r="AL1418" s="29" t="n">
        <f aca="false">2192.59+2373.87*I1418+0.0316653*N1418-15.7623*V1418+0.00202406*AA1418-0.000740146*E1418-0.00963493*(I1418*N1418)</f>
        <v>8989.53711938496</v>
      </c>
      <c r="AM1418" s="30" t="n">
        <f aca="false">5205.907083+122.0638992*I1418+13.609808*(N1418/1000)-1.245906883*AD1418+0.7746840854*AE1418-134.2474226*AC1418-1547.125689*IF(AND(B1418&gt;=DATE(2020,3,20),B1418&lt;=DATE(2020,6,26)),1,0)</f>
        <v>8744.3036082732</v>
      </c>
      <c r="AN1418" s="30" t="n">
        <f aca="false">IF(ISNUMBER(C1419),C1419,AN1419)-0.8328750492*(AD1420-AD1419)+3.274150872*(AE1420-AE1419)+0.7954612886*((IF(ISNUMBER(C1419),C1419,AN1419)-IF(ISNUMBER(C1418),C1418,AN1418))-(-0.8328750492*(AD1419-AD1418)+3.274150872*(AE1419-AE1418)))-1.394571582*AO1419+0.4181414112*AO1418</f>
        <v>9343.80536789988</v>
      </c>
      <c r="AP1418" s="31" t="n">
        <f aca="false">AQ1418+AR1417+'ARIMAX(1,1,1) Model'!$C$19*(AR1417-AR1416)+'ARIMAX(1,1,1) Model'!$C$20*AS1417</f>
        <v>9327.54804959406</v>
      </c>
      <c r="AQ1418" s="31" t="n">
        <f aca="false">'ARIMAX(1,1,1) Model'!$C$6*I1418+'ARIMAX(1,1,1) Model'!$C$7*N1418/1000+'ARIMAX(1,1,1) Model'!$C$8*AD1418+'ARIMAX(1,1,1) Model'!$C$9*AE1418+'ARIMAX(1,1,1) Model'!$C$10*AC1418+'ARIMAX(1,1,1) Model'!$C$11*IF(AND(B1418&gt;='ARIMAX(1,1,1) Model'!$C$25,B1418&lt;='ARIMAX(1,1,1) Model'!$C$26),1,0)+'ARIMAX(1,1,1) Model'!$C$12*E1418/1000+'ARIMAX(1,1,1) Model'!$C$13*V1418+'ARIMAX(1,1,1) Model'!$C$14*A1418+'ARIMAX(1,1,1) Model'!$C$15*SIN(2*PI()*A1418/'ARIMAX(1,1,1) Model'!$C$24)+'ARIMAX(1,1,1) Model'!$C$16*COS(2*PI()*A1418/'ARIMAX(1,1,1) Model'!$C$24)+'ARIMAX(1,1,1) Model'!$C$17*SIN(4*PI()*A1418/'ARIMAX(1,1,1) Model'!$C$24)+'ARIMAX(1,1,1) Model'!$C$18*COS(4*PI()*A1418/'ARIMAX(1,1,1) Model'!$C$24)</f>
        <v>2586.27106013763</v>
      </c>
      <c r="AR1418" s="31" t="n">
        <f aca="false">IF(ISNUMBER(C1418),C1418,AP1418)-AQ1418</f>
        <v>6616.72893986237</v>
      </c>
      <c r="AS1418" s="31" t="n">
        <f aca="false">IF(ISNUMBER(C1418),C1418-AP1418,0)</f>
        <v>-124.548049594061</v>
      </c>
      <c r="AT1418" s="32"/>
      <c r="AU1418" s="33"/>
      <c r="AV1418" s="33"/>
      <c r="AW1418" s="31"/>
      <c r="AX1418" s="31"/>
    </row>
    <row r="1419" customFormat="false" ht="16.5" hidden="false" customHeight="true" outlineLevel="0" collapsed="false">
      <c r="A1419" s="23" t="n">
        <v>1418</v>
      </c>
      <c r="B1419" s="24" t="n">
        <v>43196</v>
      </c>
      <c r="C1419" s="23" t="n">
        <v>9273</v>
      </c>
      <c r="D1419" s="25" t="n">
        <v>2621.666</v>
      </c>
      <c r="E1419" s="25" t="n">
        <v>232000</v>
      </c>
      <c r="F1419" s="25"/>
      <c r="G1419" s="25" t="n">
        <v>63.074</v>
      </c>
      <c r="H1419" s="25" t="n">
        <v>67.0275</v>
      </c>
      <c r="I1419" s="25" t="n">
        <v>2.7</v>
      </c>
      <c r="J1419" s="25" t="n">
        <v>20037.088</v>
      </c>
      <c r="K1419" s="25" t="n">
        <v>833902</v>
      </c>
      <c r="L1419" s="25" t="n">
        <v>969</v>
      </c>
      <c r="M1419" s="25" t="n">
        <v>17.447</v>
      </c>
      <c r="N1419" s="25" t="n">
        <v>244736</v>
      </c>
      <c r="O1419" s="25" t="n">
        <v>13738.7</v>
      </c>
      <c r="P1419" s="25" t="n">
        <v>3830785</v>
      </c>
      <c r="Q1419" s="25" t="n">
        <v>160000</v>
      </c>
      <c r="R1419" s="25" t="n">
        <v>22435</v>
      </c>
      <c r="S1419" s="25" t="n">
        <v>13.148</v>
      </c>
      <c r="T1419" s="25" t="n">
        <v>131.4</v>
      </c>
      <c r="U1419" s="25" t="n">
        <v>17</v>
      </c>
      <c r="V1419" s="25" t="n">
        <v>94.7</v>
      </c>
      <c r="W1419" s="25" t="n">
        <v>107.4469</v>
      </c>
      <c r="X1419" s="25" t="n">
        <v>3.33333333333333</v>
      </c>
      <c r="Y1419" s="25" t="n">
        <v>2.83190846443176</v>
      </c>
      <c r="Z1419" s="25" t="n">
        <v>60.0754203796387</v>
      </c>
      <c r="AA1419" s="25" t="n">
        <v>326860</v>
      </c>
      <c r="AB1419" s="26"/>
      <c r="AC1419" s="27" t="n">
        <v>0</v>
      </c>
      <c r="AD1419" s="28" t="n">
        <v>100.9</v>
      </c>
      <c r="AE1419" s="28" t="n">
        <v>5.9</v>
      </c>
      <c r="AF1419" s="27"/>
      <c r="AG1419" s="29" t="n">
        <f aca="false">6753.47943187+0.36116788*I1419+0.01252571*N1419-22.85359542*V1419+0.00407811*AA1419-0.00067349*E1419</f>
        <v>8832.432616032</v>
      </c>
      <c r="AH1419" s="29" t="n">
        <f aca="false">A1419*'Simple Linear Regression'!$B$18+'Simple Linear Regression'!$B$17</f>
        <v>9094.94293191652</v>
      </c>
      <c r="AI1419" s="29" t="n">
        <f aca="false">7491.3971+0.0137554*N1419-0.00058829*E1419-34.3283*V1419+0.30565*L1419+54.6031*M1419</f>
        <v>8719.3005201</v>
      </c>
      <c r="AJ1419" s="29" t="n">
        <f aca="false">7491.3971-0.00058829*E1419+0.30565*L1419+54.6031*M1419+0.0137554*N1419-34.3283*V1419</f>
        <v>8719.3005201</v>
      </c>
      <c r="AK1419" s="30" t="n">
        <f aca="false">11611.58410651-152.38769329*I693+0.00324611*N693-2.92151591*V693-0.00770426*AA693-0.00077781*E693</f>
        <v>9273.80480250524</v>
      </c>
      <c r="AL1419" s="29" t="n">
        <f aca="false">2192.59+2373.87*I1419+0.0316653*N1419-15.7623*V1419+0.00202406*AA1419-0.000740146*E1419-0.00963493*(I1419*N1419)</f>
        <v>8982.220013504</v>
      </c>
      <c r="AM1419" s="30" t="n">
        <f aca="false">5205.907083+122.0638992*I1419+13.609808*(N1419/1000)-1.245906883*AD1419+0.7746840854*AE1419-134.2474226*AC1419-1547.125689*IF(AND(B1419&gt;=DATE(2020,3,20),B1419&lt;=DATE(2020,6,26)),1,0)</f>
        <v>8745.14821313716</v>
      </c>
      <c r="AN1419" s="30" t="n">
        <f aca="false">IF(ISNUMBER(C1420),C1420,AN1420)-0.8328750492*(AD1421-AD1420)+3.274150872*(AE1421-AE1420)+0.7954612886*((IF(ISNUMBER(C1420),C1420,AN1420)-IF(ISNUMBER(C1419),C1419,AN1419))-(-0.8328750492*(AD1420-AD1419)+3.274150872*(AE1420-AE1419)))-1.394571582*AO1420+0.4181414112*AO1419</f>
        <v>10309.8937836663</v>
      </c>
      <c r="AP1419" s="31" t="n">
        <f aca="false">AQ1419+AR1418+'ARIMAX(1,1,1) Model'!$C$19*(AR1418-AR1417)+'ARIMAX(1,1,1) Model'!$C$20*AS1418</f>
        <v>9344.06703951817</v>
      </c>
      <c r="AQ1419" s="31" t="n">
        <f aca="false">'ARIMAX(1,1,1) Model'!$C$6*I1419+'ARIMAX(1,1,1) Model'!$C$7*N1419/1000+'ARIMAX(1,1,1) Model'!$C$8*AD1419+'ARIMAX(1,1,1) Model'!$C$9*AE1419+'ARIMAX(1,1,1) Model'!$C$10*AC1419+'ARIMAX(1,1,1) Model'!$C$11*IF(AND(B1419&gt;='ARIMAX(1,1,1) Model'!$C$25,B1419&lt;='ARIMAX(1,1,1) Model'!$C$26),1,0)+'ARIMAX(1,1,1) Model'!$C$12*E1419/1000+'ARIMAX(1,1,1) Model'!$C$13*V1419+'ARIMAX(1,1,1) Model'!$C$14*A1419+'ARIMAX(1,1,1) Model'!$C$15*SIN(2*PI()*A1419/'ARIMAX(1,1,1) Model'!$C$24)+'ARIMAX(1,1,1) Model'!$C$16*COS(2*PI()*A1419/'ARIMAX(1,1,1) Model'!$C$24)+'ARIMAX(1,1,1) Model'!$C$17*SIN(4*PI()*A1419/'ARIMAX(1,1,1) Model'!$C$24)+'ARIMAX(1,1,1) Model'!$C$18*COS(4*PI()*A1419/'ARIMAX(1,1,1) Model'!$C$24)</f>
        <v>2620.21178721938</v>
      </c>
      <c r="AR1419" s="31" t="n">
        <f aca="false">IF(ISNUMBER(C1419),C1419,AP1419)-AQ1419</f>
        <v>6652.78821278062</v>
      </c>
      <c r="AS1419" s="31" t="n">
        <f aca="false">IF(ISNUMBER(C1419),C1419-AP1419,0)</f>
        <v>-71.0670395181678</v>
      </c>
      <c r="AT1419" s="32"/>
      <c r="AU1419" s="33"/>
      <c r="AV1419" s="33"/>
      <c r="AW1419" s="31"/>
      <c r="AX1419" s="31"/>
    </row>
    <row r="1420" customFormat="false" ht="16.5" hidden="false" customHeight="true" outlineLevel="0" collapsed="false">
      <c r="A1420" s="23" t="n">
        <v>1419</v>
      </c>
      <c r="B1420" s="24" t="n">
        <v>43203</v>
      </c>
      <c r="C1420" s="23" t="n">
        <v>9857</v>
      </c>
      <c r="D1420" s="25" t="n">
        <v>2646.502</v>
      </c>
      <c r="E1420" s="25" t="n">
        <v>234000</v>
      </c>
      <c r="F1420" s="25"/>
      <c r="G1420" s="25" t="n">
        <v>66.022</v>
      </c>
      <c r="H1420" s="25" t="n">
        <v>71.244</v>
      </c>
      <c r="I1420" s="25" t="n">
        <v>2.694</v>
      </c>
      <c r="J1420" s="25" t="n">
        <v>20037.088</v>
      </c>
      <c r="K1420" s="25" t="n">
        <v>775826</v>
      </c>
      <c r="L1420" s="25" t="n">
        <v>969</v>
      </c>
      <c r="M1420" s="25" t="n">
        <v>17.447</v>
      </c>
      <c r="N1420" s="25" t="n">
        <v>244736</v>
      </c>
      <c r="O1420" s="25" t="n">
        <v>13738.7</v>
      </c>
      <c r="P1420" s="25" t="n">
        <v>3830785</v>
      </c>
      <c r="Q1420" s="25" t="n">
        <v>160000</v>
      </c>
      <c r="R1420" s="25" t="n">
        <v>22435</v>
      </c>
      <c r="S1420" s="25" t="n">
        <v>13.148</v>
      </c>
      <c r="T1420" s="25" t="n">
        <v>131.4</v>
      </c>
      <c r="U1420" s="25" t="n">
        <v>17</v>
      </c>
      <c r="V1420" s="25" t="n">
        <v>91</v>
      </c>
      <c r="W1420" s="25" t="n">
        <v>107.6837</v>
      </c>
      <c r="X1420" s="25" t="n">
        <v>3.33333333333333</v>
      </c>
      <c r="Y1420" s="25" t="n">
        <v>2.83190846443176</v>
      </c>
      <c r="Z1420" s="25" t="n">
        <v>60.0754203796387</v>
      </c>
      <c r="AA1420" s="25" t="n">
        <v>326860</v>
      </c>
      <c r="AB1420" s="26"/>
      <c r="AC1420" s="27" t="n">
        <v>0</v>
      </c>
      <c r="AD1420" s="28" t="n">
        <v>93.1</v>
      </c>
      <c r="AE1420" s="28" t="n">
        <v>5.9</v>
      </c>
      <c r="AF1420" s="27"/>
      <c r="AG1420" s="29" t="n">
        <f aca="false">6753.47943187+0.36116788*I1420+0.01252571*N1420-22.85359542*V1420+0.00407811*AA1420-0.00067349*E1420</f>
        <v>8915.64177207872</v>
      </c>
      <c r="AH1420" s="29" t="n">
        <f aca="false">A1420*'Simple Linear Regression'!$B$18+'Simple Linear Regression'!$B$17</f>
        <v>9095.79596900042</v>
      </c>
      <c r="AI1420" s="29" t="n">
        <f aca="false">7491.3971+0.0137554*N1420-0.00058829*E1420-34.3283*V1420+0.30565*L1420+54.6031*M1420</f>
        <v>8845.1386501</v>
      </c>
      <c r="AJ1420" s="29" t="n">
        <f aca="false">7491.3971-0.00058829*E1420+0.30565*L1420+54.6031*M1420+0.0137554*N1420-34.3283*V1420</f>
        <v>8845.1386501</v>
      </c>
      <c r="AK1420" s="30" t="n">
        <f aca="false">11611.58410651-152.38769329*I694+0.00324611*N694-2.92151591*V694-0.00770426*AA694-0.00077781*E694</f>
        <v>9255.13414625611</v>
      </c>
      <c r="AL1420" s="29" t="n">
        <f aca="false">2192.59+2373.87*I1420+0.0316653*N1420-15.7623*V1420+0.00202406*AA1420-0.000740146*E1420-0.00963493*(I1420*N1420)</f>
        <v>9038.96509687488</v>
      </c>
      <c r="AM1420" s="30" t="n">
        <f aca="false">5205.907083+122.0638992*I1420+13.609808*(N1420/1000)-1.245906883*AD1420+0.7746840854*AE1420-134.2474226*AC1420-1547.125689*IF(AND(B1420&gt;=DATE(2020,3,20),B1420&lt;=DATE(2020,6,26)),1,0)</f>
        <v>8754.13390342936</v>
      </c>
      <c r="AN1420" s="30" t="n">
        <f aca="false">IF(ISNUMBER(C1421),C1421,AN1421)-0.8328750492*(AD1422-AD1421)+3.274150872*(AE1422-AE1421)+0.7954612886*((IF(ISNUMBER(C1421),C1421,AN1421)-IF(ISNUMBER(C1420),C1420,AN1420))-(-0.8328750492*(AD1421-AD1420)+3.274150872*(AE1421-AE1420)))-1.394571582*AO1421+0.4181414112*AO1420</f>
        <v>8494.75752212164</v>
      </c>
      <c r="AP1420" s="31" t="n">
        <f aca="false">AQ1420+AR1419+'ARIMAX(1,1,1) Model'!$C$19*(AR1419-AR1418)+'ARIMAX(1,1,1) Model'!$C$20*AS1419</f>
        <v>9335.23524245444</v>
      </c>
      <c r="AQ1420" s="31" t="n">
        <f aca="false">'ARIMAX(1,1,1) Model'!$C$6*I1420+'ARIMAX(1,1,1) Model'!$C$7*N1420/1000+'ARIMAX(1,1,1) Model'!$C$8*AD1420+'ARIMAX(1,1,1) Model'!$C$9*AE1420+'ARIMAX(1,1,1) Model'!$C$10*AC1420+'ARIMAX(1,1,1) Model'!$C$11*IF(AND(B1420&gt;='ARIMAX(1,1,1) Model'!$C$25,B1420&lt;='ARIMAX(1,1,1) Model'!$C$26),1,0)+'ARIMAX(1,1,1) Model'!$C$12*E1420/1000+'ARIMAX(1,1,1) Model'!$C$13*V1420+'ARIMAX(1,1,1) Model'!$C$14*A1420+'ARIMAX(1,1,1) Model'!$C$15*SIN(2*PI()*A1420/'ARIMAX(1,1,1) Model'!$C$24)+'ARIMAX(1,1,1) Model'!$C$16*COS(2*PI()*A1420/'ARIMAX(1,1,1) Model'!$C$24)+'ARIMAX(1,1,1) Model'!$C$17*SIN(4*PI()*A1420/'ARIMAX(1,1,1) Model'!$C$24)+'ARIMAX(1,1,1) Model'!$C$18*COS(4*PI()*A1420/'ARIMAX(1,1,1) Model'!$C$24)</f>
        <v>2614.96384063723</v>
      </c>
      <c r="AR1420" s="31" t="n">
        <f aca="false">IF(ISNUMBER(C1420),C1420,AP1420)-AQ1420</f>
        <v>7242.03615936277</v>
      </c>
      <c r="AS1420" s="31" t="n">
        <f aca="false">IF(ISNUMBER(C1420),C1420-AP1420,0)</f>
        <v>521.764757545556</v>
      </c>
      <c r="AT1420" s="32"/>
      <c r="AU1420" s="33"/>
      <c r="AV1420" s="33"/>
      <c r="AW1420" s="31"/>
      <c r="AX1420" s="31"/>
    </row>
    <row r="1421" customFormat="false" ht="16.5" hidden="false" customHeight="true" outlineLevel="0" collapsed="false">
      <c r="A1421" s="23" t="n">
        <v>1420</v>
      </c>
      <c r="B1421" s="24" t="n">
        <v>43210</v>
      </c>
      <c r="C1421" s="23" t="n">
        <v>9083</v>
      </c>
      <c r="D1421" s="25" t="n">
        <v>2691.228</v>
      </c>
      <c r="E1421" s="25" t="n">
        <v>236000</v>
      </c>
      <c r="F1421" s="25"/>
      <c r="G1421" s="25" t="n">
        <v>67.546</v>
      </c>
      <c r="H1421" s="25" t="n">
        <v>73.392</v>
      </c>
      <c r="I1421" s="25" t="n">
        <v>2.747</v>
      </c>
      <c r="J1421" s="25" t="n">
        <v>20037.088</v>
      </c>
      <c r="K1421" s="25" t="n">
        <v>775826</v>
      </c>
      <c r="L1421" s="25" t="n">
        <v>969</v>
      </c>
      <c r="M1421" s="25" t="n">
        <v>17.662</v>
      </c>
      <c r="N1421" s="25" t="n">
        <v>227759</v>
      </c>
      <c r="O1421" s="25" t="n">
        <v>13738.7</v>
      </c>
      <c r="P1421" s="25" t="n">
        <v>3830785</v>
      </c>
      <c r="Q1421" s="25" t="n">
        <v>160000</v>
      </c>
      <c r="R1421" s="25" t="n">
        <v>22435</v>
      </c>
      <c r="S1421" s="25" t="n">
        <v>13.148</v>
      </c>
      <c r="T1421" s="25" t="n">
        <v>131.4</v>
      </c>
      <c r="U1421" s="25" t="n">
        <v>17</v>
      </c>
      <c r="V1421" s="25" t="n">
        <v>91</v>
      </c>
      <c r="W1421" s="25" t="n">
        <v>107.30944</v>
      </c>
      <c r="X1421" s="25" t="n">
        <v>3.33333333333333</v>
      </c>
      <c r="Y1421" s="25" t="n">
        <v>2.75228834152222</v>
      </c>
      <c r="Z1421" s="25" t="n">
        <v>60.0754203796387</v>
      </c>
      <c r="AA1421" s="25" t="n">
        <v>326860</v>
      </c>
      <c r="AB1421" s="26"/>
      <c r="AC1421" s="27" t="n">
        <v>0</v>
      </c>
      <c r="AD1421" s="28" t="n">
        <v>94.6</v>
      </c>
      <c r="AE1421" s="28" t="n">
        <v>4.3</v>
      </c>
      <c r="AF1421" s="27"/>
      <c r="AG1421" s="29" t="n">
        <f aca="false">6753.47943187+0.36116788*I1421+0.01252571*N1421-22.85359542*V1421+0.00407811*AA1421-0.00067349*E1421</f>
        <v>8701.66495530636</v>
      </c>
      <c r="AH1421" s="29" t="n">
        <f aca="false">A1421*'Simple Linear Regression'!$B$18+'Simple Linear Regression'!$B$17</f>
        <v>9096.64900608432</v>
      </c>
      <c r="AI1421" s="29" t="n">
        <f aca="false">7491.3971+0.0137554*N1421-0.00058829*E1421-34.3283*V1421+0.30565*L1421+54.6031*M1421</f>
        <v>8622.1763108</v>
      </c>
      <c r="AJ1421" s="29" t="n">
        <f aca="false">7491.3971-0.00058829*E1421+0.30565*L1421+54.6031*M1421+0.0137554*N1421-34.3283*V1421</f>
        <v>8622.1763108</v>
      </c>
      <c r="AK1421" s="30" t="n">
        <f aca="false">11611.58410651-152.38769329*I695+0.00324611*N695-2.92151591*V695-0.00770426*AA695-0.00077781*E695</f>
        <v>9350.35535190607</v>
      </c>
      <c r="AL1421" s="29" t="n">
        <f aca="false">2192.59+2373.87*I1421+0.0316653*N1421-15.7623*V1421+0.00202406*AA1421-0.000740146*E1421-0.00963493*(I1421*N1421)</f>
        <v>8950.07621422311</v>
      </c>
      <c r="AM1421" s="30" t="n">
        <f aca="false">5205.907083+122.0638992*I1421+13.609808*(N1421/1000)-1.245906883*AD1421+0.7746840854*AE1421-134.2474226*AC1421-1547.125689*IF(AND(B1421&gt;=DATE(2020,3,20),B1421&lt;=DATE(2020,6,26)),1,0)</f>
        <v>8526.44122480982</v>
      </c>
      <c r="AN1421" s="30" t="n">
        <f aca="false">IF(ISNUMBER(C1422),C1422,AN1422)-0.8328750492*(AD1423-AD1422)+3.274150872*(AE1423-AE1422)+0.7954612886*((IF(ISNUMBER(C1422),C1422,AN1422)-IF(ISNUMBER(C1421),C1421,AN1421))-(-0.8328750492*(AD1422-AD1421)+3.274150872*(AE1422-AE1421)))-1.394571582*AO1422+0.4181414112*AO1421</f>
        <v>9154.56028868078</v>
      </c>
      <c r="AP1421" s="31" t="n">
        <f aca="false">AQ1421+AR1420+'ARIMAX(1,1,1) Model'!$C$19*(AR1420-AR1419)+'ARIMAX(1,1,1) Model'!$C$20*AS1420</f>
        <v>9469.71004838804</v>
      </c>
      <c r="AQ1421" s="31" t="n">
        <f aca="false">'ARIMAX(1,1,1) Model'!$C$6*I1421+'ARIMAX(1,1,1) Model'!$C$7*N1421/1000+'ARIMAX(1,1,1) Model'!$C$8*AD1421+'ARIMAX(1,1,1) Model'!$C$9*AE1421+'ARIMAX(1,1,1) Model'!$C$10*AC1421+'ARIMAX(1,1,1) Model'!$C$11*IF(AND(B1421&gt;='ARIMAX(1,1,1) Model'!$C$25,B1421&lt;='ARIMAX(1,1,1) Model'!$C$26),1,0)+'ARIMAX(1,1,1) Model'!$C$12*E1421/1000+'ARIMAX(1,1,1) Model'!$C$13*V1421+'ARIMAX(1,1,1) Model'!$C$14*A1421+'ARIMAX(1,1,1) Model'!$C$15*SIN(2*PI()*A1421/'ARIMAX(1,1,1) Model'!$C$24)+'ARIMAX(1,1,1) Model'!$C$16*COS(2*PI()*A1421/'ARIMAX(1,1,1) Model'!$C$24)+'ARIMAX(1,1,1) Model'!$C$17*SIN(4*PI()*A1421/'ARIMAX(1,1,1) Model'!$C$24)+'ARIMAX(1,1,1) Model'!$C$18*COS(4*PI()*A1421/'ARIMAX(1,1,1) Model'!$C$24)</f>
        <v>2639.83541127113</v>
      </c>
      <c r="AR1421" s="31" t="n">
        <f aca="false">IF(ISNUMBER(C1421),C1421,AP1421)-AQ1421</f>
        <v>6443.16458872887</v>
      </c>
      <c r="AS1421" s="31" t="n">
        <f aca="false">IF(ISNUMBER(C1421),C1421-AP1421,0)</f>
        <v>-386.710048388044</v>
      </c>
      <c r="AT1421" s="32"/>
      <c r="AU1421" s="33"/>
      <c r="AV1421" s="33"/>
      <c r="AW1421" s="31"/>
      <c r="AX1421" s="31"/>
    </row>
    <row r="1422" customFormat="false" ht="16.5" hidden="false" customHeight="true" outlineLevel="0" collapsed="false">
      <c r="A1422" s="23" t="n">
        <v>1421</v>
      </c>
      <c r="B1422" s="24" t="n">
        <v>43217</v>
      </c>
      <c r="C1422" s="23" t="n">
        <v>9090</v>
      </c>
      <c r="D1422" s="25" t="n">
        <v>2656.22</v>
      </c>
      <c r="E1422" s="25" t="n">
        <v>207000</v>
      </c>
      <c r="F1422" s="25"/>
      <c r="G1422" s="25" t="n">
        <v>67.912</v>
      </c>
      <c r="H1422" s="25" t="n">
        <v>74.982</v>
      </c>
      <c r="I1422" s="25" t="n">
        <v>2.798</v>
      </c>
      <c r="J1422" s="25" t="n">
        <v>20037.088</v>
      </c>
      <c r="K1422" s="25" t="n">
        <v>775826</v>
      </c>
      <c r="L1422" s="25" t="n">
        <v>969</v>
      </c>
      <c r="M1422" s="25" t="n">
        <v>17.662</v>
      </c>
      <c r="N1422" s="25" t="n">
        <v>227759</v>
      </c>
      <c r="O1422" s="25" t="n">
        <v>13738.7</v>
      </c>
      <c r="P1422" s="25" t="n">
        <v>3830785</v>
      </c>
      <c r="Q1422" s="25" t="n">
        <v>160000</v>
      </c>
      <c r="R1422" s="25" t="n">
        <v>22435</v>
      </c>
      <c r="S1422" s="25" t="n">
        <v>13.148</v>
      </c>
      <c r="T1422" s="25" t="n">
        <v>131.4</v>
      </c>
      <c r="U1422" s="25" t="n">
        <v>17</v>
      </c>
      <c r="V1422" s="25" t="n">
        <v>91</v>
      </c>
      <c r="W1422" s="25" t="n">
        <v>107.38038</v>
      </c>
      <c r="X1422" s="25" t="n">
        <v>3.33333333333333</v>
      </c>
      <c r="Y1422" s="25" t="n">
        <v>2.75228834152222</v>
      </c>
      <c r="Z1422" s="25" t="n">
        <v>60.0754203796387</v>
      </c>
      <c r="AA1422" s="25" t="n">
        <v>326860</v>
      </c>
      <c r="AB1422" s="26"/>
      <c r="AC1422" s="27" t="n">
        <v>0</v>
      </c>
      <c r="AD1422" s="28" t="n">
        <v>64.7</v>
      </c>
      <c r="AE1422" s="28" t="n">
        <v>3.5</v>
      </c>
      <c r="AF1422" s="27"/>
      <c r="AG1422" s="29" t="n">
        <f aca="false">6753.47943187+0.36116788*I1422+0.01252571*N1422-22.85359542*V1422+0.00407811*AA1422-0.00067349*E1422</f>
        <v>8721.21458486824</v>
      </c>
      <c r="AH1422" s="29" t="n">
        <f aca="false">A1422*'Simple Linear Regression'!$B$18+'Simple Linear Regression'!$B$17</f>
        <v>9097.50204316823</v>
      </c>
      <c r="AI1422" s="29" t="n">
        <f aca="false">7491.3971+0.0137554*N1422-0.00058829*E1422-34.3283*V1422+0.30565*L1422+54.6031*M1422</f>
        <v>8639.2367208</v>
      </c>
      <c r="AJ1422" s="29" t="n">
        <f aca="false">7491.3971-0.00058829*E1422+0.30565*L1422+54.6031*M1422+0.0137554*N1422-34.3283*V1422</f>
        <v>8639.2367208</v>
      </c>
      <c r="AK1422" s="30" t="n">
        <f aca="false">11611.58410651-152.38769329*I696+0.00324611*N696-2.92151591*V696-0.00770426*AA696-0.00077781*E696</f>
        <v>9348.63780032144</v>
      </c>
      <c r="AL1422" s="29" t="n">
        <f aca="false">2192.59+2373.87*I1422+0.0316653*N1422-15.7623*V1422+0.00202406*AA1422-0.000740146*E1422-0.00963493*(I1422*N1422)</f>
        <v>8980.69127510774</v>
      </c>
      <c r="AM1422" s="30" t="n">
        <f aca="false">5205.907083+122.0638992*I1422+13.609808*(N1422/1000)-1.245906883*AD1422+0.7746840854*AE1422-134.2474226*AC1422-1547.125689*IF(AND(B1422&gt;=DATE(2020,3,20),B1422&lt;=DATE(2020,6,26)),1,0)</f>
        <v>8569.2993522024</v>
      </c>
      <c r="AN1422" s="30" t="n">
        <f aca="false">IF(ISNUMBER(C1423),C1423,AN1423)-0.8328750492*(AD1424-AD1423)+3.274150872*(AE1424-AE1423)+0.7954612886*((IF(ISNUMBER(C1423),C1423,AN1423)-IF(ISNUMBER(C1422),C1422,AN1422))-(-0.8328750492*(AD1423-AD1422)+3.274150872*(AE1423-AE1422)))-1.394571582*AO1423+0.4181414112*AO1422</f>
        <v>10279.4945396095</v>
      </c>
      <c r="AP1422" s="31" t="n">
        <f aca="false">AQ1422+AR1421+'ARIMAX(1,1,1) Model'!$C$19*(AR1421-AR1420)+'ARIMAX(1,1,1) Model'!$C$20*AS1421</f>
        <v>9391.68821292633</v>
      </c>
      <c r="AQ1422" s="31" t="n">
        <f aca="false">'ARIMAX(1,1,1) Model'!$C$6*I1422+'ARIMAX(1,1,1) Model'!$C$7*N1422/1000+'ARIMAX(1,1,1) Model'!$C$8*AD1422+'ARIMAX(1,1,1) Model'!$C$9*AE1422+'ARIMAX(1,1,1) Model'!$C$10*AC1422+'ARIMAX(1,1,1) Model'!$C$11*IF(AND(B1422&gt;='ARIMAX(1,1,1) Model'!$C$25,B1422&lt;='ARIMAX(1,1,1) Model'!$C$26),1,0)+'ARIMAX(1,1,1) Model'!$C$12*E1422/1000+'ARIMAX(1,1,1) Model'!$C$13*V1422+'ARIMAX(1,1,1) Model'!$C$14*A1422+'ARIMAX(1,1,1) Model'!$C$15*SIN(2*PI()*A1422/'ARIMAX(1,1,1) Model'!$C$24)+'ARIMAX(1,1,1) Model'!$C$16*COS(2*PI()*A1422/'ARIMAX(1,1,1) Model'!$C$24)+'ARIMAX(1,1,1) Model'!$C$17*SIN(4*PI()*A1422/'ARIMAX(1,1,1) Model'!$C$24)+'ARIMAX(1,1,1) Model'!$C$18*COS(4*PI()*A1422/'ARIMAX(1,1,1) Model'!$C$24)</f>
        <v>2678.36755243889</v>
      </c>
      <c r="AR1422" s="31" t="n">
        <f aca="false">IF(ISNUMBER(C1422),C1422,AP1422)-AQ1422</f>
        <v>6411.63244756111</v>
      </c>
      <c r="AS1422" s="31" t="n">
        <f aca="false">IF(ISNUMBER(C1422),C1422-AP1422,0)</f>
        <v>-301.688212926334</v>
      </c>
      <c r="AT1422" s="32"/>
      <c r="AU1422" s="33"/>
      <c r="AV1422" s="33"/>
      <c r="AW1422" s="31"/>
      <c r="AX1422" s="31"/>
    </row>
    <row r="1423" customFormat="false" ht="16.5" hidden="false" customHeight="true" outlineLevel="0" collapsed="false">
      <c r="A1423" s="23" t="n">
        <v>1422</v>
      </c>
      <c r="B1423" s="24" t="n">
        <v>43224</v>
      </c>
      <c r="C1423" s="23" t="n">
        <v>9775</v>
      </c>
      <c r="D1423" s="25" t="n">
        <v>2646.334</v>
      </c>
      <c r="E1423" s="25" t="n">
        <v>209000</v>
      </c>
      <c r="F1423" s="25"/>
      <c r="G1423" s="25" t="n">
        <v>68.382</v>
      </c>
      <c r="H1423" s="25" t="n">
        <v>74.422</v>
      </c>
      <c r="I1423" s="25" t="n">
        <v>2.846</v>
      </c>
      <c r="J1423" s="25" t="n">
        <v>20037.088</v>
      </c>
      <c r="K1423" s="25" t="n">
        <v>775826</v>
      </c>
      <c r="L1423" s="25" t="n">
        <v>969</v>
      </c>
      <c r="M1423" s="25" t="n">
        <v>17.662</v>
      </c>
      <c r="N1423" s="25" t="n">
        <v>227759</v>
      </c>
      <c r="O1423" s="25" t="n">
        <v>13738.7</v>
      </c>
      <c r="P1423" s="25" t="n">
        <v>3830785</v>
      </c>
      <c r="Q1423" s="25" t="n">
        <v>160000</v>
      </c>
      <c r="R1423" s="25" t="n">
        <v>22435</v>
      </c>
      <c r="S1423" s="25" t="n">
        <v>13.148</v>
      </c>
      <c r="T1423" s="25" t="n">
        <v>131.4</v>
      </c>
      <c r="U1423" s="25" t="n">
        <v>17</v>
      </c>
      <c r="V1423" s="25" t="n">
        <v>91</v>
      </c>
      <c r="W1423" s="25" t="n">
        <v>109.12132</v>
      </c>
      <c r="X1423" s="25" t="n">
        <v>3.33333333333333</v>
      </c>
      <c r="Y1423" s="25" t="n">
        <v>2.75228834152222</v>
      </c>
      <c r="Z1423" s="25" t="n">
        <v>60.0754203796387</v>
      </c>
      <c r="AA1423" s="25" t="n">
        <v>326860</v>
      </c>
      <c r="AB1423" s="26"/>
      <c r="AC1423" s="27" t="n">
        <v>0</v>
      </c>
      <c r="AD1423" s="28" t="n">
        <v>34.7</v>
      </c>
      <c r="AE1423" s="28" t="n">
        <v>19.3</v>
      </c>
      <c r="AF1423" s="27"/>
      <c r="AG1423" s="29" t="n">
        <f aca="false">6753.47943187+0.36116788*I1423+0.01252571*N1423-22.85359542*V1423+0.00407811*AA1423-0.00067349*E1423</f>
        <v>8719.88494092648</v>
      </c>
      <c r="AH1423" s="29" t="n">
        <f aca="false">A1423*'Simple Linear Regression'!$B$18+'Simple Linear Regression'!$B$17</f>
        <v>9098.35508025213</v>
      </c>
      <c r="AI1423" s="29" t="n">
        <f aca="false">7491.3971+0.0137554*N1423-0.00058829*E1423-34.3283*V1423+0.30565*L1423+54.6031*M1423</f>
        <v>8638.0601408</v>
      </c>
      <c r="AJ1423" s="29" t="n">
        <f aca="false">7491.3971-0.00058829*E1423+0.30565*L1423+54.6031*M1423+0.0137554*N1423-34.3283*V1423</f>
        <v>8638.0601408</v>
      </c>
      <c r="AK1423" s="30" t="n">
        <f aca="false">11611.58410651-152.38769329*I697+0.00324611*N697-2.92151591*V697-0.00770426*AA697-0.00077781*E697</f>
        <v>9354.50789033421</v>
      </c>
      <c r="AL1423" s="29" t="n">
        <f aca="false">2192.59+2373.87*I1423+0.0316653*N1423-15.7623*V1423+0.00202406*AA1423-0.000740146*E1423-0.00963493*(I1423*N1423)</f>
        <v>8987.82352605798</v>
      </c>
      <c r="AM1423" s="30" t="n">
        <f aca="false">5205.907083+122.0638992*I1423+13.609808*(N1423/1000)-1.245906883*AD1423+0.7746840854*AE1423-134.2474226*AC1423-1547.125689*IF(AND(B1423&gt;=DATE(2020,3,20),B1423&lt;=DATE(2020,6,26)),1,0)</f>
        <v>8624.77563440332</v>
      </c>
      <c r="AN1423" s="30" t="n">
        <f aca="false">IF(ISNUMBER(C1424),C1424,AN1424)-0.8328750492*(AD1425-AD1424)+3.274150872*(AE1425-AE1424)+0.7954612886*((IF(ISNUMBER(C1424),C1424,AN1424)-IF(ISNUMBER(C1423),C1423,AN1423))-(-0.8328750492*(AD1424-AD1423)+3.274150872*(AE1424-AE1423)))-1.394571582*AO1424+0.4181414112*AO1423</f>
        <v>9342.29081501983</v>
      </c>
      <c r="AP1423" s="31" t="n">
        <f aca="false">AQ1423+AR1422+'ARIMAX(1,1,1) Model'!$C$19*(AR1422-AR1421)+'ARIMAX(1,1,1) Model'!$C$20*AS1422</f>
        <v>9419.57359409522</v>
      </c>
      <c r="AQ1423" s="31" t="n">
        <f aca="false">'ARIMAX(1,1,1) Model'!$C$6*I1423+'ARIMAX(1,1,1) Model'!$C$7*N1423/1000+'ARIMAX(1,1,1) Model'!$C$8*AD1423+'ARIMAX(1,1,1) Model'!$C$9*AE1423+'ARIMAX(1,1,1) Model'!$C$10*AC1423+'ARIMAX(1,1,1) Model'!$C$11*IF(AND(B1423&gt;='ARIMAX(1,1,1) Model'!$C$25,B1423&lt;='ARIMAX(1,1,1) Model'!$C$26),1,0)+'ARIMAX(1,1,1) Model'!$C$12*E1423/1000+'ARIMAX(1,1,1) Model'!$C$13*V1423+'ARIMAX(1,1,1) Model'!$C$14*A1423+'ARIMAX(1,1,1) Model'!$C$15*SIN(2*PI()*A1423/'ARIMAX(1,1,1) Model'!$C$24)+'ARIMAX(1,1,1) Model'!$C$16*COS(2*PI()*A1423/'ARIMAX(1,1,1) Model'!$C$24)+'ARIMAX(1,1,1) Model'!$C$17*SIN(4*PI()*A1423/'ARIMAX(1,1,1) Model'!$C$24)+'ARIMAX(1,1,1) Model'!$C$18*COS(4*PI()*A1423/'ARIMAX(1,1,1) Model'!$C$24)</f>
        <v>2739.4719489052</v>
      </c>
      <c r="AR1423" s="31" t="n">
        <f aca="false">IF(ISNUMBER(C1423),C1423,AP1423)-AQ1423</f>
        <v>7035.5280510948</v>
      </c>
      <c r="AS1423" s="31" t="n">
        <f aca="false">IF(ISNUMBER(C1423),C1423-AP1423,0)</f>
        <v>355.42640590478</v>
      </c>
      <c r="AT1423" s="32"/>
      <c r="AU1423" s="33"/>
      <c r="AV1423" s="33"/>
      <c r="AW1423" s="31"/>
      <c r="AX1423" s="31"/>
    </row>
    <row r="1424" customFormat="false" ht="16.5" hidden="false" customHeight="true" outlineLevel="0" collapsed="false">
      <c r="A1424" s="23" t="n">
        <v>1423</v>
      </c>
      <c r="B1424" s="24" t="n">
        <v>43231</v>
      </c>
      <c r="C1424" s="23" t="n">
        <v>9531</v>
      </c>
      <c r="D1424" s="25" t="n">
        <v>2698.626</v>
      </c>
      <c r="E1424" s="25" t="n">
        <v>211000</v>
      </c>
      <c r="F1424" s="25"/>
      <c r="G1424" s="25" t="n">
        <v>70.556</v>
      </c>
      <c r="H1424" s="25" t="n">
        <v>76.68</v>
      </c>
      <c r="I1424" s="25" t="n">
        <v>2.845</v>
      </c>
      <c r="J1424" s="25" t="n">
        <v>20328.553</v>
      </c>
      <c r="K1424" s="25" t="n">
        <v>775826</v>
      </c>
      <c r="L1424" s="25" t="n">
        <v>989</v>
      </c>
      <c r="M1424" s="25" t="n">
        <v>17.662</v>
      </c>
      <c r="N1424" s="25" t="n">
        <v>227759</v>
      </c>
      <c r="O1424" s="25" t="n">
        <v>13793.2</v>
      </c>
      <c r="P1424" s="25" t="n">
        <v>3830785</v>
      </c>
      <c r="Q1424" s="25" t="n">
        <v>160000</v>
      </c>
      <c r="R1424" s="25" t="n">
        <v>22435</v>
      </c>
      <c r="S1424" s="25" t="n">
        <v>13.148</v>
      </c>
      <c r="T1424" s="25" t="n">
        <v>132.4</v>
      </c>
      <c r="U1424" s="25" t="n">
        <v>17</v>
      </c>
      <c r="V1424" s="25" t="n">
        <v>88</v>
      </c>
      <c r="W1424" s="25" t="n">
        <v>109.93472</v>
      </c>
      <c r="X1424" s="25" t="n">
        <v>3.33333333333333</v>
      </c>
      <c r="Y1424" s="25" t="n">
        <v>2.75228834152222</v>
      </c>
      <c r="Z1424" s="25" t="n">
        <v>60.0754203796387</v>
      </c>
      <c r="AA1424" s="25" t="n">
        <v>326860</v>
      </c>
      <c r="AB1424" s="26"/>
      <c r="AC1424" s="27" t="n">
        <v>0</v>
      </c>
      <c r="AD1424" s="28" t="n">
        <v>17.4</v>
      </c>
      <c r="AE1424" s="28" t="n">
        <v>21.2</v>
      </c>
      <c r="AF1424" s="27"/>
      <c r="AG1424" s="29" t="n">
        <f aca="false">6753.47943187+0.36116788*I1424+0.01252571*N1424-22.85359542*V1424+0.00407811*AA1424-0.00067349*E1424</f>
        <v>8787.0983860186</v>
      </c>
      <c r="AH1424" s="29" t="n">
        <f aca="false">A1424*'Simple Linear Regression'!$B$18+'Simple Linear Regression'!$B$17</f>
        <v>9099.20811733604</v>
      </c>
      <c r="AI1424" s="29" t="n">
        <f aca="false">7491.3971+0.0137554*N1424-0.00058829*E1424-34.3283*V1424+0.30565*L1424+54.6031*M1424</f>
        <v>8745.9814608</v>
      </c>
      <c r="AJ1424" s="29" t="n">
        <f aca="false">7491.3971-0.00058829*E1424+0.30565*L1424+54.6031*M1424+0.0137554*N1424-34.3283*V1424</f>
        <v>8745.9814608</v>
      </c>
      <c r="AK1424" s="30" t="n">
        <f aca="false">11611.58410651-152.38769329*I698+0.00324611*N698-2.92151591*V698-0.00770426*AA698-0.00077781*E698</f>
        <v>9343.97435589314</v>
      </c>
      <c r="AL1424" s="29" t="n">
        <f aca="false">2192.59+2373.87*I1424+0.0316653*N1424-15.7623*V1424+0.00202406*AA1424-0.000740146*E1424-0.00963493*(I1424*N1424)</f>
        <v>9033.45070607985</v>
      </c>
      <c r="AM1424" s="30" t="n">
        <f aca="false">5205.907083+122.0638992*I1424+13.609808*(N1424/1000)-1.245906883*AD1424+0.7746840854*AE1424-134.2474226*AC1424-1547.125689*IF(AND(B1424&gt;=DATE(2020,3,20),B1424&lt;=DATE(2020,6,26)),1,0)</f>
        <v>8647.67965934228</v>
      </c>
      <c r="AN1424" s="30" t="n">
        <f aca="false">IF(ISNUMBER(C1425),C1425,AN1425)-0.8328750492*(AD1426-AD1425)+3.274150872*(AE1426-AE1425)+0.7954612886*((IF(ISNUMBER(C1425),C1425,AN1425)-IF(ISNUMBER(C1424),C1424,AN1424))-(-0.8328750492*(AD1425-AD1424)+3.274150872*(AE1425-AE1424)))-1.394571582*AO1425+0.4181414112*AO1424</f>
        <v>9811.98570728404</v>
      </c>
      <c r="AP1424" s="31" t="n">
        <f aca="false">AQ1424+AR1423+'ARIMAX(1,1,1) Model'!$C$19*(AR1423-AR1422)+'ARIMAX(1,1,1) Model'!$C$20*AS1423</f>
        <v>9499.15654612886</v>
      </c>
      <c r="AQ1424" s="31" t="n">
        <f aca="false">'ARIMAX(1,1,1) Model'!$C$6*I1424+'ARIMAX(1,1,1) Model'!$C$7*N1424/1000+'ARIMAX(1,1,1) Model'!$C$8*AD1424+'ARIMAX(1,1,1) Model'!$C$9*AE1424+'ARIMAX(1,1,1) Model'!$C$10*AC1424+'ARIMAX(1,1,1) Model'!$C$11*IF(AND(B1424&gt;='ARIMAX(1,1,1) Model'!$C$25,B1424&lt;='ARIMAX(1,1,1) Model'!$C$26),1,0)+'ARIMAX(1,1,1) Model'!$C$12*E1424/1000+'ARIMAX(1,1,1) Model'!$C$13*V1424+'ARIMAX(1,1,1) Model'!$C$14*A1424+'ARIMAX(1,1,1) Model'!$C$15*SIN(2*PI()*A1424/'ARIMAX(1,1,1) Model'!$C$24)+'ARIMAX(1,1,1) Model'!$C$16*COS(2*PI()*A1424/'ARIMAX(1,1,1) Model'!$C$24)+'ARIMAX(1,1,1) Model'!$C$17*SIN(4*PI()*A1424/'ARIMAX(1,1,1) Model'!$C$24)+'ARIMAX(1,1,1) Model'!$C$18*COS(4*PI()*A1424/'ARIMAX(1,1,1) Model'!$C$24)</f>
        <v>2722.69237047819</v>
      </c>
      <c r="AR1424" s="31" t="n">
        <f aca="false">IF(ISNUMBER(C1424),C1424,AP1424)-AQ1424</f>
        <v>6808.30762952181</v>
      </c>
      <c r="AS1424" s="31" t="n">
        <f aca="false">IF(ISNUMBER(C1424),C1424-AP1424,0)</f>
        <v>31.8434538711444</v>
      </c>
      <c r="AT1424" s="32"/>
      <c r="AU1424" s="33"/>
      <c r="AV1424" s="33"/>
      <c r="AW1424" s="31"/>
      <c r="AX1424" s="31"/>
    </row>
    <row r="1425" customFormat="false" ht="16.5" hidden="false" customHeight="true" outlineLevel="0" collapsed="false">
      <c r="A1425" s="23" t="n">
        <v>1424</v>
      </c>
      <c r="B1425" s="24" t="n">
        <v>43238</v>
      </c>
      <c r="C1425" s="23" t="n">
        <v>9689</v>
      </c>
      <c r="D1425" s="25" t="n">
        <v>2719.428</v>
      </c>
      <c r="E1425" s="25" t="n">
        <v>222000</v>
      </c>
      <c r="F1425" s="25"/>
      <c r="G1425" s="25" t="n">
        <v>71.296</v>
      </c>
      <c r="H1425" s="25" t="n">
        <v>78.754</v>
      </c>
      <c r="I1425" s="25" t="n">
        <v>2.873</v>
      </c>
      <c r="J1425" s="25" t="n">
        <v>20328.553</v>
      </c>
      <c r="K1425" s="25" t="n">
        <v>790699</v>
      </c>
      <c r="L1425" s="25" t="n">
        <v>989</v>
      </c>
      <c r="M1425" s="25" t="n">
        <v>17.584</v>
      </c>
      <c r="N1425" s="25" t="n">
        <v>270705</v>
      </c>
      <c r="O1425" s="25" t="n">
        <v>13793.2</v>
      </c>
      <c r="P1425" s="25" t="n">
        <v>3830785</v>
      </c>
      <c r="Q1425" s="25" t="n">
        <v>160000</v>
      </c>
      <c r="R1425" s="25" t="n">
        <v>22435</v>
      </c>
      <c r="S1425" s="25" t="n">
        <v>13.148</v>
      </c>
      <c r="T1425" s="25" t="n">
        <v>132.4</v>
      </c>
      <c r="U1425" s="25" t="n">
        <v>17</v>
      </c>
      <c r="V1425" s="25" t="n">
        <v>88</v>
      </c>
      <c r="W1425" s="25" t="n">
        <v>110.64132</v>
      </c>
      <c r="X1425" s="25" t="n">
        <v>3.33333333333333</v>
      </c>
      <c r="Y1425" s="25" t="n">
        <v>2.98084378242493</v>
      </c>
      <c r="Z1425" s="25" t="n">
        <v>65.3426284790039</v>
      </c>
      <c r="AA1425" s="25" t="n">
        <v>326860</v>
      </c>
      <c r="AB1425" s="26"/>
      <c r="AC1425" s="27" t="n">
        <v>0</v>
      </c>
      <c r="AD1425" s="28" t="n">
        <v>27.4</v>
      </c>
      <c r="AE1425" s="28" t="n">
        <v>30.4</v>
      </c>
      <c r="AF1425" s="27"/>
      <c r="AG1425" s="29" t="n">
        <f aca="false">6753.47943187+0.36116788*I1425+0.01252571*N1425-22.85359542*V1425+0.00407811*AA1425-0.00067349*E1425</f>
        <v>9317.62925037924</v>
      </c>
      <c r="AH1425" s="29" t="n">
        <f aca="false">A1425*'Simple Linear Regression'!$B$18+'Simple Linear Regression'!$B$17</f>
        <v>9100.06115441994</v>
      </c>
      <c r="AI1425" s="29" t="n">
        <f aca="false">7491.3971+0.0137554*N1425-0.00058829*E1425-34.3283*V1425+0.30565*L1425+54.6031*M1425</f>
        <v>9325.9906374</v>
      </c>
      <c r="AJ1425" s="29" t="n">
        <f aca="false">7491.3971-0.00058829*E1425+0.30565*L1425+54.6031*M1425+0.0137554*N1425-34.3283*V1425</f>
        <v>9325.9906374</v>
      </c>
      <c r="AK1425" s="30" t="n">
        <f aca="false">11611.58410651-152.38769329*I699+0.00324611*N699-2.92151591*V699-0.00770426*AA699-0.00077781*E699</f>
        <v>9362.47425501435</v>
      </c>
      <c r="AL1425" s="29" t="n">
        <f aca="false">2192.59+2373.87*I1425+0.0316653*N1425-15.7623*V1425+0.00202406*AA1425-0.000740146*E1425-0.00963493*(I1425*N1425)</f>
        <v>9201.43622230756</v>
      </c>
      <c r="AM1425" s="30" t="n">
        <f aca="false">5205.907083+122.0638992*I1425+13.609808*(N1425/1000)-1.245906883*AD1425+0.7746840854*AE1425-134.2474226*AC1425-1547.125689*IF(AND(B1425&gt;=DATE(2020,3,20),B1425&lt;=DATE(2020,6,26)),1,0)</f>
        <v>9230.25228764356</v>
      </c>
      <c r="AN1425" s="30" t="n">
        <f aca="false">IF(ISNUMBER(C1426),C1426,AN1426)-0.8328750492*(AD1427-AD1426)+3.274150872*(AE1427-AE1426)+0.7954612886*((IF(ISNUMBER(C1426),C1426,AN1426)-IF(ISNUMBER(C1425),C1425,AN1425))-(-0.8328750492*(AD1426-AD1425)+3.274150872*(AE1426-AE1425)))-1.394571582*AO1426+0.4181414112*AO1425</f>
        <v>9741.56301770034</v>
      </c>
      <c r="AP1425" s="31" t="n">
        <f aca="false">AQ1425+AR1424+'ARIMAX(1,1,1) Model'!$C$19*(AR1424-AR1423)+'ARIMAX(1,1,1) Model'!$C$20*AS1424</f>
        <v>9564.57229887817</v>
      </c>
      <c r="AQ1425" s="31" t="n">
        <f aca="false">'ARIMAX(1,1,1) Model'!$C$6*I1425+'ARIMAX(1,1,1) Model'!$C$7*N1425/1000+'ARIMAX(1,1,1) Model'!$C$8*AD1425+'ARIMAX(1,1,1) Model'!$C$9*AE1425+'ARIMAX(1,1,1) Model'!$C$10*AC1425+'ARIMAX(1,1,1) Model'!$C$11*IF(AND(B1425&gt;='ARIMAX(1,1,1) Model'!$C$25,B1425&lt;='ARIMAX(1,1,1) Model'!$C$26),1,0)+'ARIMAX(1,1,1) Model'!$C$12*E1425/1000+'ARIMAX(1,1,1) Model'!$C$13*V1425+'ARIMAX(1,1,1) Model'!$C$14*A1425+'ARIMAX(1,1,1) Model'!$C$15*SIN(2*PI()*A1425/'ARIMAX(1,1,1) Model'!$C$24)+'ARIMAX(1,1,1) Model'!$C$16*COS(2*PI()*A1425/'ARIMAX(1,1,1) Model'!$C$24)+'ARIMAX(1,1,1) Model'!$C$17*SIN(4*PI()*A1425/'ARIMAX(1,1,1) Model'!$C$24)+'ARIMAX(1,1,1) Model'!$C$18*COS(4*PI()*A1425/'ARIMAX(1,1,1) Model'!$C$24)</f>
        <v>2807.08761770269</v>
      </c>
      <c r="AR1425" s="31" t="n">
        <f aca="false">IF(ISNUMBER(C1425),C1425,AP1425)-AQ1425</f>
        <v>6881.91238229731</v>
      </c>
      <c r="AS1425" s="31" t="n">
        <f aca="false">IF(ISNUMBER(C1425),C1425-AP1425,0)</f>
        <v>124.427701121831</v>
      </c>
      <c r="AT1425" s="32"/>
      <c r="AU1425" s="33"/>
      <c r="AV1425" s="33"/>
      <c r="AW1425" s="31"/>
      <c r="AX1425" s="31"/>
    </row>
    <row r="1426" customFormat="false" ht="16.5" hidden="false" customHeight="true" outlineLevel="0" collapsed="false">
      <c r="A1426" s="23" t="n">
        <v>1425</v>
      </c>
      <c r="B1426" s="24" t="n">
        <v>43245</v>
      </c>
      <c r="C1426" s="23" t="n">
        <v>9689</v>
      </c>
      <c r="D1426" s="25" t="n">
        <v>2727.966</v>
      </c>
      <c r="E1426" s="25" t="n">
        <v>230000</v>
      </c>
      <c r="F1426" s="25"/>
      <c r="G1426" s="25" t="n">
        <v>70.978</v>
      </c>
      <c r="H1426" s="25" t="n">
        <v>78.59</v>
      </c>
      <c r="I1426" s="25" t="n">
        <v>2.923</v>
      </c>
      <c r="J1426" s="25" t="n">
        <v>20328.553</v>
      </c>
      <c r="K1426" s="25" t="n">
        <v>790699</v>
      </c>
      <c r="L1426" s="25" t="n">
        <v>989</v>
      </c>
      <c r="M1426" s="25" t="n">
        <v>17.584</v>
      </c>
      <c r="N1426" s="25" t="n">
        <v>270705</v>
      </c>
      <c r="O1426" s="25" t="n">
        <v>13793.2</v>
      </c>
      <c r="P1426" s="25" t="n">
        <v>3830785</v>
      </c>
      <c r="Q1426" s="25" t="n">
        <v>160000</v>
      </c>
      <c r="R1426" s="25" t="n">
        <v>22435</v>
      </c>
      <c r="S1426" s="25" t="n">
        <v>13.211</v>
      </c>
      <c r="T1426" s="25" t="n">
        <v>132.4</v>
      </c>
      <c r="U1426" s="25" t="n">
        <v>17</v>
      </c>
      <c r="V1426" s="25" t="n">
        <v>88</v>
      </c>
      <c r="W1426" s="25" t="n">
        <v>111.20316</v>
      </c>
      <c r="X1426" s="25" t="n">
        <v>3.33333333333333</v>
      </c>
      <c r="Y1426" s="25" t="n">
        <v>2.98084378242493</v>
      </c>
      <c r="Z1426" s="25" t="n">
        <v>65.3426284790039</v>
      </c>
      <c r="AA1426" s="25" t="n">
        <v>326860</v>
      </c>
      <c r="AB1426" s="26"/>
      <c r="AC1426" s="27" t="n">
        <v>0</v>
      </c>
      <c r="AD1426" s="28" t="n">
        <v>16.9</v>
      </c>
      <c r="AE1426" s="28" t="n">
        <v>32.2</v>
      </c>
      <c r="AF1426" s="27"/>
      <c r="AG1426" s="29" t="n">
        <f aca="false">6753.47943187+0.36116788*I1426+0.01252571*N1426-22.85359542*V1426+0.00407811*AA1426-0.00067349*E1426</f>
        <v>9312.25938877324</v>
      </c>
      <c r="AH1426" s="29" t="n">
        <f aca="false">A1426*'Simple Linear Regression'!$B$18+'Simple Linear Regression'!$B$17</f>
        <v>9100.91419150385</v>
      </c>
      <c r="AI1426" s="29" t="n">
        <f aca="false">7491.3971+0.0137554*N1426-0.00058829*E1426-34.3283*V1426+0.30565*L1426+54.6031*M1426</f>
        <v>9321.2843174</v>
      </c>
      <c r="AJ1426" s="29" t="n">
        <f aca="false">7491.3971-0.00058829*E1426+0.30565*L1426+54.6031*M1426+0.0137554*N1426-34.3283*V1426</f>
        <v>9321.2843174</v>
      </c>
      <c r="AK1426" s="30" t="n">
        <f aca="false">11611.58410651-152.38769329*I700+0.00324611*N700-2.92151591*V700-0.00770426*AA700-0.00077781*E700</f>
        <v>9358.12171429227</v>
      </c>
      <c r="AL1426" s="29" t="n">
        <f aca="false">2192.59+2373.87*I1426+0.0316653*N1426-15.7623*V1426+0.00202406*AA1426-0.000740146*E1426-0.00963493*(I1426*N1426)</f>
        <v>9183.79736802505</v>
      </c>
      <c r="AM1426" s="30" t="n">
        <f aca="false">5205.907083+122.0638992*I1426+13.609808*(N1426/1000)-1.245906883*AD1426+0.7746840854*AE1426-134.2474226*AC1426-1547.125689*IF(AND(B1426&gt;=DATE(2020,3,20),B1426&lt;=DATE(2020,6,26)),1,0)</f>
        <v>9250.83193622878</v>
      </c>
      <c r="AN1426" s="30" t="n">
        <f aca="false">IF(ISNUMBER(C1427),C1427,AN1427)-0.8328750492*(AD1428-AD1427)+3.274150872*(AE1428-AE1427)+0.7954612886*((IF(ISNUMBER(C1427),C1427,AN1427)-IF(ISNUMBER(C1426),C1426,AN1426))-(-0.8328750492*(AD1427-AD1426)+3.274150872*(AE1427-AE1426)))-1.394571582*AO1427+0.4181414112*AO1426</f>
        <v>8337.39296219114</v>
      </c>
      <c r="AP1426" s="31" t="n">
        <f aca="false">AQ1426+AR1425+'ARIMAX(1,1,1) Model'!$C$19*(AR1425-AR1424)+'ARIMAX(1,1,1) Model'!$C$20*AS1425</f>
        <v>9585.64832916422</v>
      </c>
      <c r="AQ1426" s="31" t="n">
        <f aca="false">'ARIMAX(1,1,1) Model'!$C$6*I1426+'ARIMAX(1,1,1) Model'!$C$7*N1426/1000+'ARIMAX(1,1,1) Model'!$C$8*AD1426+'ARIMAX(1,1,1) Model'!$C$9*AE1426+'ARIMAX(1,1,1) Model'!$C$10*AC1426+'ARIMAX(1,1,1) Model'!$C$11*IF(AND(B1426&gt;='ARIMAX(1,1,1) Model'!$C$25,B1426&lt;='ARIMAX(1,1,1) Model'!$C$26),1,0)+'ARIMAX(1,1,1) Model'!$C$12*E1426/1000+'ARIMAX(1,1,1) Model'!$C$13*V1426+'ARIMAX(1,1,1) Model'!$C$14*A1426+'ARIMAX(1,1,1) Model'!$C$15*SIN(2*PI()*A1426/'ARIMAX(1,1,1) Model'!$C$24)+'ARIMAX(1,1,1) Model'!$C$16*COS(2*PI()*A1426/'ARIMAX(1,1,1) Model'!$C$24)+'ARIMAX(1,1,1) Model'!$C$17*SIN(4*PI()*A1426/'ARIMAX(1,1,1) Model'!$C$24)+'ARIMAX(1,1,1) Model'!$C$18*COS(4*PI()*A1426/'ARIMAX(1,1,1) Model'!$C$24)</f>
        <v>2808.55247363438</v>
      </c>
      <c r="AR1426" s="31" t="n">
        <f aca="false">IF(ISNUMBER(C1426),C1426,AP1426)-AQ1426</f>
        <v>6880.44752636563</v>
      </c>
      <c r="AS1426" s="31" t="n">
        <f aca="false">IF(ISNUMBER(C1426),C1426-AP1426,0)</f>
        <v>103.351670835778</v>
      </c>
      <c r="AT1426" s="32"/>
      <c r="AU1426" s="33"/>
      <c r="AV1426" s="33"/>
      <c r="AW1426" s="31"/>
      <c r="AX1426" s="31"/>
    </row>
    <row r="1427" customFormat="false" ht="16.5" hidden="false" customHeight="true" outlineLevel="0" collapsed="false">
      <c r="A1427" s="23" t="n">
        <v>1426</v>
      </c>
      <c r="B1427" s="24" t="n">
        <v>43252</v>
      </c>
      <c r="C1427" s="23" t="n">
        <v>8976</v>
      </c>
      <c r="D1427" s="25" t="n">
        <v>2713.44</v>
      </c>
      <c r="E1427" s="25" t="n">
        <v>222000</v>
      </c>
      <c r="F1427" s="25"/>
      <c r="G1427" s="25" t="n">
        <v>66.9575</v>
      </c>
      <c r="H1427" s="25" t="n">
        <v>75.3475</v>
      </c>
      <c r="I1427" s="25" t="n">
        <v>2.962</v>
      </c>
      <c r="J1427" s="25" t="n">
        <v>20328.553</v>
      </c>
      <c r="K1427" s="25" t="n">
        <v>790699</v>
      </c>
      <c r="L1427" s="25" t="n">
        <v>989</v>
      </c>
      <c r="M1427" s="25" t="n">
        <v>17.584</v>
      </c>
      <c r="N1427" s="25" t="n">
        <v>270705</v>
      </c>
      <c r="O1427" s="25" t="n">
        <v>13793.2</v>
      </c>
      <c r="P1427" s="25" t="n">
        <v>3830785</v>
      </c>
      <c r="Q1427" s="25" t="n">
        <v>160000</v>
      </c>
      <c r="R1427" s="25" t="n">
        <v>22435</v>
      </c>
      <c r="S1427" s="25" t="n">
        <v>13.211</v>
      </c>
      <c r="T1427" s="25" t="n">
        <v>132.4</v>
      </c>
      <c r="U1427" s="25" t="n">
        <v>17</v>
      </c>
      <c r="V1427" s="25" t="n">
        <v>88</v>
      </c>
      <c r="W1427" s="25" t="n">
        <v>111.52</v>
      </c>
      <c r="X1427" s="25" t="n">
        <v>3.33333333333333</v>
      </c>
      <c r="Y1427" s="25" t="n">
        <v>2.98084378242493</v>
      </c>
      <c r="Z1427" s="25" t="n">
        <v>65.3426284790039</v>
      </c>
      <c r="AA1427" s="25" t="n">
        <v>326860</v>
      </c>
      <c r="AB1427" s="26"/>
      <c r="AC1427" s="27" t="n">
        <v>1</v>
      </c>
      <c r="AD1427" s="28" t="n">
        <v>3.1</v>
      </c>
      <c r="AE1427" s="28" t="n">
        <v>48.3</v>
      </c>
      <c r="AF1427" s="27"/>
      <c r="AG1427" s="29" t="n">
        <f aca="false">6753.47943187+0.36116788*I1427+0.01252571*N1427-22.85359542*V1427+0.00407811*AA1427-0.00067349*E1427</f>
        <v>9317.66139432056</v>
      </c>
      <c r="AH1427" s="29" t="n">
        <f aca="false">A1427*'Simple Linear Regression'!$B$18+'Simple Linear Regression'!$B$17</f>
        <v>9101.76722858775</v>
      </c>
      <c r="AI1427" s="29" t="n">
        <f aca="false">7491.3971+0.0137554*N1427-0.00058829*E1427-34.3283*V1427+0.30565*L1427+54.6031*M1427</f>
        <v>9325.9906374</v>
      </c>
      <c r="AJ1427" s="29" t="n">
        <f aca="false">7491.3971-0.00058829*E1427+0.30565*L1427+54.6031*M1427+0.0137554*N1427-34.3283*V1427</f>
        <v>9325.9906374</v>
      </c>
      <c r="AK1427" s="30" t="n">
        <f aca="false">11611.58410651-152.38769329*I701+0.00324611*N701-2.92151591*V701-0.00770426*AA701-0.00077781*E701</f>
        <v>9365.22677738491</v>
      </c>
      <c r="AL1427" s="29" t="n">
        <f aca="false">2192.59+2373.87*I1427+0.0316653*N1427-15.7623*V1427+0.00202406*AA1427-0.000740146*E1427-0.00963493*(I1427*N1427)</f>
        <v>9180.5787407247</v>
      </c>
      <c r="AM1427" s="30" t="n">
        <f aca="false">5205.907083+122.0638992*I1427+13.609808*(N1427/1000)-1.245906883*AD1427+0.7746840854*AE1427-134.2474226*AC1427-1547.125689*IF(AND(B1427&gt;=DATE(2020,3,20),B1427&lt;=DATE(2020,6,26)),1,0)</f>
        <v>9151.01093445792</v>
      </c>
      <c r="AN1427" s="30" t="n">
        <f aca="false">IF(ISNUMBER(C1428),C1428,AN1428)-0.8328750492*(AD1429-AD1428)+3.274150872*(AE1429-AE1428)+0.7954612886*((IF(ISNUMBER(C1428),C1428,AN1428)-IF(ISNUMBER(C1427),C1427,AN1427))-(-0.8328750492*(AD1428-AD1427)+3.274150872*(AE1428-AE1427)))-1.394571582*AO1428+0.4181414112*AO1427</f>
        <v>10653.7672626347</v>
      </c>
      <c r="AP1427" s="31" t="n">
        <f aca="false">AQ1427+AR1426+'ARIMAX(1,1,1) Model'!$C$19*(AR1426-AR1425)+'ARIMAX(1,1,1) Model'!$C$20*AS1426</f>
        <v>9532.76053963365</v>
      </c>
      <c r="AQ1427" s="31" t="n">
        <f aca="false">'ARIMAX(1,1,1) Model'!$C$6*I1427+'ARIMAX(1,1,1) Model'!$C$7*N1427/1000+'ARIMAX(1,1,1) Model'!$C$8*AD1427+'ARIMAX(1,1,1) Model'!$C$9*AE1427+'ARIMAX(1,1,1) Model'!$C$10*AC1427+'ARIMAX(1,1,1) Model'!$C$11*IF(AND(B1427&gt;='ARIMAX(1,1,1) Model'!$C$25,B1427&lt;='ARIMAX(1,1,1) Model'!$C$26),1,0)+'ARIMAX(1,1,1) Model'!$C$12*E1427/1000+'ARIMAX(1,1,1) Model'!$C$13*V1427+'ARIMAX(1,1,1) Model'!$C$14*A1427+'ARIMAX(1,1,1) Model'!$C$15*SIN(2*PI()*A1427/'ARIMAX(1,1,1) Model'!$C$24)+'ARIMAX(1,1,1) Model'!$C$16*COS(2*PI()*A1427/'ARIMAX(1,1,1) Model'!$C$24)+'ARIMAX(1,1,1) Model'!$C$17*SIN(4*PI()*A1427/'ARIMAX(1,1,1) Model'!$C$24)+'ARIMAX(1,1,1) Model'!$C$18*COS(4*PI()*A1427/'ARIMAX(1,1,1) Model'!$C$24)</f>
        <v>2745.4810155274</v>
      </c>
      <c r="AR1427" s="31" t="n">
        <f aca="false">IF(ISNUMBER(C1427),C1427,AP1427)-AQ1427</f>
        <v>6230.51898447261</v>
      </c>
      <c r="AS1427" s="31" t="n">
        <f aca="false">IF(ISNUMBER(C1427),C1427-AP1427,0)</f>
        <v>-556.760539633648</v>
      </c>
      <c r="AT1427" s="32"/>
      <c r="AU1427" s="33"/>
      <c r="AV1427" s="33"/>
      <c r="AW1427" s="31"/>
      <c r="AX1427" s="31"/>
    </row>
    <row r="1428" customFormat="false" ht="16.5" hidden="false" customHeight="true" outlineLevel="0" collapsed="false">
      <c r="A1428" s="23" t="n">
        <v>1427</v>
      </c>
      <c r="B1428" s="24" t="n">
        <v>43259</v>
      </c>
      <c r="C1428" s="23" t="n">
        <v>9879</v>
      </c>
      <c r="D1428" s="25" t="n">
        <v>2763.484</v>
      </c>
      <c r="E1428" s="25" t="n">
        <v>223000</v>
      </c>
      <c r="F1428" s="25"/>
      <c r="G1428" s="25" t="n">
        <v>65.35</v>
      </c>
      <c r="H1428" s="25" t="n">
        <v>73.978</v>
      </c>
      <c r="I1428" s="25" t="n">
        <v>2.94</v>
      </c>
      <c r="J1428" s="25" t="n">
        <v>20328.553</v>
      </c>
      <c r="K1428" s="25" t="n">
        <v>790699</v>
      </c>
      <c r="L1428" s="25" t="n">
        <v>1011</v>
      </c>
      <c r="M1428" s="25" t="n">
        <v>17.584</v>
      </c>
      <c r="N1428" s="25" t="n">
        <v>270705</v>
      </c>
      <c r="O1428" s="25" t="n">
        <v>13838.4</v>
      </c>
      <c r="P1428" s="25" t="n">
        <v>3830785</v>
      </c>
      <c r="Q1428" s="25" t="n">
        <v>160000</v>
      </c>
      <c r="R1428" s="25" t="n">
        <v>22435</v>
      </c>
      <c r="S1428" s="25" t="n">
        <v>13.211</v>
      </c>
      <c r="T1428" s="25" t="n">
        <v>132.4</v>
      </c>
      <c r="U1428" s="25" t="n">
        <v>17</v>
      </c>
      <c r="V1428" s="25" t="n">
        <v>91.1</v>
      </c>
      <c r="W1428" s="25" t="n">
        <v>111.925425</v>
      </c>
      <c r="X1428" s="25" t="n">
        <v>3.33333333333333</v>
      </c>
      <c r="Y1428" s="25" t="n">
        <v>2.98084378242493</v>
      </c>
      <c r="Z1428" s="25" t="n">
        <v>65.3426284790039</v>
      </c>
      <c r="AA1428" s="25" t="n">
        <v>326860</v>
      </c>
      <c r="AB1428" s="26"/>
      <c r="AC1428" s="27" t="n">
        <v>0</v>
      </c>
      <c r="AD1428" s="28" t="n">
        <v>7.9</v>
      </c>
      <c r="AE1428" s="28" t="n">
        <v>43.3</v>
      </c>
      <c r="AF1428" s="27"/>
      <c r="AG1428" s="29" t="n">
        <f aca="false">6753.47943187+0.36116788*I1428+0.01252571*N1428-22.85359542*V1428+0.00407811*AA1428-0.00067349*E1428</f>
        <v>9246.1338128252</v>
      </c>
      <c r="AH1428" s="29" t="n">
        <f aca="false">A1428*'Simple Linear Regression'!$B$18+'Simple Linear Regression'!$B$17</f>
        <v>9102.62026567165</v>
      </c>
      <c r="AI1428" s="29" t="n">
        <f aca="false">7491.3971+0.0137554*N1428-0.00058829*E1428-34.3283*V1428+0.30565*L1428+54.6031*M1428</f>
        <v>9225.7089174</v>
      </c>
      <c r="AJ1428" s="29" t="n">
        <f aca="false">7491.3971-0.00058829*E1428+0.30565*L1428+54.6031*M1428+0.0137554*N1428-34.3283*V1428</f>
        <v>9225.7089174</v>
      </c>
      <c r="AK1428" s="30" t="n">
        <f aca="false">11611.58410651-152.38769329*I702+0.00324611*N702-2.92151591*V702-0.00770426*AA702-0.00077781*E702</f>
        <v>9374.61461377045</v>
      </c>
      <c r="AL1428" s="29" t="n">
        <f aca="false">2192.59+2373.87*I1428+0.0316653*N1428-15.7623*V1428+0.00202406*AA1428-0.000740146*E1428-0.00963493*(I1428*N1428)</f>
        <v>9136.131246689</v>
      </c>
      <c r="AM1428" s="30" t="n">
        <f aca="false">5205.907083+122.0638992*I1428+13.609808*(N1428/1000)-1.245906883*AD1428+0.7746840854*AE1428-134.2474226*AC1428-1547.125689*IF(AND(B1428&gt;=DATE(2020,3,20),B1428&lt;=DATE(2020,6,26)),1,0)</f>
        <v>9272.71917781012</v>
      </c>
      <c r="AN1428" s="30" t="n">
        <f aca="false">IF(ISNUMBER(C1429),C1429,AN1429)-0.8328750492*(AD1430-AD1429)+3.274150872*(AE1430-AE1429)+0.7954612886*((IF(ISNUMBER(C1429),C1429,AN1429)-IF(ISNUMBER(C1428),C1428,AN1428))-(-0.8328750492*(AD1429-AD1428)+3.274150872*(AE1429-AE1428)))-1.394571582*AO1429+0.4181414112*AO1428</f>
        <v>8884.63782347442</v>
      </c>
      <c r="AP1428" s="31" t="n">
        <f aca="false">AQ1428+AR1427+'ARIMAX(1,1,1) Model'!$C$19*(AR1427-AR1426)+'ARIMAX(1,1,1) Model'!$C$20*AS1427</f>
        <v>9566.88213842735</v>
      </c>
      <c r="AQ1428" s="31" t="n">
        <f aca="false">'ARIMAX(1,1,1) Model'!$C$6*I1428+'ARIMAX(1,1,1) Model'!$C$7*N1428/1000+'ARIMAX(1,1,1) Model'!$C$8*AD1428+'ARIMAX(1,1,1) Model'!$C$9*AE1428+'ARIMAX(1,1,1) Model'!$C$10*AC1428+'ARIMAX(1,1,1) Model'!$C$11*IF(AND(B1428&gt;='ARIMAX(1,1,1) Model'!$C$25,B1428&lt;='ARIMAX(1,1,1) Model'!$C$26),1,0)+'ARIMAX(1,1,1) Model'!$C$12*E1428/1000+'ARIMAX(1,1,1) Model'!$C$13*V1428+'ARIMAX(1,1,1) Model'!$C$14*A1428+'ARIMAX(1,1,1) Model'!$C$15*SIN(2*PI()*A1428/'ARIMAX(1,1,1) Model'!$C$24)+'ARIMAX(1,1,1) Model'!$C$16*COS(2*PI()*A1428/'ARIMAX(1,1,1) Model'!$C$24)+'ARIMAX(1,1,1) Model'!$C$17*SIN(4*PI()*A1428/'ARIMAX(1,1,1) Model'!$C$24)+'ARIMAX(1,1,1) Model'!$C$18*COS(4*PI()*A1428/'ARIMAX(1,1,1) Model'!$C$24)</f>
        <v>2898.62078430281</v>
      </c>
      <c r="AR1428" s="31" t="n">
        <f aca="false">IF(ISNUMBER(C1428),C1428,AP1428)-AQ1428</f>
        <v>6980.37921569719</v>
      </c>
      <c r="AS1428" s="31" t="n">
        <f aca="false">IF(ISNUMBER(C1428),C1428-AP1428,0)</f>
        <v>312.117861572655</v>
      </c>
      <c r="AT1428" s="32"/>
      <c r="AU1428" s="33"/>
      <c r="AV1428" s="33"/>
      <c r="AW1428" s="31"/>
      <c r="AX1428" s="31"/>
    </row>
    <row r="1429" customFormat="false" ht="16.5" hidden="false" customHeight="true" outlineLevel="0" collapsed="false">
      <c r="A1429" s="23" t="n">
        <v>1428</v>
      </c>
      <c r="B1429" s="24" t="n">
        <v>43266</v>
      </c>
      <c r="C1429" s="23" t="n">
        <v>9326</v>
      </c>
      <c r="D1429" s="25" t="n">
        <v>2781.326</v>
      </c>
      <c r="E1429" s="25" t="n">
        <v>222000</v>
      </c>
      <c r="F1429" s="25"/>
      <c r="G1429" s="25" t="n">
        <v>66.206</v>
      </c>
      <c r="H1429" s="25" t="n">
        <v>74.26</v>
      </c>
      <c r="I1429" s="25" t="n">
        <v>2.911</v>
      </c>
      <c r="J1429" s="25" t="n">
        <v>20328.553</v>
      </c>
      <c r="K1429" s="25" t="n">
        <v>768012</v>
      </c>
      <c r="L1429" s="25" t="n">
        <v>1011</v>
      </c>
      <c r="M1429" s="25" t="n">
        <v>17.584</v>
      </c>
      <c r="N1429" s="25" t="n">
        <v>275127</v>
      </c>
      <c r="O1429" s="25" t="n">
        <v>13838.4</v>
      </c>
      <c r="P1429" s="25" t="n">
        <v>3876824</v>
      </c>
      <c r="Q1429" s="25" t="n">
        <v>160000</v>
      </c>
      <c r="R1429" s="25" t="n">
        <v>22435</v>
      </c>
      <c r="S1429" s="25" t="n">
        <v>13.211</v>
      </c>
      <c r="T1429" s="25" t="n">
        <v>132.4</v>
      </c>
      <c r="U1429" s="25" t="n">
        <v>17</v>
      </c>
      <c r="V1429" s="25" t="n">
        <v>91.1</v>
      </c>
      <c r="W1429" s="25" t="n">
        <v>112.00406</v>
      </c>
      <c r="X1429" s="25" t="n">
        <v>3.33333333333333</v>
      </c>
      <c r="Y1429" s="25" t="n">
        <v>2.98084378242493</v>
      </c>
      <c r="Z1429" s="25" t="n">
        <v>65.3426284790039</v>
      </c>
      <c r="AA1429" s="25" t="n">
        <v>326860</v>
      </c>
      <c r="AB1429" s="26"/>
      <c r="AC1429" s="27" t="n">
        <v>0</v>
      </c>
      <c r="AD1429" s="28" t="n">
        <v>2.8</v>
      </c>
      <c r="AE1429" s="28" t="n">
        <v>54.3</v>
      </c>
      <c r="AF1429" s="27"/>
      <c r="AG1429" s="29" t="n">
        <f aca="false">6753.47943187+0.36116788*I1429+0.01252571*N1429-22.85359542*V1429+0.00407811*AA1429-0.00067349*E1429</f>
        <v>9302.18551857668</v>
      </c>
      <c r="AH1429" s="29" t="n">
        <f aca="false">A1429*'Simple Linear Regression'!$B$18+'Simple Linear Regression'!$B$17</f>
        <v>9103.47330275556</v>
      </c>
      <c r="AI1429" s="29" t="n">
        <f aca="false">7491.3971+0.0137554*N1429-0.00058829*E1429-34.3283*V1429+0.30565*L1429+54.6031*M1429</f>
        <v>9287.1235862</v>
      </c>
      <c r="AJ1429" s="29" t="n">
        <f aca="false">7491.3971-0.00058829*E1429+0.30565*L1429+54.6031*M1429+0.0137554*N1429-34.3283*V1429</f>
        <v>9287.1235862</v>
      </c>
      <c r="AK1429" s="30" t="n">
        <f aca="false">11611.58410651-152.38769329*I703+0.00324611*N703-2.92151591*V703-0.00770426*AA703-0.00077781*E703</f>
        <v>9376.82706588807</v>
      </c>
      <c r="AL1429" s="29" t="n">
        <f aca="false">2192.59+2373.87*I1429+0.0316653*N1429-15.7623*V1429+0.00202406*AA1429-0.000740146*E1429-0.00963493*(I1429*N1429)</f>
        <v>9159.66652973379</v>
      </c>
      <c r="AM1429" s="30" t="n">
        <f aca="false">5205.907083+122.0638992*I1429+13.609808*(N1429/1000)-1.245906883*AD1429+0.7746840854*AE1429-134.2474226*AC1429-1547.125689*IF(AND(B1429&gt;=DATE(2020,3,20),B1429&lt;=DATE(2020,6,26)),1,0)</f>
        <v>9344.23754575202</v>
      </c>
      <c r="AN1429" s="30" t="n">
        <f aca="false">IF(ISNUMBER(C1430),C1430,AN1430)-0.8328750492*(AD1431-AD1430)+3.274150872*(AE1431-AE1430)+0.7954612886*((IF(ISNUMBER(C1430),C1430,AN1430)-IF(ISNUMBER(C1429),C1429,AN1429))-(-0.8328750492*(AD1430-AD1429)+3.274150872*(AE1430-AE1429)))-1.394571582*AO1430+0.4181414112*AO1429</f>
        <v>10025.1881930363</v>
      </c>
      <c r="AP1429" s="31" t="n">
        <f aca="false">AQ1429+AR1428+'ARIMAX(1,1,1) Model'!$C$19*(AR1428-AR1427)+'ARIMAX(1,1,1) Model'!$C$20*AS1428</f>
        <v>9704.86546428819</v>
      </c>
      <c r="AQ1429" s="31" t="n">
        <f aca="false">'ARIMAX(1,1,1) Model'!$C$6*I1429+'ARIMAX(1,1,1) Model'!$C$7*N1429/1000+'ARIMAX(1,1,1) Model'!$C$8*AD1429+'ARIMAX(1,1,1) Model'!$C$9*AE1429+'ARIMAX(1,1,1) Model'!$C$10*AC1429+'ARIMAX(1,1,1) Model'!$C$11*IF(AND(B1429&gt;='ARIMAX(1,1,1) Model'!$C$25,B1429&lt;='ARIMAX(1,1,1) Model'!$C$26),1,0)+'ARIMAX(1,1,1) Model'!$C$12*E1429/1000+'ARIMAX(1,1,1) Model'!$C$13*V1429+'ARIMAX(1,1,1) Model'!$C$14*A1429+'ARIMAX(1,1,1) Model'!$C$15*SIN(2*PI()*A1429/'ARIMAX(1,1,1) Model'!$C$24)+'ARIMAX(1,1,1) Model'!$C$16*COS(2*PI()*A1429/'ARIMAX(1,1,1) Model'!$C$24)+'ARIMAX(1,1,1) Model'!$C$17*SIN(4*PI()*A1429/'ARIMAX(1,1,1) Model'!$C$24)+'ARIMAX(1,1,1) Model'!$C$18*COS(4*PI()*A1429/'ARIMAX(1,1,1) Model'!$C$24)</f>
        <v>2932.28328112169</v>
      </c>
      <c r="AR1429" s="31" t="n">
        <f aca="false">IF(ISNUMBER(C1429),C1429,AP1429)-AQ1429</f>
        <v>6393.71671887831</v>
      </c>
      <c r="AS1429" s="31" t="n">
        <f aca="false">IF(ISNUMBER(C1429),C1429-AP1429,0)</f>
        <v>-378.86546428819</v>
      </c>
      <c r="AT1429" s="32"/>
      <c r="AU1429" s="33"/>
      <c r="AV1429" s="33"/>
      <c r="AW1429" s="31"/>
      <c r="AX1429" s="31"/>
    </row>
    <row r="1430" customFormat="false" ht="16.5" hidden="false" customHeight="true" outlineLevel="0" collapsed="false">
      <c r="A1430" s="23" t="n">
        <v>1429</v>
      </c>
      <c r="B1430" s="24" t="n">
        <v>43273</v>
      </c>
      <c r="C1430" s="23" t="n">
        <v>9731</v>
      </c>
      <c r="D1430" s="25" t="n">
        <v>2761.66</v>
      </c>
      <c r="E1430" s="25" t="n">
        <v>218000</v>
      </c>
      <c r="F1430" s="25"/>
      <c r="G1430" s="25" t="n">
        <v>66.324</v>
      </c>
      <c r="H1430" s="25" t="n">
        <v>74.116</v>
      </c>
      <c r="I1430" s="25" t="n">
        <v>2.879</v>
      </c>
      <c r="J1430" s="25" t="n">
        <v>20328.553</v>
      </c>
      <c r="K1430" s="25" t="n">
        <v>768012</v>
      </c>
      <c r="L1430" s="25" t="n">
        <v>1011</v>
      </c>
      <c r="M1430" s="25" t="n">
        <v>17.829</v>
      </c>
      <c r="N1430" s="25" t="n">
        <v>275127</v>
      </c>
      <c r="O1430" s="25" t="n">
        <v>13838.4</v>
      </c>
      <c r="P1430" s="25" t="n">
        <v>3876824</v>
      </c>
      <c r="Q1430" s="25" t="n">
        <v>160000</v>
      </c>
      <c r="R1430" s="25" t="n">
        <v>22435</v>
      </c>
      <c r="S1430" s="25" t="n">
        <v>13.211</v>
      </c>
      <c r="T1430" s="25" t="n">
        <v>132.4</v>
      </c>
      <c r="U1430" s="25" t="n">
        <v>17</v>
      </c>
      <c r="V1430" s="25" t="n">
        <v>91.1</v>
      </c>
      <c r="W1430" s="25" t="n">
        <v>112.55586</v>
      </c>
      <c r="X1430" s="25" t="n">
        <v>3.33333333333333</v>
      </c>
      <c r="Y1430" s="25" t="n">
        <v>2.98084378242493</v>
      </c>
      <c r="Z1430" s="25" t="n">
        <v>65.3426284790039</v>
      </c>
      <c r="AA1430" s="25" t="n">
        <v>326860</v>
      </c>
      <c r="AB1430" s="26"/>
      <c r="AC1430" s="27" t="n">
        <v>0</v>
      </c>
      <c r="AD1430" s="28" t="n">
        <v>1.1</v>
      </c>
      <c r="AE1430" s="28" t="n">
        <v>63.2</v>
      </c>
      <c r="AF1430" s="27"/>
      <c r="AG1430" s="29" t="n">
        <f aca="false">6753.47943187+0.36116788*I1430+0.01252571*N1430-22.85359542*V1430+0.00407811*AA1430-0.00067349*E1430</f>
        <v>9304.86792120452</v>
      </c>
      <c r="AH1430" s="29" t="n">
        <f aca="false">A1430*'Simple Linear Regression'!$B$18+'Simple Linear Regression'!$B$17</f>
        <v>9104.32633983946</v>
      </c>
      <c r="AI1430" s="29" t="n">
        <f aca="false">7491.3971+0.0137554*N1430-0.00058829*E1430-34.3283*V1430+0.30565*L1430+54.6031*M1430</f>
        <v>9302.8545057</v>
      </c>
      <c r="AJ1430" s="29" t="n">
        <f aca="false">7491.3971-0.00058829*E1430+0.30565*L1430+54.6031*M1430+0.0137554*N1430-34.3283*V1430</f>
        <v>9302.8545057</v>
      </c>
      <c r="AK1430" s="30" t="n">
        <f aca="false">11611.58410651-152.38769329*I704+0.00324611*N704-2.92151591*V704-0.00770426*AA704-0.00077781*E704</f>
        <v>9367.37270126188</v>
      </c>
      <c r="AL1430" s="29" t="n">
        <f aca="false">2192.59+2373.87*I1430+0.0316653*N1430-15.7623*V1430+0.00202406*AA1430-0.000740146*E1430-0.00963493*(I1430*N1430)</f>
        <v>9171.48981408931</v>
      </c>
      <c r="AM1430" s="30" t="n">
        <f aca="false">5205.907083+122.0638992*I1430+13.609808*(N1430/1000)-1.245906883*AD1430+0.7746840854*AE1430-134.2474226*AC1430-1547.125689*IF(AND(B1430&gt;=DATE(2020,3,20),B1430&lt;=DATE(2020,6,26)),1,0)</f>
        <v>9349.34423103878</v>
      </c>
      <c r="AN1430" s="30" t="n">
        <f aca="false">IF(ISNUMBER(C1431),C1431,AN1431)-0.8328750492*(AD1432-AD1431)+3.274150872*(AE1432-AE1431)+0.7954612886*((IF(ISNUMBER(C1431),C1431,AN1431)-IF(ISNUMBER(C1430),C1430,AN1430))-(-0.8328750492*(AD1431-AD1430)+3.274150872*(AE1431-AE1430)))-1.394571582*AO1431+0.4181414112*AO1430</f>
        <v>10068.4561284693</v>
      </c>
      <c r="AP1430" s="31" t="n">
        <f aca="false">AQ1430+AR1429+'ARIMAX(1,1,1) Model'!$C$19*(AR1429-AR1428)+'ARIMAX(1,1,1) Model'!$C$20*AS1429</f>
        <v>9630.95599871373</v>
      </c>
      <c r="AQ1430" s="31" t="n">
        <f aca="false">'ARIMAX(1,1,1) Model'!$C$6*I1430+'ARIMAX(1,1,1) Model'!$C$7*N1430/1000+'ARIMAX(1,1,1) Model'!$C$8*AD1430+'ARIMAX(1,1,1) Model'!$C$9*AE1430+'ARIMAX(1,1,1) Model'!$C$10*AC1430+'ARIMAX(1,1,1) Model'!$C$11*IF(AND(B1430&gt;='ARIMAX(1,1,1) Model'!$C$25,B1430&lt;='ARIMAX(1,1,1) Model'!$C$26),1,0)+'ARIMAX(1,1,1) Model'!$C$12*E1430/1000+'ARIMAX(1,1,1) Model'!$C$13*V1430+'ARIMAX(1,1,1) Model'!$C$14*A1430+'ARIMAX(1,1,1) Model'!$C$15*SIN(2*PI()*A1430/'ARIMAX(1,1,1) Model'!$C$24)+'ARIMAX(1,1,1) Model'!$C$16*COS(2*PI()*A1430/'ARIMAX(1,1,1) Model'!$C$24)+'ARIMAX(1,1,1) Model'!$C$17*SIN(4*PI()*A1430/'ARIMAX(1,1,1) Model'!$C$24)+'ARIMAX(1,1,1) Model'!$C$18*COS(4*PI()*A1430/'ARIMAX(1,1,1) Model'!$C$24)</f>
        <v>2953.44688883554</v>
      </c>
      <c r="AR1430" s="31" t="n">
        <f aca="false">IF(ISNUMBER(C1430),C1430,AP1430)-AQ1430</f>
        <v>6777.55311116446</v>
      </c>
      <c r="AS1430" s="31" t="n">
        <f aca="false">IF(ISNUMBER(C1430),C1430-AP1430,0)</f>
        <v>100.044001286271</v>
      </c>
      <c r="AT1430" s="32"/>
      <c r="AU1430" s="33"/>
      <c r="AV1430" s="33"/>
      <c r="AW1430" s="31"/>
      <c r="AX1430" s="31"/>
    </row>
    <row r="1431" customFormat="false" ht="16.5" hidden="false" customHeight="true" outlineLevel="0" collapsed="false">
      <c r="A1431" s="23" t="n">
        <v>1430</v>
      </c>
      <c r="B1431" s="24" t="n">
        <v>43280</v>
      </c>
      <c r="C1431" s="23" t="n">
        <v>9869</v>
      </c>
      <c r="D1431" s="25" t="n">
        <v>2714.888</v>
      </c>
      <c r="E1431" s="25" t="n">
        <v>222000</v>
      </c>
      <c r="F1431" s="25"/>
      <c r="G1431" s="25" t="n">
        <v>74.026</v>
      </c>
      <c r="H1431" s="25" t="n">
        <v>75.238</v>
      </c>
      <c r="I1431" s="25" t="n">
        <v>2.833</v>
      </c>
      <c r="J1431" s="25" t="n">
        <v>20328.553</v>
      </c>
      <c r="K1431" s="25" t="n">
        <v>768012</v>
      </c>
      <c r="L1431" s="25" t="n">
        <v>1011</v>
      </c>
      <c r="M1431" s="25" t="n">
        <v>17.829</v>
      </c>
      <c r="N1431" s="25" t="n">
        <v>275127</v>
      </c>
      <c r="O1431" s="25" t="n">
        <v>13838.4</v>
      </c>
      <c r="P1431" s="25" t="n">
        <v>3876824</v>
      </c>
      <c r="Q1431" s="25" t="n">
        <v>160000</v>
      </c>
      <c r="R1431" s="25" t="n">
        <v>22435</v>
      </c>
      <c r="S1431" s="25" t="n">
        <v>13.211</v>
      </c>
      <c r="T1431" s="25" t="n">
        <v>132.4</v>
      </c>
      <c r="U1431" s="25" t="n">
        <v>17</v>
      </c>
      <c r="V1431" s="25" t="n">
        <v>91.1</v>
      </c>
      <c r="W1431" s="25" t="n">
        <v>113.50458</v>
      </c>
      <c r="X1431" s="25" t="n">
        <v>3.33333333333333</v>
      </c>
      <c r="Y1431" s="25" t="n">
        <v>2.98084378242493</v>
      </c>
      <c r="Z1431" s="25" t="n">
        <v>65.3426284790039</v>
      </c>
      <c r="AA1431" s="25" t="n">
        <v>326860</v>
      </c>
      <c r="AB1431" s="26"/>
      <c r="AC1431" s="27" t="n">
        <v>0</v>
      </c>
      <c r="AD1431" s="28" t="n">
        <v>0</v>
      </c>
      <c r="AE1431" s="28" t="n">
        <v>61.8</v>
      </c>
      <c r="AF1431" s="27"/>
      <c r="AG1431" s="29" t="n">
        <f aca="false">6753.47943187+0.36116788*I1431+0.01252571*N1431-22.85359542*V1431+0.00407811*AA1431-0.00067349*E1431</f>
        <v>9302.15734748204</v>
      </c>
      <c r="AH1431" s="29" t="n">
        <f aca="false">A1431*'Simple Linear Regression'!$B$18+'Simple Linear Regression'!$B$17</f>
        <v>9105.17937692337</v>
      </c>
      <c r="AI1431" s="29" t="n">
        <f aca="false">7491.3971+0.0137554*N1431-0.00058829*E1431-34.3283*V1431+0.30565*L1431+54.6031*M1431</f>
        <v>9300.5013457</v>
      </c>
      <c r="AJ1431" s="29" t="n">
        <f aca="false">7491.3971-0.00058829*E1431+0.30565*L1431+54.6031*M1431+0.0137554*N1431-34.3283*V1431</f>
        <v>9300.5013457</v>
      </c>
      <c r="AK1431" s="30" t="n">
        <f aca="false">11611.58410651-152.38769329*I705+0.00324611*N705-2.92151591*V705-0.00770426*AA705-0.00077781*E705</f>
        <v>9376.32228820755</v>
      </c>
      <c r="AL1431" s="29" t="n">
        <f aca="false">2192.59+2373.87*I1431+0.0316653*N1431-15.7623*V1431+0.00202406*AA1431-0.000740146*E1431-0.00963493*(I1431*N1431)</f>
        <v>9181.26936185037</v>
      </c>
      <c r="AM1431" s="30" t="n">
        <f aca="false">5205.907083+122.0638992*I1431+13.609808*(N1431/1000)-1.245906883*AD1431+0.7746840854*AE1431-134.2474226*AC1431-1547.125689*IF(AND(B1431&gt;=DATE(2020,3,20),B1431&lt;=DATE(2020,6,26)),1,0)</f>
        <v>9344.01523152732</v>
      </c>
      <c r="AN1431" s="30" t="n">
        <f aca="false">IF(ISNUMBER(C1432),C1432,AN1432)-0.8328750492*(AD1433-AD1432)+3.274150872*(AE1433-AE1432)+0.7954612886*((IF(ISNUMBER(C1432),C1432,AN1432)-IF(ISNUMBER(C1431),C1431,AN1431))-(-0.8328750492*(AD1432-AD1431)+3.274150872*(AE1432-AE1431)))-1.394571582*AO1432+0.4181414112*AO1431</f>
        <v>8723.32792966803</v>
      </c>
      <c r="AP1431" s="31" t="n">
        <f aca="false">AQ1431+AR1430+'ARIMAX(1,1,1) Model'!$C$19*(AR1430-AR1429)+'ARIMAX(1,1,1) Model'!$C$20*AS1430</f>
        <v>9660.3269323966</v>
      </c>
      <c r="AQ1431" s="31" t="n">
        <f aca="false">'ARIMAX(1,1,1) Model'!$C$6*I1431+'ARIMAX(1,1,1) Model'!$C$7*N1431/1000+'ARIMAX(1,1,1) Model'!$C$8*AD1431+'ARIMAX(1,1,1) Model'!$C$9*AE1431+'ARIMAX(1,1,1) Model'!$C$10*AC1431+'ARIMAX(1,1,1) Model'!$C$11*IF(AND(B1431&gt;='ARIMAX(1,1,1) Model'!$C$25,B1431&lt;='ARIMAX(1,1,1) Model'!$C$26),1,0)+'ARIMAX(1,1,1) Model'!$C$12*E1431/1000+'ARIMAX(1,1,1) Model'!$C$13*V1431+'ARIMAX(1,1,1) Model'!$C$14*A1431+'ARIMAX(1,1,1) Model'!$C$15*SIN(2*PI()*A1431/'ARIMAX(1,1,1) Model'!$C$24)+'ARIMAX(1,1,1) Model'!$C$16*COS(2*PI()*A1431/'ARIMAX(1,1,1) Model'!$C$24)+'ARIMAX(1,1,1) Model'!$C$17*SIN(4*PI()*A1431/'ARIMAX(1,1,1) Model'!$C$24)+'ARIMAX(1,1,1) Model'!$C$18*COS(4*PI()*A1431/'ARIMAX(1,1,1) Model'!$C$24)</f>
        <v>2935.38558052514</v>
      </c>
      <c r="AR1431" s="31" t="n">
        <f aca="false">IF(ISNUMBER(C1431),C1431,AP1431)-AQ1431</f>
        <v>6933.61441947486</v>
      </c>
      <c r="AS1431" s="31" t="n">
        <f aca="false">IF(ISNUMBER(C1431),C1431-AP1431,0)</f>
        <v>208.673067603399</v>
      </c>
      <c r="AT1431" s="32"/>
      <c r="AU1431" s="33"/>
      <c r="AV1431" s="33"/>
      <c r="AW1431" s="31"/>
      <c r="AX1431" s="31"/>
    </row>
    <row r="1432" customFormat="false" ht="16.5" hidden="false" customHeight="true" outlineLevel="0" collapsed="false">
      <c r="A1432" s="23" t="n">
        <v>1431</v>
      </c>
      <c r="B1432" s="24" t="n">
        <v>43287</v>
      </c>
      <c r="C1432" s="23" t="n">
        <v>9275</v>
      </c>
      <c r="D1432" s="25" t="n">
        <v>2734.09</v>
      </c>
      <c r="E1432" s="25" t="n">
        <v>228000</v>
      </c>
      <c r="F1432" s="25"/>
      <c r="G1432" s="25" t="n">
        <v>73.7275</v>
      </c>
      <c r="H1432" s="25" t="n">
        <v>76.328</v>
      </c>
      <c r="I1432" s="25" t="n">
        <v>2.844</v>
      </c>
      <c r="J1432" s="25" t="n">
        <v>20328.553</v>
      </c>
      <c r="K1432" s="25" t="n">
        <v>768012</v>
      </c>
      <c r="L1432" s="25" t="n">
        <v>1046</v>
      </c>
      <c r="M1432" s="25" t="n">
        <v>17.829</v>
      </c>
      <c r="N1432" s="25" t="n">
        <v>275127</v>
      </c>
      <c r="O1432" s="25" t="n">
        <v>13905</v>
      </c>
      <c r="P1432" s="25" t="n">
        <v>3876824</v>
      </c>
      <c r="Q1432" s="25" t="n">
        <v>194000</v>
      </c>
      <c r="R1432" s="25" t="n">
        <v>22435</v>
      </c>
      <c r="S1432" s="25" t="n">
        <v>13.211</v>
      </c>
      <c r="T1432" s="25" t="n">
        <v>132.4</v>
      </c>
      <c r="U1432" s="25" t="n">
        <v>17</v>
      </c>
      <c r="V1432" s="25" t="n">
        <v>92</v>
      </c>
      <c r="W1432" s="25" t="n">
        <v>113.51676</v>
      </c>
      <c r="X1432" s="25" t="n">
        <v>3.33333333333333</v>
      </c>
      <c r="Y1432" s="25" t="n">
        <v>2.98084378242493</v>
      </c>
      <c r="Z1432" s="25" t="n">
        <v>65.3426284790039</v>
      </c>
      <c r="AA1432" s="25" t="n">
        <v>326860</v>
      </c>
      <c r="AB1432" s="26"/>
      <c r="AC1432" s="27" t="n">
        <v>1</v>
      </c>
      <c r="AD1432" s="28" t="n">
        <v>0</v>
      </c>
      <c r="AE1432" s="28" t="n">
        <v>88.3</v>
      </c>
      <c r="AF1432" s="27"/>
      <c r="AG1432" s="29" t="n">
        <f aca="false">6753.47943187+0.36116788*I1432+0.01252571*N1432-22.85359542*V1432+0.00407811*AA1432-0.00067349*E1432</f>
        <v>9277.55214445072</v>
      </c>
      <c r="AH1432" s="29" t="n">
        <f aca="false">A1432*'Simple Linear Regression'!$B$18+'Simple Linear Regression'!$B$17</f>
        <v>9106.03241400727</v>
      </c>
      <c r="AI1432" s="29" t="n">
        <f aca="false">7491.3971+0.0137554*N1432-0.00058829*E1432-34.3283*V1432+0.30565*L1432+54.6031*M1432</f>
        <v>9276.7738857</v>
      </c>
      <c r="AJ1432" s="29" t="n">
        <f aca="false">7491.3971-0.00058829*E1432+0.30565*L1432+54.6031*M1432+0.0137554*N1432-34.3283*V1432</f>
        <v>9276.7738857</v>
      </c>
      <c r="AK1432" s="30" t="n">
        <f aca="false">11611.58410651-152.38769329*I706+0.00324611*N706-2.92151591*V706-0.00770426*AA706-0.00077781*E706</f>
        <v>9375.30084967248</v>
      </c>
      <c r="AL1432" s="29" t="n">
        <f aca="false">2192.59+2373.87*I1432+0.0316653*N1432-15.7623*V1432+0.00202406*AA1432-0.000740146*E1432-0.00963493*(I1432*N1432)</f>
        <v>9159.59586260316</v>
      </c>
      <c r="AM1432" s="30" t="n">
        <f aca="false">5205.907083+122.0638992*I1432+13.609808*(N1432/1000)-1.245906883*AD1432+0.7746840854*AE1432-134.2474226*AC1432-1547.125689*IF(AND(B1432&gt;=DATE(2020,3,20),B1432&lt;=DATE(2020,6,26)),1,0)</f>
        <v>9231.63964008162</v>
      </c>
      <c r="AN1432" s="30" t="n">
        <f aca="false">IF(ISNUMBER(C1433),C1433,AN1433)-0.8328750492*(AD1434-AD1433)+3.274150872*(AE1434-AE1433)+0.7954612886*((IF(ISNUMBER(C1433),C1433,AN1433)-IF(ISNUMBER(C1432),C1432,AN1432))-(-0.8328750492*(AD1433-AD1432)+3.274150872*(AE1433-AE1432)))-1.394571582*AO1433+0.4181414112*AO1432</f>
        <v>10055.2699234109</v>
      </c>
      <c r="AP1432" s="31" t="n">
        <f aca="false">AQ1432+AR1431+'ARIMAX(1,1,1) Model'!$C$19*(AR1431-AR1430)+'ARIMAX(1,1,1) Model'!$C$20*AS1431</f>
        <v>9648.24029352215</v>
      </c>
      <c r="AQ1432" s="31" t="n">
        <f aca="false">'ARIMAX(1,1,1) Model'!$C$6*I1432+'ARIMAX(1,1,1) Model'!$C$7*N1432/1000+'ARIMAX(1,1,1) Model'!$C$8*AD1432+'ARIMAX(1,1,1) Model'!$C$9*AE1432+'ARIMAX(1,1,1) Model'!$C$10*AC1432+'ARIMAX(1,1,1) Model'!$C$11*IF(AND(B1432&gt;='ARIMAX(1,1,1) Model'!$C$25,B1432&lt;='ARIMAX(1,1,1) Model'!$C$26),1,0)+'ARIMAX(1,1,1) Model'!$C$12*E1432/1000+'ARIMAX(1,1,1) Model'!$C$13*V1432+'ARIMAX(1,1,1) Model'!$C$14*A1432+'ARIMAX(1,1,1) Model'!$C$15*SIN(2*PI()*A1432/'ARIMAX(1,1,1) Model'!$C$24)+'ARIMAX(1,1,1) Model'!$C$16*COS(2*PI()*A1432/'ARIMAX(1,1,1) Model'!$C$24)+'ARIMAX(1,1,1) Model'!$C$17*SIN(4*PI()*A1432/'ARIMAX(1,1,1) Model'!$C$24)+'ARIMAX(1,1,1) Model'!$C$18*COS(4*PI()*A1432/'ARIMAX(1,1,1) Model'!$C$24)</f>
        <v>2887.22814075736</v>
      </c>
      <c r="AR1432" s="31" t="n">
        <f aca="false">IF(ISNUMBER(C1432),C1432,AP1432)-AQ1432</f>
        <v>6387.77185924264</v>
      </c>
      <c r="AS1432" s="31" t="n">
        <f aca="false">IF(ISNUMBER(C1432),C1432-AP1432,0)</f>
        <v>-373.240293522149</v>
      </c>
      <c r="AT1432" s="32"/>
      <c r="AU1432" s="33"/>
      <c r="AV1432" s="33"/>
      <c r="AW1432" s="31"/>
      <c r="AX1432" s="31"/>
    </row>
    <row r="1433" customFormat="false" ht="16.5" hidden="false" customHeight="true" outlineLevel="0" collapsed="false">
      <c r="A1433" s="23" t="n">
        <v>1432</v>
      </c>
      <c r="B1433" s="24" t="n">
        <v>43294</v>
      </c>
      <c r="C1433" s="23" t="n">
        <v>9708</v>
      </c>
      <c r="D1433" s="25" t="n">
        <v>2790.326</v>
      </c>
      <c r="E1433" s="25" t="n">
        <v>216000</v>
      </c>
      <c r="F1433" s="25"/>
      <c r="G1433" s="25" t="n">
        <v>71.964</v>
      </c>
      <c r="H1433" s="25" t="n">
        <v>75.29</v>
      </c>
      <c r="I1433" s="25" t="n">
        <v>2.857</v>
      </c>
      <c r="J1433" s="25" t="n">
        <v>20328.553</v>
      </c>
      <c r="K1433" s="25" t="n">
        <v>843258</v>
      </c>
      <c r="L1433" s="25" t="n">
        <v>1046</v>
      </c>
      <c r="M1433" s="25" t="n">
        <v>17.829</v>
      </c>
      <c r="N1433" s="25" t="n">
        <v>275127</v>
      </c>
      <c r="O1433" s="25" t="n">
        <v>13905</v>
      </c>
      <c r="P1433" s="25" t="n">
        <v>3876824</v>
      </c>
      <c r="Q1433" s="25" t="n">
        <v>194000</v>
      </c>
      <c r="R1433" s="25" t="n">
        <v>22435</v>
      </c>
      <c r="S1433" s="25" t="n">
        <v>13.211</v>
      </c>
      <c r="T1433" s="25" t="n">
        <v>132.4</v>
      </c>
      <c r="U1433" s="25" t="n">
        <v>17</v>
      </c>
      <c r="V1433" s="25" t="n">
        <v>92</v>
      </c>
      <c r="W1433" s="25" t="n">
        <v>113.27705</v>
      </c>
      <c r="X1433" s="25" t="n">
        <v>3.33333333333333</v>
      </c>
      <c r="Y1433" s="25" t="n">
        <v>2.98084378242493</v>
      </c>
      <c r="Z1433" s="25" t="n">
        <v>65.3426284790039</v>
      </c>
      <c r="AA1433" s="25" t="n">
        <v>326860</v>
      </c>
      <c r="AB1433" s="26"/>
      <c r="AC1433" s="27" t="n">
        <v>0</v>
      </c>
      <c r="AD1433" s="28" t="n">
        <v>0</v>
      </c>
      <c r="AE1433" s="28" t="n">
        <v>85.2</v>
      </c>
      <c r="AF1433" s="27"/>
      <c r="AG1433" s="29" t="n">
        <f aca="false">6753.47943187+0.36116788*I1433+0.01252571*N1433-22.85359542*V1433+0.00407811*AA1433-0.00067349*E1433</f>
        <v>9285.63871963316</v>
      </c>
      <c r="AH1433" s="29" t="n">
        <f aca="false">A1433*'Simple Linear Regression'!$B$18+'Simple Linear Regression'!$B$17</f>
        <v>9106.88545109118</v>
      </c>
      <c r="AI1433" s="29" t="n">
        <f aca="false">7491.3971+0.0137554*N1433-0.00058829*E1433-34.3283*V1433+0.30565*L1433+54.6031*M1433</f>
        <v>9283.8333657</v>
      </c>
      <c r="AJ1433" s="29" t="n">
        <f aca="false">7491.3971-0.00058829*E1433+0.30565*L1433+54.6031*M1433+0.0137554*N1433-34.3283*V1433</f>
        <v>9283.8333657</v>
      </c>
      <c r="AK1433" s="30" t="n">
        <f aca="false">11611.58410651-152.38769329*I707+0.00324611*N707-2.92151591*V707-0.00770426*AA707-0.00077781*E707</f>
        <v>9380.86616429867</v>
      </c>
      <c r="AL1433" s="29" t="n">
        <f aca="false">2192.59+2373.87*I1433+0.0316653*N1433-15.7623*V1433+0.00202406*AA1433-0.000740146*E1433-0.00963493*(I1433*N1433)</f>
        <v>9164.87714258373</v>
      </c>
      <c r="AM1433" s="30" t="n">
        <f aca="false">5205.907083+122.0638992*I1433+13.609808*(N1433/1000)-1.245906883*AD1433+0.7746840854*AE1433-134.2474226*AC1433-1547.125689*IF(AND(B1433&gt;=DATE(2020,3,20),B1433&lt;=DATE(2020,6,26)),1,0)</f>
        <v>9365.07237270648</v>
      </c>
      <c r="AN1433" s="30" t="n">
        <f aca="false">IF(ISNUMBER(C1434),C1434,AN1434)-0.8328750492*(AD1435-AD1434)+3.274150872*(AE1435-AE1434)+0.7954612886*((IF(ISNUMBER(C1434),C1434,AN1434)-IF(ISNUMBER(C1433),C1433,AN1433))-(-0.8328750492*(AD1434-AD1433)+3.274150872*(AE1434-AE1433)))-1.394571582*AO1434+0.4181414112*AO1433</f>
        <v>9955.68439812794</v>
      </c>
      <c r="AP1433" s="31" t="n">
        <f aca="false">AQ1433+AR1432+'ARIMAX(1,1,1) Model'!$C$19*(AR1432-AR1431)+'ARIMAX(1,1,1) Model'!$C$20*AS1432</f>
        <v>9634.58160909898</v>
      </c>
      <c r="AQ1433" s="31" t="n">
        <f aca="false">'ARIMAX(1,1,1) Model'!$C$6*I1433+'ARIMAX(1,1,1) Model'!$C$7*N1433/1000+'ARIMAX(1,1,1) Model'!$C$8*AD1433+'ARIMAX(1,1,1) Model'!$C$9*AE1433+'ARIMAX(1,1,1) Model'!$C$10*AC1433+'ARIMAX(1,1,1) Model'!$C$11*IF(AND(B1433&gt;='ARIMAX(1,1,1) Model'!$C$25,B1433&lt;='ARIMAX(1,1,1) Model'!$C$26),1,0)+'ARIMAX(1,1,1) Model'!$C$12*E1433/1000+'ARIMAX(1,1,1) Model'!$C$13*V1433+'ARIMAX(1,1,1) Model'!$C$14*A1433+'ARIMAX(1,1,1) Model'!$C$15*SIN(2*PI()*A1433/'ARIMAX(1,1,1) Model'!$C$24)+'ARIMAX(1,1,1) Model'!$C$16*COS(2*PI()*A1433/'ARIMAX(1,1,1) Model'!$C$24)+'ARIMAX(1,1,1) Model'!$C$17*SIN(4*PI()*A1433/'ARIMAX(1,1,1) Model'!$C$24)+'ARIMAX(1,1,1) Model'!$C$18*COS(4*PI()*A1433/'ARIMAX(1,1,1) Model'!$C$24)</f>
        <v>2964.09924665625</v>
      </c>
      <c r="AR1433" s="31" t="n">
        <f aca="false">IF(ISNUMBER(C1433),C1433,AP1433)-AQ1433</f>
        <v>6743.90075334375</v>
      </c>
      <c r="AS1433" s="31" t="n">
        <f aca="false">IF(ISNUMBER(C1433),C1433-AP1433,0)</f>
        <v>73.4183909010226</v>
      </c>
      <c r="AT1433" s="32"/>
      <c r="AU1433" s="33"/>
      <c r="AV1433" s="33"/>
      <c r="AW1433" s="31"/>
      <c r="AX1433" s="31"/>
    </row>
    <row r="1434" customFormat="false" ht="16.5" hidden="false" customHeight="true" outlineLevel="0" collapsed="false">
      <c r="A1434" s="23" t="n">
        <v>1433</v>
      </c>
      <c r="B1434" s="24" t="n">
        <v>43301</v>
      </c>
      <c r="C1434" s="23" t="n">
        <v>9846</v>
      </c>
      <c r="D1434" s="25" t="n">
        <v>2805.984</v>
      </c>
      <c r="E1434" s="25" t="n">
        <v>205000</v>
      </c>
      <c r="F1434" s="25"/>
      <c r="G1434" s="25" t="n">
        <v>68.952</v>
      </c>
      <c r="H1434" s="25" t="n">
        <v>71.27</v>
      </c>
      <c r="I1434" s="25" t="n">
        <v>2.865</v>
      </c>
      <c r="J1434" s="25" t="n">
        <v>20328.553</v>
      </c>
      <c r="K1434" s="25" t="n">
        <v>843258</v>
      </c>
      <c r="L1434" s="25" t="n">
        <v>1046</v>
      </c>
      <c r="M1434" s="25" t="n">
        <v>17.743</v>
      </c>
      <c r="N1434" s="25" t="n">
        <v>283713</v>
      </c>
      <c r="O1434" s="25" t="n">
        <v>13905</v>
      </c>
      <c r="P1434" s="25" t="n">
        <v>3876824</v>
      </c>
      <c r="Q1434" s="25" t="n">
        <v>194000</v>
      </c>
      <c r="R1434" s="25" t="n">
        <v>22435</v>
      </c>
      <c r="S1434" s="25" t="n">
        <v>13.211</v>
      </c>
      <c r="T1434" s="25" t="n">
        <v>132.4</v>
      </c>
      <c r="U1434" s="25" t="n">
        <v>17</v>
      </c>
      <c r="V1434" s="25" t="n">
        <v>92</v>
      </c>
      <c r="W1434" s="25" t="n">
        <v>112.78592</v>
      </c>
      <c r="X1434" s="25" t="n">
        <v>3.33333333333333</v>
      </c>
      <c r="Y1434" s="25" t="n">
        <v>2.98084378242493</v>
      </c>
      <c r="Z1434" s="25" t="n">
        <v>65.3426284790039</v>
      </c>
      <c r="AA1434" s="25" t="n">
        <v>326860</v>
      </c>
      <c r="AB1434" s="26"/>
      <c r="AC1434" s="27" t="n">
        <v>0</v>
      </c>
      <c r="AD1434" s="28" t="n">
        <v>0</v>
      </c>
      <c r="AE1434" s="28" t="n">
        <v>83.6</v>
      </c>
      <c r="AF1434" s="27"/>
      <c r="AG1434" s="29" t="n">
        <f aca="false">6753.47943187+0.36116788*I1434+0.01252571*N1434-22.85359542*V1434+0.00407811*AA1434-0.00067349*E1434</f>
        <v>9400.5957450362</v>
      </c>
      <c r="AH1434" s="29" t="n">
        <f aca="false">A1434*'Simple Linear Regression'!$B$18+'Simple Linear Regression'!$B$17</f>
        <v>9107.73848817508</v>
      </c>
      <c r="AI1434" s="29" t="n">
        <f aca="false">7491.3971+0.0137554*N1434-0.00058829*E1434-34.3283*V1434+0.30565*L1434+54.6031*M1434</f>
        <v>9403.7125535</v>
      </c>
      <c r="AJ1434" s="29" t="n">
        <f aca="false">7491.3971-0.00058829*E1434+0.30565*L1434+54.6031*M1434+0.0137554*N1434-34.3283*V1434</f>
        <v>9403.7125535</v>
      </c>
      <c r="AK1434" s="30" t="n">
        <f aca="false">11611.58410651-152.38769329*I708+0.00324611*N708-2.92151591*V708-0.00770426*AA708-0.00077781*E708</f>
        <v>9384.76260396525</v>
      </c>
      <c r="AL1434" s="29" t="n">
        <f aca="false">2192.59+2373.87*I1434+0.0316653*N1434-15.7623*V1434+0.00202406*AA1434-0.000740146*E1434-0.00963493*(I1434*N1434)</f>
        <v>9205.67275606715</v>
      </c>
      <c r="AM1434" s="30" t="n">
        <f aca="false">5205.907083+122.0638992*I1434+13.609808*(N1434/1000)-1.245906883*AD1434+0.7746840854*AE1434-134.2474226*AC1434-1547.125689*IF(AND(B1434&gt;=DATE(2020,3,20),B1434&lt;=DATE(2020,6,26)),1,0)</f>
        <v>9481.66320085144</v>
      </c>
      <c r="AN1434" s="30" t="n">
        <f aca="false">IF(ISNUMBER(C1435),C1435,AN1435)-0.8328750492*(AD1436-AD1435)+3.274150872*(AE1436-AE1435)+0.7954612886*((IF(ISNUMBER(C1435),C1435,AN1435)-IF(ISNUMBER(C1434),C1434,AN1434))-(-0.8328750492*(AD1435-AD1434)+3.274150872*(AE1435-AE1434)))-1.394571582*AO1435+0.4181414112*AO1434</f>
        <v>9898.98259749563</v>
      </c>
      <c r="AP1434" s="31" t="n">
        <f aca="false">AQ1434+AR1433+'ARIMAX(1,1,1) Model'!$C$19*(AR1433-AR1432)+'ARIMAX(1,1,1) Model'!$C$20*AS1433</f>
        <v>9654.21732928765</v>
      </c>
      <c r="AQ1434" s="31" t="n">
        <f aca="false">'ARIMAX(1,1,1) Model'!$C$6*I1434+'ARIMAX(1,1,1) Model'!$C$7*N1434/1000+'ARIMAX(1,1,1) Model'!$C$8*AD1434+'ARIMAX(1,1,1) Model'!$C$9*AE1434+'ARIMAX(1,1,1) Model'!$C$10*AC1434+'ARIMAX(1,1,1) Model'!$C$11*IF(AND(B1434&gt;='ARIMAX(1,1,1) Model'!$C$25,B1434&lt;='ARIMAX(1,1,1) Model'!$C$26),1,0)+'ARIMAX(1,1,1) Model'!$C$12*E1434/1000+'ARIMAX(1,1,1) Model'!$C$13*V1434+'ARIMAX(1,1,1) Model'!$C$14*A1434+'ARIMAX(1,1,1) Model'!$C$15*SIN(2*PI()*A1434/'ARIMAX(1,1,1) Model'!$C$24)+'ARIMAX(1,1,1) Model'!$C$16*COS(2*PI()*A1434/'ARIMAX(1,1,1) Model'!$C$24)+'ARIMAX(1,1,1) Model'!$C$17*SIN(4*PI()*A1434/'ARIMAX(1,1,1) Model'!$C$24)+'ARIMAX(1,1,1) Model'!$C$18*COS(4*PI()*A1434/'ARIMAX(1,1,1) Model'!$C$24)</f>
        <v>2941.6654208041</v>
      </c>
      <c r="AR1434" s="31" t="n">
        <f aca="false">IF(ISNUMBER(C1434),C1434,AP1434)-AQ1434</f>
        <v>6904.3345791959</v>
      </c>
      <c r="AS1434" s="31" t="n">
        <f aca="false">IF(ISNUMBER(C1434),C1434-AP1434,0)</f>
        <v>191.782670712353</v>
      </c>
      <c r="AT1434" s="32"/>
      <c r="AU1434" s="33"/>
      <c r="AV1434" s="33"/>
      <c r="AW1434" s="31"/>
      <c r="AX1434" s="31"/>
    </row>
    <row r="1435" customFormat="false" ht="16.5" hidden="false" customHeight="true" outlineLevel="0" collapsed="false">
      <c r="A1435" s="23" t="n">
        <v>1434</v>
      </c>
      <c r="B1435" s="24" t="n">
        <v>43308</v>
      </c>
      <c r="C1435" s="23" t="n">
        <v>9878</v>
      </c>
      <c r="D1435" s="25" t="n">
        <v>2825.942</v>
      </c>
      <c r="E1435" s="25" t="n">
        <v>210000</v>
      </c>
      <c r="F1435" s="25"/>
      <c r="G1435" s="25" t="n">
        <v>70.01</v>
      </c>
      <c r="H1435" s="25" t="n">
        <v>74</v>
      </c>
      <c r="I1435" s="25" t="n">
        <v>2.831</v>
      </c>
      <c r="J1435" s="25" t="n">
        <v>20328.553</v>
      </c>
      <c r="K1435" s="25" t="n">
        <v>843258</v>
      </c>
      <c r="L1435" s="25" t="n">
        <v>1046</v>
      </c>
      <c r="M1435" s="25" t="n">
        <v>17.743</v>
      </c>
      <c r="N1435" s="25" t="n">
        <v>283713</v>
      </c>
      <c r="O1435" s="25" t="n">
        <v>13905</v>
      </c>
      <c r="P1435" s="25" t="n">
        <v>3876824</v>
      </c>
      <c r="Q1435" s="25" t="n">
        <v>194000</v>
      </c>
      <c r="R1435" s="25" t="n">
        <v>22435</v>
      </c>
      <c r="S1435" s="25" t="n">
        <v>13.211</v>
      </c>
      <c r="T1435" s="25" t="n">
        <v>132.4</v>
      </c>
      <c r="U1435" s="25" t="n">
        <v>17</v>
      </c>
      <c r="V1435" s="25" t="n">
        <v>92</v>
      </c>
      <c r="W1435" s="25" t="n">
        <v>113.3193</v>
      </c>
      <c r="X1435" s="25" t="n">
        <v>3.33333333333333</v>
      </c>
      <c r="Y1435" s="25" t="n">
        <v>2.98084378242493</v>
      </c>
      <c r="Z1435" s="25" t="n">
        <v>65.3426284790039</v>
      </c>
      <c r="AA1435" s="25" t="n">
        <v>326860</v>
      </c>
      <c r="AB1435" s="26"/>
      <c r="AC1435" s="27" t="n">
        <v>0</v>
      </c>
      <c r="AD1435" s="28" t="n">
        <v>0</v>
      </c>
      <c r="AE1435" s="28" t="n">
        <v>82.3</v>
      </c>
      <c r="AF1435" s="27"/>
      <c r="AG1435" s="29" t="n">
        <f aca="false">6753.47943187+0.36116788*I1435+0.01252571*N1435-22.85359542*V1435+0.00407811*AA1435-0.00067349*E1435</f>
        <v>9397.21601532828</v>
      </c>
      <c r="AH1435" s="29" t="n">
        <f aca="false">A1435*'Simple Linear Regression'!$B$18+'Simple Linear Regression'!$B$17</f>
        <v>9108.59152525898</v>
      </c>
      <c r="AI1435" s="29" t="n">
        <f aca="false">7491.3971+0.0137554*N1435-0.00058829*E1435-34.3283*V1435+0.30565*L1435+54.6031*M1435</f>
        <v>9400.7711035</v>
      </c>
      <c r="AJ1435" s="29" t="n">
        <f aca="false">7491.3971-0.00058829*E1435+0.30565*L1435+54.6031*M1435+0.0137554*N1435-34.3283*V1435</f>
        <v>9400.7711035</v>
      </c>
      <c r="AK1435" s="30" t="n">
        <f aca="false">11611.58410651-152.38769329*I709+0.00324611*N709-2.92151591*V709-0.00770426*AA709-0.00077781*E709</f>
        <v>9374.83520472564</v>
      </c>
      <c r="AL1435" s="29" t="n">
        <f aca="false">2192.59+2373.87*I1435+0.0316653*N1435-15.7623*V1435+0.00202406*AA1435-0.000740146*E1435-0.00963493*(I1435*N1435)</f>
        <v>9214.20131250021</v>
      </c>
      <c r="AM1435" s="30" t="n">
        <f aca="false">5205.907083+122.0638992*I1435+13.609808*(N1435/1000)-1.245906883*AD1435+0.7746840854*AE1435-134.2474226*AC1435-1547.125689*IF(AND(B1435&gt;=DATE(2020,3,20),B1435&lt;=DATE(2020,6,26)),1,0)</f>
        <v>9476.50593896762</v>
      </c>
      <c r="AN1435" s="30" t="n">
        <f aca="false">IF(ISNUMBER(C1436),C1436,AN1436)-0.8328750492*(AD1437-AD1436)+3.274150872*(AE1437-AE1436)+0.7954612886*((IF(ISNUMBER(C1436),C1436,AN1436)-IF(ISNUMBER(C1435),C1435,AN1435))-(-0.8328750492*(AD1436-AD1435)+3.274150872*(AE1436-AE1435)))-1.394571582*AO1436+0.4181414112*AO1435</f>
        <v>8982.43395833051</v>
      </c>
      <c r="AP1435" s="31" t="n">
        <f aca="false">AQ1435+AR1434+'ARIMAX(1,1,1) Model'!$C$19*(AR1434-AR1433)+'ARIMAX(1,1,1) Model'!$C$20*AS1434</f>
        <v>9658.90200044478</v>
      </c>
      <c r="AQ1435" s="31" t="n">
        <f aca="false">'ARIMAX(1,1,1) Model'!$C$6*I1435+'ARIMAX(1,1,1) Model'!$C$7*N1435/1000+'ARIMAX(1,1,1) Model'!$C$8*AD1435+'ARIMAX(1,1,1) Model'!$C$9*AE1435+'ARIMAX(1,1,1) Model'!$C$10*AC1435+'ARIMAX(1,1,1) Model'!$C$11*IF(AND(B1435&gt;='ARIMAX(1,1,1) Model'!$C$25,B1435&lt;='ARIMAX(1,1,1) Model'!$C$26),1,0)+'ARIMAX(1,1,1) Model'!$C$12*E1435/1000+'ARIMAX(1,1,1) Model'!$C$13*V1435+'ARIMAX(1,1,1) Model'!$C$14*A1435+'ARIMAX(1,1,1) Model'!$C$15*SIN(2*PI()*A1435/'ARIMAX(1,1,1) Model'!$C$24)+'ARIMAX(1,1,1) Model'!$C$16*COS(2*PI()*A1435/'ARIMAX(1,1,1) Model'!$C$24)+'ARIMAX(1,1,1) Model'!$C$17*SIN(4*PI()*A1435/'ARIMAX(1,1,1) Model'!$C$24)+'ARIMAX(1,1,1) Model'!$C$18*COS(4*PI()*A1435/'ARIMAX(1,1,1) Model'!$C$24)</f>
        <v>2911.54046177445</v>
      </c>
      <c r="AR1435" s="31" t="n">
        <f aca="false">IF(ISNUMBER(C1435),C1435,AP1435)-AQ1435</f>
        <v>6966.45953822555</v>
      </c>
      <c r="AS1435" s="31" t="n">
        <f aca="false">IF(ISNUMBER(C1435),C1435-AP1435,0)</f>
        <v>219.097999555219</v>
      </c>
      <c r="AT1435" s="32"/>
      <c r="AU1435" s="33"/>
      <c r="AV1435" s="33"/>
      <c r="AW1435" s="31"/>
      <c r="AX1435" s="31"/>
    </row>
    <row r="1436" customFormat="false" ht="16.5" hidden="false" customHeight="true" outlineLevel="0" collapsed="false">
      <c r="A1436" s="23" t="n">
        <v>1435</v>
      </c>
      <c r="B1436" s="24" t="n">
        <v>43315</v>
      </c>
      <c r="C1436" s="23" t="n">
        <v>9346</v>
      </c>
      <c r="D1436" s="25" t="n">
        <v>2819.964</v>
      </c>
      <c r="E1436" s="25" t="n">
        <v>207000</v>
      </c>
      <c r="F1436" s="25"/>
      <c r="G1436" s="25" t="n">
        <v>69.462</v>
      </c>
      <c r="H1436" s="25" t="n">
        <v>73.372</v>
      </c>
      <c r="I1436" s="25" t="n">
        <v>2.846</v>
      </c>
      <c r="J1436" s="25" t="n">
        <v>20328.553</v>
      </c>
      <c r="K1436" s="25" t="n">
        <v>843258</v>
      </c>
      <c r="L1436" s="25" t="n">
        <v>1046</v>
      </c>
      <c r="M1436" s="25" t="n">
        <v>17.743</v>
      </c>
      <c r="N1436" s="25" t="n">
        <v>283713</v>
      </c>
      <c r="O1436" s="25" t="n">
        <v>13905</v>
      </c>
      <c r="P1436" s="25" t="n">
        <v>3876824</v>
      </c>
      <c r="Q1436" s="25" t="n">
        <v>194000</v>
      </c>
      <c r="R1436" s="25" t="n">
        <v>22435</v>
      </c>
      <c r="S1436" s="25" t="n">
        <v>13.211</v>
      </c>
      <c r="T1436" s="25" t="n">
        <v>132.4</v>
      </c>
      <c r="U1436" s="25" t="n">
        <v>17</v>
      </c>
      <c r="V1436" s="25" t="n">
        <v>92</v>
      </c>
      <c r="W1436" s="25" t="n">
        <v>113.05632</v>
      </c>
      <c r="X1436" s="25" t="n">
        <v>3.33333333333333</v>
      </c>
      <c r="Y1436" s="25" t="n">
        <v>2.98084378242493</v>
      </c>
      <c r="Z1436" s="25" t="n">
        <v>65.3426284790039</v>
      </c>
      <c r="AA1436" s="25" t="n">
        <v>326860</v>
      </c>
      <c r="AB1436" s="26"/>
      <c r="AC1436" s="27" t="n">
        <v>0</v>
      </c>
      <c r="AD1436" s="28" t="n">
        <v>0</v>
      </c>
      <c r="AE1436" s="28" t="n">
        <v>79.9</v>
      </c>
      <c r="AF1436" s="27"/>
      <c r="AG1436" s="29" t="n">
        <f aca="false">6753.47943187+0.36116788*I1436+0.01252571*N1436-22.85359542*V1436+0.00407811*AA1436-0.00067349*E1436</f>
        <v>9399.24190284648</v>
      </c>
      <c r="AH1436" s="29" t="n">
        <f aca="false">A1436*'Simple Linear Regression'!$B$18+'Simple Linear Regression'!$B$17</f>
        <v>9109.44456234289</v>
      </c>
      <c r="AI1436" s="29" t="n">
        <f aca="false">7491.3971+0.0137554*N1436-0.00058829*E1436-34.3283*V1436+0.30565*L1436+54.6031*M1436</f>
        <v>9402.5359735</v>
      </c>
      <c r="AJ1436" s="29" t="n">
        <f aca="false">7491.3971-0.00058829*E1436+0.30565*L1436+54.6031*M1436+0.0137554*N1436-34.3283*V1436</f>
        <v>9402.5359735</v>
      </c>
      <c r="AK1436" s="30" t="n">
        <f aca="false">11611.58410651-152.38769329*I710+0.00324611*N710-2.92151591*V710-0.00770426*AA710-0.00077781*E710</f>
        <v>9370.57789320486</v>
      </c>
      <c r="AL1436" s="29" t="n">
        <f aca="false">2192.59+2373.87*I1436+0.0316653*N1436-15.7623*V1436+0.00202406*AA1436-0.000740146*E1436-0.00963493*(I1436*N1436)</f>
        <v>9211.02647707386</v>
      </c>
      <c r="AM1436" s="30" t="n">
        <f aca="false">5205.907083+122.0638992*I1436+13.609808*(N1436/1000)-1.245906883*AD1436+0.7746840854*AE1436-134.2474226*AC1436-1547.125689*IF(AND(B1436&gt;=DATE(2020,3,20),B1436&lt;=DATE(2020,6,26)),1,0)</f>
        <v>9476.47765565066</v>
      </c>
      <c r="AN1436" s="30" t="n">
        <f aca="false">IF(ISNUMBER(C1437),C1437,AN1437)-0.8328750492*(AD1438-AD1437)+3.274150872*(AE1438-AE1437)+0.7954612886*((IF(ISNUMBER(C1437),C1437,AN1437)-IF(ISNUMBER(C1436),C1436,AN1436))-(-0.8328750492*(AD1437-AD1436)+3.274150872*(AE1437-AE1436)))-1.394571582*AO1437+0.4181414112*AO1436</f>
        <v>9568.1975325843</v>
      </c>
      <c r="AP1436" s="31" t="n">
        <f aca="false">AQ1436+AR1435+'ARIMAX(1,1,1) Model'!$C$19*(AR1435-AR1434)+'ARIMAX(1,1,1) Model'!$C$20*AS1435</f>
        <v>9649.09507626879</v>
      </c>
      <c r="AQ1436" s="31" t="n">
        <f aca="false">'ARIMAX(1,1,1) Model'!$C$6*I1436+'ARIMAX(1,1,1) Model'!$C$7*N1436/1000+'ARIMAX(1,1,1) Model'!$C$8*AD1436+'ARIMAX(1,1,1) Model'!$C$9*AE1436+'ARIMAX(1,1,1) Model'!$C$10*AC1436+'ARIMAX(1,1,1) Model'!$C$11*IF(AND(B1436&gt;='ARIMAX(1,1,1) Model'!$C$25,B1436&lt;='ARIMAX(1,1,1) Model'!$C$26),1,0)+'ARIMAX(1,1,1) Model'!$C$12*E1436/1000+'ARIMAX(1,1,1) Model'!$C$13*V1436+'ARIMAX(1,1,1) Model'!$C$14*A1436+'ARIMAX(1,1,1) Model'!$C$15*SIN(2*PI()*A1436/'ARIMAX(1,1,1) Model'!$C$24)+'ARIMAX(1,1,1) Model'!$C$16*COS(2*PI()*A1436/'ARIMAX(1,1,1) Model'!$C$24)+'ARIMAX(1,1,1) Model'!$C$17*SIN(4*PI()*A1436/'ARIMAX(1,1,1) Model'!$C$24)+'ARIMAX(1,1,1) Model'!$C$18*COS(4*PI()*A1436/'ARIMAX(1,1,1) Model'!$C$24)</f>
        <v>2873.7828804619</v>
      </c>
      <c r="AR1436" s="31" t="n">
        <f aca="false">IF(ISNUMBER(C1436),C1436,AP1436)-AQ1436</f>
        <v>6472.2171195381</v>
      </c>
      <c r="AS1436" s="31" t="n">
        <f aca="false">IF(ISNUMBER(C1436),C1436-AP1436,0)</f>
        <v>-303.095076268794</v>
      </c>
      <c r="AT1436" s="32"/>
      <c r="AU1436" s="33"/>
      <c r="AV1436" s="33"/>
      <c r="AW1436" s="31"/>
      <c r="AX1436" s="31"/>
    </row>
    <row r="1437" customFormat="false" ht="16.5" hidden="false" customHeight="true" outlineLevel="0" collapsed="false">
      <c r="A1437" s="23" t="n">
        <v>1436</v>
      </c>
      <c r="B1437" s="24" t="n">
        <v>43322</v>
      </c>
      <c r="C1437" s="23" t="n">
        <v>9512</v>
      </c>
      <c r="D1437" s="25" t="n">
        <v>2850.682</v>
      </c>
      <c r="E1437" s="25" t="n">
        <v>210000</v>
      </c>
      <c r="F1437" s="25"/>
      <c r="G1437" s="25" t="n">
        <v>67.904</v>
      </c>
      <c r="H1437" s="25" t="n">
        <v>71.416</v>
      </c>
      <c r="I1437" s="25" t="n">
        <v>2.852</v>
      </c>
      <c r="J1437" s="25" t="n">
        <v>20580.912</v>
      </c>
      <c r="K1437" s="25" t="n">
        <v>831169</v>
      </c>
      <c r="L1437" s="25" t="n">
        <v>1056</v>
      </c>
      <c r="M1437" s="25" t="n">
        <v>17.743</v>
      </c>
      <c r="N1437" s="25" t="n">
        <v>283713</v>
      </c>
      <c r="O1437" s="25" t="n">
        <v>13930.4</v>
      </c>
      <c r="P1437" s="25" t="n">
        <v>3876824</v>
      </c>
      <c r="Q1437" s="25" t="n">
        <v>194000</v>
      </c>
      <c r="R1437" s="25" t="n">
        <v>22435</v>
      </c>
      <c r="S1437" s="25" t="n">
        <v>13.211</v>
      </c>
      <c r="T1437" s="25" t="n">
        <v>133.3</v>
      </c>
      <c r="U1437" s="25" t="n">
        <v>17</v>
      </c>
      <c r="V1437" s="25" t="n">
        <v>93.2</v>
      </c>
      <c r="W1437" s="25" t="n">
        <v>112.88082</v>
      </c>
      <c r="X1437" s="25" t="n">
        <v>3.33333333333333</v>
      </c>
      <c r="Y1437" s="25" t="n">
        <v>2.98084378242493</v>
      </c>
      <c r="Z1437" s="25" t="n">
        <v>65.3426284790039</v>
      </c>
      <c r="AA1437" s="25" t="n">
        <v>326860</v>
      </c>
      <c r="AB1437" s="26"/>
      <c r="AC1437" s="27" t="n">
        <v>0</v>
      </c>
      <c r="AD1437" s="28" t="n">
        <v>0</v>
      </c>
      <c r="AE1437" s="28" t="n">
        <v>96.2</v>
      </c>
      <c r="AF1437" s="27"/>
      <c r="AG1437" s="29" t="n">
        <f aca="false">6753.47943187+0.36116788*I1437+0.01252571*N1437-22.85359542*V1437+0.00407811*AA1437-0.00067349*E1437</f>
        <v>9369.79928534976</v>
      </c>
      <c r="AH1437" s="29" t="n">
        <f aca="false">A1437*'Simple Linear Regression'!$B$18+'Simple Linear Regression'!$B$17</f>
        <v>9110.29759942679</v>
      </c>
      <c r="AI1437" s="29" t="n">
        <f aca="false">7491.3971+0.0137554*N1437-0.00058829*E1437-34.3283*V1437+0.30565*L1437+54.6031*M1437</f>
        <v>9362.6336435</v>
      </c>
      <c r="AJ1437" s="29" t="n">
        <f aca="false">7491.3971-0.00058829*E1437+0.30565*L1437+54.6031*M1437+0.0137554*N1437-34.3283*V1437</f>
        <v>9362.6336435</v>
      </c>
      <c r="AK1437" s="30" t="n">
        <f aca="false">11611.58410651-152.38769329*I711+0.00324611*N711-2.92151591*V711-0.00770426*AA711-0.00077781*E711</f>
        <v>9387.6882760685</v>
      </c>
      <c r="AL1437" s="29" t="n">
        <f aca="false">2192.59+2373.87*I1437+0.0316653*N1437-15.7623*V1437+0.00202406*AA1437-0.000740146*E1437-0.00963493*(I1437*N1437)</f>
        <v>9187.73316970332</v>
      </c>
      <c r="AM1437" s="30" t="n">
        <f aca="false">5205.907083+122.0638992*I1437+13.609808*(N1437/1000)-1.245906883*AD1437+0.7746840854*AE1437-134.2474226*AC1437-1547.125689*IF(AND(B1437&gt;=DATE(2020,3,20),B1437&lt;=DATE(2020,6,26)),1,0)</f>
        <v>9489.83738963788</v>
      </c>
      <c r="AN1437" s="30" t="n">
        <f aca="false">IF(ISNUMBER(C1438),C1438,AN1438)-0.8328750492*(AD1439-AD1438)+3.274150872*(AE1439-AE1438)+0.7954612886*((IF(ISNUMBER(C1438),C1438,AN1438)-IF(ISNUMBER(C1437),C1437,AN1437))-(-0.8328750492*(AD1438-AD1437)+3.274150872*(AE1438-AE1437)))-1.394571582*AO1438+0.4181414112*AO1437</f>
        <v>9386.79516653606</v>
      </c>
      <c r="AP1437" s="31" t="n">
        <f aca="false">AQ1437+AR1436+'ARIMAX(1,1,1) Model'!$C$19*(AR1436-AR1435)+'ARIMAX(1,1,1) Model'!$C$20*AS1436</f>
        <v>9608.68087341839</v>
      </c>
      <c r="AQ1437" s="31" t="n">
        <f aca="false">'ARIMAX(1,1,1) Model'!$C$6*I1437+'ARIMAX(1,1,1) Model'!$C$7*N1437/1000+'ARIMAX(1,1,1) Model'!$C$8*AD1437+'ARIMAX(1,1,1) Model'!$C$9*AE1437+'ARIMAX(1,1,1) Model'!$C$10*AC1437+'ARIMAX(1,1,1) Model'!$C$11*IF(AND(B1437&gt;='ARIMAX(1,1,1) Model'!$C$25,B1437&lt;='ARIMAX(1,1,1) Model'!$C$26),1,0)+'ARIMAX(1,1,1) Model'!$C$12*E1437/1000+'ARIMAX(1,1,1) Model'!$C$13*V1437+'ARIMAX(1,1,1) Model'!$C$14*A1437+'ARIMAX(1,1,1) Model'!$C$15*SIN(2*PI()*A1437/'ARIMAX(1,1,1) Model'!$C$24)+'ARIMAX(1,1,1) Model'!$C$16*COS(2*PI()*A1437/'ARIMAX(1,1,1) Model'!$C$24)+'ARIMAX(1,1,1) Model'!$C$17*SIN(4*PI()*A1437/'ARIMAX(1,1,1) Model'!$C$24)+'ARIMAX(1,1,1) Model'!$C$18*COS(4*PI()*A1437/'ARIMAX(1,1,1) Model'!$C$24)</f>
        <v>2911.85715590185</v>
      </c>
      <c r="AR1437" s="31" t="n">
        <f aca="false">IF(ISNUMBER(C1437),C1437,AP1437)-AQ1437</f>
        <v>6600.14284409815</v>
      </c>
      <c r="AS1437" s="31" t="n">
        <f aca="false">IF(ISNUMBER(C1437),C1437-AP1437,0)</f>
        <v>-96.6808734183887</v>
      </c>
      <c r="AT1437" s="32"/>
      <c r="AU1437" s="33"/>
      <c r="AV1437" s="33"/>
      <c r="AW1437" s="31"/>
      <c r="AX1437" s="31"/>
    </row>
    <row r="1438" customFormat="false" ht="16.5" hidden="false" customHeight="true" outlineLevel="0" collapsed="false">
      <c r="A1438" s="23" t="n">
        <v>1437</v>
      </c>
      <c r="B1438" s="24" t="n">
        <v>43329</v>
      </c>
      <c r="C1438" s="23" t="n">
        <v>9453</v>
      </c>
      <c r="D1438" s="25" t="n">
        <v>2834.216</v>
      </c>
      <c r="E1438" s="25" t="n">
        <v>206000</v>
      </c>
      <c r="F1438" s="25"/>
      <c r="G1438" s="25" t="n">
        <v>66.146</v>
      </c>
      <c r="H1438" s="25" t="n">
        <v>69.824</v>
      </c>
      <c r="I1438" s="25" t="n">
        <v>2.843</v>
      </c>
      <c r="J1438" s="25" t="n">
        <v>20580.912</v>
      </c>
      <c r="K1438" s="25" t="n">
        <v>831169</v>
      </c>
      <c r="L1438" s="25" t="n">
        <v>1056</v>
      </c>
      <c r="M1438" s="25" t="n">
        <v>17.629</v>
      </c>
      <c r="N1438" s="25" t="n">
        <v>282648</v>
      </c>
      <c r="O1438" s="25" t="n">
        <v>13930.4</v>
      </c>
      <c r="P1438" s="25" t="n">
        <v>3876824</v>
      </c>
      <c r="Q1438" s="25" t="n">
        <v>194000</v>
      </c>
      <c r="R1438" s="25" t="n">
        <v>22435</v>
      </c>
      <c r="S1438" s="25" t="n">
        <v>13.211</v>
      </c>
      <c r="T1438" s="25" t="n">
        <v>133.3</v>
      </c>
      <c r="U1438" s="25" t="n">
        <v>17</v>
      </c>
      <c r="V1438" s="25" t="n">
        <v>93.2</v>
      </c>
      <c r="W1438" s="25" t="n">
        <v>113.40542</v>
      </c>
      <c r="X1438" s="25" t="n">
        <v>3.33333333333333</v>
      </c>
      <c r="Y1438" s="25" t="n">
        <v>2.98271656036377</v>
      </c>
      <c r="Z1438" s="25" t="n">
        <v>65.3426284790039</v>
      </c>
      <c r="AA1438" s="25" t="n">
        <v>326860</v>
      </c>
      <c r="AB1438" s="26"/>
      <c r="AC1438" s="27" t="n">
        <v>0</v>
      </c>
      <c r="AD1438" s="28" t="n">
        <v>0</v>
      </c>
      <c r="AE1438" s="28" t="n">
        <v>86</v>
      </c>
      <c r="AF1438" s="27"/>
      <c r="AG1438" s="29" t="n">
        <f aca="false">6753.47943187+0.36116788*I1438+0.01252571*N1438-22.85359542*V1438+0.00407811*AA1438-0.00067349*E1438</f>
        <v>9359.15011368884</v>
      </c>
      <c r="AH1438" s="29" t="n">
        <f aca="false">A1438*'Simple Linear Regression'!$B$18+'Simple Linear Regression'!$B$17</f>
        <v>9111.1506365107</v>
      </c>
      <c r="AI1438" s="29" t="n">
        <f aca="false">7491.3971+0.0137554*N1438-0.00058829*E1438-34.3283*V1438+0.30565*L1438+54.6031*M1438</f>
        <v>9344.1125491</v>
      </c>
      <c r="AJ1438" s="29" t="n">
        <f aca="false">7491.3971-0.00058829*E1438+0.30565*L1438+54.6031*M1438+0.0137554*N1438-34.3283*V1438</f>
        <v>9344.1125491</v>
      </c>
      <c r="AK1438" s="30" t="n">
        <f aca="false">11611.58410651-152.38769329*I712+0.00324611*N712-2.92151591*V712-0.00770426*AA712-0.00077781*E712</f>
        <v>9412.27987730166</v>
      </c>
      <c r="AL1438" s="29" t="n">
        <f aca="false">2192.59+2373.87*I1438+0.0316653*N1438-15.7623*V1438+0.00202406*AA1438-0.000740146*E1438-0.00963493*(I1438*N1438)</f>
        <v>9189.37996613848</v>
      </c>
      <c r="AM1438" s="30" t="n">
        <f aca="false">5205.907083+122.0638992*I1438+13.609808*(N1438/1000)-1.245906883*AD1438+0.7746840854*AE1438-134.2474226*AC1438-1547.125689*IF(AND(B1438&gt;=DATE(2020,3,20),B1438&lt;=DATE(2020,6,26)),1,0)</f>
        <v>9466.342591354</v>
      </c>
      <c r="AN1438" s="30" t="n">
        <f aca="false">IF(ISNUMBER(C1439),C1439,AN1439)-0.8328750492*(AD1440-AD1439)+3.274150872*(AE1440-AE1439)+0.7954612886*((IF(ISNUMBER(C1439),C1439,AN1439)-IF(ISNUMBER(C1438),C1438,AN1438))-(-0.8328750492*(AD1439-AD1438)+3.274150872*(AE1439-AE1438)))-1.394571582*AO1439+0.4181414112*AO1438</f>
        <v>10321.6700268908</v>
      </c>
      <c r="AP1438" s="31" t="n">
        <f aca="false">AQ1438+AR1437+'ARIMAX(1,1,1) Model'!$C$19*(AR1437-AR1436)+'ARIMAX(1,1,1) Model'!$C$20*AS1437</f>
        <v>9561.63628208584</v>
      </c>
      <c r="AQ1438" s="31" t="n">
        <f aca="false">'ARIMAX(1,1,1) Model'!$C$6*I1438+'ARIMAX(1,1,1) Model'!$C$7*N1438/1000+'ARIMAX(1,1,1) Model'!$C$8*AD1438+'ARIMAX(1,1,1) Model'!$C$9*AE1438+'ARIMAX(1,1,1) Model'!$C$10*AC1438+'ARIMAX(1,1,1) Model'!$C$11*IF(AND(B1438&gt;='ARIMAX(1,1,1) Model'!$C$25,B1438&lt;='ARIMAX(1,1,1) Model'!$C$26),1,0)+'ARIMAX(1,1,1) Model'!$C$12*E1438/1000+'ARIMAX(1,1,1) Model'!$C$13*V1438+'ARIMAX(1,1,1) Model'!$C$14*A1438+'ARIMAX(1,1,1) Model'!$C$15*SIN(2*PI()*A1438/'ARIMAX(1,1,1) Model'!$C$24)+'ARIMAX(1,1,1) Model'!$C$16*COS(2*PI()*A1438/'ARIMAX(1,1,1) Model'!$C$24)+'ARIMAX(1,1,1) Model'!$C$17*SIN(4*PI()*A1438/'ARIMAX(1,1,1) Model'!$C$24)+'ARIMAX(1,1,1) Model'!$C$18*COS(4*PI()*A1438/'ARIMAX(1,1,1) Model'!$C$24)</f>
        <v>2861.9957739067</v>
      </c>
      <c r="AR1438" s="31" t="n">
        <f aca="false">IF(ISNUMBER(C1438),C1438,AP1438)-AQ1438</f>
        <v>6591.0042260933</v>
      </c>
      <c r="AS1438" s="31" t="n">
        <f aca="false">IF(ISNUMBER(C1438),C1438-AP1438,0)</f>
        <v>-108.636282085843</v>
      </c>
      <c r="AT1438" s="32"/>
      <c r="AU1438" s="33"/>
      <c r="AV1438" s="33"/>
      <c r="AW1438" s="31"/>
      <c r="AX1438" s="31"/>
    </row>
    <row r="1439" customFormat="false" ht="16.5" hidden="false" customHeight="true" outlineLevel="0" collapsed="false">
      <c r="A1439" s="23" t="n">
        <v>1438</v>
      </c>
      <c r="B1439" s="24" t="n">
        <v>43336</v>
      </c>
      <c r="C1439" s="23" t="n">
        <v>9899</v>
      </c>
      <c r="D1439" s="25" t="n">
        <v>2862.7</v>
      </c>
      <c r="E1439" s="25" t="n">
        <v>207000</v>
      </c>
      <c r="F1439" s="25"/>
      <c r="G1439" s="25" t="n">
        <v>68.102</v>
      </c>
      <c r="H1439" s="25" t="n">
        <v>72.772</v>
      </c>
      <c r="I1439" s="25" t="n">
        <v>2.821</v>
      </c>
      <c r="J1439" s="25" t="n">
        <v>20580.912</v>
      </c>
      <c r="K1439" s="25" t="n">
        <v>831169</v>
      </c>
      <c r="L1439" s="25" t="n">
        <v>1056</v>
      </c>
      <c r="M1439" s="25" t="n">
        <v>17.629</v>
      </c>
      <c r="N1439" s="25" t="n">
        <v>282648</v>
      </c>
      <c r="O1439" s="25" t="n">
        <v>13930.4</v>
      </c>
      <c r="P1439" s="25" t="n">
        <v>3876824</v>
      </c>
      <c r="Q1439" s="25" t="n">
        <v>194000</v>
      </c>
      <c r="R1439" s="25" t="n">
        <v>22435</v>
      </c>
      <c r="S1439" s="25" t="n">
        <v>13.293</v>
      </c>
      <c r="T1439" s="25" t="n">
        <v>133.3</v>
      </c>
      <c r="U1439" s="25" t="n">
        <v>17</v>
      </c>
      <c r="V1439" s="25" t="n">
        <v>93.2</v>
      </c>
      <c r="W1439" s="25" t="n">
        <v>114.76742</v>
      </c>
      <c r="X1439" s="25" t="n">
        <v>3.33333333333333</v>
      </c>
      <c r="Y1439" s="25" t="n">
        <v>2.98271656036377</v>
      </c>
      <c r="Z1439" s="25" t="n">
        <v>65.3426284790039</v>
      </c>
      <c r="AA1439" s="25" t="n">
        <v>326860</v>
      </c>
      <c r="AB1439" s="26"/>
      <c r="AC1439" s="27" t="n">
        <v>0</v>
      </c>
      <c r="AD1439" s="28" t="n">
        <v>0</v>
      </c>
      <c r="AE1439" s="28" t="n">
        <v>72</v>
      </c>
      <c r="AF1439" s="27"/>
      <c r="AG1439" s="29" t="n">
        <f aca="false">6753.47943187+0.36116788*I1439+0.01252571*N1439-22.85359542*V1439+0.00407811*AA1439-0.00067349*E1439</f>
        <v>9358.46867799548</v>
      </c>
      <c r="AH1439" s="29" t="n">
        <f aca="false">A1439*'Simple Linear Regression'!$B$18+'Simple Linear Regression'!$B$17</f>
        <v>9112.0036735946</v>
      </c>
      <c r="AI1439" s="29" t="n">
        <f aca="false">7491.3971+0.0137554*N1439-0.00058829*E1439-34.3283*V1439+0.30565*L1439+54.6031*M1439</f>
        <v>9343.5242591</v>
      </c>
      <c r="AJ1439" s="29" t="n">
        <f aca="false">7491.3971-0.00058829*E1439+0.30565*L1439+54.6031*M1439+0.0137554*N1439-34.3283*V1439</f>
        <v>9343.5242591</v>
      </c>
      <c r="AK1439" s="30" t="n">
        <f aca="false">11611.58410651-152.38769329*I713+0.00324611*N713-2.92151591*V713-0.00770426*AA713-0.00077781*E713</f>
        <v>9401.45402343586</v>
      </c>
      <c r="AL1439" s="29" t="n">
        <f aca="false">2192.59+2373.87*I1439+0.0316653*N1439-15.7623*V1439+0.00202406*AA1439-0.000740146*E1439-0.00963493*(I1439*N1439)</f>
        <v>9196.32714142056</v>
      </c>
      <c r="AM1439" s="30" t="n">
        <f aca="false">5205.907083+122.0638992*I1439+13.609808*(N1439/1000)-1.245906883*AD1439+0.7746840854*AE1439-134.2474226*AC1439-1547.125689*IF(AND(B1439&gt;=DATE(2020,3,20),B1439&lt;=DATE(2020,6,26)),1,0)</f>
        <v>9452.811608376</v>
      </c>
      <c r="AN1439" s="30" t="n">
        <f aca="false">IF(ISNUMBER(C1440),C1440,AN1440)-0.8328750492*(AD1441-AD1440)+3.274150872*(AE1441-AE1440)+0.7954612886*((IF(ISNUMBER(C1440),C1440,AN1440)-IF(ISNUMBER(C1439),C1439,AN1439))-(-0.8328750492*(AD1440-AD1439)+3.274150872*(AE1440-AE1439)))-1.394571582*AO1440+0.4181414112*AO1439</f>
        <v>9557.77374845337</v>
      </c>
      <c r="AP1439" s="31" t="n">
        <f aca="false">AQ1439+AR1438+'ARIMAX(1,1,1) Model'!$C$19*(AR1438-AR1437)+'ARIMAX(1,1,1) Model'!$C$20*AS1438</f>
        <v>9492.97289525367</v>
      </c>
      <c r="AQ1439" s="31" t="n">
        <f aca="false">'ARIMAX(1,1,1) Model'!$C$6*I1439+'ARIMAX(1,1,1) Model'!$C$7*N1439/1000+'ARIMAX(1,1,1) Model'!$C$8*AD1439+'ARIMAX(1,1,1) Model'!$C$9*AE1439+'ARIMAX(1,1,1) Model'!$C$10*AC1439+'ARIMAX(1,1,1) Model'!$C$11*IF(AND(B1439&gt;='ARIMAX(1,1,1) Model'!$C$25,B1439&lt;='ARIMAX(1,1,1) Model'!$C$26),1,0)+'ARIMAX(1,1,1) Model'!$C$12*E1439/1000+'ARIMAX(1,1,1) Model'!$C$13*V1439+'ARIMAX(1,1,1) Model'!$C$14*A1439+'ARIMAX(1,1,1) Model'!$C$15*SIN(2*PI()*A1439/'ARIMAX(1,1,1) Model'!$C$24)+'ARIMAX(1,1,1) Model'!$C$16*COS(2*PI()*A1439/'ARIMAX(1,1,1) Model'!$C$24)+'ARIMAX(1,1,1) Model'!$C$17*SIN(4*PI()*A1439/'ARIMAX(1,1,1) Model'!$C$24)+'ARIMAX(1,1,1) Model'!$C$18*COS(4*PI()*A1439/'ARIMAX(1,1,1) Model'!$C$24)</f>
        <v>2805.07824981683</v>
      </c>
      <c r="AR1439" s="31" t="n">
        <f aca="false">IF(ISNUMBER(C1439),C1439,AP1439)-AQ1439</f>
        <v>7093.92175018317</v>
      </c>
      <c r="AS1439" s="31" t="n">
        <f aca="false">IF(ISNUMBER(C1439),C1439-AP1439,0)</f>
        <v>406.027104746334</v>
      </c>
      <c r="AT1439" s="32"/>
      <c r="AU1439" s="33"/>
      <c r="AV1439" s="33"/>
      <c r="AW1439" s="31"/>
      <c r="AX1439" s="31"/>
    </row>
    <row r="1440" customFormat="false" ht="16.5" hidden="false" customHeight="true" outlineLevel="0" collapsed="false">
      <c r="A1440" s="23" t="n">
        <v>1439</v>
      </c>
      <c r="B1440" s="24" t="n">
        <v>43343</v>
      </c>
      <c r="C1440" s="23" t="n">
        <v>9734</v>
      </c>
      <c r="D1440" s="25" t="n">
        <v>2902.19</v>
      </c>
      <c r="E1440" s="25" t="n">
        <v>211000</v>
      </c>
      <c r="F1440" s="25"/>
      <c r="G1440" s="25" t="n">
        <v>69.656</v>
      </c>
      <c r="H1440" s="25" t="n">
        <v>76.076</v>
      </c>
      <c r="I1440" s="25" t="n">
        <v>2.827</v>
      </c>
      <c r="J1440" s="25" t="n">
        <v>20580.912</v>
      </c>
      <c r="K1440" s="25" t="n">
        <v>831169</v>
      </c>
      <c r="L1440" s="25" t="n">
        <v>1056</v>
      </c>
      <c r="M1440" s="25" t="n">
        <v>17.629</v>
      </c>
      <c r="N1440" s="25" t="n">
        <v>282648</v>
      </c>
      <c r="O1440" s="25" t="n">
        <v>13930.4</v>
      </c>
      <c r="P1440" s="25" t="n">
        <v>3876824</v>
      </c>
      <c r="Q1440" s="25" t="n">
        <v>194000</v>
      </c>
      <c r="R1440" s="25" t="n">
        <v>22435</v>
      </c>
      <c r="S1440" s="25" t="n">
        <v>13.293</v>
      </c>
      <c r="T1440" s="25" t="n">
        <v>133.3</v>
      </c>
      <c r="U1440" s="25" t="n">
        <v>16</v>
      </c>
      <c r="V1440" s="25" t="n">
        <v>93.2</v>
      </c>
      <c r="W1440" s="25" t="n">
        <v>113.9131</v>
      </c>
      <c r="X1440" s="25" t="n">
        <v>3.33333333333333</v>
      </c>
      <c r="Y1440" s="25" t="n">
        <v>2.98271656036377</v>
      </c>
      <c r="Z1440" s="25" t="n">
        <v>65.3426284790039</v>
      </c>
      <c r="AA1440" s="25" t="n">
        <v>326860</v>
      </c>
      <c r="AB1440" s="26"/>
      <c r="AC1440" s="27" t="n">
        <v>0</v>
      </c>
      <c r="AD1440" s="28" t="n">
        <v>0</v>
      </c>
      <c r="AE1440" s="28" t="n">
        <v>81.6</v>
      </c>
      <c r="AF1440" s="27"/>
      <c r="AG1440" s="29" t="n">
        <f aca="false">6753.47943187+0.36116788*I1440+0.01252571*N1440-22.85359542*V1440+0.00407811*AA1440-0.00067349*E1440</f>
        <v>9355.77688500276</v>
      </c>
      <c r="AH1440" s="29" t="n">
        <f aca="false">A1440*'Simple Linear Regression'!$B$18+'Simple Linear Regression'!$B$17</f>
        <v>9112.85671067851</v>
      </c>
      <c r="AI1440" s="29" t="n">
        <f aca="false">7491.3971+0.0137554*N1440-0.00058829*E1440-34.3283*V1440+0.30565*L1440+54.6031*M1440</f>
        <v>9341.1710991</v>
      </c>
      <c r="AJ1440" s="29" t="n">
        <f aca="false">7491.3971-0.00058829*E1440+0.30565*L1440+54.6031*M1440+0.0137554*N1440-34.3283*V1440</f>
        <v>9341.1710991</v>
      </c>
      <c r="AK1440" s="30" t="n">
        <f aca="false">11611.58410651-152.38769329*I714+0.00324611*N714-2.92151591*V714-0.00770426*AA714-0.00077781*E714</f>
        <v>9385.90415107807</v>
      </c>
      <c r="AL1440" s="29" t="n">
        <f aca="false">2192.59+2373.87*I1440+0.0316653*N1440-15.7623*V1440+0.00202406*AA1440-0.000740146*E1440-0.00963493*(I1440*N1440)</f>
        <v>9191.27001525273</v>
      </c>
      <c r="AM1440" s="30" t="n">
        <f aca="false">5205.907083+122.0638992*I1440+13.609808*(N1440/1000)-1.245906883*AD1440+0.7746840854*AE1440-134.2474226*AC1440-1547.125689*IF(AND(B1440&gt;=DATE(2020,3,20),B1440&lt;=DATE(2020,6,26)),1,0)</f>
        <v>9460.98095899104</v>
      </c>
      <c r="AN1440" s="30" t="n">
        <f aca="false">IF(ISNUMBER(C1441),C1441,AN1441)-0.8328750492*(AD1442-AD1441)+3.274150872*(AE1442-AE1441)+0.7954612886*((IF(ISNUMBER(C1441),C1441,AN1441)-IF(ISNUMBER(C1440),C1440,AN1440))-(-0.8328750492*(AD1441-AD1440)+3.274150872*(AE1441-AE1440)))-1.394571582*AO1441+0.4181414112*AO1440</f>
        <v>9512.50989858672</v>
      </c>
      <c r="AP1440" s="31" t="n">
        <f aca="false">AQ1440+AR1439+'ARIMAX(1,1,1) Model'!$C$19*(AR1439-AR1438)+'ARIMAX(1,1,1) Model'!$C$20*AS1439</f>
        <v>9592.27767015196</v>
      </c>
      <c r="AQ1440" s="31" t="n">
        <f aca="false">'ARIMAX(1,1,1) Model'!$C$6*I1440+'ARIMAX(1,1,1) Model'!$C$7*N1440/1000+'ARIMAX(1,1,1) Model'!$C$8*AD1440+'ARIMAX(1,1,1) Model'!$C$9*AE1440+'ARIMAX(1,1,1) Model'!$C$10*AC1440+'ARIMAX(1,1,1) Model'!$C$11*IF(AND(B1440&gt;='ARIMAX(1,1,1) Model'!$C$25,B1440&lt;='ARIMAX(1,1,1) Model'!$C$26),1,0)+'ARIMAX(1,1,1) Model'!$C$12*E1440/1000+'ARIMAX(1,1,1) Model'!$C$13*V1440+'ARIMAX(1,1,1) Model'!$C$14*A1440+'ARIMAX(1,1,1) Model'!$C$15*SIN(2*PI()*A1440/'ARIMAX(1,1,1) Model'!$C$24)+'ARIMAX(1,1,1) Model'!$C$16*COS(2*PI()*A1440/'ARIMAX(1,1,1) Model'!$C$24)+'ARIMAX(1,1,1) Model'!$C$17*SIN(4*PI()*A1440/'ARIMAX(1,1,1) Model'!$C$24)+'ARIMAX(1,1,1) Model'!$C$18*COS(4*PI()*A1440/'ARIMAX(1,1,1) Model'!$C$24)</f>
        <v>2814.76383994859</v>
      </c>
      <c r="AR1440" s="31" t="n">
        <f aca="false">IF(ISNUMBER(C1440),C1440,AP1440)-AQ1440</f>
        <v>6919.23616005141</v>
      </c>
      <c r="AS1440" s="31" t="n">
        <f aca="false">IF(ISNUMBER(C1440),C1440-AP1440,0)</f>
        <v>141.722329848042</v>
      </c>
      <c r="AT1440" s="32"/>
      <c r="AU1440" s="33"/>
      <c r="AV1440" s="33"/>
      <c r="AW1440" s="31"/>
      <c r="AX1440" s="31"/>
    </row>
    <row r="1441" customFormat="false" ht="16.5" hidden="false" customHeight="true" outlineLevel="0" collapsed="false">
      <c r="A1441" s="23" t="n">
        <v>1440</v>
      </c>
      <c r="B1441" s="24" t="n">
        <v>43350</v>
      </c>
      <c r="C1441" s="23" t="n">
        <v>9649</v>
      </c>
      <c r="D1441" s="25" t="n">
        <v>2883.7625</v>
      </c>
      <c r="E1441" s="25" t="n">
        <v>201000</v>
      </c>
      <c r="F1441" s="25"/>
      <c r="G1441" s="25" t="n">
        <v>68.5125</v>
      </c>
      <c r="H1441" s="25" t="n">
        <v>76.644</v>
      </c>
      <c r="I1441" s="25" t="n">
        <v>2.824</v>
      </c>
      <c r="J1441" s="25" t="n">
        <v>20580.912</v>
      </c>
      <c r="K1441" s="25" t="n">
        <v>831169</v>
      </c>
      <c r="L1441" s="25" t="n">
        <v>1050</v>
      </c>
      <c r="M1441" s="25" t="n">
        <v>17.629</v>
      </c>
      <c r="N1441" s="25" t="n">
        <v>282648</v>
      </c>
      <c r="O1441" s="25" t="n">
        <v>13974.8</v>
      </c>
      <c r="P1441" s="25" t="n">
        <v>3876824</v>
      </c>
      <c r="Q1441" s="25" t="n">
        <v>194000</v>
      </c>
      <c r="R1441" s="25" t="n">
        <v>22435</v>
      </c>
      <c r="S1441" s="25" t="n">
        <v>13.293</v>
      </c>
      <c r="T1441" s="25" t="n">
        <v>133.3</v>
      </c>
      <c r="U1441" s="25" t="n">
        <v>16</v>
      </c>
      <c r="V1441" s="25" t="n">
        <v>97</v>
      </c>
      <c r="W1441" s="25" t="n">
        <v>113.7256</v>
      </c>
      <c r="X1441" s="25" t="n">
        <v>3.33333333333333</v>
      </c>
      <c r="Y1441" s="25" t="n">
        <v>2.98271656036377</v>
      </c>
      <c r="Z1441" s="25" t="n">
        <v>65.3426284790039</v>
      </c>
      <c r="AA1441" s="25" t="n">
        <v>326860</v>
      </c>
      <c r="AB1441" s="26"/>
      <c r="AC1441" s="27" t="n">
        <v>1</v>
      </c>
      <c r="AD1441" s="28" t="n">
        <v>0</v>
      </c>
      <c r="AE1441" s="28" t="n">
        <v>75.5</v>
      </c>
      <c r="AF1441" s="27"/>
      <c r="AG1441" s="29" t="n">
        <f aca="false">6753.47943187+0.36116788*I1441+0.01252571*N1441-22.85359542*V1441+0.00407811*AA1441-0.00067349*E1441</f>
        <v>9275.66703890312</v>
      </c>
      <c r="AH1441" s="29" t="n">
        <f aca="false">A1441*'Simple Linear Regression'!$B$18+'Simple Linear Regression'!$B$17</f>
        <v>9113.70974776241</v>
      </c>
      <c r="AI1441" s="29" t="n">
        <f aca="false">7491.3971+0.0137554*N1441-0.00058829*E1441-34.3283*V1441+0.30565*L1441+54.6031*M1441</f>
        <v>9214.7725591</v>
      </c>
      <c r="AJ1441" s="29" t="n">
        <f aca="false">7491.3971-0.00058829*E1441+0.30565*L1441+54.6031*M1441+0.0137554*N1441-34.3283*V1441</f>
        <v>9214.7725591</v>
      </c>
      <c r="AK1441" s="30" t="n">
        <f aca="false">11611.58410651-152.38769329*I715+0.00324611*N715-2.92151591*V715-0.00770426*AA715-0.00077781*E715</f>
        <v>9397.19403065598</v>
      </c>
      <c r="AL1441" s="29" t="n">
        <f aca="false">2192.59+2373.87*I1441+0.0316653*N1441-15.7623*V1441+0.00202406*AA1441-0.000740146*E1441-0.00963493*(I1441*N1441)</f>
        <v>9139.82300633664</v>
      </c>
      <c r="AM1441" s="30" t="n">
        <f aca="false">5205.907083+122.0638992*I1441+13.609808*(N1441/1000)-1.245906883*AD1441+0.7746840854*AE1441-134.2474226*AC1441-1547.125689*IF(AND(B1441&gt;=DATE(2020,3,20),B1441&lt;=DATE(2020,6,26)),1,0)</f>
        <v>9321.6417717725</v>
      </c>
      <c r="AN1441" s="30" t="n">
        <f aca="false">IF(ISNUMBER(C1442),C1442,AN1442)-0.8328750492*(AD1443-AD1442)+3.274150872*(AE1443-AE1442)+0.7954612886*((IF(ISNUMBER(C1442),C1442,AN1442)-IF(ISNUMBER(C1441),C1441,AN1441))-(-0.8328750492*(AD1442-AD1441)+3.274150872*(AE1442-AE1441)))-1.394571582*AO1442+0.4181414112*AO1441</f>
        <v>9559.67740140592</v>
      </c>
      <c r="AP1441" s="31" t="n">
        <f aca="false">AQ1441+AR1440+'ARIMAX(1,1,1) Model'!$C$19*(AR1440-AR1439)+'ARIMAX(1,1,1) Model'!$C$20*AS1440</f>
        <v>9518.87679175356</v>
      </c>
      <c r="AQ1441" s="31" t="n">
        <f aca="false">'ARIMAX(1,1,1) Model'!$C$6*I1441+'ARIMAX(1,1,1) Model'!$C$7*N1441/1000+'ARIMAX(1,1,1) Model'!$C$8*AD1441+'ARIMAX(1,1,1) Model'!$C$9*AE1441+'ARIMAX(1,1,1) Model'!$C$10*AC1441+'ARIMAX(1,1,1) Model'!$C$11*IF(AND(B1441&gt;='ARIMAX(1,1,1) Model'!$C$25,B1441&lt;='ARIMAX(1,1,1) Model'!$C$26),1,0)+'ARIMAX(1,1,1) Model'!$C$12*E1441/1000+'ARIMAX(1,1,1) Model'!$C$13*V1441+'ARIMAX(1,1,1) Model'!$C$14*A1441+'ARIMAX(1,1,1) Model'!$C$15*SIN(2*PI()*A1441/'ARIMAX(1,1,1) Model'!$C$24)+'ARIMAX(1,1,1) Model'!$C$16*COS(2*PI()*A1441/'ARIMAX(1,1,1) Model'!$C$24)+'ARIMAX(1,1,1) Model'!$C$17*SIN(4*PI()*A1441/'ARIMAX(1,1,1) Model'!$C$24)+'ARIMAX(1,1,1) Model'!$C$18*COS(4*PI()*A1441/'ARIMAX(1,1,1) Model'!$C$24)</f>
        <v>2744.23993359168</v>
      </c>
      <c r="AR1441" s="31" t="n">
        <f aca="false">IF(ISNUMBER(C1441),C1441,AP1441)-AQ1441</f>
        <v>6904.76006640832</v>
      </c>
      <c r="AS1441" s="31" t="n">
        <f aca="false">IF(ISNUMBER(C1441),C1441-AP1441,0)</f>
        <v>130.123208246445</v>
      </c>
      <c r="AT1441" s="32"/>
      <c r="AU1441" s="33"/>
      <c r="AV1441" s="33"/>
      <c r="AW1441" s="31"/>
      <c r="AX1441" s="31"/>
    </row>
    <row r="1442" customFormat="false" ht="16.5" hidden="false" customHeight="true" outlineLevel="0" collapsed="false">
      <c r="A1442" s="23" t="n">
        <v>1441</v>
      </c>
      <c r="B1442" s="24" t="n">
        <v>43357</v>
      </c>
      <c r="C1442" s="23" t="n">
        <v>9534</v>
      </c>
      <c r="D1442" s="25" t="n">
        <v>2892.62</v>
      </c>
      <c r="E1442" s="25" t="n">
        <v>204000</v>
      </c>
      <c r="F1442" s="25"/>
      <c r="G1442" s="25" t="n">
        <v>68.958</v>
      </c>
      <c r="H1442" s="25" t="n">
        <v>78.108</v>
      </c>
      <c r="I1442" s="25" t="n">
        <v>2.833</v>
      </c>
      <c r="J1442" s="25" t="n">
        <v>20580.912</v>
      </c>
      <c r="K1442" s="25" t="n">
        <v>859977</v>
      </c>
      <c r="L1442" s="25" t="n">
        <v>1050</v>
      </c>
      <c r="M1442" s="25" t="n">
        <v>17.629</v>
      </c>
      <c r="N1442" s="25" t="n">
        <v>282648</v>
      </c>
      <c r="O1442" s="25" t="n">
        <v>13974.8</v>
      </c>
      <c r="P1442" s="25" t="n">
        <v>3903141</v>
      </c>
      <c r="Q1442" s="25" t="n">
        <v>194000</v>
      </c>
      <c r="R1442" s="25" t="n">
        <v>22435</v>
      </c>
      <c r="S1442" s="25" t="n">
        <v>13.293</v>
      </c>
      <c r="T1442" s="25" t="n">
        <v>133.3</v>
      </c>
      <c r="U1442" s="25" t="n">
        <v>16</v>
      </c>
      <c r="V1442" s="25" t="n">
        <v>97</v>
      </c>
      <c r="W1442" s="25" t="n">
        <v>114.7089</v>
      </c>
      <c r="X1442" s="25" t="n">
        <v>3.33333333333333</v>
      </c>
      <c r="Y1442" s="25" t="n">
        <v>2.98271656036377</v>
      </c>
      <c r="Z1442" s="25" t="n">
        <v>65.3426284790039</v>
      </c>
      <c r="AA1442" s="25" t="n">
        <v>326860</v>
      </c>
      <c r="AB1442" s="26"/>
      <c r="AC1442" s="27" t="n">
        <v>0</v>
      </c>
      <c r="AD1442" s="28" t="n">
        <v>3.1</v>
      </c>
      <c r="AE1442" s="28" t="n">
        <v>50.4</v>
      </c>
      <c r="AF1442" s="27"/>
      <c r="AG1442" s="29" t="n">
        <f aca="false">6753.47943187+0.36116788*I1442+0.01252571*N1442-22.85359542*V1442+0.00407811*AA1442-0.00067349*E1442</f>
        <v>9273.64981941404</v>
      </c>
      <c r="AH1442" s="29" t="n">
        <f aca="false">A1442*'Simple Linear Regression'!$B$18+'Simple Linear Regression'!$B$17</f>
        <v>9114.56278484631</v>
      </c>
      <c r="AI1442" s="29" t="n">
        <f aca="false">7491.3971+0.0137554*N1442-0.00058829*E1442-34.3283*V1442+0.30565*L1442+54.6031*M1442</f>
        <v>9213.0076891</v>
      </c>
      <c r="AJ1442" s="29" t="n">
        <f aca="false">7491.3971-0.00058829*E1442+0.30565*L1442+54.6031*M1442+0.0137554*N1442-34.3283*V1442</f>
        <v>9213.0076891</v>
      </c>
      <c r="AK1442" s="30" t="n">
        <f aca="false">11611.58410651-152.38769329*I716+0.00324611*N716-2.92151591*V716-0.00770426*AA716-0.00077781*E716</f>
        <v>9386.47927752503</v>
      </c>
      <c r="AL1442" s="29" t="n">
        <f aca="false">2192.59+2373.87*I1442+0.0316653*N1442-15.7623*V1442+0.00202406*AA1442-0.000740146*E1442-0.00963493*(I1442*N1442)</f>
        <v>9134.45775508488</v>
      </c>
      <c r="AM1442" s="30" t="n">
        <f aca="false">5205.907083+122.0638992*I1442+13.609808*(N1442/1000)-1.245906883*AD1442+0.7746840854*AE1442-134.2474226*AC1442-1547.125689*IF(AND(B1442&gt;=DATE(2020,3,20),B1442&lt;=DATE(2020,6,26)),1,0)</f>
        <v>9433.68088758446</v>
      </c>
      <c r="AN1442" s="30" t="n">
        <f aca="false">IF(ISNUMBER(C1443),C1443,AN1443)-0.8328750492*(AD1444-AD1443)+3.274150872*(AE1444-AE1443)+0.7954612886*((IF(ISNUMBER(C1443),C1443,AN1443)-IF(ISNUMBER(C1442),C1442,AN1442))-(-0.8328750492*(AD1443-AD1442)+3.274150872*(AE1443-AE1442)))-1.394571582*AO1443+0.4181414112*AO1442</f>
        <v>8417.99194446676</v>
      </c>
      <c r="AP1442" s="31" t="n">
        <f aca="false">AQ1442+AR1441+'ARIMAX(1,1,1) Model'!$C$19*(AR1441-AR1440)+'ARIMAX(1,1,1) Model'!$C$20*AS1441</f>
        <v>9555.27302875347</v>
      </c>
      <c r="AQ1442" s="31" t="n">
        <f aca="false">'ARIMAX(1,1,1) Model'!$C$6*I1442+'ARIMAX(1,1,1) Model'!$C$7*N1442/1000+'ARIMAX(1,1,1) Model'!$C$8*AD1442+'ARIMAX(1,1,1) Model'!$C$9*AE1442+'ARIMAX(1,1,1) Model'!$C$10*AC1442+'ARIMAX(1,1,1) Model'!$C$11*IF(AND(B1442&gt;='ARIMAX(1,1,1) Model'!$C$25,B1442&lt;='ARIMAX(1,1,1) Model'!$C$26),1,0)+'ARIMAX(1,1,1) Model'!$C$12*E1442/1000+'ARIMAX(1,1,1) Model'!$C$13*V1442+'ARIMAX(1,1,1) Model'!$C$14*A1442+'ARIMAX(1,1,1) Model'!$C$15*SIN(2*PI()*A1442/'ARIMAX(1,1,1) Model'!$C$24)+'ARIMAX(1,1,1) Model'!$C$16*COS(2*PI()*A1442/'ARIMAX(1,1,1) Model'!$C$24)+'ARIMAX(1,1,1) Model'!$C$17*SIN(4*PI()*A1442/'ARIMAX(1,1,1) Model'!$C$24)+'ARIMAX(1,1,1) Model'!$C$18*COS(4*PI()*A1442/'ARIMAX(1,1,1) Model'!$C$24)</f>
        <v>2769.04659080177</v>
      </c>
      <c r="AR1442" s="31" t="n">
        <f aca="false">IF(ISNUMBER(C1442),C1442,AP1442)-AQ1442</f>
        <v>6764.95340919823</v>
      </c>
      <c r="AS1442" s="31" t="n">
        <f aca="false">IF(ISNUMBER(C1442),C1442-AP1442,0)</f>
        <v>-21.2730287534741</v>
      </c>
      <c r="AT1442" s="32"/>
      <c r="AU1442" s="33"/>
      <c r="AV1442" s="33"/>
      <c r="AW1442" s="31"/>
      <c r="AX1442" s="31"/>
    </row>
    <row r="1443" customFormat="false" ht="16.5" hidden="false" customHeight="true" outlineLevel="0" collapsed="false">
      <c r="A1443" s="23" t="n">
        <v>1442</v>
      </c>
      <c r="B1443" s="24" t="n">
        <v>43364</v>
      </c>
      <c r="C1443" s="23" t="n">
        <v>8987</v>
      </c>
      <c r="D1443" s="25" t="n">
        <v>2912.296</v>
      </c>
      <c r="E1443" s="25" t="n">
        <v>206000</v>
      </c>
      <c r="F1443" s="25"/>
      <c r="G1443" s="25" t="n">
        <v>70.276</v>
      </c>
      <c r="H1443" s="25" t="n">
        <v>78.966</v>
      </c>
      <c r="I1443" s="25" t="n">
        <v>2.841</v>
      </c>
      <c r="J1443" s="25" t="n">
        <v>20580.912</v>
      </c>
      <c r="K1443" s="25" t="n">
        <v>859977</v>
      </c>
      <c r="L1443" s="25" t="n">
        <v>1050</v>
      </c>
      <c r="M1443" s="25" t="n">
        <v>17.564</v>
      </c>
      <c r="N1443" s="25" t="n">
        <v>290989</v>
      </c>
      <c r="O1443" s="25" t="n">
        <v>13974.8</v>
      </c>
      <c r="P1443" s="25" t="n">
        <v>3903141</v>
      </c>
      <c r="Q1443" s="25" t="n">
        <v>194000</v>
      </c>
      <c r="R1443" s="25" t="n">
        <v>22435</v>
      </c>
      <c r="S1443" s="25" t="n">
        <v>13.293</v>
      </c>
      <c r="T1443" s="25" t="n">
        <v>133.3</v>
      </c>
      <c r="U1443" s="25" t="n">
        <v>16</v>
      </c>
      <c r="V1443" s="25" t="n">
        <v>97</v>
      </c>
      <c r="W1443" s="25" t="n">
        <v>114.3194</v>
      </c>
      <c r="X1443" s="25" t="n">
        <v>3.33333333333333</v>
      </c>
      <c r="Y1443" s="25" t="n">
        <v>3</v>
      </c>
      <c r="Z1443" s="25" t="n">
        <v>62.5676155090332</v>
      </c>
      <c r="AA1443" s="25" t="n">
        <v>326860</v>
      </c>
      <c r="AB1443" s="26"/>
      <c r="AC1443" s="27" t="n">
        <v>0</v>
      </c>
      <c r="AD1443" s="28" t="n">
        <v>0</v>
      </c>
      <c r="AE1443" s="28" t="n">
        <v>64.8</v>
      </c>
      <c r="AF1443" s="27"/>
      <c r="AG1443" s="29" t="n">
        <f aca="false">6753.47943187+0.36116788*I1443+0.01252571*N1443-22.85359542*V1443+0.00407811*AA1443-0.00067349*E1443</f>
        <v>9376.78267586708</v>
      </c>
      <c r="AH1443" s="29" t="n">
        <f aca="false">A1443*'Simple Linear Regression'!$B$18+'Simple Linear Regression'!$B$17</f>
        <v>9115.41582193022</v>
      </c>
      <c r="AI1443" s="29" t="n">
        <f aca="false">7491.3971+0.0137554*N1443-0.00058829*E1443-34.3283*V1443+0.30565*L1443+54.6031*M1443</f>
        <v>9323.015699</v>
      </c>
      <c r="AJ1443" s="29" t="n">
        <f aca="false">7491.3971-0.00058829*E1443+0.30565*L1443+54.6031*M1443+0.0137554*N1443-34.3283*V1443</f>
        <v>9323.015699</v>
      </c>
      <c r="AK1443" s="30" t="n">
        <f aca="false">11611.58410651-152.38769329*I717+0.00324611*N717-2.92151591*V717-0.00770426*AA717-0.00077781*E717</f>
        <v>9378.46484177685</v>
      </c>
      <c r="AL1443" s="29" t="n">
        <f aca="false">2192.59+2373.87*I1443+0.0316653*N1443-15.7623*V1443+0.00202406*AA1443-0.000740146*E1443-0.00963493*(I1443*N1443)</f>
        <v>9165.98551466743</v>
      </c>
      <c r="AM1443" s="30" t="n">
        <f aca="false">5205.907083+122.0638992*I1443+13.609808*(N1443/1000)-1.245906883*AD1443+0.7746840854*AE1443-134.2474226*AC1443-1547.125689*IF(AND(B1443&gt;=DATE(2020,3,20),B1443&lt;=DATE(2020,6,26)),1,0)</f>
        <v>9563.19456947312</v>
      </c>
      <c r="AN1443" s="30" t="n">
        <f aca="false">IF(ISNUMBER(C1444),C1444,AN1444)-0.8328750492*(AD1445-AD1444)+3.274150872*(AE1445-AE1444)+0.7954612886*((IF(ISNUMBER(C1444),C1444,AN1444)-IF(ISNUMBER(C1443),C1443,AN1443))-(-0.8328750492*(AD1444-AD1443)+3.274150872*(AE1444-AE1443)))-1.394571582*AO1444+0.4181414112*AO1443</f>
        <v>9275.79673677155</v>
      </c>
      <c r="AP1443" s="31" t="n">
        <f aca="false">AQ1443+AR1442+'ARIMAX(1,1,1) Model'!$C$19*(AR1442-AR1441)+'ARIMAX(1,1,1) Model'!$C$20*AS1442</f>
        <v>9580.00207060113</v>
      </c>
      <c r="AQ1443" s="31" t="n">
        <f aca="false">'ARIMAX(1,1,1) Model'!$C$6*I1443+'ARIMAX(1,1,1) Model'!$C$7*N1443/1000+'ARIMAX(1,1,1) Model'!$C$8*AD1443+'ARIMAX(1,1,1) Model'!$C$9*AE1443+'ARIMAX(1,1,1) Model'!$C$10*AC1443+'ARIMAX(1,1,1) Model'!$C$11*IF(AND(B1443&gt;='ARIMAX(1,1,1) Model'!$C$25,B1443&lt;='ARIMAX(1,1,1) Model'!$C$26),1,0)+'ARIMAX(1,1,1) Model'!$C$12*E1443/1000+'ARIMAX(1,1,1) Model'!$C$13*V1443+'ARIMAX(1,1,1) Model'!$C$14*A1443+'ARIMAX(1,1,1) Model'!$C$15*SIN(2*PI()*A1443/'ARIMAX(1,1,1) Model'!$C$24)+'ARIMAX(1,1,1) Model'!$C$16*COS(2*PI()*A1443/'ARIMAX(1,1,1) Model'!$C$24)+'ARIMAX(1,1,1) Model'!$C$17*SIN(4*PI()*A1443/'ARIMAX(1,1,1) Model'!$C$24)+'ARIMAX(1,1,1) Model'!$C$18*COS(4*PI()*A1443/'ARIMAX(1,1,1) Model'!$C$24)</f>
        <v>2809.5367326027</v>
      </c>
      <c r="AR1443" s="31" t="n">
        <f aca="false">IF(ISNUMBER(C1443),C1443,AP1443)-AQ1443</f>
        <v>6177.46326739731</v>
      </c>
      <c r="AS1443" s="31" t="n">
        <f aca="false">IF(ISNUMBER(C1443),C1443-AP1443,0)</f>
        <v>-593.002070601127</v>
      </c>
      <c r="AT1443" s="32"/>
      <c r="AU1443" s="33"/>
      <c r="AV1443" s="33"/>
      <c r="AW1443" s="31"/>
      <c r="AX1443" s="31"/>
    </row>
    <row r="1444" customFormat="false" ht="16.5" hidden="false" customHeight="true" outlineLevel="0" collapsed="false">
      <c r="A1444" s="23" t="n">
        <v>1443</v>
      </c>
      <c r="B1444" s="24" t="n">
        <v>43371</v>
      </c>
      <c r="C1444" s="23" t="n">
        <v>9102</v>
      </c>
      <c r="D1444" s="25" t="n">
        <v>2913.776</v>
      </c>
      <c r="E1444" s="25" t="n">
        <v>205000</v>
      </c>
      <c r="F1444" s="25"/>
      <c r="G1444" s="25" t="n">
        <v>72.838</v>
      </c>
      <c r="H1444" s="25" t="n">
        <v>81.846</v>
      </c>
      <c r="I1444" s="25" t="n">
        <v>2.844</v>
      </c>
      <c r="J1444" s="25" t="n">
        <v>20580.912</v>
      </c>
      <c r="K1444" s="25" t="n">
        <v>859977</v>
      </c>
      <c r="L1444" s="25" t="n">
        <v>1050</v>
      </c>
      <c r="M1444" s="25" t="n">
        <v>17.564</v>
      </c>
      <c r="N1444" s="25" t="n">
        <v>290989</v>
      </c>
      <c r="O1444" s="25" t="n">
        <v>13974.8</v>
      </c>
      <c r="P1444" s="25" t="n">
        <v>3903141</v>
      </c>
      <c r="Q1444" s="25" t="n">
        <v>194000</v>
      </c>
      <c r="R1444" s="25" t="n">
        <v>22435</v>
      </c>
      <c r="S1444" s="25" t="n">
        <v>13.293</v>
      </c>
      <c r="T1444" s="25" t="n">
        <v>133.3</v>
      </c>
      <c r="U1444" s="25" t="n">
        <v>16</v>
      </c>
      <c r="V1444" s="25" t="n">
        <v>97</v>
      </c>
      <c r="W1444" s="25" t="n">
        <v>113.67034</v>
      </c>
      <c r="X1444" s="25" t="n">
        <v>3.33333333333333</v>
      </c>
      <c r="Y1444" s="25" t="n">
        <v>3</v>
      </c>
      <c r="Z1444" s="25" t="n">
        <v>62.5676155090332</v>
      </c>
      <c r="AA1444" s="25" t="n">
        <v>326860</v>
      </c>
      <c r="AB1444" s="26"/>
      <c r="AC1444" s="27" t="n">
        <v>0</v>
      </c>
      <c r="AD1444" s="28" t="n">
        <v>8.3</v>
      </c>
      <c r="AE1444" s="28" t="n">
        <v>38.1</v>
      </c>
      <c r="AF1444" s="27"/>
      <c r="AG1444" s="29" t="n">
        <f aca="false">6753.47943187+0.36116788*I1444+0.01252571*N1444-22.85359542*V1444+0.00407811*AA1444-0.00067349*E1444</f>
        <v>9377.45724937072</v>
      </c>
      <c r="AH1444" s="29" t="n">
        <f aca="false">A1444*'Simple Linear Regression'!$B$18+'Simple Linear Regression'!$B$17</f>
        <v>9116.26885901412</v>
      </c>
      <c r="AI1444" s="29" t="n">
        <f aca="false">7491.3971+0.0137554*N1444-0.00058829*E1444-34.3283*V1444+0.30565*L1444+54.6031*M1444</f>
        <v>9323.603989</v>
      </c>
      <c r="AJ1444" s="29" t="n">
        <f aca="false">7491.3971-0.00058829*E1444+0.30565*L1444+54.6031*M1444+0.0137554*N1444-34.3283*V1444</f>
        <v>9323.603989</v>
      </c>
      <c r="AK1444" s="30" t="n">
        <f aca="false">11611.58410651-152.38769329*I718+0.00324611*N718-2.92151591*V718-0.00770426*AA718-0.00077781*E718</f>
        <v>9370.36609485672</v>
      </c>
      <c r="AL1444" s="29" t="n">
        <f aca="false">2192.59+2373.87*I1444+0.0316653*N1444-15.7623*V1444+0.00202406*AA1444-0.000740146*E1444-0.00963493*(I1444*N1444)</f>
        <v>9165.43629473012</v>
      </c>
      <c r="AM1444" s="30" t="n">
        <f aca="false">5205.907083+122.0638992*I1444+13.609808*(N1444/1000)-1.245906883*AD1444+0.7746840854*AE1444-134.2474226*AC1444-1547.125689*IF(AND(B1444&gt;=DATE(2020,3,20),B1444&lt;=DATE(2020,6,26)),1,0)</f>
        <v>9532.53566896164</v>
      </c>
      <c r="AN1444" s="30" t="n">
        <f aca="false">IF(ISNUMBER(C1445),C1445,AN1445)-0.8328750492*(AD1446-AD1445)+3.274150872*(AE1446-AE1445)+0.7954612886*((IF(ISNUMBER(C1445),C1445,AN1445)-IF(ISNUMBER(C1444),C1444,AN1444))-(-0.8328750492*(AD1445-AD1444)+3.274150872*(AE1445-AE1444)))-1.394571582*AO1445+0.4181414112*AO1444</f>
        <v>9042.66034686387</v>
      </c>
      <c r="AP1444" s="31" t="n">
        <f aca="false">AQ1444+AR1443+'ARIMAX(1,1,1) Model'!$C$19*(AR1443-AR1442)+'ARIMAX(1,1,1) Model'!$C$20*AS1443</f>
        <v>9386.07647718054</v>
      </c>
      <c r="AQ1444" s="31" t="n">
        <f aca="false">'ARIMAX(1,1,1) Model'!$C$6*I1444+'ARIMAX(1,1,1) Model'!$C$7*N1444/1000+'ARIMAX(1,1,1) Model'!$C$8*AD1444+'ARIMAX(1,1,1) Model'!$C$9*AE1444+'ARIMAX(1,1,1) Model'!$C$10*AC1444+'ARIMAX(1,1,1) Model'!$C$11*IF(AND(B1444&gt;='ARIMAX(1,1,1) Model'!$C$25,B1444&lt;='ARIMAX(1,1,1) Model'!$C$26),1,0)+'ARIMAX(1,1,1) Model'!$C$12*E1444/1000+'ARIMAX(1,1,1) Model'!$C$13*V1444+'ARIMAX(1,1,1) Model'!$C$14*A1444+'ARIMAX(1,1,1) Model'!$C$15*SIN(2*PI()*A1444/'ARIMAX(1,1,1) Model'!$C$24)+'ARIMAX(1,1,1) Model'!$C$16*COS(2*PI()*A1444/'ARIMAX(1,1,1) Model'!$C$24)+'ARIMAX(1,1,1) Model'!$C$17*SIN(4*PI()*A1444/'ARIMAX(1,1,1) Model'!$C$24)+'ARIMAX(1,1,1) Model'!$C$18*COS(4*PI()*A1444/'ARIMAX(1,1,1) Model'!$C$24)</f>
        <v>2732.16071668422</v>
      </c>
      <c r="AR1444" s="31" t="n">
        <f aca="false">IF(ISNUMBER(C1444),C1444,AP1444)-AQ1444</f>
        <v>6369.83928331579</v>
      </c>
      <c r="AS1444" s="31" t="n">
        <f aca="false">IF(ISNUMBER(C1444),C1444-AP1444,0)</f>
        <v>-284.076477180543</v>
      </c>
      <c r="AT1444" s="32"/>
      <c r="AU1444" s="33"/>
      <c r="AV1444" s="33"/>
      <c r="AW1444" s="31"/>
      <c r="AX1444" s="31"/>
    </row>
    <row r="1445" customFormat="false" ht="16.5" hidden="false" customHeight="true" outlineLevel="0" collapsed="false">
      <c r="A1445" s="23" t="n">
        <v>1444</v>
      </c>
      <c r="B1445" s="24" t="n">
        <v>43378</v>
      </c>
      <c r="C1445" s="23" t="n">
        <v>9078</v>
      </c>
      <c r="D1445" s="25" t="n">
        <v>2912.142</v>
      </c>
      <c r="E1445" s="25" t="n">
        <v>210000</v>
      </c>
      <c r="F1445" s="25"/>
      <c r="G1445" s="25" t="n">
        <v>75.126</v>
      </c>
      <c r="H1445" s="25" t="n">
        <v>85.442</v>
      </c>
      <c r="I1445" s="25" t="n">
        <v>2.866</v>
      </c>
      <c r="J1445" s="25" t="n">
        <v>20580.912</v>
      </c>
      <c r="K1445" s="25" t="n">
        <v>859977</v>
      </c>
      <c r="L1445" s="25" t="n">
        <v>1050</v>
      </c>
      <c r="M1445" s="25" t="n">
        <v>17.564</v>
      </c>
      <c r="N1445" s="25" t="n">
        <v>290989</v>
      </c>
      <c r="O1445" s="25" t="n">
        <v>13974.8</v>
      </c>
      <c r="P1445" s="25" t="n">
        <v>3903141</v>
      </c>
      <c r="Q1445" s="25" t="n">
        <v>194000</v>
      </c>
      <c r="R1445" s="25" t="n">
        <v>22435</v>
      </c>
      <c r="S1445" s="25" t="n">
        <v>13.293</v>
      </c>
      <c r="T1445" s="25" t="n">
        <v>133.3</v>
      </c>
      <c r="U1445" s="25" t="n">
        <v>16</v>
      </c>
      <c r="V1445" s="25" t="n">
        <v>95.1</v>
      </c>
      <c r="W1445" s="25" t="n">
        <v>113.74206</v>
      </c>
      <c r="X1445" s="25" t="n">
        <v>3.33333333333333</v>
      </c>
      <c r="Y1445" s="25" t="n">
        <v>3</v>
      </c>
      <c r="Z1445" s="25" t="n">
        <v>62.5676155090332</v>
      </c>
      <c r="AA1445" s="25" t="n">
        <v>326860</v>
      </c>
      <c r="AB1445" s="26"/>
      <c r="AC1445" s="27" t="n">
        <v>0</v>
      </c>
      <c r="AD1445" s="28" t="n">
        <v>8.6</v>
      </c>
      <c r="AE1445" s="28" t="n">
        <v>40.4</v>
      </c>
      <c r="AF1445" s="27"/>
      <c r="AG1445" s="29" t="n">
        <f aca="false">6753.47943187+0.36116788*I1445+0.01252571*N1445-22.85359542*V1445+0.00407811*AA1445-0.00067349*E1445</f>
        <v>9417.51957636208</v>
      </c>
      <c r="AH1445" s="29" t="n">
        <f aca="false">A1445*'Simple Linear Regression'!$B$18+'Simple Linear Regression'!$B$17</f>
        <v>9117.12189609803</v>
      </c>
      <c r="AI1445" s="29" t="n">
        <f aca="false">7491.3971+0.0137554*N1445-0.00058829*E1445-34.3283*V1445+0.30565*L1445+54.6031*M1445</f>
        <v>9385.886309</v>
      </c>
      <c r="AJ1445" s="29" t="n">
        <f aca="false">7491.3971-0.00058829*E1445+0.30565*L1445+54.6031*M1445+0.0137554*N1445-34.3283*V1445</f>
        <v>9385.886309</v>
      </c>
      <c r="AK1445" s="30" t="n">
        <f aca="false">11611.58410651-152.38769329*I719+0.00324611*N719-2.92151591*V719-0.00770426*AA719-0.00077781*E719</f>
        <v>9373.85172469714</v>
      </c>
      <c r="AL1445" s="29" t="n">
        <f aca="false">2192.59+2373.87*I1445+0.0316653*N1445-15.7623*V1445+0.00202406*AA1445-0.000740146*E1445-0.00963493*(I1445*N1445)</f>
        <v>9182.22858452318</v>
      </c>
      <c r="AM1445" s="30" t="n">
        <f aca="false">5205.907083+122.0638992*I1445+13.609808*(N1445/1000)-1.245906883*AD1445+0.7746840854*AE1445-134.2474226*AC1445-1547.125689*IF(AND(B1445&gt;=DATE(2020,3,20),B1445&lt;=DATE(2020,6,26)),1,0)</f>
        <v>9536.62907607556</v>
      </c>
      <c r="AN1445" s="30" t="n">
        <f aca="false">IF(ISNUMBER(C1446),C1446,AN1446)-0.8328750492*(AD1447-AD1446)+3.274150872*(AE1447-AE1446)+0.7954612886*((IF(ISNUMBER(C1446),C1446,AN1446)-IF(ISNUMBER(C1445),C1445,AN1445))-(-0.8328750492*(AD1446-AD1445)+3.274150872*(AE1446-AE1445)))-1.394571582*AO1446+0.4181414112*AO1445</f>
        <v>9149.32446541992</v>
      </c>
      <c r="AP1445" s="31" t="n">
        <f aca="false">AQ1445+AR1444+'ARIMAX(1,1,1) Model'!$C$19*(AR1444-AR1443)+'ARIMAX(1,1,1) Model'!$C$20*AS1444</f>
        <v>9342.96615472766</v>
      </c>
      <c r="AQ1445" s="31" t="n">
        <f aca="false">'ARIMAX(1,1,1) Model'!$C$6*I1445+'ARIMAX(1,1,1) Model'!$C$7*N1445/1000+'ARIMAX(1,1,1) Model'!$C$8*AD1445+'ARIMAX(1,1,1) Model'!$C$9*AE1445+'ARIMAX(1,1,1) Model'!$C$10*AC1445+'ARIMAX(1,1,1) Model'!$C$11*IF(AND(B1445&gt;='ARIMAX(1,1,1) Model'!$C$25,B1445&lt;='ARIMAX(1,1,1) Model'!$C$26),1,0)+'ARIMAX(1,1,1) Model'!$C$12*E1445/1000+'ARIMAX(1,1,1) Model'!$C$13*V1445+'ARIMAX(1,1,1) Model'!$C$14*A1445+'ARIMAX(1,1,1) Model'!$C$15*SIN(2*PI()*A1445/'ARIMAX(1,1,1) Model'!$C$24)+'ARIMAX(1,1,1) Model'!$C$16*COS(2*PI()*A1445/'ARIMAX(1,1,1) Model'!$C$24)+'ARIMAX(1,1,1) Model'!$C$17*SIN(4*PI()*A1445/'ARIMAX(1,1,1) Model'!$C$24)+'ARIMAX(1,1,1) Model'!$C$18*COS(4*PI()*A1445/'ARIMAX(1,1,1) Model'!$C$24)</f>
        <v>2698.67157564399</v>
      </c>
      <c r="AR1445" s="31" t="n">
        <f aca="false">IF(ISNUMBER(C1445),C1445,AP1445)-AQ1445</f>
        <v>6379.32842435601</v>
      </c>
      <c r="AS1445" s="31" t="n">
        <f aca="false">IF(ISNUMBER(C1445),C1445-AP1445,0)</f>
        <v>-264.966154727657</v>
      </c>
      <c r="AT1445" s="32"/>
      <c r="AU1445" s="33"/>
      <c r="AV1445" s="33"/>
      <c r="AW1445" s="31"/>
      <c r="AX1445" s="31"/>
    </row>
    <row r="1446" customFormat="false" ht="16.5" hidden="false" customHeight="true" outlineLevel="0" collapsed="false">
      <c r="A1446" s="23" t="n">
        <v>1445</v>
      </c>
      <c r="B1446" s="24" t="n">
        <v>43385</v>
      </c>
      <c r="C1446" s="23" t="n">
        <v>9182</v>
      </c>
      <c r="D1446" s="25" t="n">
        <v>2809.19</v>
      </c>
      <c r="E1446" s="25" t="n">
        <v>211000</v>
      </c>
      <c r="F1446" s="25"/>
      <c r="G1446" s="25" t="n">
        <v>72.956</v>
      </c>
      <c r="H1446" s="25" t="n">
        <v>83.052</v>
      </c>
      <c r="I1446" s="25" t="n">
        <v>2.903</v>
      </c>
      <c r="J1446" s="25" t="n">
        <v>20580.912</v>
      </c>
      <c r="K1446" s="25" t="n">
        <v>824159</v>
      </c>
      <c r="L1446" s="25" t="n">
        <v>1050</v>
      </c>
      <c r="M1446" s="25" t="n">
        <v>17.564</v>
      </c>
      <c r="N1446" s="25" t="n">
        <v>290989</v>
      </c>
      <c r="O1446" s="25" t="n">
        <v>14014</v>
      </c>
      <c r="P1446" s="25" t="n">
        <v>3903141</v>
      </c>
      <c r="Q1446" s="25" t="n">
        <v>194000</v>
      </c>
      <c r="R1446" s="25" t="n">
        <v>22435</v>
      </c>
      <c r="S1446" s="25" t="n">
        <v>13.293</v>
      </c>
      <c r="T1446" s="25" t="n">
        <v>133.3</v>
      </c>
      <c r="U1446" s="25" t="n">
        <v>16</v>
      </c>
      <c r="V1446" s="25" t="n">
        <v>95.1</v>
      </c>
      <c r="W1446" s="25" t="n">
        <v>114.2247</v>
      </c>
      <c r="X1446" s="25" t="n">
        <v>3.33333333333333</v>
      </c>
      <c r="Y1446" s="25" t="n">
        <v>3</v>
      </c>
      <c r="Z1446" s="25" t="n">
        <v>62.5676155090332</v>
      </c>
      <c r="AA1446" s="25" t="n">
        <v>326860</v>
      </c>
      <c r="AB1446" s="26"/>
      <c r="AC1446" s="27" t="n">
        <v>0</v>
      </c>
      <c r="AD1446" s="28" t="n">
        <v>12.9</v>
      </c>
      <c r="AE1446" s="28" t="n">
        <v>38.3</v>
      </c>
      <c r="AF1446" s="27"/>
      <c r="AG1446" s="29" t="n">
        <f aca="false">6753.47943187+0.36116788*I1446+0.01252571*N1446-22.85359542*V1446+0.00407811*AA1446-0.00067349*E1446</f>
        <v>9416.85944957364</v>
      </c>
      <c r="AH1446" s="29" t="n">
        <f aca="false">A1446*'Simple Linear Regression'!$B$18+'Simple Linear Regression'!$B$17</f>
        <v>9117.97493318193</v>
      </c>
      <c r="AI1446" s="29" t="n">
        <f aca="false">7491.3971+0.0137554*N1446-0.00058829*E1446-34.3283*V1446+0.30565*L1446+54.6031*M1446</f>
        <v>9385.298019</v>
      </c>
      <c r="AJ1446" s="29" t="n">
        <f aca="false">7491.3971-0.00058829*E1446+0.30565*L1446+54.6031*M1446+0.0137554*N1446-34.3283*V1446</f>
        <v>9385.298019</v>
      </c>
      <c r="AK1446" s="30" t="n">
        <f aca="false">11611.58410651-152.38769329*I720+0.00324611*N720-2.92151591*V720-0.00770426*AA720-0.00077781*E720</f>
        <v>9380.43613857571</v>
      </c>
      <c r="AL1446" s="29" t="n">
        <f aca="false">2192.59+2373.87*I1446+0.0316653*N1446-15.7623*V1446+0.00202406*AA1446-0.000740146*E1446-0.00963493*(I1446*N1446)</f>
        <v>9165.58625862969</v>
      </c>
      <c r="AM1446" s="30" t="n">
        <f aca="false">5205.907083+122.0638992*I1446+13.609808*(N1446/1000)-1.245906883*AD1446+0.7746840854*AE1446-134.2474226*AC1446-1547.125689*IF(AND(B1446&gt;=DATE(2020,3,20),B1446&lt;=DATE(2020,6,26)),1,0)</f>
        <v>9534.16120416972</v>
      </c>
      <c r="AN1446" s="30" t="n">
        <f aca="false">IF(ISNUMBER(C1447),C1447,AN1447)-0.8328750492*(AD1448-AD1447)+3.274150872*(AE1448-AE1447)+0.7954612886*((IF(ISNUMBER(C1447),C1447,AN1447)-IF(ISNUMBER(C1446),C1446,AN1446))-(-0.8328750492*(AD1447-AD1446)+3.274150872*(AE1447-AE1446)))-1.394571582*AO1447+0.4181414112*AO1446</f>
        <v>9501.53887856229</v>
      </c>
      <c r="AP1446" s="31" t="n">
        <f aca="false">AQ1446+AR1445+'ARIMAX(1,1,1) Model'!$C$19*(AR1445-AR1444)+'ARIMAX(1,1,1) Model'!$C$20*AS1445</f>
        <v>9302.67286311146</v>
      </c>
      <c r="AQ1446" s="31" t="n">
        <f aca="false">'ARIMAX(1,1,1) Model'!$C$6*I1446+'ARIMAX(1,1,1) Model'!$C$7*N1446/1000+'ARIMAX(1,1,1) Model'!$C$8*AD1446+'ARIMAX(1,1,1) Model'!$C$9*AE1446+'ARIMAX(1,1,1) Model'!$C$10*AC1446+'ARIMAX(1,1,1) Model'!$C$11*IF(AND(B1446&gt;='ARIMAX(1,1,1) Model'!$C$25,B1446&lt;='ARIMAX(1,1,1) Model'!$C$26),1,0)+'ARIMAX(1,1,1) Model'!$C$12*E1446/1000+'ARIMAX(1,1,1) Model'!$C$13*V1446+'ARIMAX(1,1,1) Model'!$C$14*A1446+'ARIMAX(1,1,1) Model'!$C$15*SIN(2*PI()*A1446/'ARIMAX(1,1,1) Model'!$C$24)+'ARIMAX(1,1,1) Model'!$C$16*COS(2*PI()*A1446/'ARIMAX(1,1,1) Model'!$C$24)+'ARIMAX(1,1,1) Model'!$C$17*SIN(4*PI()*A1446/'ARIMAX(1,1,1) Model'!$C$24)+'ARIMAX(1,1,1) Model'!$C$18*COS(4*PI()*A1446/'ARIMAX(1,1,1) Model'!$C$24)</f>
        <v>2683.92728628585</v>
      </c>
      <c r="AR1446" s="31" t="n">
        <f aca="false">IF(ISNUMBER(C1446),C1446,AP1446)-AQ1446</f>
        <v>6498.07271371415</v>
      </c>
      <c r="AS1446" s="31" t="n">
        <f aca="false">IF(ISNUMBER(C1446),C1446-AP1446,0)</f>
        <v>-120.672863111457</v>
      </c>
      <c r="AT1446" s="32"/>
      <c r="AU1446" s="33"/>
      <c r="AV1446" s="33"/>
      <c r="AW1446" s="31"/>
      <c r="AX1446" s="31"/>
    </row>
    <row r="1447" customFormat="false" ht="16.5" hidden="false" customHeight="true" outlineLevel="0" collapsed="false">
      <c r="A1447" s="23" t="n">
        <v>1446</v>
      </c>
      <c r="B1447" s="24" t="n">
        <v>43392</v>
      </c>
      <c r="C1447" s="23" t="n">
        <v>9324</v>
      </c>
      <c r="D1447" s="25" t="n">
        <v>2781.296</v>
      </c>
      <c r="E1447" s="25" t="n">
        <v>208000</v>
      </c>
      <c r="F1447" s="25"/>
      <c r="G1447" s="25" t="n">
        <v>70.238</v>
      </c>
      <c r="H1447" s="25" t="n">
        <v>80.406</v>
      </c>
      <c r="I1447" s="25" t="n">
        <v>2.879</v>
      </c>
      <c r="J1447" s="25" t="n">
        <v>20580.912</v>
      </c>
      <c r="K1447" s="25" t="n">
        <v>824159</v>
      </c>
      <c r="L1447" s="25" t="n">
        <v>1050</v>
      </c>
      <c r="M1447" s="25" t="n">
        <v>17.776</v>
      </c>
      <c r="N1447" s="25" t="n">
        <v>284989</v>
      </c>
      <c r="O1447" s="25" t="n">
        <v>14014</v>
      </c>
      <c r="P1447" s="25" t="n">
        <v>3903141</v>
      </c>
      <c r="Q1447" s="25" t="n">
        <v>194000</v>
      </c>
      <c r="R1447" s="25" t="n">
        <v>22435</v>
      </c>
      <c r="S1447" s="25" t="n">
        <v>13.293</v>
      </c>
      <c r="T1447" s="25" t="n">
        <v>133.3</v>
      </c>
      <c r="U1447" s="25" t="n">
        <v>16</v>
      </c>
      <c r="V1447" s="25" t="n">
        <v>95.1</v>
      </c>
      <c r="W1447" s="25" t="n">
        <v>114.5105</v>
      </c>
      <c r="X1447" s="25" t="n">
        <v>3.33333333333333</v>
      </c>
      <c r="Y1447" s="25" t="n">
        <v>2.99507927894592</v>
      </c>
      <c r="Z1447" s="25" t="n">
        <v>62.5676155090332</v>
      </c>
      <c r="AA1447" s="25" t="n">
        <v>326860</v>
      </c>
      <c r="AB1447" s="26"/>
      <c r="AC1447" s="27" t="n">
        <v>0</v>
      </c>
      <c r="AD1447" s="28" t="n">
        <v>55.7</v>
      </c>
      <c r="AE1447" s="28" t="n">
        <v>11.4</v>
      </c>
      <c r="AF1447" s="27"/>
      <c r="AG1447" s="29" t="n">
        <f aca="false">6753.47943187+0.36116788*I1447+0.01252571*N1447-22.85359542*V1447+0.00407811*AA1447-0.00067349*E1447</f>
        <v>9343.71699154452</v>
      </c>
      <c r="AH1447" s="29" t="n">
        <f aca="false">A1447*'Simple Linear Regression'!$B$18+'Simple Linear Regression'!$B$17</f>
        <v>9118.82797026584</v>
      </c>
      <c r="AI1447" s="29" t="n">
        <f aca="false">7491.3971+0.0137554*N1447-0.00058829*E1447-34.3283*V1447+0.30565*L1447+54.6031*M1447</f>
        <v>9316.1063462</v>
      </c>
      <c r="AJ1447" s="29" t="n">
        <f aca="false">7491.3971-0.00058829*E1447+0.30565*L1447+54.6031*M1447+0.0137554*N1447-34.3283*V1447</f>
        <v>9316.1063462</v>
      </c>
      <c r="AK1447" s="30" t="n">
        <f aca="false">11611.58410651-152.38769329*I721+0.00324611*N721-2.92151591*V721-0.00770426*AA721-0.00077781*E721</f>
        <v>9317.14978345099</v>
      </c>
      <c r="AL1447" s="29" t="n">
        <f aca="false">2192.59+2373.87*I1447+0.0316653*N1447-15.7623*V1447+0.00202406*AA1447-0.000740146*E1447-0.00963493*(I1447*N1447)</f>
        <v>9154.56360494817</v>
      </c>
      <c r="AM1447" s="30" t="n">
        <f aca="false">5205.907083+122.0638992*I1447+13.609808*(N1447/1000)-1.245906883*AD1447+0.7746840854*AE1447-134.2474226*AC1447-1547.125689*IF(AND(B1447&gt;=DATE(2020,3,20),B1447&lt;=DATE(2020,6,26)),1,0)</f>
        <v>9375.40900609926</v>
      </c>
      <c r="AN1447" s="30" t="n">
        <f aca="false">IF(ISNUMBER(C1448),C1448,AN1448)-0.8328750492*(AD1449-AD1448)+3.274150872*(AE1449-AE1448)+0.7954612886*((IF(ISNUMBER(C1448),C1448,AN1448)-IF(ISNUMBER(C1447),C1447,AN1447))-(-0.8328750492*(AD1448-AD1447)+3.274150872*(AE1448-AE1447)))-1.394571582*AO1448+0.4181414112*AO1447</f>
        <v>9266.7946754208</v>
      </c>
      <c r="AP1447" s="31" t="n">
        <f aca="false">AQ1447+AR1446+'ARIMAX(1,1,1) Model'!$C$19*(AR1446-AR1445)+'ARIMAX(1,1,1) Model'!$C$20*AS1446</f>
        <v>9248.21159567789</v>
      </c>
      <c r="AQ1447" s="31" t="n">
        <f aca="false">'ARIMAX(1,1,1) Model'!$C$6*I1447+'ARIMAX(1,1,1) Model'!$C$7*N1447/1000+'ARIMAX(1,1,1) Model'!$C$8*AD1447+'ARIMAX(1,1,1) Model'!$C$9*AE1447+'ARIMAX(1,1,1) Model'!$C$10*AC1447+'ARIMAX(1,1,1) Model'!$C$11*IF(AND(B1447&gt;='ARIMAX(1,1,1) Model'!$C$25,B1447&lt;='ARIMAX(1,1,1) Model'!$C$26),1,0)+'ARIMAX(1,1,1) Model'!$C$12*E1447/1000+'ARIMAX(1,1,1) Model'!$C$13*V1447+'ARIMAX(1,1,1) Model'!$C$14*A1447+'ARIMAX(1,1,1) Model'!$C$15*SIN(2*PI()*A1447/'ARIMAX(1,1,1) Model'!$C$24)+'ARIMAX(1,1,1) Model'!$C$16*COS(2*PI()*A1447/'ARIMAX(1,1,1) Model'!$C$24)+'ARIMAX(1,1,1) Model'!$C$17*SIN(4*PI()*A1447/'ARIMAX(1,1,1) Model'!$C$24)+'ARIMAX(1,1,1) Model'!$C$18*COS(4*PI()*A1447/'ARIMAX(1,1,1) Model'!$C$24)</f>
        <v>2629.94190456881</v>
      </c>
      <c r="AR1447" s="31" t="n">
        <f aca="false">IF(ISNUMBER(C1447),C1447,AP1447)-AQ1447</f>
        <v>6694.05809543119</v>
      </c>
      <c r="AS1447" s="31" t="n">
        <f aca="false">IF(ISNUMBER(C1447),C1447-AP1447,0)</f>
        <v>75.7884043221147</v>
      </c>
      <c r="AT1447" s="32"/>
      <c r="AU1447" s="33"/>
      <c r="AV1447" s="33"/>
      <c r="AW1447" s="31"/>
      <c r="AX1447" s="31"/>
    </row>
    <row r="1448" customFormat="false" ht="16.5" hidden="false" customHeight="true" outlineLevel="0" collapsed="false">
      <c r="A1448" s="23" t="n">
        <v>1447</v>
      </c>
      <c r="B1448" s="24" t="n">
        <v>43399</v>
      </c>
      <c r="C1448" s="23" t="n">
        <v>9262</v>
      </c>
      <c r="D1448" s="25" t="n">
        <v>2703.386</v>
      </c>
      <c r="E1448" s="25" t="n">
        <v>217000</v>
      </c>
      <c r="F1448" s="25"/>
      <c r="G1448" s="25" t="n">
        <v>67.426</v>
      </c>
      <c r="H1448" s="25" t="n">
        <v>78.232</v>
      </c>
      <c r="I1448" s="25" t="n">
        <v>2.841</v>
      </c>
      <c r="J1448" s="25" t="n">
        <v>20580.912</v>
      </c>
      <c r="K1448" s="25" t="n">
        <v>824159</v>
      </c>
      <c r="L1448" s="25" t="n">
        <v>1050</v>
      </c>
      <c r="M1448" s="25" t="n">
        <v>17.776</v>
      </c>
      <c r="N1448" s="25" t="n">
        <v>284989</v>
      </c>
      <c r="O1448" s="25" t="n">
        <v>14014</v>
      </c>
      <c r="P1448" s="25" t="n">
        <v>3903141</v>
      </c>
      <c r="Q1448" s="25" t="n">
        <v>194000</v>
      </c>
      <c r="R1448" s="25" t="n">
        <v>22435</v>
      </c>
      <c r="S1448" s="25" t="n">
        <v>13.293</v>
      </c>
      <c r="T1448" s="25" t="n">
        <v>133.3</v>
      </c>
      <c r="U1448" s="25" t="n">
        <v>16</v>
      </c>
      <c r="V1448" s="25" t="n">
        <v>95.1</v>
      </c>
      <c r="W1448" s="25" t="n">
        <v>114.35798</v>
      </c>
      <c r="X1448" s="25" t="n">
        <v>3.33333333333333</v>
      </c>
      <c r="Y1448" s="25" t="n">
        <v>2.99507927894592</v>
      </c>
      <c r="Z1448" s="25" t="n">
        <v>62.5676155090332</v>
      </c>
      <c r="AA1448" s="25" t="n">
        <v>326860</v>
      </c>
      <c r="AB1448" s="26"/>
      <c r="AC1448" s="27" t="n">
        <v>0</v>
      </c>
      <c r="AD1448" s="28" t="n">
        <v>74.7</v>
      </c>
      <c r="AE1448" s="28" t="n">
        <v>5.9</v>
      </c>
      <c r="AF1448" s="27"/>
      <c r="AG1448" s="29" t="n">
        <f aca="false">6753.47943187+0.36116788*I1448+0.01252571*N1448-22.85359542*V1448+0.00407811*AA1448-0.00067349*E1448</f>
        <v>9337.64185716508</v>
      </c>
      <c r="AH1448" s="29" t="n">
        <f aca="false">A1448*'Simple Linear Regression'!$B$18+'Simple Linear Regression'!$B$17</f>
        <v>9119.68100734974</v>
      </c>
      <c r="AI1448" s="29" t="n">
        <f aca="false">7491.3971+0.0137554*N1448-0.00058829*E1448-34.3283*V1448+0.30565*L1448+54.6031*M1448</f>
        <v>9310.8117362</v>
      </c>
      <c r="AJ1448" s="29" t="n">
        <f aca="false">7491.3971-0.00058829*E1448+0.30565*L1448+54.6031*M1448+0.0137554*N1448-34.3283*V1448</f>
        <v>9310.8117362</v>
      </c>
      <c r="AK1448" s="30" t="n">
        <f aca="false">11611.58410651-152.38769329*I722+0.00324611*N722-2.92151591*V722-0.00770426*AA722-0.00077781*E722</f>
        <v>9339.01736501008</v>
      </c>
      <c r="AL1448" s="29" t="n">
        <f aca="false">2192.59+2373.87*I1448+0.0316653*N1448-15.7623*V1448+0.00202406*AA1448-0.000740146*E1448-0.00963493*(I1448*N1448)</f>
        <v>9162.03749544743</v>
      </c>
      <c r="AM1448" s="30" t="n">
        <f aca="false">5205.907083+122.0638992*I1448+13.609808*(N1448/1000)-1.245906883*AD1448+0.7746840854*AE1448-134.2474226*AC1448-1547.125689*IF(AND(B1448&gt;=DATE(2020,3,20),B1448&lt;=DATE(2020,6,26)),1,0)</f>
        <v>9342.83758468296</v>
      </c>
      <c r="AN1448" s="30" t="n">
        <f aca="false">IF(ISNUMBER(C1449),C1449,AN1449)-0.8328750492*(AD1450-AD1449)+3.274150872*(AE1450-AE1449)+0.7954612886*((IF(ISNUMBER(C1449),C1449,AN1449)-IF(ISNUMBER(C1448),C1448,AN1448))-(-0.8328750492*(AD1449-AD1448)+3.274150872*(AE1449-AE1448)))-1.394571582*AO1449+0.4181414112*AO1448</f>
        <v>8938.83395360661</v>
      </c>
      <c r="AP1448" s="31" t="n">
        <f aca="false">AQ1448+AR1447+'ARIMAX(1,1,1) Model'!$C$19*(AR1447-AR1446)+'ARIMAX(1,1,1) Model'!$C$20*AS1447</f>
        <v>9267.13073559185</v>
      </c>
      <c r="AQ1448" s="31" t="n">
        <f aca="false">'ARIMAX(1,1,1) Model'!$C$6*I1448+'ARIMAX(1,1,1) Model'!$C$7*N1448/1000+'ARIMAX(1,1,1) Model'!$C$8*AD1448+'ARIMAX(1,1,1) Model'!$C$9*AE1448+'ARIMAX(1,1,1) Model'!$C$10*AC1448+'ARIMAX(1,1,1) Model'!$C$11*IF(AND(B1448&gt;='ARIMAX(1,1,1) Model'!$C$25,B1448&lt;='ARIMAX(1,1,1) Model'!$C$26),1,0)+'ARIMAX(1,1,1) Model'!$C$12*E1448/1000+'ARIMAX(1,1,1) Model'!$C$13*V1448+'ARIMAX(1,1,1) Model'!$C$14*A1448+'ARIMAX(1,1,1) Model'!$C$15*SIN(2*PI()*A1448/'ARIMAX(1,1,1) Model'!$C$24)+'ARIMAX(1,1,1) Model'!$C$16*COS(2*PI()*A1448/'ARIMAX(1,1,1) Model'!$C$24)+'ARIMAX(1,1,1) Model'!$C$17*SIN(4*PI()*A1448/'ARIMAX(1,1,1) Model'!$C$24)+'ARIMAX(1,1,1) Model'!$C$18*COS(4*PI()*A1448/'ARIMAX(1,1,1) Model'!$C$24)</f>
        <v>2622.17375502662</v>
      </c>
      <c r="AR1448" s="31" t="n">
        <f aca="false">IF(ISNUMBER(C1448),C1448,AP1448)-AQ1448</f>
        <v>6639.82624497338</v>
      </c>
      <c r="AS1448" s="31" t="n">
        <f aca="false">IF(ISNUMBER(C1448),C1448-AP1448,0)</f>
        <v>-5.1307355918525</v>
      </c>
      <c r="AT1448" s="32"/>
      <c r="AU1448" s="33"/>
      <c r="AV1448" s="33"/>
      <c r="AW1448" s="31"/>
      <c r="AX1448" s="31"/>
    </row>
    <row r="1449" customFormat="false" ht="16.5" hidden="false" customHeight="true" outlineLevel="0" collapsed="false">
      <c r="A1449" s="23" t="n">
        <v>1448</v>
      </c>
      <c r="B1449" s="24" t="n">
        <v>43406</v>
      </c>
      <c r="C1449" s="23" t="n">
        <v>9099</v>
      </c>
      <c r="D1449" s="25" t="n">
        <v>2699.81</v>
      </c>
      <c r="E1449" s="25" t="n">
        <v>216000</v>
      </c>
      <c r="F1449" s="25"/>
      <c r="G1449" s="25" t="n">
        <v>65.056</v>
      </c>
      <c r="H1449" s="25" t="n">
        <v>74.088</v>
      </c>
      <c r="I1449" s="25" t="n">
        <v>2.811</v>
      </c>
      <c r="J1449" s="25" t="n">
        <v>20580.912</v>
      </c>
      <c r="K1449" s="25" t="n">
        <v>824159</v>
      </c>
      <c r="L1449" s="25" t="n">
        <v>1050</v>
      </c>
      <c r="M1449" s="25" t="n">
        <v>17.776</v>
      </c>
      <c r="N1449" s="25" t="n">
        <v>284989</v>
      </c>
      <c r="O1449" s="25" t="n">
        <v>14014</v>
      </c>
      <c r="P1449" s="25" t="n">
        <v>3903141</v>
      </c>
      <c r="Q1449" s="25" t="n">
        <v>194000</v>
      </c>
      <c r="R1449" s="25" t="n">
        <v>22435</v>
      </c>
      <c r="S1449" s="25" t="n">
        <v>13.293</v>
      </c>
      <c r="T1449" s="25" t="n">
        <v>133.3</v>
      </c>
      <c r="U1449" s="25" t="n">
        <v>16</v>
      </c>
      <c r="V1449" s="25" t="n">
        <v>95.1</v>
      </c>
      <c r="W1449" s="25" t="n">
        <v>115.33498</v>
      </c>
      <c r="X1449" s="25" t="n">
        <v>3.33333333333333</v>
      </c>
      <c r="Y1449" s="25" t="n">
        <v>2.99507927894592</v>
      </c>
      <c r="Z1449" s="25" t="n">
        <v>62.5676155090332</v>
      </c>
      <c r="AA1449" s="25" t="n">
        <v>326860</v>
      </c>
      <c r="AB1449" s="26"/>
      <c r="AC1449" s="27" t="n">
        <v>0</v>
      </c>
      <c r="AD1449" s="28" t="n">
        <v>55.8</v>
      </c>
      <c r="AE1449" s="28" t="n">
        <v>9.4</v>
      </c>
      <c r="AF1449" s="27"/>
      <c r="AG1449" s="29" t="n">
        <f aca="false">6753.47943187+0.36116788*I1449+0.01252571*N1449-22.85359542*V1449+0.00407811*AA1449-0.00067349*E1449</f>
        <v>9338.30451212868</v>
      </c>
      <c r="AH1449" s="29" t="n">
        <f aca="false">A1449*'Simple Linear Regression'!$B$18+'Simple Linear Regression'!$B$17</f>
        <v>9120.53404443364</v>
      </c>
      <c r="AI1449" s="29" t="n">
        <f aca="false">7491.3971+0.0137554*N1449-0.00058829*E1449-34.3283*V1449+0.30565*L1449+54.6031*M1449</f>
        <v>9311.4000262</v>
      </c>
      <c r="AJ1449" s="29" t="n">
        <f aca="false">7491.3971-0.00058829*E1449+0.30565*L1449+54.6031*M1449+0.0137554*N1449-34.3283*V1449</f>
        <v>9311.4000262</v>
      </c>
      <c r="AK1449" s="30" t="n">
        <f aca="false">11611.58410651-152.38769329*I723+0.00324611*N723-2.92151591*V723-0.00770426*AA723-0.00077781*E723</f>
        <v>9322.36270808995</v>
      </c>
      <c r="AL1449" s="29" t="n">
        <f aca="false">2192.59+2373.87*I1449+0.0316653*N1449-15.7623*V1449+0.00202406*AA1449-0.000740146*E1449-0.00963493*(I1449*N1449)</f>
        <v>9173.93701342054</v>
      </c>
      <c r="AM1449" s="30" t="n">
        <f aca="false">5205.907083+122.0638992*I1449+13.609808*(N1449/1000)-1.245906883*AD1449+0.7746840854*AE1449-134.2474226*AC1449-1547.125689*IF(AND(B1449&gt;=DATE(2020,3,20),B1449&lt;=DATE(2020,6,26)),1,0)</f>
        <v>9365.43470209456</v>
      </c>
      <c r="AN1449" s="30" t="n">
        <f aca="false">IF(ISNUMBER(C1450),C1450,AN1450)-0.8328750492*(AD1451-AD1450)+3.274150872*(AE1451-AE1450)+0.7954612886*((IF(ISNUMBER(C1450),C1450,AN1450)-IF(ISNUMBER(C1449),C1449,AN1449))-(-0.8328750492*(AD1450-AD1449)+3.274150872*(AE1450-AE1449)))-1.394571582*AO1450+0.4181414112*AO1449</f>
        <v>9172.99473107663</v>
      </c>
      <c r="AP1449" s="31" t="n">
        <f aca="false">AQ1449+AR1448+'ARIMAX(1,1,1) Model'!$C$19*(AR1448-AR1447)+'ARIMAX(1,1,1) Model'!$C$20*AS1448</f>
        <v>9257.95761492784</v>
      </c>
      <c r="AQ1449" s="31" t="n">
        <f aca="false">'ARIMAX(1,1,1) Model'!$C$6*I1449+'ARIMAX(1,1,1) Model'!$C$7*N1449/1000+'ARIMAX(1,1,1) Model'!$C$8*AD1449+'ARIMAX(1,1,1) Model'!$C$9*AE1449+'ARIMAX(1,1,1) Model'!$C$10*AC1449+'ARIMAX(1,1,1) Model'!$C$11*IF(AND(B1449&gt;='ARIMAX(1,1,1) Model'!$C$25,B1449&lt;='ARIMAX(1,1,1) Model'!$C$26),1,0)+'ARIMAX(1,1,1) Model'!$C$12*E1449/1000+'ARIMAX(1,1,1) Model'!$C$13*V1449+'ARIMAX(1,1,1) Model'!$C$14*A1449+'ARIMAX(1,1,1) Model'!$C$15*SIN(2*PI()*A1449/'ARIMAX(1,1,1) Model'!$C$24)+'ARIMAX(1,1,1) Model'!$C$16*COS(2*PI()*A1449/'ARIMAX(1,1,1) Model'!$C$24)+'ARIMAX(1,1,1) Model'!$C$17*SIN(4*PI()*A1449/'ARIMAX(1,1,1) Model'!$C$24)+'ARIMAX(1,1,1) Model'!$C$18*COS(4*PI()*A1449/'ARIMAX(1,1,1) Model'!$C$24)</f>
        <v>2618.8026011018</v>
      </c>
      <c r="AR1449" s="31" t="n">
        <f aca="false">IF(ISNUMBER(C1449),C1449,AP1449)-AQ1449</f>
        <v>6480.1973988982</v>
      </c>
      <c r="AS1449" s="31" t="n">
        <f aca="false">IF(ISNUMBER(C1449),C1449-AP1449,0)</f>
        <v>-158.957614927836</v>
      </c>
      <c r="AT1449" s="32"/>
      <c r="AU1449" s="33"/>
      <c r="AV1449" s="33"/>
      <c r="AW1449" s="31"/>
      <c r="AX1449" s="31"/>
    </row>
    <row r="1450" customFormat="false" ht="16.5" hidden="false" customHeight="true" outlineLevel="0" collapsed="false">
      <c r="A1450" s="23" t="n">
        <v>1449</v>
      </c>
      <c r="B1450" s="24" t="n">
        <v>43413</v>
      </c>
      <c r="C1450" s="23" t="n">
        <v>9192</v>
      </c>
      <c r="D1450" s="25" t="n">
        <v>2779.098</v>
      </c>
      <c r="E1450" s="25" t="n">
        <v>218000</v>
      </c>
      <c r="F1450" s="25"/>
      <c r="G1450" s="25" t="n">
        <v>61.574</v>
      </c>
      <c r="H1450" s="25" t="n">
        <v>70.344</v>
      </c>
      <c r="I1450" s="25" t="n">
        <v>2.753</v>
      </c>
      <c r="J1450" s="25" t="n">
        <v>20798.73</v>
      </c>
      <c r="K1450" s="25" t="n">
        <v>798985</v>
      </c>
      <c r="L1450" s="25" t="n">
        <v>1053</v>
      </c>
      <c r="M1450" s="25" t="n">
        <v>17.776</v>
      </c>
      <c r="N1450" s="25" t="n">
        <v>284989</v>
      </c>
      <c r="O1450" s="25" t="n">
        <v>14017.8</v>
      </c>
      <c r="P1450" s="25" t="n">
        <v>3903141</v>
      </c>
      <c r="Q1450" s="25" t="n">
        <v>194000</v>
      </c>
      <c r="R1450" s="25" t="n">
        <v>22435</v>
      </c>
      <c r="S1450" s="25" t="n">
        <v>13.293</v>
      </c>
      <c r="T1450" s="25" t="n">
        <v>134.3</v>
      </c>
      <c r="U1450" s="25" t="n">
        <v>16</v>
      </c>
      <c r="V1450" s="25" t="n">
        <v>96.6</v>
      </c>
      <c r="W1450" s="25" t="n">
        <v>116.03322</v>
      </c>
      <c r="X1450" s="25" t="n">
        <v>3.33333333333333</v>
      </c>
      <c r="Y1450" s="25" t="n">
        <v>2.99507927894592</v>
      </c>
      <c r="Z1450" s="25" t="n">
        <v>62.5676155090332</v>
      </c>
      <c r="AA1450" s="25" t="n">
        <v>326860</v>
      </c>
      <c r="AB1450" s="26"/>
      <c r="AC1450" s="27" t="n">
        <v>0</v>
      </c>
      <c r="AD1450" s="28" t="n">
        <v>69.2</v>
      </c>
      <c r="AE1450" s="28" t="n">
        <v>10.1</v>
      </c>
      <c r="AF1450" s="27"/>
      <c r="AG1450" s="29" t="n">
        <f aca="false">6753.47943187+0.36116788*I1450+0.01252571*N1450-22.85359542*V1450+0.00407811*AA1450-0.00067349*E1450</f>
        <v>9302.65619126164</v>
      </c>
      <c r="AH1450" s="29" t="n">
        <f aca="false">A1450*'Simple Linear Regression'!$B$18+'Simple Linear Regression'!$B$17</f>
        <v>9121.38708151755</v>
      </c>
      <c r="AI1450" s="29" t="n">
        <f aca="false">7491.3971+0.0137554*N1450-0.00058829*E1450-34.3283*V1450+0.30565*L1450+54.6031*M1450</f>
        <v>9259.6479462</v>
      </c>
      <c r="AJ1450" s="29" t="n">
        <f aca="false">7491.3971-0.00058829*E1450+0.30565*L1450+54.6031*M1450+0.0137554*N1450-34.3283*V1450</f>
        <v>9259.6479462</v>
      </c>
      <c r="AK1450" s="30" t="n">
        <f aca="false">11611.58410651-152.38769329*I724+0.00324611*N724-2.92151591*V724-0.00770426*AA724-0.00077781*E724</f>
        <v>9341.77202103181</v>
      </c>
      <c r="AL1450" s="29" t="n">
        <f aca="false">2192.59+2373.87*I1450+0.0316653*N1450-15.7623*V1450+0.00202406*AA1450-0.000740146*E1450-0.00963493*(I1450*N1450)</f>
        <v>9170.38805723519</v>
      </c>
      <c r="AM1450" s="30" t="n">
        <f aca="false">5205.907083+122.0638992*I1450+13.609808*(N1450/1000)-1.245906883*AD1450+0.7746840854*AE1450-134.2474226*AC1450-1547.125689*IF(AND(B1450&gt;=DATE(2020,3,20),B1450&lt;=DATE(2020,6,26)),1,0)</f>
        <v>9342.20212256854</v>
      </c>
      <c r="AN1450" s="30" t="n">
        <f aca="false">IF(ISNUMBER(C1451),C1451,AN1451)-0.8328750492*(AD1452-AD1451)+3.274150872*(AE1452-AE1451)+0.7954612886*((IF(ISNUMBER(C1451),C1451,AN1451)-IF(ISNUMBER(C1450),C1450,AN1450))-(-0.8328750492*(AD1451-AD1450)+3.274150872*(AE1451-AE1450)))-1.394571582*AO1451+0.4181414112*AO1450</f>
        <v>9270.92382651122</v>
      </c>
      <c r="AP1450" s="31" t="n">
        <f aca="false">AQ1450+AR1449+'ARIMAX(1,1,1) Model'!$C$19*(AR1449-AR1448)+'ARIMAX(1,1,1) Model'!$C$20*AS1449</f>
        <v>9259.95506071259</v>
      </c>
      <c r="AQ1450" s="31" t="n">
        <f aca="false">'ARIMAX(1,1,1) Model'!$C$6*I1450+'ARIMAX(1,1,1) Model'!$C$7*N1450/1000+'ARIMAX(1,1,1) Model'!$C$8*AD1450+'ARIMAX(1,1,1) Model'!$C$9*AE1450+'ARIMAX(1,1,1) Model'!$C$10*AC1450+'ARIMAX(1,1,1) Model'!$C$11*IF(AND(B1450&gt;='ARIMAX(1,1,1) Model'!$C$25,B1450&lt;='ARIMAX(1,1,1) Model'!$C$26),1,0)+'ARIMAX(1,1,1) Model'!$C$12*E1450/1000+'ARIMAX(1,1,1) Model'!$C$13*V1450+'ARIMAX(1,1,1) Model'!$C$14*A1450+'ARIMAX(1,1,1) Model'!$C$15*SIN(2*PI()*A1450/'ARIMAX(1,1,1) Model'!$C$24)+'ARIMAX(1,1,1) Model'!$C$16*COS(2*PI()*A1450/'ARIMAX(1,1,1) Model'!$C$24)+'ARIMAX(1,1,1) Model'!$C$17*SIN(4*PI()*A1450/'ARIMAX(1,1,1) Model'!$C$24)+'ARIMAX(1,1,1) Model'!$C$18*COS(4*PI()*A1450/'ARIMAX(1,1,1) Model'!$C$24)</f>
        <v>2652.25140101598</v>
      </c>
      <c r="AR1450" s="31" t="n">
        <f aca="false">IF(ISNUMBER(C1450),C1450,AP1450)-AQ1450</f>
        <v>6539.74859898402</v>
      </c>
      <c r="AS1450" s="31" t="n">
        <f aca="false">IF(ISNUMBER(C1450),C1450-AP1450,0)</f>
        <v>-67.9550607125857</v>
      </c>
      <c r="AT1450" s="32"/>
      <c r="AU1450" s="33"/>
      <c r="AV1450" s="33"/>
      <c r="AW1450" s="31"/>
      <c r="AX1450" s="31"/>
    </row>
    <row r="1451" customFormat="false" ht="16.5" hidden="false" customHeight="true" outlineLevel="0" collapsed="false">
      <c r="A1451" s="23" t="n">
        <v>1450</v>
      </c>
      <c r="B1451" s="24" t="n">
        <v>43420</v>
      </c>
      <c r="C1451" s="23" t="n">
        <v>9185</v>
      </c>
      <c r="D1451" s="25" t="n">
        <v>2723.29</v>
      </c>
      <c r="E1451" s="25" t="n">
        <v>221000</v>
      </c>
      <c r="F1451" s="25"/>
      <c r="G1451" s="25" t="n">
        <v>56.916</v>
      </c>
      <c r="H1451" s="25" t="n">
        <v>66.208</v>
      </c>
      <c r="I1451" s="25" t="n">
        <v>2.686</v>
      </c>
      <c r="J1451" s="25" t="n">
        <v>20798.73</v>
      </c>
      <c r="K1451" s="25" t="n">
        <v>798985</v>
      </c>
      <c r="L1451" s="25" t="n">
        <v>1053</v>
      </c>
      <c r="M1451" s="25" t="n">
        <v>17.991</v>
      </c>
      <c r="N1451" s="25" t="n">
        <v>267434</v>
      </c>
      <c r="O1451" s="25" t="n">
        <v>14017.8</v>
      </c>
      <c r="P1451" s="25" t="n">
        <v>3903141</v>
      </c>
      <c r="Q1451" s="25" t="n">
        <v>194000</v>
      </c>
      <c r="R1451" s="25" t="n">
        <v>22435</v>
      </c>
      <c r="S1451" s="25" t="n">
        <v>13.293</v>
      </c>
      <c r="T1451" s="25" t="n">
        <v>134.3</v>
      </c>
      <c r="U1451" s="25" t="n">
        <v>16</v>
      </c>
      <c r="V1451" s="25" t="n">
        <v>96.6</v>
      </c>
      <c r="W1451" s="25" t="n">
        <v>115.72854</v>
      </c>
      <c r="X1451" s="25" t="n">
        <v>3.33333333333333</v>
      </c>
      <c r="Y1451" s="25" t="n">
        <v>3</v>
      </c>
      <c r="Z1451" s="25" t="n">
        <v>62.5676155090332</v>
      </c>
      <c r="AA1451" s="25" t="n">
        <v>326860</v>
      </c>
      <c r="AB1451" s="26"/>
      <c r="AC1451" s="27" t="n">
        <v>0</v>
      </c>
      <c r="AD1451" s="28" t="n">
        <v>150</v>
      </c>
      <c r="AE1451" s="28" t="n">
        <v>0.1</v>
      </c>
      <c r="AF1451" s="27"/>
      <c r="AG1451" s="29" t="n">
        <f aca="false">6753.47943187+0.36116788*I1451+0.01252571*N1451-22.85359542*V1451+0.00407811*AA1451-0.00067349*E1451</f>
        <v>9080.72268396368</v>
      </c>
      <c r="AH1451" s="29" t="n">
        <f aca="false">A1451*'Simple Linear Regression'!$B$18+'Simple Linear Regression'!$B$17</f>
        <v>9122.24011860145</v>
      </c>
      <c r="AI1451" s="29" t="n">
        <f aca="false">7491.3971+0.0137554*N1451-0.00058829*E1451-34.3283*V1451+0.30565*L1451+54.6031*M1451</f>
        <v>9028.1466957</v>
      </c>
      <c r="AJ1451" s="29" t="n">
        <f aca="false">7491.3971-0.00058829*E1451+0.30565*L1451+54.6031*M1451+0.0137554*N1451-34.3283*V1451</f>
        <v>9028.1466957</v>
      </c>
      <c r="AK1451" s="30" t="n">
        <f aca="false">11611.58410651-152.38769329*I725+0.00324611*N725-2.92151591*V725-0.00770426*AA725-0.00077781*E725</f>
        <v>9408.17123731237</v>
      </c>
      <c r="AL1451" s="29" t="n">
        <f aca="false">2192.59+2373.87*I1451+0.0316653*N1451-15.7623*V1451+0.00202406*AA1451-0.000740146*E1451-0.00963493*(I1451*N1451)</f>
        <v>9091.51912800068</v>
      </c>
      <c r="AM1451" s="30" t="n">
        <f aca="false">5205.907083+122.0638992*I1451+13.609808*(N1451/1000)-1.245906883*AD1451+0.7746840854*AE1451-134.2474226*AC1451-1547.125689*IF(AND(B1451&gt;=DATE(2020,3,20),B1451&lt;=DATE(2020,6,26)),1,0)</f>
        <v>8986.68754488174</v>
      </c>
      <c r="AN1451" s="30" t="n">
        <f aca="false">IF(ISNUMBER(C1452),C1452,AN1452)-0.8328750492*(AD1453-AD1452)+3.274150872*(AE1453-AE1452)+0.7954612886*((IF(ISNUMBER(C1452),C1452,AN1452)-IF(ISNUMBER(C1451),C1451,AN1451))-(-0.8328750492*(AD1452-AD1451)+3.274150872*(AE1452-AE1451)))-1.394571582*AO1452+0.4181414112*AO1451</f>
        <v>9188.11665480362</v>
      </c>
      <c r="AP1451" s="31" t="n">
        <f aca="false">AQ1451+AR1450+'ARIMAX(1,1,1) Model'!$C$19*(AR1450-AR1449)+'ARIMAX(1,1,1) Model'!$C$20*AS1450</f>
        <v>9262.49024431602</v>
      </c>
      <c r="AQ1451" s="31" t="n">
        <f aca="false">'ARIMAX(1,1,1) Model'!$C$6*I1451+'ARIMAX(1,1,1) Model'!$C$7*N1451/1000+'ARIMAX(1,1,1) Model'!$C$8*AD1451+'ARIMAX(1,1,1) Model'!$C$9*AE1451+'ARIMAX(1,1,1) Model'!$C$10*AC1451+'ARIMAX(1,1,1) Model'!$C$11*IF(AND(B1451&gt;='ARIMAX(1,1,1) Model'!$C$25,B1451&lt;='ARIMAX(1,1,1) Model'!$C$26),1,0)+'ARIMAX(1,1,1) Model'!$C$12*E1451/1000+'ARIMAX(1,1,1) Model'!$C$13*V1451+'ARIMAX(1,1,1) Model'!$C$14*A1451+'ARIMAX(1,1,1) Model'!$C$15*SIN(2*PI()*A1451/'ARIMAX(1,1,1) Model'!$C$24)+'ARIMAX(1,1,1) Model'!$C$16*COS(2*PI()*A1451/'ARIMAX(1,1,1) Model'!$C$24)+'ARIMAX(1,1,1) Model'!$C$17*SIN(4*PI()*A1451/'ARIMAX(1,1,1) Model'!$C$24)+'ARIMAX(1,1,1) Model'!$C$18*COS(4*PI()*A1451/'ARIMAX(1,1,1) Model'!$C$24)</f>
        <v>2655.76829075549</v>
      </c>
      <c r="AR1451" s="31" t="n">
        <f aca="false">IF(ISNUMBER(C1451),C1451,AP1451)-AQ1451</f>
        <v>6529.23170924451</v>
      </c>
      <c r="AS1451" s="31" t="n">
        <f aca="false">IF(ISNUMBER(C1451),C1451-AP1451,0)</f>
        <v>-77.4902443160245</v>
      </c>
      <c r="AT1451" s="32"/>
      <c r="AU1451" s="33"/>
      <c r="AV1451" s="33"/>
      <c r="AW1451" s="31"/>
      <c r="AX1451" s="31"/>
    </row>
    <row r="1452" customFormat="false" ht="16.5" hidden="false" customHeight="true" outlineLevel="0" collapsed="false">
      <c r="A1452" s="23" t="n">
        <v>1451</v>
      </c>
      <c r="B1452" s="24" t="n">
        <v>43427</v>
      </c>
      <c r="C1452" s="23" t="n">
        <v>9188</v>
      </c>
      <c r="D1452" s="25" t="n">
        <v>2653.7775</v>
      </c>
      <c r="E1452" s="25" t="n">
        <v>225000</v>
      </c>
      <c r="F1452" s="25"/>
      <c r="G1452" s="25" t="n">
        <v>54.9866666666667</v>
      </c>
      <c r="H1452" s="25" t="n">
        <v>61.218</v>
      </c>
      <c r="I1452" s="25" t="n">
        <v>2.611</v>
      </c>
      <c r="J1452" s="25" t="n">
        <v>20798.73</v>
      </c>
      <c r="K1452" s="25" t="n">
        <v>798985</v>
      </c>
      <c r="L1452" s="25" t="n">
        <v>1053</v>
      </c>
      <c r="M1452" s="25" t="n">
        <v>17.991</v>
      </c>
      <c r="N1452" s="25" t="n">
        <v>267434</v>
      </c>
      <c r="O1452" s="25" t="n">
        <v>14017.8</v>
      </c>
      <c r="P1452" s="25" t="n">
        <v>3903141</v>
      </c>
      <c r="Q1452" s="25" t="n">
        <v>194000</v>
      </c>
      <c r="R1452" s="25" t="n">
        <v>22435</v>
      </c>
      <c r="S1452" s="25" t="n">
        <v>13.512</v>
      </c>
      <c r="T1452" s="25" t="n">
        <v>134.3</v>
      </c>
      <c r="U1452" s="25" t="n">
        <v>16</v>
      </c>
      <c r="V1452" s="25" t="n">
        <v>96.6</v>
      </c>
      <c r="W1452" s="25" t="n">
        <v>116.369825</v>
      </c>
      <c r="X1452" s="25" t="n">
        <v>3.33333333333333</v>
      </c>
      <c r="Y1452" s="25" t="n">
        <v>3</v>
      </c>
      <c r="Z1452" s="25" t="n">
        <v>62.5676155090332</v>
      </c>
      <c r="AA1452" s="25" t="n">
        <v>326860</v>
      </c>
      <c r="AB1452" s="26"/>
      <c r="AC1452" s="27" t="n">
        <v>1</v>
      </c>
      <c r="AD1452" s="28" t="n">
        <v>135.3</v>
      </c>
      <c r="AE1452" s="28" t="n">
        <v>0</v>
      </c>
      <c r="AF1452" s="27"/>
      <c r="AG1452" s="29" t="n">
        <f aca="false">6753.47943187+0.36116788*I1452+0.01252571*N1452-22.85359542*V1452+0.00407811*AA1452-0.00067349*E1452</f>
        <v>9078.00163637268</v>
      </c>
      <c r="AH1452" s="29" t="n">
        <f aca="false">A1452*'Simple Linear Regression'!$B$18+'Simple Linear Regression'!$B$17</f>
        <v>9123.09315568535</v>
      </c>
      <c r="AI1452" s="29" t="n">
        <f aca="false">7491.3971+0.0137554*N1452-0.00058829*E1452-34.3283*V1452+0.30565*L1452+54.6031*M1452</f>
        <v>9025.7935357</v>
      </c>
      <c r="AJ1452" s="29" t="n">
        <f aca="false">7491.3971-0.00058829*E1452+0.30565*L1452+54.6031*M1452+0.0137554*N1452-34.3283*V1452</f>
        <v>9025.7935357</v>
      </c>
      <c r="AK1452" s="30" t="n">
        <f aca="false">11611.58410651-152.38769329*I726+0.00324611*N726-2.92151591*V726-0.00770426*AA726-0.00077781*E726</f>
        <v>9408.38078349765</v>
      </c>
      <c r="AL1452" s="29" t="n">
        <f aca="false">2192.59+2373.87*I1452+0.0316653*N1452-15.7623*V1452+0.00202406*AA1452-0.000740146*E1452-0.00963493*(I1452*N1452)</f>
        <v>9103.77138422218</v>
      </c>
      <c r="AM1452" s="30" t="n">
        <f aca="false">5205.907083+122.0638992*I1452+13.609808*(N1452/1000)-1.245906883*AD1452+0.7746840854*AE1452-134.2474226*AC1452-1547.125689*IF(AND(B1452&gt;=DATE(2020,3,20),B1452&lt;=DATE(2020,6,26)),1,0)</f>
        <v>8861.5226926133</v>
      </c>
      <c r="AN1452" s="30" t="n">
        <f aca="false">IF(ISNUMBER(C1453),C1453,AN1453)-0.8328750492*(AD1454-AD1453)+3.274150872*(AE1454-AE1453)+0.7954612886*((IF(ISNUMBER(C1453),C1453,AN1453)-IF(ISNUMBER(C1452),C1452,AN1452))-(-0.8328750492*(AD1453-AD1452)+3.274150872*(AE1453-AE1452)))-1.394571582*AO1453+0.4181414112*AO1452</f>
        <v>8616.85507613745</v>
      </c>
      <c r="AP1452" s="31" t="n">
        <f aca="false">AQ1452+AR1451+'ARIMAX(1,1,1) Model'!$C$19*(AR1451-AR1450)+'ARIMAX(1,1,1) Model'!$C$20*AS1451</f>
        <v>9126.99355934172</v>
      </c>
      <c r="AQ1452" s="31" t="n">
        <f aca="false">'ARIMAX(1,1,1) Model'!$C$6*I1452+'ARIMAX(1,1,1) Model'!$C$7*N1452/1000+'ARIMAX(1,1,1) Model'!$C$8*AD1452+'ARIMAX(1,1,1) Model'!$C$9*AE1452+'ARIMAX(1,1,1) Model'!$C$10*AC1452+'ARIMAX(1,1,1) Model'!$C$11*IF(AND(B1452&gt;='ARIMAX(1,1,1) Model'!$C$25,B1452&lt;='ARIMAX(1,1,1) Model'!$C$26),1,0)+'ARIMAX(1,1,1) Model'!$C$12*E1452/1000+'ARIMAX(1,1,1) Model'!$C$13*V1452+'ARIMAX(1,1,1) Model'!$C$14*A1452+'ARIMAX(1,1,1) Model'!$C$15*SIN(2*PI()*A1452/'ARIMAX(1,1,1) Model'!$C$24)+'ARIMAX(1,1,1) Model'!$C$16*COS(2*PI()*A1452/'ARIMAX(1,1,1) Model'!$C$24)+'ARIMAX(1,1,1) Model'!$C$17*SIN(4*PI()*A1452/'ARIMAX(1,1,1) Model'!$C$24)+'ARIMAX(1,1,1) Model'!$C$18*COS(4*PI()*A1452/'ARIMAX(1,1,1) Model'!$C$24)</f>
        <v>2529.03989019797</v>
      </c>
      <c r="AR1452" s="31" t="n">
        <f aca="false">IF(ISNUMBER(C1452),C1452,AP1452)-AQ1452</f>
        <v>6658.96010980203</v>
      </c>
      <c r="AS1452" s="31" t="n">
        <f aca="false">IF(ISNUMBER(C1452),C1452-AP1452,0)</f>
        <v>61.0064406582824</v>
      </c>
      <c r="AT1452" s="32"/>
      <c r="AU1452" s="33"/>
      <c r="AV1452" s="33"/>
      <c r="AW1452" s="31"/>
      <c r="AX1452" s="31"/>
    </row>
    <row r="1453" customFormat="false" ht="16.5" hidden="false" customHeight="true" outlineLevel="0" collapsed="false">
      <c r="A1453" s="23" t="n">
        <v>1452</v>
      </c>
      <c r="B1453" s="24" t="n">
        <v>43434</v>
      </c>
      <c r="C1453" s="23" t="n">
        <v>8877</v>
      </c>
      <c r="D1453" s="25" t="n">
        <v>2719.468</v>
      </c>
      <c r="E1453" s="25" t="n">
        <v>237000</v>
      </c>
      <c r="F1453" s="25"/>
      <c r="G1453" s="25" t="n">
        <v>51.014</v>
      </c>
      <c r="H1453" s="25" t="n">
        <v>58.65</v>
      </c>
      <c r="I1453" s="25" t="n">
        <v>2.539</v>
      </c>
      <c r="J1453" s="25" t="n">
        <v>20798.73</v>
      </c>
      <c r="K1453" s="25" t="n">
        <v>798985</v>
      </c>
      <c r="L1453" s="25" t="n">
        <v>1053</v>
      </c>
      <c r="M1453" s="25" t="n">
        <v>17.991</v>
      </c>
      <c r="N1453" s="25" t="n">
        <v>267434</v>
      </c>
      <c r="O1453" s="25" t="n">
        <v>14017.8</v>
      </c>
      <c r="P1453" s="25" t="n">
        <v>3903141</v>
      </c>
      <c r="Q1453" s="25" t="n">
        <v>194000</v>
      </c>
      <c r="R1453" s="25" t="n">
        <v>22435</v>
      </c>
      <c r="S1453" s="25" t="n">
        <v>13.512</v>
      </c>
      <c r="T1453" s="25" t="n">
        <v>134.3</v>
      </c>
      <c r="U1453" s="25" t="n">
        <v>16</v>
      </c>
      <c r="V1453" s="25" t="n">
        <v>96.6</v>
      </c>
      <c r="W1453" s="25" t="n">
        <v>116.196475</v>
      </c>
      <c r="X1453" s="25" t="n">
        <v>3.33333333333333</v>
      </c>
      <c r="Y1453" s="25" t="n">
        <v>3</v>
      </c>
      <c r="Z1453" s="25" t="n">
        <v>62.5676155090332</v>
      </c>
      <c r="AA1453" s="25" t="n">
        <v>326860</v>
      </c>
      <c r="AB1453" s="26"/>
      <c r="AC1453" s="27" t="n">
        <v>0</v>
      </c>
      <c r="AD1453" s="28" t="n">
        <v>134.9</v>
      </c>
      <c r="AE1453" s="28" t="n">
        <v>2.1</v>
      </c>
      <c r="AF1453" s="27"/>
      <c r="AG1453" s="29" t="n">
        <f aca="false">6753.47943187+0.36116788*I1453+0.01252571*N1453-22.85359542*V1453+0.00407811*AA1453-0.00067349*E1453</f>
        <v>9069.89375228532</v>
      </c>
      <c r="AH1453" s="29" t="n">
        <f aca="false">A1453*'Simple Linear Regression'!$B$18+'Simple Linear Regression'!$B$17</f>
        <v>9123.94619276926</v>
      </c>
      <c r="AI1453" s="29" t="n">
        <f aca="false">7491.3971+0.0137554*N1453-0.00058829*E1453-34.3283*V1453+0.30565*L1453+54.6031*M1453</f>
        <v>9018.7340557</v>
      </c>
      <c r="AJ1453" s="29" t="n">
        <f aca="false">7491.3971-0.00058829*E1453+0.30565*L1453+54.6031*M1453+0.0137554*N1453-34.3283*V1453</f>
        <v>9018.7340557</v>
      </c>
      <c r="AK1453" s="30" t="n">
        <f aca="false">11611.58410651-152.38769329*I727+0.00324611*N727-2.92151591*V727-0.00770426*AA727-0.00077781*E727</f>
        <v>9413.59370813661</v>
      </c>
      <c r="AL1453" s="29" t="n">
        <f aca="false">2192.59+2373.87*I1453+0.0316653*N1453-15.7623*V1453+0.00202406*AA1453-0.000740146*E1453-0.00963493*(I1453*N1453)</f>
        <v>9109.49395883482</v>
      </c>
      <c r="AM1453" s="30" t="n">
        <f aca="false">5205.907083+122.0638992*I1453+13.609808*(N1453/1000)-1.245906883*AD1453+0.7746840854*AE1453-134.2474226*AC1453-1547.125689*IF(AND(B1453&gt;=DATE(2020,3,20),B1453&lt;=DATE(2020,6,26)),1,0)</f>
        <v>8989.10671380344</v>
      </c>
      <c r="AN1453" s="30" t="n">
        <f aca="false">IF(ISNUMBER(C1454),C1454,AN1454)-0.8328750492*(AD1455-AD1454)+3.274150872*(AE1455-AE1454)+0.7954612886*((IF(ISNUMBER(C1454),C1454,AN1454)-IF(ISNUMBER(C1453),C1453,AN1453))-(-0.8328750492*(AD1454-AD1453)+3.274150872*(AE1454-AE1453)))-1.394571582*AO1454+0.4181414112*AO1453</f>
        <v>9147.63276764305</v>
      </c>
      <c r="AP1453" s="31" t="n">
        <f aca="false">AQ1453+AR1452+'ARIMAX(1,1,1) Model'!$C$19*(AR1452-AR1451)+'ARIMAX(1,1,1) Model'!$C$20*AS1452</f>
        <v>9244.23500368235</v>
      </c>
      <c r="AQ1453" s="31" t="n">
        <f aca="false">'ARIMAX(1,1,1) Model'!$C$6*I1453+'ARIMAX(1,1,1) Model'!$C$7*N1453/1000+'ARIMAX(1,1,1) Model'!$C$8*AD1453+'ARIMAX(1,1,1) Model'!$C$9*AE1453+'ARIMAX(1,1,1) Model'!$C$10*AC1453+'ARIMAX(1,1,1) Model'!$C$11*IF(AND(B1453&gt;='ARIMAX(1,1,1) Model'!$C$25,B1453&lt;='ARIMAX(1,1,1) Model'!$C$26),1,0)+'ARIMAX(1,1,1) Model'!$C$12*E1453/1000+'ARIMAX(1,1,1) Model'!$C$13*V1453+'ARIMAX(1,1,1) Model'!$C$14*A1453+'ARIMAX(1,1,1) Model'!$C$15*SIN(2*PI()*A1453/'ARIMAX(1,1,1) Model'!$C$24)+'ARIMAX(1,1,1) Model'!$C$16*COS(2*PI()*A1453/'ARIMAX(1,1,1) Model'!$C$24)+'ARIMAX(1,1,1) Model'!$C$17*SIN(4*PI()*A1453/'ARIMAX(1,1,1) Model'!$C$24)+'ARIMAX(1,1,1) Model'!$C$18*COS(4*PI()*A1453/'ARIMAX(1,1,1) Model'!$C$24)</f>
        <v>2627.5331596281</v>
      </c>
      <c r="AR1453" s="31" t="n">
        <f aca="false">IF(ISNUMBER(C1453),C1453,AP1453)-AQ1453</f>
        <v>6249.4668403719</v>
      </c>
      <c r="AS1453" s="31" t="n">
        <f aca="false">IF(ISNUMBER(C1453),C1453-AP1453,0)</f>
        <v>-367.23500368235</v>
      </c>
      <c r="AT1453" s="32"/>
      <c r="AU1453" s="33"/>
      <c r="AV1453" s="33"/>
      <c r="AW1453" s="31"/>
      <c r="AX1453" s="31"/>
    </row>
    <row r="1454" customFormat="false" ht="16.5" hidden="false" customHeight="true" outlineLevel="0" collapsed="false">
      <c r="A1454" s="23" t="n">
        <v>1453</v>
      </c>
      <c r="B1454" s="24" t="n">
        <v>43441</v>
      </c>
      <c r="C1454" s="23" t="n">
        <v>9036</v>
      </c>
      <c r="D1454" s="25" t="n">
        <v>2704.865</v>
      </c>
      <c r="E1454" s="25" t="n">
        <v>232000</v>
      </c>
      <c r="F1454" s="25"/>
      <c r="G1454" s="25" t="n">
        <v>52.626</v>
      </c>
      <c r="H1454" s="25" t="n">
        <v>60.466</v>
      </c>
      <c r="I1454" s="25" t="n">
        <v>2.451</v>
      </c>
      <c r="J1454" s="25" t="n">
        <v>20798.73</v>
      </c>
      <c r="K1454" s="25" t="n">
        <v>798985</v>
      </c>
      <c r="L1454" s="25" t="n">
        <v>1063</v>
      </c>
      <c r="M1454" s="25" t="n">
        <v>17.991</v>
      </c>
      <c r="N1454" s="25" t="n">
        <v>267434</v>
      </c>
      <c r="O1454" s="25" t="n">
        <v>14083.1</v>
      </c>
      <c r="P1454" s="25" t="n">
        <v>3903141</v>
      </c>
      <c r="Q1454" s="25" t="n">
        <v>194000</v>
      </c>
      <c r="R1454" s="25" t="n">
        <v>22435</v>
      </c>
      <c r="S1454" s="25" t="n">
        <v>13.512</v>
      </c>
      <c r="T1454" s="25" t="n">
        <v>134.3</v>
      </c>
      <c r="U1454" s="25" t="n">
        <v>16</v>
      </c>
      <c r="V1454" s="25" t="n">
        <v>93.5</v>
      </c>
      <c r="W1454" s="25" t="n">
        <v>116.59286</v>
      </c>
      <c r="X1454" s="25" t="n">
        <v>3.33333333333333</v>
      </c>
      <c r="Y1454" s="25" t="n">
        <v>3</v>
      </c>
      <c r="Z1454" s="25" t="n">
        <v>62.5676155090332</v>
      </c>
      <c r="AA1454" s="25" t="n">
        <v>326860</v>
      </c>
      <c r="AB1454" s="26"/>
      <c r="AC1454" s="27" t="n">
        <v>0</v>
      </c>
      <c r="AD1454" s="28" t="n">
        <v>139.4</v>
      </c>
      <c r="AE1454" s="28" t="n">
        <v>1.1</v>
      </c>
      <c r="AF1454" s="27"/>
      <c r="AG1454" s="29" t="n">
        <f aca="false">6753.47943187+0.36116788*I1454+0.01252571*N1454-22.85359542*V1454+0.00407811*AA1454-0.00067349*E1454</f>
        <v>9144.07556531388</v>
      </c>
      <c r="AH1454" s="29" t="n">
        <f aca="false">A1454*'Simple Linear Regression'!$B$18+'Simple Linear Regression'!$B$17</f>
        <v>9124.79922985316</v>
      </c>
      <c r="AI1454" s="29" t="n">
        <f aca="false">7491.3971+0.0137554*N1454-0.00058829*E1454-34.3283*V1454+0.30565*L1454+54.6031*M1454</f>
        <v>9131.1497357</v>
      </c>
      <c r="AJ1454" s="29" t="n">
        <f aca="false">7491.3971-0.00058829*E1454+0.30565*L1454+54.6031*M1454+0.0137554*N1454-34.3283*V1454</f>
        <v>9131.1497357</v>
      </c>
      <c r="AK1454" s="30" t="n">
        <f aca="false">11611.58410651-152.38769329*I728+0.00324611*N728-2.92151591*V728-0.00770426*AA728-0.00077781*E728</f>
        <v>9387.28143655838</v>
      </c>
      <c r="AL1454" s="29" t="n">
        <f aca="false">2192.59+2373.87*I1454+0.0316653*N1454-15.7623*V1454+0.00202406*AA1454-0.000740146*E1454-0.00963493*(I1454*N1454)</f>
        <v>9179.90755136138</v>
      </c>
      <c r="AM1454" s="30" t="n">
        <f aca="false">5205.907083+122.0638992*I1454+13.609808*(N1454/1000)-1.245906883*AD1454+0.7746840854*AE1454-134.2474226*AC1454-1547.125689*IF(AND(B1454&gt;=DATE(2020,3,20),B1454&lt;=DATE(2020,6,26)),1,0)</f>
        <v>8971.98382561494</v>
      </c>
      <c r="AN1454" s="30" t="n">
        <f aca="false">IF(ISNUMBER(C1455),C1455,AN1455)-0.8328750492*(AD1456-AD1455)+3.274150872*(AE1456-AE1455)+0.7954612886*((IF(ISNUMBER(C1455),C1455,AN1455)-IF(ISNUMBER(C1454),C1454,AN1454))-(-0.8328750492*(AD1455-AD1454)+3.274150872*(AE1455-AE1454)))-1.394571582*AO1455+0.4181414112*AO1454</f>
        <v>9450.32073011755</v>
      </c>
      <c r="AP1454" s="31" t="n">
        <f aca="false">AQ1454+AR1453+'ARIMAX(1,1,1) Model'!$C$19*(AR1453-AR1452)+'ARIMAX(1,1,1) Model'!$C$20*AS1453</f>
        <v>9113.17231357068</v>
      </c>
      <c r="AQ1454" s="31" t="n">
        <f aca="false">'ARIMAX(1,1,1) Model'!$C$6*I1454+'ARIMAX(1,1,1) Model'!$C$7*N1454/1000+'ARIMAX(1,1,1) Model'!$C$8*AD1454+'ARIMAX(1,1,1) Model'!$C$9*AE1454+'ARIMAX(1,1,1) Model'!$C$10*AC1454+'ARIMAX(1,1,1) Model'!$C$11*IF(AND(B1454&gt;='ARIMAX(1,1,1) Model'!$C$25,B1454&lt;='ARIMAX(1,1,1) Model'!$C$26),1,0)+'ARIMAX(1,1,1) Model'!$C$12*E1454/1000+'ARIMAX(1,1,1) Model'!$C$13*V1454+'ARIMAX(1,1,1) Model'!$C$14*A1454+'ARIMAX(1,1,1) Model'!$C$15*SIN(2*PI()*A1454/'ARIMAX(1,1,1) Model'!$C$24)+'ARIMAX(1,1,1) Model'!$C$16*COS(2*PI()*A1454/'ARIMAX(1,1,1) Model'!$C$24)+'ARIMAX(1,1,1) Model'!$C$17*SIN(4*PI()*A1454/'ARIMAX(1,1,1) Model'!$C$24)+'ARIMAX(1,1,1) Model'!$C$18*COS(4*PI()*A1454/'ARIMAX(1,1,1) Model'!$C$24)</f>
        <v>2573.10186172254</v>
      </c>
      <c r="AR1454" s="31" t="n">
        <f aca="false">IF(ISNUMBER(C1454),C1454,AP1454)-AQ1454</f>
        <v>6462.89813827746</v>
      </c>
      <c r="AS1454" s="31" t="n">
        <f aca="false">IF(ISNUMBER(C1454),C1454-AP1454,0)</f>
        <v>-77.1723135706798</v>
      </c>
      <c r="AT1454" s="32"/>
      <c r="AU1454" s="33"/>
      <c r="AV1454" s="33"/>
      <c r="AW1454" s="31"/>
      <c r="AX1454" s="31"/>
    </row>
    <row r="1455" customFormat="false" ht="16.5" hidden="false" customHeight="true" outlineLevel="0" collapsed="false">
      <c r="A1455" s="23" t="n">
        <v>1454</v>
      </c>
      <c r="B1455" s="24" t="n">
        <v>43448</v>
      </c>
      <c r="C1455" s="23" t="n">
        <v>9243</v>
      </c>
      <c r="D1455" s="25" t="n">
        <v>2635.212</v>
      </c>
      <c r="E1455" s="25" t="n">
        <v>208000</v>
      </c>
      <c r="F1455" s="25"/>
      <c r="G1455" s="25" t="n">
        <v>51.542</v>
      </c>
      <c r="H1455" s="25" t="n">
        <v>59.51</v>
      </c>
      <c r="I1455" s="25" t="n">
        <v>2.421</v>
      </c>
      <c r="J1455" s="25" t="n">
        <v>20798.73</v>
      </c>
      <c r="K1455" s="25" t="n">
        <v>835087</v>
      </c>
      <c r="L1455" s="25" t="n">
        <v>1063</v>
      </c>
      <c r="M1455" s="25" t="n">
        <v>17.991</v>
      </c>
      <c r="N1455" s="25" t="n">
        <v>267434</v>
      </c>
      <c r="O1455" s="25" t="n">
        <v>14083.1</v>
      </c>
      <c r="P1455" s="25" t="n">
        <v>3903141</v>
      </c>
      <c r="Q1455" s="25" t="n">
        <v>194000</v>
      </c>
      <c r="R1455" s="25" t="n">
        <v>22435</v>
      </c>
      <c r="S1455" s="25" t="n">
        <v>13.512</v>
      </c>
      <c r="T1455" s="25" t="n">
        <v>134.3</v>
      </c>
      <c r="U1455" s="25" t="n">
        <v>16</v>
      </c>
      <c r="V1455" s="25" t="n">
        <v>93.5</v>
      </c>
      <c r="W1455" s="25" t="n">
        <v>116.098075</v>
      </c>
      <c r="X1455" s="25" t="n">
        <v>3.33333333333333</v>
      </c>
      <c r="Y1455" s="25" t="n">
        <v>3</v>
      </c>
      <c r="Z1455" s="25" t="n">
        <v>62.5676155090332</v>
      </c>
      <c r="AA1455" s="25" t="n">
        <v>326860</v>
      </c>
      <c r="AB1455" s="26"/>
      <c r="AC1455" s="27" t="n">
        <v>0</v>
      </c>
      <c r="AD1455" s="28" t="n">
        <v>160</v>
      </c>
      <c r="AE1455" s="28" t="n">
        <v>0.1</v>
      </c>
      <c r="AF1455" s="27"/>
      <c r="AG1455" s="29" t="n">
        <f aca="false">6753.47943187+0.36116788*I1455+0.01252571*N1455-22.85359542*V1455+0.00407811*AA1455-0.00067349*E1455</f>
        <v>9160.22849027748</v>
      </c>
      <c r="AH1455" s="29" t="n">
        <f aca="false">A1455*'Simple Linear Regression'!$B$18+'Simple Linear Regression'!$B$17</f>
        <v>9125.65226693707</v>
      </c>
      <c r="AI1455" s="29" t="n">
        <f aca="false">7491.3971+0.0137554*N1455-0.00058829*E1455-34.3283*V1455+0.30565*L1455+54.6031*M1455</f>
        <v>9145.2686957</v>
      </c>
      <c r="AJ1455" s="29" t="n">
        <f aca="false">7491.3971-0.00058829*E1455+0.30565*L1455+54.6031*M1455+0.0137554*N1455-34.3283*V1455</f>
        <v>9145.2686957</v>
      </c>
      <c r="AK1455" s="30" t="n">
        <f aca="false">11611.58410651-152.38769329*I729+0.00324611*N729-2.92151591*V729-0.00770426*AA729-0.00077781*E729</f>
        <v>9374.88409115903</v>
      </c>
      <c r="AL1455" s="29" t="n">
        <f aca="false">2192.59+2373.87*I1455+0.0316653*N1455-15.7623*V1455+0.00202406*AA1455-0.000740146*E1455-0.00963493*(I1455*N1455)</f>
        <v>9203.75619144998</v>
      </c>
      <c r="AM1455" s="30" t="n">
        <f aca="false">5205.907083+122.0638992*I1455+13.609808*(N1455/1000)-1.245906883*AD1455+0.7746840854*AE1455-134.2474226*AC1455-1547.125689*IF(AND(B1455&gt;=DATE(2020,3,20),B1455&lt;=DATE(2020,6,26)),1,0)</f>
        <v>8941.88154276374</v>
      </c>
      <c r="AN1455" s="30" t="n">
        <f aca="false">IF(ISNUMBER(C1456),C1456,AN1456)-0.8328750492*(AD1457-AD1456)+3.274150872*(AE1457-AE1456)+0.7954612886*((IF(ISNUMBER(C1456),C1456,AN1456)-IF(ISNUMBER(C1455),C1455,AN1455))-(-0.8328750492*(AD1456-AD1455)+3.274150872*(AE1456-AE1455)))-1.394571582*AO1456+0.4181414112*AO1455</f>
        <v>9408.35151870012</v>
      </c>
      <c r="AP1455" s="31" t="n">
        <f aca="false">AQ1455+AR1454+'ARIMAX(1,1,1) Model'!$C$19*(AR1454-AR1453)+'ARIMAX(1,1,1) Model'!$C$20*AS1454</f>
        <v>9129.73118767014</v>
      </c>
      <c r="AQ1455" s="31" t="n">
        <f aca="false">'ARIMAX(1,1,1) Model'!$C$6*I1455+'ARIMAX(1,1,1) Model'!$C$7*N1455/1000+'ARIMAX(1,1,1) Model'!$C$8*AD1455+'ARIMAX(1,1,1) Model'!$C$9*AE1455+'ARIMAX(1,1,1) Model'!$C$10*AC1455+'ARIMAX(1,1,1) Model'!$C$11*IF(AND(B1455&gt;='ARIMAX(1,1,1) Model'!$C$25,B1455&lt;='ARIMAX(1,1,1) Model'!$C$26),1,0)+'ARIMAX(1,1,1) Model'!$C$12*E1455/1000+'ARIMAX(1,1,1) Model'!$C$13*V1455+'ARIMAX(1,1,1) Model'!$C$14*A1455+'ARIMAX(1,1,1) Model'!$C$15*SIN(2*PI()*A1455/'ARIMAX(1,1,1) Model'!$C$24)+'ARIMAX(1,1,1) Model'!$C$16*COS(2*PI()*A1455/'ARIMAX(1,1,1) Model'!$C$24)+'ARIMAX(1,1,1) Model'!$C$17*SIN(4*PI()*A1455/'ARIMAX(1,1,1) Model'!$C$24)+'ARIMAX(1,1,1) Model'!$C$18*COS(4*PI()*A1455/'ARIMAX(1,1,1) Model'!$C$24)</f>
        <v>2576.55521877003</v>
      </c>
      <c r="AR1455" s="31" t="n">
        <f aca="false">IF(ISNUMBER(C1455),C1455,AP1455)-AQ1455</f>
        <v>6666.44478122997</v>
      </c>
      <c r="AS1455" s="31" t="n">
        <f aca="false">IF(ISNUMBER(C1455),C1455-AP1455,0)</f>
        <v>113.268812329861</v>
      </c>
      <c r="AT1455" s="32"/>
      <c r="AU1455" s="33"/>
      <c r="AV1455" s="33"/>
      <c r="AW1455" s="31"/>
      <c r="AX1455" s="31"/>
    </row>
    <row r="1456" customFormat="false" ht="16.5" hidden="false" customHeight="true" outlineLevel="0" collapsed="false">
      <c r="A1456" s="23" t="n">
        <v>1455</v>
      </c>
      <c r="B1456" s="24" t="n">
        <v>43455</v>
      </c>
      <c r="C1456" s="23" t="n">
        <v>9348</v>
      </c>
      <c r="D1456" s="25" t="n">
        <v>2496.62</v>
      </c>
      <c r="E1456" s="25" t="n">
        <v>217000</v>
      </c>
      <c r="F1456" s="25"/>
      <c r="G1456" s="25" t="n">
        <v>46.98</v>
      </c>
      <c r="H1456" s="25" t="n">
        <v>54.644</v>
      </c>
      <c r="I1456" s="25" t="n">
        <v>2.369</v>
      </c>
      <c r="J1456" s="25" t="n">
        <v>20798.73</v>
      </c>
      <c r="K1456" s="25" t="n">
        <v>835087</v>
      </c>
      <c r="L1456" s="25" t="n">
        <v>1063</v>
      </c>
      <c r="M1456" s="25" t="n">
        <v>18.061</v>
      </c>
      <c r="N1456" s="25" t="n">
        <v>281382</v>
      </c>
      <c r="O1456" s="25" t="n">
        <v>14083.1</v>
      </c>
      <c r="P1456" s="25" t="n">
        <v>3958355</v>
      </c>
      <c r="Q1456" s="25" t="n">
        <v>194000</v>
      </c>
      <c r="R1456" s="25" t="n">
        <v>22435</v>
      </c>
      <c r="S1456" s="25" t="n">
        <v>13.512</v>
      </c>
      <c r="T1456" s="25" t="n">
        <v>134.3</v>
      </c>
      <c r="U1456" s="25" t="n">
        <v>16</v>
      </c>
      <c r="V1456" s="25" t="n">
        <v>93.5</v>
      </c>
      <c r="W1456" s="25" t="n">
        <v>116.56796</v>
      </c>
      <c r="X1456" s="25" t="n">
        <v>3.33333333333333</v>
      </c>
      <c r="Y1456" s="25" t="n">
        <v>2.96994686126709</v>
      </c>
      <c r="Z1456" s="25" t="n">
        <v>62.5676155090332</v>
      </c>
      <c r="AA1456" s="25" t="n">
        <v>326860</v>
      </c>
      <c r="AB1456" s="26"/>
      <c r="AC1456" s="27" t="n">
        <v>0</v>
      </c>
      <c r="AD1456" s="28" t="n">
        <v>127.9</v>
      </c>
      <c r="AE1456" s="28" t="n">
        <v>0</v>
      </c>
      <c r="AF1456" s="27"/>
      <c r="AG1456" s="29" t="n">
        <f aca="false">6753.47943187+0.36116788*I1456+0.01252571*N1456-22.85359542*V1456+0.00407811*AA1456-0.00067349*E1456</f>
        <v>9328.85690262772</v>
      </c>
      <c r="AH1456" s="29" t="n">
        <f aca="false">A1456*'Simple Linear Regression'!$B$18+'Simple Linear Regression'!$B$17</f>
        <v>9126.50530402097</v>
      </c>
      <c r="AI1456" s="29" t="n">
        <f aca="false">7491.3971+0.0137554*N1456-0.00058829*E1456-34.3283*V1456+0.30565*L1456+54.6031*M1456</f>
        <v>9335.6566219</v>
      </c>
      <c r="AJ1456" s="29" t="n">
        <f aca="false">7491.3971-0.00058829*E1456+0.30565*L1456+54.6031*M1456+0.0137554*N1456-34.3283*V1456</f>
        <v>9335.6566219</v>
      </c>
      <c r="AK1456" s="30" t="n">
        <f aca="false">11611.58410651-152.38769329*I730+0.00324611*N730-2.92151591*V730-0.00770426*AA730-0.00077781*E730</f>
        <v>9351.98316413349</v>
      </c>
      <c r="AL1456" s="29" t="n">
        <f aca="false">2192.59+2373.87*I1456+0.0316653*N1456-15.7623*V1456+0.00202406*AA1456-0.000740146*E1456-0.00963493*(I1456*N1456)</f>
        <v>9330.94487044706</v>
      </c>
      <c r="AM1456" s="30" t="n">
        <f aca="false">5205.907083+122.0638992*I1456+13.609808*(N1456/1000)-1.245906883*AD1456+0.7746840854*AE1456-134.2474226*AC1456-1547.125689*IF(AND(B1456&gt;=DATE(2020,3,20),B1456&lt;=DATE(2020,6,26)),1,0)</f>
        <v>9165.2799645251</v>
      </c>
      <c r="AN1456" s="30" t="n">
        <f aca="false">IF(ISNUMBER(C1457),C1457,AN1457)-0.8328750492*(AD1458-AD1457)+3.274150872*(AE1458-AE1457)+0.7954612886*((IF(ISNUMBER(C1457),C1457,AN1457)-IF(ISNUMBER(C1456),C1456,AN1456))-(-0.8328750492*(AD1457-AD1456)+3.274150872*(AE1457-AE1456)))-1.394571582*AO1457+0.4181414112*AO1456</f>
        <v>8039.51779189885</v>
      </c>
      <c r="AP1456" s="31" t="n">
        <f aca="false">AQ1456+AR1455+'ARIMAX(1,1,1) Model'!$C$19*(AR1455-AR1454)+'ARIMAX(1,1,1) Model'!$C$20*AS1455</f>
        <v>9125.75932688723</v>
      </c>
      <c r="AQ1456" s="31" t="n">
        <f aca="false">'ARIMAX(1,1,1) Model'!$C$6*I1456+'ARIMAX(1,1,1) Model'!$C$7*N1456/1000+'ARIMAX(1,1,1) Model'!$C$8*AD1456+'ARIMAX(1,1,1) Model'!$C$9*AE1456+'ARIMAX(1,1,1) Model'!$C$10*AC1456+'ARIMAX(1,1,1) Model'!$C$11*IF(AND(B1456&gt;='ARIMAX(1,1,1) Model'!$C$25,B1456&lt;='ARIMAX(1,1,1) Model'!$C$26),1,0)+'ARIMAX(1,1,1) Model'!$C$12*E1456/1000+'ARIMAX(1,1,1) Model'!$C$13*V1456+'ARIMAX(1,1,1) Model'!$C$14*A1456+'ARIMAX(1,1,1) Model'!$C$15*SIN(2*PI()*A1456/'ARIMAX(1,1,1) Model'!$C$24)+'ARIMAX(1,1,1) Model'!$C$16*COS(2*PI()*A1456/'ARIMAX(1,1,1) Model'!$C$24)+'ARIMAX(1,1,1) Model'!$C$17*SIN(4*PI()*A1456/'ARIMAX(1,1,1) Model'!$C$24)+'ARIMAX(1,1,1) Model'!$C$18*COS(4*PI()*A1456/'ARIMAX(1,1,1) Model'!$C$24)</f>
        <v>2541.41369468197</v>
      </c>
      <c r="AR1456" s="31" t="n">
        <f aca="false">IF(ISNUMBER(C1456),C1456,AP1456)-AQ1456</f>
        <v>6806.58630531803</v>
      </c>
      <c r="AS1456" s="31" t="n">
        <f aca="false">IF(ISNUMBER(C1456),C1456-AP1456,0)</f>
        <v>222.240673112772</v>
      </c>
      <c r="AT1456" s="32"/>
      <c r="AU1456" s="33"/>
      <c r="AV1456" s="33"/>
      <c r="AW1456" s="31"/>
      <c r="AX1456" s="31"/>
    </row>
    <row r="1457" customFormat="false" ht="16.5" hidden="false" customHeight="true" outlineLevel="0" collapsed="false">
      <c r="A1457" s="23" t="n">
        <v>1456</v>
      </c>
      <c r="B1457" s="24" t="n">
        <v>43462</v>
      </c>
      <c r="C1457" s="23" t="n">
        <v>8623</v>
      </c>
      <c r="D1457" s="25" t="n">
        <v>2448.3425</v>
      </c>
      <c r="E1457" s="25" t="n">
        <v>228000</v>
      </c>
      <c r="F1457" s="25"/>
      <c r="G1457" s="25" t="n">
        <v>45.2233333333333</v>
      </c>
      <c r="H1457" s="25" t="n">
        <v>51.03</v>
      </c>
      <c r="I1457" s="25" t="n">
        <v>2.321</v>
      </c>
      <c r="J1457" s="25" t="n">
        <v>20798.73</v>
      </c>
      <c r="K1457" s="25" t="n">
        <v>835087</v>
      </c>
      <c r="L1457" s="25" t="n">
        <v>1063</v>
      </c>
      <c r="M1457" s="25" t="n">
        <v>18.061</v>
      </c>
      <c r="N1457" s="25" t="n">
        <v>281382</v>
      </c>
      <c r="O1457" s="25" t="n">
        <v>14083.1</v>
      </c>
      <c r="P1457" s="25" t="n">
        <v>3958355</v>
      </c>
      <c r="Q1457" s="25" t="n">
        <v>194000</v>
      </c>
      <c r="R1457" s="25" t="n">
        <v>22435</v>
      </c>
      <c r="S1457" s="25" t="n">
        <v>13.512</v>
      </c>
      <c r="T1457" s="25" t="n">
        <v>134.3</v>
      </c>
      <c r="U1457" s="25" t="n">
        <v>16</v>
      </c>
      <c r="V1457" s="25" t="n">
        <v>93.5</v>
      </c>
      <c r="W1457" s="25" t="n">
        <v>116.2349</v>
      </c>
      <c r="X1457" s="25" t="n">
        <v>3.33333333333333</v>
      </c>
      <c r="Y1457" s="25" t="n">
        <v>2.96994686126709</v>
      </c>
      <c r="Z1457" s="25" t="n">
        <v>62.5676155090332</v>
      </c>
      <c r="AA1457" s="25" t="n">
        <v>326860</v>
      </c>
      <c r="AB1457" s="26"/>
      <c r="AC1457" s="27" t="n">
        <v>1</v>
      </c>
      <c r="AD1457" s="28" t="n">
        <v>130.5</v>
      </c>
      <c r="AE1457" s="28" t="n">
        <v>0</v>
      </c>
      <c r="AF1457" s="27"/>
      <c r="AG1457" s="29" t="n">
        <f aca="false">6753.47943187+0.36116788*I1457+0.01252571*N1457-22.85359542*V1457+0.00407811*AA1457-0.00067349*E1457</f>
        <v>9321.43117656948</v>
      </c>
      <c r="AH1457" s="29" t="n">
        <f aca="false">A1457*'Simple Linear Regression'!$B$18+'Simple Linear Regression'!$B$17</f>
        <v>9127.35834110488</v>
      </c>
      <c r="AI1457" s="29" t="n">
        <f aca="false">7491.3971+0.0137554*N1457-0.00058829*E1457-34.3283*V1457+0.30565*L1457+54.6031*M1457</f>
        <v>9329.1854319</v>
      </c>
      <c r="AJ1457" s="29" t="n">
        <f aca="false">7491.3971-0.00058829*E1457+0.30565*L1457+54.6031*M1457+0.0137554*N1457-34.3283*V1457</f>
        <v>9329.1854319</v>
      </c>
      <c r="AK1457" s="30" t="n">
        <f aca="false">11611.58410651-152.38769329*I731+0.00324611*N731-2.92151591*V731-0.00770426*AA731-0.00077781*E731</f>
        <v>9349.13541256163</v>
      </c>
      <c r="AL1457" s="29" t="n">
        <f aca="false">2192.59+2373.87*I1457+0.0316653*N1457-15.7623*V1457+0.00202406*AA1457-0.000740146*E1457-0.00963493*(I1457*N1457)</f>
        <v>9338.99010636354</v>
      </c>
      <c r="AM1457" s="30" t="n">
        <f aca="false">5205.907083+122.0638992*I1457+13.609808*(N1457/1000)-1.245906883*AD1457+0.7746840854*AE1457-134.2474226*AC1457-1547.125689*IF(AND(B1457&gt;=DATE(2020,3,20),B1457&lt;=DATE(2020,6,26)),1,0)</f>
        <v>9021.9341168677</v>
      </c>
      <c r="AN1457" s="30" t="n">
        <f aca="false">IF(ISNUMBER(C1458),C1458,AN1458)-0.8328750492*(AD1459-AD1458)+3.274150872*(AE1459-AE1458)+0.7954612886*((IF(ISNUMBER(C1458),C1458,AN1458)-IF(ISNUMBER(C1457),C1457,AN1457))-(-0.8328750492*(AD1458-AD1457)+3.274150872*(AE1458-AE1457)))-1.394571582*AO1458+0.4181414112*AO1457</f>
        <v>8830.49327714437</v>
      </c>
      <c r="AP1457" s="31" t="n">
        <f aca="false">AQ1457+AR1456+'ARIMAX(1,1,1) Model'!$C$19*(AR1456-AR1455)+'ARIMAX(1,1,1) Model'!$C$20*AS1456</f>
        <v>9026.47808237942</v>
      </c>
      <c r="AQ1457" s="31" t="n">
        <f aca="false">'ARIMAX(1,1,1) Model'!$C$6*I1457+'ARIMAX(1,1,1) Model'!$C$7*N1457/1000+'ARIMAX(1,1,1) Model'!$C$8*AD1457+'ARIMAX(1,1,1) Model'!$C$9*AE1457+'ARIMAX(1,1,1) Model'!$C$10*AC1457+'ARIMAX(1,1,1) Model'!$C$11*IF(AND(B1457&gt;='ARIMAX(1,1,1) Model'!$C$25,B1457&lt;='ARIMAX(1,1,1) Model'!$C$26),1,0)+'ARIMAX(1,1,1) Model'!$C$12*E1457/1000+'ARIMAX(1,1,1) Model'!$C$13*V1457+'ARIMAX(1,1,1) Model'!$C$14*A1457+'ARIMAX(1,1,1) Model'!$C$15*SIN(2*PI()*A1457/'ARIMAX(1,1,1) Model'!$C$24)+'ARIMAX(1,1,1) Model'!$C$16*COS(2*PI()*A1457/'ARIMAX(1,1,1) Model'!$C$24)+'ARIMAX(1,1,1) Model'!$C$17*SIN(4*PI()*A1457/'ARIMAX(1,1,1) Model'!$C$24)+'ARIMAX(1,1,1) Model'!$C$18*COS(4*PI()*A1457/'ARIMAX(1,1,1) Model'!$C$24)</f>
        <v>2406.25870420123</v>
      </c>
      <c r="AR1457" s="31" t="n">
        <f aca="false">IF(ISNUMBER(C1457),C1457,AP1457)-AQ1457</f>
        <v>6216.74129579877</v>
      </c>
      <c r="AS1457" s="31" t="n">
        <f aca="false">IF(ISNUMBER(C1457),C1457-AP1457,0)</f>
        <v>-403.478082379424</v>
      </c>
      <c r="AT1457" s="32"/>
      <c r="AU1457" s="33"/>
      <c r="AV1457" s="33"/>
      <c r="AW1457" s="31"/>
      <c r="AX1457" s="31"/>
    </row>
    <row r="1458" customFormat="false" ht="16.5" hidden="false" customHeight="true" outlineLevel="0" collapsed="false">
      <c r="A1458" s="23" t="n">
        <v>1457</v>
      </c>
      <c r="B1458" s="24" t="n">
        <v>43469</v>
      </c>
      <c r="C1458" s="23" t="n">
        <v>8735</v>
      </c>
      <c r="D1458" s="25" t="n">
        <v>2499.1775</v>
      </c>
      <c r="E1458" s="25" t="n">
        <v>238000</v>
      </c>
      <c r="F1458" s="25" t="n">
        <v>2283863</v>
      </c>
      <c r="G1458" s="25" t="n">
        <v>46.9966666666667</v>
      </c>
      <c r="H1458" s="25" t="n">
        <v>54.31</v>
      </c>
      <c r="I1458" s="25" t="n">
        <v>2.266</v>
      </c>
      <c r="J1458" s="25" t="n">
        <v>20798.73</v>
      </c>
      <c r="K1458" s="25" t="n">
        <v>835087</v>
      </c>
      <c r="L1458" s="25" t="n">
        <v>1063</v>
      </c>
      <c r="M1458" s="25" t="n">
        <v>18.061</v>
      </c>
      <c r="N1458" s="25" t="n">
        <v>281382</v>
      </c>
      <c r="O1458" s="25" t="n">
        <v>14083.1</v>
      </c>
      <c r="P1458" s="25" t="n">
        <v>3958355</v>
      </c>
      <c r="Q1458" s="25" t="n">
        <v>194000</v>
      </c>
      <c r="R1458" s="25" t="n">
        <v>22435</v>
      </c>
      <c r="S1458" s="25" t="n">
        <v>13.512</v>
      </c>
      <c r="T1458" s="25" t="n">
        <v>134.3</v>
      </c>
      <c r="U1458" s="25" t="n">
        <v>16</v>
      </c>
      <c r="V1458" s="25" t="n">
        <v>93.5</v>
      </c>
      <c r="W1458" s="25" t="n">
        <v>116.012575</v>
      </c>
      <c r="X1458" s="25" t="n">
        <v>3.33333333333333</v>
      </c>
      <c r="Y1458" s="25" t="n">
        <v>2.96994686126709</v>
      </c>
      <c r="Z1458" s="25" t="n">
        <v>62.5676155090332</v>
      </c>
      <c r="AA1458" s="25" t="n">
        <v>326860</v>
      </c>
      <c r="AB1458" s="26"/>
      <c r="AC1458" s="27" t="n">
        <v>1</v>
      </c>
      <c r="AD1458" s="28" t="n">
        <v>140.7</v>
      </c>
      <c r="AE1458" s="28" t="n">
        <v>0</v>
      </c>
      <c r="AF1458" s="27"/>
      <c r="AG1458" s="29" t="n">
        <f aca="false">6753.47943187+0.36116788*I1458+0.01252571*N1458-22.85359542*V1458+0.00407811*AA1458-0.00067349*E1458</f>
        <v>9314.67641233608</v>
      </c>
      <c r="AH1458" s="29" t="n">
        <f aca="false">A1458*'Simple Linear Regression'!$B$18+'Simple Linear Regression'!$B$17</f>
        <v>9128.21137818878</v>
      </c>
      <c r="AI1458" s="29" t="n">
        <f aca="false">7491.3971+0.0137554*N1458-0.00058829*E1458-34.3283*V1458+0.30565*L1458+54.6031*M1458</f>
        <v>9323.3025319</v>
      </c>
      <c r="AJ1458" s="29" t="n">
        <f aca="false">7491.3971-0.00058829*E1458+0.30565*L1458+54.6031*M1458+0.0137554*N1458-34.3283*V1458</f>
        <v>9323.3025319</v>
      </c>
      <c r="AK1458" s="30" t="n">
        <f aca="false">11611.58410651-152.38769329*I732+0.00324611*N732-2.92151591*V732-0.00770426*AA732-0.00077781*E732</f>
        <v>9326.47093952881</v>
      </c>
      <c r="AL1458" s="29" t="n">
        <f aca="false">2192.59+2373.87*I1458+0.0316653*N1458-15.7623*V1458+0.00202406*AA1458-0.000740146*E1458-0.00963493*(I1458*N1458)</f>
        <v>9350.13606939284</v>
      </c>
      <c r="AM1458" s="30" t="n">
        <f aca="false">5205.907083+122.0638992*I1458+13.609808*(N1458/1000)-1.245906883*AD1458+0.7746840854*AE1458-134.2474226*AC1458-1547.125689*IF(AND(B1458&gt;=DATE(2020,3,20),B1458&lt;=DATE(2020,6,26)),1,0)</f>
        <v>9002.5123522051</v>
      </c>
      <c r="AN1458" s="30" t="n">
        <f aca="false">IF(ISNUMBER(C1459),C1459,AN1459)-0.8328750492*(AD1460-AD1459)+3.274150872*(AE1460-AE1459)+0.7954612886*((IF(ISNUMBER(C1459),C1459,AN1459)-IF(ISNUMBER(C1458),C1458,AN1458))-(-0.8328750492*(AD1459-AD1458)+3.274150872*(AE1459-AE1458)))-1.394571582*AO1459+0.4181414112*AO1458</f>
        <v>8405.17481230791</v>
      </c>
      <c r="AP1458" s="31" t="n">
        <f aca="false">AQ1458+AR1457+'ARIMAX(1,1,1) Model'!$C$19*(AR1457-AR1456)+'ARIMAX(1,1,1) Model'!$C$20*AS1457</f>
        <v>8912.8375225535</v>
      </c>
      <c r="AQ1458" s="31" t="n">
        <f aca="false">'ARIMAX(1,1,1) Model'!$C$6*I1458+'ARIMAX(1,1,1) Model'!$C$7*N1458/1000+'ARIMAX(1,1,1) Model'!$C$8*AD1458+'ARIMAX(1,1,1) Model'!$C$9*AE1458+'ARIMAX(1,1,1) Model'!$C$10*AC1458+'ARIMAX(1,1,1) Model'!$C$11*IF(AND(B1458&gt;='ARIMAX(1,1,1) Model'!$C$25,B1458&lt;='ARIMAX(1,1,1) Model'!$C$26),1,0)+'ARIMAX(1,1,1) Model'!$C$12*E1458/1000+'ARIMAX(1,1,1) Model'!$C$13*V1458+'ARIMAX(1,1,1) Model'!$C$14*A1458+'ARIMAX(1,1,1) Model'!$C$15*SIN(2*PI()*A1458/'ARIMAX(1,1,1) Model'!$C$24)+'ARIMAX(1,1,1) Model'!$C$16*COS(2*PI()*A1458/'ARIMAX(1,1,1) Model'!$C$24)+'ARIMAX(1,1,1) Model'!$C$17*SIN(4*PI()*A1458/'ARIMAX(1,1,1) Model'!$C$24)+'ARIMAX(1,1,1) Model'!$C$18*COS(4*PI()*A1458/'ARIMAX(1,1,1) Model'!$C$24)</f>
        <v>2390.4608202926</v>
      </c>
      <c r="AR1458" s="31" t="n">
        <f aca="false">IF(ISNUMBER(C1458),C1458,AP1458)-AQ1458</f>
        <v>6344.5391797074</v>
      </c>
      <c r="AS1458" s="31" t="n">
        <f aca="false">IF(ISNUMBER(C1458),C1458-AP1458,0)</f>
        <v>-177.837522553496</v>
      </c>
      <c r="AT1458" s="32"/>
      <c r="AU1458" s="33"/>
      <c r="AV1458" s="33"/>
      <c r="AW1458" s="31"/>
      <c r="AX1458" s="31"/>
    </row>
    <row r="1459" customFormat="false" ht="16.5" hidden="false" customHeight="true" outlineLevel="0" collapsed="false">
      <c r="A1459" s="23" t="n">
        <v>1458</v>
      </c>
      <c r="B1459" s="24" t="n">
        <v>43476</v>
      </c>
      <c r="C1459" s="23" t="n">
        <v>8565</v>
      </c>
      <c r="D1459" s="25" t="n">
        <v>2580.392</v>
      </c>
      <c r="E1459" s="25" t="n">
        <v>225000</v>
      </c>
      <c r="F1459" s="25" t="n">
        <v>2023179</v>
      </c>
      <c r="G1459" s="25" t="n">
        <v>50.78</v>
      </c>
      <c r="H1459" s="25" t="n">
        <v>58.636</v>
      </c>
      <c r="I1459" s="25" t="n">
        <v>2.237</v>
      </c>
      <c r="J1459" s="25" t="n">
        <v>20798.73</v>
      </c>
      <c r="K1459" s="25" t="n">
        <v>818166</v>
      </c>
      <c r="L1459" s="25" t="n">
        <v>1077</v>
      </c>
      <c r="M1459" s="25" t="n">
        <v>18.061</v>
      </c>
      <c r="N1459" s="25" t="n">
        <v>281382</v>
      </c>
      <c r="O1459" s="25" t="n">
        <v>14162.9</v>
      </c>
      <c r="P1459" s="25" t="n">
        <v>3958355</v>
      </c>
      <c r="Q1459" s="25" t="n">
        <v>194000</v>
      </c>
      <c r="R1459" s="25" t="n">
        <v>22435</v>
      </c>
      <c r="S1459" s="25" t="n">
        <v>13.512</v>
      </c>
      <c r="T1459" s="25" t="n">
        <v>134.3</v>
      </c>
      <c r="U1459" s="25" t="n">
        <v>16</v>
      </c>
      <c r="V1459" s="25" t="n">
        <v>90</v>
      </c>
      <c r="W1459" s="25" t="n">
        <v>115.44515</v>
      </c>
      <c r="X1459" s="25" t="n">
        <v>3.33333333333333</v>
      </c>
      <c r="Y1459" s="25" t="n">
        <v>2.96994686126709</v>
      </c>
      <c r="Z1459" s="25" t="n">
        <v>62.5676155090332</v>
      </c>
      <c r="AA1459" s="25" t="n">
        <v>326860</v>
      </c>
      <c r="AB1459" s="26"/>
      <c r="AC1459" s="27" t="n">
        <v>0</v>
      </c>
      <c r="AD1459" s="28" t="n">
        <v>142.7</v>
      </c>
      <c r="AE1459" s="28" t="n">
        <v>0.4</v>
      </c>
      <c r="AF1459" s="27"/>
      <c r="AG1459" s="29" t="n">
        <f aca="false">6753.47943187+0.36116788*I1459+0.01252571*N1459-22.85359542*V1459+0.00407811*AA1459-0.00067349*E1459</f>
        <v>9403.40889243756</v>
      </c>
      <c r="AH1459" s="29" t="n">
        <f aca="false">A1459*'Simple Linear Regression'!$B$18+'Simple Linear Regression'!$B$17</f>
        <v>9129.06441527268</v>
      </c>
      <c r="AI1459" s="29" t="n">
        <f aca="false">7491.3971+0.0137554*N1459-0.00058829*E1459-34.3283*V1459+0.30565*L1459+54.6031*M1459</f>
        <v>9455.3784519</v>
      </c>
      <c r="AJ1459" s="29" t="n">
        <f aca="false">7491.3971-0.00058829*E1459+0.30565*L1459+54.6031*M1459+0.0137554*N1459-34.3283*V1459</f>
        <v>9455.3784519</v>
      </c>
      <c r="AK1459" s="30" t="n">
        <f aca="false">11611.58410651-152.38769329*I733+0.00324611*N733-2.92151591*V733-0.00770426*AA733-0.00077781*E733</f>
        <v>9345.44315491539</v>
      </c>
      <c r="AL1459" s="29" t="n">
        <f aca="false">2192.59+2373.87*I1459+0.0316653*N1459-15.7623*V1459+0.00202406*AA1459-0.000740146*E1459-0.00963493*(I1459*N1459)</f>
        <v>9424.70556771738</v>
      </c>
      <c r="AM1459" s="30" t="n">
        <f aca="false">5205.907083+122.0638992*I1459+13.609808*(N1459/1000)-1.245906883*AD1459+0.7746840854*AE1459-134.2474226*AC1459-1547.125689*IF(AND(B1459&gt;=DATE(2020,3,20),B1459&lt;=DATE(2020,6,26)),1,0)</f>
        <v>9131.03798159646</v>
      </c>
      <c r="AN1459" s="30" t="n">
        <f aca="false">IF(ISNUMBER(C1460),C1460,AN1460)-0.8328750492*(AD1461-AD1460)+3.274150872*(AE1461-AE1460)+0.7954612886*((IF(ISNUMBER(C1460),C1460,AN1460)-IF(ISNUMBER(C1459),C1459,AN1459))-(-0.8328750492*(AD1460-AD1459)+3.274150872*(AE1460-AE1459)))-1.394571582*AO1460+0.4181414112*AO1459</f>
        <v>9109.64827059251</v>
      </c>
      <c r="AP1459" s="31" t="n">
        <f aca="false">AQ1459+AR1458+'ARIMAX(1,1,1) Model'!$C$19*(AR1458-AR1457)+'ARIMAX(1,1,1) Model'!$C$20*AS1458</f>
        <v>8955.5501154497</v>
      </c>
      <c r="AQ1459" s="31" t="n">
        <f aca="false">'ARIMAX(1,1,1) Model'!$C$6*I1459+'ARIMAX(1,1,1) Model'!$C$7*N1459/1000+'ARIMAX(1,1,1) Model'!$C$8*AD1459+'ARIMAX(1,1,1) Model'!$C$9*AE1459+'ARIMAX(1,1,1) Model'!$C$10*AC1459+'ARIMAX(1,1,1) Model'!$C$11*IF(AND(B1459&gt;='ARIMAX(1,1,1) Model'!$C$25,B1459&lt;='ARIMAX(1,1,1) Model'!$C$26),1,0)+'ARIMAX(1,1,1) Model'!$C$12*E1459/1000+'ARIMAX(1,1,1) Model'!$C$13*V1459+'ARIMAX(1,1,1) Model'!$C$14*A1459+'ARIMAX(1,1,1) Model'!$C$15*SIN(2*PI()*A1459/'ARIMAX(1,1,1) Model'!$C$24)+'ARIMAX(1,1,1) Model'!$C$16*COS(2*PI()*A1459/'ARIMAX(1,1,1) Model'!$C$24)+'ARIMAX(1,1,1) Model'!$C$17*SIN(4*PI()*A1459/'ARIMAX(1,1,1) Model'!$C$24)+'ARIMAX(1,1,1) Model'!$C$18*COS(4*PI()*A1459/'ARIMAX(1,1,1) Model'!$C$24)</f>
        <v>2438.47798028304</v>
      </c>
      <c r="AR1459" s="31" t="n">
        <f aca="false">IF(ISNUMBER(C1459),C1459,AP1459)-AQ1459</f>
        <v>6126.52201971696</v>
      </c>
      <c r="AS1459" s="31" t="n">
        <f aca="false">IF(ISNUMBER(C1459),C1459-AP1459,0)</f>
        <v>-390.5501154497</v>
      </c>
      <c r="AT1459" s="32"/>
      <c r="AU1459" s="33"/>
      <c r="AV1459" s="33"/>
      <c r="AW1459" s="31"/>
      <c r="AX1459" s="31"/>
    </row>
    <row r="1460" customFormat="false" ht="16.5" hidden="false" customHeight="true" outlineLevel="0" collapsed="false">
      <c r="A1460" s="23" t="n">
        <v>1459</v>
      </c>
      <c r="B1460" s="24" t="n">
        <v>43483</v>
      </c>
      <c r="C1460" s="23" t="n">
        <v>8868</v>
      </c>
      <c r="D1460" s="25" t="n">
        <v>2623.136</v>
      </c>
      <c r="E1460" s="25" t="n">
        <v>218000</v>
      </c>
      <c r="F1460" s="25" t="n">
        <v>1967489.71428571</v>
      </c>
      <c r="G1460" s="25" t="n">
        <v>51.924</v>
      </c>
      <c r="H1460" s="25" t="n">
        <v>59.83</v>
      </c>
      <c r="I1460" s="25" t="n">
        <v>2.247</v>
      </c>
      <c r="J1460" s="25" t="n">
        <v>20798.73</v>
      </c>
      <c r="K1460" s="25" t="n">
        <v>818166</v>
      </c>
      <c r="L1460" s="25" t="n">
        <v>1077</v>
      </c>
      <c r="M1460" s="25" t="n">
        <v>18.077</v>
      </c>
      <c r="N1460" s="25" t="n">
        <v>260473</v>
      </c>
      <c r="O1460" s="25" t="n">
        <v>14162.9</v>
      </c>
      <c r="P1460" s="25" t="n">
        <v>3958355</v>
      </c>
      <c r="Q1460" s="25" t="n">
        <v>194000</v>
      </c>
      <c r="R1460" s="25" t="n">
        <v>22435</v>
      </c>
      <c r="S1460" s="25" t="n">
        <v>13.512</v>
      </c>
      <c r="T1460" s="25" t="n">
        <v>134.3</v>
      </c>
      <c r="U1460" s="25" t="n">
        <v>16</v>
      </c>
      <c r="V1460" s="25" t="n">
        <v>90</v>
      </c>
      <c r="W1460" s="25" t="n">
        <v>114.3043</v>
      </c>
      <c r="X1460" s="25" t="n">
        <v>3.33333333333333</v>
      </c>
      <c r="Y1460" s="25" t="n">
        <v>3</v>
      </c>
      <c r="Z1460" s="25" t="n">
        <v>66.0122528076172</v>
      </c>
      <c r="AA1460" s="25" t="n">
        <v>326860</v>
      </c>
      <c r="AB1460" s="26"/>
      <c r="AC1460" s="27" t="n">
        <v>0</v>
      </c>
      <c r="AD1460" s="28" t="n">
        <v>171</v>
      </c>
      <c r="AE1460" s="28" t="n">
        <v>0</v>
      </c>
      <c r="AF1460" s="27"/>
      <c r="AG1460" s="29" t="n">
        <f aca="false">6753.47943187+0.36116788*I1460+0.01252571*N1460-22.85359542*V1460+0.00407811*AA1460-0.00067349*E1460</f>
        <v>9146.22686372636</v>
      </c>
      <c r="AH1460" s="29" t="n">
        <f aca="false">A1460*'Simple Linear Regression'!$B$18+'Simple Linear Regression'!$B$17</f>
        <v>9129.91745235659</v>
      </c>
      <c r="AI1460" s="29" t="n">
        <f aca="false">7491.3971+0.0137554*N1460-0.00058829*E1460-34.3283*V1460+0.30565*L1460+54.6031*M1460</f>
        <v>9172.7584729</v>
      </c>
      <c r="AJ1460" s="29" t="n">
        <f aca="false">7491.3971-0.00058829*E1460+0.30565*L1460+54.6031*M1460+0.0137554*N1460-34.3283*V1460</f>
        <v>9172.7584729</v>
      </c>
      <c r="AK1460" s="30" t="n">
        <f aca="false">11611.58410651-152.38769329*I734+0.00324611*N734-2.92151591*V734-0.00770426*AA734-0.00077781*E734</f>
        <v>9363.32850317158</v>
      </c>
      <c r="AL1460" s="29" t="n">
        <f aca="false">2192.59+2373.87*I1460+0.0316653*N1460-15.7623*V1460+0.00202406*AA1460-0.000740146*E1460-0.00963493*(I1460*N1460)</f>
        <v>9217.09789361317</v>
      </c>
      <c r="AM1460" s="30" t="n">
        <f aca="false">5205.907083+122.0638992*I1460+13.609808*(N1460/1000)-1.245906883*AD1460+0.7746840854*AE1460-134.2474226*AC1460-1547.125689*IF(AND(B1460&gt;=DATE(2020,3,20),B1460&lt;=DATE(2020,6,26)),1,0)</f>
        <v>8812.1221066934</v>
      </c>
      <c r="AN1460" s="30" t="n">
        <f aca="false">IF(ISNUMBER(C1461),C1461,AN1461)-0.8328750492*(AD1462-AD1461)+3.274150872*(AE1462-AE1461)+0.7954612886*((IF(ISNUMBER(C1461),C1461,AN1461)-IF(ISNUMBER(C1460),C1460,AN1460))-(-0.8328750492*(AD1461-AD1460)+3.274150872*(AE1461-AE1460)))-1.394571582*AO1461+0.4181414112*AO1460</f>
        <v>10108.7462309145</v>
      </c>
      <c r="AP1460" s="31" t="n">
        <f aca="false">AQ1460+AR1459+'ARIMAX(1,1,1) Model'!$C$19*(AR1459-AR1458)+'ARIMAX(1,1,1) Model'!$C$20*AS1459</f>
        <v>8879.30948206941</v>
      </c>
      <c r="AQ1460" s="31" t="n">
        <f aca="false">'ARIMAX(1,1,1) Model'!$C$6*I1460+'ARIMAX(1,1,1) Model'!$C$7*N1460/1000+'ARIMAX(1,1,1) Model'!$C$8*AD1460+'ARIMAX(1,1,1) Model'!$C$9*AE1460+'ARIMAX(1,1,1) Model'!$C$10*AC1460+'ARIMAX(1,1,1) Model'!$C$11*IF(AND(B1460&gt;='ARIMAX(1,1,1) Model'!$C$25,B1460&lt;='ARIMAX(1,1,1) Model'!$C$26),1,0)+'ARIMAX(1,1,1) Model'!$C$12*E1460/1000+'ARIMAX(1,1,1) Model'!$C$13*V1460+'ARIMAX(1,1,1) Model'!$C$14*A1460+'ARIMAX(1,1,1) Model'!$C$15*SIN(2*PI()*A1460/'ARIMAX(1,1,1) Model'!$C$24)+'ARIMAX(1,1,1) Model'!$C$16*COS(2*PI()*A1460/'ARIMAX(1,1,1) Model'!$C$24)+'ARIMAX(1,1,1) Model'!$C$17*SIN(4*PI()*A1460/'ARIMAX(1,1,1) Model'!$C$24)+'ARIMAX(1,1,1) Model'!$C$18*COS(4*PI()*A1460/'ARIMAX(1,1,1) Model'!$C$24)</f>
        <v>2422.52332397391</v>
      </c>
      <c r="AR1460" s="31" t="n">
        <f aca="false">IF(ISNUMBER(C1460),C1460,AP1460)-AQ1460</f>
        <v>6445.47667602609</v>
      </c>
      <c r="AS1460" s="31" t="n">
        <f aca="false">IF(ISNUMBER(C1460),C1460-AP1460,0)</f>
        <v>-11.3094820694114</v>
      </c>
      <c r="AT1460" s="32"/>
      <c r="AU1460" s="33"/>
      <c r="AV1460" s="33"/>
      <c r="AW1460" s="31"/>
      <c r="AX1460" s="31"/>
    </row>
    <row r="1461" customFormat="false" ht="16.5" hidden="false" customHeight="true" outlineLevel="0" collapsed="false">
      <c r="A1461" s="23" t="n">
        <v>1460</v>
      </c>
      <c r="B1461" s="24" t="n">
        <v>43490</v>
      </c>
      <c r="C1461" s="23" t="n">
        <v>9564</v>
      </c>
      <c r="D1461" s="25" t="n">
        <v>2644.6725</v>
      </c>
      <c r="E1461" s="25" t="n">
        <v>214000</v>
      </c>
      <c r="F1461" s="25" t="n">
        <v>1954219.85714286</v>
      </c>
      <c r="G1461" s="25" t="n">
        <v>52.875</v>
      </c>
      <c r="H1461" s="25" t="n">
        <v>61.342</v>
      </c>
      <c r="I1461" s="25" t="n">
        <v>2.251</v>
      </c>
      <c r="J1461" s="25" t="n">
        <v>20798.73</v>
      </c>
      <c r="K1461" s="25" t="n">
        <v>818166</v>
      </c>
      <c r="L1461" s="25" t="n">
        <v>1077</v>
      </c>
      <c r="M1461" s="25" t="n">
        <v>18.077</v>
      </c>
      <c r="N1461" s="25" t="n">
        <v>260473</v>
      </c>
      <c r="O1461" s="25" t="n">
        <v>14162.9</v>
      </c>
      <c r="P1461" s="25" t="n">
        <v>3958355</v>
      </c>
      <c r="Q1461" s="25" t="n">
        <v>194000</v>
      </c>
      <c r="R1461" s="25" t="n">
        <v>22435</v>
      </c>
      <c r="S1461" s="25" t="n">
        <v>13.512</v>
      </c>
      <c r="T1461" s="25" t="n">
        <v>134.3</v>
      </c>
      <c r="U1461" s="25" t="n">
        <v>16</v>
      </c>
      <c r="V1461" s="25" t="n">
        <v>90</v>
      </c>
      <c r="W1461" s="25" t="n">
        <v>114.361675</v>
      </c>
      <c r="X1461" s="25" t="n">
        <v>3.33333333333333</v>
      </c>
      <c r="Y1461" s="25" t="n">
        <v>3</v>
      </c>
      <c r="Z1461" s="25" t="n">
        <v>66.0122528076172</v>
      </c>
      <c r="AA1461" s="25" t="n">
        <v>326860</v>
      </c>
      <c r="AB1461" s="26"/>
      <c r="AC1461" s="27" t="n">
        <v>0</v>
      </c>
      <c r="AD1461" s="28" t="n">
        <v>194.8</v>
      </c>
      <c r="AE1461" s="28" t="n">
        <v>0.2</v>
      </c>
      <c r="AF1461" s="27"/>
      <c r="AG1461" s="29" t="n">
        <f aca="false">6753.47943187+0.36116788*I1461+0.01252571*N1461-22.85359542*V1461+0.00407811*AA1461-0.00067349*E1461</f>
        <v>9148.92226839788</v>
      </c>
      <c r="AH1461" s="29" t="n">
        <f aca="false">A1461*'Simple Linear Regression'!$B$18+'Simple Linear Regression'!$B$17</f>
        <v>9130.77048944049</v>
      </c>
      <c r="AI1461" s="29" t="n">
        <f aca="false">7491.3971+0.0137554*N1461-0.00058829*E1461-34.3283*V1461+0.30565*L1461+54.6031*M1461</f>
        <v>9175.1116329</v>
      </c>
      <c r="AJ1461" s="29" t="n">
        <f aca="false">7491.3971-0.00058829*E1461+0.30565*L1461+54.6031*M1461+0.0137554*N1461-34.3283*V1461</f>
        <v>9175.1116329</v>
      </c>
      <c r="AK1461" s="30" t="n">
        <f aca="false">11611.58410651-152.38769329*I735+0.00324611*N735-2.92151591*V735-0.00770426*AA735-0.00077781*E735</f>
        <v>9354.48368931855</v>
      </c>
      <c r="AL1461" s="29" t="n">
        <f aca="false">2192.59+2373.87*I1461+0.0316653*N1461-15.7623*V1461+0.00202406*AA1461-0.000740146*E1461-0.00963493*(I1461*N1461)</f>
        <v>9219.51540112561</v>
      </c>
      <c r="AM1461" s="30" t="n">
        <f aca="false">5205.907083+122.0638992*I1461+13.609808*(N1461/1000)-1.245906883*AD1461+0.7746840854*AE1461-134.2474226*AC1461-1547.125689*IF(AND(B1461&gt;=DATE(2020,3,20),B1461&lt;=DATE(2020,6,26)),1,0)</f>
        <v>8783.11271529188</v>
      </c>
      <c r="AN1461" s="30" t="n">
        <f aca="false">IF(ISNUMBER(C1462),C1462,AN1462)-0.8328750492*(AD1463-AD1462)+3.274150872*(AE1463-AE1462)+0.7954612886*((IF(ISNUMBER(C1462),C1462,AN1462)-IF(ISNUMBER(C1461),C1461,AN1461))-(-0.8328750492*(AD1462-AD1461)+3.274150872*(AE1462-AE1461)))-1.394571582*AO1462+0.4181414112*AO1461</f>
        <v>8791.13237956238</v>
      </c>
      <c r="AP1461" s="31" t="n">
        <f aca="false">AQ1461+AR1460+'ARIMAX(1,1,1) Model'!$C$19*(AR1460-AR1459)+'ARIMAX(1,1,1) Model'!$C$20*AS1460</f>
        <v>8915.65096018584</v>
      </c>
      <c r="AQ1461" s="31" t="n">
        <f aca="false">'ARIMAX(1,1,1) Model'!$C$6*I1461+'ARIMAX(1,1,1) Model'!$C$7*N1461/1000+'ARIMAX(1,1,1) Model'!$C$8*AD1461+'ARIMAX(1,1,1) Model'!$C$9*AE1461+'ARIMAX(1,1,1) Model'!$C$10*AC1461+'ARIMAX(1,1,1) Model'!$C$11*IF(AND(B1461&gt;='ARIMAX(1,1,1) Model'!$C$25,B1461&lt;='ARIMAX(1,1,1) Model'!$C$26),1,0)+'ARIMAX(1,1,1) Model'!$C$12*E1461/1000+'ARIMAX(1,1,1) Model'!$C$13*V1461+'ARIMAX(1,1,1) Model'!$C$14*A1461+'ARIMAX(1,1,1) Model'!$C$15*SIN(2*PI()*A1461/'ARIMAX(1,1,1) Model'!$C$24)+'ARIMAX(1,1,1) Model'!$C$16*COS(2*PI()*A1461/'ARIMAX(1,1,1) Model'!$C$24)+'ARIMAX(1,1,1) Model'!$C$17*SIN(4*PI()*A1461/'ARIMAX(1,1,1) Model'!$C$24)+'ARIMAX(1,1,1) Model'!$C$18*COS(4*PI()*A1461/'ARIMAX(1,1,1) Model'!$C$24)</f>
        <v>2428.88663405465</v>
      </c>
      <c r="AR1461" s="31" t="n">
        <f aca="false">IF(ISNUMBER(C1461),C1461,AP1461)-AQ1461</f>
        <v>7135.11336594535</v>
      </c>
      <c r="AS1461" s="31" t="n">
        <f aca="false">IF(ISNUMBER(C1461),C1461-AP1461,0)</f>
        <v>648.349039814162</v>
      </c>
      <c r="AT1461" s="32"/>
      <c r="AU1461" s="33"/>
      <c r="AV1461" s="33"/>
      <c r="AW1461" s="31"/>
      <c r="AX1461" s="31"/>
    </row>
    <row r="1462" customFormat="false" ht="16.5" hidden="false" customHeight="true" outlineLevel="0" collapsed="false">
      <c r="A1462" s="23" t="n">
        <v>1461</v>
      </c>
      <c r="B1462" s="24" t="n">
        <v>43497</v>
      </c>
      <c r="C1462" s="23" t="n">
        <v>9073</v>
      </c>
      <c r="D1462" s="25" t="n">
        <v>2675.106</v>
      </c>
      <c r="E1462" s="25" t="n">
        <v>234000</v>
      </c>
      <c r="F1462" s="25" t="n">
        <v>1871566.71428571</v>
      </c>
      <c r="G1462" s="25" t="n">
        <v>53.634</v>
      </c>
      <c r="H1462" s="25" t="n">
        <v>61.38</v>
      </c>
      <c r="I1462" s="25" t="n">
        <v>2.256</v>
      </c>
      <c r="J1462" s="25" t="n">
        <v>20798.73</v>
      </c>
      <c r="K1462" s="25" t="n">
        <v>818166</v>
      </c>
      <c r="L1462" s="25" t="n">
        <v>1077</v>
      </c>
      <c r="M1462" s="25" t="n">
        <v>18.077</v>
      </c>
      <c r="N1462" s="25" t="n">
        <v>260473</v>
      </c>
      <c r="O1462" s="25" t="n">
        <v>14162.9</v>
      </c>
      <c r="P1462" s="25" t="n">
        <v>3958355</v>
      </c>
      <c r="Q1462" s="25" t="n">
        <v>194000</v>
      </c>
      <c r="R1462" s="25" t="n">
        <v>22435</v>
      </c>
      <c r="S1462" s="25" t="n">
        <v>13.512</v>
      </c>
      <c r="T1462" s="25" t="n">
        <v>134.3</v>
      </c>
      <c r="U1462" s="25" t="n">
        <v>16</v>
      </c>
      <c r="V1462" s="25" t="n">
        <v>90</v>
      </c>
      <c r="W1462" s="25" t="n">
        <v>114.491675</v>
      </c>
      <c r="X1462" s="25" t="n">
        <v>3.33333333333333</v>
      </c>
      <c r="Y1462" s="25" t="n">
        <v>3</v>
      </c>
      <c r="Z1462" s="25" t="n">
        <v>66.0122528076172</v>
      </c>
      <c r="AA1462" s="25" t="n">
        <v>326860</v>
      </c>
      <c r="AB1462" s="26"/>
      <c r="AC1462" s="27" t="n">
        <v>0</v>
      </c>
      <c r="AD1462" s="28" t="n">
        <v>223</v>
      </c>
      <c r="AE1462" s="28" t="n">
        <v>0</v>
      </c>
      <c r="AF1462" s="27"/>
      <c r="AG1462" s="29" t="n">
        <f aca="false">6753.47943187+0.36116788*I1462+0.01252571*N1462-22.85359542*V1462+0.00407811*AA1462-0.00067349*E1462</f>
        <v>9135.45427423728</v>
      </c>
      <c r="AH1462" s="29" t="n">
        <f aca="false">A1462*'Simple Linear Regression'!$B$18+'Simple Linear Regression'!$B$17</f>
        <v>9131.6235265244</v>
      </c>
      <c r="AI1462" s="29" t="n">
        <f aca="false">7491.3971+0.0137554*N1462-0.00058829*E1462-34.3283*V1462+0.30565*L1462+54.6031*M1462</f>
        <v>9163.3458329</v>
      </c>
      <c r="AJ1462" s="29" t="n">
        <f aca="false">7491.3971-0.00058829*E1462+0.30565*L1462+54.6031*M1462+0.0137554*N1462-34.3283*V1462</f>
        <v>9163.3458329</v>
      </c>
      <c r="AK1462" s="30" t="n">
        <f aca="false">11611.58410651-152.38769329*I736+0.00324611*N736-2.92151591*V736-0.00770426*AA736-0.00077781*E736</f>
        <v>9333.78158301288</v>
      </c>
      <c r="AL1462" s="29" t="n">
        <f aca="false">2192.59+2373.87*I1462+0.0316653*N1462-15.7623*V1462+0.00202406*AA1462-0.000740146*E1462-0.00963493*(I1462*N1462)</f>
        <v>9204.03363551616</v>
      </c>
      <c r="AM1462" s="30" t="n">
        <f aca="false">5205.907083+122.0638992*I1462+13.609808*(N1462/1000)-1.245906883*AD1462+0.7746840854*AE1462-134.2474226*AC1462-1547.125689*IF(AND(B1462&gt;=DATE(2020,3,20),B1462&lt;=DATE(2020,6,26)),1,0)</f>
        <v>8748.4335238702</v>
      </c>
      <c r="AN1462" s="30" t="n">
        <f aca="false">IF(ISNUMBER(C1463),C1463,AN1463)-0.8328750492*(AD1464-AD1463)+3.274150872*(AE1464-AE1463)+0.7954612886*((IF(ISNUMBER(C1463),C1463,AN1463)-IF(ISNUMBER(C1462),C1462,AN1462))-(-0.8328750492*(AD1463-AD1462)+3.274150872*(AE1463-AE1462)))-1.394571582*AO1463+0.4181414112*AO1462</f>
        <v>8205.40849672243</v>
      </c>
      <c r="AP1462" s="31" t="n">
        <f aca="false">AQ1462+AR1461+'ARIMAX(1,1,1) Model'!$C$19*(AR1461-AR1460)+'ARIMAX(1,1,1) Model'!$C$20*AS1461</f>
        <v>9046.76917673513</v>
      </c>
      <c r="AQ1462" s="31" t="n">
        <f aca="false">'ARIMAX(1,1,1) Model'!$C$6*I1462+'ARIMAX(1,1,1) Model'!$C$7*N1462/1000+'ARIMAX(1,1,1) Model'!$C$8*AD1462+'ARIMAX(1,1,1) Model'!$C$9*AE1462+'ARIMAX(1,1,1) Model'!$C$10*AC1462+'ARIMAX(1,1,1) Model'!$C$11*IF(AND(B1462&gt;='ARIMAX(1,1,1) Model'!$C$25,B1462&lt;='ARIMAX(1,1,1) Model'!$C$26),1,0)+'ARIMAX(1,1,1) Model'!$C$12*E1462/1000+'ARIMAX(1,1,1) Model'!$C$13*V1462+'ARIMAX(1,1,1) Model'!$C$14*A1462+'ARIMAX(1,1,1) Model'!$C$15*SIN(2*PI()*A1462/'ARIMAX(1,1,1) Model'!$C$24)+'ARIMAX(1,1,1) Model'!$C$16*COS(2*PI()*A1462/'ARIMAX(1,1,1) Model'!$C$24)+'ARIMAX(1,1,1) Model'!$C$17*SIN(4*PI()*A1462/'ARIMAX(1,1,1) Model'!$C$24)+'ARIMAX(1,1,1) Model'!$C$18*COS(4*PI()*A1462/'ARIMAX(1,1,1) Model'!$C$24)</f>
        <v>2427.96267624995</v>
      </c>
      <c r="AR1462" s="31" t="n">
        <f aca="false">IF(ISNUMBER(C1462),C1462,AP1462)-AQ1462</f>
        <v>6645.03732375005</v>
      </c>
      <c r="AS1462" s="31" t="n">
        <f aca="false">IF(ISNUMBER(C1462),C1462-AP1462,0)</f>
        <v>26.2308232648666</v>
      </c>
      <c r="AT1462" s="32"/>
      <c r="AU1462" s="33"/>
      <c r="AV1462" s="33"/>
      <c r="AW1462" s="31"/>
      <c r="AX1462" s="31"/>
    </row>
    <row r="1463" customFormat="false" ht="16.5" hidden="false" customHeight="true" outlineLevel="0" collapsed="false">
      <c r="A1463" s="23" t="n">
        <v>1462</v>
      </c>
      <c r="B1463" s="24" t="n">
        <v>43504</v>
      </c>
      <c r="C1463" s="23" t="n">
        <v>8648</v>
      </c>
      <c r="D1463" s="25" t="n">
        <v>2721.622</v>
      </c>
      <c r="E1463" s="25" t="n">
        <v>232000</v>
      </c>
      <c r="F1463" s="25" t="n">
        <v>1929708.71428571</v>
      </c>
      <c r="G1463" s="25" t="n">
        <v>53.526</v>
      </c>
      <c r="H1463" s="25" t="n">
        <v>61.706</v>
      </c>
      <c r="I1463" s="25" t="n">
        <v>2.254</v>
      </c>
      <c r="J1463" s="25" t="n">
        <v>20917.867</v>
      </c>
      <c r="K1463" s="25" t="n">
        <v>818166</v>
      </c>
      <c r="L1463" s="25" t="n">
        <v>1077</v>
      </c>
      <c r="M1463" s="25" t="n">
        <v>18.077</v>
      </c>
      <c r="N1463" s="25" t="n">
        <v>260473</v>
      </c>
      <c r="O1463" s="25" t="n">
        <v>14051.6</v>
      </c>
      <c r="P1463" s="25" t="n">
        <v>3958355</v>
      </c>
      <c r="Q1463" s="25" t="n">
        <v>194000</v>
      </c>
      <c r="R1463" s="25" t="n">
        <v>22435</v>
      </c>
      <c r="S1463" s="25" t="n">
        <v>13.512</v>
      </c>
      <c r="T1463" s="25" t="n">
        <v>135.3</v>
      </c>
      <c r="U1463" s="25" t="n">
        <v>16</v>
      </c>
      <c r="V1463" s="25" t="n">
        <v>94.1</v>
      </c>
      <c r="W1463" s="25" t="n">
        <v>113.8913</v>
      </c>
      <c r="X1463" s="25" t="n">
        <v>3.33333333333333</v>
      </c>
      <c r="Y1463" s="25" t="n">
        <v>3</v>
      </c>
      <c r="Z1463" s="25" t="n">
        <v>66.0122528076172</v>
      </c>
      <c r="AA1463" s="25" t="n">
        <v>326860</v>
      </c>
      <c r="AB1463" s="26"/>
      <c r="AC1463" s="27" t="n">
        <v>0</v>
      </c>
      <c r="AD1463" s="28" t="n">
        <v>129.3</v>
      </c>
      <c r="AE1463" s="28" t="n">
        <v>3.5</v>
      </c>
      <c r="AF1463" s="27"/>
      <c r="AG1463" s="29" t="n">
        <f aca="false">6753.47943187+0.36116788*I1463+0.01252571*N1463-22.85359542*V1463+0.00407811*AA1463-0.00067349*E1463</f>
        <v>9043.10079067952</v>
      </c>
      <c r="AH1463" s="29" t="n">
        <f aca="false">A1463*'Simple Linear Regression'!$B$18+'Simple Linear Regression'!$B$17</f>
        <v>9132.4765636083</v>
      </c>
      <c r="AI1463" s="29" t="n">
        <f aca="false">7491.3971+0.0137554*N1463-0.00058829*E1463-34.3283*V1463+0.30565*L1463+54.6031*M1463</f>
        <v>9023.7763829</v>
      </c>
      <c r="AJ1463" s="29" t="n">
        <f aca="false">7491.3971-0.00058829*E1463+0.30565*L1463+54.6031*M1463+0.0137554*N1463-34.3283*V1463</f>
        <v>9023.7763829</v>
      </c>
      <c r="AK1463" s="30" t="n">
        <f aca="false">11611.58410651-152.38769329*I737+0.00324611*N737-2.92151591*V737-0.00770426*AA737-0.00077781*E737</f>
        <v>9306.43075724329</v>
      </c>
      <c r="AL1463" s="29" t="n">
        <f aca="false">2192.59+2373.87*I1463+0.0316653*N1463-15.7623*V1463+0.00202406*AA1463-0.000740146*E1463-0.00963493*(I1463*N1463)</f>
        <v>9141.16003575994</v>
      </c>
      <c r="AM1463" s="30" t="n">
        <f aca="false">5205.907083+122.0638992*I1463+13.609808*(N1463/1000)-1.245906883*AD1463+0.7746840854*AE1463-134.2474226*AC1463-1547.125689*IF(AND(B1463&gt;=DATE(2020,3,20),B1463&lt;=DATE(2020,6,26)),1,0)</f>
        <v>8867.6422653078</v>
      </c>
      <c r="AN1463" s="30" t="n">
        <f aca="false">IF(ISNUMBER(C1464),C1464,AN1464)-0.8328750492*(AD1465-AD1464)+3.274150872*(AE1465-AE1464)+0.7954612886*((IF(ISNUMBER(C1464),C1464,AN1464)-IF(ISNUMBER(C1463),C1463,AN1463))-(-0.8328750492*(AD1464-AD1463)+3.274150872*(AE1464-AE1463)))-1.394571582*AO1464+0.4181414112*AO1463</f>
        <v>8943.80147172464</v>
      </c>
      <c r="AP1463" s="31" t="n">
        <f aca="false">AQ1463+AR1462+'ARIMAX(1,1,1) Model'!$C$19*(AR1462-AR1461)+'ARIMAX(1,1,1) Model'!$C$20*AS1462</f>
        <v>9024.63776223983</v>
      </c>
      <c r="AQ1463" s="31" t="n">
        <f aca="false">'ARIMAX(1,1,1) Model'!$C$6*I1463+'ARIMAX(1,1,1) Model'!$C$7*N1463/1000+'ARIMAX(1,1,1) Model'!$C$8*AD1463+'ARIMAX(1,1,1) Model'!$C$9*AE1463+'ARIMAX(1,1,1) Model'!$C$10*AC1463+'ARIMAX(1,1,1) Model'!$C$11*IF(AND(B1463&gt;='ARIMAX(1,1,1) Model'!$C$25,B1463&lt;='ARIMAX(1,1,1) Model'!$C$26),1,0)+'ARIMAX(1,1,1) Model'!$C$12*E1463/1000+'ARIMAX(1,1,1) Model'!$C$13*V1463+'ARIMAX(1,1,1) Model'!$C$14*A1463+'ARIMAX(1,1,1) Model'!$C$15*SIN(2*PI()*A1463/'ARIMAX(1,1,1) Model'!$C$24)+'ARIMAX(1,1,1) Model'!$C$16*COS(2*PI()*A1463/'ARIMAX(1,1,1) Model'!$C$24)+'ARIMAX(1,1,1) Model'!$C$17*SIN(4*PI()*A1463/'ARIMAX(1,1,1) Model'!$C$24)+'ARIMAX(1,1,1) Model'!$C$18*COS(4*PI()*A1463/'ARIMAX(1,1,1) Model'!$C$24)</f>
        <v>2451.00829154352</v>
      </c>
      <c r="AR1463" s="31" t="n">
        <f aca="false">IF(ISNUMBER(C1463),C1463,AP1463)-AQ1463</f>
        <v>6196.99170845648</v>
      </c>
      <c r="AS1463" s="31" t="n">
        <f aca="false">IF(ISNUMBER(C1463),C1463-AP1463,0)</f>
        <v>-376.637762239825</v>
      </c>
      <c r="AT1463" s="32"/>
      <c r="AU1463" s="33"/>
      <c r="AV1463" s="33"/>
      <c r="AW1463" s="31"/>
      <c r="AX1463" s="31"/>
    </row>
    <row r="1464" customFormat="false" ht="16.5" hidden="false" customHeight="true" outlineLevel="0" collapsed="false">
      <c r="A1464" s="23" t="n">
        <v>1463</v>
      </c>
      <c r="B1464" s="24" t="n">
        <v>43511</v>
      </c>
      <c r="C1464" s="23" t="n">
        <v>8800</v>
      </c>
      <c r="D1464" s="25" t="n">
        <v>2745.778</v>
      </c>
      <c r="E1464" s="25" t="n">
        <v>226000</v>
      </c>
      <c r="F1464" s="25" t="n">
        <v>2072158</v>
      </c>
      <c r="G1464" s="25" t="n">
        <v>53.878</v>
      </c>
      <c r="H1464" s="25" t="n">
        <v>63.36</v>
      </c>
      <c r="I1464" s="25" t="n">
        <v>2.276</v>
      </c>
      <c r="J1464" s="25" t="n">
        <v>20917.867</v>
      </c>
      <c r="K1464" s="25" t="n">
        <v>923455</v>
      </c>
      <c r="L1464" s="25" t="n">
        <v>1077</v>
      </c>
      <c r="M1464" s="25" t="n">
        <v>18.077</v>
      </c>
      <c r="N1464" s="25" t="n">
        <v>270370</v>
      </c>
      <c r="O1464" s="25" t="n">
        <v>14051.6</v>
      </c>
      <c r="P1464" s="25" t="n">
        <v>3958355</v>
      </c>
      <c r="Q1464" s="25" t="n">
        <v>194000</v>
      </c>
      <c r="R1464" s="25" t="n">
        <v>22435</v>
      </c>
      <c r="S1464" s="25" t="n">
        <v>13.512</v>
      </c>
      <c r="T1464" s="25" t="n">
        <v>135.3</v>
      </c>
      <c r="U1464" s="25" t="n">
        <v>16</v>
      </c>
      <c r="V1464" s="25" t="n">
        <v>94.1</v>
      </c>
      <c r="W1464" s="25" t="n">
        <v>114.21688</v>
      </c>
      <c r="X1464" s="25" t="n">
        <v>3.33333333333333</v>
      </c>
      <c r="Y1464" s="25" t="n">
        <v>3</v>
      </c>
      <c r="Z1464" s="25" t="n">
        <v>66.0122528076172</v>
      </c>
      <c r="AA1464" s="25" t="n">
        <v>326860</v>
      </c>
      <c r="AB1464" s="26"/>
      <c r="AC1464" s="27" t="n">
        <v>0</v>
      </c>
      <c r="AD1464" s="28" t="n">
        <v>158.7</v>
      </c>
      <c r="AE1464" s="28" t="n">
        <v>0.8</v>
      </c>
      <c r="AF1464" s="27"/>
      <c r="AG1464" s="29" t="n">
        <f aca="false">6753.47943187+0.36116788*I1464+0.01252571*N1464-22.85359542*V1464+0.00407811*AA1464-0.00067349*E1464</f>
        <v>9171.11662824288</v>
      </c>
      <c r="AH1464" s="29" t="n">
        <f aca="false">A1464*'Simple Linear Regression'!$B$18+'Simple Linear Regression'!$B$17</f>
        <v>9133.32960069221</v>
      </c>
      <c r="AI1464" s="29" t="n">
        <f aca="false">7491.3971+0.0137554*N1464-0.00058829*E1464-34.3283*V1464+0.30565*L1464+54.6031*M1464</f>
        <v>9163.4433167</v>
      </c>
      <c r="AJ1464" s="29" t="n">
        <f aca="false">7491.3971-0.00058829*E1464+0.30565*L1464+54.6031*M1464+0.0137554*N1464-34.3283*V1464</f>
        <v>9163.4433167</v>
      </c>
      <c r="AK1464" s="30" t="n">
        <f aca="false">11611.58410651-152.38769329*I738+0.00324611*N738-2.92151591*V738-0.00770426*AA738-0.00077781*E738</f>
        <v>9236.71622145576</v>
      </c>
      <c r="AL1464" s="29" t="n">
        <f aca="false">2192.59+2373.87*I1464+0.0316653*N1464-15.7623*V1464+0.00202406*AA1464-0.000740146*E1464-0.00963493*(I1464*N1464)</f>
        <v>9238.9731557484</v>
      </c>
      <c r="AM1464" s="30" t="n">
        <f aca="false">5205.907083+122.0638992*I1464+13.609808*(N1464/1000)-1.245906883*AD1464+0.7746840854*AE1464-134.2474226*AC1464-1547.125689*IF(AND(B1464&gt;=DATE(2020,3,20),B1464&lt;=DATE(2020,6,26)),1,0)</f>
        <v>8966.30263147542</v>
      </c>
      <c r="AN1464" s="30" t="n">
        <f aca="false">IF(ISNUMBER(C1465),C1465,AN1465)-0.8328750492*(AD1466-AD1465)+3.274150872*(AE1466-AE1465)+0.7954612886*((IF(ISNUMBER(C1465),C1465,AN1465)-IF(ISNUMBER(C1464),C1464,AN1464))-(-0.8328750492*(AD1465-AD1464)+3.274150872*(AE1465-AE1464)))-1.394571582*AO1465+0.4181414112*AO1464</f>
        <v>9143.28547694366</v>
      </c>
      <c r="AP1464" s="31" t="n">
        <f aca="false">AQ1464+AR1463+'ARIMAX(1,1,1) Model'!$C$19*(AR1463-AR1462)+'ARIMAX(1,1,1) Model'!$C$20*AS1463</f>
        <v>8976.36640319078</v>
      </c>
      <c r="AQ1464" s="31" t="n">
        <f aca="false">'ARIMAX(1,1,1) Model'!$C$6*I1464+'ARIMAX(1,1,1) Model'!$C$7*N1464/1000+'ARIMAX(1,1,1) Model'!$C$8*AD1464+'ARIMAX(1,1,1) Model'!$C$9*AE1464+'ARIMAX(1,1,1) Model'!$C$10*AC1464+'ARIMAX(1,1,1) Model'!$C$11*IF(AND(B1464&gt;='ARIMAX(1,1,1) Model'!$C$25,B1464&lt;='ARIMAX(1,1,1) Model'!$C$26),1,0)+'ARIMAX(1,1,1) Model'!$C$12*E1464/1000+'ARIMAX(1,1,1) Model'!$C$13*V1464+'ARIMAX(1,1,1) Model'!$C$14*A1464+'ARIMAX(1,1,1) Model'!$C$15*SIN(2*PI()*A1464/'ARIMAX(1,1,1) Model'!$C$24)+'ARIMAX(1,1,1) Model'!$C$16*COS(2*PI()*A1464/'ARIMAX(1,1,1) Model'!$C$24)+'ARIMAX(1,1,1) Model'!$C$17*SIN(4*PI()*A1464/'ARIMAX(1,1,1) Model'!$C$24)+'ARIMAX(1,1,1) Model'!$C$18*COS(4*PI()*A1464/'ARIMAX(1,1,1) Model'!$C$24)</f>
        <v>2484.06788920855</v>
      </c>
      <c r="AR1464" s="31" t="n">
        <f aca="false">IF(ISNUMBER(C1464),C1464,AP1464)-AQ1464</f>
        <v>6315.93211079145</v>
      </c>
      <c r="AS1464" s="31" t="n">
        <f aca="false">IF(ISNUMBER(C1464),C1464-AP1464,0)</f>
        <v>-176.366403190777</v>
      </c>
      <c r="AT1464" s="32"/>
      <c r="AU1464" s="33"/>
      <c r="AV1464" s="33"/>
      <c r="AW1464" s="31"/>
      <c r="AX1464" s="31"/>
    </row>
    <row r="1465" customFormat="false" ht="16.5" hidden="false" customHeight="true" outlineLevel="0" collapsed="false">
      <c r="A1465" s="23" t="n">
        <v>1464</v>
      </c>
      <c r="B1465" s="24" t="n">
        <v>43518</v>
      </c>
      <c r="C1465" s="23" t="n">
        <v>8981</v>
      </c>
      <c r="D1465" s="25" t="n">
        <v>2783.0025</v>
      </c>
      <c r="E1465" s="25" t="n">
        <v>211000</v>
      </c>
      <c r="F1465" s="25" t="n">
        <v>2217748.42857143</v>
      </c>
      <c r="G1465" s="25" t="n">
        <v>56.745</v>
      </c>
      <c r="H1465" s="25" t="n">
        <v>66.582</v>
      </c>
      <c r="I1465" s="25" t="n">
        <v>2.317</v>
      </c>
      <c r="J1465" s="25" t="n">
        <v>20917.867</v>
      </c>
      <c r="K1465" s="25" t="n">
        <v>923455</v>
      </c>
      <c r="L1465" s="25" t="n">
        <v>1077</v>
      </c>
      <c r="M1465" s="25" t="n">
        <v>16.97</v>
      </c>
      <c r="N1465" s="25" t="n">
        <v>270370</v>
      </c>
      <c r="O1465" s="25" t="n">
        <v>14051.6</v>
      </c>
      <c r="P1465" s="25" t="n">
        <v>3958355</v>
      </c>
      <c r="Q1465" s="25" t="n">
        <v>194000</v>
      </c>
      <c r="R1465" s="25" t="n">
        <v>22435</v>
      </c>
      <c r="S1465" s="25" t="n">
        <v>13.544</v>
      </c>
      <c r="T1465" s="25" t="n">
        <v>135.3</v>
      </c>
      <c r="U1465" s="25" t="n">
        <v>16</v>
      </c>
      <c r="V1465" s="25" t="n">
        <v>94.1</v>
      </c>
      <c r="W1465" s="25" t="n">
        <v>114.95888</v>
      </c>
      <c r="X1465" s="25" t="n">
        <v>3.33333333333333</v>
      </c>
      <c r="Y1465" s="25" t="n">
        <v>2.96994686126709</v>
      </c>
      <c r="Z1465" s="25" t="n">
        <v>66.0122528076172</v>
      </c>
      <c r="AA1465" s="25" t="n">
        <v>326860</v>
      </c>
      <c r="AB1465" s="26"/>
      <c r="AC1465" s="27" t="n">
        <v>0</v>
      </c>
      <c r="AD1465" s="28" t="n">
        <v>159.9</v>
      </c>
      <c r="AE1465" s="28" t="n">
        <v>0</v>
      </c>
      <c r="AF1465" s="27"/>
      <c r="AG1465" s="29" t="n">
        <f aca="false">6753.47943187+0.36116788*I1465+0.01252571*N1465-22.85359542*V1465+0.00407811*AA1465-0.00067349*E1465</f>
        <v>9181.23378612596</v>
      </c>
      <c r="AH1465" s="29" t="n">
        <f aca="false">A1465*'Simple Linear Regression'!$B$18+'Simple Linear Regression'!$B$17</f>
        <v>9134.18263777611</v>
      </c>
      <c r="AI1465" s="29" t="n">
        <f aca="false">7491.3971+0.0137554*N1465-0.00058829*E1465-34.3283*V1465+0.30565*L1465+54.6031*M1465</f>
        <v>9111.822035</v>
      </c>
      <c r="AJ1465" s="29" t="n">
        <f aca="false">7491.3971-0.00058829*E1465+0.30565*L1465+54.6031*M1465+0.0137554*N1465-34.3283*V1465</f>
        <v>9111.822035</v>
      </c>
      <c r="AK1465" s="30" t="n">
        <f aca="false">11611.58410651-152.38769329*I739+0.00324611*N739-2.92151591*V739-0.00770426*AA739-0.00077781*E739</f>
        <v>9224.75062371139</v>
      </c>
      <c r="AL1465" s="29" t="n">
        <f aca="false">2192.59+2373.87*I1465+0.0316653*N1465-15.7623*V1465+0.00202406*AA1465-0.000740146*E1465-0.00963493*(I1465*N1465)</f>
        <v>9240.5991787603</v>
      </c>
      <c r="AM1465" s="30" t="n">
        <f aca="false">5205.907083+122.0638992*I1465+13.609808*(N1465/1000)-1.245906883*AD1465+0.7746840854*AE1465-134.2474226*AC1465-1547.125689*IF(AND(B1465&gt;=DATE(2020,3,20),B1465&lt;=DATE(2020,6,26)),1,0)</f>
        <v>8969.1924158147</v>
      </c>
      <c r="AN1465" s="30" t="n">
        <f aca="false">IF(ISNUMBER(C1466),C1466,AN1466)-0.8328750492*(AD1467-AD1466)+3.274150872*(AE1467-AE1466)+0.7954612886*((IF(ISNUMBER(C1466),C1466,AN1466)-IF(ISNUMBER(C1465),C1465,AN1465))-(-0.8328750492*(AD1466-AD1465)+3.274150872*(AE1466-AE1465)))-1.394571582*AO1466+0.4181414112*AO1465</f>
        <v>9085.09233685035</v>
      </c>
      <c r="AP1465" s="31" t="n">
        <f aca="false">AQ1465+AR1464+'ARIMAX(1,1,1) Model'!$C$19*(AR1464-AR1463)+'ARIMAX(1,1,1) Model'!$C$20*AS1464</f>
        <v>8994.12658390423</v>
      </c>
      <c r="AQ1465" s="31" t="n">
        <f aca="false">'ARIMAX(1,1,1) Model'!$C$6*I1465+'ARIMAX(1,1,1) Model'!$C$7*N1465/1000+'ARIMAX(1,1,1) Model'!$C$8*AD1465+'ARIMAX(1,1,1) Model'!$C$9*AE1465+'ARIMAX(1,1,1) Model'!$C$10*AC1465+'ARIMAX(1,1,1) Model'!$C$11*IF(AND(B1465&gt;='ARIMAX(1,1,1) Model'!$C$25,B1465&lt;='ARIMAX(1,1,1) Model'!$C$26),1,0)+'ARIMAX(1,1,1) Model'!$C$12*E1465/1000+'ARIMAX(1,1,1) Model'!$C$13*V1465+'ARIMAX(1,1,1) Model'!$C$14*A1465+'ARIMAX(1,1,1) Model'!$C$15*SIN(2*PI()*A1465/'ARIMAX(1,1,1) Model'!$C$24)+'ARIMAX(1,1,1) Model'!$C$16*COS(2*PI()*A1465/'ARIMAX(1,1,1) Model'!$C$24)+'ARIMAX(1,1,1) Model'!$C$17*SIN(4*PI()*A1465/'ARIMAX(1,1,1) Model'!$C$24)+'ARIMAX(1,1,1) Model'!$C$18*COS(4*PI()*A1465/'ARIMAX(1,1,1) Model'!$C$24)</f>
        <v>2507.84953264247</v>
      </c>
      <c r="AR1465" s="31" t="n">
        <f aca="false">IF(ISNUMBER(C1465),C1465,AP1465)-AQ1465</f>
        <v>6473.15046735753</v>
      </c>
      <c r="AS1465" s="31" t="n">
        <f aca="false">IF(ISNUMBER(C1465),C1465-AP1465,0)</f>
        <v>-13.1265839042335</v>
      </c>
      <c r="AT1465" s="32"/>
      <c r="AU1465" s="33"/>
      <c r="AV1465" s="33"/>
      <c r="AW1465" s="31"/>
      <c r="AX1465" s="31"/>
    </row>
    <row r="1466" customFormat="false" ht="16.5" hidden="false" customHeight="true" outlineLevel="0" collapsed="false">
      <c r="A1466" s="23" t="n">
        <v>1465</v>
      </c>
      <c r="B1466" s="24" t="n">
        <v>43525</v>
      </c>
      <c r="C1466" s="23" t="n">
        <v>9062</v>
      </c>
      <c r="D1466" s="25" t="n">
        <v>2794.114</v>
      </c>
      <c r="E1466" s="25" t="n">
        <v>221000</v>
      </c>
      <c r="F1466" s="25" t="n">
        <v>2181973.14285714</v>
      </c>
      <c r="G1466" s="25" t="n">
        <v>56.122</v>
      </c>
      <c r="H1466" s="25" t="n">
        <v>64.564</v>
      </c>
      <c r="I1466" s="25" t="n">
        <v>2.39</v>
      </c>
      <c r="J1466" s="25" t="n">
        <v>20917.867</v>
      </c>
      <c r="K1466" s="25" t="n">
        <v>923455</v>
      </c>
      <c r="L1466" s="25" t="n">
        <v>1077</v>
      </c>
      <c r="M1466" s="25" t="n">
        <v>16.97</v>
      </c>
      <c r="N1466" s="25" t="n">
        <v>270370</v>
      </c>
      <c r="O1466" s="25" t="n">
        <v>14051.6</v>
      </c>
      <c r="P1466" s="25" t="n">
        <v>3958355</v>
      </c>
      <c r="Q1466" s="25" t="n">
        <v>194000</v>
      </c>
      <c r="R1466" s="25" t="n">
        <v>22435</v>
      </c>
      <c r="S1466" s="25" t="n">
        <v>13.544</v>
      </c>
      <c r="T1466" s="25" t="n">
        <v>135.3</v>
      </c>
      <c r="U1466" s="25" t="n">
        <v>16</v>
      </c>
      <c r="V1466" s="25" t="n">
        <v>94.1</v>
      </c>
      <c r="W1466" s="25" t="n">
        <v>114.450233333333</v>
      </c>
      <c r="X1466" s="25" t="n">
        <v>3.33333333333333</v>
      </c>
      <c r="Y1466" s="25" t="n">
        <v>2.96994686126709</v>
      </c>
      <c r="Z1466" s="25" t="n">
        <v>66.0122528076172</v>
      </c>
      <c r="AA1466" s="25" t="n">
        <v>326860</v>
      </c>
      <c r="AB1466" s="26"/>
      <c r="AC1466" s="27" t="n">
        <v>0</v>
      </c>
      <c r="AD1466" s="28" t="n">
        <v>145.7</v>
      </c>
      <c r="AE1466" s="28" t="n">
        <v>1.1</v>
      </c>
      <c r="AF1466" s="27"/>
      <c r="AG1466" s="29" t="n">
        <f aca="false">6753.47943187+0.36116788*I1466+0.01252571*N1466-22.85359542*V1466+0.00407811*AA1466-0.00067349*E1466</f>
        <v>9174.5252513812</v>
      </c>
      <c r="AH1466" s="29" t="n">
        <f aca="false">A1466*'Simple Linear Regression'!$B$18+'Simple Linear Regression'!$B$17</f>
        <v>9135.03567486001</v>
      </c>
      <c r="AI1466" s="29" t="n">
        <f aca="false">7491.3971+0.0137554*N1466-0.00058829*E1466-34.3283*V1466+0.30565*L1466+54.6031*M1466</f>
        <v>9105.939135</v>
      </c>
      <c r="AJ1466" s="29" t="n">
        <f aca="false">7491.3971-0.00058829*E1466+0.30565*L1466+54.6031*M1466+0.0137554*N1466-34.3283*V1466</f>
        <v>9105.939135</v>
      </c>
      <c r="AK1466" s="30" t="n">
        <f aca="false">11611.58410651-152.38769329*I740+0.00324611*N740-2.92151591*V740-0.00770426*AA740-0.00077781*E740</f>
        <v>9207.93403520663</v>
      </c>
      <c r="AL1466" s="29" t="n">
        <f aca="false">2192.59+2373.87*I1466+0.0316653*N1466-15.7623*V1466+0.00202406*AA1466-0.000740146*E1466-0.00963493*(I1466*N1466)</f>
        <v>9216.325519001</v>
      </c>
      <c r="AM1466" s="30" t="n">
        <f aca="false">5205.907083+122.0638992*I1466+13.609808*(N1466/1000)-1.245906883*AD1466+0.7746840854*AE1466-134.2474226*AC1466-1547.125689*IF(AND(B1466&gt;=DATE(2020,3,20),B1466&lt;=DATE(2020,6,26)),1,0)</f>
        <v>8996.64711068884</v>
      </c>
      <c r="AN1466" s="30" t="n">
        <f aca="false">IF(ISNUMBER(C1467),C1467,AN1467)-0.8328750492*(AD1468-AD1467)+3.274150872*(AE1468-AE1467)+0.7954612886*((IF(ISNUMBER(C1467),C1467,AN1467)-IF(ISNUMBER(C1466),C1466,AN1466))-(-0.8328750492*(AD1467-AD1466)+3.274150872*(AE1467-AE1466)))-1.394571582*AO1467+0.4181414112*AO1466</f>
        <v>9309.58456950023</v>
      </c>
      <c r="AP1466" s="31" t="n">
        <f aca="false">AQ1466+AR1465+'ARIMAX(1,1,1) Model'!$C$19*(AR1465-AR1464)+'ARIMAX(1,1,1) Model'!$C$20*AS1465</f>
        <v>9011.83642166342</v>
      </c>
      <c r="AQ1466" s="31" t="n">
        <f aca="false">'ARIMAX(1,1,1) Model'!$C$6*I1466+'ARIMAX(1,1,1) Model'!$C$7*N1466/1000+'ARIMAX(1,1,1) Model'!$C$8*AD1466+'ARIMAX(1,1,1) Model'!$C$9*AE1466+'ARIMAX(1,1,1) Model'!$C$10*AC1466+'ARIMAX(1,1,1) Model'!$C$11*IF(AND(B1466&gt;='ARIMAX(1,1,1) Model'!$C$25,B1466&lt;='ARIMAX(1,1,1) Model'!$C$26),1,0)+'ARIMAX(1,1,1) Model'!$C$12*E1466/1000+'ARIMAX(1,1,1) Model'!$C$13*V1466+'ARIMAX(1,1,1) Model'!$C$14*A1466+'ARIMAX(1,1,1) Model'!$C$15*SIN(2*PI()*A1466/'ARIMAX(1,1,1) Model'!$C$24)+'ARIMAX(1,1,1) Model'!$C$16*COS(2*PI()*A1466/'ARIMAX(1,1,1) Model'!$C$24)+'ARIMAX(1,1,1) Model'!$C$17*SIN(4*PI()*A1466/'ARIMAX(1,1,1) Model'!$C$24)+'ARIMAX(1,1,1) Model'!$C$18*COS(4*PI()*A1466/'ARIMAX(1,1,1) Model'!$C$24)</f>
        <v>2511.53716806913</v>
      </c>
      <c r="AR1466" s="31" t="n">
        <f aca="false">IF(ISNUMBER(C1466),C1466,AP1466)-AQ1466</f>
        <v>6550.46283193087</v>
      </c>
      <c r="AS1466" s="31" t="n">
        <f aca="false">IF(ISNUMBER(C1466),C1466-AP1466,0)</f>
        <v>50.1635783365819</v>
      </c>
      <c r="AT1466" s="32"/>
      <c r="AU1466" s="33"/>
      <c r="AV1466" s="33"/>
      <c r="AW1466" s="31"/>
      <c r="AX1466" s="31"/>
    </row>
    <row r="1467" customFormat="false" ht="16.5" hidden="false" customHeight="true" outlineLevel="0" collapsed="false">
      <c r="A1467" s="23" t="n">
        <v>1466</v>
      </c>
      <c r="B1467" s="24" t="n">
        <v>43532</v>
      </c>
      <c r="C1467" s="23" t="n">
        <v>9140</v>
      </c>
      <c r="D1467" s="25" t="n">
        <v>2769.182</v>
      </c>
      <c r="E1467" s="25" t="n">
        <v>216000</v>
      </c>
      <c r="F1467" s="25" t="n">
        <v>2227868.57142857</v>
      </c>
      <c r="G1467" s="25" t="n">
        <v>56.348</v>
      </c>
      <c r="H1467" s="25" t="n">
        <v>64.734</v>
      </c>
      <c r="I1467" s="25" t="n">
        <v>2.422</v>
      </c>
      <c r="J1467" s="25" t="n">
        <v>20917.867</v>
      </c>
      <c r="K1467" s="25" t="n">
        <v>923455</v>
      </c>
      <c r="L1467" s="25" t="n">
        <v>1065</v>
      </c>
      <c r="M1467" s="25" t="n">
        <v>16.97</v>
      </c>
      <c r="N1467" s="25" t="n">
        <v>270370</v>
      </c>
      <c r="O1467" s="25" t="n">
        <v>14084.6</v>
      </c>
      <c r="P1467" s="25" t="n">
        <v>3958355</v>
      </c>
      <c r="Q1467" s="25" t="n">
        <v>194000</v>
      </c>
      <c r="R1467" s="25" t="n">
        <v>21102</v>
      </c>
      <c r="S1467" s="25" t="n">
        <v>13.544</v>
      </c>
      <c r="T1467" s="25" t="n">
        <v>135.3</v>
      </c>
      <c r="U1467" s="25" t="n">
        <v>16</v>
      </c>
      <c r="V1467" s="25" t="n">
        <v>95.4</v>
      </c>
      <c r="W1467" s="25" t="n">
        <v>114.19736</v>
      </c>
      <c r="X1467" s="25" t="n">
        <v>3.33333333333333</v>
      </c>
      <c r="Y1467" s="25" t="n">
        <v>2.96994686126709</v>
      </c>
      <c r="Z1467" s="25" t="n">
        <v>66.0122528076172</v>
      </c>
      <c r="AA1467" s="25" t="n">
        <v>328794</v>
      </c>
      <c r="AB1467" s="26"/>
      <c r="AC1467" s="27" t="n">
        <v>0</v>
      </c>
      <c r="AD1467" s="28" t="n">
        <v>180.6</v>
      </c>
      <c r="AE1467" s="28" t="n">
        <v>1.1</v>
      </c>
      <c r="AF1467" s="27"/>
      <c r="AG1467" s="29" t="n">
        <f aca="false">6753.47943187+0.36116788*I1467+0.01252571*N1467-22.85359542*V1467+0.00407811*AA1467-0.00067349*E1467</f>
        <v>9156.08164944736</v>
      </c>
      <c r="AH1467" s="29" t="n">
        <f aca="false">A1467*'Simple Linear Regression'!$B$18+'Simple Linear Regression'!$B$17</f>
        <v>9135.88871194392</v>
      </c>
      <c r="AI1467" s="29" t="n">
        <f aca="false">7491.3971+0.0137554*N1467-0.00058829*E1467-34.3283*V1467+0.30565*L1467+54.6031*M1467</f>
        <v>9060.585995</v>
      </c>
      <c r="AJ1467" s="29" t="n">
        <f aca="false">7491.3971-0.00058829*E1467+0.30565*L1467+54.6031*M1467+0.0137554*N1467-34.3283*V1467</f>
        <v>9060.585995</v>
      </c>
      <c r="AK1467" s="30" t="n">
        <f aca="false">11611.58410651-152.38769329*I741+0.00324611*N741-2.92151591*V741-0.00770426*AA741-0.00077781*E741</f>
        <v>9214.43550170307</v>
      </c>
      <c r="AL1467" s="29" t="n">
        <f aca="false">2192.59+2373.87*I1467+0.0316653*N1467-15.7623*V1467+0.00202406*AA1467-0.000740146*E1467-0.00963493*(I1467*N1467)</f>
        <v>9196.0537582698</v>
      </c>
      <c r="AM1467" s="30" t="n">
        <f aca="false">5205.907083+122.0638992*I1467+13.609808*(N1467/1000)-1.245906883*AD1467+0.7746840854*AE1467-134.2474226*AC1467-1547.125689*IF(AND(B1467&gt;=DATE(2020,3,20),B1467&lt;=DATE(2020,6,26)),1,0)</f>
        <v>8957.07100524654</v>
      </c>
      <c r="AN1467" s="30" t="n">
        <f aca="false">IF(ISNUMBER(C1468),C1468,AN1468)-0.8328750492*(AD1469-AD1468)+3.274150872*(AE1469-AE1468)+0.7954612886*((IF(ISNUMBER(C1468),C1468,AN1468)-IF(ISNUMBER(C1467),C1467,AN1467))-(-0.8328750492*(AD1468-AD1467)+3.274150872*(AE1468-AE1467)))-1.394571582*AO1468+0.4181414112*AO1467</f>
        <v>9514.78485365873</v>
      </c>
      <c r="AP1467" s="31" t="n">
        <f aca="false">AQ1467+AR1466+'ARIMAX(1,1,1) Model'!$C$19*(AR1466-AR1465)+'ARIMAX(1,1,1) Model'!$C$20*AS1466</f>
        <v>9105.42187241675</v>
      </c>
      <c r="AQ1467" s="31" t="n">
        <f aca="false">'ARIMAX(1,1,1) Model'!$C$6*I1467+'ARIMAX(1,1,1) Model'!$C$7*N1467/1000+'ARIMAX(1,1,1) Model'!$C$8*AD1467+'ARIMAX(1,1,1) Model'!$C$9*AE1467+'ARIMAX(1,1,1) Model'!$C$10*AC1467+'ARIMAX(1,1,1) Model'!$C$11*IF(AND(B1467&gt;='ARIMAX(1,1,1) Model'!$C$25,B1467&lt;='ARIMAX(1,1,1) Model'!$C$26),1,0)+'ARIMAX(1,1,1) Model'!$C$12*E1467/1000+'ARIMAX(1,1,1) Model'!$C$13*V1467+'ARIMAX(1,1,1) Model'!$C$14*A1467+'ARIMAX(1,1,1) Model'!$C$15*SIN(2*PI()*A1467/'ARIMAX(1,1,1) Model'!$C$24)+'ARIMAX(1,1,1) Model'!$C$16*COS(2*PI()*A1467/'ARIMAX(1,1,1) Model'!$C$24)+'ARIMAX(1,1,1) Model'!$C$17*SIN(4*PI()*A1467/'ARIMAX(1,1,1) Model'!$C$24)+'ARIMAX(1,1,1) Model'!$C$18*COS(4*PI()*A1467/'ARIMAX(1,1,1) Model'!$C$24)</f>
        <v>2592.57004705492</v>
      </c>
      <c r="AR1467" s="31" t="n">
        <f aca="false">IF(ISNUMBER(C1467),C1467,AP1467)-AQ1467</f>
        <v>6547.42995294509</v>
      </c>
      <c r="AS1467" s="31" t="n">
        <f aca="false">IF(ISNUMBER(C1467),C1467-AP1467,0)</f>
        <v>34.5781275832487</v>
      </c>
      <c r="AT1467" s="32"/>
      <c r="AU1467" s="33"/>
      <c r="AV1467" s="33"/>
      <c r="AW1467" s="31"/>
      <c r="AX1467" s="31"/>
    </row>
    <row r="1468" customFormat="false" ht="16.5" hidden="false" customHeight="true" outlineLevel="0" collapsed="false">
      <c r="A1468" s="23" t="n">
        <v>1467</v>
      </c>
      <c r="B1468" s="24" t="n">
        <v>43539</v>
      </c>
      <c r="C1468" s="23" t="n">
        <v>9409</v>
      </c>
      <c r="D1468" s="25" t="n">
        <v>2803.34</v>
      </c>
      <c r="E1468" s="25" t="n">
        <v>218000</v>
      </c>
      <c r="F1468" s="25" t="n">
        <v>2353751.57142857</v>
      </c>
      <c r="G1468" s="25" t="n">
        <v>57.81</v>
      </c>
      <c r="H1468" s="25" t="n">
        <v>65.714</v>
      </c>
      <c r="I1468" s="25" t="n">
        <v>2.471</v>
      </c>
      <c r="J1468" s="25" t="n">
        <v>20917.867</v>
      </c>
      <c r="K1468" s="25" t="n">
        <v>814395</v>
      </c>
      <c r="L1468" s="25" t="n">
        <v>1065</v>
      </c>
      <c r="M1468" s="25" t="n">
        <v>16.97</v>
      </c>
      <c r="N1468" s="25" t="n">
        <v>270370</v>
      </c>
      <c r="O1468" s="25" t="n">
        <v>14084.6</v>
      </c>
      <c r="P1468" s="25" t="n">
        <v>3958355</v>
      </c>
      <c r="Q1468" s="25" t="n">
        <v>194000</v>
      </c>
      <c r="R1468" s="25" t="n">
        <v>21102</v>
      </c>
      <c r="S1468" s="25" t="n">
        <v>13.544</v>
      </c>
      <c r="T1468" s="25" t="n">
        <v>135.3</v>
      </c>
      <c r="U1468" s="25" t="n">
        <v>16</v>
      </c>
      <c r="V1468" s="25" t="n">
        <v>95.4</v>
      </c>
      <c r="W1468" s="25" t="n">
        <v>115.06394</v>
      </c>
      <c r="X1468" s="25" t="n">
        <v>3.33333333333333</v>
      </c>
      <c r="Y1468" s="25" t="n">
        <v>2.96994686126709</v>
      </c>
      <c r="Z1468" s="25" t="n">
        <v>66.0122528076172</v>
      </c>
      <c r="AA1468" s="25" t="n">
        <v>328794</v>
      </c>
      <c r="AB1468" s="26"/>
      <c r="AC1468" s="27" t="n">
        <v>0</v>
      </c>
      <c r="AD1468" s="28" t="n">
        <v>98.9</v>
      </c>
      <c r="AE1468" s="28" t="n">
        <v>6.1</v>
      </c>
      <c r="AF1468" s="27"/>
      <c r="AG1468" s="29" t="n">
        <f aca="false">6753.47943187+0.36116788*I1468+0.01252571*N1468-22.85359542*V1468+0.00407811*AA1468-0.00067349*E1468</f>
        <v>9154.75236667348</v>
      </c>
      <c r="AH1468" s="29" t="n">
        <f aca="false">A1468*'Simple Linear Regression'!$B$18+'Simple Linear Regression'!$B$17</f>
        <v>9136.74174902782</v>
      </c>
      <c r="AI1468" s="29" t="n">
        <f aca="false">7491.3971+0.0137554*N1468-0.00058829*E1468-34.3283*V1468+0.30565*L1468+54.6031*M1468</f>
        <v>9059.409415</v>
      </c>
      <c r="AJ1468" s="29" t="n">
        <f aca="false">7491.3971-0.00058829*E1468+0.30565*L1468+54.6031*M1468+0.0137554*N1468-34.3283*V1468</f>
        <v>9059.409415</v>
      </c>
      <c r="AK1468" s="30" t="n">
        <f aca="false">11611.58410651-152.38769329*I742+0.00324611*N742-2.92151591*V742-0.00770426*AA742-0.00077781*E742</f>
        <v>9200.8532538058</v>
      </c>
      <c r="AL1468" s="29" t="n">
        <f aca="false">2192.59+2373.87*I1468+0.0316653*N1468-15.7623*V1468+0.00202406*AA1468-0.000740146*E1468-0.00963493*(I1468*N1468)</f>
        <v>9183.2482910889</v>
      </c>
      <c r="AM1468" s="30" t="n">
        <f aca="false">5205.907083+122.0638992*I1468+13.609808*(N1468/1000)-1.245906883*AD1468+0.7746840854*AE1468-134.2474226*AC1468-1547.125689*IF(AND(B1468&gt;=DATE(2020,3,20),B1468&lt;=DATE(2020,6,26)),1,0)</f>
        <v>9068.71614907544</v>
      </c>
      <c r="AN1468" s="30" t="n">
        <f aca="false">IF(ISNUMBER(C1469),C1469,AN1469)-0.8328750492*(AD1470-AD1469)+3.274150872*(AE1470-AE1469)+0.7954612886*((IF(ISNUMBER(C1469),C1469,AN1469)-IF(ISNUMBER(C1468),C1468,AN1468))-(-0.8328750492*(AD1469-AD1468)+3.274150872*(AE1469-AE1468)))-1.394571582*AO1469+0.4181414112*AO1468</f>
        <v>8957.87274363991</v>
      </c>
      <c r="AP1468" s="31" t="n">
        <f aca="false">AQ1468+AR1467+'ARIMAX(1,1,1) Model'!$C$19*(AR1467-AR1466)+'ARIMAX(1,1,1) Model'!$C$20*AS1467</f>
        <v>9106.79969892424</v>
      </c>
      <c r="AQ1468" s="31" t="n">
        <f aca="false">'ARIMAX(1,1,1) Model'!$C$6*I1468+'ARIMAX(1,1,1) Model'!$C$7*N1468/1000+'ARIMAX(1,1,1) Model'!$C$8*AD1468+'ARIMAX(1,1,1) Model'!$C$9*AE1468+'ARIMAX(1,1,1) Model'!$C$10*AC1468+'ARIMAX(1,1,1) Model'!$C$11*IF(AND(B1468&gt;='ARIMAX(1,1,1) Model'!$C$25,B1468&lt;='ARIMAX(1,1,1) Model'!$C$26),1,0)+'ARIMAX(1,1,1) Model'!$C$12*E1468/1000+'ARIMAX(1,1,1) Model'!$C$13*V1468+'ARIMAX(1,1,1) Model'!$C$14*A1468+'ARIMAX(1,1,1) Model'!$C$15*SIN(2*PI()*A1468/'ARIMAX(1,1,1) Model'!$C$24)+'ARIMAX(1,1,1) Model'!$C$16*COS(2*PI()*A1468/'ARIMAX(1,1,1) Model'!$C$24)+'ARIMAX(1,1,1) Model'!$C$17*SIN(4*PI()*A1468/'ARIMAX(1,1,1) Model'!$C$24)+'ARIMAX(1,1,1) Model'!$C$18*COS(4*PI()*A1468/'ARIMAX(1,1,1) Model'!$C$24)</f>
        <v>2590.78874936193</v>
      </c>
      <c r="AR1468" s="31" t="n">
        <f aca="false">IF(ISNUMBER(C1468),C1468,AP1468)-AQ1468</f>
        <v>6818.21125063807</v>
      </c>
      <c r="AS1468" s="31" t="n">
        <f aca="false">IF(ISNUMBER(C1468),C1468-AP1468,0)</f>
        <v>302.200301075764</v>
      </c>
      <c r="AT1468" s="32"/>
      <c r="AU1468" s="33"/>
      <c r="AV1468" s="33"/>
      <c r="AW1468" s="31"/>
      <c r="AX1468" s="31"/>
    </row>
    <row r="1469" customFormat="false" ht="16.5" hidden="false" customHeight="true" outlineLevel="0" collapsed="false">
      <c r="A1469" s="23" t="n">
        <v>1468</v>
      </c>
      <c r="B1469" s="24" t="n">
        <v>43546</v>
      </c>
      <c r="C1469" s="23" t="n">
        <v>9124</v>
      </c>
      <c r="D1469" s="25" t="n">
        <v>2829.066</v>
      </c>
      <c r="E1469" s="25" t="n">
        <v>212000</v>
      </c>
      <c r="F1469" s="25" t="n">
        <v>2410491.57142857</v>
      </c>
      <c r="G1469" s="25" t="n">
        <v>59.436</v>
      </c>
      <c r="H1469" s="25" t="n">
        <v>67.344</v>
      </c>
      <c r="I1469" s="25" t="n">
        <v>2.548</v>
      </c>
      <c r="J1469" s="25" t="n">
        <v>20917.867</v>
      </c>
      <c r="K1469" s="25" t="n">
        <v>814395</v>
      </c>
      <c r="L1469" s="25" t="n">
        <v>1065</v>
      </c>
      <c r="M1469" s="25" t="n">
        <v>16.962</v>
      </c>
      <c r="N1469" s="25" t="n">
        <v>248927</v>
      </c>
      <c r="O1469" s="25" t="n">
        <v>14084.6</v>
      </c>
      <c r="P1469" s="25" t="n">
        <v>4007042</v>
      </c>
      <c r="Q1469" s="25" t="n">
        <v>194000</v>
      </c>
      <c r="R1469" s="25" t="n">
        <v>21102</v>
      </c>
      <c r="S1469" s="25" t="n">
        <v>13.544</v>
      </c>
      <c r="T1469" s="25" t="n">
        <v>135.3</v>
      </c>
      <c r="U1469" s="25" t="n">
        <v>16</v>
      </c>
      <c r="V1469" s="25" t="n">
        <v>95.4</v>
      </c>
      <c r="W1469" s="25" t="n">
        <v>114.86888</v>
      </c>
      <c r="X1469" s="25" t="n">
        <v>3.33333333333333</v>
      </c>
      <c r="Y1469" s="25" t="n">
        <v>2.79357481002808</v>
      </c>
      <c r="Z1469" s="25" t="n">
        <v>66.0122528076172</v>
      </c>
      <c r="AA1469" s="25" t="n">
        <v>328794</v>
      </c>
      <c r="AB1469" s="26"/>
      <c r="AC1469" s="27" t="n">
        <v>0</v>
      </c>
      <c r="AD1469" s="28" t="n">
        <v>124.2</v>
      </c>
      <c r="AE1469" s="28" t="n">
        <v>0</v>
      </c>
      <c r="AF1469" s="27"/>
      <c r="AG1469" s="29" t="n">
        <f aca="false">6753.47943187+0.36116788*I1469+0.01252571*N1469-22.85359542*V1469+0.00407811*AA1469-0.00067349*E1469</f>
        <v>8890.23231707024</v>
      </c>
      <c r="AH1469" s="29" t="n">
        <f aca="false">A1469*'Simple Linear Regression'!$B$18+'Simple Linear Regression'!$B$17</f>
        <v>9137.59478611173</v>
      </c>
      <c r="AI1469" s="29" t="n">
        <f aca="false">7491.3971+0.0137554*N1469-0.00058829*E1469-34.3283*V1469+0.30565*L1469+54.6031*M1469</f>
        <v>8767.545288</v>
      </c>
      <c r="AJ1469" s="29" t="n">
        <f aca="false">7491.3971-0.00058829*E1469+0.30565*L1469+54.6031*M1469+0.0137554*N1469-34.3283*V1469</f>
        <v>8767.545288</v>
      </c>
      <c r="AK1469" s="30" t="n">
        <f aca="false">11611.58410651-152.38769329*I743+0.00324611*N743-2.92151591*V743-0.00770426*AA743-0.00077781*E743</f>
        <v>9219.85088461727</v>
      </c>
      <c r="AL1469" s="29" t="n">
        <f aca="false">2192.59+2373.87*I1469+0.0316653*N1469-15.7623*V1469+0.00202406*AA1469-0.000740146*E1469-0.00963493*(I1469*N1469)</f>
        <v>9017.31483189972</v>
      </c>
      <c r="AM1469" s="30" t="n">
        <f aca="false">5205.907083+122.0638992*I1469+13.609808*(N1469/1000)-1.245906883*AD1469+0.7746840854*AE1469-134.2474226*AC1469-1547.125689*IF(AND(B1469&gt;=DATE(2020,3,20),B1469&lt;=DATE(2020,6,26)),1,0)</f>
        <v>8750.032939309</v>
      </c>
      <c r="AN1469" s="30" t="n">
        <f aca="false">IF(ISNUMBER(C1470),C1470,AN1470)-0.8328750492*(AD1471-AD1470)+3.274150872*(AE1471-AE1470)+0.7954612886*((IF(ISNUMBER(C1470),C1470,AN1470)-IF(ISNUMBER(C1469),C1469,AN1469))-(-0.8328750492*(AD1470-AD1469)+3.274150872*(AE1470-AE1469)))-1.394571582*AO1470+0.4181414112*AO1469</f>
        <v>9119.39692395024</v>
      </c>
      <c r="AP1469" s="31" t="n">
        <f aca="false">AQ1469+AR1468+'ARIMAX(1,1,1) Model'!$C$19*(AR1468-AR1467)+'ARIMAX(1,1,1) Model'!$C$20*AS1468</f>
        <v>9184.34574632229</v>
      </c>
      <c r="AQ1469" s="31" t="n">
        <f aca="false">'ARIMAX(1,1,1) Model'!$C$6*I1469+'ARIMAX(1,1,1) Model'!$C$7*N1469/1000+'ARIMAX(1,1,1) Model'!$C$8*AD1469+'ARIMAX(1,1,1) Model'!$C$9*AE1469+'ARIMAX(1,1,1) Model'!$C$10*AC1469+'ARIMAX(1,1,1) Model'!$C$11*IF(AND(B1469&gt;='ARIMAX(1,1,1) Model'!$C$25,B1469&lt;='ARIMAX(1,1,1) Model'!$C$26),1,0)+'ARIMAX(1,1,1) Model'!$C$12*E1469/1000+'ARIMAX(1,1,1) Model'!$C$13*V1469+'ARIMAX(1,1,1) Model'!$C$14*A1469+'ARIMAX(1,1,1) Model'!$C$15*SIN(2*PI()*A1469/'ARIMAX(1,1,1) Model'!$C$24)+'ARIMAX(1,1,1) Model'!$C$16*COS(2*PI()*A1469/'ARIMAX(1,1,1) Model'!$C$24)+'ARIMAX(1,1,1) Model'!$C$17*SIN(4*PI()*A1469/'ARIMAX(1,1,1) Model'!$C$24)+'ARIMAX(1,1,1) Model'!$C$18*COS(4*PI()*A1469/'ARIMAX(1,1,1) Model'!$C$24)</f>
        <v>2611.7302518119</v>
      </c>
      <c r="AR1469" s="31" t="n">
        <f aca="false">IF(ISNUMBER(C1469),C1469,AP1469)-AQ1469</f>
        <v>6512.2697481881</v>
      </c>
      <c r="AS1469" s="31" t="n">
        <f aca="false">IF(ISNUMBER(C1469),C1469-AP1469,0)</f>
        <v>-60.3457463222876</v>
      </c>
      <c r="AT1469" s="32"/>
      <c r="AU1469" s="33"/>
      <c r="AV1469" s="33"/>
      <c r="AW1469" s="31"/>
      <c r="AX1469" s="31"/>
    </row>
    <row r="1470" customFormat="false" ht="16.5" hidden="false" customHeight="true" outlineLevel="0" collapsed="false">
      <c r="A1470" s="23" t="n">
        <v>1469</v>
      </c>
      <c r="B1470" s="24" t="n">
        <v>43553</v>
      </c>
      <c r="C1470" s="23" t="n">
        <v>9131</v>
      </c>
      <c r="D1470" s="25" t="n">
        <v>2814.406</v>
      </c>
      <c r="E1470" s="25" t="n">
        <v>210000</v>
      </c>
      <c r="F1470" s="25" t="n">
        <v>2379352</v>
      </c>
      <c r="G1470" s="25" t="n">
        <v>59.49</v>
      </c>
      <c r="H1470" s="25" t="n">
        <v>67.248</v>
      </c>
      <c r="I1470" s="25" t="n">
        <v>2.623</v>
      </c>
      <c r="J1470" s="25" t="n">
        <v>20917.867</v>
      </c>
      <c r="K1470" s="25" t="n">
        <v>814395</v>
      </c>
      <c r="L1470" s="25" t="n">
        <v>1065</v>
      </c>
      <c r="M1470" s="25" t="n">
        <v>16.962</v>
      </c>
      <c r="N1470" s="25" t="n">
        <v>248927</v>
      </c>
      <c r="O1470" s="25" t="n">
        <v>14084.6</v>
      </c>
      <c r="P1470" s="25" t="n">
        <v>4007042</v>
      </c>
      <c r="Q1470" s="25" t="n">
        <v>194000</v>
      </c>
      <c r="R1470" s="25" t="n">
        <v>21102</v>
      </c>
      <c r="S1470" s="25" t="n">
        <v>13.544</v>
      </c>
      <c r="T1470" s="25" t="n">
        <v>135.3</v>
      </c>
      <c r="U1470" s="25" t="n">
        <v>16</v>
      </c>
      <c r="V1470" s="25" t="n">
        <v>95.4</v>
      </c>
      <c r="W1470" s="25" t="n">
        <v>114.33496</v>
      </c>
      <c r="X1470" s="25" t="n">
        <v>3.33333333333333</v>
      </c>
      <c r="Y1470" s="25" t="n">
        <v>2.79357481002808</v>
      </c>
      <c r="Z1470" s="25" t="n">
        <v>66.0122528076172</v>
      </c>
      <c r="AA1470" s="25" t="n">
        <v>328794</v>
      </c>
      <c r="AB1470" s="26"/>
      <c r="AC1470" s="27" t="n">
        <v>0</v>
      </c>
      <c r="AD1470" s="28" t="n">
        <v>100.1</v>
      </c>
      <c r="AE1470" s="28" t="n">
        <v>2.4</v>
      </c>
      <c r="AF1470" s="27"/>
      <c r="AG1470" s="29" t="n">
        <f aca="false">6753.47943187+0.36116788*I1470+0.01252571*N1470-22.85359542*V1470+0.00407811*AA1470-0.00067349*E1470</f>
        <v>8891.60638466124</v>
      </c>
      <c r="AH1470" s="29" t="n">
        <f aca="false">A1470*'Simple Linear Regression'!$B$18+'Simple Linear Regression'!$B$17</f>
        <v>9138.44782319563</v>
      </c>
      <c r="AI1470" s="29" t="n">
        <f aca="false">7491.3971+0.0137554*N1470-0.00058829*E1470-34.3283*V1470+0.30565*L1470+54.6031*M1470</f>
        <v>8768.721868</v>
      </c>
      <c r="AJ1470" s="29" t="n">
        <f aca="false">7491.3971-0.00058829*E1470+0.30565*L1470+54.6031*M1470+0.0137554*N1470-34.3283*V1470</f>
        <v>8768.721868</v>
      </c>
      <c r="AK1470" s="30" t="n">
        <f aca="false">11611.58410651-152.38769329*I744+0.00324611*N744-2.92151591*V744-0.00770426*AA744-0.00077781*E744</f>
        <v>9212.22517231056</v>
      </c>
      <c r="AL1470" s="29" t="n">
        <f aca="false">2192.59+2373.87*I1470+0.0316653*N1470-15.7623*V1470+0.00202406*AA1470-0.000740146*E1470-0.00963493*(I1470*N1470)</f>
        <v>9016.95580739147</v>
      </c>
      <c r="AM1470" s="30" t="n">
        <f aca="false">5205.907083+122.0638992*I1470+13.609808*(N1470/1000)-1.245906883*AD1470+0.7746840854*AE1470-134.2474226*AC1470-1547.125689*IF(AND(B1470&gt;=DATE(2020,3,20),B1470&lt;=DATE(2020,6,26)),1,0)</f>
        <v>8791.07332943426</v>
      </c>
      <c r="AN1470" s="30" t="n">
        <f aca="false">IF(ISNUMBER(C1471),C1471,AN1471)-0.8328750492*(AD1472-AD1471)+3.274150872*(AE1472-AE1471)+0.7954612886*((IF(ISNUMBER(C1471),C1471,AN1471)-IF(ISNUMBER(C1470),C1470,AN1470))-(-0.8328750492*(AD1471-AD1470)+3.274150872*(AE1471-AE1470)))-1.394571582*AO1471+0.4181414112*AO1470</f>
        <v>10404.7058166358</v>
      </c>
      <c r="AP1470" s="31" t="n">
        <f aca="false">AQ1470+AR1469+'ARIMAX(1,1,1) Model'!$C$19*(AR1469-AR1468)+'ARIMAX(1,1,1) Model'!$C$20*AS1469</f>
        <v>9182.05543837103</v>
      </c>
      <c r="AQ1470" s="31" t="n">
        <f aca="false">'ARIMAX(1,1,1) Model'!$C$6*I1470+'ARIMAX(1,1,1) Model'!$C$7*N1470/1000+'ARIMAX(1,1,1) Model'!$C$8*AD1470+'ARIMAX(1,1,1) Model'!$C$9*AE1470+'ARIMAX(1,1,1) Model'!$C$10*AC1470+'ARIMAX(1,1,1) Model'!$C$11*IF(AND(B1470&gt;='ARIMAX(1,1,1) Model'!$C$25,B1470&lt;='ARIMAX(1,1,1) Model'!$C$26),1,0)+'ARIMAX(1,1,1) Model'!$C$12*E1470/1000+'ARIMAX(1,1,1) Model'!$C$13*V1470+'ARIMAX(1,1,1) Model'!$C$14*A1470+'ARIMAX(1,1,1) Model'!$C$15*SIN(2*PI()*A1470/'ARIMAX(1,1,1) Model'!$C$24)+'ARIMAX(1,1,1) Model'!$C$16*COS(2*PI()*A1470/'ARIMAX(1,1,1) Model'!$C$24)+'ARIMAX(1,1,1) Model'!$C$17*SIN(4*PI()*A1470/'ARIMAX(1,1,1) Model'!$C$24)+'ARIMAX(1,1,1) Model'!$C$18*COS(4*PI()*A1470/'ARIMAX(1,1,1) Model'!$C$24)</f>
        <v>2645.30845804045</v>
      </c>
      <c r="AR1470" s="31" t="n">
        <f aca="false">IF(ISNUMBER(C1470),C1470,AP1470)-AQ1470</f>
        <v>6485.69154195956</v>
      </c>
      <c r="AS1470" s="31" t="n">
        <f aca="false">IF(ISNUMBER(C1470),C1470-AP1470,0)</f>
        <v>-51.055438371026</v>
      </c>
      <c r="AT1470" s="32"/>
      <c r="AU1470" s="33"/>
      <c r="AV1470" s="33"/>
      <c r="AW1470" s="31"/>
      <c r="AX1470" s="31"/>
    </row>
    <row r="1471" customFormat="false" ht="16.5" hidden="false" customHeight="true" outlineLevel="0" collapsed="false">
      <c r="A1471" s="23" t="n">
        <v>1470</v>
      </c>
      <c r="B1471" s="24" t="n">
        <v>43560</v>
      </c>
      <c r="C1471" s="23" t="n">
        <v>9806</v>
      </c>
      <c r="D1471" s="25" t="n">
        <v>2875.992</v>
      </c>
      <c r="E1471" s="25" t="n">
        <v>203000</v>
      </c>
      <c r="F1471" s="25" t="n">
        <v>2301361.85714286</v>
      </c>
      <c r="G1471" s="25" t="n">
        <v>62.36</v>
      </c>
      <c r="H1471" s="25" t="n">
        <v>69.54</v>
      </c>
      <c r="I1471" s="25" t="n">
        <v>2.691</v>
      </c>
      <c r="J1471" s="25" t="n">
        <v>20917.867</v>
      </c>
      <c r="K1471" s="25" t="n">
        <v>814395</v>
      </c>
      <c r="L1471" s="25" t="n">
        <v>1048</v>
      </c>
      <c r="M1471" s="25" t="n">
        <v>16.962</v>
      </c>
      <c r="N1471" s="25" t="n">
        <v>248927</v>
      </c>
      <c r="O1471" s="25" t="n">
        <v>14117.4</v>
      </c>
      <c r="P1471" s="25" t="n">
        <v>4007042</v>
      </c>
      <c r="Q1471" s="25" t="n">
        <v>194000</v>
      </c>
      <c r="R1471" s="25" t="n">
        <v>21102</v>
      </c>
      <c r="S1471" s="25" t="n">
        <v>13.544</v>
      </c>
      <c r="T1471" s="25" t="n">
        <v>135.3</v>
      </c>
      <c r="U1471" s="25" t="n">
        <v>16</v>
      </c>
      <c r="V1471" s="25" t="n">
        <v>95.4</v>
      </c>
      <c r="W1471" s="25" t="n">
        <v>114.9156</v>
      </c>
      <c r="X1471" s="25" t="n">
        <v>3.33333333333333</v>
      </c>
      <c r="Y1471" s="25" t="n">
        <v>2.79357481002808</v>
      </c>
      <c r="Z1471" s="25" t="n">
        <v>66.0122528076172</v>
      </c>
      <c r="AA1471" s="25" t="n">
        <v>328794</v>
      </c>
      <c r="AB1471" s="26"/>
      <c r="AC1471" s="27" t="n">
        <v>0</v>
      </c>
      <c r="AD1471" s="28" t="n">
        <v>96.4</v>
      </c>
      <c r="AE1471" s="28" t="n">
        <v>3</v>
      </c>
      <c r="AF1471" s="27"/>
      <c r="AG1471" s="29" t="n">
        <f aca="false">6753.47943187+0.36116788*I1471+0.01252571*N1471-22.85359542*V1471+0.00407811*AA1471-0.00067349*E1471</f>
        <v>8896.34537407708</v>
      </c>
      <c r="AH1471" s="29" t="n">
        <f aca="false">A1471*'Simple Linear Regression'!$B$18+'Simple Linear Regression'!$B$17</f>
        <v>9139.30086027953</v>
      </c>
      <c r="AI1471" s="29" t="n">
        <f aca="false">7491.3971+0.0137554*N1471-0.00058829*E1471-34.3283*V1471+0.30565*L1471+54.6031*M1471</f>
        <v>8767.643848</v>
      </c>
      <c r="AJ1471" s="29" t="n">
        <f aca="false">7491.3971-0.00058829*E1471+0.30565*L1471+54.6031*M1471+0.0137554*N1471-34.3283*V1471</f>
        <v>8767.643848</v>
      </c>
      <c r="AK1471" s="30" t="n">
        <f aca="false">11611.58410651-152.38769329*I745+0.00324611*N745-2.92151591*V745-0.00770426*AA745-0.00077781*E745</f>
        <v>9201.19985114085</v>
      </c>
      <c r="AL1471" s="29" t="n">
        <f aca="false">2192.59+2373.87*I1471+0.0316653*N1471-15.7623*V1471+0.00202406*AA1471-0.000740146*E1471-0.00963493*(I1471*N1471)</f>
        <v>9020.46918242399</v>
      </c>
      <c r="AM1471" s="30" t="n">
        <f aca="false">5205.907083+122.0638992*I1471+13.609808*(N1471/1000)-1.245906883*AD1471+0.7746840854*AE1471-134.2474226*AC1471-1547.125689*IF(AND(B1471&gt;=DATE(2020,3,20),B1471&lt;=DATE(2020,6,26)),1,0)</f>
        <v>8804.4483404982</v>
      </c>
      <c r="AN1471" s="30" t="n">
        <f aca="false">IF(ISNUMBER(C1472),C1472,AN1472)-0.8328750492*(AD1473-AD1472)+3.274150872*(AE1473-AE1472)+0.7954612886*((IF(ISNUMBER(C1472),C1472,AN1472)-IF(ISNUMBER(C1471),C1471,AN1471))-(-0.8328750492*(AD1472-AD1471)+3.274150872*(AE1472-AE1471)))-1.394571582*AO1472+0.4181414112*AO1471</f>
        <v>9044.52306890093</v>
      </c>
      <c r="AP1471" s="31" t="n">
        <f aca="false">AQ1471+AR1470+'ARIMAX(1,1,1) Model'!$C$19*(AR1470-AR1469)+'ARIMAX(1,1,1) Model'!$C$20*AS1470</f>
        <v>9222.54831268494</v>
      </c>
      <c r="AQ1471" s="31" t="n">
        <f aca="false">'ARIMAX(1,1,1) Model'!$C$6*I1471+'ARIMAX(1,1,1) Model'!$C$7*N1471/1000+'ARIMAX(1,1,1) Model'!$C$8*AD1471+'ARIMAX(1,1,1) Model'!$C$9*AE1471+'ARIMAX(1,1,1) Model'!$C$10*AC1471+'ARIMAX(1,1,1) Model'!$C$11*IF(AND(B1471&gt;='ARIMAX(1,1,1) Model'!$C$25,B1471&lt;='ARIMAX(1,1,1) Model'!$C$26),1,0)+'ARIMAX(1,1,1) Model'!$C$12*E1471/1000+'ARIMAX(1,1,1) Model'!$C$13*V1471+'ARIMAX(1,1,1) Model'!$C$14*A1471+'ARIMAX(1,1,1) Model'!$C$15*SIN(2*PI()*A1471/'ARIMAX(1,1,1) Model'!$C$24)+'ARIMAX(1,1,1) Model'!$C$16*COS(2*PI()*A1471/'ARIMAX(1,1,1) Model'!$C$24)+'ARIMAX(1,1,1) Model'!$C$17*SIN(4*PI()*A1471/'ARIMAX(1,1,1) Model'!$C$24)+'ARIMAX(1,1,1) Model'!$C$18*COS(4*PI()*A1471/'ARIMAX(1,1,1) Model'!$C$24)</f>
        <v>2693.49482978887</v>
      </c>
      <c r="AR1471" s="31" t="n">
        <f aca="false">IF(ISNUMBER(C1471),C1471,AP1471)-AQ1471</f>
        <v>7112.50517021113</v>
      </c>
      <c r="AS1471" s="31" t="n">
        <f aca="false">IF(ISNUMBER(C1471),C1471-AP1471,0)</f>
        <v>583.451687315064</v>
      </c>
      <c r="AT1471" s="32"/>
      <c r="AU1471" s="33"/>
      <c r="AV1471" s="33"/>
      <c r="AW1471" s="31"/>
      <c r="AX1471" s="31"/>
    </row>
    <row r="1472" customFormat="false" ht="16.5" hidden="false" customHeight="true" outlineLevel="0" collapsed="false">
      <c r="A1472" s="23" t="n">
        <v>1471</v>
      </c>
      <c r="B1472" s="24" t="n">
        <v>43567</v>
      </c>
      <c r="C1472" s="23" t="n">
        <v>9420</v>
      </c>
      <c r="D1472" s="25" t="n">
        <v>2891.582</v>
      </c>
      <c r="E1472" s="25" t="n">
        <v>196000</v>
      </c>
      <c r="F1472" s="25" t="n">
        <v>2322423.42857143</v>
      </c>
      <c r="G1472" s="25" t="n">
        <v>64.102</v>
      </c>
      <c r="H1472" s="25" t="n">
        <v>71.328</v>
      </c>
      <c r="I1472" s="25" t="n">
        <v>2.745</v>
      </c>
      <c r="J1472" s="25" t="n">
        <v>20917.867</v>
      </c>
      <c r="K1472" s="25" t="n">
        <v>765150</v>
      </c>
      <c r="L1472" s="25" t="n">
        <v>1048</v>
      </c>
      <c r="M1472" s="25" t="n">
        <v>16.962</v>
      </c>
      <c r="N1472" s="25" t="n">
        <v>248927</v>
      </c>
      <c r="O1472" s="25" t="n">
        <v>14117.4</v>
      </c>
      <c r="P1472" s="25" t="n">
        <v>4007042</v>
      </c>
      <c r="Q1472" s="25" t="n">
        <v>194000</v>
      </c>
      <c r="R1472" s="25" t="n">
        <v>21102</v>
      </c>
      <c r="S1472" s="25" t="n">
        <v>13.544</v>
      </c>
      <c r="T1472" s="25" t="n">
        <v>135.3</v>
      </c>
      <c r="U1472" s="25" t="n">
        <v>16</v>
      </c>
      <c r="V1472" s="25" t="n">
        <v>91</v>
      </c>
      <c r="W1472" s="25" t="n">
        <v>114.94338</v>
      </c>
      <c r="X1472" s="25" t="n">
        <v>3.33333333333333</v>
      </c>
      <c r="Y1472" s="25" t="n">
        <v>2.79357481002808</v>
      </c>
      <c r="Z1472" s="25" t="n">
        <v>66.0122528076172</v>
      </c>
      <c r="AA1472" s="25" t="n">
        <v>328794</v>
      </c>
      <c r="AB1472" s="26"/>
      <c r="AC1472" s="27" t="n">
        <v>0</v>
      </c>
      <c r="AD1472" s="28" t="n">
        <v>46.9</v>
      </c>
      <c r="AE1472" s="28" t="n">
        <v>10.5</v>
      </c>
      <c r="AF1472" s="27"/>
      <c r="AG1472" s="29" t="n">
        <f aca="false">6753.47943187+0.36116788*I1472+0.01252571*N1472-22.85359542*V1472+0.00407811*AA1472-0.00067349*E1472</f>
        <v>9001.6351269906</v>
      </c>
      <c r="AH1472" s="29" t="n">
        <f aca="false">A1472*'Simple Linear Regression'!$B$18+'Simple Linear Regression'!$B$17</f>
        <v>9140.15389736344</v>
      </c>
      <c r="AI1472" s="29" t="n">
        <f aca="false">7491.3971+0.0137554*N1472-0.00058829*E1472-34.3283*V1472+0.30565*L1472+54.6031*M1472</f>
        <v>8922.806398</v>
      </c>
      <c r="AJ1472" s="29" t="n">
        <f aca="false">7491.3971-0.00058829*E1472+0.30565*L1472+54.6031*M1472+0.0137554*N1472-34.3283*V1472</f>
        <v>8922.806398</v>
      </c>
      <c r="AK1472" s="30" t="n">
        <f aca="false">11611.58410651-152.38769329*I746+0.00324611*N746-2.92151591*V746-0.00770426*AA746-0.00077781*E746</f>
        <v>9214.11151811206</v>
      </c>
      <c r="AL1472" s="29" t="n">
        <f aca="false">2192.59+2373.87*I1472+0.0316653*N1472-15.7623*V1472+0.00202406*AA1472-0.000740146*E1472-0.00963493*(I1472*N1472)</f>
        <v>9093.68001653805</v>
      </c>
      <c r="AM1472" s="30" t="n">
        <f aca="false">5205.907083+122.0638992*I1472+13.609808*(N1472/1000)-1.245906883*AD1472+0.7746840854*AE1472-134.2474226*AC1472-1547.125689*IF(AND(B1472&gt;=DATE(2020,3,20),B1472&lt;=DATE(2020,6,26)),1,0)</f>
        <v>8878.522312404</v>
      </c>
      <c r="AN1472" s="30" t="n">
        <f aca="false">IF(ISNUMBER(C1473),C1473,AN1473)-0.8328750492*(AD1474-AD1473)+3.274150872*(AE1474-AE1473)+0.7954612886*((IF(ISNUMBER(C1473),C1473,AN1473)-IF(ISNUMBER(C1472),C1472,AN1472))-(-0.8328750492*(AD1473-AD1472)+3.274150872*(AE1473-AE1472)))-1.394571582*AO1473+0.4181414112*AO1472</f>
        <v>9423.678056427</v>
      </c>
      <c r="AP1472" s="31" t="n">
        <f aca="false">AQ1472+AR1471+'ARIMAX(1,1,1) Model'!$C$19*(AR1471-AR1470)+'ARIMAX(1,1,1) Model'!$C$20*AS1471</f>
        <v>9313.90576747188</v>
      </c>
      <c r="AQ1472" s="31" t="n">
        <f aca="false">'ARIMAX(1,1,1) Model'!$C$6*I1472+'ARIMAX(1,1,1) Model'!$C$7*N1472/1000+'ARIMAX(1,1,1) Model'!$C$8*AD1472+'ARIMAX(1,1,1) Model'!$C$9*AE1472+'ARIMAX(1,1,1) Model'!$C$10*AC1472+'ARIMAX(1,1,1) Model'!$C$11*IF(AND(B1472&gt;='ARIMAX(1,1,1) Model'!$C$25,B1472&lt;='ARIMAX(1,1,1) Model'!$C$26),1,0)+'ARIMAX(1,1,1) Model'!$C$12*E1472/1000+'ARIMAX(1,1,1) Model'!$C$13*V1472+'ARIMAX(1,1,1) Model'!$C$14*A1472+'ARIMAX(1,1,1) Model'!$C$15*SIN(2*PI()*A1472/'ARIMAX(1,1,1) Model'!$C$24)+'ARIMAX(1,1,1) Model'!$C$16*COS(2*PI()*A1472/'ARIMAX(1,1,1) Model'!$C$24)+'ARIMAX(1,1,1) Model'!$C$17*SIN(4*PI()*A1472/'ARIMAX(1,1,1) Model'!$C$24)+'ARIMAX(1,1,1) Model'!$C$18*COS(4*PI()*A1472/'ARIMAX(1,1,1) Model'!$C$24)</f>
        <v>2665.42166376703</v>
      </c>
      <c r="AR1472" s="31" t="n">
        <f aca="false">IF(ISNUMBER(C1472),C1472,AP1472)-AQ1472</f>
        <v>6754.57833623297</v>
      </c>
      <c r="AS1472" s="31" t="n">
        <f aca="false">IF(ISNUMBER(C1472),C1472-AP1472,0)</f>
        <v>106.094232528116</v>
      </c>
      <c r="AT1472" s="32"/>
      <c r="AU1472" s="33"/>
      <c r="AV1472" s="33"/>
      <c r="AW1472" s="31"/>
      <c r="AX1472" s="31"/>
    </row>
    <row r="1473" customFormat="false" ht="16.5" hidden="false" customHeight="true" outlineLevel="0" collapsed="false">
      <c r="A1473" s="23" t="n">
        <v>1472</v>
      </c>
      <c r="B1473" s="24" t="n">
        <v>43574</v>
      </c>
      <c r="C1473" s="23" t="n">
        <v>9409</v>
      </c>
      <c r="D1473" s="25" t="n">
        <v>2904.53</v>
      </c>
      <c r="E1473" s="25" t="n">
        <v>197000</v>
      </c>
      <c r="F1473" s="25" t="n">
        <v>2369983.28571429</v>
      </c>
      <c r="G1473" s="25" t="n">
        <v>63.8</v>
      </c>
      <c r="H1473" s="25" t="n">
        <v>70.8725</v>
      </c>
      <c r="I1473" s="25" t="n">
        <v>2.828</v>
      </c>
      <c r="J1473" s="25" t="n">
        <v>20917.867</v>
      </c>
      <c r="K1473" s="25" t="n">
        <v>765150</v>
      </c>
      <c r="L1473" s="25" t="n">
        <v>1048</v>
      </c>
      <c r="M1473" s="25" t="n">
        <v>17.842</v>
      </c>
      <c r="N1473" s="25" t="n">
        <v>231791</v>
      </c>
      <c r="O1473" s="25" t="n">
        <v>14117.4</v>
      </c>
      <c r="P1473" s="25" t="n">
        <v>4007042</v>
      </c>
      <c r="Q1473" s="25" t="n">
        <v>194000</v>
      </c>
      <c r="R1473" s="25" t="n">
        <v>21102</v>
      </c>
      <c r="S1473" s="25" t="n">
        <v>13.544</v>
      </c>
      <c r="T1473" s="25" t="n">
        <v>135.3</v>
      </c>
      <c r="U1473" s="25" t="n">
        <v>16</v>
      </c>
      <c r="V1473" s="25" t="n">
        <v>91</v>
      </c>
      <c r="W1473" s="25" t="n">
        <v>114.52634</v>
      </c>
      <c r="X1473" s="25" t="n">
        <v>3.33333333333333</v>
      </c>
      <c r="Y1473" s="25" t="n">
        <v>2.81643652915955</v>
      </c>
      <c r="Z1473" s="25" t="n">
        <v>66.0122528076172</v>
      </c>
      <c r="AA1473" s="25" t="n">
        <v>328794</v>
      </c>
      <c r="AB1473" s="26"/>
      <c r="AC1473" s="27" t="n">
        <v>0</v>
      </c>
      <c r="AD1473" s="28" t="n">
        <v>50.9</v>
      </c>
      <c r="AE1473" s="28" t="n">
        <v>6.6</v>
      </c>
      <c r="AF1473" s="27"/>
      <c r="AG1473" s="29" t="n">
        <f aca="false">6753.47943187+0.36116788*I1473+0.01252571*N1473-22.85359542*V1473+0.00407811*AA1473-0.00067349*E1473</f>
        <v>8786.35104736464</v>
      </c>
      <c r="AH1473" s="29" t="n">
        <f aca="false">A1473*'Simple Linear Regression'!$B$18+'Simple Linear Regression'!$B$17</f>
        <v>9141.00693444734</v>
      </c>
      <c r="AI1473" s="29" t="n">
        <f aca="false">7491.3971+0.0137554*N1473-0.00058829*E1473-34.3283*V1473+0.30565*L1473+54.6031*M1473</f>
        <v>8734.5563016</v>
      </c>
      <c r="AJ1473" s="29" t="n">
        <f aca="false">7491.3971-0.00058829*E1473+0.30565*L1473+54.6031*M1473+0.0137554*N1473-34.3283*V1473</f>
        <v>8734.5563016</v>
      </c>
      <c r="AK1473" s="30" t="n">
        <f aca="false">11611.58410651-152.38769329*I747+0.00324611*N747-2.92151591*V747-0.00770426*AA747-0.00077781*E747</f>
        <v>9330.09310037773</v>
      </c>
      <c r="AL1473" s="29" t="n">
        <f aca="false">2192.59+2373.87*I1473+0.0316653*N1473-15.7623*V1473+0.00202406*AA1473-0.000740146*E1473-0.00963493*(I1473*N1473)</f>
        <v>9015.20234530636</v>
      </c>
      <c r="AM1473" s="30" t="n">
        <f aca="false">5205.907083+122.0638992*I1473+13.609808*(N1473/1000)-1.245906883*AD1473+0.7746840854*AE1473-134.2474226*AC1473-1547.125689*IF(AND(B1473&gt;=DATE(2020,3,20),B1473&lt;=DATE(2020,6,26)),1,0)</f>
        <v>8647.43105068454</v>
      </c>
      <c r="AN1473" s="30" t="n">
        <f aca="false">IF(ISNUMBER(C1474),C1474,AN1474)-0.8328750492*(AD1475-AD1474)+3.274150872*(AE1475-AE1474)+0.7954612886*((IF(ISNUMBER(C1474),C1474,AN1474)-IF(ISNUMBER(C1473),C1473,AN1473))-(-0.8328750492*(AD1474-AD1473)+3.274150872*(AE1474-AE1473)))-1.394571582*AO1474+0.4181414112*AO1473</f>
        <v>9104.38323913365</v>
      </c>
      <c r="AP1473" s="31" t="n">
        <f aca="false">AQ1473+AR1472+'ARIMAX(1,1,1) Model'!$C$19*(AR1472-AR1471)+'ARIMAX(1,1,1) Model'!$C$20*AS1472</f>
        <v>9303.43928914486</v>
      </c>
      <c r="AQ1473" s="31" t="n">
        <f aca="false">'ARIMAX(1,1,1) Model'!$C$6*I1473+'ARIMAX(1,1,1) Model'!$C$7*N1473/1000+'ARIMAX(1,1,1) Model'!$C$8*AD1473+'ARIMAX(1,1,1) Model'!$C$9*AE1473+'ARIMAX(1,1,1) Model'!$C$10*AC1473+'ARIMAX(1,1,1) Model'!$C$11*IF(AND(B1473&gt;='ARIMAX(1,1,1) Model'!$C$25,B1473&lt;='ARIMAX(1,1,1) Model'!$C$26),1,0)+'ARIMAX(1,1,1) Model'!$C$12*E1473/1000+'ARIMAX(1,1,1) Model'!$C$13*V1473+'ARIMAX(1,1,1) Model'!$C$14*A1473+'ARIMAX(1,1,1) Model'!$C$15*SIN(2*PI()*A1473/'ARIMAX(1,1,1) Model'!$C$24)+'ARIMAX(1,1,1) Model'!$C$16*COS(2*PI()*A1473/'ARIMAX(1,1,1) Model'!$C$24)+'ARIMAX(1,1,1) Model'!$C$17*SIN(4*PI()*A1473/'ARIMAX(1,1,1) Model'!$C$24)+'ARIMAX(1,1,1) Model'!$C$18*COS(4*PI()*A1473/'ARIMAX(1,1,1) Model'!$C$24)</f>
        <v>2679.26381245112</v>
      </c>
      <c r="AR1473" s="31" t="n">
        <f aca="false">IF(ISNUMBER(C1473),C1473,AP1473)-AQ1473</f>
        <v>6729.73618754888</v>
      </c>
      <c r="AS1473" s="31" t="n">
        <f aca="false">IF(ISNUMBER(C1473),C1473-AP1473,0)</f>
        <v>105.560710855138</v>
      </c>
      <c r="AT1473" s="32"/>
      <c r="AU1473" s="33"/>
      <c r="AV1473" s="33"/>
      <c r="AW1473" s="31"/>
      <c r="AX1473" s="31"/>
    </row>
    <row r="1474" customFormat="false" ht="16.5" hidden="false" customHeight="true" outlineLevel="0" collapsed="false">
      <c r="A1474" s="23" t="n">
        <v>1473</v>
      </c>
      <c r="B1474" s="24" t="n">
        <v>43581</v>
      </c>
      <c r="C1474" s="23" t="n">
        <v>9228</v>
      </c>
      <c r="D1474" s="25" t="n">
        <v>2926.99</v>
      </c>
      <c r="E1474" s="25" t="n">
        <v>222000</v>
      </c>
      <c r="F1474" s="25" t="n">
        <v>2352817.14285714</v>
      </c>
      <c r="G1474" s="25" t="n">
        <v>65.276</v>
      </c>
      <c r="H1474" s="25" t="n">
        <v>72.932</v>
      </c>
      <c r="I1474" s="25" t="n">
        <v>2.841</v>
      </c>
      <c r="J1474" s="25" t="n">
        <v>20917.867</v>
      </c>
      <c r="K1474" s="25" t="n">
        <v>765150</v>
      </c>
      <c r="L1474" s="25" t="n">
        <v>1048</v>
      </c>
      <c r="M1474" s="25" t="n">
        <v>17.842</v>
      </c>
      <c r="N1474" s="25" t="n">
        <v>231791</v>
      </c>
      <c r="O1474" s="25" t="n">
        <v>14117.4</v>
      </c>
      <c r="P1474" s="25" t="n">
        <v>4007042</v>
      </c>
      <c r="Q1474" s="25" t="n">
        <v>194000</v>
      </c>
      <c r="R1474" s="25" t="n">
        <v>21102</v>
      </c>
      <c r="S1474" s="25" t="n">
        <v>13.544</v>
      </c>
      <c r="T1474" s="25" t="n">
        <v>135.3</v>
      </c>
      <c r="U1474" s="25" t="n">
        <v>16</v>
      </c>
      <c r="V1474" s="25" t="n">
        <v>91</v>
      </c>
      <c r="W1474" s="25" t="n">
        <v>114.61794</v>
      </c>
      <c r="X1474" s="25" t="n">
        <v>3.33333333333333</v>
      </c>
      <c r="Y1474" s="25" t="n">
        <v>2.81643652915955</v>
      </c>
      <c r="Z1474" s="25" t="n">
        <v>66.0122528076172</v>
      </c>
      <c r="AA1474" s="25" t="n">
        <v>328794</v>
      </c>
      <c r="AB1474" s="26"/>
      <c r="AC1474" s="27" t="n">
        <v>0</v>
      </c>
      <c r="AD1474" s="28" t="n">
        <v>40.9</v>
      </c>
      <c r="AE1474" s="28" t="n">
        <v>7.3</v>
      </c>
      <c r="AF1474" s="27"/>
      <c r="AG1474" s="29" t="n">
        <f aca="false">6753.47943187+0.36116788*I1474+0.01252571*N1474-22.85359542*V1474+0.00407811*AA1474-0.00067349*E1474</f>
        <v>8769.51849254708</v>
      </c>
      <c r="AH1474" s="29" t="n">
        <f aca="false">A1474*'Simple Linear Regression'!$B$18+'Simple Linear Regression'!$B$17</f>
        <v>9141.85997153125</v>
      </c>
      <c r="AI1474" s="29" t="n">
        <f aca="false">7491.3971+0.0137554*N1474-0.00058829*E1474-34.3283*V1474+0.30565*L1474+54.6031*M1474</f>
        <v>8719.8490516</v>
      </c>
      <c r="AJ1474" s="29" t="n">
        <f aca="false">7491.3971-0.00058829*E1474+0.30565*L1474+54.6031*M1474+0.0137554*N1474-34.3283*V1474</f>
        <v>8719.8490516</v>
      </c>
      <c r="AK1474" s="30" t="n">
        <f aca="false">11611.58410651-152.38769329*I748+0.00324611*N748-2.92151591*V748-0.00770426*AA748-0.00077781*E748</f>
        <v>9336.66164272275</v>
      </c>
      <c r="AL1474" s="29" t="n">
        <f aca="false">2192.59+2373.87*I1474+0.0316653*N1474-15.7623*V1474+0.00202406*AA1474-0.000740146*E1474-0.00963493*(I1474*N1474)</f>
        <v>8998.52623453117</v>
      </c>
      <c r="AM1474" s="30" t="n">
        <f aca="false">5205.907083+122.0638992*I1474+13.609808*(N1474/1000)-1.245906883*AD1474+0.7746840854*AE1474-134.2474226*AC1474-1547.125689*IF(AND(B1474&gt;=DATE(2020,3,20),B1474&lt;=DATE(2020,6,26)),1,0)</f>
        <v>8662.01922906392</v>
      </c>
      <c r="AN1474" s="30" t="n">
        <f aca="false">IF(ISNUMBER(C1475),C1475,AN1475)-0.8328750492*(AD1476-AD1475)+3.274150872*(AE1476-AE1475)+0.7954612886*((IF(ISNUMBER(C1475),C1475,AN1475)-IF(ISNUMBER(C1474),C1474,AN1474))-(-0.8328750492*(AD1475-AD1474)+3.274150872*(AE1475-AE1474)))-1.394571582*AO1475+0.4181414112*AO1474</f>
        <v>10372.0773935768</v>
      </c>
      <c r="AP1474" s="31" t="n">
        <f aca="false">AQ1474+AR1473+'ARIMAX(1,1,1) Model'!$C$19*(AR1473-AR1472)+'ARIMAX(1,1,1) Model'!$C$20*AS1473</f>
        <v>9339.33962793204</v>
      </c>
      <c r="AQ1474" s="31" t="n">
        <f aca="false">'ARIMAX(1,1,1) Model'!$C$6*I1474+'ARIMAX(1,1,1) Model'!$C$7*N1474/1000+'ARIMAX(1,1,1) Model'!$C$8*AD1474+'ARIMAX(1,1,1) Model'!$C$9*AE1474+'ARIMAX(1,1,1) Model'!$C$10*AC1474+'ARIMAX(1,1,1) Model'!$C$11*IF(AND(B1474&gt;='ARIMAX(1,1,1) Model'!$C$25,B1474&lt;='ARIMAX(1,1,1) Model'!$C$26),1,0)+'ARIMAX(1,1,1) Model'!$C$12*E1474/1000+'ARIMAX(1,1,1) Model'!$C$13*V1474+'ARIMAX(1,1,1) Model'!$C$14*A1474+'ARIMAX(1,1,1) Model'!$C$15*SIN(2*PI()*A1474/'ARIMAX(1,1,1) Model'!$C$24)+'ARIMAX(1,1,1) Model'!$C$16*COS(2*PI()*A1474/'ARIMAX(1,1,1) Model'!$C$24)+'ARIMAX(1,1,1) Model'!$C$17*SIN(4*PI()*A1474/'ARIMAX(1,1,1) Model'!$C$24)+'ARIMAX(1,1,1) Model'!$C$18*COS(4*PI()*A1474/'ARIMAX(1,1,1) Model'!$C$24)</f>
        <v>2707.03978888704</v>
      </c>
      <c r="AR1474" s="31" t="n">
        <f aca="false">IF(ISNUMBER(C1474),C1474,AP1474)-AQ1474</f>
        <v>6520.96021111297</v>
      </c>
      <c r="AS1474" s="31" t="n">
        <f aca="false">IF(ISNUMBER(C1474),C1474-AP1474,0)</f>
        <v>-111.339627932042</v>
      </c>
      <c r="AT1474" s="32"/>
      <c r="AU1474" s="33"/>
      <c r="AV1474" s="33"/>
      <c r="AW1474" s="31"/>
      <c r="AX1474" s="31"/>
    </row>
    <row r="1475" customFormat="false" ht="16.5" hidden="false" customHeight="true" outlineLevel="0" collapsed="false">
      <c r="A1475" s="23" t="n">
        <v>1474</v>
      </c>
      <c r="B1475" s="24" t="n">
        <v>43588</v>
      </c>
      <c r="C1475" s="23" t="n">
        <v>9871</v>
      </c>
      <c r="D1475" s="25" t="n">
        <v>2935.15</v>
      </c>
      <c r="E1475" s="25" t="n">
        <v>224000</v>
      </c>
      <c r="F1475" s="25" t="n">
        <v>2330577.57142857</v>
      </c>
      <c r="G1475" s="25" t="n">
        <v>62.9</v>
      </c>
      <c r="H1475" s="25" t="n">
        <v>71.586</v>
      </c>
      <c r="I1475" s="25" t="n">
        <v>2.887</v>
      </c>
      <c r="J1475" s="25" t="n">
        <v>20917.867</v>
      </c>
      <c r="K1475" s="25" t="n">
        <v>765150</v>
      </c>
      <c r="L1475" s="25" t="n">
        <v>1048</v>
      </c>
      <c r="M1475" s="25" t="n">
        <v>17.842</v>
      </c>
      <c r="N1475" s="25" t="n">
        <v>231791</v>
      </c>
      <c r="O1475" s="25" t="n">
        <v>14117.4</v>
      </c>
      <c r="P1475" s="25" t="n">
        <v>4007042</v>
      </c>
      <c r="Q1475" s="25" t="n">
        <v>194000</v>
      </c>
      <c r="R1475" s="25" t="n">
        <v>21102</v>
      </c>
      <c r="S1475" s="25" t="n">
        <v>13.544</v>
      </c>
      <c r="T1475" s="25" t="n">
        <v>135.3</v>
      </c>
      <c r="U1475" s="25" t="n">
        <v>16</v>
      </c>
      <c r="V1475" s="25" t="n">
        <v>91</v>
      </c>
      <c r="W1475" s="25" t="n">
        <v>115.3187</v>
      </c>
      <c r="X1475" s="25" t="n">
        <v>3.33333333333333</v>
      </c>
      <c r="Y1475" s="25" t="n">
        <v>2.81643652915955</v>
      </c>
      <c r="Z1475" s="25" t="n">
        <v>66.0122528076172</v>
      </c>
      <c r="AA1475" s="25" t="n">
        <v>328794</v>
      </c>
      <c r="AB1475" s="26"/>
      <c r="AC1475" s="27" t="n">
        <v>0</v>
      </c>
      <c r="AD1475" s="28" t="n">
        <v>58.2</v>
      </c>
      <c r="AE1475" s="28" t="n">
        <v>20.5</v>
      </c>
      <c r="AF1475" s="27"/>
      <c r="AG1475" s="29" t="n">
        <f aca="false">6753.47943187+0.36116788*I1475+0.01252571*N1475-22.85359542*V1475+0.00407811*AA1475-0.00067349*E1475</f>
        <v>8768.18812626956</v>
      </c>
      <c r="AH1475" s="29" t="n">
        <f aca="false">A1475*'Simple Linear Regression'!$B$18+'Simple Linear Regression'!$B$17</f>
        <v>9142.71300861515</v>
      </c>
      <c r="AI1475" s="29" t="n">
        <f aca="false">7491.3971+0.0137554*N1475-0.00058829*E1475-34.3283*V1475+0.30565*L1475+54.6031*M1475</f>
        <v>8718.6724716</v>
      </c>
      <c r="AJ1475" s="29" t="n">
        <f aca="false">7491.3971-0.00058829*E1475+0.30565*L1475+54.6031*M1475+0.0137554*N1475-34.3283*V1475</f>
        <v>8718.6724716</v>
      </c>
      <c r="AK1475" s="30" t="n">
        <f aca="false">11611.58410651-152.38769329*I749+0.00324611*N749-2.92151591*V749-0.00770426*AA749-0.00077781*E749</f>
        <v>9325.37229813487</v>
      </c>
      <c r="AL1475" s="29" t="n">
        <f aca="false">2192.59+2373.87*I1475+0.0316653*N1475-15.7623*V1475+0.00202406*AA1475-0.000740146*E1475-0.00963493*(I1475*N1475)</f>
        <v>9003.51261978819</v>
      </c>
      <c r="AM1475" s="30" t="n">
        <f aca="false">5205.907083+122.0638992*I1475+13.609808*(N1475/1000)-1.245906883*AD1475+0.7746840854*AE1475-134.2474226*AC1475-1547.125689*IF(AND(B1475&gt;=DATE(2020,3,20),B1475&lt;=DATE(2020,6,26)),1,0)</f>
        <v>8656.3058092785</v>
      </c>
      <c r="AN1475" s="30" t="n">
        <f aca="false">IF(ISNUMBER(C1476),C1476,AN1476)-0.8328750492*(AD1477-AD1476)+3.274150872*(AE1477-AE1476)+0.7954612886*((IF(ISNUMBER(C1476),C1476,AN1476)-IF(ISNUMBER(C1475),C1475,AN1475))-(-0.8328750492*(AD1476-AD1475)+3.274150872*(AE1476-AE1475)))-1.394571582*AO1476+0.4181414112*AO1475</f>
        <v>8547.25504671991</v>
      </c>
      <c r="AP1475" s="31" t="n">
        <f aca="false">AQ1475+AR1474+'ARIMAX(1,1,1) Model'!$C$19*(AR1474-AR1473)+'ARIMAX(1,1,1) Model'!$C$20*AS1474</f>
        <v>9393.34821442687</v>
      </c>
      <c r="AQ1475" s="31" t="n">
        <f aca="false">'ARIMAX(1,1,1) Model'!$C$6*I1475+'ARIMAX(1,1,1) Model'!$C$7*N1475/1000+'ARIMAX(1,1,1) Model'!$C$8*AD1475+'ARIMAX(1,1,1) Model'!$C$9*AE1475+'ARIMAX(1,1,1) Model'!$C$10*AC1475+'ARIMAX(1,1,1) Model'!$C$11*IF(AND(B1475&gt;='ARIMAX(1,1,1) Model'!$C$25,B1475&lt;='ARIMAX(1,1,1) Model'!$C$26),1,0)+'ARIMAX(1,1,1) Model'!$C$12*E1475/1000+'ARIMAX(1,1,1) Model'!$C$13*V1475+'ARIMAX(1,1,1) Model'!$C$14*A1475+'ARIMAX(1,1,1) Model'!$C$15*SIN(2*PI()*A1475/'ARIMAX(1,1,1) Model'!$C$24)+'ARIMAX(1,1,1) Model'!$C$16*COS(2*PI()*A1475/'ARIMAX(1,1,1) Model'!$C$24)+'ARIMAX(1,1,1) Model'!$C$17*SIN(4*PI()*A1475/'ARIMAX(1,1,1) Model'!$C$24)+'ARIMAX(1,1,1) Model'!$C$18*COS(4*PI()*A1475/'ARIMAX(1,1,1) Model'!$C$24)</f>
        <v>2792.53530680466</v>
      </c>
      <c r="AR1475" s="31" t="n">
        <f aca="false">IF(ISNUMBER(C1475),C1475,AP1475)-AQ1475</f>
        <v>7078.46469319535</v>
      </c>
      <c r="AS1475" s="31" t="n">
        <f aca="false">IF(ISNUMBER(C1475),C1475-AP1475,0)</f>
        <v>477.651785573131</v>
      </c>
      <c r="AT1475" s="32"/>
      <c r="AU1475" s="33"/>
      <c r="AV1475" s="33"/>
      <c r="AW1475" s="31"/>
      <c r="AX1475" s="31"/>
    </row>
    <row r="1476" customFormat="false" ht="16.5" hidden="false" customHeight="true" outlineLevel="0" collapsed="false">
      <c r="A1476" s="23" t="n">
        <v>1475</v>
      </c>
      <c r="B1476" s="24" t="n">
        <v>43595</v>
      </c>
      <c r="C1476" s="23" t="n">
        <v>9148</v>
      </c>
      <c r="D1476" s="25" t="n">
        <v>2889.612</v>
      </c>
      <c r="E1476" s="25" t="n">
        <v>225000</v>
      </c>
      <c r="F1476" s="25" t="n">
        <v>2355296.71428571</v>
      </c>
      <c r="G1476" s="25" t="n">
        <v>61.814</v>
      </c>
      <c r="H1476" s="25" t="n">
        <v>71.252</v>
      </c>
      <c r="I1476" s="25" t="n">
        <v>2.897</v>
      </c>
      <c r="J1476" s="25" t="n">
        <v>21111.6</v>
      </c>
      <c r="K1476" s="25" t="n">
        <v>765150</v>
      </c>
      <c r="L1476" s="25" t="n">
        <v>1023</v>
      </c>
      <c r="M1476" s="25" t="n">
        <v>17.842</v>
      </c>
      <c r="N1476" s="25" t="n">
        <v>231791</v>
      </c>
      <c r="O1476" s="25" t="n">
        <v>14248.6</v>
      </c>
      <c r="P1476" s="25" t="n">
        <v>4007042</v>
      </c>
      <c r="Q1476" s="25" t="n">
        <v>194000</v>
      </c>
      <c r="R1476" s="25" t="n">
        <v>21102</v>
      </c>
      <c r="S1476" s="25" t="n">
        <v>13.544</v>
      </c>
      <c r="T1476" s="25" t="n">
        <v>136.1</v>
      </c>
      <c r="U1476" s="25" t="n">
        <v>16</v>
      </c>
      <c r="V1476" s="25" t="n">
        <v>85.9</v>
      </c>
      <c r="W1476" s="25" t="n">
        <v>115.33586</v>
      </c>
      <c r="X1476" s="25" t="n">
        <v>3.33333333333333</v>
      </c>
      <c r="Y1476" s="25" t="n">
        <v>2.81643652915955</v>
      </c>
      <c r="Z1476" s="25" t="n">
        <v>66.0122528076172</v>
      </c>
      <c r="AA1476" s="25" t="n">
        <v>328794</v>
      </c>
      <c r="AB1476" s="26"/>
      <c r="AC1476" s="27" t="n">
        <v>0</v>
      </c>
      <c r="AD1476" s="28" t="n">
        <v>36.1</v>
      </c>
      <c r="AE1476" s="28" t="n">
        <v>18.7</v>
      </c>
      <c r="AF1476" s="27"/>
      <c r="AG1476" s="29" t="n">
        <f aca="false">6753.47943187+0.36116788*I1476+0.01252571*N1476-22.85359542*V1476+0.00407811*AA1476-0.00067349*E1476</f>
        <v>8884.07158459036</v>
      </c>
      <c r="AH1476" s="29" t="n">
        <f aca="false">A1476*'Simple Linear Regression'!$B$18+'Simple Linear Regression'!$B$17</f>
        <v>9143.56604569906</v>
      </c>
      <c r="AI1476" s="29" t="n">
        <f aca="false">7491.3971+0.0137554*N1476-0.00058829*E1476-34.3283*V1476+0.30565*L1476+54.6031*M1476</f>
        <v>8885.5172616</v>
      </c>
      <c r="AJ1476" s="29" t="n">
        <f aca="false">7491.3971-0.00058829*E1476+0.30565*L1476+54.6031*M1476+0.0137554*N1476-34.3283*V1476</f>
        <v>8885.5172616</v>
      </c>
      <c r="AK1476" s="30" t="n">
        <f aca="false">11611.58410651-152.38769329*I750+0.00324611*N750-2.92151591*V750-0.00770426*AA750-0.00077781*E750</f>
        <v>9323.44824878036</v>
      </c>
      <c r="AL1476" s="29" t="n">
        <f aca="false">2192.59+2373.87*I1476+0.0316653*N1476-15.7623*V1476+0.00202406*AA1476-0.000740146*E1476-0.00963493*(I1476*N1476)</f>
        <v>9084.56600319189</v>
      </c>
      <c r="AM1476" s="30" t="n">
        <f aca="false">5205.907083+122.0638992*I1476+13.609808*(N1476/1000)-1.245906883*AD1476+0.7746840854*AE1476-134.2474226*AC1476-1547.125689*IF(AND(B1476&gt;=DATE(2020,3,20),B1476&lt;=DATE(2020,6,26)),1,0)</f>
        <v>8683.66655903108</v>
      </c>
      <c r="AN1476" s="30" t="n">
        <f aca="false">IF(ISNUMBER(C1477),C1477,AN1477)-0.8328750492*(AD1478-AD1477)+3.274150872*(AE1478-AE1477)+0.7954612886*((IF(ISNUMBER(C1477),C1477,AN1477)-IF(ISNUMBER(C1476),C1476,AN1476))-(-0.8328750492*(AD1477-AD1476)+3.274150872*(AE1477-AE1476)))-1.394571582*AO1477+0.4181414112*AO1476</f>
        <v>9770.16324952761</v>
      </c>
      <c r="AP1476" s="31" t="n">
        <f aca="false">AQ1476+AR1475+'ARIMAX(1,1,1) Model'!$C$19*(AR1475-AR1474)+'ARIMAX(1,1,1) Model'!$C$20*AS1475</f>
        <v>9430.46490518836</v>
      </c>
      <c r="AQ1476" s="31" t="n">
        <f aca="false">'ARIMAX(1,1,1) Model'!$C$6*I1476+'ARIMAX(1,1,1) Model'!$C$7*N1476/1000+'ARIMAX(1,1,1) Model'!$C$8*AD1476+'ARIMAX(1,1,1) Model'!$C$9*AE1476+'ARIMAX(1,1,1) Model'!$C$10*AC1476+'ARIMAX(1,1,1) Model'!$C$11*IF(AND(B1476&gt;='ARIMAX(1,1,1) Model'!$C$25,B1476&lt;='ARIMAX(1,1,1) Model'!$C$26),1,0)+'ARIMAX(1,1,1) Model'!$C$12*E1476/1000+'ARIMAX(1,1,1) Model'!$C$13*V1476+'ARIMAX(1,1,1) Model'!$C$14*A1476+'ARIMAX(1,1,1) Model'!$C$15*SIN(2*PI()*A1476/'ARIMAX(1,1,1) Model'!$C$24)+'ARIMAX(1,1,1) Model'!$C$16*COS(2*PI()*A1476/'ARIMAX(1,1,1) Model'!$C$24)+'ARIMAX(1,1,1) Model'!$C$17*SIN(4*PI()*A1476/'ARIMAX(1,1,1) Model'!$C$24)+'ARIMAX(1,1,1) Model'!$C$18*COS(4*PI()*A1476/'ARIMAX(1,1,1) Model'!$C$24)</f>
        <v>2727.55236881027</v>
      </c>
      <c r="AR1476" s="31" t="n">
        <f aca="false">IF(ISNUMBER(C1476),C1476,AP1476)-AQ1476</f>
        <v>6420.44763118973</v>
      </c>
      <c r="AS1476" s="31" t="n">
        <f aca="false">IF(ISNUMBER(C1476),C1476-AP1476,0)</f>
        <v>-282.464905188357</v>
      </c>
      <c r="AT1476" s="32"/>
      <c r="AU1476" s="33"/>
      <c r="AV1476" s="33"/>
      <c r="AW1476" s="31"/>
      <c r="AX1476" s="31"/>
    </row>
    <row r="1477" customFormat="false" ht="16.5" hidden="false" customHeight="true" outlineLevel="0" collapsed="false">
      <c r="A1477" s="23" t="n">
        <v>1476</v>
      </c>
      <c r="B1477" s="24" t="n">
        <v>43602</v>
      </c>
      <c r="C1477" s="23" t="n">
        <v>9429</v>
      </c>
      <c r="D1477" s="25" t="n">
        <v>2846.618</v>
      </c>
      <c r="E1477" s="25" t="n">
        <v>212000</v>
      </c>
      <c r="F1477" s="25" t="n">
        <v>2389758</v>
      </c>
      <c r="G1477" s="25" t="n">
        <v>62.104</v>
      </c>
      <c r="H1477" s="25" t="n">
        <v>73.322</v>
      </c>
      <c r="I1477" s="25" t="n">
        <v>2.866</v>
      </c>
      <c r="J1477" s="25" t="n">
        <v>21111.6</v>
      </c>
      <c r="K1477" s="25" t="n">
        <v>775609</v>
      </c>
      <c r="L1477" s="25" t="n">
        <v>1023</v>
      </c>
      <c r="M1477" s="25" t="n">
        <v>16.968</v>
      </c>
      <c r="N1477" s="25" t="n">
        <v>272379</v>
      </c>
      <c r="O1477" s="25" t="n">
        <v>14248.6</v>
      </c>
      <c r="P1477" s="25" t="n">
        <v>4007042</v>
      </c>
      <c r="Q1477" s="25" t="n">
        <v>194000</v>
      </c>
      <c r="R1477" s="25" t="n">
        <v>21102</v>
      </c>
      <c r="S1477" s="25" t="n">
        <v>13.544</v>
      </c>
      <c r="T1477" s="25" t="n">
        <v>136.1</v>
      </c>
      <c r="U1477" s="25" t="n">
        <v>16</v>
      </c>
      <c r="V1477" s="25" t="n">
        <v>85.9</v>
      </c>
      <c r="W1477" s="25" t="n">
        <v>115.57706</v>
      </c>
      <c r="X1477" s="25" t="n">
        <v>3.33333333333333</v>
      </c>
      <c r="Y1477" s="25" t="n">
        <v>2.59812426567078</v>
      </c>
      <c r="Z1477" s="25" t="n">
        <v>66.7137680053711</v>
      </c>
      <c r="AA1477" s="25" t="n">
        <v>328794</v>
      </c>
      <c r="AB1477" s="26"/>
      <c r="AC1477" s="27" t="n">
        <v>0</v>
      </c>
      <c r="AD1477" s="28" t="n">
        <v>38.8</v>
      </c>
      <c r="AE1477" s="28" t="n">
        <v>14.6</v>
      </c>
      <c r="AF1477" s="27"/>
      <c r="AG1477" s="29" t="n">
        <f aca="false">6753.47943187+0.36116788*I1477+0.01252571*N1477-22.85359542*V1477+0.00407811*AA1477-0.00067349*E1477</f>
        <v>9401.20927586608</v>
      </c>
      <c r="AH1477" s="29" t="n">
        <f aca="false">A1477*'Simple Linear Regression'!$B$18+'Simple Linear Regression'!$B$17</f>
        <v>9144.41908278296</v>
      </c>
      <c r="AI1477" s="29" t="n">
        <f aca="false">7491.3971+0.0137554*N1477-0.00058829*E1477-34.3283*V1477+0.30565*L1477+54.6031*M1477</f>
        <v>9403.7460974</v>
      </c>
      <c r="AJ1477" s="29" t="n">
        <f aca="false">7491.3971-0.00058829*E1477+0.30565*L1477+54.6031*M1477+0.0137554*N1477-34.3283*V1477</f>
        <v>9403.7460974</v>
      </c>
      <c r="AK1477" s="30" t="n">
        <f aca="false">11611.58410651-152.38769329*I751+0.00324611*N751-2.92151591*V751-0.00770426*AA751-0.00077781*E751</f>
        <v>9317.6664036543</v>
      </c>
      <c r="AL1477" s="29" t="n">
        <f aca="false">2192.59+2373.87*I1477+0.0316653*N1477-15.7623*V1477+0.00202406*AA1477-0.000740146*E1477-0.00963493*(I1477*N1477)</f>
        <v>9254.27588312498</v>
      </c>
      <c r="AM1477" s="30" t="n">
        <f aca="false">5205.907083+122.0638992*I1477+13.609808*(N1477/1000)-1.245906883*AD1477+0.7746840854*AE1477-134.2474226*AC1477-1547.125689*IF(AND(B1477&gt;=DATE(2020,3,20),B1477&lt;=DATE(2020,6,26)),1,0)</f>
        <v>9225.73731192564</v>
      </c>
      <c r="AN1477" s="30" t="n">
        <f aca="false">IF(ISNUMBER(C1478),C1478,AN1478)-0.8328750492*(AD1479-AD1478)+3.274150872*(AE1479-AE1478)+0.7954612886*((IF(ISNUMBER(C1478),C1478,AN1478)-IF(ISNUMBER(C1477),C1477,AN1477))-(-0.8328750492*(AD1478-AD1477)+3.274150872*(AE1478-AE1477)))-1.394571582*AO1478+0.4181414112*AO1477</f>
        <v>9310.72548548426</v>
      </c>
      <c r="AP1477" s="31" t="n">
        <f aca="false">AQ1477+AR1476+'ARIMAX(1,1,1) Model'!$C$19*(AR1476-AR1475)+'ARIMAX(1,1,1) Model'!$C$20*AS1476</f>
        <v>9407.83005943652</v>
      </c>
      <c r="AQ1477" s="31" t="n">
        <f aca="false">'ARIMAX(1,1,1) Model'!$C$6*I1477+'ARIMAX(1,1,1) Model'!$C$7*N1477/1000+'ARIMAX(1,1,1) Model'!$C$8*AD1477+'ARIMAX(1,1,1) Model'!$C$9*AE1477+'ARIMAX(1,1,1) Model'!$C$10*AC1477+'ARIMAX(1,1,1) Model'!$C$11*IF(AND(B1477&gt;='ARIMAX(1,1,1) Model'!$C$25,B1477&lt;='ARIMAX(1,1,1) Model'!$C$26),1,0)+'ARIMAX(1,1,1) Model'!$C$12*E1477/1000+'ARIMAX(1,1,1) Model'!$C$13*V1477+'ARIMAX(1,1,1) Model'!$C$14*A1477+'ARIMAX(1,1,1) Model'!$C$15*SIN(2*PI()*A1477/'ARIMAX(1,1,1) Model'!$C$24)+'ARIMAX(1,1,1) Model'!$C$16*COS(2*PI()*A1477/'ARIMAX(1,1,1) Model'!$C$24)+'ARIMAX(1,1,1) Model'!$C$17*SIN(4*PI()*A1477/'ARIMAX(1,1,1) Model'!$C$24)+'ARIMAX(1,1,1) Model'!$C$18*COS(4*PI()*A1477/'ARIMAX(1,1,1) Model'!$C$24)</f>
        <v>2797.31791685489</v>
      </c>
      <c r="AR1477" s="31" t="n">
        <f aca="false">IF(ISNUMBER(C1477),C1477,AP1477)-AQ1477</f>
        <v>6631.68208314511</v>
      </c>
      <c r="AS1477" s="31" t="n">
        <f aca="false">IF(ISNUMBER(C1477),C1477-AP1477,0)</f>
        <v>21.1699405634772</v>
      </c>
      <c r="AT1477" s="32"/>
      <c r="AU1477" s="33"/>
      <c r="AV1477" s="33"/>
      <c r="AW1477" s="31"/>
      <c r="AX1477" s="31"/>
    </row>
    <row r="1478" customFormat="false" ht="16.5" hidden="false" customHeight="true" outlineLevel="0" collapsed="false">
      <c r="A1478" s="23" t="n">
        <v>1477</v>
      </c>
      <c r="B1478" s="24" t="n">
        <v>43609</v>
      </c>
      <c r="C1478" s="23" t="n">
        <v>9394</v>
      </c>
      <c r="D1478" s="25" t="n">
        <v>2841.832</v>
      </c>
      <c r="E1478" s="25" t="n">
        <v>215000</v>
      </c>
      <c r="F1478" s="25" t="n">
        <v>2511176.85714286</v>
      </c>
      <c r="G1478" s="25" t="n">
        <v>60.722</v>
      </c>
      <c r="H1478" s="25" t="n">
        <v>70.888</v>
      </c>
      <c r="I1478" s="25" t="n">
        <v>2.852</v>
      </c>
      <c r="J1478" s="25" t="n">
        <v>21111.6</v>
      </c>
      <c r="K1478" s="25" t="n">
        <v>775609</v>
      </c>
      <c r="L1478" s="25" t="n">
        <v>1023</v>
      </c>
      <c r="M1478" s="25" t="n">
        <v>16.968</v>
      </c>
      <c r="N1478" s="25" t="n">
        <v>272379</v>
      </c>
      <c r="O1478" s="25" t="n">
        <v>14248.6</v>
      </c>
      <c r="P1478" s="25" t="n">
        <v>4007042</v>
      </c>
      <c r="Q1478" s="25" t="n">
        <v>194000</v>
      </c>
      <c r="R1478" s="25" t="n">
        <v>21102</v>
      </c>
      <c r="S1478" s="25" t="n">
        <v>13.668</v>
      </c>
      <c r="T1478" s="25" t="n">
        <v>136.1</v>
      </c>
      <c r="U1478" s="25" t="n">
        <v>16</v>
      </c>
      <c r="V1478" s="25" t="n">
        <v>85.9</v>
      </c>
      <c r="W1478" s="25" t="n">
        <v>116.03932</v>
      </c>
      <c r="X1478" s="25" t="n">
        <v>3.33333333333333</v>
      </c>
      <c r="Y1478" s="25" t="n">
        <v>2.59812426567078</v>
      </c>
      <c r="Z1478" s="25" t="n">
        <v>66.7137680053711</v>
      </c>
      <c r="AA1478" s="25" t="n">
        <v>328794</v>
      </c>
      <c r="AB1478" s="26"/>
      <c r="AC1478" s="27" t="n">
        <v>0</v>
      </c>
      <c r="AD1478" s="28" t="n">
        <v>16.7</v>
      </c>
      <c r="AE1478" s="28" t="n">
        <v>41.1</v>
      </c>
      <c r="AF1478" s="27"/>
      <c r="AG1478" s="29" t="n">
        <f aca="false">6753.47943187+0.36116788*I1478+0.01252571*N1478-22.85359542*V1478+0.00407811*AA1478-0.00067349*E1478</f>
        <v>9399.18374951576</v>
      </c>
      <c r="AH1478" s="29" t="n">
        <f aca="false">A1478*'Simple Linear Regression'!$B$18+'Simple Linear Regression'!$B$17</f>
        <v>9145.27211986686</v>
      </c>
      <c r="AI1478" s="29" t="n">
        <f aca="false">7491.3971+0.0137554*N1478-0.00058829*E1478-34.3283*V1478+0.30565*L1478+54.6031*M1478</f>
        <v>9401.9812274</v>
      </c>
      <c r="AJ1478" s="29" t="n">
        <f aca="false">7491.3971-0.00058829*E1478+0.30565*L1478+54.6031*M1478+0.0137554*N1478-34.3283*V1478</f>
        <v>9401.9812274</v>
      </c>
      <c r="AK1478" s="30" t="n">
        <f aca="false">11611.58410651-152.38769329*I752+0.00324611*N752-2.92151591*V752-0.00770426*AA752-0.00077781*E752</f>
        <v>9322.27610516231</v>
      </c>
      <c r="AL1478" s="29" t="n">
        <f aca="false">2192.59+2373.87*I1478+0.0316653*N1478-15.7623*V1478+0.00202406*AA1478-0.000740146*E1478-0.00963493*(I1478*N1478)</f>
        <v>9255.56220150356</v>
      </c>
      <c r="AM1478" s="30" t="n">
        <f aca="false">5205.907083+122.0638992*I1478+13.609808*(N1478/1000)-1.245906883*AD1478+0.7746840854*AE1478-134.2474226*AC1478-1547.125689*IF(AND(B1478&gt;=DATE(2020,3,20),B1478&lt;=DATE(2020,6,26)),1,0)</f>
        <v>9272.09208771424</v>
      </c>
      <c r="AN1478" s="30" t="n">
        <f aca="false">IF(ISNUMBER(C1479),C1479,AN1479)-0.8328750492*(AD1480-AD1479)+3.274150872*(AE1480-AE1479)+0.7954612886*((IF(ISNUMBER(C1479),C1479,AN1479)-IF(ISNUMBER(C1478),C1478,AN1478))-(-0.8328750492*(AD1479-AD1478)+3.274150872*(AE1479-AE1478)))-1.394571582*AO1479+0.4181414112*AO1478</f>
        <v>9438.51449689703</v>
      </c>
      <c r="AP1478" s="31" t="n">
        <f aca="false">AQ1478+AR1477+'ARIMAX(1,1,1) Model'!$C$19*(AR1477-AR1476)+'ARIMAX(1,1,1) Model'!$C$20*AS1477</f>
        <v>9518.71048082617</v>
      </c>
      <c r="AQ1478" s="31" t="n">
        <f aca="false">'ARIMAX(1,1,1) Model'!$C$6*I1478+'ARIMAX(1,1,1) Model'!$C$7*N1478/1000+'ARIMAX(1,1,1) Model'!$C$8*AD1478+'ARIMAX(1,1,1) Model'!$C$9*AE1478+'ARIMAX(1,1,1) Model'!$C$10*AC1478+'ARIMAX(1,1,1) Model'!$C$11*IF(AND(B1478&gt;='ARIMAX(1,1,1) Model'!$C$25,B1478&lt;='ARIMAX(1,1,1) Model'!$C$26),1,0)+'ARIMAX(1,1,1) Model'!$C$12*E1478/1000+'ARIMAX(1,1,1) Model'!$C$13*V1478+'ARIMAX(1,1,1) Model'!$C$14*A1478+'ARIMAX(1,1,1) Model'!$C$15*SIN(2*PI()*A1478/'ARIMAX(1,1,1) Model'!$C$24)+'ARIMAX(1,1,1) Model'!$C$16*COS(2*PI()*A1478/'ARIMAX(1,1,1) Model'!$C$24)+'ARIMAX(1,1,1) Model'!$C$17*SIN(4*PI()*A1478/'ARIMAX(1,1,1) Model'!$C$24)+'ARIMAX(1,1,1) Model'!$C$18*COS(4*PI()*A1478/'ARIMAX(1,1,1) Model'!$C$24)</f>
        <v>2885.48106824647</v>
      </c>
      <c r="AR1478" s="31" t="n">
        <f aca="false">IF(ISNUMBER(C1478),C1478,AP1478)-AQ1478</f>
        <v>6508.51893175353</v>
      </c>
      <c r="AS1478" s="31" t="n">
        <f aca="false">IF(ISNUMBER(C1478),C1478-AP1478,0)</f>
        <v>-124.710480826172</v>
      </c>
      <c r="AT1478" s="32"/>
      <c r="AU1478" s="33"/>
      <c r="AV1478" s="33"/>
      <c r="AW1478" s="31"/>
      <c r="AX1478" s="31"/>
    </row>
    <row r="1479" customFormat="false" ht="16.5" hidden="false" customHeight="true" outlineLevel="0" collapsed="false">
      <c r="A1479" s="23" t="n">
        <v>1478</v>
      </c>
      <c r="B1479" s="24" t="n">
        <v>43616</v>
      </c>
      <c r="C1479" s="23" t="n">
        <v>9441</v>
      </c>
      <c r="D1479" s="25" t="n">
        <v>2781.5825</v>
      </c>
      <c r="E1479" s="25" t="n">
        <v>222000</v>
      </c>
      <c r="F1479" s="25" t="n">
        <v>2355263.57142857</v>
      </c>
      <c r="G1479" s="25" t="n">
        <v>56.9275</v>
      </c>
      <c r="H1479" s="25" t="n">
        <v>69.29</v>
      </c>
      <c r="I1479" s="25" t="n">
        <v>2.822</v>
      </c>
      <c r="J1479" s="25" t="n">
        <v>21111.6</v>
      </c>
      <c r="K1479" s="25" t="n">
        <v>775609</v>
      </c>
      <c r="L1479" s="25" t="n">
        <v>1023</v>
      </c>
      <c r="M1479" s="25" t="n">
        <v>16.968</v>
      </c>
      <c r="N1479" s="25" t="n">
        <v>272379</v>
      </c>
      <c r="O1479" s="25" t="n">
        <v>14248.6</v>
      </c>
      <c r="P1479" s="25" t="n">
        <v>4007042</v>
      </c>
      <c r="Q1479" s="25" t="n">
        <v>194000</v>
      </c>
      <c r="R1479" s="25" t="n">
        <v>21102</v>
      </c>
      <c r="S1479" s="25" t="n">
        <v>13.668</v>
      </c>
      <c r="T1479" s="25" t="n">
        <v>136.1</v>
      </c>
      <c r="U1479" s="25" t="n">
        <v>16</v>
      </c>
      <c r="V1479" s="25" t="n">
        <v>85.9</v>
      </c>
      <c r="W1479" s="25" t="n">
        <v>116.23098</v>
      </c>
      <c r="X1479" s="25" t="n">
        <v>3.33333333333333</v>
      </c>
      <c r="Y1479" s="25" t="n">
        <v>2.59812426567078</v>
      </c>
      <c r="Z1479" s="25" t="n">
        <v>66.7137680053711</v>
      </c>
      <c r="AA1479" s="25" t="n">
        <v>328794</v>
      </c>
      <c r="AB1479" s="26"/>
      <c r="AC1479" s="27" t="n">
        <v>1</v>
      </c>
      <c r="AD1479" s="28" t="n">
        <v>11.9</v>
      </c>
      <c r="AE1479" s="28" t="n">
        <v>48.5</v>
      </c>
      <c r="AF1479" s="27"/>
      <c r="AG1479" s="29" t="n">
        <f aca="false">6753.47943187+0.36116788*I1479+0.01252571*N1479-22.85359542*V1479+0.00407811*AA1479-0.00067349*E1479</f>
        <v>9394.45848447936</v>
      </c>
      <c r="AH1479" s="29" t="n">
        <f aca="false">A1479*'Simple Linear Regression'!$B$18+'Simple Linear Regression'!$B$17</f>
        <v>9146.12515695077</v>
      </c>
      <c r="AI1479" s="29" t="n">
        <f aca="false">7491.3971+0.0137554*N1479-0.00058829*E1479-34.3283*V1479+0.30565*L1479+54.6031*M1479</f>
        <v>9397.8631974</v>
      </c>
      <c r="AJ1479" s="29" t="n">
        <f aca="false">7491.3971-0.00058829*E1479+0.30565*L1479+54.6031*M1479+0.0137554*N1479-34.3283*V1479</f>
        <v>9397.8631974</v>
      </c>
      <c r="AK1479" s="30" t="n">
        <f aca="false">11611.58410651-152.38769329*I753+0.00324611*N753-2.92151591*V753-0.00770426*AA753-0.00077781*E753</f>
        <v>9321.82526972465</v>
      </c>
      <c r="AL1479" s="29" t="n">
        <f aca="false">2192.59+2373.87*I1479+0.0316653*N1479-15.7623*V1479+0.00202406*AA1479-0.000740146*E1479-0.00963493*(I1479*N1479)</f>
        <v>9257.89565745766</v>
      </c>
      <c r="AM1479" s="30" t="n">
        <f aca="false">5205.907083+122.0638992*I1479+13.609808*(N1479/1000)-1.245906883*AD1479+0.7746840854*AE1479-134.2474226*AC1479-1547.125689*IF(AND(B1479&gt;=DATE(2020,3,20),B1479&lt;=DATE(2020,6,26)),1,0)</f>
        <v>9145.8957634086</v>
      </c>
      <c r="AN1479" s="30" t="n">
        <f aca="false">IF(ISNUMBER(C1480),C1480,AN1480)-0.8328750492*(AD1481-AD1480)+3.274150872*(AE1481-AE1480)+0.7954612886*((IF(ISNUMBER(C1480),C1480,AN1480)-IF(ISNUMBER(C1479),C1479,AN1479))-(-0.8328750492*(AD1480-AD1479)+3.274150872*(AE1480-AE1479)))-1.394571582*AO1480+0.4181414112*AO1479</f>
        <v>10226.0654307907</v>
      </c>
      <c r="AP1479" s="31" t="n">
        <f aca="false">AQ1479+AR1478+'ARIMAX(1,1,1) Model'!$C$19*(AR1478-AR1477)+'ARIMAX(1,1,1) Model'!$C$20*AS1478</f>
        <v>9417.89277002341</v>
      </c>
      <c r="AQ1479" s="31" t="n">
        <f aca="false">'ARIMAX(1,1,1) Model'!$C$6*I1479+'ARIMAX(1,1,1) Model'!$C$7*N1479/1000+'ARIMAX(1,1,1) Model'!$C$8*AD1479+'ARIMAX(1,1,1) Model'!$C$9*AE1479+'ARIMAX(1,1,1) Model'!$C$10*AC1479+'ARIMAX(1,1,1) Model'!$C$11*IF(AND(B1479&gt;='ARIMAX(1,1,1) Model'!$C$25,B1479&lt;='ARIMAX(1,1,1) Model'!$C$26),1,0)+'ARIMAX(1,1,1) Model'!$C$12*E1479/1000+'ARIMAX(1,1,1) Model'!$C$13*V1479+'ARIMAX(1,1,1) Model'!$C$14*A1479+'ARIMAX(1,1,1) Model'!$C$15*SIN(2*PI()*A1479/'ARIMAX(1,1,1) Model'!$C$24)+'ARIMAX(1,1,1) Model'!$C$16*COS(2*PI()*A1479/'ARIMAX(1,1,1) Model'!$C$24)+'ARIMAX(1,1,1) Model'!$C$17*SIN(4*PI()*A1479/'ARIMAX(1,1,1) Model'!$C$24)+'ARIMAX(1,1,1) Model'!$C$18*COS(4*PI()*A1479/'ARIMAX(1,1,1) Model'!$C$24)</f>
        <v>2809.13629825639</v>
      </c>
      <c r="AR1479" s="31" t="n">
        <f aca="false">IF(ISNUMBER(C1479),C1479,AP1479)-AQ1479</f>
        <v>6631.86370174361</v>
      </c>
      <c r="AS1479" s="31" t="n">
        <f aca="false">IF(ISNUMBER(C1479),C1479-AP1479,0)</f>
        <v>23.1072299765856</v>
      </c>
      <c r="AT1479" s="32"/>
      <c r="AU1479" s="33"/>
      <c r="AV1479" s="33"/>
      <c r="AW1479" s="31"/>
      <c r="AX1479" s="31"/>
    </row>
    <row r="1480" customFormat="false" ht="16.5" hidden="false" customHeight="true" outlineLevel="0" collapsed="false">
      <c r="A1480" s="23" t="n">
        <v>1479</v>
      </c>
      <c r="B1480" s="24" t="n">
        <v>43623</v>
      </c>
      <c r="C1480" s="23" t="n">
        <v>9877</v>
      </c>
      <c r="D1480" s="25" t="n">
        <v>2818.14</v>
      </c>
      <c r="E1480" s="25" t="n">
        <v>223000</v>
      </c>
      <c r="F1480" s="25" t="n">
        <v>2437584</v>
      </c>
      <c r="G1480" s="25" t="n">
        <v>52.972</v>
      </c>
      <c r="H1480" s="25" t="n">
        <v>63.146</v>
      </c>
      <c r="I1480" s="25" t="n">
        <v>2.807</v>
      </c>
      <c r="J1480" s="25" t="n">
        <v>21111.6</v>
      </c>
      <c r="K1480" s="25" t="n">
        <v>775609</v>
      </c>
      <c r="L1480" s="25" t="n">
        <v>1013</v>
      </c>
      <c r="M1480" s="25" t="n">
        <v>16.968</v>
      </c>
      <c r="N1480" s="25" t="n">
        <v>272379</v>
      </c>
      <c r="O1480" s="25" t="n">
        <v>14290</v>
      </c>
      <c r="P1480" s="25" t="n">
        <v>4007042</v>
      </c>
      <c r="Q1480" s="25" t="n">
        <v>194000</v>
      </c>
      <c r="R1480" s="25" t="n">
        <v>21102</v>
      </c>
      <c r="S1480" s="25" t="n">
        <v>13.668</v>
      </c>
      <c r="T1480" s="25" t="n">
        <v>136.1</v>
      </c>
      <c r="U1480" s="25" t="n">
        <v>16</v>
      </c>
      <c r="V1480" s="25" t="n">
        <v>86.8</v>
      </c>
      <c r="W1480" s="25" t="n">
        <v>116.499275</v>
      </c>
      <c r="X1480" s="25" t="n">
        <v>2.22222222222222</v>
      </c>
      <c r="Y1480" s="25" t="n">
        <v>2.59812426567078</v>
      </c>
      <c r="Z1480" s="25" t="n">
        <v>66.7137680053711</v>
      </c>
      <c r="AA1480" s="25" t="n">
        <v>328794</v>
      </c>
      <c r="AB1480" s="26"/>
      <c r="AC1480" s="27" t="n">
        <v>0</v>
      </c>
      <c r="AD1480" s="28" t="n">
        <v>10.8</v>
      </c>
      <c r="AE1480" s="28" t="n">
        <v>42.9</v>
      </c>
      <c r="AF1480" s="27"/>
      <c r="AG1480" s="29" t="n">
        <f aca="false">6753.47943187+0.36116788*I1480+0.01252571*N1480-22.85359542*V1480+0.00407811*AA1480-0.00067349*E1480</f>
        <v>9373.21134108316</v>
      </c>
      <c r="AH1480" s="29" t="n">
        <f aca="false">A1480*'Simple Linear Regression'!$B$18+'Simple Linear Regression'!$B$17</f>
        <v>9146.97819403467</v>
      </c>
      <c r="AI1480" s="29" t="n">
        <f aca="false">7491.3971+0.0137554*N1480-0.00058829*E1480-34.3283*V1480+0.30565*L1480+54.6031*M1480</f>
        <v>9363.3229374</v>
      </c>
      <c r="AJ1480" s="29" t="n">
        <f aca="false">7491.3971-0.00058829*E1480+0.30565*L1480+54.6031*M1480+0.0137554*N1480-34.3283*V1480</f>
        <v>9363.3229374</v>
      </c>
      <c r="AK1480" s="30" t="n">
        <f aca="false">11611.58410651-152.38769329*I754+0.00324611*N754-2.92151591*V754-0.00770426*AA754-0.00077781*E754</f>
        <v>9301.86101327846</v>
      </c>
      <c r="AL1480" s="29" t="n">
        <f aca="false">2192.59+2373.87*I1480+0.0316653*N1480-15.7623*V1480+0.00202406*AA1480-0.000740146*E1480-0.00963493*(I1480*N1480)</f>
        <v>9246.72668043471</v>
      </c>
      <c r="AM1480" s="30" t="n">
        <f aca="false">5205.907083+122.0638992*I1480+13.609808*(N1480/1000)-1.245906883*AD1480+0.7746840854*AE1480-134.2474226*AC1480-1547.125689*IF(AND(B1480&gt;=DATE(2020,3,20),B1480&lt;=DATE(2020,6,26)),1,0)</f>
        <v>9275.34449421366</v>
      </c>
      <c r="AN1480" s="30" t="n">
        <f aca="false">IF(ISNUMBER(C1481),C1481,AN1481)-0.8328750492*(AD1482-AD1481)+3.274150872*(AE1482-AE1481)+0.7954612886*((IF(ISNUMBER(C1481),C1481,AN1481)-IF(ISNUMBER(C1480),C1480,AN1480))-(-0.8328750492*(AD1481-AD1480)+3.274150872*(AE1481-AE1480)))-1.394571582*AO1481+0.4181414112*AO1480</f>
        <v>10004.4237179256</v>
      </c>
      <c r="AP1480" s="31" t="n">
        <f aca="false">AQ1480+AR1479+'ARIMAX(1,1,1) Model'!$C$19*(AR1479-AR1478)+'ARIMAX(1,1,1) Model'!$C$20*AS1479</f>
        <v>9544.55544991336</v>
      </c>
      <c r="AQ1480" s="31" t="n">
        <f aca="false">'ARIMAX(1,1,1) Model'!$C$6*I1480+'ARIMAX(1,1,1) Model'!$C$7*N1480/1000+'ARIMAX(1,1,1) Model'!$C$8*AD1480+'ARIMAX(1,1,1) Model'!$C$9*AE1480+'ARIMAX(1,1,1) Model'!$C$10*AC1480+'ARIMAX(1,1,1) Model'!$C$11*IF(AND(B1480&gt;='ARIMAX(1,1,1) Model'!$C$25,B1480&lt;='ARIMAX(1,1,1) Model'!$C$26),1,0)+'ARIMAX(1,1,1) Model'!$C$12*E1480/1000+'ARIMAX(1,1,1) Model'!$C$13*V1480+'ARIMAX(1,1,1) Model'!$C$14*A1480+'ARIMAX(1,1,1) Model'!$C$15*SIN(2*PI()*A1480/'ARIMAX(1,1,1) Model'!$C$24)+'ARIMAX(1,1,1) Model'!$C$16*COS(2*PI()*A1480/'ARIMAX(1,1,1) Model'!$C$24)+'ARIMAX(1,1,1) Model'!$C$17*SIN(4*PI()*A1480/'ARIMAX(1,1,1) Model'!$C$24)+'ARIMAX(1,1,1) Model'!$C$18*COS(4*PI()*A1480/'ARIMAX(1,1,1) Model'!$C$24)</f>
        <v>2921.4601661317</v>
      </c>
      <c r="AR1480" s="31" t="n">
        <f aca="false">IF(ISNUMBER(C1480),C1480,AP1480)-AQ1480</f>
        <v>6955.5398338683</v>
      </c>
      <c r="AS1480" s="31" t="n">
        <f aca="false">IF(ISNUMBER(C1480),C1480-AP1480,0)</f>
        <v>332.444550086644</v>
      </c>
      <c r="AT1480" s="32"/>
      <c r="AU1480" s="33"/>
      <c r="AV1480" s="33"/>
      <c r="AW1480" s="31"/>
      <c r="AX1480" s="31"/>
    </row>
    <row r="1481" customFormat="false" ht="16.5" hidden="false" customHeight="true" outlineLevel="0" collapsed="false">
      <c r="A1481" s="23" t="n">
        <v>1480</v>
      </c>
      <c r="B1481" s="24" t="n">
        <v>43630</v>
      </c>
      <c r="C1481" s="23" t="n">
        <v>9928</v>
      </c>
      <c r="D1481" s="25" t="n">
        <v>2886.182</v>
      </c>
      <c r="E1481" s="25" t="n">
        <v>226000</v>
      </c>
      <c r="F1481" s="25" t="n">
        <v>2555226.57142857</v>
      </c>
      <c r="G1481" s="25" t="n">
        <v>52.522</v>
      </c>
      <c r="H1481" s="25" t="n">
        <v>63.188</v>
      </c>
      <c r="I1481" s="25" t="n">
        <v>2.732</v>
      </c>
      <c r="J1481" s="25" t="n">
        <v>21111.6</v>
      </c>
      <c r="K1481" s="25" t="n">
        <v>742566</v>
      </c>
      <c r="L1481" s="25" t="n">
        <v>1013</v>
      </c>
      <c r="M1481" s="25" t="n">
        <v>16.968</v>
      </c>
      <c r="N1481" s="25" t="n">
        <v>272379</v>
      </c>
      <c r="O1481" s="25" t="n">
        <v>14290</v>
      </c>
      <c r="P1481" s="25" t="n">
        <v>4007042</v>
      </c>
      <c r="Q1481" s="25" t="n">
        <v>194000</v>
      </c>
      <c r="R1481" s="25" t="n">
        <v>21102</v>
      </c>
      <c r="S1481" s="25" t="n">
        <v>13.668</v>
      </c>
      <c r="T1481" s="25" t="n">
        <v>136.1</v>
      </c>
      <c r="U1481" s="25" t="n">
        <v>16</v>
      </c>
      <c r="V1481" s="25" t="n">
        <v>86.8</v>
      </c>
      <c r="W1481" s="25" t="n">
        <v>116.06226</v>
      </c>
      <c r="X1481" s="25" t="n">
        <v>2.22222222222222</v>
      </c>
      <c r="Y1481" s="25" t="n">
        <v>2.59812426567078</v>
      </c>
      <c r="Z1481" s="25" t="n">
        <v>66.7137680053711</v>
      </c>
      <c r="AA1481" s="25" t="n">
        <v>328794</v>
      </c>
      <c r="AB1481" s="26"/>
      <c r="AC1481" s="27" t="n">
        <v>0</v>
      </c>
      <c r="AD1481" s="28" t="n">
        <v>4.3</v>
      </c>
      <c r="AE1481" s="28" t="n">
        <v>37.7</v>
      </c>
      <c r="AF1481" s="27"/>
      <c r="AG1481" s="29" t="n">
        <f aca="false">6753.47943187+0.36116788*I1481+0.01252571*N1481-22.85359542*V1481+0.00407811*AA1481-0.00067349*E1481</f>
        <v>9371.16378349216</v>
      </c>
      <c r="AH1481" s="29" t="n">
        <f aca="false">A1481*'Simple Linear Regression'!$B$18+'Simple Linear Regression'!$B$17</f>
        <v>9147.83123111858</v>
      </c>
      <c r="AI1481" s="29" t="n">
        <f aca="false">7491.3971+0.0137554*N1481-0.00058829*E1481-34.3283*V1481+0.30565*L1481+54.6031*M1481</f>
        <v>9361.5580674</v>
      </c>
      <c r="AJ1481" s="29" t="n">
        <f aca="false">7491.3971-0.00058829*E1481+0.30565*L1481+54.6031*M1481+0.0137554*N1481-34.3283*V1481</f>
        <v>9361.5580674</v>
      </c>
      <c r="AK1481" s="30" t="n">
        <f aca="false">11611.58410651-152.38769329*I755+0.00324611*N755-2.92151591*V755-0.00770426*AA755-0.00077781*E755</f>
        <v>9277.76155856288</v>
      </c>
      <c r="AL1481" s="29" t="n">
        <f aca="false">2192.59+2373.87*I1481+0.0316653*N1481-15.7623*V1481+0.00202406*AA1481-0.000740146*E1481-0.00963493*(I1481*N1481)</f>
        <v>9263.29243731996</v>
      </c>
      <c r="AM1481" s="30" t="n">
        <f aca="false">5205.907083+122.0638992*I1481+13.609808*(N1481/1000)-1.245906883*AD1481+0.7746840854*AE1481-134.2474226*AC1481-1547.125689*IF(AND(B1481&gt;=DATE(2020,3,20),B1481&lt;=DATE(2020,6,26)),1,0)</f>
        <v>9270.25973926908</v>
      </c>
      <c r="AN1481" s="30" t="n">
        <f aca="false">IF(ISNUMBER(C1482),C1482,AN1482)-0.8328750492*(AD1483-AD1482)+3.274150872*(AE1483-AE1482)+0.7954612886*((IF(ISNUMBER(C1482),C1482,AN1482)-IF(ISNUMBER(C1481),C1481,AN1481))-(-0.8328750492*(AD1482-AD1481)+3.274150872*(AE1482-AE1481)))-1.394571582*AO1482+0.4181414112*AO1481</f>
        <v>9136.46716721081</v>
      </c>
      <c r="AP1481" s="31" t="n">
        <f aca="false">AQ1481+AR1480+'ARIMAX(1,1,1) Model'!$C$19*(AR1480-AR1479)+'ARIMAX(1,1,1) Model'!$C$20*AS1480</f>
        <v>9599.0257027441</v>
      </c>
      <c r="AQ1481" s="31" t="n">
        <f aca="false">'ARIMAX(1,1,1) Model'!$C$6*I1481+'ARIMAX(1,1,1) Model'!$C$7*N1481/1000+'ARIMAX(1,1,1) Model'!$C$8*AD1481+'ARIMAX(1,1,1) Model'!$C$9*AE1481+'ARIMAX(1,1,1) Model'!$C$10*AC1481+'ARIMAX(1,1,1) Model'!$C$11*IF(AND(B1481&gt;='ARIMAX(1,1,1) Model'!$C$25,B1481&lt;='ARIMAX(1,1,1) Model'!$C$26),1,0)+'ARIMAX(1,1,1) Model'!$C$12*E1481/1000+'ARIMAX(1,1,1) Model'!$C$13*V1481+'ARIMAX(1,1,1) Model'!$C$14*A1481+'ARIMAX(1,1,1) Model'!$C$15*SIN(2*PI()*A1481/'ARIMAX(1,1,1) Model'!$C$24)+'ARIMAX(1,1,1) Model'!$C$16*COS(2*PI()*A1481/'ARIMAX(1,1,1) Model'!$C$24)+'ARIMAX(1,1,1) Model'!$C$17*SIN(4*PI()*A1481/'ARIMAX(1,1,1) Model'!$C$24)+'ARIMAX(1,1,1) Model'!$C$18*COS(4*PI()*A1481/'ARIMAX(1,1,1) Model'!$C$24)</f>
        <v>2911.14505399985</v>
      </c>
      <c r="AR1481" s="31" t="n">
        <f aca="false">IF(ISNUMBER(C1481),C1481,AP1481)-AQ1481</f>
        <v>7016.85494600015</v>
      </c>
      <c r="AS1481" s="31" t="n">
        <f aca="false">IF(ISNUMBER(C1481),C1481-AP1481,0)</f>
        <v>328.974297255902</v>
      </c>
      <c r="AT1481" s="32"/>
      <c r="AU1481" s="33"/>
      <c r="AV1481" s="33"/>
      <c r="AW1481" s="31"/>
      <c r="AX1481" s="31"/>
    </row>
    <row r="1482" customFormat="false" ht="16.5" hidden="false" customHeight="true" outlineLevel="0" collapsed="false">
      <c r="A1482" s="23" t="n">
        <v>1481</v>
      </c>
      <c r="B1482" s="24" t="n">
        <v>43637</v>
      </c>
      <c r="C1482" s="23" t="n">
        <v>9466</v>
      </c>
      <c r="D1482" s="25" t="n">
        <v>2927.704</v>
      </c>
      <c r="E1482" s="25" t="n">
        <v>217000</v>
      </c>
      <c r="F1482" s="25" t="n">
        <v>2597323.85714286</v>
      </c>
      <c r="G1482" s="25" t="n">
        <v>54.754</v>
      </c>
      <c r="H1482" s="25" t="n">
        <v>64.038</v>
      </c>
      <c r="I1482" s="25" t="n">
        <v>2.67</v>
      </c>
      <c r="J1482" s="25" t="n">
        <v>21111.6</v>
      </c>
      <c r="K1482" s="25" t="n">
        <v>742566</v>
      </c>
      <c r="L1482" s="25" t="n">
        <v>1013</v>
      </c>
      <c r="M1482" s="25" t="n">
        <v>17.967</v>
      </c>
      <c r="N1482" s="25" t="n">
        <v>273413</v>
      </c>
      <c r="O1482" s="25" t="n">
        <v>14290</v>
      </c>
      <c r="P1482" s="25" t="n">
        <v>4051283</v>
      </c>
      <c r="Q1482" s="25" t="n">
        <v>194000</v>
      </c>
      <c r="R1482" s="25" t="n">
        <v>21102</v>
      </c>
      <c r="S1482" s="25" t="n">
        <v>13.668</v>
      </c>
      <c r="T1482" s="25" t="n">
        <v>136.1</v>
      </c>
      <c r="U1482" s="25" t="n">
        <v>16</v>
      </c>
      <c r="V1482" s="25" t="n">
        <v>86.8</v>
      </c>
      <c r="W1482" s="25" t="n">
        <v>115.57014</v>
      </c>
      <c r="X1482" s="25" t="n">
        <v>2.22222222222222</v>
      </c>
      <c r="Y1482" s="25" t="n">
        <v>2.45308208465576</v>
      </c>
      <c r="Z1482" s="25" t="n">
        <v>66.7137680053711</v>
      </c>
      <c r="AA1482" s="25" t="n">
        <v>328794</v>
      </c>
      <c r="AB1482" s="26"/>
      <c r="AC1482" s="27" t="n">
        <v>0</v>
      </c>
      <c r="AD1482" s="28" t="n">
        <v>8.9</v>
      </c>
      <c r="AE1482" s="28" t="n">
        <v>47</v>
      </c>
      <c r="AF1482" s="27"/>
      <c r="AG1482" s="29" t="n">
        <f aca="false">6753.47943187+0.36116788*I1482+0.01252571*N1482-22.85359542*V1482+0.00407811*AA1482-0.00067349*E1482</f>
        <v>9390.1543852236</v>
      </c>
      <c r="AH1482" s="29" t="n">
        <f aca="false">A1482*'Simple Linear Regression'!$B$18+'Simple Linear Regression'!$B$17</f>
        <v>9148.68426820248</v>
      </c>
      <c r="AI1482" s="29" t="n">
        <f aca="false">7491.3971+0.0137554*N1482-0.00058829*E1482-34.3283*V1482+0.30565*L1482+54.6031*M1482</f>
        <v>9435.6242579</v>
      </c>
      <c r="AJ1482" s="29" t="n">
        <f aca="false">7491.3971-0.00058829*E1482+0.30565*L1482+54.6031*M1482+0.0137554*N1482-34.3283*V1482</f>
        <v>9435.6242579</v>
      </c>
      <c r="AK1482" s="30" t="n">
        <f aca="false">11611.58410651-152.38769329*I756+0.00324611*N756-2.92151591*V756-0.00770426*AA756-0.00077781*E756</f>
        <v>9329.46750116907</v>
      </c>
      <c r="AL1482" s="29" t="n">
        <f aca="false">2192.59+2373.87*I1482+0.0316653*N1482-15.7623*V1482+0.00202406*AA1482-0.000740146*E1482-0.00963493*(I1482*N1482)</f>
        <v>9291.6256705797</v>
      </c>
      <c r="AM1482" s="30" t="n">
        <f aca="false">5205.907083+122.0638992*I1482+13.609808*(N1482/1000)-1.245906883*AD1482+0.7746840854*AE1482-134.2474226*AC1482-1547.125689*IF(AND(B1482&gt;=DATE(2020,3,20),B1482&lt;=DATE(2020,6,26)),1,0)</f>
        <v>9278.2377093231</v>
      </c>
      <c r="AN1482" s="30" t="n">
        <f aca="false">IF(ISNUMBER(C1483),C1483,AN1483)-0.8328750492*(AD1484-AD1483)+3.274150872*(AE1484-AE1483)+0.7954612886*((IF(ISNUMBER(C1483),C1483,AN1483)-IF(ISNUMBER(C1482),C1482,AN1482))-(-0.8328750492*(AD1483-AD1482)+3.274150872*(AE1483-AE1482)))-1.394571582*AO1483+0.4181414112*AO1482</f>
        <v>9523.26014980482</v>
      </c>
      <c r="AP1482" s="31" t="n">
        <f aca="false">AQ1482+AR1481+'ARIMAX(1,1,1) Model'!$C$19*(AR1481-AR1480)+'ARIMAX(1,1,1) Model'!$C$20*AS1481</f>
        <v>9676.83115242323</v>
      </c>
      <c r="AQ1482" s="31" t="n">
        <f aca="false">'ARIMAX(1,1,1) Model'!$C$6*I1482+'ARIMAX(1,1,1) Model'!$C$7*N1482/1000+'ARIMAX(1,1,1) Model'!$C$8*AD1482+'ARIMAX(1,1,1) Model'!$C$9*AE1482+'ARIMAX(1,1,1) Model'!$C$10*AC1482+'ARIMAX(1,1,1) Model'!$C$11*IF(AND(B1482&gt;='ARIMAX(1,1,1) Model'!$C$25,B1482&lt;='ARIMAX(1,1,1) Model'!$C$26),1,0)+'ARIMAX(1,1,1) Model'!$C$12*E1482/1000+'ARIMAX(1,1,1) Model'!$C$13*V1482+'ARIMAX(1,1,1) Model'!$C$14*A1482+'ARIMAX(1,1,1) Model'!$C$15*SIN(2*PI()*A1482/'ARIMAX(1,1,1) Model'!$C$24)+'ARIMAX(1,1,1) Model'!$C$16*COS(2*PI()*A1482/'ARIMAX(1,1,1) Model'!$C$24)+'ARIMAX(1,1,1) Model'!$C$17*SIN(4*PI()*A1482/'ARIMAX(1,1,1) Model'!$C$24)+'ARIMAX(1,1,1) Model'!$C$18*COS(4*PI()*A1482/'ARIMAX(1,1,1) Model'!$C$24)</f>
        <v>2950.10037590435</v>
      </c>
      <c r="AR1482" s="31" t="n">
        <f aca="false">IF(ISNUMBER(C1482),C1482,AP1482)-AQ1482</f>
        <v>6515.89962409565</v>
      </c>
      <c r="AS1482" s="31" t="n">
        <f aca="false">IF(ISNUMBER(C1482),C1482-AP1482,0)</f>
        <v>-210.831152423232</v>
      </c>
      <c r="AT1482" s="32"/>
      <c r="AU1482" s="33"/>
      <c r="AV1482" s="33"/>
      <c r="AW1482" s="31"/>
      <c r="AX1482" s="31"/>
    </row>
    <row r="1483" customFormat="false" ht="16.5" hidden="false" customHeight="true" outlineLevel="0" collapsed="false">
      <c r="A1483" s="23" t="n">
        <v>1482</v>
      </c>
      <c r="B1483" s="24" t="n">
        <v>43644</v>
      </c>
      <c r="C1483" s="23" t="n">
        <v>9492</v>
      </c>
      <c r="D1483" s="25" t="n">
        <v>2928.638</v>
      </c>
      <c r="E1483" s="25" t="n">
        <v>234000</v>
      </c>
      <c r="F1483" s="25" t="n">
        <v>2622505.42857143</v>
      </c>
      <c r="G1483" s="25" t="n">
        <v>58.382</v>
      </c>
      <c r="H1483" s="25" t="n">
        <v>66.51</v>
      </c>
      <c r="I1483" s="25" t="n">
        <v>2.654</v>
      </c>
      <c r="J1483" s="25" t="n">
        <v>21111.6</v>
      </c>
      <c r="K1483" s="25" t="n">
        <v>742566</v>
      </c>
      <c r="L1483" s="25" t="n">
        <v>1013</v>
      </c>
      <c r="M1483" s="25" t="n">
        <v>17.967</v>
      </c>
      <c r="N1483" s="25" t="n">
        <v>273413</v>
      </c>
      <c r="O1483" s="25" t="n">
        <v>14290</v>
      </c>
      <c r="P1483" s="25" t="n">
        <v>4051283</v>
      </c>
      <c r="Q1483" s="25" t="n">
        <v>194000</v>
      </c>
      <c r="R1483" s="25" t="n">
        <v>21102</v>
      </c>
      <c r="S1483" s="25" t="n">
        <v>13.668</v>
      </c>
      <c r="T1483" s="25" t="n">
        <v>136.1</v>
      </c>
      <c r="U1483" s="25" t="n">
        <v>16</v>
      </c>
      <c r="V1483" s="25" t="n">
        <v>86.8</v>
      </c>
      <c r="W1483" s="25" t="n">
        <v>115.45586</v>
      </c>
      <c r="X1483" s="25" t="n">
        <v>2.22222222222222</v>
      </c>
      <c r="Y1483" s="25" t="n">
        <v>2.45308208465576</v>
      </c>
      <c r="Z1483" s="25" t="n">
        <v>66.7137680053711</v>
      </c>
      <c r="AA1483" s="25" t="n">
        <v>328794</v>
      </c>
      <c r="AB1483" s="26"/>
      <c r="AC1483" s="27" t="n">
        <v>0</v>
      </c>
      <c r="AD1483" s="28" t="n">
        <v>0</v>
      </c>
      <c r="AE1483" s="28" t="n">
        <v>62.8</v>
      </c>
      <c r="AF1483" s="27"/>
      <c r="AG1483" s="29" t="n">
        <f aca="false">6753.47943187+0.36116788*I1483+0.01252571*N1483-22.85359542*V1483+0.00407811*AA1483-0.00067349*E1483</f>
        <v>9378.69927653752</v>
      </c>
      <c r="AH1483" s="29" t="n">
        <f aca="false">A1483*'Simple Linear Regression'!$B$18+'Simple Linear Regression'!$B$17</f>
        <v>9149.53730528638</v>
      </c>
      <c r="AI1483" s="29" t="n">
        <f aca="false">7491.3971+0.0137554*N1483-0.00058829*E1483-34.3283*V1483+0.30565*L1483+54.6031*M1483</f>
        <v>9425.6233279</v>
      </c>
      <c r="AJ1483" s="29" t="n">
        <f aca="false">7491.3971-0.00058829*E1483+0.30565*L1483+54.6031*M1483+0.0137554*N1483-34.3283*V1483</f>
        <v>9425.6233279</v>
      </c>
      <c r="AK1483" s="30" t="n">
        <f aca="false">11611.58410651-152.38769329*I757+0.00324611*N757-2.92151591*V757-0.00770426*AA757-0.00077781*E757</f>
        <v>9337.62340658119</v>
      </c>
      <c r="AL1483" s="29" t="n">
        <f aca="false">2192.59+2373.87*I1483+0.0316653*N1483-15.7623*V1483+0.00202406*AA1483-0.000740146*E1483-0.00963493*(I1483*N1483)</f>
        <v>9283.21031043714</v>
      </c>
      <c r="AM1483" s="30" t="n">
        <f aca="false">5205.907083+122.0638992*I1483+13.609808*(N1483/1000)-1.245906883*AD1483+0.7746840854*AE1483-134.2474226*AC1483-1547.125689*IF(AND(B1483&gt;=DATE(2020,3,20),B1483&lt;=DATE(2020,6,26)),1,0)</f>
        <v>9299.61326674392</v>
      </c>
      <c r="AN1483" s="30" t="n">
        <f aca="false">IF(ISNUMBER(C1484),C1484,AN1484)-0.8328750492*(AD1485-AD1484)+3.274150872*(AE1485-AE1484)+0.7954612886*((IF(ISNUMBER(C1484),C1484,AN1484)-IF(ISNUMBER(C1483),C1483,AN1483))-(-0.8328750492*(AD1484-AD1483)+3.274150872*(AE1484-AE1483)))-1.394571582*AO1484+0.4181414112*AO1483</f>
        <v>9914.85199389015</v>
      </c>
      <c r="AP1483" s="31" t="n">
        <f aca="false">AQ1483+AR1482+'ARIMAX(1,1,1) Model'!$C$19*(AR1482-AR1481)+'ARIMAX(1,1,1) Model'!$C$20*AS1482</f>
        <v>9620.50854024891</v>
      </c>
      <c r="AQ1483" s="31" t="n">
        <f aca="false">'ARIMAX(1,1,1) Model'!$C$6*I1483+'ARIMAX(1,1,1) Model'!$C$7*N1483/1000+'ARIMAX(1,1,1) Model'!$C$8*AD1483+'ARIMAX(1,1,1) Model'!$C$9*AE1483+'ARIMAX(1,1,1) Model'!$C$10*AC1483+'ARIMAX(1,1,1) Model'!$C$11*IF(AND(B1483&gt;='ARIMAX(1,1,1) Model'!$C$25,B1483&lt;='ARIMAX(1,1,1) Model'!$C$26),1,0)+'ARIMAX(1,1,1) Model'!$C$12*E1483/1000+'ARIMAX(1,1,1) Model'!$C$13*V1483+'ARIMAX(1,1,1) Model'!$C$14*A1483+'ARIMAX(1,1,1) Model'!$C$15*SIN(2*PI()*A1483/'ARIMAX(1,1,1) Model'!$C$24)+'ARIMAX(1,1,1) Model'!$C$16*COS(2*PI()*A1483/'ARIMAX(1,1,1) Model'!$C$24)+'ARIMAX(1,1,1) Model'!$C$17*SIN(4*PI()*A1483/'ARIMAX(1,1,1) Model'!$C$24)+'ARIMAX(1,1,1) Model'!$C$18*COS(4*PI()*A1483/'ARIMAX(1,1,1) Model'!$C$24)</f>
        <v>2963.70227312123</v>
      </c>
      <c r="AR1483" s="31" t="n">
        <f aca="false">IF(ISNUMBER(C1483),C1483,AP1483)-AQ1483</f>
        <v>6528.29772687877</v>
      </c>
      <c r="AS1483" s="31" t="n">
        <f aca="false">IF(ISNUMBER(C1483),C1483-AP1483,0)</f>
        <v>-128.508540248913</v>
      </c>
      <c r="AT1483" s="32"/>
      <c r="AU1483" s="33"/>
      <c r="AV1483" s="33"/>
      <c r="AW1483" s="31"/>
      <c r="AX1483" s="31"/>
    </row>
    <row r="1484" customFormat="false" ht="16.5" hidden="false" customHeight="true" outlineLevel="0" collapsed="false">
      <c r="A1484" s="23" t="n">
        <v>1483</v>
      </c>
      <c r="B1484" s="24" t="n">
        <v>43651</v>
      </c>
      <c r="C1484" s="23" t="n">
        <v>9754</v>
      </c>
      <c r="D1484" s="25" t="n">
        <v>2980.8925</v>
      </c>
      <c r="E1484" s="25" t="n">
        <v>226000</v>
      </c>
      <c r="F1484" s="25" t="n">
        <v>2375011.57142857</v>
      </c>
      <c r="G1484" s="25" t="n">
        <v>57.3233333333333</v>
      </c>
      <c r="H1484" s="25" t="n">
        <v>63.84</v>
      </c>
      <c r="I1484" s="25" t="n">
        <v>2.713</v>
      </c>
      <c r="J1484" s="25" t="n">
        <v>21111.6</v>
      </c>
      <c r="K1484" s="25" t="n">
        <v>742566</v>
      </c>
      <c r="L1484" s="25" t="n">
        <v>1013</v>
      </c>
      <c r="M1484" s="25" t="n">
        <v>17.967</v>
      </c>
      <c r="N1484" s="25" t="n">
        <v>273413</v>
      </c>
      <c r="O1484" s="25" t="n">
        <v>14290</v>
      </c>
      <c r="P1484" s="25" t="n">
        <v>4051283</v>
      </c>
      <c r="Q1484" s="25" t="n">
        <v>360000</v>
      </c>
      <c r="R1484" s="25" t="n">
        <v>21102</v>
      </c>
      <c r="S1484" s="25" t="n">
        <v>13.668</v>
      </c>
      <c r="T1484" s="25" t="n">
        <v>136.1</v>
      </c>
      <c r="U1484" s="25" t="n">
        <v>16</v>
      </c>
      <c r="V1484" s="25" t="n">
        <v>88.7</v>
      </c>
      <c r="W1484" s="25" t="n">
        <v>114.62002</v>
      </c>
      <c r="X1484" s="25" t="n">
        <v>2.22222222222222</v>
      </c>
      <c r="Y1484" s="25" t="n">
        <v>2.45308208465576</v>
      </c>
      <c r="Z1484" s="25" t="n">
        <v>66.7137680053711</v>
      </c>
      <c r="AA1484" s="25" t="n">
        <v>328794</v>
      </c>
      <c r="AB1484" s="26"/>
      <c r="AC1484" s="27" t="n">
        <v>1</v>
      </c>
      <c r="AD1484" s="28" t="n">
        <v>0</v>
      </c>
      <c r="AE1484" s="28" t="n">
        <v>80.4</v>
      </c>
      <c r="AF1484" s="27"/>
      <c r="AG1484" s="29" t="n">
        <f aca="false">6753.47943187+0.36116788*I1484+0.01252571*N1484-22.85359542*V1484+0.00407811*AA1484-0.00067349*E1484</f>
        <v>9340.68667414444</v>
      </c>
      <c r="AH1484" s="29" t="n">
        <f aca="false">A1484*'Simple Linear Regression'!$B$18+'Simple Linear Regression'!$B$17</f>
        <v>9150.39034237029</v>
      </c>
      <c r="AI1484" s="29" t="n">
        <f aca="false">7491.3971+0.0137554*N1484-0.00058829*E1484-34.3283*V1484+0.30565*L1484+54.6031*M1484</f>
        <v>9365.1058779</v>
      </c>
      <c r="AJ1484" s="29" t="n">
        <f aca="false">7491.3971-0.00058829*E1484+0.30565*L1484+54.6031*M1484+0.0137554*N1484-34.3283*V1484</f>
        <v>9365.1058779</v>
      </c>
      <c r="AK1484" s="30" t="n">
        <f aca="false">11611.58410651-152.38769329*I758+0.00324611*N758-2.92151591*V758-0.00770426*AA758-0.00077781*E758</f>
        <v>9334.78412892061</v>
      </c>
      <c r="AL1484" s="29" t="n">
        <f aca="false">2192.59+2373.87*I1484+0.0316653*N1484-15.7623*V1484+0.00202406*AA1484-0.000740146*E1484-0.00963493*(I1484*N1484)</f>
        <v>9243.81684658783</v>
      </c>
      <c r="AM1484" s="30" t="n">
        <f aca="false">5205.907083+122.0638992*I1484+13.609808*(N1484/1000)-1.245906883*AD1484+0.7746840854*AE1484-134.2474226*AC1484-1547.125689*IF(AND(B1484&gt;=DATE(2020,3,20),B1484&lt;=DATE(2020,6,26)),1,0)</f>
        <v>9186.20205409976</v>
      </c>
      <c r="AN1484" s="30" t="n">
        <f aca="false">IF(ISNUMBER(C1485),C1485,AN1485)-0.8328750492*(AD1486-AD1485)+3.274150872*(AE1486-AE1485)+0.7954612886*((IF(ISNUMBER(C1485),C1485,AN1485)-IF(ISNUMBER(C1484),C1484,AN1484))-(-0.8328750492*(AD1485-AD1484)+3.274150872*(AE1485-AE1484)))-1.394571582*AO1485+0.4181414112*AO1484</f>
        <v>8846.47446491477</v>
      </c>
      <c r="AP1484" s="31" t="n">
        <f aca="false">AQ1484+AR1483+'ARIMAX(1,1,1) Model'!$C$19*(AR1483-AR1482)+'ARIMAX(1,1,1) Model'!$C$20*AS1483</f>
        <v>9549.42459690162</v>
      </c>
      <c r="AQ1484" s="31" t="n">
        <f aca="false">'ARIMAX(1,1,1) Model'!$C$6*I1484+'ARIMAX(1,1,1) Model'!$C$7*N1484/1000+'ARIMAX(1,1,1) Model'!$C$8*AD1484+'ARIMAX(1,1,1) Model'!$C$9*AE1484+'ARIMAX(1,1,1) Model'!$C$10*AC1484+'ARIMAX(1,1,1) Model'!$C$11*IF(AND(B1484&gt;='ARIMAX(1,1,1) Model'!$C$25,B1484&lt;='ARIMAX(1,1,1) Model'!$C$26),1,0)+'ARIMAX(1,1,1) Model'!$C$12*E1484/1000+'ARIMAX(1,1,1) Model'!$C$13*V1484+'ARIMAX(1,1,1) Model'!$C$14*A1484+'ARIMAX(1,1,1) Model'!$C$15*SIN(2*PI()*A1484/'ARIMAX(1,1,1) Model'!$C$24)+'ARIMAX(1,1,1) Model'!$C$16*COS(2*PI()*A1484/'ARIMAX(1,1,1) Model'!$C$24)+'ARIMAX(1,1,1) Model'!$C$17*SIN(4*PI()*A1484/'ARIMAX(1,1,1) Model'!$C$24)+'ARIMAX(1,1,1) Model'!$C$18*COS(4*PI()*A1484/'ARIMAX(1,1,1) Model'!$C$24)</f>
        <v>2904.24924743563</v>
      </c>
      <c r="AR1484" s="31" t="n">
        <f aca="false">IF(ISNUMBER(C1484),C1484,AP1484)-AQ1484</f>
        <v>6849.75075256437</v>
      </c>
      <c r="AS1484" s="31" t="n">
        <f aca="false">IF(ISNUMBER(C1484),C1484-AP1484,0)</f>
        <v>204.575403098379</v>
      </c>
      <c r="AT1484" s="32"/>
      <c r="AU1484" s="33"/>
      <c r="AV1484" s="33"/>
      <c r="AW1484" s="31"/>
      <c r="AX1484" s="31"/>
    </row>
    <row r="1485" customFormat="false" ht="16.5" hidden="false" customHeight="true" outlineLevel="0" collapsed="false">
      <c r="A1485" s="23" t="n">
        <v>1484</v>
      </c>
      <c r="B1485" s="24" t="n">
        <v>43658</v>
      </c>
      <c r="C1485" s="23" t="n">
        <v>9214</v>
      </c>
      <c r="D1485" s="25" t="n">
        <v>2992.466</v>
      </c>
      <c r="E1485" s="25" t="n">
        <v>215000</v>
      </c>
      <c r="F1485" s="25" t="n">
        <v>2605387.85714286</v>
      </c>
      <c r="G1485" s="25" t="n">
        <v>59.024</v>
      </c>
      <c r="H1485" s="25" t="n">
        <v>65.978</v>
      </c>
      <c r="I1485" s="25" t="n">
        <v>2.743</v>
      </c>
      <c r="J1485" s="25" t="n">
        <v>21111.6</v>
      </c>
      <c r="K1485" s="25" t="n">
        <v>834429</v>
      </c>
      <c r="L1485" s="25" t="n">
        <v>986</v>
      </c>
      <c r="M1485" s="25" t="n">
        <v>17.967</v>
      </c>
      <c r="N1485" s="25" t="n">
        <v>273413</v>
      </c>
      <c r="O1485" s="25" t="n">
        <v>14353.3</v>
      </c>
      <c r="P1485" s="25" t="n">
        <v>4051283</v>
      </c>
      <c r="Q1485" s="25" t="n">
        <v>360000</v>
      </c>
      <c r="R1485" s="25" t="n">
        <v>21102</v>
      </c>
      <c r="S1485" s="25" t="n">
        <v>13.668</v>
      </c>
      <c r="T1485" s="25" t="n">
        <v>136.1</v>
      </c>
      <c r="U1485" s="25" t="n">
        <v>16</v>
      </c>
      <c r="V1485" s="25" t="n">
        <v>88.7</v>
      </c>
      <c r="W1485" s="25" t="n">
        <v>114.8691</v>
      </c>
      <c r="X1485" s="25" t="n">
        <v>2.22222222222222</v>
      </c>
      <c r="Y1485" s="25" t="n">
        <v>2.45308208465576</v>
      </c>
      <c r="Z1485" s="25" t="n">
        <v>66.7137680053711</v>
      </c>
      <c r="AA1485" s="25" t="n">
        <v>328794</v>
      </c>
      <c r="AB1485" s="26"/>
      <c r="AC1485" s="27" t="n">
        <v>0</v>
      </c>
      <c r="AD1485" s="28" t="n">
        <v>0.1</v>
      </c>
      <c r="AE1485" s="28" t="n">
        <v>79.9</v>
      </c>
      <c r="AF1485" s="27"/>
      <c r="AG1485" s="29" t="n">
        <f aca="false">6753.47943187+0.36116788*I1485+0.01252571*N1485-22.85359542*V1485+0.00407811*AA1485-0.00067349*E1485</f>
        <v>9348.10589918084</v>
      </c>
      <c r="AH1485" s="29" t="n">
        <f aca="false">A1485*'Simple Linear Regression'!$B$18+'Simple Linear Regression'!$B$17</f>
        <v>9151.24337945419</v>
      </c>
      <c r="AI1485" s="29" t="n">
        <f aca="false">7491.3971+0.0137554*N1485-0.00058829*E1485-34.3283*V1485+0.30565*L1485+54.6031*M1485</f>
        <v>9363.3245179</v>
      </c>
      <c r="AJ1485" s="29" t="n">
        <f aca="false">7491.3971-0.00058829*E1485+0.30565*L1485+54.6031*M1485+0.0137554*N1485-34.3283*V1485</f>
        <v>9363.3245179</v>
      </c>
      <c r="AK1485" s="30" t="n">
        <f aca="false">11611.58410651-152.38769329*I759+0.00324611*N759-2.92151591*V759-0.00770426*AA759-0.00077781*E759</f>
        <v>9326.93932653728</v>
      </c>
      <c r="AL1485" s="29" t="n">
        <f aca="false">2192.59+2373.87*I1485+0.0316653*N1485-15.7623*V1485+0.00202406*AA1485-0.000740146*E1485-0.00963493*(I1485*N1485)</f>
        <v>9244.14509910513</v>
      </c>
      <c r="AM1485" s="30" t="n">
        <f aca="false">5205.907083+122.0638992*I1485+13.609808*(N1485/1000)-1.245906883*AD1485+0.7746840854*AE1485-134.2474226*AC1485-1547.125689*IF(AND(B1485&gt;=DATE(2020,3,20),B1485&lt;=DATE(2020,6,26)),1,0)</f>
        <v>9323.59946094476</v>
      </c>
      <c r="AN1485" s="30" t="n">
        <f aca="false">IF(ISNUMBER(C1486),C1486,AN1486)-0.8328750492*(AD1487-AD1486)+3.274150872*(AE1487-AE1486)+0.7954612886*((IF(ISNUMBER(C1486),C1486,AN1486)-IF(ISNUMBER(C1485),C1485,AN1485))-(-0.8328750492*(AD1486-AD1485)+3.274150872*(AE1486-AE1485)))-1.394571582*AO1486+0.4181414112*AO1485</f>
        <v>9935.51705997954</v>
      </c>
      <c r="AP1485" s="31" t="n">
        <f aca="false">AQ1485+AR1484+'ARIMAX(1,1,1) Model'!$C$19*(AR1484-AR1483)+'ARIMAX(1,1,1) Model'!$C$20*AS1484</f>
        <v>9681.79738109544</v>
      </c>
      <c r="AQ1485" s="31" t="n">
        <f aca="false">'ARIMAX(1,1,1) Model'!$C$6*I1485+'ARIMAX(1,1,1) Model'!$C$7*N1485/1000+'ARIMAX(1,1,1) Model'!$C$8*AD1485+'ARIMAX(1,1,1) Model'!$C$9*AE1485+'ARIMAX(1,1,1) Model'!$C$10*AC1485+'ARIMAX(1,1,1) Model'!$C$11*IF(AND(B1485&gt;='ARIMAX(1,1,1) Model'!$C$25,B1485&lt;='ARIMAX(1,1,1) Model'!$C$26),1,0)+'ARIMAX(1,1,1) Model'!$C$12*E1485/1000+'ARIMAX(1,1,1) Model'!$C$13*V1485+'ARIMAX(1,1,1) Model'!$C$14*A1485+'ARIMAX(1,1,1) Model'!$C$15*SIN(2*PI()*A1485/'ARIMAX(1,1,1) Model'!$C$24)+'ARIMAX(1,1,1) Model'!$C$16*COS(2*PI()*A1485/'ARIMAX(1,1,1) Model'!$C$24)+'ARIMAX(1,1,1) Model'!$C$17*SIN(4*PI()*A1485/'ARIMAX(1,1,1) Model'!$C$24)+'ARIMAX(1,1,1) Model'!$C$18*COS(4*PI()*A1485/'ARIMAX(1,1,1) Model'!$C$24)</f>
        <v>2984.82972895902</v>
      </c>
      <c r="AR1485" s="31" t="n">
        <f aca="false">IF(ISNUMBER(C1485),C1485,AP1485)-AQ1485</f>
        <v>6229.17027104098</v>
      </c>
      <c r="AS1485" s="31" t="n">
        <f aca="false">IF(ISNUMBER(C1485),C1485-AP1485,0)</f>
        <v>-467.797381095443</v>
      </c>
      <c r="AT1485" s="32"/>
      <c r="AU1485" s="33"/>
      <c r="AV1485" s="33"/>
      <c r="AW1485" s="31"/>
      <c r="AX1485" s="31"/>
    </row>
    <row r="1486" customFormat="false" ht="16.5" hidden="false" customHeight="true" outlineLevel="0" collapsed="false">
      <c r="A1486" s="23" t="n">
        <v>1485</v>
      </c>
      <c r="B1486" s="24" t="n">
        <v>43665</v>
      </c>
      <c r="C1486" s="23" t="n">
        <v>9673</v>
      </c>
      <c r="D1486" s="25" t="n">
        <v>2994.896</v>
      </c>
      <c r="E1486" s="25" t="n">
        <v>211000</v>
      </c>
      <c r="F1486" s="25" t="n">
        <v>2580076.85714286</v>
      </c>
      <c r="G1486" s="25" t="n">
        <v>56.748</v>
      </c>
      <c r="H1486" s="25" t="n">
        <v>63.628</v>
      </c>
      <c r="I1486" s="25" t="n">
        <v>2.779</v>
      </c>
      <c r="J1486" s="25" t="n">
        <v>21111.6</v>
      </c>
      <c r="K1486" s="25" t="n">
        <v>834429</v>
      </c>
      <c r="L1486" s="25" t="n">
        <v>986</v>
      </c>
      <c r="M1486" s="25" t="n">
        <v>17.781</v>
      </c>
      <c r="N1486" s="25" t="n">
        <v>289711</v>
      </c>
      <c r="O1486" s="25" t="n">
        <v>14353.3</v>
      </c>
      <c r="P1486" s="25" t="n">
        <v>4051283</v>
      </c>
      <c r="Q1486" s="25" t="n">
        <v>360000</v>
      </c>
      <c r="R1486" s="25" t="n">
        <v>21102</v>
      </c>
      <c r="S1486" s="25" t="n">
        <v>13.668</v>
      </c>
      <c r="T1486" s="25" t="n">
        <v>136.1</v>
      </c>
      <c r="U1486" s="25" t="n">
        <v>16</v>
      </c>
      <c r="V1486" s="25" t="n">
        <v>88.7</v>
      </c>
      <c r="W1486" s="25" t="n">
        <v>114.96392</v>
      </c>
      <c r="X1486" s="25" t="n">
        <v>2.22222222222222</v>
      </c>
      <c r="Y1486" s="25" t="n">
        <v>2.67015218734741</v>
      </c>
      <c r="Z1486" s="25" t="n">
        <v>66.7137680053711</v>
      </c>
      <c r="AA1486" s="25" t="n">
        <v>328794</v>
      </c>
      <c r="AB1486" s="26"/>
      <c r="AC1486" s="27" t="n">
        <v>0</v>
      </c>
      <c r="AD1486" s="28" t="n">
        <v>0</v>
      </c>
      <c r="AE1486" s="28" t="n">
        <v>98.4</v>
      </c>
      <c r="AF1486" s="27"/>
      <c r="AG1486" s="29" t="n">
        <f aca="false">6753.47943187+0.36116788*I1486+0.01252571*N1486-22.85359542*V1486+0.00407811*AA1486-0.00067349*E1486</f>
        <v>9554.95688280452</v>
      </c>
      <c r="AH1486" s="29" t="n">
        <f aca="false">A1486*'Simple Linear Regression'!$B$18+'Simple Linear Regression'!$B$17</f>
        <v>9152.0964165381</v>
      </c>
      <c r="AI1486" s="29" t="n">
        <f aca="false">7491.3971+0.0137554*N1486-0.00058829*E1486-34.3283*V1486+0.30565*L1486+54.6031*M1486</f>
        <v>9579.7070105</v>
      </c>
      <c r="AJ1486" s="29" t="n">
        <f aca="false">7491.3971-0.00058829*E1486+0.30565*L1486+54.6031*M1486+0.0137554*N1486-34.3283*V1486</f>
        <v>9579.7070105</v>
      </c>
      <c r="AK1486" s="30" t="n">
        <f aca="false">11611.58410651-152.38769329*I760+0.00324611*N760-2.92151591*V760-0.00770426*AA760-0.00077781*E760</f>
        <v>9296.6763595385</v>
      </c>
      <c r="AL1486" s="29" t="n">
        <f aca="false">2192.59+2373.87*I1486+0.0316653*N1486-15.7623*V1486+0.00202406*AA1486-0.000740146*E1486-0.00963493*(I1486*N1486)</f>
        <v>9317.42410060583</v>
      </c>
      <c r="AM1486" s="30" t="n">
        <f aca="false">5205.907083+122.0638992*I1486+13.609808*(N1486/1000)-1.245906883*AD1486+0.7746840854*AE1486-134.2474226*AC1486-1547.125689*IF(AND(B1486&gt;=DATE(2020,3,20),B1486&lt;=DATE(2020,6,26)),1,0)</f>
        <v>9564.26265836816</v>
      </c>
      <c r="AN1486" s="30" t="n">
        <f aca="false">IF(ISNUMBER(C1487),C1487,AN1487)-0.8328750492*(AD1488-AD1487)+3.274150872*(AE1488-AE1487)+0.7954612886*((IF(ISNUMBER(C1487),C1487,AN1487)-IF(ISNUMBER(C1486),C1486,AN1486))-(-0.8328750492*(AD1487-AD1486)+3.274150872*(AE1487-AE1486)))-1.394571582*AO1487+0.4181414112*AO1486</f>
        <v>9523.01098166202</v>
      </c>
      <c r="AP1486" s="31" t="n">
        <f aca="false">AQ1486+AR1485+'ARIMAX(1,1,1) Model'!$C$19*(AR1485-AR1484)+'ARIMAX(1,1,1) Model'!$C$20*AS1485</f>
        <v>9607.59527373892</v>
      </c>
      <c r="AQ1486" s="31" t="n">
        <f aca="false">'ARIMAX(1,1,1) Model'!$C$6*I1486+'ARIMAX(1,1,1) Model'!$C$7*N1486/1000+'ARIMAX(1,1,1) Model'!$C$8*AD1486+'ARIMAX(1,1,1) Model'!$C$9*AE1486+'ARIMAX(1,1,1) Model'!$C$10*AC1486+'ARIMAX(1,1,1) Model'!$C$11*IF(AND(B1486&gt;='ARIMAX(1,1,1) Model'!$C$25,B1486&lt;='ARIMAX(1,1,1) Model'!$C$26),1,0)+'ARIMAX(1,1,1) Model'!$C$12*E1486/1000+'ARIMAX(1,1,1) Model'!$C$13*V1486+'ARIMAX(1,1,1) Model'!$C$14*A1486+'ARIMAX(1,1,1) Model'!$C$15*SIN(2*PI()*A1486/'ARIMAX(1,1,1) Model'!$C$24)+'ARIMAX(1,1,1) Model'!$C$16*COS(2*PI()*A1486/'ARIMAX(1,1,1) Model'!$C$24)+'ARIMAX(1,1,1) Model'!$C$17*SIN(4*PI()*A1486/'ARIMAX(1,1,1) Model'!$C$24)+'ARIMAX(1,1,1) Model'!$C$18*COS(4*PI()*A1486/'ARIMAX(1,1,1) Model'!$C$24)</f>
        <v>3017.89453857207</v>
      </c>
      <c r="AR1486" s="31" t="n">
        <f aca="false">IF(ISNUMBER(C1486),C1486,AP1486)-AQ1486</f>
        <v>6655.10546142793</v>
      </c>
      <c r="AS1486" s="31" t="n">
        <f aca="false">IF(ISNUMBER(C1486),C1486-AP1486,0)</f>
        <v>65.4047262610784</v>
      </c>
      <c r="AT1486" s="32"/>
      <c r="AU1486" s="33"/>
      <c r="AV1486" s="33"/>
      <c r="AW1486" s="31"/>
      <c r="AX1486" s="31"/>
    </row>
    <row r="1487" customFormat="false" ht="16.5" hidden="false" customHeight="true" outlineLevel="0" collapsed="false">
      <c r="A1487" s="23" t="n">
        <v>1486</v>
      </c>
      <c r="B1487" s="24" t="n">
        <v>43672</v>
      </c>
      <c r="C1487" s="23" t="n">
        <v>9559</v>
      </c>
      <c r="D1487" s="25" t="n">
        <v>3007.918</v>
      </c>
      <c r="E1487" s="25" t="n">
        <v>202000</v>
      </c>
      <c r="F1487" s="25" t="n">
        <v>2608381.28571429</v>
      </c>
      <c r="G1487" s="25" t="n">
        <v>56.054</v>
      </c>
      <c r="H1487" s="25" t="n">
        <v>62.8</v>
      </c>
      <c r="I1487" s="25" t="n">
        <v>2.75</v>
      </c>
      <c r="J1487" s="25" t="n">
        <v>21111.6</v>
      </c>
      <c r="K1487" s="25" t="n">
        <v>834429</v>
      </c>
      <c r="L1487" s="25" t="n">
        <v>986</v>
      </c>
      <c r="M1487" s="25" t="n">
        <v>17.781</v>
      </c>
      <c r="N1487" s="25" t="n">
        <v>289711</v>
      </c>
      <c r="O1487" s="25" t="n">
        <v>14353.3</v>
      </c>
      <c r="P1487" s="25" t="n">
        <v>4051283</v>
      </c>
      <c r="Q1487" s="25" t="n">
        <v>360000</v>
      </c>
      <c r="R1487" s="25" t="n">
        <v>21102</v>
      </c>
      <c r="S1487" s="25" t="n">
        <v>13.668</v>
      </c>
      <c r="T1487" s="25" t="n">
        <v>136.1</v>
      </c>
      <c r="U1487" s="25" t="n">
        <v>16</v>
      </c>
      <c r="V1487" s="25" t="n">
        <v>88.7</v>
      </c>
      <c r="W1487" s="25" t="n">
        <v>114.86376</v>
      </c>
      <c r="X1487" s="25" t="n">
        <v>2.22222222222222</v>
      </c>
      <c r="Y1487" s="25" t="n">
        <v>2.67015218734741</v>
      </c>
      <c r="Z1487" s="25" t="n">
        <v>66.7137680053711</v>
      </c>
      <c r="AA1487" s="25" t="n">
        <v>328794</v>
      </c>
      <c r="AB1487" s="26"/>
      <c r="AC1487" s="27" t="n">
        <v>0</v>
      </c>
      <c r="AD1487" s="28" t="n">
        <v>0</v>
      </c>
      <c r="AE1487" s="28" t="n">
        <v>81.8</v>
      </c>
      <c r="AF1487" s="27"/>
      <c r="AG1487" s="29" t="n">
        <f aca="false">6753.47943187+0.36116788*I1487+0.01252571*N1487-22.85359542*V1487+0.00407811*AA1487-0.00067349*E1487</f>
        <v>9561.007818936</v>
      </c>
      <c r="AH1487" s="29" t="n">
        <f aca="false">A1487*'Simple Linear Regression'!$B$18+'Simple Linear Regression'!$B$17</f>
        <v>9152.949453622</v>
      </c>
      <c r="AI1487" s="29" t="n">
        <f aca="false">7491.3971+0.0137554*N1487-0.00058829*E1487-34.3283*V1487+0.30565*L1487+54.6031*M1487</f>
        <v>9585.0016205</v>
      </c>
      <c r="AJ1487" s="29" t="n">
        <f aca="false">7491.3971-0.00058829*E1487+0.30565*L1487+54.6031*M1487+0.0137554*N1487-34.3283*V1487</f>
        <v>9585.0016205</v>
      </c>
      <c r="AK1487" s="30" t="n">
        <f aca="false">11611.58410651-152.38769329*I761+0.00324611*N761-2.92151591*V761-0.00770426*AA761-0.00077781*E761</f>
        <v>9290.33956255452</v>
      </c>
      <c r="AL1487" s="29" t="n">
        <f aca="false">2192.59+2373.87*I1487+0.0316653*N1487-15.7623*V1487+0.00202406*AA1487-0.000740146*E1487-0.00963493*(I1487*N1487)</f>
        <v>9336.1921955575</v>
      </c>
      <c r="AM1487" s="30" t="n">
        <f aca="false">5205.907083+122.0638992*I1487+13.609808*(N1487/1000)-1.245906883*AD1487+0.7746840854*AE1487-134.2474226*AC1487-1547.125689*IF(AND(B1487&gt;=DATE(2020,3,20),B1487&lt;=DATE(2020,6,26)),1,0)</f>
        <v>9547.86304947372</v>
      </c>
      <c r="AN1487" s="30" t="n">
        <f aca="false">IF(ISNUMBER(C1488),C1488,AN1488)-0.8328750492*(AD1489-AD1488)+3.274150872*(AE1489-AE1488)+0.7954612886*((IF(ISNUMBER(C1488),C1488,AN1488)-IF(ISNUMBER(C1487),C1487,AN1487))-(-0.8328750492*(AD1488-AD1487)+3.274150872*(AE1488-AE1487)))-1.394571582*AO1488+0.4181414112*AO1487</f>
        <v>9724.88928021621</v>
      </c>
      <c r="AP1487" s="31" t="n">
        <f aca="false">AQ1487+AR1486+'ARIMAX(1,1,1) Model'!$C$19*(AR1486-AR1485)+'ARIMAX(1,1,1) Model'!$C$20*AS1486</f>
        <v>9588.09755015155</v>
      </c>
      <c r="AQ1487" s="31" t="n">
        <f aca="false">'ARIMAX(1,1,1) Model'!$C$6*I1487+'ARIMAX(1,1,1) Model'!$C$7*N1487/1000+'ARIMAX(1,1,1) Model'!$C$8*AD1487+'ARIMAX(1,1,1) Model'!$C$9*AE1487+'ARIMAX(1,1,1) Model'!$C$10*AC1487+'ARIMAX(1,1,1) Model'!$C$11*IF(AND(B1487&gt;='ARIMAX(1,1,1) Model'!$C$25,B1487&lt;='ARIMAX(1,1,1) Model'!$C$26),1,0)+'ARIMAX(1,1,1) Model'!$C$12*E1487/1000+'ARIMAX(1,1,1) Model'!$C$13*V1487+'ARIMAX(1,1,1) Model'!$C$14*A1487+'ARIMAX(1,1,1) Model'!$C$15*SIN(2*PI()*A1487/'ARIMAX(1,1,1) Model'!$C$24)+'ARIMAX(1,1,1) Model'!$C$16*COS(2*PI()*A1487/'ARIMAX(1,1,1) Model'!$C$24)+'ARIMAX(1,1,1) Model'!$C$17*SIN(4*PI()*A1487/'ARIMAX(1,1,1) Model'!$C$24)+'ARIMAX(1,1,1) Model'!$C$18*COS(4*PI()*A1487/'ARIMAX(1,1,1) Model'!$C$24)</f>
        <v>2950.31964351078</v>
      </c>
      <c r="AR1487" s="31" t="n">
        <f aca="false">IF(ISNUMBER(C1487),C1487,AP1487)-AQ1487</f>
        <v>6608.68035648922</v>
      </c>
      <c r="AS1487" s="31" t="n">
        <f aca="false">IF(ISNUMBER(C1487),C1487-AP1487,0)</f>
        <v>-29.0975501515495</v>
      </c>
      <c r="AT1487" s="32"/>
      <c r="AU1487" s="33"/>
      <c r="AV1487" s="33"/>
      <c r="AW1487" s="31"/>
      <c r="AX1487" s="31"/>
    </row>
    <row r="1488" customFormat="false" ht="16.5" hidden="false" customHeight="true" outlineLevel="0" collapsed="false">
      <c r="A1488" s="23" t="n">
        <v>1487</v>
      </c>
      <c r="B1488" s="24" t="n">
        <v>43679</v>
      </c>
      <c r="C1488" s="23" t="n">
        <v>9651</v>
      </c>
      <c r="D1488" s="25" t="n">
        <v>2980.028</v>
      </c>
      <c r="E1488" s="25" t="n">
        <v>206000</v>
      </c>
      <c r="F1488" s="25" t="n">
        <v>2590592</v>
      </c>
      <c r="G1488" s="25" t="n">
        <v>56.546</v>
      </c>
      <c r="H1488" s="25" t="n">
        <v>62.586</v>
      </c>
      <c r="I1488" s="25" t="n">
        <v>2.715</v>
      </c>
      <c r="J1488" s="25" t="n">
        <v>21111.6</v>
      </c>
      <c r="K1488" s="25" t="n">
        <v>834429</v>
      </c>
      <c r="L1488" s="25" t="n">
        <v>986</v>
      </c>
      <c r="M1488" s="25" t="n">
        <v>17.781</v>
      </c>
      <c r="N1488" s="25" t="n">
        <v>289711</v>
      </c>
      <c r="O1488" s="25" t="n">
        <v>14353.3</v>
      </c>
      <c r="P1488" s="25" t="n">
        <v>4051283</v>
      </c>
      <c r="Q1488" s="25" t="n">
        <v>360000</v>
      </c>
      <c r="R1488" s="25" t="n">
        <v>21102</v>
      </c>
      <c r="S1488" s="25" t="n">
        <v>13.668</v>
      </c>
      <c r="T1488" s="25" t="n">
        <v>136.1</v>
      </c>
      <c r="U1488" s="25" t="n">
        <v>16</v>
      </c>
      <c r="V1488" s="25" t="n">
        <v>88.7</v>
      </c>
      <c r="W1488" s="25" t="n">
        <v>115.2776</v>
      </c>
      <c r="X1488" s="25" t="n">
        <v>2.22222222222222</v>
      </c>
      <c r="Y1488" s="25" t="n">
        <v>2.67015218734741</v>
      </c>
      <c r="Z1488" s="25" t="n">
        <v>66.7137680053711</v>
      </c>
      <c r="AA1488" s="25" t="n">
        <v>328794</v>
      </c>
      <c r="AB1488" s="26"/>
      <c r="AC1488" s="27" t="n">
        <v>0</v>
      </c>
      <c r="AD1488" s="28" t="n">
        <v>0</v>
      </c>
      <c r="AE1488" s="28" t="n">
        <v>85.3</v>
      </c>
      <c r="AF1488" s="27"/>
      <c r="AG1488" s="29" t="n">
        <f aca="false">6753.47943187+0.36116788*I1488+0.01252571*N1488-22.85359542*V1488+0.00407811*AA1488-0.00067349*E1488</f>
        <v>9558.3012180602</v>
      </c>
      <c r="AH1488" s="29" t="n">
        <f aca="false">A1488*'Simple Linear Regression'!$B$18+'Simple Linear Regression'!$B$17</f>
        <v>9153.8024907059</v>
      </c>
      <c r="AI1488" s="29" t="n">
        <f aca="false">7491.3971+0.0137554*N1488-0.00058829*E1488-34.3283*V1488+0.30565*L1488+54.6031*M1488</f>
        <v>9582.6484605</v>
      </c>
      <c r="AJ1488" s="29" t="n">
        <f aca="false">7491.3971-0.00058829*E1488+0.30565*L1488+54.6031*M1488+0.0137554*N1488-34.3283*V1488</f>
        <v>9582.6484605</v>
      </c>
      <c r="AK1488" s="30" t="n">
        <f aca="false">11611.58410651-152.38769329*I762+0.00324611*N762-2.92151591*V762-0.00770426*AA762-0.00077781*E762</f>
        <v>9288.3109079411</v>
      </c>
      <c r="AL1488" s="29" t="n">
        <f aca="false">2192.59+2373.87*I1488+0.0316653*N1488-15.7623*V1488+0.00202406*AA1488-0.000740146*E1488-0.00963493*(I1488*N1488)</f>
        <v>9347.84324374054</v>
      </c>
      <c r="AM1488" s="30" t="n">
        <f aca="false">5205.907083+122.0638992*I1488+13.609808*(N1488/1000)-1.245906883*AD1488+0.7746840854*AE1488-134.2474226*AC1488-1547.125689*IF(AND(B1488&gt;=DATE(2020,3,20),B1488&lt;=DATE(2020,6,26)),1,0)</f>
        <v>9546.30220730062</v>
      </c>
      <c r="AN1488" s="30" t="n">
        <f aca="false">IF(ISNUMBER(C1489),C1489,AN1489)-0.8328750492*(AD1490-AD1489)+3.274150872*(AE1490-AE1489)+0.7954612886*((IF(ISNUMBER(C1489),C1489,AN1489)-IF(ISNUMBER(C1488),C1488,AN1488))-(-0.8328750492*(AD1489-AD1488)+3.274150872*(AE1489-AE1488)))-1.394571582*AO1489+0.4181414112*AO1488</f>
        <v>10136.9065434039</v>
      </c>
      <c r="AP1488" s="31" t="n">
        <f aca="false">AQ1488+AR1487+'ARIMAX(1,1,1) Model'!$C$19*(AR1487-AR1486)+'ARIMAX(1,1,1) Model'!$C$20*AS1487</f>
        <v>9566.93593099892</v>
      </c>
      <c r="AQ1488" s="31" t="n">
        <f aca="false">'ARIMAX(1,1,1) Model'!$C$6*I1488+'ARIMAX(1,1,1) Model'!$C$7*N1488/1000+'ARIMAX(1,1,1) Model'!$C$8*AD1488+'ARIMAX(1,1,1) Model'!$C$9*AE1488+'ARIMAX(1,1,1) Model'!$C$10*AC1488+'ARIMAX(1,1,1) Model'!$C$11*IF(AND(B1488&gt;='ARIMAX(1,1,1) Model'!$C$25,B1488&lt;='ARIMAX(1,1,1) Model'!$C$26),1,0)+'ARIMAX(1,1,1) Model'!$C$12*E1488/1000+'ARIMAX(1,1,1) Model'!$C$13*V1488+'ARIMAX(1,1,1) Model'!$C$14*A1488+'ARIMAX(1,1,1) Model'!$C$15*SIN(2*PI()*A1488/'ARIMAX(1,1,1) Model'!$C$24)+'ARIMAX(1,1,1) Model'!$C$16*COS(2*PI()*A1488/'ARIMAX(1,1,1) Model'!$C$24)+'ARIMAX(1,1,1) Model'!$C$17*SIN(4*PI()*A1488/'ARIMAX(1,1,1) Model'!$C$24)+'ARIMAX(1,1,1) Model'!$C$18*COS(4*PI()*A1488/'ARIMAX(1,1,1) Model'!$C$24)</f>
        <v>2936.59326686872</v>
      </c>
      <c r="AR1488" s="31" t="n">
        <f aca="false">IF(ISNUMBER(C1488),C1488,AP1488)-AQ1488</f>
        <v>6714.40673313128</v>
      </c>
      <c r="AS1488" s="31" t="n">
        <f aca="false">IF(ISNUMBER(C1488),C1488-AP1488,0)</f>
        <v>84.0640690010841</v>
      </c>
      <c r="AT1488" s="32"/>
      <c r="AU1488" s="33"/>
      <c r="AV1488" s="33"/>
      <c r="AW1488" s="31"/>
      <c r="AX1488" s="31"/>
    </row>
    <row r="1489" customFormat="false" ht="16.5" hidden="false" customHeight="true" outlineLevel="0" collapsed="false">
      <c r="A1489" s="23" t="n">
        <v>1488</v>
      </c>
      <c r="B1489" s="24" t="n">
        <v>43686</v>
      </c>
      <c r="C1489" s="23" t="n">
        <v>9932</v>
      </c>
      <c r="D1489" s="25" t="n">
        <v>2893.446</v>
      </c>
      <c r="E1489" s="25" t="n">
        <v>208000</v>
      </c>
      <c r="F1489" s="25" t="n">
        <v>2560886.85714286</v>
      </c>
      <c r="G1489" s="25" t="n">
        <v>53.276</v>
      </c>
      <c r="H1489" s="25" t="n">
        <v>57.328</v>
      </c>
      <c r="I1489" s="25" t="n">
        <v>2.688</v>
      </c>
      <c r="J1489" s="25" t="n">
        <v>21397.938</v>
      </c>
      <c r="K1489" s="25" t="n">
        <v>855000</v>
      </c>
      <c r="L1489" s="25" t="n">
        <v>970</v>
      </c>
      <c r="M1489" s="25" t="n">
        <v>17.781</v>
      </c>
      <c r="N1489" s="25" t="n">
        <v>289711</v>
      </c>
      <c r="O1489" s="25" t="n">
        <v>14408.7</v>
      </c>
      <c r="P1489" s="25" t="n">
        <v>4051283</v>
      </c>
      <c r="Q1489" s="25" t="n">
        <v>360000</v>
      </c>
      <c r="R1489" s="25" t="n">
        <v>21102</v>
      </c>
      <c r="S1489" s="25" t="n">
        <v>13.668</v>
      </c>
      <c r="T1489" s="25" t="n">
        <v>137</v>
      </c>
      <c r="U1489" s="25" t="n">
        <v>16</v>
      </c>
      <c r="V1489" s="25" t="n">
        <v>90.6</v>
      </c>
      <c r="W1489" s="25" t="n">
        <v>115.7881</v>
      </c>
      <c r="X1489" s="25" t="n">
        <v>2.22222222222222</v>
      </c>
      <c r="Y1489" s="25" t="n">
        <v>2.67015218734741</v>
      </c>
      <c r="Z1489" s="25" t="n">
        <v>66.7137680053711</v>
      </c>
      <c r="AA1489" s="25" t="n">
        <v>328794</v>
      </c>
      <c r="AB1489" s="26"/>
      <c r="AC1489" s="27" t="n">
        <v>0</v>
      </c>
      <c r="AD1489" s="28" t="n">
        <v>0</v>
      </c>
      <c r="AE1489" s="28" t="n">
        <v>88.3</v>
      </c>
      <c r="AF1489" s="27"/>
      <c r="AG1489" s="29" t="n">
        <f aca="false">6753.47943187+0.36116788*I1489+0.01252571*N1489-22.85359542*V1489+0.00407811*AA1489-0.00067349*E1489</f>
        <v>9513.52265522944</v>
      </c>
      <c r="AH1489" s="29" t="n">
        <f aca="false">A1489*'Simple Linear Regression'!$B$18+'Simple Linear Regression'!$B$17</f>
        <v>9154.65552778981</v>
      </c>
      <c r="AI1489" s="29" t="n">
        <f aca="false">7491.3971+0.0137554*N1489-0.00058829*E1489-34.3283*V1489+0.30565*L1489+54.6031*M1489</f>
        <v>9511.3577105</v>
      </c>
      <c r="AJ1489" s="29" t="n">
        <f aca="false">7491.3971-0.00058829*E1489+0.30565*L1489+54.6031*M1489+0.0137554*N1489-34.3283*V1489</f>
        <v>9511.3577105</v>
      </c>
      <c r="AK1489" s="30" t="n">
        <f aca="false">11611.58410651-152.38769329*I763+0.00324611*N763-2.92151591*V763-0.00770426*AA763-0.00077781*E763</f>
        <v>9203.67008058199</v>
      </c>
      <c r="AL1489" s="29" t="n">
        <f aca="false">2192.59+2373.87*I1489+0.0316653*N1489-15.7623*V1489+0.00202406*AA1489-0.000740146*E1489-0.00963493*(I1489*N1489)</f>
        <v>9327.68641228176</v>
      </c>
      <c r="AM1489" s="30" t="n">
        <f aca="false">5205.907083+122.0638992*I1489+13.609808*(N1489/1000)-1.245906883*AD1489+0.7746840854*AE1489-134.2474226*AC1489-1547.125689*IF(AND(B1489&gt;=DATE(2020,3,20),B1489&lt;=DATE(2020,6,26)),1,0)</f>
        <v>9545.33053427842</v>
      </c>
      <c r="AN1489" s="30" t="n">
        <f aca="false">IF(ISNUMBER(C1490),C1490,AN1490)-0.8328750492*(AD1491-AD1490)+3.274150872*(AE1491-AE1490)+0.7954612886*((IF(ISNUMBER(C1490),C1490,AN1490)-IF(ISNUMBER(C1489),C1489,AN1489))-(-0.8328750492*(AD1490-AD1489)+3.274150872*(AE1490-AE1489)))-1.394571582*AO1490+0.4181414112*AO1489</f>
        <v>9389.54648914905</v>
      </c>
      <c r="AP1489" s="31" t="n">
        <f aca="false">AQ1489+AR1488+'ARIMAX(1,1,1) Model'!$C$19*(AR1488-AR1487)+'ARIMAX(1,1,1) Model'!$C$20*AS1488</f>
        <v>9602.71545427096</v>
      </c>
      <c r="AQ1489" s="31" t="n">
        <f aca="false">'ARIMAX(1,1,1) Model'!$C$6*I1489+'ARIMAX(1,1,1) Model'!$C$7*N1489/1000+'ARIMAX(1,1,1) Model'!$C$8*AD1489+'ARIMAX(1,1,1) Model'!$C$9*AE1489+'ARIMAX(1,1,1) Model'!$C$10*AC1489+'ARIMAX(1,1,1) Model'!$C$11*IF(AND(B1489&gt;='ARIMAX(1,1,1) Model'!$C$25,B1489&lt;='ARIMAX(1,1,1) Model'!$C$26),1,0)+'ARIMAX(1,1,1) Model'!$C$12*E1489/1000+'ARIMAX(1,1,1) Model'!$C$13*V1489+'ARIMAX(1,1,1) Model'!$C$14*A1489+'ARIMAX(1,1,1) Model'!$C$15*SIN(2*PI()*A1489/'ARIMAX(1,1,1) Model'!$C$24)+'ARIMAX(1,1,1) Model'!$C$16*COS(2*PI()*A1489/'ARIMAX(1,1,1) Model'!$C$24)+'ARIMAX(1,1,1) Model'!$C$17*SIN(4*PI()*A1489/'ARIMAX(1,1,1) Model'!$C$24)+'ARIMAX(1,1,1) Model'!$C$18*COS(4*PI()*A1489/'ARIMAX(1,1,1) Model'!$C$24)</f>
        <v>2953.66173430269</v>
      </c>
      <c r="AR1489" s="31" t="n">
        <f aca="false">IF(ISNUMBER(C1489),C1489,AP1489)-AQ1489</f>
        <v>6978.33826569731</v>
      </c>
      <c r="AS1489" s="31" t="n">
        <f aca="false">IF(ISNUMBER(C1489),C1489-AP1489,0)</f>
        <v>329.284545729039</v>
      </c>
      <c r="AT1489" s="32"/>
      <c r="AU1489" s="33"/>
      <c r="AV1489" s="33"/>
      <c r="AW1489" s="31"/>
      <c r="AX1489" s="31"/>
    </row>
    <row r="1490" customFormat="false" ht="16.5" hidden="false" customHeight="true" outlineLevel="0" collapsed="false">
      <c r="A1490" s="23" t="n">
        <v>1489</v>
      </c>
      <c r="B1490" s="24" t="n">
        <v>43693</v>
      </c>
      <c r="C1490" s="23" t="n">
        <v>9626</v>
      </c>
      <c r="D1490" s="25" t="n">
        <v>2877.39</v>
      </c>
      <c r="E1490" s="25" t="n">
        <v>212000</v>
      </c>
      <c r="F1490" s="25" t="n">
        <v>2490709.71428571</v>
      </c>
      <c r="G1490" s="25" t="n">
        <v>55.306</v>
      </c>
      <c r="H1490" s="25" t="n">
        <v>58.252</v>
      </c>
      <c r="I1490" s="25" t="n">
        <v>2.624</v>
      </c>
      <c r="J1490" s="25" t="n">
        <v>21397.938</v>
      </c>
      <c r="K1490" s="25" t="n">
        <v>855000</v>
      </c>
      <c r="L1490" s="25" t="n">
        <v>970</v>
      </c>
      <c r="M1490" s="25" t="n">
        <v>17.682</v>
      </c>
      <c r="N1490" s="25" t="n">
        <v>281359</v>
      </c>
      <c r="O1490" s="25" t="n">
        <v>14408.7</v>
      </c>
      <c r="P1490" s="25" t="n">
        <v>4051283</v>
      </c>
      <c r="Q1490" s="25" t="n">
        <v>360000</v>
      </c>
      <c r="R1490" s="25" t="n">
        <v>21102</v>
      </c>
      <c r="S1490" s="25" t="n">
        <v>13.668</v>
      </c>
      <c r="T1490" s="25" t="n">
        <v>137</v>
      </c>
      <c r="U1490" s="25" t="n">
        <v>16</v>
      </c>
      <c r="V1490" s="25" t="n">
        <v>90.6</v>
      </c>
      <c r="W1490" s="25" t="n">
        <v>116.59802</v>
      </c>
      <c r="X1490" s="25" t="n">
        <v>2.22222222222222</v>
      </c>
      <c r="Y1490" s="25" t="n">
        <v>2.59059906005859</v>
      </c>
      <c r="Z1490" s="25" t="n">
        <v>66.7137680053711</v>
      </c>
      <c r="AA1490" s="25" t="n">
        <v>328794</v>
      </c>
      <c r="AB1490" s="26"/>
      <c r="AC1490" s="27" t="n">
        <v>0</v>
      </c>
      <c r="AD1490" s="28" t="n">
        <v>0</v>
      </c>
      <c r="AE1490" s="28" t="n">
        <v>85</v>
      </c>
      <c r="AF1490" s="27"/>
      <c r="AG1490" s="29" t="n">
        <f aca="false">6753.47943187+0.36116788*I1490+0.01252571*N1490-22.85359542*V1490+0.00407811*AA1490-0.00067349*E1490</f>
        <v>9406.19085056512</v>
      </c>
      <c r="AH1490" s="29" t="n">
        <f aca="false">A1490*'Simple Linear Regression'!$B$18+'Simple Linear Regression'!$B$17</f>
        <v>9155.50856487371</v>
      </c>
      <c r="AI1490" s="29" t="n">
        <f aca="false">7491.3971+0.0137554*N1490-0.00058829*E1490-34.3283*V1490+0.30565*L1490+54.6031*M1490</f>
        <v>9388.7137428</v>
      </c>
      <c r="AJ1490" s="29" t="n">
        <f aca="false">7491.3971-0.00058829*E1490+0.30565*L1490+54.6031*M1490+0.0137554*N1490-34.3283*V1490</f>
        <v>9388.7137428</v>
      </c>
      <c r="AK1490" s="30" t="n">
        <f aca="false">11611.58410651-152.38769329*I764+0.00324611*N764-2.92151591*V764-0.00770426*AA764-0.00077781*E764</f>
        <v>9156.78928460705</v>
      </c>
      <c r="AL1490" s="29" t="n">
        <f aca="false">2192.59+2373.87*I1490+0.0316653*N1490-15.7623*V1490+0.00202406*AA1490-0.000740146*E1490-0.00963493*(I1490*N1490)</f>
        <v>9298.13139020112</v>
      </c>
      <c r="AM1490" s="30" t="n">
        <f aca="false">5205.907083+122.0638992*I1490+13.609808*(N1490/1000)-1.245906883*AD1490+0.7746840854*AE1490-134.2474226*AC1490-1547.125689*IF(AND(B1490&gt;=DATE(2020,3,20),B1490&lt;=DATE(2020,6,26)),1,0)</f>
        <v>9421.2928708318</v>
      </c>
      <c r="AN1490" s="30" t="n">
        <f aca="false">IF(ISNUMBER(C1491),C1491,AN1491)-0.8328750492*(AD1492-AD1491)+3.274150872*(AE1492-AE1491)+0.7954612886*((IF(ISNUMBER(C1491),C1491,AN1491)-IF(ISNUMBER(C1490),C1490,AN1490))-(-0.8328750492*(AD1491-AD1490)+3.274150872*(AE1491-AE1490)))-1.394571582*AO1491+0.4181414112*AO1490</f>
        <v>10047.5547191155</v>
      </c>
      <c r="AP1490" s="31" t="n">
        <f aca="false">AQ1490+AR1489+'ARIMAX(1,1,1) Model'!$C$19*(AR1489-AR1488)+'ARIMAX(1,1,1) Model'!$C$20*AS1489</f>
        <v>9632.68218290956</v>
      </c>
      <c r="AQ1490" s="31" t="n">
        <f aca="false">'ARIMAX(1,1,1) Model'!$C$6*I1490+'ARIMAX(1,1,1) Model'!$C$7*N1490/1000+'ARIMAX(1,1,1) Model'!$C$8*AD1490+'ARIMAX(1,1,1) Model'!$C$9*AE1490+'ARIMAX(1,1,1) Model'!$C$10*AC1490+'ARIMAX(1,1,1) Model'!$C$11*IF(AND(B1490&gt;='ARIMAX(1,1,1) Model'!$C$25,B1490&lt;='ARIMAX(1,1,1) Model'!$C$26),1,0)+'ARIMAX(1,1,1) Model'!$C$12*E1490/1000+'ARIMAX(1,1,1) Model'!$C$13*V1490+'ARIMAX(1,1,1) Model'!$C$14*A1490+'ARIMAX(1,1,1) Model'!$C$15*SIN(2*PI()*A1490/'ARIMAX(1,1,1) Model'!$C$24)+'ARIMAX(1,1,1) Model'!$C$16*COS(2*PI()*A1490/'ARIMAX(1,1,1) Model'!$C$24)+'ARIMAX(1,1,1) Model'!$C$17*SIN(4*PI()*A1490/'ARIMAX(1,1,1) Model'!$C$24)+'ARIMAX(1,1,1) Model'!$C$18*COS(4*PI()*A1490/'ARIMAX(1,1,1) Model'!$C$24)</f>
        <v>2924.98582361172</v>
      </c>
      <c r="AR1490" s="31" t="n">
        <f aca="false">IF(ISNUMBER(C1490),C1490,AP1490)-AQ1490</f>
        <v>6701.01417638828</v>
      </c>
      <c r="AS1490" s="31" t="n">
        <f aca="false">IF(ISNUMBER(C1490),C1490-AP1490,0)</f>
        <v>-6.6821829095552</v>
      </c>
      <c r="AT1490" s="32"/>
      <c r="AU1490" s="33"/>
      <c r="AV1490" s="33"/>
      <c r="AW1490" s="31"/>
      <c r="AX1490" s="31"/>
    </row>
    <row r="1491" customFormat="false" ht="16.5" hidden="false" customHeight="true" outlineLevel="0" collapsed="false">
      <c r="A1491" s="23" t="n">
        <v>1490</v>
      </c>
      <c r="B1491" s="24" t="n">
        <v>43700</v>
      </c>
      <c r="C1491" s="23" t="n">
        <v>9900</v>
      </c>
      <c r="D1491" s="25" t="n">
        <v>2903.73</v>
      </c>
      <c r="E1491" s="25" t="n">
        <v>207000</v>
      </c>
      <c r="F1491" s="25" t="n">
        <v>2425726.14285714</v>
      </c>
      <c r="G1491" s="25" t="n">
        <v>55.496</v>
      </c>
      <c r="H1491" s="25" t="n">
        <v>59.574</v>
      </c>
      <c r="I1491" s="25" t="n">
        <v>2.598</v>
      </c>
      <c r="J1491" s="25" t="n">
        <v>21397.938</v>
      </c>
      <c r="K1491" s="25" t="n">
        <v>855000</v>
      </c>
      <c r="L1491" s="25" t="n">
        <v>970</v>
      </c>
      <c r="M1491" s="25" t="n">
        <v>17.682</v>
      </c>
      <c r="N1491" s="25" t="n">
        <v>281359</v>
      </c>
      <c r="O1491" s="25" t="n">
        <v>14408.7</v>
      </c>
      <c r="P1491" s="25" t="n">
        <v>4051283</v>
      </c>
      <c r="Q1491" s="25" t="n">
        <v>360000</v>
      </c>
      <c r="R1491" s="25" t="n">
        <v>21102</v>
      </c>
      <c r="S1491" s="25" t="n">
        <v>13.86</v>
      </c>
      <c r="T1491" s="25" t="n">
        <v>137</v>
      </c>
      <c r="U1491" s="25" t="n">
        <v>16</v>
      </c>
      <c r="V1491" s="25" t="n">
        <v>90.6</v>
      </c>
      <c r="W1491" s="25" t="n">
        <v>116.97506</v>
      </c>
      <c r="X1491" s="25" t="n">
        <v>2.22222222222222</v>
      </c>
      <c r="Y1491" s="25" t="n">
        <v>2.59059906005859</v>
      </c>
      <c r="Z1491" s="25" t="n">
        <v>66.7137680053711</v>
      </c>
      <c r="AA1491" s="25" t="n">
        <v>328794</v>
      </c>
      <c r="AB1491" s="26"/>
      <c r="AC1491" s="27" t="n">
        <v>0</v>
      </c>
      <c r="AD1491" s="28" t="n">
        <v>0</v>
      </c>
      <c r="AE1491" s="28" t="n">
        <v>84.5</v>
      </c>
      <c r="AF1491" s="27"/>
      <c r="AG1491" s="29" t="n">
        <f aca="false">6753.47943187+0.36116788*I1491+0.01252571*N1491-22.85359542*V1491+0.00407811*AA1491-0.00067349*E1491</f>
        <v>9409.54891020024</v>
      </c>
      <c r="AH1491" s="29" t="n">
        <f aca="false">A1491*'Simple Linear Regression'!$B$18+'Simple Linear Regression'!$B$17</f>
        <v>9156.36160195762</v>
      </c>
      <c r="AI1491" s="29" t="n">
        <f aca="false">7491.3971+0.0137554*N1491-0.00058829*E1491-34.3283*V1491+0.30565*L1491+54.6031*M1491</f>
        <v>9391.6551928</v>
      </c>
      <c r="AJ1491" s="29" t="n">
        <f aca="false">7491.3971-0.00058829*E1491+0.30565*L1491+54.6031*M1491+0.0137554*N1491-34.3283*V1491</f>
        <v>9391.6551928</v>
      </c>
      <c r="AK1491" s="30" t="n">
        <f aca="false">11611.58410651-152.38769329*I765+0.00324611*N765-2.92151591*V765-0.00770426*AA765-0.00077781*E765</f>
        <v>9180.98718477306</v>
      </c>
      <c r="AL1491" s="29" t="n">
        <f aca="false">2192.59+2373.87*I1491+0.0316653*N1491-15.7623*V1491+0.00202406*AA1491-0.000740146*E1491-0.00963493*(I1491*N1491)</f>
        <v>9310.59423121774</v>
      </c>
      <c r="AM1491" s="30" t="n">
        <f aca="false">5205.907083+122.0638992*I1491+13.609808*(N1491/1000)-1.245906883*AD1491+0.7746840854*AE1491-134.2474226*AC1491-1547.125689*IF(AND(B1491&gt;=DATE(2020,3,20),B1491&lt;=DATE(2020,6,26)),1,0)</f>
        <v>9417.7318674099</v>
      </c>
      <c r="AN1491" s="30" t="n">
        <f aca="false">IF(ISNUMBER(C1492),C1492,AN1492)-0.8328750492*(AD1493-AD1492)+3.274150872*(AE1493-AE1492)+0.7954612886*((IF(ISNUMBER(C1492),C1492,AN1492)-IF(ISNUMBER(C1491),C1491,AN1491))-(-0.8328750492*(AD1492-AD1491)+3.274150872*(AE1492-AE1491)))-1.394571582*AO1492+0.4181414112*AO1491</f>
        <v>9231.30750406781</v>
      </c>
      <c r="AP1491" s="31" t="n">
        <f aca="false">AQ1491+AR1490+'ARIMAX(1,1,1) Model'!$C$19*(AR1490-AR1489)+'ARIMAX(1,1,1) Model'!$C$20*AS1490</f>
        <v>9593.0251843347</v>
      </c>
      <c r="AQ1491" s="31" t="n">
        <f aca="false">'ARIMAX(1,1,1) Model'!$C$6*I1491+'ARIMAX(1,1,1) Model'!$C$7*N1491/1000+'ARIMAX(1,1,1) Model'!$C$8*AD1491+'ARIMAX(1,1,1) Model'!$C$9*AE1491+'ARIMAX(1,1,1) Model'!$C$10*AC1491+'ARIMAX(1,1,1) Model'!$C$11*IF(AND(B1491&gt;='ARIMAX(1,1,1) Model'!$C$25,B1491&lt;='ARIMAX(1,1,1) Model'!$C$26),1,0)+'ARIMAX(1,1,1) Model'!$C$12*E1491/1000+'ARIMAX(1,1,1) Model'!$C$13*V1491+'ARIMAX(1,1,1) Model'!$C$14*A1491+'ARIMAX(1,1,1) Model'!$C$15*SIN(2*PI()*A1491/'ARIMAX(1,1,1) Model'!$C$24)+'ARIMAX(1,1,1) Model'!$C$16*COS(2*PI()*A1491/'ARIMAX(1,1,1) Model'!$C$24)+'ARIMAX(1,1,1) Model'!$C$17*SIN(4*PI()*A1491/'ARIMAX(1,1,1) Model'!$C$24)+'ARIMAX(1,1,1) Model'!$C$18*COS(4*PI()*A1491/'ARIMAX(1,1,1) Model'!$C$24)</f>
        <v>2913.04435982417</v>
      </c>
      <c r="AR1491" s="31" t="n">
        <f aca="false">IF(ISNUMBER(C1491),C1491,AP1491)-AQ1491</f>
        <v>6986.95564017583</v>
      </c>
      <c r="AS1491" s="31" t="n">
        <f aca="false">IF(ISNUMBER(C1491),C1491-AP1491,0)</f>
        <v>306.974815665302</v>
      </c>
      <c r="AT1491" s="32"/>
      <c r="AU1491" s="33"/>
      <c r="AV1491" s="33"/>
      <c r="AW1491" s="31"/>
      <c r="AX1491" s="31"/>
    </row>
    <row r="1492" customFormat="false" ht="16.5" hidden="false" customHeight="true" outlineLevel="0" collapsed="false">
      <c r="A1492" s="23" t="n">
        <v>1491</v>
      </c>
      <c r="B1492" s="24" t="n">
        <v>43707</v>
      </c>
      <c r="C1492" s="23" t="n">
        <v>9471</v>
      </c>
      <c r="D1492" s="25" t="n">
        <v>2897.304</v>
      </c>
      <c r="E1492" s="25" t="n">
        <v>213000</v>
      </c>
      <c r="F1492" s="25" t="n">
        <v>2330549.28571429</v>
      </c>
      <c r="G1492" s="25" t="n">
        <v>55.206</v>
      </c>
      <c r="H1492" s="25" t="n">
        <v>59.826</v>
      </c>
      <c r="I1492" s="25" t="n">
        <v>2.574</v>
      </c>
      <c r="J1492" s="25" t="n">
        <v>21397.938</v>
      </c>
      <c r="K1492" s="25" t="n">
        <v>855000</v>
      </c>
      <c r="L1492" s="25" t="n">
        <v>970</v>
      </c>
      <c r="M1492" s="25" t="n">
        <v>17.682</v>
      </c>
      <c r="N1492" s="25" t="n">
        <v>281359</v>
      </c>
      <c r="O1492" s="25" t="n">
        <v>14408.7</v>
      </c>
      <c r="P1492" s="25" t="n">
        <v>4051283</v>
      </c>
      <c r="Q1492" s="25" t="n">
        <v>360000</v>
      </c>
      <c r="R1492" s="25" t="n">
        <v>21102</v>
      </c>
      <c r="S1492" s="25" t="n">
        <v>13.86</v>
      </c>
      <c r="T1492" s="25" t="n">
        <v>137</v>
      </c>
      <c r="U1492" s="25" t="n">
        <v>15</v>
      </c>
      <c r="V1492" s="25" t="n">
        <v>90.6</v>
      </c>
      <c r="W1492" s="25" t="n">
        <v>117.31886</v>
      </c>
      <c r="X1492" s="25" t="n">
        <v>2.22222222222222</v>
      </c>
      <c r="Y1492" s="25" t="n">
        <v>2.59059906005859</v>
      </c>
      <c r="Z1492" s="25" t="n">
        <v>66.7137680053711</v>
      </c>
      <c r="AA1492" s="25" t="n">
        <v>328794</v>
      </c>
      <c r="AB1492" s="26"/>
      <c r="AC1492" s="27" t="n">
        <v>0</v>
      </c>
      <c r="AD1492" s="28" t="n">
        <v>0</v>
      </c>
      <c r="AE1492" s="28" t="n">
        <v>62.6</v>
      </c>
      <c r="AF1492" s="27"/>
      <c r="AG1492" s="29" t="n">
        <f aca="false">6753.47943187+0.36116788*I1492+0.01252571*N1492-22.85359542*V1492+0.00407811*AA1492-0.00067349*E1492</f>
        <v>9405.49930217112</v>
      </c>
      <c r="AH1492" s="29" t="n">
        <f aca="false">A1492*'Simple Linear Regression'!$B$18+'Simple Linear Regression'!$B$17</f>
        <v>9157.21463904152</v>
      </c>
      <c r="AI1492" s="29" t="n">
        <f aca="false">7491.3971+0.0137554*N1492-0.00058829*E1492-34.3283*V1492+0.30565*L1492+54.6031*M1492</f>
        <v>9388.1254528</v>
      </c>
      <c r="AJ1492" s="29" t="n">
        <f aca="false">7491.3971-0.00058829*E1492+0.30565*L1492+54.6031*M1492+0.0137554*N1492-34.3283*V1492</f>
        <v>9388.1254528</v>
      </c>
      <c r="AK1492" s="30" t="n">
        <f aca="false">11611.58410651-152.38769329*I766+0.00324611*N766-2.92151591*V766-0.00770426*AA766-0.00077781*E766</f>
        <v>9228.95424398713</v>
      </c>
      <c r="AL1492" s="29" t="n">
        <f aca="false">2192.59+2373.87*I1492+0.0316653*N1492-15.7623*V1492+0.00202406*AA1492-0.000740146*E1492-0.00963493*(I1492*N1492)</f>
        <v>9314.24145769462</v>
      </c>
      <c r="AM1492" s="30" t="n">
        <f aca="false">5205.907083+122.0638992*I1492+13.609808*(N1492/1000)-1.245906883*AD1492+0.7746840854*AE1492-134.2474226*AC1492-1547.125689*IF(AND(B1492&gt;=DATE(2020,3,20),B1492&lt;=DATE(2020,6,26)),1,0)</f>
        <v>9397.83675235884</v>
      </c>
      <c r="AN1492" s="30" t="n">
        <f aca="false">IF(ISNUMBER(C1493),C1493,AN1493)-0.8328750492*(AD1494-AD1493)+3.274150872*(AE1494-AE1493)+0.7954612886*((IF(ISNUMBER(C1493),C1493,AN1493)-IF(ISNUMBER(C1492),C1492,AN1492))-(-0.8328750492*(AD1493-AD1492)+3.274150872*(AE1493-AE1492)))-1.394571582*AO1493+0.4181414112*AO1492</f>
        <v>10028.2150373909</v>
      </c>
      <c r="AP1492" s="31" t="n">
        <f aca="false">AQ1492+AR1491+'ARIMAX(1,1,1) Model'!$C$19*(AR1491-AR1490)+'ARIMAX(1,1,1) Model'!$C$20*AS1491</f>
        <v>9571.34000817018</v>
      </c>
      <c r="AQ1492" s="31" t="n">
        <f aca="false">'ARIMAX(1,1,1) Model'!$C$6*I1492+'ARIMAX(1,1,1) Model'!$C$7*N1492/1000+'ARIMAX(1,1,1) Model'!$C$8*AD1492+'ARIMAX(1,1,1) Model'!$C$9*AE1492+'ARIMAX(1,1,1) Model'!$C$10*AC1492+'ARIMAX(1,1,1) Model'!$C$11*IF(AND(B1492&gt;='ARIMAX(1,1,1) Model'!$C$25,B1492&lt;='ARIMAX(1,1,1) Model'!$C$26),1,0)+'ARIMAX(1,1,1) Model'!$C$12*E1492/1000+'ARIMAX(1,1,1) Model'!$C$13*V1492+'ARIMAX(1,1,1) Model'!$C$14*A1492+'ARIMAX(1,1,1) Model'!$C$15*SIN(2*PI()*A1492/'ARIMAX(1,1,1) Model'!$C$24)+'ARIMAX(1,1,1) Model'!$C$16*COS(2*PI()*A1492/'ARIMAX(1,1,1) Model'!$C$24)+'ARIMAX(1,1,1) Model'!$C$17*SIN(4*PI()*A1492/'ARIMAX(1,1,1) Model'!$C$24)+'ARIMAX(1,1,1) Model'!$C$18*COS(4*PI()*A1492/'ARIMAX(1,1,1) Model'!$C$24)</f>
        <v>2832.7989899465</v>
      </c>
      <c r="AR1492" s="31" t="n">
        <f aca="false">IF(ISNUMBER(C1492),C1492,AP1492)-AQ1492</f>
        <v>6638.2010100535</v>
      </c>
      <c r="AS1492" s="31" t="n">
        <f aca="false">IF(ISNUMBER(C1492),C1492-AP1492,0)</f>
        <v>-100.340008170177</v>
      </c>
      <c r="AT1492" s="32"/>
      <c r="AU1492" s="33"/>
      <c r="AV1492" s="33"/>
      <c r="AW1492" s="31"/>
      <c r="AX1492" s="31"/>
    </row>
    <row r="1493" customFormat="false" ht="16.5" hidden="false" customHeight="true" outlineLevel="0" collapsed="false">
      <c r="A1493" s="23" t="n">
        <v>1492</v>
      </c>
      <c r="B1493" s="24" t="n">
        <v>43714</v>
      </c>
      <c r="C1493" s="23" t="n">
        <v>9807</v>
      </c>
      <c r="D1493" s="25" t="n">
        <v>2949.69</v>
      </c>
      <c r="E1493" s="25" t="n">
        <v>215000</v>
      </c>
      <c r="F1493" s="25" t="n">
        <v>2050912.28571429</v>
      </c>
      <c r="G1493" s="25" t="n">
        <v>55.7275</v>
      </c>
      <c r="H1493" s="25" t="n">
        <v>60.228</v>
      </c>
      <c r="I1493" s="25" t="n">
        <v>2.563</v>
      </c>
      <c r="J1493" s="25" t="n">
        <v>21397.938</v>
      </c>
      <c r="K1493" s="25" t="n">
        <v>855000</v>
      </c>
      <c r="L1493" s="25" t="n">
        <v>955</v>
      </c>
      <c r="M1493" s="25" t="n">
        <v>17.682</v>
      </c>
      <c r="N1493" s="25" t="n">
        <v>281359</v>
      </c>
      <c r="O1493" s="25" t="n">
        <v>14496</v>
      </c>
      <c r="P1493" s="25" t="n">
        <v>4051283</v>
      </c>
      <c r="Q1493" s="25" t="n">
        <v>360000</v>
      </c>
      <c r="R1493" s="25" t="n">
        <v>21102</v>
      </c>
      <c r="S1493" s="25" t="n">
        <v>13.86</v>
      </c>
      <c r="T1493" s="25" t="n">
        <v>137</v>
      </c>
      <c r="U1493" s="25" t="n">
        <v>15</v>
      </c>
      <c r="V1493" s="25" t="n">
        <v>94.1</v>
      </c>
      <c r="W1493" s="25" t="n">
        <v>117.9025</v>
      </c>
      <c r="X1493" s="25" t="n">
        <v>2.22222222222222</v>
      </c>
      <c r="Y1493" s="25" t="n">
        <v>2.59059906005859</v>
      </c>
      <c r="Z1493" s="25" t="n">
        <v>66.7137680053711</v>
      </c>
      <c r="AA1493" s="25" t="n">
        <v>328794</v>
      </c>
      <c r="AB1493" s="26"/>
      <c r="AC1493" s="27" t="n">
        <v>1</v>
      </c>
      <c r="AD1493" s="28" t="n">
        <v>0.4</v>
      </c>
      <c r="AE1493" s="28" t="n">
        <v>76.3</v>
      </c>
      <c r="AF1493" s="27"/>
      <c r="AG1493" s="29" t="n">
        <f aca="false">6753.47943187+0.36116788*I1493+0.01252571*N1493-22.85359542*V1493+0.00407811*AA1493-0.00067349*E1493</f>
        <v>9324.16076535444</v>
      </c>
      <c r="AH1493" s="29" t="n">
        <f aca="false">A1493*'Simple Linear Regression'!$B$18+'Simple Linear Regression'!$B$17</f>
        <v>9158.06767612543</v>
      </c>
      <c r="AI1493" s="29" t="n">
        <f aca="false">7491.3971+0.0137554*N1493-0.00058829*E1493-34.3283*V1493+0.30565*L1493+54.6031*M1493</f>
        <v>9262.2150728</v>
      </c>
      <c r="AJ1493" s="29" t="n">
        <f aca="false">7491.3971-0.00058829*E1493+0.30565*L1493+54.6031*M1493+0.0137554*N1493-34.3283*V1493</f>
        <v>9262.2150728</v>
      </c>
      <c r="AK1493" s="30" t="n">
        <f aca="false">11611.58410651-152.38769329*I767+0.00324611*N767-2.92151591*V767-0.00770426*AA767-0.00077781*E767</f>
        <v>9198.93292846488</v>
      </c>
      <c r="AL1493" s="29" t="n">
        <f aca="false">2192.59+2373.87*I1493+0.0316653*N1493-15.7623*V1493+0.00202406*AA1493-0.000740146*E1493-0.00963493*(I1493*N1493)</f>
        <v>9261.30016266319</v>
      </c>
      <c r="AM1493" s="30" t="n">
        <f aca="false">5205.907083+122.0638992*I1493+13.609808*(N1493/1000)-1.245906883*AD1493+0.7746840854*AE1493-134.2474226*AC1493-1547.125689*IF(AND(B1493&gt;=DATE(2020,3,20),B1493&lt;=DATE(2020,6,26)),1,0)</f>
        <v>9272.36143608442</v>
      </c>
      <c r="AN1493" s="30" t="n">
        <f aca="false">IF(ISNUMBER(C1494),C1494,AN1494)-0.8328750492*(AD1495-AD1494)+3.274150872*(AE1495-AE1494)+0.7954612886*((IF(ISNUMBER(C1494),C1494,AN1494)-IF(ISNUMBER(C1493),C1493,AN1493))-(-0.8328750492*(AD1494-AD1493)+3.274150872*(AE1494-AE1493)))-1.394571582*AO1494+0.4181414112*AO1493</f>
        <v>8207.54376043953</v>
      </c>
      <c r="AP1493" s="31" t="n">
        <f aca="false">AQ1493+AR1492+'ARIMAX(1,1,1) Model'!$C$19*(AR1492-AR1491)+'ARIMAX(1,1,1) Model'!$C$20*AS1492</f>
        <v>9504.50583186169</v>
      </c>
      <c r="AQ1493" s="31" t="n">
        <f aca="false">'ARIMAX(1,1,1) Model'!$C$6*I1493+'ARIMAX(1,1,1) Model'!$C$7*N1493/1000+'ARIMAX(1,1,1) Model'!$C$8*AD1493+'ARIMAX(1,1,1) Model'!$C$9*AE1493+'ARIMAX(1,1,1) Model'!$C$10*AC1493+'ARIMAX(1,1,1) Model'!$C$11*IF(AND(B1493&gt;='ARIMAX(1,1,1) Model'!$C$25,B1493&lt;='ARIMAX(1,1,1) Model'!$C$26),1,0)+'ARIMAX(1,1,1) Model'!$C$12*E1493/1000+'ARIMAX(1,1,1) Model'!$C$13*V1493+'ARIMAX(1,1,1) Model'!$C$14*A1493+'ARIMAX(1,1,1) Model'!$C$15*SIN(2*PI()*A1493/'ARIMAX(1,1,1) Model'!$C$24)+'ARIMAX(1,1,1) Model'!$C$16*COS(2*PI()*A1493/'ARIMAX(1,1,1) Model'!$C$24)+'ARIMAX(1,1,1) Model'!$C$17*SIN(4*PI()*A1493/'ARIMAX(1,1,1) Model'!$C$24)+'ARIMAX(1,1,1) Model'!$C$18*COS(4*PI()*A1493/'ARIMAX(1,1,1) Model'!$C$24)</f>
        <v>2810.00504966411</v>
      </c>
      <c r="AR1493" s="31" t="n">
        <f aca="false">IF(ISNUMBER(C1493),C1493,AP1493)-AQ1493</f>
        <v>6996.99495033589</v>
      </c>
      <c r="AS1493" s="31" t="n">
        <f aca="false">IF(ISNUMBER(C1493),C1493-AP1493,0)</f>
        <v>302.49416813831</v>
      </c>
      <c r="AT1493" s="32"/>
      <c r="AU1493" s="33"/>
      <c r="AV1493" s="33"/>
      <c r="AW1493" s="31"/>
      <c r="AX1493" s="31"/>
    </row>
    <row r="1494" customFormat="false" ht="16.5" hidden="false" customHeight="true" outlineLevel="0" collapsed="false">
      <c r="A1494" s="23" t="n">
        <v>1493</v>
      </c>
      <c r="B1494" s="24" t="n">
        <v>43721</v>
      </c>
      <c r="C1494" s="23" t="n">
        <v>8939</v>
      </c>
      <c r="D1494" s="25" t="n">
        <v>2995.142</v>
      </c>
      <c r="E1494" s="25" t="n">
        <v>207000</v>
      </c>
      <c r="F1494" s="25" t="n">
        <v>2185866.14285714</v>
      </c>
      <c r="G1494" s="25" t="n">
        <v>56.16</v>
      </c>
      <c r="H1494" s="25" t="n">
        <v>62.738</v>
      </c>
      <c r="I1494" s="25" t="n">
        <v>2.55</v>
      </c>
      <c r="J1494" s="25" t="n">
        <v>21397.938</v>
      </c>
      <c r="K1494" s="25" t="n">
        <v>863434</v>
      </c>
      <c r="L1494" s="25" t="n">
        <v>955</v>
      </c>
      <c r="M1494" s="25" t="n">
        <v>17.682</v>
      </c>
      <c r="N1494" s="25" t="n">
        <v>281359</v>
      </c>
      <c r="O1494" s="25" t="n">
        <v>14496</v>
      </c>
      <c r="P1494" s="25" t="n">
        <v>4051283</v>
      </c>
      <c r="Q1494" s="25" t="n">
        <v>360000</v>
      </c>
      <c r="R1494" s="25" t="n">
        <v>21102</v>
      </c>
      <c r="S1494" s="25" t="n">
        <v>13.86</v>
      </c>
      <c r="T1494" s="25" t="n">
        <v>137</v>
      </c>
      <c r="U1494" s="25" t="n">
        <v>15</v>
      </c>
      <c r="V1494" s="25" t="n">
        <v>94.1</v>
      </c>
      <c r="W1494" s="25" t="n">
        <v>117.64775</v>
      </c>
      <c r="X1494" s="25" t="n">
        <v>2.22222222222222</v>
      </c>
      <c r="Y1494" s="25" t="n">
        <v>2.59059906005859</v>
      </c>
      <c r="Z1494" s="25" t="n">
        <v>66.7137680053711</v>
      </c>
      <c r="AA1494" s="25" t="n">
        <v>328794</v>
      </c>
      <c r="AB1494" s="26"/>
      <c r="AC1494" s="27" t="n">
        <v>0</v>
      </c>
      <c r="AD1494" s="28" t="n">
        <v>0.6</v>
      </c>
      <c r="AE1494" s="28" t="n">
        <v>73.1</v>
      </c>
      <c r="AF1494" s="27"/>
      <c r="AG1494" s="29" t="n">
        <f aca="false">6753.47943187+0.36116788*I1494+0.01252571*N1494-22.85359542*V1494+0.00407811*AA1494-0.00067349*E1494</f>
        <v>9329.543990172</v>
      </c>
      <c r="AH1494" s="29" t="n">
        <f aca="false">A1494*'Simple Linear Regression'!$B$18+'Simple Linear Regression'!$B$17</f>
        <v>9158.92071320933</v>
      </c>
      <c r="AI1494" s="29" t="n">
        <f aca="false">7491.3971+0.0137554*N1494-0.00058829*E1494-34.3283*V1494+0.30565*L1494+54.6031*M1494</f>
        <v>9266.9213928</v>
      </c>
      <c r="AJ1494" s="29" t="n">
        <f aca="false">7491.3971-0.00058829*E1494+0.30565*L1494+54.6031*M1494+0.0137554*N1494-34.3283*V1494</f>
        <v>9266.9213928</v>
      </c>
      <c r="AK1494" s="30" t="n">
        <f aca="false">11611.58410651-152.38769329*I768+0.00324611*N768-2.92151591*V768-0.00770426*AA768-0.00077781*E768</f>
        <v>9211.90175392808</v>
      </c>
      <c r="AL1494" s="29" t="n">
        <f aca="false">2192.59+2373.87*I1494+0.0316653*N1494-15.7623*V1494+0.00202406*AA1494-0.000740146*E1494-0.00963493*(I1494*N1494)</f>
        <v>9271.6023861715</v>
      </c>
      <c r="AM1494" s="30" t="n">
        <f aca="false">5205.907083+122.0638992*I1494+13.609808*(N1494/1000)-1.245906883*AD1494+0.7746840854*AE1494-134.2474226*AC1494-1547.125689*IF(AND(B1494&gt;=DATE(2020,3,20),B1494&lt;=DATE(2020,6,26)),1,0)</f>
        <v>9402.29385754494</v>
      </c>
      <c r="AN1494" s="30" t="n">
        <f aca="false">IF(ISNUMBER(C1495),C1495,AN1495)-0.8328750492*(AD1496-AD1495)+3.274150872*(AE1496-AE1495)+0.7954612886*((IF(ISNUMBER(C1495),C1495,AN1495)-IF(ISNUMBER(C1494),C1494,AN1494))-(-0.8328750492*(AD1495-AD1494)+3.274150872*(AE1495-AE1494)))-1.394571582*AO1495+0.4181414112*AO1494</f>
        <v>9709.44869704729</v>
      </c>
      <c r="AP1494" s="31" t="n">
        <f aca="false">AQ1494+AR1493+'ARIMAX(1,1,1) Model'!$C$19*(AR1493-AR1492)+'ARIMAX(1,1,1) Model'!$C$20*AS1493</f>
        <v>9670.68045551643</v>
      </c>
      <c r="AQ1494" s="31" t="n">
        <f aca="false">'ARIMAX(1,1,1) Model'!$C$6*I1494+'ARIMAX(1,1,1) Model'!$C$7*N1494/1000+'ARIMAX(1,1,1) Model'!$C$8*AD1494+'ARIMAX(1,1,1) Model'!$C$9*AE1494+'ARIMAX(1,1,1) Model'!$C$10*AC1494+'ARIMAX(1,1,1) Model'!$C$11*IF(AND(B1494&gt;='ARIMAX(1,1,1) Model'!$C$25,B1494&lt;='ARIMAX(1,1,1) Model'!$C$26),1,0)+'ARIMAX(1,1,1) Model'!$C$12*E1494/1000+'ARIMAX(1,1,1) Model'!$C$13*V1494+'ARIMAX(1,1,1) Model'!$C$14*A1494+'ARIMAX(1,1,1) Model'!$C$15*SIN(2*PI()*A1494/'ARIMAX(1,1,1) Model'!$C$24)+'ARIMAX(1,1,1) Model'!$C$16*COS(2*PI()*A1494/'ARIMAX(1,1,1) Model'!$C$24)+'ARIMAX(1,1,1) Model'!$C$17*SIN(4*PI()*A1494/'ARIMAX(1,1,1) Model'!$C$24)+'ARIMAX(1,1,1) Model'!$C$18*COS(4*PI()*A1494/'ARIMAX(1,1,1) Model'!$C$24)</f>
        <v>2910.96174846436</v>
      </c>
      <c r="AR1494" s="31" t="n">
        <f aca="false">IF(ISNUMBER(C1494),C1494,AP1494)-AQ1494</f>
        <v>6028.03825153564</v>
      </c>
      <c r="AS1494" s="31" t="n">
        <f aca="false">IF(ISNUMBER(C1494),C1494-AP1494,0)</f>
        <v>-731.680455516429</v>
      </c>
      <c r="AT1494" s="32"/>
      <c r="AU1494" s="33"/>
      <c r="AV1494" s="33"/>
      <c r="AW1494" s="31"/>
      <c r="AX1494" s="31"/>
    </row>
    <row r="1495" customFormat="false" ht="16.5" hidden="false" customHeight="true" outlineLevel="0" collapsed="false">
      <c r="A1495" s="23" t="n">
        <v>1494</v>
      </c>
      <c r="B1495" s="24" t="n">
        <v>43728</v>
      </c>
      <c r="C1495" s="23" t="n">
        <v>9346</v>
      </c>
      <c r="D1495" s="25" t="n">
        <v>3001.85</v>
      </c>
      <c r="E1495" s="25" t="n">
        <v>205000</v>
      </c>
      <c r="F1495" s="25" t="n">
        <v>2279718.42857143</v>
      </c>
      <c r="G1495" s="25" t="n">
        <v>59.332</v>
      </c>
      <c r="H1495" s="25" t="n">
        <v>65.556</v>
      </c>
      <c r="I1495" s="25" t="n">
        <v>2.552</v>
      </c>
      <c r="J1495" s="25" t="n">
        <v>21397.938</v>
      </c>
      <c r="K1495" s="25" t="n">
        <v>863434</v>
      </c>
      <c r="L1495" s="25" t="n">
        <v>955</v>
      </c>
      <c r="M1495" s="25" t="n">
        <v>17.882</v>
      </c>
      <c r="N1495" s="25" t="n">
        <v>291520</v>
      </c>
      <c r="O1495" s="25" t="n">
        <v>14496</v>
      </c>
      <c r="P1495" s="25" t="n">
        <v>4093846</v>
      </c>
      <c r="Q1495" s="25" t="n">
        <v>360000</v>
      </c>
      <c r="R1495" s="25" t="n">
        <v>21102</v>
      </c>
      <c r="S1495" s="25" t="n">
        <v>13.86</v>
      </c>
      <c r="T1495" s="25" t="n">
        <v>137</v>
      </c>
      <c r="U1495" s="25" t="n">
        <v>15</v>
      </c>
      <c r="V1495" s="25" t="n">
        <v>94.1</v>
      </c>
      <c r="W1495" s="25" t="n">
        <v>117.0133</v>
      </c>
      <c r="X1495" s="25" t="n">
        <v>2.22222222222222</v>
      </c>
      <c r="Y1495" s="25" t="n">
        <v>2.41444849967957</v>
      </c>
      <c r="Z1495" s="25" t="n">
        <v>66.9354629516602</v>
      </c>
      <c r="AA1495" s="25" t="n">
        <v>328794</v>
      </c>
      <c r="AB1495" s="26"/>
      <c r="AC1495" s="27" t="n">
        <v>0</v>
      </c>
      <c r="AD1495" s="28" t="n">
        <v>2.2</v>
      </c>
      <c r="AE1495" s="28" t="n">
        <v>58.4</v>
      </c>
      <c r="AF1495" s="27"/>
      <c r="AG1495" s="29" t="n">
        <f aca="false">6753.47943187+0.36116788*I1495+0.01252571*N1495-22.85359542*V1495+0.00407811*AA1495-0.00067349*E1495</f>
        <v>9458.16543181776</v>
      </c>
      <c r="AH1495" s="29" t="n">
        <f aca="false">A1495*'Simple Linear Regression'!$B$18+'Simple Linear Regression'!$B$17</f>
        <v>9159.77375029323</v>
      </c>
      <c r="AI1495" s="29" t="n">
        <f aca="false">7491.3971+0.0137554*N1495-0.00058829*E1495-34.3283*V1495+0.30565*L1495+54.6031*M1495</f>
        <v>9418.7872122</v>
      </c>
      <c r="AJ1495" s="29" t="n">
        <f aca="false">7491.3971-0.00058829*E1495+0.30565*L1495+54.6031*M1495+0.0137554*N1495-34.3283*V1495</f>
        <v>9418.7872122</v>
      </c>
      <c r="AK1495" s="30" t="n">
        <f aca="false">11611.58410651-152.38769329*I769+0.00324611*N769-2.92151591*V769-0.00770426*AA769-0.00077781*E769</f>
        <v>9252.34391098275</v>
      </c>
      <c r="AL1495" s="29" t="n">
        <f aca="false">2192.59+2373.87*I1495+0.0316653*N1495-15.7623*V1495+0.00202406*AA1495-0.000740146*E1495-0.00963493*(I1495*N1495)</f>
        <v>9344.3176463728</v>
      </c>
      <c r="AM1495" s="30" t="n">
        <f aca="false">5205.907083+122.0638992*I1495+13.609808*(N1495/1000)-1.245906883*AD1495+0.7746840854*AE1495-134.2474226*AC1495-1547.125689*IF(AND(B1495&gt;=DATE(2020,3,20),B1495&lt;=DATE(2020,6,26)),1,0)</f>
        <v>9527.44593736316</v>
      </c>
      <c r="AN1495" s="30" t="n">
        <f aca="false">IF(ISNUMBER(C1496),C1496,AN1496)-0.8328750492*(AD1497-AD1496)+3.274150872*(AE1497-AE1496)+0.7954612886*((IF(ISNUMBER(C1496),C1496,AN1496)-IF(ISNUMBER(C1495),C1495,AN1495))-(-0.8328750492*(AD1496-AD1495)+3.274150872*(AE1496-AE1495)))-1.394571582*AO1496+0.4181414112*AO1495</f>
        <v>8958.59119492943</v>
      </c>
      <c r="AP1495" s="31" t="n">
        <f aca="false">AQ1495+AR1494+'ARIMAX(1,1,1) Model'!$C$19*(AR1494-AR1493)+'ARIMAX(1,1,1) Model'!$C$20*AS1494</f>
        <v>9464.33695909627</v>
      </c>
      <c r="AQ1495" s="31" t="n">
        <f aca="false">'ARIMAX(1,1,1) Model'!$C$6*I1495+'ARIMAX(1,1,1) Model'!$C$7*N1495/1000+'ARIMAX(1,1,1) Model'!$C$8*AD1495+'ARIMAX(1,1,1) Model'!$C$9*AE1495+'ARIMAX(1,1,1) Model'!$C$10*AC1495+'ARIMAX(1,1,1) Model'!$C$11*IF(AND(B1495&gt;='ARIMAX(1,1,1) Model'!$C$25,B1495&lt;='ARIMAX(1,1,1) Model'!$C$26),1,0)+'ARIMAX(1,1,1) Model'!$C$12*E1495/1000+'ARIMAX(1,1,1) Model'!$C$13*V1495+'ARIMAX(1,1,1) Model'!$C$14*A1495+'ARIMAX(1,1,1) Model'!$C$15*SIN(2*PI()*A1495/'ARIMAX(1,1,1) Model'!$C$24)+'ARIMAX(1,1,1) Model'!$C$16*COS(2*PI()*A1495/'ARIMAX(1,1,1) Model'!$C$24)+'ARIMAX(1,1,1) Model'!$C$17*SIN(4*PI()*A1495/'ARIMAX(1,1,1) Model'!$C$24)+'ARIMAX(1,1,1) Model'!$C$18*COS(4*PI()*A1495/'ARIMAX(1,1,1) Model'!$C$24)</f>
        <v>2872.22915043503</v>
      </c>
      <c r="AR1495" s="31" t="n">
        <f aca="false">IF(ISNUMBER(C1495),C1495,AP1495)-AQ1495</f>
        <v>6473.77084956497</v>
      </c>
      <c r="AS1495" s="31" t="n">
        <f aca="false">IF(ISNUMBER(C1495),C1495-AP1495,0)</f>
        <v>-118.336959096267</v>
      </c>
      <c r="AT1495" s="32"/>
      <c r="AU1495" s="33"/>
      <c r="AV1495" s="33"/>
      <c r="AW1495" s="31"/>
      <c r="AX1495" s="31"/>
    </row>
    <row r="1496" customFormat="false" ht="16.5" hidden="false" customHeight="true" outlineLevel="0" collapsed="false">
      <c r="A1496" s="23" t="n">
        <v>1495</v>
      </c>
      <c r="B1496" s="24" t="n">
        <v>43735</v>
      </c>
      <c r="C1496" s="23" t="n">
        <v>9137</v>
      </c>
      <c r="D1496" s="25" t="n">
        <v>2976.532</v>
      </c>
      <c r="E1496" s="25" t="n">
        <v>211000</v>
      </c>
      <c r="F1496" s="25" t="n">
        <v>2310635.71428571</v>
      </c>
      <c r="G1496" s="25" t="n">
        <v>56.896</v>
      </c>
      <c r="H1496" s="25" t="n">
        <v>63.152</v>
      </c>
      <c r="I1496" s="25" t="n">
        <v>2.654</v>
      </c>
      <c r="J1496" s="25" t="n">
        <v>21397.938</v>
      </c>
      <c r="K1496" s="25" t="n">
        <v>863434</v>
      </c>
      <c r="L1496" s="25" t="n">
        <v>955</v>
      </c>
      <c r="M1496" s="25" t="n">
        <v>17.882</v>
      </c>
      <c r="N1496" s="25" t="n">
        <v>291520</v>
      </c>
      <c r="O1496" s="25" t="n">
        <v>14496</v>
      </c>
      <c r="P1496" s="25" t="n">
        <v>4093846</v>
      </c>
      <c r="Q1496" s="25" t="n">
        <v>360000</v>
      </c>
      <c r="R1496" s="25" t="n">
        <v>21102</v>
      </c>
      <c r="S1496" s="25" t="n">
        <v>13.86</v>
      </c>
      <c r="T1496" s="25" t="n">
        <v>137</v>
      </c>
      <c r="U1496" s="25" t="n">
        <v>15</v>
      </c>
      <c r="V1496" s="25" t="n">
        <v>94.1</v>
      </c>
      <c r="W1496" s="25" t="n">
        <v>117.05046</v>
      </c>
      <c r="X1496" s="25" t="n">
        <v>2.22222222222222</v>
      </c>
      <c r="Y1496" s="25" t="n">
        <v>2.41444849967957</v>
      </c>
      <c r="Z1496" s="25" t="n">
        <v>66.9354629516602</v>
      </c>
      <c r="AA1496" s="25" t="n">
        <v>328794</v>
      </c>
      <c r="AB1496" s="26"/>
      <c r="AC1496" s="27" t="n">
        <v>0</v>
      </c>
      <c r="AD1496" s="28" t="n">
        <v>0.6</v>
      </c>
      <c r="AE1496" s="28" t="n">
        <v>58.1</v>
      </c>
      <c r="AF1496" s="27"/>
      <c r="AG1496" s="29" t="n">
        <f aca="false">6753.47943187+0.36116788*I1496+0.01252571*N1496-22.85359542*V1496+0.00407811*AA1496-0.00067349*E1496</f>
        <v>9454.16133094152</v>
      </c>
      <c r="AH1496" s="29" t="n">
        <f aca="false">A1496*'Simple Linear Regression'!$B$18+'Simple Linear Regression'!$B$17</f>
        <v>9160.62678737714</v>
      </c>
      <c r="AI1496" s="29" t="n">
        <f aca="false">7491.3971+0.0137554*N1496-0.00058829*E1496-34.3283*V1496+0.30565*L1496+54.6031*M1496</f>
        <v>9415.2574722</v>
      </c>
      <c r="AJ1496" s="29" t="n">
        <f aca="false">7491.3971-0.00058829*E1496+0.30565*L1496+54.6031*M1496+0.0137554*N1496-34.3283*V1496</f>
        <v>9415.2574722</v>
      </c>
      <c r="AK1496" s="30" t="n">
        <f aca="false">11611.58410651-152.38769329*I770+0.00324611*N770-2.92151591*V770-0.00770426*AA770-0.00077781*E770</f>
        <v>9289.60264956413</v>
      </c>
      <c r="AL1496" s="29" t="n">
        <f aca="false">2192.59+2373.87*I1496+0.0316653*N1496-15.7623*V1496+0.00202406*AA1496-0.000740146*E1496-0.00963493*(I1496*N1496)</f>
        <v>9295.5164814256</v>
      </c>
      <c r="AM1496" s="30" t="n">
        <f aca="false">5205.907083+122.0638992*I1496+13.609808*(N1496/1000)-1.245906883*AD1496+0.7746840854*AE1496-134.2474226*AC1496-1547.125689*IF(AND(B1496&gt;=DATE(2020,3,20),B1496&lt;=DATE(2020,6,26)),1,0)</f>
        <v>9541.65750086874</v>
      </c>
      <c r="AN1496" s="30" t="n">
        <f aca="false">IF(ISNUMBER(C1497),C1497,AN1497)-0.8328750492*(AD1498-AD1497)+3.274150872*(AE1498-AE1497)+0.7954612886*((IF(ISNUMBER(C1497),C1497,AN1497)-IF(ISNUMBER(C1496),C1496,AN1496))-(-0.8328750492*(AD1497-AD1496)+3.274150872*(AE1497-AE1496)))-1.394571582*AO1497+0.4181414112*AO1496</f>
        <v>9626.18855421669</v>
      </c>
      <c r="AP1496" s="31" t="n">
        <f aca="false">AQ1496+AR1495+'ARIMAX(1,1,1) Model'!$C$19*(AR1495-AR1494)+'ARIMAX(1,1,1) Model'!$C$20*AS1495</f>
        <v>9463.58803210304</v>
      </c>
      <c r="AQ1496" s="31" t="n">
        <f aca="false">'ARIMAX(1,1,1) Model'!$C$6*I1496+'ARIMAX(1,1,1) Model'!$C$7*N1496/1000+'ARIMAX(1,1,1) Model'!$C$8*AD1496+'ARIMAX(1,1,1) Model'!$C$9*AE1496+'ARIMAX(1,1,1) Model'!$C$10*AC1496+'ARIMAX(1,1,1) Model'!$C$11*IF(AND(B1496&gt;='ARIMAX(1,1,1) Model'!$C$25,B1496&lt;='ARIMAX(1,1,1) Model'!$C$26),1,0)+'ARIMAX(1,1,1) Model'!$C$12*E1496/1000+'ARIMAX(1,1,1) Model'!$C$13*V1496+'ARIMAX(1,1,1) Model'!$C$14*A1496+'ARIMAX(1,1,1) Model'!$C$15*SIN(2*PI()*A1496/'ARIMAX(1,1,1) Model'!$C$24)+'ARIMAX(1,1,1) Model'!$C$16*COS(2*PI()*A1496/'ARIMAX(1,1,1) Model'!$C$24)+'ARIMAX(1,1,1) Model'!$C$17*SIN(4*PI()*A1496/'ARIMAX(1,1,1) Model'!$C$24)+'ARIMAX(1,1,1) Model'!$C$18*COS(4*PI()*A1496/'ARIMAX(1,1,1) Model'!$C$24)</f>
        <v>2839.83100642702</v>
      </c>
      <c r="AR1496" s="31" t="n">
        <f aca="false">IF(ISNUMBER(C1496),C1496,AP1496)-AQ1496</f>
        <v>6297.16899357298</v>
      </c>
      <c r="AS1496" s="31" t="n">
        <f aca="false">IF(ISNUMBER(C1496),C1496-AP1496,0)</f>
        <v>-326.588032103036</v>
      </c>
      <c r="AT1496" s="32"/>
      <c r="AU1496" s="33"/>
      <c r="AV1496" s="33"/>
      <c r="AW1496" s="31"/>
      <c r="AX1496" s="31"/>
    </row>
    <row r="1497" customFormat="false" ht="16.5" hidden="false" customHeight="true" outlineLevel="0" collapsed="false">
      <c r="A1497" s="23" t="n">
        <v>1496</v>
      </c>
      <c r="B1497" s="24" t="n">
        <v>43742</v>
      </c>
      <c r="C1497" s="23" t="n">
        <v>9460</v>
      </c>
      <c r="D1497" s="25" t="n">
        <v>2933.448</v>
      </c>
      <c r="E1497" s="25" t="n">
        <v>215000</v>
      </c>
      <c r="F1497" s="25" t="n">
        <v>2263332.71428571</v>
      </c>
      <c r="G1497" s="25" t="n">
        <v>53.122</v>
      </c>
      <c r="H1497" s="25" t="n">
        <v>59.222</v>
      </c>
      <c r="I1497" s="25" t="n">
        <v>2.642</v>
      </c>
      <c r="J1497" s="25" t="n">
        <v>21397.938</v>
      </c>
      <c r="K1497" s="25" t="n">
        <v>863434</v>
      </c>
      <c r="L1497" s="25" t="n">
        <v>955</v>
      </c>
      <c r="M1497" s="25" t="n">
        <v>17.882</v>
      </c>
      <c r="N1497" s="25" t="n">
        <v>291520</v>
      </c>
      <c r="O1497" s="25" t="n">
        <v>14496</v>
      </c>
      <c r="P1497" s="25" t="n">
        <v>4093846</v>
      </c>
      <c r="Q1497" s="25" t="n">
        <v>360000</v>
      </c>
      <c r="R1497" s="25" t="n">
        <v>21102</v>
      </c>
      <c r="S1497" s="25" t="n">
        <v>13.86</v>
      </c>
      <c r="T1497" s="25" t="n">
        <v>137</v>
      </c>
      <c r="U1497" s="25" t="n">
        <v>15</v>
      </c>
      <c r="V1497" s="25" t="n">
        <v>94.1</v>
      </c>
      <c r="W1497" s="25" t="n">
        <v>117.5245</v>
      </c>
      <c r="X1497" s="25" t="n">
        <v>2.22222222222222</v>
      </c>
      <c r="Y1497" s="25" t="n">
        <v>2.41444849967957</v>
      </c>
      <c r="Z1497" s="25" t="n">
        <v>66.9354629516602</v>
      </c>
      <c r="AA1497" s="25" t="n">
        <v>328794</v>
      </c>
      <c r="AB1497" s="26"/>
      <c r="AC1497" s="27" t="n">
        <v>0</v>
      </c>
      <c r="AD1497" s="28" t="n">
        <v>7</v>
      </c>
      <c r="AE1497" s="28" t="n">
        <v>56.1</v>
      </c>
      <c r="AF1497" s="27"/>
      <c r="AG1497" s="29" t="n">
        <f aca="false">6753.47943187+0.36116788*I1497+0.01252571*N1497-22.85359542*V1497+0.00407811*AA1497-0.00067349*E1497</f>
        <v>9451.46303692696</v>
      </c>
      <c r="AH1497" s="29" t="n">
        <f aca="false">A1497*'Simple Linear Regression'!$B$18+'Simple Linear Regression'!$B$17</f>
        <v>9161.47982446104</v>
      </c>
      <c r="AI1497" s="29" t="n">
        <f aca="false">7491.3971+0.0137554*N1497-0.00058829*E1497-34.3283*V1497+0.30565*L1497+54.6031*M1497</f>
        <v>9412.9043122</v>
      </c>
      <c r="AJ1497" s="29" t="n">
        <f aca="false">7491.3971-0.00058829*E1497+0.30565*L1497+54.6031*M1497+0.0137554*N1497-34.3283*V1497</f>
        <v>9412.9043122</v>
      </c>
      <c r="AK1497" s="30" t="n">
        <f aca="false">11611.58410651-152.38769329*I771+0.00324611*N771-2.92151591*V771-0.00770426*AA771-0.00077781*E771</f>
        <v>9309.9019558388</v>
      </c>
      <c r="AL1497" s="29" t="n">
        <f aca="false">2192.59+2373.87*I1497+0.0316653*N1497-15.7623*V1497+0.00202406*AA1497-0.000740146*E1497-0.00963493*(I1497*N1497)</f>
        <v>9297.7747549488</v>
      </c>
      <c r="AM1497" s="30" t="n">
        <f aca="false">5205.907083+122.0638992*I1497+13.609808*(N1497/1000)-1.245906883*AD1497+0.7746840854*AE1497-134.2474226*AC1497-1547.125689*IF(AND(B1497&gt;=DATE(2020,3,20),B1497&lt;=DATE(2020,6,26)),1,0)</f>
        <v>9530.66956185634</v>
      </c>
      <c r="AN1497" s="30" t="n">
        <f aca="false">IF(ISNUMBER(C1498),C1498,AN1498)-0.8328750492*(AD1499-AD1498)+3.274150872*(AE1499-AE1498)+0.7954612886*((IF(ISNUMBER(C1498),C1498,AN1498)-IF(ISNUMBER(C1497),C1497,AN1497))-(-0.8328750492*(AD1498-AD1497)+3.274150872*(AE1498-AE1497)))-1.394571582*AO1498+0.4181414112*AO1497</f>
        <v>9273.45957300475</v>
      </c>
      <c r="AP1497" s="31" t="n">
        <f aca="false">AQ1497+AR1496+'ARIMAX(1,1,1) Model'!$C$19*(AR1496-AR1495)+'ARIMAX(1,1,1) Model'!$C$20*AS1496</f>
        <v>9410.11497194586</v>
      </c>
      <c r="AQ1497" s="31" t="n">
        <f aca="false">'ARIMAX(1,1,1) Model'!$C$6*I1497+'ARIMAX(1,1,1) Model'!$C$7*N1497/1000+'ARIMAX(1,1,1) Model'!$C$8*AD1497+'ARIMAX(1,1,1) Model'!$C$9*AE1497+'ARIMAX(1,1,1) Model'!$C$10*AC1497+'ARIMAX(1,1,1) Model'!$C$11*IF(AND(B1497&gt;='ARIMAX(1,1,1) Model'!$C$25,B1497&lt;='ARIMAX(1,1,1) Model'!$C$26),1,0)+'ARIMAX(1,1,1) Model'!$C$12*E1497/1000+'ARIMAX(1,1,1) Model'!$C$13*V1497+'ARIMAX(1,1,1) Model'!$C$14*A1497+'ARIMAX(1,1,1) Model'!$C$15*SIN(2*PI()*A1497/'ARIMAX(1,1,1) Model'!$C$24)+'ARIMAX(1,1,1) Model'!$C$16*COS(2*PI()*A1497/'ARIMAX(1,1,1) Model'!$C$24)+'ARIMAX(1,1,1) Model'!$C$17*SIN(4*PI()*A1497/'ARIMAX(1,1,1) Model'!$C$24)+'ARIMAX(1,1,1) Model'!$C$18*COS(4*PI()*A1497/'ARIMAX(1,1,1) Model'!$C$24)</f>
        <v>2836.21375242891</v>
      </c>
      <c r="AR1497" s="31" t="n">
        <f aca="false">IF(ISNUMBER(C1497),C1497,AP1497)-AQ1497</f>
        <v>6623.78624757109</v>
      </c>
      <c r="AS1497" s="31" t="n">
        <f aca="false">IF(ISNUMBER(C1497),C1497-AP1497,0)</f>
        <v>49.8850280541446</v>
      </c>
      <c r="AT1497" s="32"/>
      <c r="AU1497" s="33"/>
      <c r="AV1497" s="33"/>
      <c r="AW1497" s="31"/>
      <c r="AX1497" s="31"/>
    </row>
    <row r="1498" customFormat="false" ht="16.5" hidden="false" customHeight="true" outlineLevel="0" collapsed="false">
      <c r="A1498" s="23" t="n">
        <v>1497</v>
      </c>
      <c r="B1498" s="24" t="n">
        <v>43749</v>
      </c>
      <c r="C1498" s="23" t="n">
        <v>9354</v>
      </c>
      <c r="D1498" s="25" t="n">
        <v>2931.93</v>
      </c>
      <c r="E1498" s="25" t="n">
        <v>209000</v>
      </c>
      <c r="F1498" s="25" t="n">
        <v>2343948.57142857</v>
      </c>
      <c r="G1498" s="25" t="n">
        <v>53.272</v>
      </c>
      <c r="H1498" s="25" t="n">
        <v>59.394</v>
      </c>
      <c r="I1498" s="25" t="n">
        <v>2.645</v>
      </c>
      <c r="J1498" s="25" t="n">
        <v>21397.938</v>
      </c>
      <c r="K1498" s="25" t="n">
        <v>802010</v>
      </c>
      <c r="L1498" s="25" t="n">
        <v>926</v>
      </c>
      <c r="M1498" s="25" t="n">
        <v>17.882</v>
      </c>
      <c r="N1498" s="25" t="n">
        <v>291520</v>
      </c>
      <c r="O1498" s="25" t="n">
        <v>14558.2</v>
      </c>
      <c r="P1498" s="25" t="n">
        <v>4093846</v>
      </c>
      <c r="Q1498" s="25" t="n">
        <v>360000</v>
      </c>
      <c r="R1498" s="25" t="n">
        <v>21102</v>
      </c>
      <c r="S1498" s="25" t="n">
        <v>13.86</v>
      </c>
      <c r="T1498" s="25" t="n">
        <v>137</v>
      </c>
      <c r="U1498" s="25" t="n">
        <v>15</v>
      </c>
      <c r="V1498" s="25" t="n">
        <v>94</v>
      </c>
      <c r="W1498" s="25" t="n">
        <v>117.81246</v>
      </c>
      <c r="X1498" s="25" t="n">
        <v>2.22222222222222</v>
      </c>
      <c r="Y1498" s="25" t="n">
        <v>2.41444849967957</v>
      </c>
      <c r="Z1498" s="25" t="n">
        <v>66.9354629516602</v>
      </c>
      <c r="AA1498" s="25" t="n">
        <v>328794</v>
      </c>
      <c r="AB1498" s="26"/>
      <c r="AC1498" s="27" t="n">
        <v>0</v>
      </c>
      <c r="AD1498" s="28" t="n">
        <v>18.8</v>
      </c>
      <c r="AE1498" s="28" t="n">
        <v>28.5</v>
      </c>
      <c r="AF1498" s="27"/>
      <c r="AG1498" s="29" t="n">
        <f aca="false">6753.47943187+0.36116788*I1498+0.01252571*N1498-22.85359542*V1498+0.00407811*AA1498-0.00067349*E1498</f>
        <v>9457.7904199726</v>
      </c>
      <c r="AH1498" s="29" t="n">
        <f aca="false">A1498*'Simple Linear Regression'!$B$18+'Simple Linear Regression'!$B$17</f>
        <v>9162.33286154495</v>
      </c>
      <c r="AI1498" s="29" t="n">
        <f aca="false">7491.3971+0.0137554*N1498-0.00058829*E1498-34.3283*V1498+0.30565*L1498+54.6031*M1498</f>
        <v>9411.0030322</v>
      </c>
      <c r="AJ1498" s="29" t="n">
        <f aca="false">7491.3971-0.00058829*E1498+0.30565*L1498+54.6031*M1498+0.0137554*N1498-34.3283*V1498</f>
        <v>9411.0030322</v>
      </c>
      <c r="AK1498" s="30" t="n">
        <f aca="false">11611.58410651-152.38769329*I772+0.00324611*N772-2.92151591*V772-0.00770426*AA772-0.00077781*E772</f>
        <v>9327.79911980596</v>
      </c>
      <c r="AL1498" s="29" t="n">
        <f aca="false">2192.59+2373.87*I1498+0.0316653*N1498-15.7623*V1498+0.00202406*AA1498-0.000740146*E1498-0.00963493*(I1498*N1498)</f>
        <v>9302.487146568</v>
      </c>
      <c r="AM1498" s="30" t="n">
        <f aca="false">5205.907083+122.0638992*I1498+13.609808*(N1498/1000)-1.245906883*AD1498+0.7746840854*AE1498-134.2474226*AC1498-1547.125689*IF(AND(B1498&gt;=DATE(2020,3,20),B1498&lt;=DATE(2020,6,26)),1,0)</f>
        <v>9494.9527715775</v>
      </c>
      <c r="AN1498" s="30" t="n">
        <f aca="false">IF(ISNUMBER(C1499),C1499,AN1499)-0.8328750492*(AD1500-AD1499)+3.274150872*(AE1500-AE1499)+0.7954612886*((IF(ISNUMBER(C1499),C1499,AN1499)-IF(ISNUMBER(C1498),C1498,AN1498))-(-0.8328750492*(AD1499-AD1498)+3.274150872*(AE1499-AE1498)))-1.394571582*AO1499+0.4181414112*AO1498</f>
        <v>9860.96367252245</v>
      </c>
      <c r="AP1498" s="31" t="n">
        <f aca="false">AQ1498+AR1497+'ARIMAX(1,1,1) Model'!$C$19*(AR1497-AR1496)+'ARIMAX(1,1,1) Model'!$C$20*AS1497</f>
        <v>9371.67671267265</v>
      </c>
      <c r="AQ1498" s="31" t="n">
        <f aca="false">'ARIMAX(1,1,1) Model'!$C$6*I1498+'ARIMAX(1,1,1) Model'!$C$7*N1498/1000+'ARIMAX(1,1,1) Model'!$C$8*AD1498+'ARIMAX(1,1,1) Model'!$C$9*AE1498+'ARIMAX(1,1,1) Model'!$C$10*AC1498+'ARIMAX(1,1,1) Model'!$C$11*IF(AND(B1498&gt;='ARIMAX(1,1,1) Model'!$C$25,B1498&lt;='ARIMAX(1,1,1) Model'!$C$26),1,0)+'ARIMAX(1,1,1) Model'!$C$12*E1498/1000+'ARIMAX(1,1,1) Model'!$C$13*V1498+'ARIMAX(1,1,1) Model'!$C$14*A1498+'ARIMAX(1,1,1) Model'!$C$15*SIN(2*PI()*A1498/'ARIMAX(1,1,1) Model'!$C$24)+'ARIMAX(1,1,1) Model'!$C$16*COS(2*PI()*A1498/'ARIMAX(1,1,1) Model'!$C$24)+'ARIMAX(1,1,1) Model'!$C$17*SIN(4*PI()*A1498/'ARIMAX(1,1,1) Model'!$C$24)+'ARIMAX(1,1,1) Model'!$C$18*COS(4*PI()*A1498/'ARIMAX(1,1,1) Model'!$C$24)</f>
        <v>2760.9356374088</v>
      </c>
      <c r="AR1498" s="31" t="n">
        <f aca="false">IF(ISNUMBER(C1498),C1498,AP1498)-AQ1498</f>
        <v>6593.0643625912</v>
      </c>
      <c r="AS1498" s="31" t="n">
        <f aca="false">IF(ISNUMBER(C1498),C1498-AP1498,0)</f>
        <v>-17.6767126726463</v>
      </c>
      <c r="AT1498" s="32"/>
      <c r="AU1498" s="33"/>
      <c r="AV1498" s="33"/>
      <c r="AW1498" s="31"/>
      <c r="AX1498" s="31"/>
    </row>
    <row r="1499" customFormat="false" ht="16.5" hidden="false" customHeight="true" outlineLevel="0" collapsed="false">
      <c r="A1499" s="23" t="n">
        <v>1498</v>
      </c>
      <c r="B1499" s="24" t="n">
        <v>43756</v>
      </c>
      <c r="C1499" s="23" t="n">
        <v>9590</v>
      </c>
      <c r="D1499" s="25" t="n">
        <v>2987.134</v>
      </c>
      <c r="E1499" s="25" t="n">
        <v>215000</v>
      </c>
      <c r="F1499" s="25" t="n">
        <v>2442413</v>
      </c>
      <c r="G1499" s="25" t="n">
        <v>53.488</v>
      </c>
      <c r="H1499" s="25" t="n">
        <v>59.322</v>
      </c>
      <c r="I1499" s="25" t="n">
        <v>2.629</v>
      </c>
      <c r="J1499" s="25" t="n">
        <v>21397.938</v>
      </c>
      <c r="K1499" s="25" t="n">
        <v>802010</v>
      </c>
      <c r="L1499" s="25" t="n">
        <v>926</v>
      </c>
      <c r="M1499" s="25" t="n">
        <v>17.72</v>
      </c>
      <c r="N1499" s="25" t="n">
        <v>293308</v>
      </c>
      <c r="O1499" s="25" t="n">
        <v>14558.2</v>
      </c>
      <c r="P1499" s="25" t="n">
        <v>4093846</v>
      </c>
      <c r="Q1499" s="25" t="n">
        <v>360000</v>
      </c>
      <c r="R1499" s="25" t="n">
        <v>21102</v>
      </c>
      <c r="S1499" s="25" t="n">
        <v>13.86</v>
      </c>
      <c r="T1499" s="25" t="n">
        <v>137</v>
      </c>
      <c r="U1499" s="25" t="n">
        <v>15</v>
      </c>
      <c r="V1499" s="25" t="n">
        <v>94</v>
      </c>
      <c r="W1499" s="25" t="n">
        <v>117.4163</v>
      </c>
      <c r="X1499" s="25" t="n">
        <v>2.22222222222222</v>
      </c>
      <c r="Y1499" s="25" t="n">
        <v>2.48363447189331</v>
      </c>
      <c r="Z1499" s="25" t="n">
        <v>66.9354629516602</v>
      </c>
      <c r="AA1499" s="25" t="n">
        <v>328794</v>
      </c>
      <c r="AB1499" s="26"/>
      <c r="AC1499" s="27" t="n">
        <v>0</v>
      </c>
      <c r="AD1499" s="28" t="n">
        <v>44.7</v>
      </c>
      <c r="AE1499" s="28" t="n">
        <v>11.9</v>
      </c>
      <c r="AF1499" s="27"/>
      <c r="AG1499" s="29" t="n">
        <f aca="false">6753.47943187+0.36116788*I1499+0.01252571*N1499-22.85359542*V1499+0.00407811*AA1499-0.00067349*E1499</f>
        <v>9476.13967076652</v>
      </c>
      <c r="AH1499" s="29" t="n">
        <f aca="false">A1499*'Simple Linear Regression'!$B$18+'Simple Linear Regression'!$B$17</f>
        <v>9163.18589862885</v>
      </c>
      <c r="AI1499" s="29" t="n">
        <f aca="false">7491.3971+0.0137554*N1499-0.00058829*E1499-34.3283*V1499+0.30565*L1499+54.6031*M1499</f>
        <v>9423.2222452</v>
      </c>
      <c r="AJ1499" s="29" t="n">
        <f aca="false">7491.3971-0.00058829*E1499+0.30565*L1499+54.6031*M1499+0.0137554*N1499-34.3283*V1499</f>
        <v>9423.2222452</v>
      </c>
      <c r="AK1499" s="30" t="n">
        <f aca="false">11611.58410651-152.38769329*I773+0.00324611*N773-2.92151591*V773-0.00770426*AA773-0.00077781*E773</f>
        <v>9277.50513813916</v>
      </c>
      <c r="AL1499" s="29" t="n">
        <f aca="false">2192.59+2373.87*I1499+0.0316653*N1499-15.7623*V1499+0.00202406*AA1499-0.000740146*E1499-0.00963493*(I1499*N1499)</f>
        <v>9316.33185069125</v>
      </c>
      <c r="AM1499" s="30" t="n">
        <f aca="false">5205.907083+122.0638992*I1499+13.609808*(N1499/1000)-1.245906883*AD1499+0.7746840854*AE1499-134.2474226*AC1499-1547.125689*IF(AND(B1499&gt;=DATE(2020,3,20),B1499&lt;=DATE(2020,6,26)),1,0)</f>
        <v>9472.20534180696</v>
      </c>
      <c r="AN1499" s="30" t="n">
        <f aca="false">IF(ISNUMBER(C1500),C1500,AN1500)-0.8328750492*(AD1501-AD1500)+3.274150872*(AE1501-AE1500)+0.7954612886*((IF(ISNUMBER(C1500),C1500,AN1500)-IF(ISNUMBER(C1499),C1499,AN1499))-(-0.8328750492*(AD1500-AD1499)+3.274150872*(AE1500-AE1499)))-1.394571582*AO1500+0.4181414112*AO1499</f>
        <v>9856.4107673223</v>
      </c>
      <c r="AP1499" s="31" t="n">
        <f aca="false">AQ1499+AR1498+'ARIMAX(1,1,1) Model'!$C$19*(AR1498-AR1497)+'ARIMAX(1,1,1) Model'!$C$20*AS1498</f>
        <v>9331.57384534145</v>
      </c>
      <c r="AQ1499" s="31" t="n">
        <f aca="false">'ARIMAX(1,1,1) Model'!$C$6*I1499+'ARIMAX(1,1,1) Model'!$C$7*N1499/1000+'ARIMAX(1,1,1) Model'!$C$8*AD1499+'ARIMAX(1,1,1) Model'!$C$9*AE1499+'ARIMAX(1,1,1) Model'!$C$10*AC1499+'ARIMAX(1,1,1) Model'!$C$11*IF(AND(B1499&gt;='ARIMAX(1,1,1) Model'!$C$25,B1499&lt;='ARIMAX(1,1,1) Model'!$C$26),1,0)+'ARIMAX(1,1,1) Model'!$C$12*E1499/1000+'ARIMAX(1,1,1) Model'!$C$13*V1499+'ARIMAX(1,1,1) Model'!$C$14*A1499+'ARIMAX(1,1,1) Model'!$C$15*SIN(2*PI()*A1499/'ARIMAX(1,1,1) Model'!$C$24)+'ARIMAX(1,1,1) Model'!$C$16*COS(2*PI()*A1499/'ARIMAX(1,1,1) Model'!$C$24)+'ARIMAX(1,1,1) Model'!$C$17*SIN(4*PI()*A1499/'ARIMAX(1,1,1) Model'!$C$24)+'ARIMAX(1,1,1) Model'!$C$18*COS(4*PI()*A1499/'ARIMAX(1,1,1) Model'!$C$24)</f>
        <v>2725.59532149101</v>
      </c>
      <c r="AR1499" s="31" t="n">
        <f aca="false">IF(ISNUMBER(C1499),C1499,AP1499)-AQ1499</f>
        <v>6864.40467850899</v>
      </c>
      <c r="AS1499" s="31" t="n">
        <f aca="false">IF(ISNUMBER(C1499),C1499-AP1499,0)</f>
        <v>258.426154658551</v>
      </c>
      <c r="AT1499" s="32"/>
      <c r="AU1499" s="33"/>
      <c r="AV1499" s="33"/>
      <c r="AW1499" s="31"/>
      <c r="AX1499" s="31"/>
    </row>
    <row r="1500" customFormat="false" ht="16.5" hidden="false" customHeight="true" outlineLevel="0" collapsed="false">
      <c r="A1500" s="23" t="n">
        <v>1499</v>
      </c>
      <c r="B1500" s="24" t="n">
        <v>43763</v>
      </c>
      <c r="C1500" s="34" t="n">
        <v>9784</v>
      </c>
      <c r="D1500" s="25" t="n">
        <v>3008.014</v>
      </c>
      <c r="E1500" s="25" t="n">
        <v>210000</v>
      </c>
      <c r="F1500" s="25" t="n">
        <v>2382649.71428571</v>
      </c>
      <c r="G1500" s="25" t="n">
        <v>55.204</v>
      </c>
      <c r="H1500" s="25" t="n">
        <v>60.748</v>
      </c>
      <c r="I1500" s="25" t="n">
        <v>2.638</v>
      </c>
      <c r="J1500" s="25" t="n">
        <v>21397.938</v>
      </c>
      <c r="K1500" s="25" t="n">
        <v>802010</v>
      </c>
      <c r="L1500" s="25" t="n">
        <v>926</v>
      </c>
      <c r="M1500" s="25" t="n">
        <v>17.72</v>
      </c>
      <c r="N1500" s="25" t="n">
        <v>293308</v>
      </c>
      <c r="O1500" s="25" t="n">
        <v>14558.2</v>
      </c>
      <c r="P1500" s="25" t="n">
        <v>4093846</v>
      </c>
      <c r="Q1500" s="25" t="n">
        <v>360000</v>
      </c>
      <c r="R1500" s="25" t="n">
        <v>21102</v>
      </c>
      <c r="S1500" s="25" t="n">
        <v>13.86</v>
      </c>
      <c r="T1500" s="25" t="n">
        <v>137</v>
      </c>
      <c r="U1500" s="25" t="n">
        <v>15</v>
      </c>
      <c r="V1500" s="25" t="n">
        <v>94</v>
      </c>
      <c r="W1500" s="25" t="n">
        <v>116.462375</v>
      </c>
      <c r="X1500" s="25" t="n">
        <v>2.22222222222222</v>
      </c>
      <c r="Y1500" s="25" t="n">
        <v>2.48363447189331</v>
      </c>
      <c r="Z1500" s="25" t="n">
        <v>66.9354629516602</v>
      </c>
      <c r="AA1500" s="25" t="n">
        <v>328794</v>
      </c>
      <c r="AB1500" s="26"/>
      <c r="AC1500" s="27" t="n">
        <v>0</v>
      </c>
      <c r="AD1500" s="28" t="n">
        <v>44.4</v>
      </c>
      <c r="AE1500" s="28" t="n">
        <v>18.8</v>
      </c>
      <c r="AF1500" s="27"/>
      <c r="AG1500" s="29" t="n">
        <f aca="false">6753.47943187+0.36116788*I1500+0.01252571*N1500-22.85359542*V1500+0.00407811*AA1500-0.00067349*E1500</f>
        <v>9479.51037127744</v>
      </c>
      <c r="AH1500" s="29" t="n">
        <f aca="false">A1500*'Simple Linear Regression'!$B$18+'Simple Linear Regression'!$B$17</f>
        <v>9164.03893571276</v>
      </c>
      <c r="AI1500" s="29" t="n">
        <f aca="false">7491.3971+0.0137554*N1500-0.00058829*E1500-34.3283*V1500+0.30565*L1500+54.6031*M1500</f>
        <v>9426.1636952</v>
      </c>
      <c r="AJ1500" s="29" t="n">
        <f aca="false">7491.3971-0.00058829*E1500+0.30565*L1500+54.6031*M1500+0.0137554*N1500-34.3283*V1500</f>
        <v>9426.1636952</v>
      </c>
      <c r="AK1500" s="30" t="n">
        <f aca="false">11611.58410651-152.38769329*I774+0.00324611*N774-2.92151591*V774-0.00770426*AA774-0.00077781*E774</f>
        <v>9280.31481900171</v>
      </c>
      <c r="AL1500" s="29" t="n">
        <f aca="false">2192.59+2373.87*I1500+0.0316653*N1500-15.7623*V1500+0.00202406*AA1500-0.000740146*E1500-0.00963493*(I1500*N1500)</f>
        <v>9315.96339225528</v>
      </c>
      <c r="AM1500" s="30" t="n">
        <f aca="false">5205.907083+122.0638992*I1500+13.609808*(N1500/1000)-1.245906883*AD1500+0.7746840854*AE1500-134.2474226*AC1500-1547.125689*IF(AND(B1500&gt;=DATE(2020,3,20),B1500&lt;=DATE(2020,6,26)),1,0)</f>
        <v>9479.02300915392</v>
      </c>
      <c r="AN1500" s="30" t="n">
        <f aca="false">IF(ISNUMBER(C1501),C1501,AN1501)-0.8328750492*(AD1502-AD1501)+3.274150872*(AE1502-AE1501)+0.7954612886*((IF(ISNUMBER(C1501),C1501,AN1501)-IF(ISNUMBER(C1500),C1500,AN1500))-(-0.8328750492*(AD1501-AD1500)+3.274150872*(AE1501-AE1500)))-1.394571582*AO1501+0.4181414112*AO1500</f>
        <v>8657.71453566259</v>
      </c>
      <c r="AP1500" s="31" t="n">
        <f aca="false">AQ1500+AR1499+'ARIMAX(1,1,1) Model'!$C$19*(AR1499-AR1498)+'ARIMAX(1,1,1) Model'!$C$20*AS1499</f>
        <v>9400.39202482759</v>
      </c>
      <c r="AQ1500" s="31" t="n">
        <f aca="false">'ARIMAX(1,1,1) Model'!$C$6*I1500+'ARIMAX(1,1,1) Model'!$C$7*N1500/1000+'ARIMAX(1,1,1) Model'!$C$8*AD1500+'ARIMAX(1,1,1) Model'!$C$9*AE1500+'ARIMAX(1,1,1) Model'!$C$10*AC1500+'ARIMAX(1,1,1) Model'!$C$11*IF(AND(B1500&gt;='ARIMAX(1,1,1) Model'!$C$25,B1500&lt;='ARIMAX(1,1,1) Model'!$C$26),1,0)+'ARIMAX(1,1,1) Model'!$C$12*E1500/1000+'ARIMAX(1,1,1) Model'!$C$13*V1500+'ARIMAX(1,1,1) Model'!$C$14*A1500+'ARIMAX(1,1,1) Model'!$C$15*SIN(2*PI()*A1500/'ARIMAX(1,1,1) Model'!$C$24)+'ARIMAX(1,1,1) Model'!$C$16*COS(2*PI()*A1500/'ARIMAX(1,1,1) Model'!$C$24)+'ARIMAX(1,1,1) Model'!$C$17*SIN(4*PI()*A1500/'ARIMAX(1,1,1) Model'!$C$24)+'ARIMAX(1,1,1) Model'!$C$18*COS(4*PI()*A1500/'ARIMAX(1,1,1) Model'!$C$24)</f>
        <v>2742.12819405634</v>
      </c>
      <c r="AR1500" s="31" t="n">
        <f aca="false">IF(ISNUMBER(C1500),C1500,AP1500)-AQ1500</f>
        <v>7041.87180594366</v>
      </c>
      <c r="AS1500" s="31" t="n">
        <f aca="false">IF(ISNUMBER(C1500),C1500-AP1500,0)</f>
        <v>383.607975172406</v>
      </c>
      <c r="AT1500" s="32"/>
      <c r="AU1500" s="33"/>
      <c r="AV1500" s="33"/>
      <c r="AW1500" s="31"/>
      <c r="AX1500" s="31"/>
    </row>
    <row r="1501" customFormat="false" ht="16.5" hidden="false" customHeight="true" outlineLevel="0" collapsed="false">
      <c r="A1501" s="23" t="n">
        <v>1500</v>
      </c>
      <c r="B1501" s="24" t="n">
        <v>43770</v>
      </c>
      <c r="C1501" s="34" t="n">
        <v>9145</v>
      </c>
      <c r="D1501" s="25" t="n">
        <v>3045.51</v>
      </c>
      <c r="E1501" s="25" t="n">
        <v>215000</v>
      </c>
      <c r="F1501" s="25" t="n">
        <v>2157444.71428571</v>
      </c>
      <c r="G1501" s="25" t="n">
        <v>55.17</v>
      </c>
      <c r="H1501" s="25" t="n">
        <v>60.226</v>
      </c>
      <c r="I1501" s="25" t="n">
        <v>2.596</v>
      </c>
      <c r="J1501" s="25" t="n">
        <v>21397.938</v>
      </c>
      <c r="K1501" s="25" t="n">
        <v>802010</v>
      </c>
      <c r="L1501" s="25" t="n">
        <v>926</v>
      </c>
      <c r="M1501" s="25" t="n">
        <v>17.72</v>
      </c>
      <c r="N1501" s="25" t="n">
        <v>293308</v>
      </c>
      <c r="O1501" s="25" t="n">
        <v>14558.2</v>
      </c>
      <c r="P1501" s="25" t="n">
        <v>4093846</v>
      </c>
      <c r="Q1501" s="25" t="n">
        <v>360000</v>
      </c>
      <c r="R1501" s="25" t="n">
        <v>21102</v>
      </c>
      <c r="S1501" s="25" t="n">
        <v>13.86</v>
      </c>
      <c r="T1501" s="25" t="n">
        <v>137</v>
      </c>
      <c r="U1501" s="25" t="n">
        <v>15</v>
      </c>
      <c r="V1501" s="25" t="n">
        <v>94</v>
      </c>
      <c r="W1501" s="25" t="n">
        <v>116.0585</v>
      </c>
      <c r="X1501" s="25" t="n">
        <v>2.22222222222222</v>
      </c>
      <c r="Y1501" s="25" t="n">
        <v>2.48363447189331</v>
      </c>
      <c r="Z1501" s="25" t="n">
        <v>66.9354629516602</v>
      </c>
      <c r="AA1501" s="25" t="n">
        <v>328794</v>
      </c>
      <c r="AB1501" s="26"/>
      <c r="AC1501" s="27" t="n">
        <v>0</v>
      </c>
      <c r="AD1501" s="28" t="n">
        <v>65.5</v>
      </c>
      <c r="AE1501" s="28" t="n">
        <v>4.7</v>
      </c>
      <c r="AF1501" s="27"/>
      <c r="AG1501" s="29" t="n">
        <f aca="false">6753.47943187+0.36116788*I1501+0.01252571*N1501-22.85359542*V1501+0.00407811*AA1501-0.00067349*E1501</f>
        <v>9476.12775222648</v>
      </c>
      <c r="AH1501" s="29" t="n">
        <f aca="false">A1501*'Simple Linear Regression'!$B$18+'Simple Linear Regression'!$B$17</f>
        <v>9164.89197279666</v>
      </c>
      <c r="AI1501" s="29" t="n">
        <f aca="false">7491.3971+0.0137554*N1501-0.00058829*E1501-34.3283*V1501+0.30565*L1501+54.6031*M1501</f>
        <v>9423.2222452</v>
      </c>
      <c r="AJ1501" s="29" t="n">
        <f aca="false">7491.3971-0.00058829*E1501+0.30565*L1501+54.6031*M1501+0.0137554*N1501-34.3283*V1501</f>
        <v>9423.2222452</v>
      </c>
      <c r="AK1501" s="30" t="n">
        <f aca="false">11611.58410651-152.38769329*I775+0.00324611*N775-2.92151591*V775-0.00770426*AA775-0.00077781*E775</f>
        <v>9297.58857058634</v>
      </c>
      <c r="AL1501" s="29" t="n">
        <f aca="false">2192.59+2373.87*I1501+0.0316653*N1501-15.7623*V1501+0.00202406*AA1501-0.000740146*E1501-0.00963493*(I1501*N1501)</f>
        <v>9331.25220828977</v>
      </c>
      <c r="AM1501" s="30" t="n">
        <f aca="false">5205.907083+122.0638992*I1501+13.609808*(N1501/1000)-1.245906883*AD1501+0.7746840854*AE1501-134.2474226*AC1501-1547.125689*IF(AND(B1501&gt;=DATE(2020,3,20),B1501&lt;=DATE(2020,6,26)),1,0)</f>
        <v>9436.68464455208</v>
      </c>
      <c r="AN1501" s="30" t="n">
        <f aca="false">IF(ISNUMBER(C1502),C1502,AN1502)-0.8328750492*(AD1503-AD1502)+3.274150872*(AE1503-AE1502)+0.7954612886*((IF(ISNUMBER(C1502),C1502,AN1502)-IF(ISNUMBER(C1501),C1501,AN1501))-(-0.8328750492*(AD1502-AD1501)+3.274150872*(AE1502-AE1501)))-1.394571582*AO1502+0.4181414112*AO1501</f>
        <v>9429.14691021241</v>
      </c>
      <c r="AP1501" s="31" t="n">
        <f aca="false">AQ1501+AR1500+'ARIMAX(1,1,1) Model'!$C$19*(AR1500-AR1499)+'ARIMAX(1,1,1) Model'!$C$20*AS1500</f>
        <v>9424.77469715915</v>
      </c>
      <c r="AQ1501" s="31" t="n">
        <f aca="false">'ARIMAX(1,1,1) Model'!$C$6*I1501+'ARIMAX(1,1,1) Model'!$C$7*N1501/1000+'ARIMAX(1,1,1) Model'!$C$8*AD1501+'ARIMAX(1,1,1) Model'!$C$9*AE1501+'ARIMAX(1,1,1) Model'!$C$10*AC1501+'ARIMAX(1,1,1) Model'!$C$11*IF(AND(B1501&gt;='ARIMAX(1,1,1) Model'!$C$25,B1501&lt;='ARIMAX(1,1,1) Model'!$C$26),1,0)+'ARIMAX(1,1,1) Model'!$C$12*E1501/1000+'ARIMAX(1,1,1) Model'!$C$13*V1501+'ARIMAX(1,1,1) Model'!$C$14*A1501+'ARIMAX(1,1,1) Model'!$C$15*SIN(2*PI()*A1501/'ARIMAX(1,1,1) Model'!$C$24)+'ARIMAX(1,1,1) Model'!$C$16*COS(2*PI()*A1501/'ARIMAX(1,1,1) Model'!$C$24)+'ARIMAX(1,1,1) Model'!$C$17*SIN(4*PI()*A1501/'ARIMAX(1,1,1) Model'!$C$24)+'ARIMAX(1,1,1) Model'!$C$18*COS(4*PI()*A1501/'ARIMAX(1,1,1) Model'!$C$24)</f>
        <v>2710.87343509812</v>
      </c>
      <c r="AR1501" s="31" t="n">
        <f aca="false">IF(ISNUMBER(C1501),C1501,AP1501)-AQ1501</f>
        <v>6434.12656490188</v>
      </c>
      <c r="AS1501" s="31" t="n">
        <f aca="false">IF(ISNUMBER(C1501),C1501-AP1501,0)</f>
        <v>-279.774697159148</v>
      </c>
      <c r="AT1501" s="32"/>
      <c r="AU1501" s="33"/>
      <c r="AV1501" s="33"/>
      <c r="AW1501" s="31"/>
      <c r="AX1501" s="31"/>
    </row>
    <row r="1502" customFormat="false" ht="16.5" hidden="false" customHeight="true" outlineLevel="0" collapsed="false">
      <c r="A1502" s="23" t="n">
        <v>1501</v>
      </c>
      <c r="B1502" s="24" t="n">
        <v>43777</v>
      </c>
      <c r="C1502" s="34" t="n">
        <v>9321</v>
      </c>
      <c r="D1502" s="25" t="n">
        <v>3081.586</v>
      </c>
      <c r="E1502" s="25" t="n">
        <v>214000</v>
      </c>
      <c r="F1502" s="25" t="n">
        <v>2282427</v>
      </c>
      <c r="G1502" s="25" t="n">
        <v>56.69</v>
      </c>
      <c r="H1502" s="25" t="n">
        <v>62.39</v>
      </c>
      <c r="I1502" s="25" t="n">
        <v>2.605</v>
      </c>
      <c r="J1502" s="25" t="n">
        <v>21717.171</v>
      </c>
      <c r="K1502" s="25" t="n">
        <v>802010</v>
      </c>
      <c r="L1502" s="25" t="n">
        <v>878</v>
      </c>
      <c r="M1502" s="25" t="n">
        <v>17.72</v>
      </c>
      <c r="N1502" s="25" t="n">
        <v>293308</v>
      </c>
      <c r="O1502" s="25" t="n">
        <v>14590.6</v>
      </c>
      <c r="P1502" s="25" t="n">
        <v>4093846</v>
      </c>
      <c r="Q1502" s="25" t="n">
        <v>360000</v>
      </c>
      <c r="R1502" s="25" t="n">
        <v>21102</v>
      </c>
      <c r="S1502" s="25" t="n">
        <v>13.86</v>
      </c>
      <c r="T1502" s="25" t="n">
        <v>138</v>
      </c>
      <c r="U1502" s="25" t="n">
        <v>15</v>
      </c>
      <c r="V1502" s="25" t="n">
        <v>94.8</v>
      </c>
      <c r="W1502" s="25" t="n">
        <v>115.96184</v>
      </c>
      <c r="X1502" s="25" t="n">
        <v>2.22222222222222</v>
      </c>
      <c r="Y1502" s="25" t="n">
        <v>2.48363447189331</v>
      </c>
      <c r="Z1502" s="25" t="n">
        <v>66.9354629516602</v>
      </c>
      <c r="AA1502" s="25" t="n">
        <v>328794</v>
      </c>
      <c r="AB1502" s="26"/>
      <c r="AC1502" s="27" t="n">
        <v>0</v>
      </c>
      <c r="AD1502" s="28" t="n">
        <v>98</v>
      </c>
      <c r="AE1502" s="28" t="n">
        <v>3.9</v>
      </c>
      <c r="AF1502" s="27"/>
      <c r="AG1502" s="29" t="n">
        <f aca="false">6753.47943187+0.36116788*I1502+0.01252571*N1502-22.85359542*V1502+0.00407811*AA1502-0.00067349*E1502</f>
        <v>9458.5216164014</v>
      </c>
      <c r="AH1502" s="29" t="n">
        <f aca="false">A1502*'Simple Linear Regression'!$B$18+'Simple Linear Regression'!$B$17</f>
        <v>9165.74500988056</v>
      </c>
      <c r="AI1502" s="29" t="n">
        <f aca="false">7491.3971+0.0137554*N1502-0.00058829*E1502-34.3283*V1502+0.30565*L1502+54.6031*M1502</f>
        <v>9381.6766952</v>
      </c>
      <c r="AJ1502" s="29" t="n">
        <f aca="false">7491.3971-0.00058829*E1502+0.30565*L1502+54.6031*M1502+0.0137554*N1502-34.3283*V1502</f>
        <v>9381.6766952</v>
      </c>
      <c r="AK1502" s="30" t="n">
        <f aca="false">11611.58410651-152.38769329*I776+0.00324611*N776-2.92151591*V776-0.00770426*AA776-0.00077781*E776</f>
        <v>9317.46297922037</v>
      </c>
      <c r="AL1502" s="29" t="n">
        <f aca="false">2192.59+2373.87*I1502+0.0316653*N1502-15.7623*V1502+0.00202406*AA1502-0.000740146*E1502-0.00963493*(I1502*N1502)</f>
        <v>9315.3133258538</v>
      </c>
      <c r="AM1502" s="30" t="n">
        <f aca="false">5205.907083+122.0638992*I1502+13.609808*(N1502/1000)-1.245906883*AD1502+0.7746840854*AE1502-134.2474226*AC1502-1547.125689*IF(AND(B1502&gt;=DATE(2020,3,20),B1502&lt;=DATE(2020,6,26)),1,0)</f>
        <v>9396.67149867906</v>
      </c>
      <c r="AN1502" s="30" t="n">
        <f aca="false">IF(ISNUMBER(C1503),C1503,AN1503)-0.8328750492*(AD1504-AD1503)+3.274150872*(AE1504-AE1503)+0.7954612886*((IF(ISNUMBER(C1503),C1503,AN1503)-IF(ISNUMBER(C1502),C1502,AN1502))-(-0.8328750492*(AD1503-AD1502)+3.274150872*(AE1503-AE1502)))-1.394571582*AO1503+0.4181414112*AO1502</f>
        <v>9186.18216146407</v>
      </c>
      <c r="AP1502" s="31" t="n">
        <f aca="false">AQ1502+AR1501+'ARIMAX(1,1,1) Model'!$C$19*(AR1501-AR1500)+'ARIMAX(1,1,1) Model'!$C$20*AS1501</f>
        <v>9354.99811191367</v>
      </c>
      <c r="AQ1502" s="31" t="n">
        <f aca="false">'ARIMAX(1,1,1) Model'!$C$6*I1502+'ARIMAX(1,1,1) Model'!$C$7*N1502/1000+'ARIMAX(1,1,1) Model'!$C$8*AD1502+'ARIMAX(1,1,1) Model'!$C$9*AE1502+'ARIMAX(1,1,1) Model'!$C$10*AC1502+'ARIMAX(1,1,1) Model'!$C$11*IF(AND(B1502&gt;='ARIMAX(1,1,1) Model'!$C$25,B1502&lt;='ARIMAX(1,1,1) Model'!$C$26),1,0)+'ARIMAX(1,1,1) Model'!$C$12*E1502/1000+'ARIMAX(1,1,1) Model'!$C$13*V1502+'ARIMAX(1,1,1) Model'!$C$14*A1502+'ARIMAX(1,1,1) Model'!$C$15*SIN(2*PI()*A1502/'ARIMAX(1,1,1) Model'!$C$24)+'ARIMAX(1,1,1) Model'!$C$16*COS(2*PI()*A1502/'ARIMAX(1,1,1) Model'!$C$24)+'ARIMAX(1,1,1) Model'!$C$17*SIN(4*PI()*A1502/'ARIMAX(1,1,1) Model'!$C$24)+'ARIMAX(1,1,1) Model'!$C$18*COS(4*PI()*A1502/'ARIMAX(1,1,1) Model'!$C$24)</f>
        <v>2728.32535409692</v>
      </c>
      <c r="AR1502" s="31" t="n">
        <f aca="false">IF(ISNUMBER(C1502),C1502,AP1502)-AQ1502</f>
        <v>6592.67464590308</v>
      </c>
      <c r="AS1502" s="31" t="n">
        <f aca="false">IF(ISNUMBER(C1502),C1502-AP1502,0)</f>
        <v>-33.9981119136737</v>
      </c>
      <c r="AT1502" s="32"/>
      <c r="AU1502" s="33"/>
      <c r="AV1502" s="33"/>
      <c r="AW1502" s="31"/>
      <c r="AX1502" s="31"/>
    </row>
    <row r="1503" customFormat="false" ht="16.5" hidden="false" customHeight="true" outlineLevel="0" collapsed="false">
      <c r="A1503" s="23" t="n">
        <v>1502</v>
      </c>
      <c r="B1503" s="24" t="n">
        <v>43784</v>
      </c>
      <c r="C1503" s="34" t="n">
        <v>9192</v>
      </c>
      <c r="D1503" s="25" t="n">
        <v>3097.996</v>
      </c>
      <c r="E1503" s="25" t="n">
        <v>227000</v>
      </c>
      <c r="F1503" s="25" t="n">
        <v>2269415.71428571</v>
      </c>
      <c r="G1503" s="25" t="n">
        <v>56.915</v>
      </c>
      <c r="H1503" s="25" t="n">
        <v>62.564</v>
      </c>
      <c r="I1503" s="25" t="n">
        <v>2.615</v>
      </c>
      <c r="J1503" s="25" t="n">
        <v>21717.171</v>
      </c>
      <c r="K1503" s="25" t="n">
        <v>823886</v>
      </c>
      <c r="L1503" s="25" t="n">
        <v>878</v>
      </c>
      <c r="M1503" s="25" t="n">
        <v>17.72</v>
      </c>
      <c r="N1503" s="25" t="n">
        <v>273319</v>
      </c>
      <c r="O1503" s="25" t="n">
        <v>14590.6</v>
      </c>
      <c r="P1503" s="25" t="n">
        <v>4093846</v>
      </c>
      <c r="Q1503" s="25" t="n">
        <v>360000</v>
      </c>
      <c r="R1503" s="25" t="n">
        <v>21102</v>
      </c>
      <c r="S1503" s="25" t="n">
        <v>13.86</v>
      </c>
      <c r="T1503" s="25" t="n">
        <v>138</v>
      </c>
      <c r="U1503" s="25" t="n">
        <v>15</v>
      </c>
      <c r="V1503" s="25" t="n">
        <v>94.8</v>
      </c>
      <c r="W1503" s="25" t="n">
        <v>116.10748</v>
      </c>
      <c r="X1503" s="25" t="n">
        <v>2.22222222222222</v>
      </c>
      <c r="Y1503" s="25" t="n">
        <v>2.48363447189331</v>
      </c>
      <c r="Z1503" s="25" t="n">
        <v>66.9354629516602</v>
      </c>
      <c r="AA1503" s="25" t="n">
        <v>328794</v>
      </c>
      <c r="AB1503" s="26"/>
      <c r="AC1503" s="27" t="n">
        <v>0</v>
      </c>
      <c r="AD1503" s="28" t="n">
        <v>153.2</v>
      </c>
      <c r="AE1503" s="28" t="n">
        <v>1</v>
      </c>
      <c r="AF1503" s="27"/>
      <c r="AG1503" s="29" t="n">
        <f aca="false">6753.47943187+0.36116788*I1503+0.01252571*N1503-22.85359542*V1503+0.00407811*AA1503-0.00067349*E1503</f>
        <v>9199.3934408902</v>
      </c>
      <c r="AH1503" s="29" t="n">
        <f aca="false">A1503*'Simple Linear Regression'!$B$18+'Simple Linear Regression'!$B$17</f>
        <v>9166.59804696447</v>
      </c>
      <c r="AI1503" s="29" t="n">
        <f aca="false">7491.3971+0.0137554*N1503-0.00058829*E1503-34.3283*V1503+0.30565*L1503+54.6031*M1503</f>
        <v>9099.0722346</v>
      </c>
      <c r="AJ1503" s="29" t="n">
        <f aca="false">7491.3971-0.00058829*E1503+0.30565*L1503+54.6031*M1503+0.0137554*N1503-34.3283*V1503</f>
        <v>9099.0722346</v>
      </c>
      <c r="AK1503" s="30" t="n">
        <f aca="false">11611.58410651-152.38769329*I777+0.00324611*N777-2.92151591*V777-0.00770426*AA777-0.00077781*E777</f>
        <v>9336.80143056535</v>
      </c>
      <c r="AL1503" s="29" t="n">
        <f aca="false">2192.59+2373.87*I1503+0.0316653*N1503-15.7623*V1503+0.00202406*AA1503-0.000740146*E1503-0.00963493*(I1503*N1503)</f>
        <v>9171.84211590795</v>
      </c>
      <c r="AM1503" s="30" t="n">
        <f aca="false">5205.907083+122.0638992*I1503+13.609808*(N1503/1000)-1.245906883*AD1503+0.7746840854*AE1503-134.2474226*AC1503-1547.125689*IF(AND(B1503&gt;=DATE(2020,3,20),B1503&lt;=DATE(2020,6,26)),1,0)</f>
        <v>9054.8250417698</v>
      </c>
      <c r="AN1503" s="30" t="n">
        <f aca="false">IF(ISNUMBER(C1504),C1504,AN1504)-0.8328750492*(AD1505-AD1504)+3.274150872*(AE1505-AE1504)+0.7954612886*((IF(ISNUMBER(C1504),C1504,AN1504)-IF(ISNUMBER(C1503),C1503,AN1503))-(-0.8328750492*(AD1504-AD1503)+3.274150872*(AE1504-AE1503)))-1.394571582*AO1504+0.4181414112*AO1503</f>
        <v>9162.8838372655</v>
      </c>
      <c r="AP1503" s="31" t="n">
        <f aca="false">AQ1503+AR1502+'ARIMAX(1,1,1) Model'!$C$19*(AR1502-AR1501)+'ARIMAX(1,1,1) Model'!$C$20*AS1502</f>
        <v>9349.40322905019</v>
      </c>
      <c r="AQ1503" s="31" t="n">
        <f aca="false">'ARIMAX(1,1,1) Model'!$C$6*I1503+'ARIMAX(1,1,1) Model'!$C$7*N1503/1000+'ARIMAX(1,1,1) Model'!$C$8*AD1503+'ARIMAX(1,1,1) Model'!$C$9*AE1503+'ARIMAX(1,1,1) Model'!$C$10*AC1503+'ARIMAX(1,1,1) Model'!$C$11*IF(AND(B1503&gt;='ARIMAX(1,1,1) Model'!$C$25,B1503&lt;='ARIMAX(1,1,1) Model'!$C$26),1,0)+'ARIMAX(1,1,1) Model'!$C$12*E1503/1000+'ARIMAX(1,1,1) Model'!$C$13*V1503+'ARIMAX(1,1,1) Model'!$C$14*A1503+'ARIMAX(1,1,1) Model'!$C$15*SIN(2*PI()*A1503/'ARIMAX(1,1,1) Model'!$C$24)+'ARIMAX(1,1,1) Model'!$C$16*COS(2*PI()*A1503/'ARIMAX(1,1,1) Model'!$C$24)+'ARIMAX(1,1,1) Model'!$C$17*SIN(4*PI()*A1503/'ARIMAX(1,1,1) Model'!$C$24)+'ARIMAX(1,1,1) Model'!$C$18*COS(4*PI()*A1503/'ARIMAX(1,1,1) Model'!$C$24)</f>
        <v>2710.6639889541</v>
      </c>
      <c r="AR1503" s="31" t="n">
        <f aca="false">IF(ISNUMBER(C1503),C1503,AP1503)-AQ1503</f>
        <v>6481.3360110459</v>
      </c>
      <c r="AS1503" s="31" t="n">
        <f aca="false">IF(ISNUMBER(C1503),C1503-AP1503,0)</f>
        <v>-157.403229050185</v>
      </c>
      <c r="AT1503" s="32"/>
      <c r="AU1503" s="33"/>
      <c r="AV1503" s="33"/>
      <c r="AW1503" s="31"/>
      <c r="AX1503" s="31"/>
    </row>
    <row r="1504" customFormat="false" ht="16.5" hidden="false" customHeight="true" outlineLevel="0" collapsed="false">
      <c r="A1504" s="23" t="n">
        <v>1503</v>
      </c>
      <c r="B1504" s="24" t="n">
        <v>43791</v>
      </c>
      <c r="C1504" s="34" t="n">
        <v>9204</v>
      </c>
      <c r="D1504" s="25" t="n">
        <v>3112.9</v>
      </c>
      <c r="E1504" s="25" t="n">
        <v>229000</v>
      </c>
      <c r="F1504" s="25" t="n">
        <v>2207692.42857143</v>
      </c>
      <c r="G1504" s="25" t="n">
        <v>56.9</v>
      </c>
      <c r="H1504" s="25" t="n">
        <v>63.762</v>
      </c>
      <c r="I1504" s="25" t="n">
        <v>2.592</v>
      </c>
      <c r="J1504" s="25" t="n">
        <v>21717.171</v>
      </c>
      <c r="K1504" s="25" t="n">
        <v>823886</v>
      </c>
      <c r="L1504" s="25" t="n">
        <v>878</v>
      </c>
      <c r="M1504" s="25" t="n">
        <v>17.049</v>
      </c>
      <c r="N1504" s="25" t="n">
        <v>273319</v>
      </c>
      <c r="O1504" s="25" t="n">
        <v>14590.6</v>
      </c>
      <c r="P1504" s="25" t="n">
        <v>4093846</v>
      </c>
      <c r="Q1504" s="25" t="n">
        <v>360000</v>
      </c>
      <c r="R1504" s="25" t="n">
        <v>21102</v>
      </c>
      <c r="S1504" s="25" t="n">
        <v>13.952</v>
      </c>
      <c r="T1504" s="25" t="n">
        <v>138</v>
      </c>
      <c r="U1504" s="25" t="n">
        <v>15</v>
      </c>
      <c r="V1504" s="25" t="n">
        <v>94.8</v>
      </c>
      <c r="W1504" s="25" t="n">
        <v>116.666425</v>
      </c>
      <c r="X1504" s="25" t="n">
        <v>2.22222222222222</v>
      </c>
      <c r="Y1504" s="25" t="n">
        <v>2.33018612861633</v>
      </c>
      <c r="Z1504" s="25" t="n">
        <v>66.9354629516602</v>
      </c>
      <c r="AA1504" s="25" t="n">
        <v>328794</v>
      </c>
      <c r="AB1504" s="26"/>
      <c r="AC1504" s="27" t="n">
        <v>0</v>
      </c>
      <c r="AD1504" s="28" t="n">
        <v>110.4</v>
      </c>
      <c r="AE1504" s="28" t="n">
        <v>6.2</v>
      </c>
      <c r="AF1504" s="27"/>
      <c r="AG1504" s="29" t="n">
        <f aca="false">6753.47943187+0.36116788*I1504+0.01252571*N1504-22.85359542*V1504+0.00407811*AA1504-0.00067349*E1504</f>
        <v>9198.03815402896</v>
      </c>
      <c r="AH1504" s="29" t="n">
        <f aca="false">A1504*'Simple Linear Regression'!$B$18+'Simple Linear Regression'!$B$17</f>
        <v>9167.45108404837</v>
      </c>
      <c r="AI1504" s="29" t="n">
        <f aca="false">7491.3971+0.0137554*N1504-0.00058829*E1504-34.3283*V1504+0.30565*L1504+54.6031*M1504</f>
        <v>9061.2569745</v>
      </c>
      <c r="AJ1504" s="29" t="n">
        <f aca="false">7491.3971-0.00058829*E1504+0.30565*L1504+54.6031*M1504+0.0137554*N1504-34.3283*V1504</f>
        <v>9061.2569745</v>
      </c>
      <c r="AK1504" s="30" t="n">
        <f aca="false">11611.58410651-152.38769329*I778+0.00324611*N778-2.92151591*V778-0.00770426*AA778-0.00077781*E778</f>
        <v>9344.50650053981</v>
      </c>
      <c r="AL1504" s="29" t="n">
        <f aca="false">2192.59+2373.87*I1504+0.0316653*N1504-15.7623*V1504+0.00202406*AA1504-0.000740146*E1504-0.00963493*(I1504*N1504)</f>
        <v>9176.33123085936</v>
      </c>
      <c r="AM1504" s="30" t="n">
        <f aca="false">5205.907083+122.0638992*I1504+13.609808*(N1504/1000)-1.245906883*AD1504+0.7746840854*AE1504-134.2474226*AC1504-1547.125689*IF(AND(B1504&gt;=DATE(2020,3,20),B1504&lt;=DATE(2020,6,26)),1,0)</f>
        <v>9109.37074392468</v>
      </c>
      <c r="AN1504" s="30" t="n">
        <f aca="false">IF(ISNUMBER(C1505),C1505,AN1505)-0.8328750492*(AD1506-AD1505)+3.274150872*(AE1506-AE1505)+0.7954612886*((IF(ISNUMBER(C1505),C1505,AN1505)-IF(ISNUMBER(C1504),C1504,AN1504))-(-0.8328750492*(AD1505-AD1504)+3.274150872*(AE1505-AE1504)))-1.394571582*AO1505+0.4181414112*AO1504</f>
        <v>8878.66667112005</v>
      </c>
      <c r="AP1504" s="31" t="n">
        <f aca="false">AQ1504+AR1503+'ARIMAX(1,1,1) Model'!$C$19*(AR1503-AR1502)+'ARIMAX(1,1,1) Model'!$C$20*AS1503</f>
        <v>9293.75295314395</v>
      </c>
      <c r="AQ1504" s="31" t="n">
        <f aca="false">'ARIMAX(1,1,1) Model'!$C$6*I1504+'ARIMAX(1,1,1) Model'!$C$7*N1504/1000+'ARIMAX(1,1,1) Model'!$C$8*AD1504+'ARIMAX(1,1,1) Model'!$C$9*AE1504+'ARIMAX(1,1,1) Model'!$C$10*AC1504+'ARIMAX(1,1,1) Model'!$C$11*IF(AND(B1504&gt;='ARIMAX(1,1,1) Model'!$C$25,B1504&lt;='ARIMAX(1,1,1) Model'!$C$26),1,0)+'ARIMAX(1,1,1) Model'!$C$12*E1504/1000+'ARIMAX(1,1,1) Model'!$C$13*V1504+'ARIMAX(1,1,1) Model'!$C$14*A1504+'ARIMAX(1,1,1) Model'!$C$15*SIN(2*PI()*A1504/'ARIMAX(1,1,1) Model'!$C$24)+'ARIMAX(1,1,1) Model'!$C$16*COS(2*PI()*A1504/'ARIMAX(1,1,1) Model'!$C$24)+'ARIMAX(1,1,1) Model'!$C$17*SIN(4*PI()*A1504/'ARIMAX(1,1,1) Model'!$C$24)+'ARIMAX(1,1,1) Model'!$C$18*COS(4*PI()*A1504/'ARIMAX(1,1,1) Model'!$C$24)</f>
        <v>2681.59993466843</v>
      </c>
      <c r="AR1504" s="31" t="n">
        <f aca="false">IF(ISNUMBER(C1504),C1504,AP1504)-AQ1504</f>
        <v>6522.40006533157</v>
      </c>
      <c r="AS1504" s="31" t="n">
        <f aca="false">IF(ISNUMBER(C1504),C1504-AP1504,0)</f>
        <v>-89.752953143945</v>
      </c>
      <c r="AT1504" s="32"/>
      <c r="AU1504" s="33"/>
      <c r="AV1504" s="33"/>
      <c r="AW1504" s="31"/>
      <c r="AX1504" s="31"/>
    </row>
    <row r="1505" customFormat="false" ht="16.5" hidden="false" customHeight="true" outlineLevel="0" collapsed="false">
      <c r="A1505" s="23" t="n">
        <v>1504</v>
      </c>
      <c r="B1505" s="24" t="n">
        <v>43798</v>
      </c>
      <c r="C1505" s="34" t="n">
        <v>9032</v>
      </c>
      <c r="D1505" s="25" t="n">
        <v>3142.1925</v>
      </c>
      <c r="E1505" s="25" t="n">
        <v>221000</v>
      </c>
      <c r="F1505" s="25" t="n">
        <v>2198391.42857143</v>
      </c>
      <c r="G1505" s="25" t="n">
        <v>58.07</v>
      </c>
      <c r="H1505" s="25" t="n">
        <v>64.74</v>
      </c>
      <c r="I1505" s="25" t="n">
        <v>2.579</v>
      </c>
      <c r="J1505" s="25" t="n">
        <v>21717.171</v>
      </c>
      <c r="K1505" s="25" t="n">
        <v>823886</v>
      </c>
      <c r="L1505" s="25" t="n">
        <v>878</v>
      </c>
      <c r="M1505" s="25" t="n">
        <v>17.049</v>
      </c>
      <c r="N1505" s="25" t="n">
        <v>273319</v>
      </c>
      <c r="O1505" s="25" t="n">
        <v>14590.6</v>
      </c>
      <c r="P1505" s="25" t="n">
        <v>4093846</v>
      </c>
      <c r="Q1505" s="25" t="n">
        <v>360000</v>
      </c>
      <c r="R1505" s="25" t="n">
        <v>21102</v>
      </c>
      <c r="S1505" s="25" t="n">
        <v>13.952</v>
      </c>
      <c r="T1505" s="25" t="n">
        <v>138</v>
      </c>
      <c r="U1505" s="25" t="n">
        <v>15</v>
      </c>
      <c r="V1505" s="25" t="n">
        <v>94.8</v>
      </c>
      <c r="W1505" s="25" t="n">
        <v>116.67736</v>
      </c>
      <c r="X1505" s="25" t="n">
        <v>2.22222222222222</v>
      </c>
      <c r="Y1505" s="25" t="n">
        <v>2.33018612861633</v>
      </c>
      <c r="Z1505" s="25" t="n">
        <v>66.9354629516602</v>
      </c>
      <c r="AA1505" s="25" t="n">
        <v>328794</v>
      </c>
      <c r="AB1505" s="26"/>
      <c r="AC1505" s="27" t="n">
        <v>1</v>
      </c>
      <c r="AD1505" s="28" t="n">
        <v>110.7</v>
      </c>
      <c r="AE1505" s="28" t="n">
        <v>3.6</v>
      </c>
      <c r="AF1505" s="27"/>
      <c r="AG1505" s="29" t="n">
        <f aca="false">6753.47943187+0.36116788*I1505+0.01252571*N1505-22.85359542*V1505+0.00407811*AA1505-0.00067349*E1505</f>
        <v>9203.42137884652</v>
      </c>
      <c r="AH1505" s="29" t="n">
        <f aca="false">A1505*'Simple Linear Regression'!$B$18+'Simple Linear Regression'!$B$17</f>
        <v>9168.30412113228</v>
      </c>
      <c r="AI1505" s="29" t="n">
        <f aca="false">7491.3971+0.0137554*N1505-0.00058829*E1505-34.3283*V1505+0.30565*L1505+54.6031*M1505</f>
        <v>9065.9632945</v>
      </c>
      <c r="AJ1505" s="29" t="n">
        <f aca="false">7491.3971-0.00058829*E1505+0.30565*L1505+54.6031*M1505+0.0137554*N1505-34.3283*V1505</f>
        <v>9065.9632945</v>
      </c>
      <c r="AK1505" s="30" t="n">
        <f aca="false">11611.58410651-152.38769329*I779+0.00324611*N779-2.92151591*V779-0.00770426*AA779-0.00077781*E779</f>
        <v>9340.41744824587</v>
      </c>
      <c r="AL1505" s="29" t="n">
        <f aca="false">2192.59+2373.87*I1505+0.0316653*N1505-15.7623*V1505+0.00202406*AA1505-0.000740146*E1505-0.00963493*(I1505*N1505)</f>
        <v>9185.62641148407</v>
      </c>
      <c r="AM1505" s="30" t="n">
        <f aca="false">5205.907083+122.0638992*I1505+13.609808*(N1505/1000)-1.245906883*AD1505+0.7746840854*AE1505-134.2474226*AC1505-1547.125689*IF(AND(B1505&gt;=DATE(2020,3,20),B1505&lt;=DATE(2020,6,26)),1,0)</f>
        <v>8971.14853994814</v>
      </c>
      <c r="AN1505" s="30" t="n">
        <f aca="false">IF(ISNUMBER(C1506),C1506,AN1506)-0.8328750492*(AD1507-AD1506)+3.274150872*(AE1507-AE1506)+0.7954612886*((IF(ISNUMBER(C1506),C1506,AN1506)-IF(ISNUMBER(C1505),C1505,AN1505))-(-0.8328750492*(AD1506-AD1505)+3.274150872*(AE1506-AE1505)))-1.394571582*AO1506+0.4181414112*AO1505</f>
        <v>8777.57060929392</v>
      </c>
      <c r="AP1505" s="31" t="n">
        <f aca="false">AQ1505+AR1504+'ARIMAX(1,1,1) Model'!$C$19*(AR1504-AR1503)+'ARIMAX(1,1,1) Model'!$C$20*AS1504</f>
        <v>9155.16439763659</v>
      </c>
      <c r="AQ1505" s="31" t="n">
        <f aca="false">'ARIMAX(1,1,1) Model'!$C$6*I1505+'ARIMAX(1,1,1) Model'!$C$7*N1505/1000+'ARIMAX(1,1,1) Model'!$C$8*AD1505+'ARIMAX(1,1,1) Model'!$C$9*AE1505+'ARIMAX(1,1,1) Model'!$C$10*AC1505+'ARIMAX(1,1,1) Model'!$C$11*IF(AND(B1505&gt;='ARIMAX(1,1,1) Model'!$C$25,B1505&lt;='ARIMAX(1,1,1) Model'!$C$26),1,0)+'ARIMAX(1,1,1) Model'!$C$12*E1505/1000+'ARIMAX(1,1,1) Model'!$C$13*V1505+'ARIMAX(1,1,1) Model'!$C$14*A1505+'ARIMAX(1,1,1) Model'!$C$15*SIN(2*PI()*A1505/'ARIMAX(1,1,1) Model'!$C$24)+'ARIMAX(1,1,1) Model'!$C$16*COS(2*PI()*A1505/'ARIMAX(1,1,1) Model'!$C$24)+'ARIMAX(1,1,1) Model'!$C$17*SIN(4*PI()*A1505/'ARIMAX(1,1,1) Model'!$C$24)+'ARIMAX(1,1,1) Model'!$C$18*COS(4*PI()*A1505/'ARIMAX(1,1,1) Model'!$C$24)</f>
        <v>2547.97413638682</v>
      </c>
      <c r="AR1505" s="31" t="n">
        <f aca="false">IF(ISNUMBER(C1505),C1505,AP1505)-AQ1505</f>
        <v>6484.02586361318</v>
      </c>
      <c r="AS1505" s="31" t="n">
        <f aca="false">IF(ISNUMBER(C1505),C1505-AP1505,0)</f>
        <v>-123.164397636589</v>
      </c>
      <c r="AT1505" s="32"/>
      <c r="AU1505" s="33"/>
      <c r="AV1505" s="33"/>
      <c r="AW1505" s="31"/>
      <c r="AX1505" s="31"/>
    </row>
    <row r="1506" customFormat="false" ht="16.5" hidden="false" customHeight="true" outlineLevel="0" collapsed="false">
      <c r="A1506" s="23" t="n">
        <v>1505</v>
      </c>
      <c r="B1506" s="24" t="n">
        <v>43805</v>
      </c>
      <c r="C1506" s="34" t="n">
        <v>8882</v>
      </c>
      <c r="D1506" s="25" t="n">
        <v>3116.634</v>
      </c>
      <c r="E1506" s="25" t="n">
        <v>231000</v>
      </c>
      <c r="F1506" s="25" t="n">
        <v>2458232.42857143</v>
      </c>
      <c r="G1506" s="25" t="n">
        <v>57.64</v>
      </c>
      <c r="H1506" s="25" t="n">
        <v>64.714</v>
      </c>
      <c r="I1506" s="25" t="n">
        <v>2.575</v>
      </c>
      <c r="J1506" s="25" t="n">
        <v>21717.171</v>
      </c>
      <c r="K1506" s="25" t="n">
        <v>823886</v>
      </c>
      <c r="L1506" s="25" t="n">
        <v>848</v>
      </c>
      <c r="M1506" s="25" t="n">
        <v>17.049</v>
      </c>
      <c r="N1506" s="25" t="n">
        <v>273319</v>
      </c>
      <c r="O1506" s="25" t="n">
        <v>14617.4</v>
      </c>
      <c r="P1506" s="25" t="n">
        <v>4093846</v>
      </c>
      <c r="Q1506" s="25" t="n">
        <v>360000</v>
      </c>
      <c r="R1506" s="25" t="n">
        <v>21102</v>
      </c>
      <c r="S1506" s="25" t="n">
        <v>13.952</v>
      </c>
      <c r="T1506" s="25" t="n">
        <v>138</v>
      </c>
      <c r="U1506" s="25" t="n">
        <v>15</v>
      </c>
      <c r="V1506" s="25" t="n">
        <v>88.9</v>
      </c>
      <c r="W1506" s="25" t="n">
        <v>117.0772</v>
      </c>
      <c r="X1506" s="25" t="n">
        <v>2.22222222222222</v>
      </c>
      <c r="Y1506" s="25" t="n">
        <v>2.33018612861633</v>
      </c>
      <c r="Z1506" s="25" t="n">
        <v>66.9354629516602</v>
      </c>
      <c r="AA1506" s="25" t="n">
        <v>328794</v>
      </c>
      <c r="AB1506" s="26"/>
      <c r="AC1506" s="27" t="n">
        <v>0</v>
      </c>
      <c r="AD1506" s="28" t="n">
        <v>133</v>
      </c>
      <c r="AE1506" s="28" t="n">
        <v>2.1</v>
      </c>
      <c r="AF1506" s="27"/>
      <c r="AG1506" s="29" t="n">
        <f aca="false">6753.47943187+0.36116788*I1506+0.01252571*N1506-22.85359542*V1506+0.00407811*AA1506-0.00067349*E1506</f>
        <v>9331.521247153</v>
      </c>
      <c r="AH1506" s="29" t="n">
        <f aca="false">A1506*'Simple Linear Regression'!$B$18+'Simple Linear Regression'!$B$17</f>
        <v>9169.15715821618</v>
      </c>
      <c r="AI1506" s="29" t="n">
        <f aca="false">7491.3971+0.0137554*N1506-0.00058829*E1506-34.3283*V1506+0.30565*L1506+54.6031*M1506</f>
        <v>9253.4478645</v>
      </c>
      <c r="AJ1506" s="29" t="n">
        <f aca="false">7491.3971-0.00058829*E1506+0.30565*L1506+54.6031*M1506+0.0137554*N1506-34.3283*V1506</f>
        <v>9253.4478645</v>
      </c>
      <c r="AK1506" s="30" t="n">
        <f aca="false">11611.58410651-152.38769329*I780+0.00324611*N780-2.92151591*V780-0.00770426*AA780-0.00077781*E780</f>
        <v>9354.88961941398</v>
      </c>
      <c r="AL1506" s="29" t="n">
        <f aca="false">2192.59+2373.87*I1506+0.0316653*N1506-15.7623*V1506+0.00202406*AA1506-0.000740146*E1506-0.00963493*(I1506*N1506)</f>
        <v>9272.26067921475</v>
      </c>
      <c r="AM1506" s="30" t="n">
        <f aca="false">5205.907083+122.0638992*I1506+13.609808*(N1506/1000)-1.245906883*AD1506+0.7746840854*AE1506-134.2474226*AC1506-1547.125689*IF(AND(B1506&gt;=DATE(2020,3,20),B1506&lt;=DATE(2020,6,26)),1,0)</f>
        <v>9075.96195733234</v>
      </c>
      <c r="AN1506" s="30" t="n">
        <f aca="false">IF(ISNUMBER(C1507),C1507,AN1507)-0.8328750492*(AD1508-AD1507)+3.274150872*(AE1508-AE1507)+0.7954612886*((IF(ISNUMBER(C1507),C1507,AN1507)-IF(ISNUMBER(C1506),C1506,AN1506))-(-0.8328750492*(AD1507-AD1506)+3.274150872*(AE1507-AE1506)))-1.394571582*AO1507+0.4181414112*AO1506</f>
        <v>9809.42346047174</v>
      </c>
      <c r="AP1506" s="31" t="n">
        <f aca="false">AQ1506+AR1505+'ARIMAX(1,1,1) Model'!$C$19*(AR1505-AR1504)+'ARIMAX(1,1,1) Model'!$C$20*AS1505</f>
        <v>9130.22247409607</v>
      </c>
      <c r="AQ1506" s="31" t="n">
        <f aca="false">'ARIMAX(1,1,1) Model'!$C$6*I1506+'ARIMAX(1,1,1) Model'!$C$7*N1506/1000+'ARIMAX(1,1,1) Model'!$C$8*AD1506+'ARIMAX(1,1,1) Model'!$C$9*AE1506+'ARIMAX(1,1,1) Model'!$C$10*AC1506+'ARIMAX(1,1,1) Model'!$C$11*IF(AND(B1506&gt;='ARIMAX(1,1,1) Model'!$C$25,B1506&lt;='ARIMAX(1,1,1) Model'!$C$26),1,0)+'ARIMAX(1,1,1) Model'!$C$12*E1506/1000+'ARIMAX(1,1,1) Model'!$C$13*V1506+'ARIMAX(1,1,1) Model'!$C$14*A1506+'ARIMAX(1,1,1) Model'!$C$15*SIN(2*PI()*A1506/'ARIMAX(1,1,1) Model'!$C$24)+'ARIMAX(1,1,1) Model'!$C$16*COS(2*PI()*A1506/'ARIMAX(1,1,1) Model'!$C$24)+'ARIMAX(1,1,1) Model'!$C$17*SIN(4*PI()*A1506/'ARIMAX(1,1,1) Model'!$C$24)+'ARIMAX(1,1,1) Model'!$C$18*COS(4*PI()*A1506/'ARIMAX(1,1,1) Model'!$C$24)</f>
        <v>2539.08106875604</v>
      </c>
      <c r="AR1506" s="31" t="n">
        <f aca="false">IF(ISNUMBER(C1506),C1506,AP1506)-AQ1506</f>
        <v>6342.91893124396</v>
      </c>
      <c r="AS1506" s="31" t="n">
        <f aca="false">IF(ISNUMBER(C1506),C1506-AP1506,0)</f>
        <v>-248.222474096074</v>
      </c>
      <c r="AT1506" s="32"/>
      <c r="AU1506" s="33"/>
      <c r="AV1506" s="33"/>
      <c r="AW1506" s="31"/>
      <c r="AX1506" s="31"/>
    </row>
    <row r="1507" customFormat="false" ht="16.5" hidden="false" customHeight="true" outlineLevel="0" collapsed="false">
      <c r="A1507" s="23" t="n">
        <v>1506</v>
      </c>
      <c r="B1507" s="24" t="n">
        <v>43812</v>
      </c>
      <c r="C1507" s="34" t="n">
        <v>9411</v>
      </c>
      <c r="D1507" s="25" t="n">
        <v>3149.496</v>
      </c>
      <c r="E1507" s="25" t="n">
        <v>247000</v>
      </c>
      <c r="F1507" s="25" t="n">
        <v>2202547.57142857</v>
      </c>
      <c r="G1507" s="25" t="n">
        <v>59.248</v>
      </c>
      <c r="H1507" s="25" t="n">
        <v>66.498</v>
      </c>
      <c r="I1507" s="25" t="n">
        <v>2.561</v>
      </c>
      <c r="J1507" s="25" t="n">
        <v>21717.171</v>
      </c>
      <c r="K1507" s="25" t="n">
        <v>837867</v>
      </c>
      <c r="L1507" s="25" t="n">
        <v>848</v>
      </c>
      <c r="M1507" s="25" t="n">
        <v>17.049</v>
      </c>
      <c r="N1507" s="25" t="n">
        <v>273319</v>
      </c>
      <c r="O1507" s="25" t="n">
        <v>14617.4</v>
      </c>
      <c r="P1507" s="25" t="n">
        <v>4093846</v>
      </c>
      <c r="Q1507" s="25" t="n">
        <v>360000</v>
      </c>
      <c r="R1507" s="25" t="n">
        <v>21102</v>
      </c>
      <c r="S1507" s="25" t="n">
        <v>13.952</v>
      </c>
      <c r="T1507" s="25" t="n">
        <v>138</v>
      </c>
      <c r="U1507" s="25" t="n">
        <v>15</v>
      </c>
      <c r="V1507" s="25" t="n">
        <v>88.9</v>
      </c>
      <c r="W1507" s="25" t="n">
        <v>116.69368</v>
      </c>
      <c r="X1507" s="25" t="n">
        <v>2.22222222222222</v>
      </c>
      <c r="Y1507" s="25" t="n">
        <v>2.33018612861633</v>
      </c>
      <c r="Z1507" s="25" t="n">
        <v>66.9354629516602</v>
      </c>
      <c r="AA1507" s="25" t="n">
        <v>328794</v>
      </c>
      <c r="AB1507" s="26"/>
      <c r="AC1507" s="27" t="n">
        <v>0</v>
      </c>
      <c r="AD1507" s="28" t="n">
        <v>134.8</v>
      </c>
      <c r="AE1507" s="28" t="n">
        <v>1.4</v>
      </c>
      <c r="AF1507" s="27"/>
      <c r="AG1507" s="29" t="n">
        <f aca="false">6753.47943187+0.36116788*I1507+0.01252571*N1507-22.85359542*V1507+0.00407811*AA1507-0.00067349*E1507</f>
        <v>9320.74035080268</v>
      </c>
      <c r="AH1507" s="29" t="n">
        <f aca="false">A1507*'Simple Linear Regression'!$B$18+'Simple Linear Regression'!$B$17</f>
        <v>9170.01019530009</v>
      </c>
      <c r="AI1507" s="29" t="n">
        <f aca="false">7491.3971+0.0137554*N1507-0.00058829*E1507-34.3283*V1507+0.30565*L1507+54.6031*M1507</f>
        <v>9244.0352245</v>
      </c>
      <c r="AJ1507" s="29" t="n">
        <f aca="false">7491.3971-0.00058829*E1507+0.30565*L1507+54.6031*M1507+0.0137554*N1507-34.3283*V1507</f>
        <v>9244.0352245</v>
      </c>
      <c r="AK1507" s="30" t="n">
        <f aca="false">11611.58410651-152.38769329*I781+0.00324611*N781-2.92151591*V781-0.00770426*AA781-0.00077781*E781</f>
        <v>9322.65967471117</v>
      </c>
      <c r="AL1507" s="29" t="n">
        <f aca="false">2192.59+2373.87*I1507+0.0316653*N1507-15.7623*V1507+0.00202406*AA1507-0.000740146*E1507-0.00963493*(I1507*N1507)</f>
        <v>9264.05189527213</v>
      </c>
      <c r="AM1507" s="30" t="n">
        <f aca="false">5205.907083+122.0638992*I1507+13.609808*(N1507/1000)-1.245906883*AD1507+0.7746840854*AE1507-134.2474226*AC1507-1547.125689*IF(AND(B1507&gt;=DATE(2020,3,20),B1507&lt;=DATE(2020,6,26)),1,0)</f>
        <v>9071.46815149436</v>
      </c>
      <c r="AN1507" s="30" t="n">
        <f aca="false">IF(ISNUMBER(C1508),C1508,AN1508)-0.8328750492*(AD1509-AD1508)+3.274150872*(AE1509-AE1508)+0.7954612886*((IF(ISNUMBER(C1508),C1508,AN1508)-IF(ISNUMBER(C1507),C1507,AN1507))-(-0.8328750492*(AD1508-AD1507)+3.274150872*(AE1508-AE1507)))-1.394571582*AO1508+0.4181414112*AO1507</f>
        <v>9262.2596958848</v>
      </c>
      <c r="AP1507" s="31" t="n">
        <f aca="false">AQ1507+AR1506+'ARIMAX(1,1,1) Model'!$C$19*(AR1506-AR1505)+'ARIMAX(1,1,1) Model'!$C$20*AS1506</f>
        <v>9052.44492508</v>
      </c>
      <c r="AQ1507" s="31" t="n">
        <f aca="false">'ARIMAX(1,1,1) Model'!$C$6*I1507+'ARIMAX(1,1,1) Model'!$C$7*N1507/1000+'ARIMAX(1,1,1) Model'!$C$8*AD1507+'ARIMAX(1,1,1) Model'!$C$9*AE1507+'ARIMAX(1,1,1) Model'!$C$10*AC1507+'ARIMAX(1,1,1) Model'!$C$11*IF(AND(B1507&gt;='ARIMAX(1,1,1) Model'!$C$25,B1507&lt;='ARIMAX(1,1,1) Model'!$C$26),1,0)+'ARIMAX(1,1,1) Model'!$C$12*E1507/1000+'ARIMAX(1,1,1) Model'!$C$13*V1507+'ARIMAX(1,1,1) Model'!$C$14*A1507+'ARIMAX(1,1,1) Model'!$C$15*SIN(2*PI()*A1507/'ARIMAX(1,1,1) Model'!$C$24)+'ARIMAX(1,1,1) Model'!$C$16*COS(2*PI()*A1507/'ARIMAX(1,1,1) Model'!$C$24)+'ARIMAX(1,1,1) Model'!$C$17*SIN(4*PI()*A1507/'ARIMAX(1,1,1) Model'!$C$24)+'ARIMAX(1,1,1) Model'!$C$18*COS(4*PI()*A1507/'ARIMAX(1,1,1) Model'!$C$24)</f>
        <v>2499.86743448056</v>
      </c>
      <c r="AR1507" s="31" t="n">
        <f aca="false">IF(ISNUMBER(C1507),C1507,AP1507)-AQ1507</f>
        <v>6911.13256551944</v>
      </c>
      <c r="AS1507" s="31" t="n">
        <f aca="false">IF(ISNUMBER(C1507),C1507-AP1507,0)</f>
        <v>358.555074919997</v>
      </c>
      <c r="AT1507" s="32"/>
      <c r="AU1507" s="33"/>
      <c r="AV1507" s="33"/>
      <c r="AW1507" s="31"/>
      <c r="AX1507" s="31"/>
    </row>
    <row r="1508" customFormat="false" ht="16.5" hidden="false" customHeight="true" outlineLevel="0" collapsed="false">
      <c r="A1508" s="23" t="n">
        <v>1507</v>
      </c>
      <c r="B1508" s="24" t="n">
        <v>43819</v>
      </c>
      <c r="C1508" s="34" t="n">
        <v>9303</v>
      </c>
      <c r="D1508" s="25" t="n">
        <v>3200.34</v>
      </c>
      <c r="E1508" s="25" t="n">
        <v>236000</v>
      </c>
      <c r="F1508" s="25" t="n">
        <v>2321524</v>
      </c>
      <c r="G1508" s="25" t="n">
        <v>60.75</v>
      </c>
      <c r="H1508" s="25" t="n">
        <v>68.902</v>
      </c>
      <c r="I1508" s="25" t="n">
        <v>2.536</v>
      </c>
      <c r="J1508" s="25" t="n">
        <v>21717.171</v>
      </c>
      <c r="K1508" s="25" t="n">
        <v>837867</v>
      </c>
      <c r="L1508" s="25" t="n">
        <v>848</v>
      </c>
      <c r="M1508" s="25" t="n">
        <v>17.549</v>
      </c>
      <c r="N1508" s="25" t="n">
        <v>283961</v>
      </c>
      <c r="O1508" s="25" t="n">
        <v>14617.4</v>
      </c>
      <c r="P1508" s="25" t="n">
        <v>4146108</v>
      </c>
      <c r="Q1508" s="25" t="n">
        <v>360000</v>
      </c>
      <c r="R1508" s="25" t="n">
        <v>21102</v>
      </c>
      <c r="S1508" s="25" t="n">
        <v>13.952</v>
      </c>
      <c r="T1508" s="25" t="n">
        <v>138</v>
      </c>
      <c r="U1508" s="25" t="n">
        <v>15</v>
      </c>
      <c r="V1508" s="25" t="n">
        <v>88.9</v>
      </c>
      <c r="W1508" s="25" t="n">
        <v>116.06022</v>
      </c>
      <c r="X1508" s="25" t="n">
        <v>2.22222222222222</v>
      </c>
      <c r="Y1508" s="25" t="n">
        <v>2.34755277633667</v>
      </c>
      <c r="Z1508" s="25" t="n">
        <v>66.9354629516602</v>
      </c>
      <c r="AA1508" s="25" t="n">
        <v>328794</v>
      </c>
      <c r="AB1508" s="26"/>
      <c r="AC1508" s="27" t="n">
        <v>0</v>
      </c>
      <c r="AD1508" s="28" t="n">
        <v>164.5</v>
      </c>
      <c r="AE1508" s="28" t="n">
        <v>1.2</v>
      </c>
      <c r="AF1508" s="27"/>
      <c r="AG1508" s="29" t="n">
        <f aca="false">6753.47943187+0.36116788*I1508+0.01252571*N1508-22.85359542*V1508+0.00407811*AA1508-0.00067349*E1508</f>
        <v>9461.43831742568</v>
      </c>
      <c r="AH1508" s="29" t="n">
        <f aca="false">A1508*'Simple Linear Regression'!$B$18+'Simple Linear Regression'!$B$17</f>
        <v>9170.86323238399</v>
      </c>
      <c r="AI1508" s="29" t="n">
        <f aca="false">7491.3971+0.0137554*N1508-0.00058829*E1508-34.3283*V1508+0.30565*L1508+54.6031*M1508</f>
        <v>9424.1929313</v>
      </c>
      <c r="AJ1508" s="29" t="n">
        <f aca="false">7491.3971-0.00058829*E1508+0.30565*L1508+54.6031*M1508+0.0137554*N1508-34.3283*V1508</f>
        <v>9424.1929313</v>
      </c>
      <c r="AK1508" s="30" t="n">
        <f aca="false">11611.58410651-152.38769329*I782+0.00324611*N782-2.92151591*V782-0.00770426*AA782-0.00077781*E782</f>
        <v>9328.4693806342</v>
      </c>
      <c r="AL1508" s="29" t="n">
        <f aca="false">2192.59+2373.87*I1508+0.0316653*N1508-15.7623*V1508+0.00202406*AA1508-0.000740146*E1508-0.00963493*(I1508*N1508)</f>
        <v>9355.63553973672</v>
      </c>
      <c r="AM1508" s="30" t="n">
        <f aca="false">5205.907083+122.0638992*I1508+13.609808*(N1508/1000)-1.245906883*AD1508+0.7746840854*AE1508-134.2474226*AC1508-1547.125689*IF(AND(B1508&gt;=DATE(2020,3,20),B1508&lt;=DATE(2020,6,26)),1,0)</f>
        <v>9176.09375950818</v>
      </c>
      <c r="AN1508" s="30" t="n">
        <f aca="false">IF(ISNUMBER(C1509),C1509,AN1509)-0.8328750492*(AD1510-AD1509)+3.274150872*(AE1510-AE1509)+0.7954612886*((IF(ISNUMBER(C1509),C1509,AN1509)-IF(ISNUMBER(C1508),C1508,AN1508))-(-0.8328750492*(AD1509-AD1508)+3.274150872*(AE1509-AE1508)))-1.394571582*AO1509+0.4181414112*AO1508</f>
        <v>8676.96605585956</v>
      </c>
      <c r="AP1508" s="31" t="n">
        <f aca="false">AQ1508+AR1507+'ARIMAX(1,1,1) Model'!$C$19*(AR1507-AR1506)+'ARIMAX(1,1,1) Model'!$C$20*AS1507</f>
        <v>9153.21761474292</v>
      </c>
      <c r="AQ1508" s="31" t="n">
        <f aca="false">'ARIMAX(1,1,1) Model'!$C$6*I1508+'ARIMAX(1,1,1) Model'!$C$7*N1508/1000+'ARIMAX(1,1,1) Model'!$C$8*AD1508+'ARIMAX(1,1,1) Model'!$C$9*AE1508+'ARIMAX(1,1,1) Model'!$C$10*AC1508+'ARIMAX(1,1,1) Model'!$C$11*IF(AND(B1508&gt;='ARIMAX(1,1,1) Model'!$C$25,B1508&lt;='ARIMAX(1,1,1) Model'!$C$26),1,0)+'ARIMAX(1,1,1) Model'!$C$12*E1508/1000+'ARIMAX(1,1,1) Model'!$C$13*V1508+'ARIMAX(1,1,1) Model'!$C$14*A1508+'ARIMAX(1,1,1) Model'!$C$15*SIN(2*PI()*A1508/'ARIMAX(1,1,1) Model'!$C$24)+'ARIMAX(1,1,1) Model'!$C$16*COS(2*PI()*A1508/'ARIMAX(1,1,1) Model'!$C$24)+'ARIMAX(1,1,1) Model'!$C$17*SIN(4*PI()*A1508/'ARIMAX(1,1,1) Model'!$C$24)+'ARIMAX(1,1,1) Model'!$C$18*COS(4*PI()*A1508/'ARIMAX(1,1,1) Model'!$C$24)</f>
        <v>2509.39574199929</v>
      </c>
      <c r="AR1508" s="31" t="n">
        <f aca="false">IF(ISNUMBER(C1508),C1508,AP1508)-AQ1508</f>
        <v>6793.60425800071</v>
      </c>
      <c r="AS1508" s="31" t="n">
        <f aca="false">IF(ISNUMBER(C1508),C1508-AP1508,0)</f>
        <v>149.782385257085</v>
      </c>
      <c r="AT1508" s="32"/>
      <c r="AU1508" s="33"/>
      <c r="AV1508" s="33"/>
      <c r="AW1508" s="31"/>
      <c r="AX1508" s="31"/>
    </row>
    <row r="1509" customFormat="false" ht="16.5" hidden="false" customHeight="true" outlineLevel="0" collapsed="false">
      <c r="A1509" s="23" t="n">
        <v>1508</v>
      </c>
      <c r="B1509" s="24" t="n">
        <v>43826</v>
      </c>
      <c r="C1509" s="34" t="n">
        <v>8961</v>
      </c>
      <c r="D1509" s="25" t="n">
        <v>3231.83</v>
      </c>
      <c r="E1509" s="25" t="n">
        <v>230000</v>
      </c>
      <c r="F1509" s="25" t="n">
        <v>2432315.71428571</v>
      </c>
      <c r="G1509" s="25" t="n">
        <v>61.29</v>
      </c>
      <c r="H1509" s="25" t="n">
        <v>68.73</v>
      </c>
      <c r="I1509" s="25" t="n">
        <v>2.532</v>
      </c>
      <c r="J1509" s="25" t="n">
        <v>21717.171</v>
      </c>
      <c r="K1509" s="25" t="n">
        <v>837867</v>
      </c>
      <c r="L1509" s="25" t="n">
        <v>848</v>
      </c>
      <c r="M1509" s="25" t="n">
        <v>17.549</v>
      </c>
      <c r="N1509" s="25" t="n">
        <v>283961</v>
      </c>
      <c r="O1509" s="25" t="n">
        <v>14617.4</v>
      </c>
      <c r="P1509" s="25" t="n">
        <v>4146108</v>
      </c>
      <c r="Q1509" s="25" t="n">
        <v>360000</v>
      </c>
      <c r="R1509" s="25" t="n">
        <v>21102</v>
      </c>
      <c r="S1509" s="25" t="n">
        <v>13.952</v>
      </c>
      <c r="T1509" s="25" t="n">
        <v>138</v>
      </c>
      <c r="U1509" s="25" t="n">
        <v>15</v>
      </c>
      <c r="V1509" s="25" t="n">
        <v>88.9</v>
      </c>
      <c r="W1509" s="25" t="n">
        <v>115.62614</v>
      </c>
      <c r="X1509" s="25" t="n">
        <v>2.22222222222222</v>
      </c>
      <c r="Y1509" s="25" t="n">
        <v>2.34755277633667</v>
      </c>
      <c r="Z1509" s="25" t="n">
        <v>66.9354629516602</v>
      </c>
      <c r="AA1509" s="25" t="n">
        <v>328794</v>
      </c>
      <c r="AB1509" s="26"/>
      <c r="AC1509" s="27" t="n">
        <v>1</v>
      </c>
      <c r="AD1509" s="28" t="n">
        <v>129.8</v>
      </c>
      <c r="AE1509" s="28" t="n">
        <v>0</v>
      </c>
      <c r="AF1509" s="27"/>
      <c r="AG1509" s="29" t="n">
        <f aca="false">6753.47943187+0.36116788*I1509+0.01252571*N1509-22.85359542*V1509+0.00407811*AA1509-0.00067349*E1509</f>
        <v>9465.47781275416</v>
      </c>
      <c r="AH1509" s="29" t="n">
        <f aca="false">A1509*'Simple Linear Regression'!$B$18+'Simple Linear Regression'!$B$17</f>
        <v>9171.71626946789</v>
      </c>
      <c r="AI1509" s="29" t="n">
        <f aca="false">7491.3971+0.0137554*N1509-0.00058829*E1509-34.3283*V1509+0.30565*L1509+54.6031*M1509</f>
        <v>9427.7226713</v>
      </c>
      <c r="AJ1509" s="29" t="n">
        <f aca="false">7491.3971-0.00058829*E1509+0.30565*L1509+54.6031*M1509+0.0137554*N1509-34.3283*V1509</f>
        <v>9427.7226713</v>
      </c>
      <c r="AK1509" s="30" t="n">
        <f aca="false">11611.58410651-152.38769329*I783+0.00324611*N783-2.92151591*V783-0.00770426*AA783-0.00077781*E783</f>
        <v>9322.14212754156</v>
      </c>
      <c r="AL1509" s="29" t="n">
        <f aca="false">2192.59+2373.87*I1509+0.0316653*N1509-15.7623*V1509+0.00202406*AA1509-0.000740146*E1509-0.00963493*(I1509*N1509)</f>
        <v>9361.52471316764</v>
      </c>
      <c r="AM1509" s="30" t="n">
        <f aca="false">5205.907083+122.0638992*I1509+13.609808*(N1509/1000)-1.245906883*AD1509+0.7746840854*AE1509-134.2474226*AC1509-1547.125689*IF(AND(B1509&gt;=DATE(2020,3,20),B1509&lt;=DATE(2020,6,26)),1,0)</f>
        <v>9083.661429249</v>
      </c>
      <c r="AN1509" s="30" t="n">
        <f aca="false">IF(ISNUMBER(C1510),C1510,AN1510)-0.8328750492*(AD1511-AD1510)+3.274150872*(AE1511-AE1510)+0.7954612886*((IF(ISNUMBER(C1510),C1510,AN1510)-IF(ISNUMBER(C1509),C1509,AN1509))-(-0.8328750492*(AD1510-AD1509)+3.274150872*(AE1510-AE1509)))-1.394571582*AO1510+0.4181414112*AO1509</f>
        <v>7460.36595116111</v>
      </c>
      <c r="AP1509" s="31" t="n">
        <f aca="false">AQ1509+AR1508+'ARIMAX(1,1,1) Model'!$C$19*(AR1508-AR1507)+'ARIMAX(1,1,1) Model'!$C$20*AS1508</f>
        <v>8995.38456083967</v>
      </c>
      <c r="AQ1509" s="31" t="n">
        <f aca="false">'ARIMAX(1,1,1) Model'!$C$6*I1509+'ARIMAX(1,1,1) Model'!$C$7*N1509/1000+'ARIMAX(1,1,1) Model'!$C$8*AD1509+'ARIMAX(1,1,1) Model'!$C$9*AE1509+'ARIMAX(1,1,1) Model'!$C$10*AC1509+'ARIMAX(1,1,1) Model'!$C$11*IF(AND(B1509&gt;='ARIMAX(1,1,1) Model'!$C$25,B1509&lt;='ARIMAX(1,1,1) Model'!$C$26),1,0)+'ARIMAX(1,1,1) Model'!$C$12*E1509/1000+'ARIMAX(1,1,1) Model'!$C$13*V1509+'ARIMAX(1,1,1) Model'!$C$14*A1509+'ARIMAX(1,1,1) Model'!$C$15*SIN(2*PI()*A1509/'ARIMAX(1,1,1) Model'!$C$24)+'ARIMAX(1,1,1) Model'!$C$16*COS(2*PI()*A1509/'ARIMAX(1,1,1) Model'!$C$24)+'ARIMAX(1,1,1) Model'!$C$17*SIN(4*PI()*A1509/'ARIMAX(1,1,1) Model'!$C$24)+'ARIMAX(1,1,1) Model'!$C$18*COS(4*PI()*A1509/'ARIMAX(1,1,1) Model'!$C$24)</f>
        <v>2348.05968377398</v>
      </c>
      <c r="AR1509" s="31" t="n">
        <f aca="false">IF(ISNUMBER(C1509),C1509,AP1509)-AQ1509</f>
        <v>6612.94031622602</v>
      </c>
      <c r="AS1509" s="31" t="n">
        <f aca="false">IF(ISNUMBER(C1509),C1509-AP1509,0)</f>
        <v>-34.3845608396696</v>
      </c>
      <c r="AT1509" s="32"/>
      <c r="AU1509" s="33"/>
      <c r="AV1509" s="33"/>
      <c r="AW1509" s="31"/>
      <c r="AX1509" s="31"/>
    </row>
    <row r="1510" customFormat="false" ht="16.5" hidden="false" customHeight="true" outlineLevel="0" collapsed="false">
      <c r="A1510" s="23" t="n">
        <v>1509</v>
      </c>
      <c r="B1510" s="24" t="n">
        <v>43833</v>
      </c>
      <c r="C1510" s="34" t="n">
        <v>8133</v>
      </c>
      <c r="D1510" s="25" t="n">
        <v>3236.1925</v>
      </c>
      <c r="E1510" s="25" t="n">
        <v>231000</v>
      </c>
      <c r="F1510" s="25" t="n">
        <v>2410579.57142857</v>
      </c>
      <c r="G1510" s="25" t="n">
        <v>61.7425</v>
      </c>
      <c r="H1510" s="25" t="n">
        <v>68.05</v>
      </c>
      <c r="I1510" s="25" t="n">
        <v>2.571</v>
      </c>
      <c r="J1510" s="25" t="n">
        <v>21717.171</v>
      </c>
      <c r="K1510" s="25" t="n">
        <v>837867</v>
      </c>
      <c r="L1510" s="25" t="n">
        <v>848</v>
      </c>
      <c r="M1510" s="25" t="n">
        <v>17.549</v>
      </c>
      <c r="N1510" s="25" t="n">
        <v>283961</v>
      </c>
      <c r="O1510" s="25" t="n">
        <v>14617.4</v>
      </c>
      <c r="P1510" s="25" t="n">
        <v>4146108</v>
      </c>
      <c r="Q1510" s="25" t="n">
        <v>360000</v>
      </c>
      <c r="R1510" s="25" t="n">
        <v>21102</v>
      </c>
      <c r="S1510" s="25" t="n">
        <v>13.952</v>
      </c>
      <c r="T1510" s="25" t="n">
        <v>138</v>
      </c>
      <c r="U1510" s="25" t="n">
        <v>15</v>
      </c>
      <c r="V1510" s="25" t="n">
        <v>88.9</v>
      </c>
      <c r="W1510" s="25" t="n">
        <v>115.5533</v>
      </c>
      <c r="X1510" s="25" t="n">
        <v>2.22222222222222</v>
      </c>
      <c r="Y1510" s="25" t="n">
        <v>2.34755277633667</v>
      </c>
      <c r="Z1510" s="25" t="n">
        <v>66.9354629516602</v>
      </c>
      <c r="AA1510" s="25" t="n">
        <v>328794</v>
      </c>
      <c r="AB1510" s="26"/>
      <c r="AC1510" s="27" t="n">
        <v>1</v>
      </c>
      <c r="AD1510" s="28" t="n">
        <v>122.7</v>
      </c>
      <c r="AE1510" s="28" t="n">
        <v>0.6</v>
      </c>
      <c r="AF1510" s="27"/>
      <c r="AG1510" s="29" t="n">
        <f aca="false">6753.47943187+0.36116788*I1510+0.01252571*N1510-22.85359542*V1510+0.00407811*AA1510-0.00067349*E1510</f>
        <v>9464.81840830148</v>
      </c>
      <c r="AH1510" s="29" t="n">
        <f aca="false">A1510*'Simple Linear Regression'!$B$18+'Simple Linear Regression'!$B$17</f>
        <v>9172.5693065518</v>
      </c>
      <c r="AI1510" s="29" t="n">
        <f aca="false">7491.3971+0.0137554*N1510-0.00058829*E1510-34.3283*V1510+0.30565*L1510+54.6031*M1510</f>
        <v>9427.1343813</v>
      </c>
      <c r="AJ1510" s="29" t="n">
        <f aca="false">7491.3971-0.00058829*E1510+0.30565*L1510+54.6031*M1510+0.0137554*N1510-34.3283*V1510</f>
        <v>9427.1343813</v>
      </c>
      <c r="AK1510" s="30" t="n">
        <f aca="false">11611.58410651-152.38769329*I784+0.00324611*N784-2.92151591*V784-0.00770426*AA784-0.00077781*E784</f>
        <v>9325.16446598247</v>
      </c>
      <c r="AL1510" s="29" t="n">
        <f aca="false">2192.59+2373.87*I1510+0.0316653*N1510-15.7623*V1510+0.00202406*AA1510-0.000740146*E1510-0.00963493*(I1510*N1510)</f>
        <v>9346.66366721617</v>
      </c>
      <c r="AM1510" s="30" t="n">
        <f aca="false">5205.907083+122.0638992*I1510+13.609808*(N1510/1000)-1.245906883*AD1510+0.7746840854*AE1510-134.2474226*AC1510-1547.125689*IF(AND(B1510&gt;=DATE(2020,3,20),B1510&lt;=DATE(2020,6,26)),1,0)</f>
        <v>9097.73267063834</v>
      </c>
      <c r="AN1510" s="30" t="n">
        <f aca="false">IF(ISNUMBER(C1511),C1511,AN1511)-0.8328750492*(AD1512-AD1511)+3.274150872*(AE1512-AE1511)+0.7954612886*((IF(ISNUMBER(C1511),C1511,AN1511)-IF(ISNUMBER(C1510),C1510,AN1510))-(-0.8328750492*(AD1511-AD1510)+3.274150872*(AE1511-AE1510)))-1.394571582*AO1511+0.4181414112*AO1510</f>
        <v>8923.11883870312</v>
      </c>
      <c r="AP1510" s="31" t="n">
        <f aca="false">AQ1510+AR1509+'ARIMAX(1,1,1) Model'!$C$19*(AR1509-AR1508)+'ARIMAX(1,1,1) Model'!$C$20*AS1509</f>
        <v>8933.24490405599</v>
      </c>
      <c r="AQ1510" s="31" t="n">
        <f aca="false">'ARIMAX(1,1,1) Model'!$C$6*I1510+'ARIMAX(1,1,1) Model'!$C$7*N1510/1000+'ARIMAX(1,1,1) Model'!$C$8*AD1510+'ARIMAX(1,1,1) Model'!$C$9*AE1510+'ARIMAX(1,1,1) Model'!$C$10*AC1510+'ARIMAX(1,1,1) Model'!$C$11*IF(AND(B1510&gt;='ARIMAX(1,1,1) Model'!$C$25,B1510&lt;='ARIMAX(1,1,1) Model'!$C$26),1,0)+'ARIMAX(1,1,1) Model'!$C$12*E1510/1000+'ARIMAX(1,1,1) Model'!$C$13*V1510+'ARIMAX(1,1,1) Model'!$C$14*A1510+'ARIMAX(1,1,1) Model'!$C$15*SIN(2*PI()*A1510/'ARIMAX(1,1,1) Model'!$C$24)+'ARIMAX(1,1,1) Model'!$C$16*COS(2*PI()*A1510/'ARIMAX(1,1,1) Model'!$C$24)+'ARIMAX(1,1,1) Model'!$C$17*SIN(4*PI()*A1510/'ARIMAX(1,1,1) Model'!$C$24)+'ARIMAX(1,1,1) Model'!$C$18*COS(4*PI()*A1510/'ARIMAX(1,1,1) Model'!$C$24)</f>
        <v>2306.97606362473</v>
      </c>
      <c r="AR1510" s="31" t="n">
        <f aca="false">IF(ISNUMBER(C1510),C1510,AP1510)-AQ1510</f>
        <v>5826.02393637527</v>
      </c>
      <c r="AS1510" s="31" t="n">
        <f aca="false">IF(ISNUMBER(C1510),C1510-AP1510,0)</f>
        <v>-800.244904055988</v>
      </c>
      <c r="AT1510" s="32"/>
      <c r="AU1510" s="33"/>
      <c r="AV1510" s="33"/>
      <c r="AW1510" s="31"/>
      <c r="AX1510" s="31"/>
    </row>
    <row r="1511" customFormat="false" ht="16.5" hidden="false" customHeight="true" outlineLevel="0" collapsed="false">
      <c r="A1511" s="23" t="n">
        <v>1510</v>
      </c>
      <c r="B1511" s="24" t="n">
        <v>43840</v>
      </c>
      <c r="C1511" s="34" t="n">
        <v>8558</v>
      </c>
      <c r="D1511" s="25" t="n">
        <v>3255.312</v>
      </c>
      <c r="E1511" s="25" t="n">
        <v>224000</v>
      </c>
      <c r="F1511" s="25" t="n">
        <v>2144879.14285714</v>
      </c>
      <c r="G1511" s="25" t="n">
        <v>60.84</v>
      </c>
      <c r="H1511" s="25" t="n">
        <v>67.93</v>
      </c>
      <c r="I1511" s="25" t="n">
        <v>2.578</v>
      </c>
      <c r="J1511" s="25" t="n">
        <v>21717.171</v>
      </c>
      <c r="K1511" s="25" t="n">
        <v>848091</v>
      </c>
      <c r="L1511" s="25" t="n">
        <v>810</v>
      </c>
      <c r="M1511" s="25" t="n">
        <v>17.549</v>
      </c>
      <c r="N1511" s="25" t="n">
        <v>283961</v>
      </c>
      <c r="O1511" s="25" t="n">
        <v>14711</v>
      </c>
      <c r="P1511" s="25" t="n">
        <v>4146108</v>
      </c>
      <c r="Q1511" s="25" t="n">
        <v>360000</v>
      </c>
      <c r="R1511" s="25" t="n">
        <v>21102</v>
      </c>
      <c r="S1511" s="25" t="n">
        <v>13.952</v>
      </c>
      <c r="T1511" s="25" t="n">
        <v>138</v>
      </c>
      <c r="U1511" s="25" t="n">
        <v>15</v>
      </c>
      <c r="V1511" s="25" t="n">
        <v>85.8</v>
      </c>
      <c r="W1511" s="25" t="n">
        <v>114.898325</v>
      </c>
      <c r="X1511" s="25" t="n">
        <v>2.22222222222222</v>
      </c>
      <c r="Y1511" s="25" t="n">
        <v>2.34755277633667</v>
      </c>
      <c r="Z1511" s="25" t="n">
        <v>66.9354629516602</v>
      </c>
      <c r="AA1511" s="25" t="n">
        <v>328794</v>
      </c>
      <c r="AB1511" s="26" t="n">
        <v>7.15</v>
      </c>
      <c r="AC1511" s="27" t="n">
        <v>0</v>
      </c>
      <c r="AD1511" s="28" t="n">
        <v>136.3</v>
      </c>
      <c r="AE1511" s="28" t="n">
        <v>1.7</v>
      </c>
      <c r="AF1511" s="27"/>
      <c r="AG1511" s="29" t="n">
        <f aca="false">6753.47943187+0.36116788*I1511+0.01252571*N1511-22.85359542*V1511+0.00407811*AA1511-0.00067349*E1511</f>
        <v>9540.38151227864</v>
      </c>
      <c r="AH1511" s="29" t="n">
        <f aca="false">A1511*'Simple Linear Regression'!$B$18+'Simple Linear Regression'!$B$17</f>
        <v>9173.4223436357</v>
      </c>
      <c r="AI1511" s="29" t="n">
        <f aca="false">7491.3971+0.0137554*N1511-0.00058829*E1511-34.3283*V1511+0.30565*L1511+54.6031*M1511</f>
        <v>9526.0554413</v>
      </c>
      <c r="AJ1511" s="29" t="n">
        <f aca="false">7491.3971-0.00058829*E1511+0.30565*L1511+54.6031*M1511+0.0137554*N1511-34.3283*V1511</f>
        <v>9526.0554413</v>
      </c>
      <c r="AK1511" s="30" t="n">
        <f aca="false">11611.58410651-152.38769329*I785+0.00324611*N785-2.92151591*V785-0.00770426*AA785-0.00077781*E785</f>
        <v>9298.63348410182</v>
      </c>
      <c r="AL1511" s="29" t="n">
        <f aca="false">2192.59+2373.87*I1511+0.0316653*N1511-15.7623*V1511+0.00202406*AA1511-0.000740146*E1511-0.00963493*(I1511*N1511)</f>
        <v>9398.17329871206</v>
      </c>
      <c r="AM1511" s="30" t="n">
        <f aca="false">5205.907083+122.0638992*I1511+13.609808*(N1511/1000)-1.245906883*AD1511+0.7746840854*AE1511-134.2474226*AC1511-1547.125689*IF(AND(B1511&gt;=DATE(2020,3,20),B1511&lt;=DATE(2020,6,26)),1,0)</f>
        <v>9216.74235941788</v>
      </c>
      <c r="AN1511" s="30" t="n">
        <f aca="false">IF(ISNUMBER(C1512),C1512,AN1512)-0.8328750492*(AD1513-AD1512)+3.274150872*(AE1513-AE1512)+0.7954612886*((IF(ISNUMBER(C1512),C1512,AN1512)-IF(ISNUMBER(C1511),C1511,AN1511))-(-0.8328750492*(AD1512-AD1511)+3.274150872*(AE1512-AE1511)))-1.394571582*AO1512+0.4181414112*AO1511</f>
        <v>8670.13253690491</v>
      </c>
      <c r="AP1511" s="31" t="n">
        <f aca="false">AQ1511+AR1510+'ARIMAX(1,1,1) Model'!$C$19*(AR1510-AR1509)+'ARIMAX(1,1,1) Model'!$C$20*AS1510</f>
        <v>8827.20551703614</v>
      </c>
      <c r="AQ1511" s="31" t="n">
        <f aca="false">'ARIMAX(1,1,1) Model'!$C$6*I1511+'ARIMAX(1,1,1) Model'!$C$7*N1511/1000+'ARIMAX(1,1,1) Model'!$C$8*AD1511+'ARIMAX(1,1,1) Model'!$C$9*AE1511+'ARIMAX(1,1,1) Model'!$C$10*AC1511+'ARIMAX(1,1,1) Model'!$C$11*IF(AND(B1511&gt;='ARIMAX(1,1,1) Model'!$C$25,B1511&lt;='ARIMAX(1,1,1) Model'!$C$26),1,0)+'ARIMAX(1,1,1) Model'!$C$12*E1511/1000+'ARIMAX(1,1,1) Model'!$C$13*V1511+'ARIMAX(1,1,1) Model'!$C$14*A1511+'ARIMAX(1,1,1) Model'!$C$15*SIN(2*PI()*A1511/'ARIMAX(1,1,1) Model'!$C$24)+'ARIMAX(1,1,1) Model'!$C$16*COS(2*PI()*A1511/'ARIMAX(1,1,1) Model'!$C$24)+'ARIMAX(1,1,1) Model'!$C$17*SIN(4*PI()*A1511/'ARIMAX(1,1,1) Model'!$C$24)+'ARIMAX(1,1,1) Model'!$C$18*COS(4*PI()*A1511/'ARIMAX(1,1,1) Model'!$C$24)</f>
        <v>2357.64360388836</v>
      </c>
      <c r="AR1511" s="31" t="n">
        <f aca="false">IF(ISNUMBER(C1511),C1511,AP1511)-AQ1511</f>
        <v>6200.35639611165</v>
      </c>
      <c r="AS1511" s="31" t="n">
        <f aca="false">IF(ISNUMBER(C1511),C1511-AP1511,0)</f>
        <v>-269.205517036138</v>
      </c>
      <c r="AT1511" s="32"/>
      <c r="AU1511" s="33"/>
      <c r="AV1511" s="33"/>
      <c r="AW1511" s="31"/>
      <c r="AX1511" s="31"/>
    </row>
    <row r="1512" customFormat="false" ht="16.5" hidden="false" customHeight="true" outlineLevel="0" collapsed="false">
      <c r="A1512" s="23" t="n">
        <v>1511</v>
      </c>
      <c r="B1512" s="24" t="n">
        <v>43847</v>
      </c>
      <c r="C1512" s="34" t="n">
        <v>8662</v>
      </c>
      <c r="D1512" s="25" t="n">
        <v>3301.4</v>
      </c>
      <c r="E1512" s="25" t="n">
        <v>207000</v>
      </c>
      <c r="F1512" s="25" t="n">
        <v>2070717</v>
      </c>
      <c r="G1512" s="25" t="n">
        <v>58.288</v>
      </c>
      <c r="H1512" s="25" t="n">
        <v>64.112</v>
      </c>
      <c r="I1512" s="25" t="n">
        <v>2.57</v>
      </c>
      <c r="J1512" s="25" t="n">
        <v>21717.171</v>
      </c>
      <c r="K1512" s="25" t="n">
        <v>848091</v>
      </c>
      <c r="L1512" s="25" t="n">
        <v>810</v>
      </c>
      <c r="M1512" s="25" t="n">
        <v>17.491</v>
      </c>
      <c r="N1512" s="25" t="n">
        <v>260326</v>
      </c>
      <c r="O1512" s="25" t="n">
        <v>14711</v>
      </c>
      <c r="P1512" s="25" t="n">
        <v>4146108</v>
      </c>
      <c r="Q1512" s="25" t="n">
        <v>360000</v>
      </c>
      <c r="R1512" s="25" t="n">
        <v>21102</v>
      </c>
      <c r="S1512" s="25" t="n">
        <v>13.952</v>
      </c>
      <c r="T1512" s="25" t="n">
        <v>138</v>
      </c>
      <c r="U1512" s="25" t="n">
        <v>15</v>
      </c>
      <c r="V1512" s="25" t="n">
        <v>85.8</v>
      </c>
      <c r="W1512" s="25" t="n">
        <v>115.1074</v>
      </c>
      <c r="X1512" s="25" t="n">
        <v>2.22222222222222</v>
      </c>
      <c r="Y1512" s="25" t="n">
        <v>2.52764368057251</v>
      </c>
      <c r="Z1512" s="25" t="n">
        <v>69.1810836791992</v>
      </c>
      <c r="AA1512" s="25" t="n">
        <v>328794</v>
      </c>
      <c r="AB1512" s="26" t="n">
        <v>7.15</v>
      </c>
      <c r="AC1512" s="27" t="n">
        <v>0</v>
      </c>
      <c r="AD1512" s="28" t="n">
        <v>117.1</v>
      </c>
      <c r="AE1512" s="28" t="n">
        <v>3.2</v>
      </c>
      <c r="AF1512" s="27"/>
      <c r="AG1512" s="29" t="n">
        <f aca="false">6753.47943187+0.36116788*I1512+0.01252571*N1512-22.85359542*V1512+0.00407811*AA1512-0.00067349*E1512</f>
        <v>9255.7827970856</v>
      </c>
      <c r="AH1512" s="29" t="n">
        <f aca="false">A1512*'Simple Linear Regression'!$B$18+'Simple Linear Regression'!$B$17</f>
        <v>9174.27538071961</v>
      </c>
      <c r="AI1512" s="29" t="n">
        <f aca="false">7491.3971+0.0137554*N1512-0.00058829*E1512-34.3283*V1512+0.30565*L1512+54.6031*M1512</f>
        <v>9207.7805125</v>
      </c>
      <c r="AJ1512" s="29" t="n">
        <f aca="false">7491.3971-0.00058829*E1512+0.30565*L1512+54.6031*M1512+0.0137554*N1512-34.3283*V1512</f>
        <v>9207.7805125</v>
      </c>
      <c r="AK1512" s="30" t="n">
        <f aca="false">11611.58410651-152.38769329*I786+0.00324611*N786-2.92151591*V786-0.00770426*AA786-0.00077781*E786</f>
        <v>9309.33680672264</v>
      </c>
      <c r="AL1512" s="29" t="n">
        <f aca="false">2192.59+2373.87*I1512+0.0316653*N1512-15.7623*V1512+0.00202406*AA1512-0.000740146*E1512-0.00963493*(I1512*N1512)</f>
        <v>9250.4874463874</v>
      </c>
      <c r="AM1512" s="30" t="n">
        <f aca="false">5205.907083+122.0638992*I1512+13.609808*(N1512/1000)-1.245906883*AD1512+0.7746840854*AE1512-134.2474226*AC1512-1547.125689*IF(AND(B1512&gt;=DATE(2020,3,20),B1512&lt;=DATE(2020,6,26)),1,0)</f>
        <v>8919.18147442598</v>
      </c>
      <c r="AN1512" s="30" t="n">
        <f aca="false">IF(ISNUMBER(C1513),C1513,AN1513)-0.8328750492*(AD1514-AD1513)+3.274150872*(AE1514-AE1513)+0.7954612886*((IF(ISNUMBER(C1513),C1513,AN1513)-IF(ISNUMBER(C1512),C1512,AN1512))-(-0.8328750492*(AD1513-AD1512)+3.274150872*(AE1513-AE1512)))-1.394571582*AO1513+0.4181414112*AO1512</f>
        <v>8967.82075068347</v>
      </c>
      <c r="AP1512" s="31" t="n">
        <f aca="false">AQ1512+AR1511+'ARIMAX(1,1,1) Model'!$C$19*(AR1511-AR1510)+'ARIMAX(1,1,1) Model'!$C$20*AS1511</f>
        <v>8803.73657272051</v>
      </c>
      <c r="AQ1512" s="31" t="n">
        <f aca="false">'ARIMAX(1,1,1) Model'!$C$6*I1512+'ARIMAX(1,1,1) Model'!$C$7*N1512/1000+'ARIMAX(1,1,1) Model'!$C$8*AD1512+'ARIMAX(1,1,1) Model'!$C$9*AE1512+'ARIMAX(1,1,1) Model'!$C$10*AC1512+'ARIMAX(1,1,1) Model'!$C$11*IF(AND(B1512&gt;='ARIMAX(1,1,1) Model'!$C$25,B1512&lt;='ARIMAX(1,1,1) Model'!$C$26),1,0)+'ARIMAX(1,1,1) Model'!$C$12*E1512/1000+'ARIMAX(1,1,1) Model'!$C$13*V1512+'ARIMAX(1,1,1) Model'!$C$14*A1512+'ARIMAX(1,1,1) Model'!$C$15*SIN(2*PI()*A1512/'ARIMAX(1,1,1) Model'!$C$24)+'ARIMAX(1,1,1) Model'!$C$16*COS(2*PI()*A1512/'ARIMAX(1,1,1) Model'!$C$24)+'ARIMAX(1,1,1) Model'!$C$17*SIN(4*PI()*A1512/'ARIMAX(1,1,1) Model'!$C$24)+'ARIMAX(1,1,1) Model'!$C$18*COS(4*PI()*A1512/'ARIMAX(1,1,1) Model'!$C$24)</f>
        <v>2324.56347540545</v>
      </c>
      <c r="AR1512" s="31" t="n">
        <f aca="false">IF(ISNUMBER(C1512),C1512,AP1512)-AQ1512</f>
        <v>6337.43652459456</v>
      </c>
      <c r="AS1512" s="31" t="n">
        <f aca="false">IF(ISNUMBER(C1512),C1512-AP1512,0)</f>
        <v>-141.736572720514</v>
      </c>
      <c r="AT1512" s="32"/>
      <c r="AU1512" s="33"/>
      <c r="AV1512" s="33"/>
      <c r="AW1512" s="31"/>
      <c r="AX1512" s="31"/>
    </row>
    <row r="1513" customFormat="false" ht="16.5" hidden="false" customHeight="true" outlineLevel="0" collapsed="false">
      <c r="A1513" s="23" t="n">
        <v>1512</v>
      </c>
      <c r="B1513" s="24" t="n">
        <v>43854</v>
      </c>
      <c r="C1513" s="34" t="n">
        <v>8793</v>
      </c>
      <c r="D1513" s="25" t="n">
        <v>3315.8875</v>
      </c>
      <c r="E1513" s="25" t="n">
        <v>221000</v>
      </c>
      <c r="F1513" s="25" t="n">
        <v>2066506.71428571</v>
      </c>
      <c r="G1513" s="25" t="n">
        <v>56.1525</v>
      </c>
      <c r="H1513" s="25" t="n">
        <v>62.2</v>
      </c>
      <c r="I1513" s="25" t="n">
        <v>2.537</v>
      </c>
      <c r="J1513" s="25" t="n">
        <v>21717.171</v>
      </c>
      <c r="K1513" s="25" t="n">
        <v>848091</v>
      </c>
      <c r="L1513" s="25" t="n">
        <v>810</v>
      </c>
      <c r="M1513" s="25" t="n">
        <v>17.491</v>
      </c>
      <c r="N1513" s="25" t="n">
        <v>260326</v>
      </c>
      <c r="O1513" s="25" t="n">
        <v>14711</v>
      </c>
      <c r="P1513" s="25" t="n">
        <v>4146108</v>
      </c>
      <c r="Q1513" s="25" t="n">
        <v>360000</v>
      </c>
      <c r="R1513" s="25" t="n">
        <v>21102</v>
      </c>
      <c r="S1513" s="25" t="n">
        <v>13.952</v>
      </c>
      <c r="T1513" s="25" t="n">
        <v>138</v>
      </c>
      <c r="U1513" s="25" t="n">
        <v>15</v>
      </c>
      <c r="V1513" s="25" t="n">
        <v>85.8</v>
      </c>
      <c r="W1513" s="25" t="n">
        <v>115.01542</v>
      </c>
      <c r="X1513" s="25" t="n">
        <v>2.22222222222222</v>
      </c>
      <c r="Y1513" s="25" t="n">
        <v>2.52764368057251</v>
      </c>
      <c r="Z1513" s="25" t="n">
        <v>69.1810836791992</v>
      </c>
      <c r="AA1513" s="25" t="n">
        <v>328794</v>
      </c>
      <c r="AB1513" s="26" t="n">
        <v>7.15</v>
      </c>
      <c r="AC1513" s="27" t="n">
        <v>0</v>
      </c>
      <c r="AD1513" s="28" t="n">
        <v>175.3</v>
      </c>
      <c r="AE1513" s="28" t="n">
        <v>0.3</v>
      </c>
      <c r="AF1513" s="27"/>
      <c r="AG1513" s="29" t="n">
        <f aca="false">6753.47943187+0.36116788*I1513+0.01252571*N1513-22.85359542*V1513+0.00407811*AA1513-0.00067349*E1513</f>
        <v>9246.34201854556</v>
      </c>
      <c r="AH1513" s="29" t="n">
        <f aca="false">A1513*'Simple Linear Regression'!$B$18+'Simple Linear Regression'!$B$17</f>
        <v>9175.12841780351</v>
      </c>
      <c r="AI1513" s="29" t="n">
        <f aca="false">7491.3971+0.0137554*N1513-0.00058829*E1513-34.3283*V1513+0.30565*L1513+54.6031*M1513</f>
        <v>9199.5444525</v>
      </c>
      <c r="AJ1513" s="29" t="n">
        <f aca="false">7491.3971-0.00058829*E1513+0.30565*L1513+54.6031*M1513+0.0137554*N1513-34.3283*V1513</f>
        <v>9199.5444525</v>
      </c>
      <c r="AK1513" s="30" t="n">
        <f aca="false">11611.58410651-152.38769329*I787+0.00324611*N787-2.92151591*V787-0.00770426*AA787-0.00077781*E787</f>
        <v>9327.7090152274</v>
      </c>
      <c r="AL1513" s="29" t="n">
        <f aca="false">2192.59+2373.87*I1513+0.0316653*N1513-15.7623*V1513+0.00202406*AA1513-0.000740146*E1513-0.00963493*(I1513*N1513)</f>
        <v>9244.55904436434</v>
      </c>
      <c r="AM1513" s="30" t="n">
        <f aca="false">5205.907083+122.0638992*I1513+13.609808*(N1513/1000)-1.245906883*AD1513+0.7746840854*AE1513-134.2474226*AC1513-1547.125689*IF(AND(B1513&gt;=DATE(2020,3,20),B1513&lt;=DATE(2020,6,26)),1,0)</f>
        <v>8840.39500131412</v>
      </c>
      <c r="AN1513" s="30" t="n">
        <f aca="false">IF(ISNUMBER(C1514),C1514,AN1514)-0.8328750492*(AD1515-AD1514)+3.274150872*(AE1515-AE1514)+0.7954612886*((IF(ISNUMBER(C1514),C1514,AN1514)-IF(ISNUMBER(C1513),C1513,AN1513))-(-0.8328750492*(AD1514-AD1513)+3.274150872*(AE1514-AE1513)))-1.394571582*AO1514+0.4181414112*AO1513</f>
        <v>9042.6936003438</v>
      </c>
      <c r="AP1513" s="31" t="n">
        <f aca="false">AQ1513+AR1512+'ARIMAX(1,1,1) Model'!$C$19*(AR1512-AR1511)+'ARIMAX(1,1,1) Model'!$C$20*AS1512</f>
        <v>8816.78888254227</v>
      </c>
      <c r="AQ1513" s="31" t="n">
        <f aca="false">'ARIMAX(1,1,1) Model'!$C$6*I1513+'ARIMAX(1,1,1) Model'!$C$7*N1513/1000+'ARIMAX(1,1,1) Model'!$C$8*AD1513+'ARIMAX(1,1,1) Model'!$C$9*AE1513+'ARIMAX(1,1,1) Model'!$C$10*AC1513+'ARIMAX(1,1,1) Model'!$C$11*IF(AND(B1513&gt;='ARIMAX(1,1,1) Model'!$C$25,B1513&lt;='ARIMAX(1,1,1) Model'!$C$26),1,0)+'ARIMAX(1,1,1) Model'!$C$12*E1513/1000+'ARIMAX(1,1,1) Model'!$C$13*V1513+'ARIMAX(1,1,1) Model'!$C$14*A1513+'ARIMAX(1,1,1) Model'!$C$15*SIN(2*PI()*A1513/'ARIMAX(1,1,1) Model'!$C$24)+'ARIMAX(1,1,1) Model'!$C$16*COS(2*PI()*A1513/'ARIMAX(1,1,1) Model'!$C$24)+'ARIMAX(1,1,1) Model'!$C$17*SIN(4*PI()*A1513/'ARIMAX(1,1,1) Model'!$C$24)+'ARIMAX(1,1,1) Model'!$C$18*COS(4*PI()*A1513/'ARIMAX(1,1,1) Model'!$C$24)</f>
        <v>2338.40795878618</v>
      </c>
      <c r="AR1513" s="31" t="n">
        <f aca="false">IF(ISNUMBER(C1513),C1513,AP1513)-AQ1513</f>
        <v>6454.59204121382</v>
      </c>
      <c r="AS1513" s="31" t="n">
        <f aca="false">IF(ISNUMBER(C1513),C1513-AP1513,0)</f>
        <v>-23.7888825422669</v>
      </c>
      <c r="AT1513" s="32"/>
      <c r="AU1513" s="33"/>
      <c r="AV1513" s="33"/>
      <c r="AW1513" s="31"/>
      <c r="AX1513" s="31"/>
    </row>
    <row r="1514" customFormat="false" ht="16.5" hidden="false" customHeight="true" outlineLevel="0" collapsed="false">
      <c r="A1514" s="23" t="n">
        <v>1513</v>
      </c>
      <c r="B1514" s="24" t="n">
        <v>43861</v>
      </c>
      <c r="C1514" s="34" t="n">
        <v>8933</v>
      </c>
      <c r="D1514" s="25" t="n">
        <v>3260.49</v>
      </c>
      <c r="E1514" s="25" t="n">
        <v>210000</v>
      </c>
      <c r="F1514" s="25" t="n">
        <v>1988182</v>
      </c>
      <c r="G1514" s="25" t="n">
        <v>52.696</v>
      </c>
      <c r="H1514" s="25" t="n">
        <v>58.572</v>
      </c>
      <c r="I1514" s="25" t="n">
        <v>2.506</v>
      </c>
      <c r="J1514" s="25" t="n">
        <v>21717.171</v>
      </c>
      <c r="K1514" s="25" t="n">
        <v>848091</v>
      </c>
      <c r="L1514" s="25" t="n">
        <v>810</v>
      </c>
      <c r="M1514" s="25" t="n">
        <v>17.491</v>
      </c>
      <c r="N1514" s="25" t="n">
        <v>260326</v>
      </c>
      <c r="O1514" s="25" t="n">
        <v>14711</v>
      </c>
      <c r="P1514" s="25" t="n">
        <v>4146108</v>
      </c>
      <c r="Q1514" s="25" t="n">
        <v>360000</v>
      </c>
      <c r="R1514" s="25" t="n">
        <v>21102</v>
      </c>
      <c r="S1514" s="25" t="n">
        <v>13.952</v>
      </c>
      <c r="T1514" s="25" t="n">
        <v>138</v>
      </c>
      <c r="U1514" s="25" t="n">
        <v>15</v>
      </c>
      <c r="V1514" s="25" t="n">
        <v>85.8</v>
      </c>
      <c r="W1514" s="25" t="n">
        <v>115.38125</v>
      </c>
      <c r="X1514" s="25" t="n">
        <v>2.22222222222222</v>
      </c>
      <c r="Y1514" s="25" t="n">
        <v>2.52764368057251</v>
      </c>
      <c r="Z1514" s="25" t="n">
        <v>69.1810836791992</v>
      </c>
      <c r="AA1514" s="25" t="n">
        <v>328794</v>
      </c>
      <c r="AB1514" s="26" t="n">
        <v>7.15</v>
      </c>
      <c r="AC1514" s="27" t="n">
        <v>0</v>
      </c>
      <c r="AD1514" s="28" t="n">
        <v>144.7</v>
      </c>
      <c r="AE1514" s="28" t="n">
        <v>0</v>
      </c>
      <c r="AF1514" s="27"/>
      <c r="AG1514" s="29" t="n">
        <f aca="false">6753.47943187+0.36116788*I1514+0.01252571*N1514-22.85359542*V1514+0.00407811*AA1514-0.00067349*E1514</f>
        <v>9253.73921234128</v>
      </c>
      <c r="AH1514" s="29" t="n">
        <f aca="false">A1514*'Simple Linear Regression'!$B$18+'Simple Linear Regression'!$B$17</f>
        <v>9175.98145488741</v>
      </c>
      <c r="AI1514" s="29" t="n">
        <f aca="false">7491.3971+0.0137554*N1514-0.00058829*E1514-34.3283*V1514+0.30565*L1514+54.6031*M1514</f>
        <v>9206.0156425</v>
      </c>
      <c r="AJ1514" s="29" t="n">
        <f aca="false">7491.3971-0.00058829*E1514+0.30565*L1514+54.6031*M1514+0.0137554*N1514-34.3283*V1514</f>
        <v>9206.0156425</v>
      </c>
      <c r="AK1514" s="30" t="n">
        <f aca="false">11611.58410651-152.38769329*I788+0.00324611*N788-2.92151591*V788-0.00770426*AA788-0.00077781*E788</f>
        <v>9296.75715346134</v>
      </c>
      <c r="AL1514" s="29" t="n">
        <f aca="false">2192.59+2373.87*I1514+0.0316653*N1514-15.7623*V1514+0.00202406*AA1514-0.000740146*E1514-0.00963493*(I1514*N1514)</f>
        <v>9256.86558676692</v>
      </c>
      <c r="AM1514" s="30" t="n">
        <f aca="false">5205.907083+122.0638992*I1514+13.609808*(N1514/1000)-1.245906883*AD1514+0.7746840854*AE1514-134.2474226*AC1514-1547.125689*IF(AND(B1514&gt;=DATE(2020,3,20),B1514&lt;=DATE(2020,6,26)),1,0)</f>
        <v>8874.5033658331</v>
      </c>
      <c r="AN1514" s="30" t="n">
        <f aca="false">IF(ISNUMBER(C1515),C1515,AN1515)-0.8328750492*(AD1516-AD1515)+3.274150872*(AE1516-AE1515)+0.7954612886*((IF(ISNUMBER(C1515),C1515,AN1515)-IF(ISNUMBER(C1514),C1514,AN1514))-(-0.8328750492*(AD1515-AD1514)+3.274150872*(AE1515-AE1514)))-1.394571582*AO1515+0.4181414112*AO1514</f>
        <v>8522.91945122606</v>
      </c>
      <c r="AP1514" s="31" t="n">
        <f aca="false">AQ1514+AR1513+'ARIMAX(1,1,1) Model'!$C$19*(AR1513-AR1512)+'ARIMAX(1,1,1) Model'!$C$20*AS1513</f>
        <v>8815.16713009101</v>
      </c>
      <c r="AQ1514" s="31" t="n">
        <f aca="false">'ARIMAX(1,1,1) Model'!$C$6*I1514+'ARIMAX(1,1,1) Model'!$C$7*N1514/1000+'ARIMAX(1,1,1) Model'!$C$8*AD1514+'ARIMAX(1,1,1) Model'!$C$9*AE1514+'ARIMAX(1,1,1) Model'!$C$10*AC1514+'ARIMAX(1,1,1) Model'!$C$11*IF(AND(B1514&gt;='ARIMAX(1,1,1) Model'!$C$25,B1514&lt;='ARIMAX(1,1,1) Model'!$C$26),1,0)+'ARIMAX(1,1,1) Model'!$C$12*E1514/1000+'ARIMAX(1,1,1) Model'!$C$13*V1514+'ARIMAX(1,1,1) Model'!$C$14*A1514+'ARIMAX(1,1,1) Model'!$C$15*SIN(2*PI()*A1514/'ARIMAX(1,1,1) Model'!$C$24)+'ARIMAX(1,1,1) Model'!$C$16*COS(2*PI()*A1514/'ARIMAX(1,1,1) Model'!$C$24)+'ARIMAX(1,1,1) Model'!$C$17*SIN(4*PI()*A1514/'ARIMAX(1,1,1) Model'!$C$24)+'ARIMAX(1,1,1) Model'!$C$18*COS(4*PI()*A1514/'ARIMAX(1,1,1) Model'!$C$24)</f>
        <v>2327.7367383324</v>
      </c>
      <c r="AR1514" s="31" t="n">
        <f aca="false">IF(ISNUMBER(C1514),C1514,AP1514)-AQ1514</f>
        <v>6605.2632616676</v>
      </c>
      <c r="AS1514" s="31" t="n">
        <f aca="false">IF(ISNUMBER(C1514),C1514-AP1514,0)</f>
        <v>117.832869908994</v>
      </c>
      <c r="AT1514" s="32"/>
      <c r="AU1514" s="33"/>
      <c r="AV1514" s="33"/>
      <c r="AW1514" s="31"/>
      <c r="AX1514" s="31"/>
    </row>
    <row r="1515" customFormat="false" ht="16.5" hidden="false" customHeight="true" outlineLevel="0" collapsed="false">
      <c r="A1515" s="23" t="n">
        <v>1514</v>
      </c>
      <c r="B1515" s="24" t="n">
        <v>43868</v>
      </c>
      <c r="C1515" s="34" t="n">
        <v>8722</v>
      </c>
      <c r="D1515" s="25" t="n">
        <v>3310.938</v>
      </c>
      <c r="E1515" s="25" t="n">
        <v>207000</v>
      </c>
      <c r="F1515" s="25" t="n">
        <v>1982845.85714286</v>
      </c>
      <c r="G1515" s="25" t="n">
        <v>50.36</v>
      </c>
      <c r="H1515" s="25" t="n">
        <v>54.594</v>
      </c>
      <c r="I1515" s="25" t="n">
        <v>2.455</v>
      </c>
      <c r="J1515" s="25" t="n">
        <v>21933.217</v>
      </c>
      <c r="K1515" s="25" t="n">
        <v>848091</v>
      </c>
      <c r="L1515" s="25" t="n">
        <v>804</v>
      </c>
      <c r="M1515" s="25" t="n">
        <v>17.491</v>
      </c>
      <c r="N1515" s="25" t="n">
        <v>260326</v>
      </c>
      <c r="O1515" s="25" t="n">
        <v>14774.8</v>
      </c>
      <c r="P1515" s="25" t="n">
        <v>4146108</v>
      </c>
      <c r="Q1515" s="25" t="n">
        <v>360000</v>
      </c>
      <c r="R1515" s="25" t="n">
        <v>21102</v>
      </c>
      <c r="S1515" s="25" t="n">
        <v>13.952</v>
      </c>
      <c r="T1515" s="25" t="n">
        <v>138.9</v>
      </c>
      <c r="U1515" s="25" t="n">
        <v>15</v>
      </c>
      <c r="V1515" s="25" t="n">
        <v>90.6</v>
      </c>
      <c r="W1515" s="25" t="n">
        <v>115.75336</v>
      </c>
      <c r="X1515" s="25" t="n">
        <v>2.22222222222222</v>
      </c>
      <c r="Y1515" s="25" t="n">
        <v>2.52764368057251</v>
      </c>
      <c r="Z1515" s="25" t="n">
        <v>69.1810836791992</v>
      </c>
      <c r="AA1515" s="25" t="n">
        <v>328794</v>
      </c>
      <c r="AB1515" s="26" t="n">
        <v>7.15</v>
      </c>
      <c r="AC1515" s="27" t="n">
        <v>0</v>
      </c>
      <c r="AD1515" s="28" t="n">
        <v>129.2</v>
      </c>
      <c r="AE1515" s="28" t="n">
        <v>1.5</v>
      </c>
      <c r="AF1515" s="27"/>
      <c r="AG1515" s="29" t="n">
        <f aca="false">6753.47943187+0.36116788*I1515+0.01252571*N1515-22.85359542*V1515+0.00407811*AA1515-0.00067349*E1515</f>
        <v>9146.0440047634</v>
      </c>
      <c r="AH1515" s="29" t="n">
        <f aca="false">A1515*'Simple Linear Regression'!$B$18+'Simple Linear Regression'!$B$17</f>
        <v>9176.83449197132</v>
      </c>
      <c r="AI1515" s="29" t="n">
        <f aca="false">7491.3971+0.0137554*N1515-0.00058829*E1515-34.3283*V1515+0.30565*L1515+54.6031*M1515</f>
        <v>9041.1707725</v>
      </c>
      <c r="AJ1515" s="29" t="n">
        <f aca="false">7491.3971-0.00058829*E1515+0.30565*L1515+54.6031*M1515+0.0137554*N1515-34.3283*V1515</f>
        <v>9041.1707725</v>
      </c>
      <c r="AK1515" s="30" t="n">
        <f aca="false">11611.58410651-152.38769329*I789+0.00324611*N789-2.92151591*V789-0.00770426*AA789-0.00077781*E789</f>
        <v>9277.73085948701</v>
      </c>
      <c r="AL1515" s="29" t="n">
        <f aca="false">2192.59+2373.87*I1515+0.0316653*N1515-15.7623*V1515+0.00202406*AA1515-0.000740146*E1515-0.00963493*(I1515*N1515)</f>
        <v>9190.2789769131</v>
      </c>
      <c r="AM1515" s="30" t="n">
        <f aca="false">5205.907083+122.0638992*I1515+13.609808*(N1515/1000)-1.245906883*AD1515+0.7746840854*AE1515-134.2474226*AC1515-1547.125689*IF(AND(B1515&gt;=DATE(2020,3,20),B1515&lt;=DATE(2020,6,26)),1,0)</f>
        <v>8888.7516897885</v>
      </c>
      <c r="AN1515" s="30" t="n">
        <f aca="false">IF(ISNUMBER(C1516),C1516,AN1516)-0.8328750492*(AD1517-AD1516)+3.274150872*(AE1517-AE1516)+0.7954612886*((IF(ISNUMBER(C1516),C1516,AN1516)-IF(ISNUMBER(C1515),C1515,AN1515))-(-0.8328750492*(AD1516-AD1515)+3.274150872*(AE1516-AE1515)))-1.394571582*AO1516+0.4181414112*AO1515</f>
        <v>9086.37153363321</v>
      </c>
      <c r="AP1515" s="31" t="n">
        <f aca="false">AQ1515+AR1514+'ARIMAX(1,1,1) Model'!$C$19*(AR1514-AR1513)+'ARIMAX(1,1,1) Model'!$C$20*AS1514</f>
        <v>8930.70523567117</v>
      </c>
      <c r="AQ1515" s="31" t="n">
        <f aca="false">'ARIMAX(1,1,1) Model'!$C$6*I1515+'ARIMAX(1,1,1) Model'!$C$7*N1515/1000+'ARIMAX(1,1,1) Model'!$C$8*AD1515+'ARIMAX(1,1,1) Model'!$C$9*AE1515+'ARIMAX(1,1,1) Model'!$C$10*AC1515+'ARIMAX(1,1,1) Model'!$C$11*IF(AND(B1515&gt;='ARIMAX(1,1,1) Model'!$C$25,B1515&lt;='ARIMAX(1,1,1) Model'!$C$26),1,0)+'ARIMAX(1,1,1) Model'!$C$12*E1515/1000+'ARIMAX(1,1,1) Model'!$C$13*V1515+'ARIMAX(1,1,1) Model'!$C$14*A1515+'ARIMAX(1,1,1) Model'!$C$15*SIN(2*PI()*A1515/'ARIMAX(1,1,1) Model'!$C$24)+'ARIMAX(1,1,1) Model'!$C$16*COS(2*PI()*A1515/'ARIMAX(1,1,1) Model'!$C$24)+'ARIMAX(1,1,1) Model'!$C$17*SIN(4*PI()*A1515/'ARIMAX(1,1,1) Model'!$C$24)+'ARIMAX(1,1,1) Model'!$C$18*COS(4*PI()*A1515/'ARIMAX(1,1,1) Model'!$C$24)</f>
        <v>2416.80618278651</v>
      </c>
      <c r="AR1515" s="31" t="n">
        <f aca="false">IF(ISNUMBER(C1515),C1515,AP1515)-AQ1515</f>
        <v>6305.19381721349</v>
      </c>
      <c r="AS1515" s="31" t="n">
        <f aca="false">IF(ISNUMBER(C1515),C1515-AP1515,0)</f>
        <v>-208.705235671174</v>
      </c>
      <c r="AT1515" s="32"/>
      <c r="AU1515" s="33"/>
      <c r="AV1515" s="33"/>
      <c r="AW1515" s="31"/>
      <c r="AX1515" s="31"/>
    </row>
    <row r="1516" customFormat="false" ht="16.5" hidden="false" customHeight="true" outlineLevel="0" collapsed="false">
      <c r="A1516" s="23" t="n">
        <v>1515</v>
      </c>
      <c r="B1516" s="24" t="n">
        <v>43875</v>
      </c>
      <c r="C1516" s="34" t="n">
        <v>8918</v>
      </c>
      <c r="D1516" s="25" t="n">
        <v>3368.678</v>
      </c>
      <c r="E1516" s="25" t="n">
        <v>202000</v>
      </c>
      <c r="F1516" s="25" t="n">
        <v>2133601.85714286</v>
      </c>
      <c r="G1516" s="25" t="n">
        <v>50.832</v>
      </c>
      <c r="H1516" s="25" t="n">
        <v>55.328</v>
      </c>
      <c r="I1516" s="25" t="n">
        <v>2.419</v>
      </c>
      <c r="J1516" s="25" t="n">
        <v>21933.217</v>
      </c>
      <c r="K1516" s="25" t="n">
        <v>917503</v>
      </c>
      <c r="L1516" s="25" t="n">
        <v>804</v>
      </c>
      <c r="M1516" s="25" t="n">
        <v>17.491</v>
      </c>
      <c r="N1516" s="25" t="n">
        <v>260326</v>
      </c>
      <c r="O1516" s="25" t="n">
        <v>14774.8</v>
      </c>
      <c r="P1516" s="25" t="n">
        <v>4146108</v>
      </c>
      <c r="Q1516" s="25" t="n">
        <v>360000</v>
      </c>
      <c r="R1516" s="25" t="n">
        <v>21102</v>
      </c>
      <c r="S1516" s="25" t="n">
        <v>13.952</v>
      </c>
      <c r="T1516" s="25" t="n">
        <v>138.9</v>
      </c>
      <c r="U1516" s="25" t="n">
        <v>15</v>
      </c>
      <c r="V1516" s="25" t="n">
        <v>90.6</v>
      </c>
      <c r="W1516" s="25" t="n">
        <v>116.14314</v>
      </c>
      <c r="X1516" s="25" t="n">
        <v>2.22222222222222</v>
      </c>
      <c r="Y1516" s="25" t="n">
        <v>2.52764368057251</v>
      </c>
      <c r="Z1516" s="25" t="n">
        <v>69.1810836791992</v>
      </c>
      <c r="AA1516" s="25" t="n">
        <v>328794</v>
      </c>
      <c r="AB1516" s="26" t="n">
        <v>7.15</v>
      </c>
      <c r="AC1516" s="27" t="n">
        <v>0</v>
      </c>
      <c r="AD1516" s="28" t="n">
        <v>148.9</v>
      </c>
      <c r="AE1516" s="28" t="n">
        <v>1.3</v>
      </c>
      <c r="AF1516" s="27"/>
      <c r="AG1516" s="29" t="n">
        <f aca="false">6753.47943187+0.36116788*I1516+0.01252571*N1516-22.85359542*V1516+0.00407811*AA1516-0.00067349*E1516</f>
        <v>9149.39845271972</v>
      </c>
      <c r="AH1516" s="29" t="n">
        <f aca="false">A1516*'Simple Linear Regression'!$B$18+'Simple Linear Regression'!$B$17</f>
        <v>9177.68752905522</v>
      </c>
      <c r="AI1516" s="29" t="n">
        <f aca="false">7491.3971+0.0137554*N1516-0.00058829*E1516-34.3283*V1516+0.30565*L1516+54.6031*M1516</f>
        <v>9044.1122225</v>
      </c>
      <c r="AJ1516" s="29" t="n">
        <f aca="false">7491.3971-0.00058829*E1516+0.30565*L1516+54.6031*M1516+0.0137554*N1516-34.3283*V1516</f>
        <v>9044.1122225</v>
      </c>
      <c r="AK1516" s="30" t="n">
        <f aca="false">11611.58410651-152.38769329*I790+0.00324611*N790-2.92151591*V790-0.00770426*AA790-0.00077781*E790</f>
        <v>9268.50824022186</v>
      </c>
      <c r="AL1516" s="29" t="n">
        <f aca="false">2192.59+2373.87*I1516+0.0316653*N1516-15.7623*V1516+0.00202406*AA1516-0.000740146*E1516-0.00963493*(I1516*N1516)</f>
        <v>9198.81640725158</v>
      </c>
      <c r="AM1516" s="30" t="n">
        <f aca="false">5205.907083+122.0638992*I1516+13.609808*(N1516/1000)-1.245906883*AD1516+0.7746840854*AE1516-134.2474226*AC1516-1547.125689*IF(AND(B1516&gt;=DATE(2020,3,20),B1516&lt;=DATE(2020,6,26)),1,0)</f>
        <v>8859.65808700512</v>
      </c>
      <c r="AN1516" s="30" t="n">
        <f aca="false">IF(ISNUMBER(C1517),C1517,AN1517)-0.8328750492*(AD1518-AD1517)+3.274150872*(AE1518-AE1517)+0.7954612886*((IF(ISNUMBER(C1517),C1517,AN1517)-IF(ISNUMBER(C1516),C1516,AN1516))-(-0.8328750492*(AD1517-AD1516)+3.274150872*(AE1517-AE1516)))-1.394571582*AO1517+0.4181414112*AO1516</f>
        <v>9142.12395181027</v>
      </c>
      <c r="AP1516" s="31" t="n">
        <f aca="false">AQ1516+AR1515+'ARIMAX(1,1,1) Model'!$C$19*(AR1515-AR1514)+'ARIMAX(1,1,1) Model'!$C$20*AS1515</f>
        <v>8917.7752584426</v>
      </c>
      <c r="AQ1516" s="31" t="n">
        <f aca="false">'ARIMAX(1,1,1) Model'!$C$6*I1516+'ARIMAX(1,1,1) Model'!$C$7*N1516/1000+'ARIMAX(1,1,1) Model'!$C$8*AD1516+'ARIMAX(1,1,1) Model'!$C$9*AE1516+'ARIMAX(1,1,1) Model'!$C$10*AC1516+'ARIMAX(1,1,1) Model'!$C$11*IF(AND(B1516&gt;='ARIMAX(1,1,1) Model'!$C$25,B1516&lt;='ARIMAX(1,1,1) Model'!$C$26),1,0)+'ARIMAX(1,1,1) Model'!$C$12*E1516/1000+'ARIMAX(1,1,1) Model'!$C$13*V1516+'ARIMAX(1,1,1) Model'!$C$14*A1516+'ARIMAX(1,1,1) Model'!$C$15*SIN(2*PI()*A1516/'ARIMAX(1,1,1) Model'!$C$24)+'ARIMAX(1,1,1) Model'!$C$16*COS(2*PI()*A1516/'ARIMAX(1,1,1) Model'!$C$24)+'ARIMAX(1,1,1) Model'!$C$17*SIN(4*PI()*A1516/'ARIMAX(1,1,1) Model'!$C$24)+'ARIMAX(1,1,1) Model'!$C$18*COS(4*PI()*A1516/'ARIMAX(1,1,1) Model'!$C$24)</f>
        <v>2453.99557085657</v>
      </c>
      <c r="AR1516" s="31" t="n">
        <f aca="false">IF(ISNUMBER(C1516),C1516,AP1516)-AQ1516</f>
        <v>6464.00442914343</v>
      </c>
      <c r="AS1516" s="31" t="n">
        <f aca="false">IF(ISNUMBER(C1516),C1516-AP1516,0)</f>
        <v>0.224741557402012</v>
      </c>
      <c r="AT1516" s="32"/>
      <c r="AU1516" s="33"/>
      <c r="AV1516" s="33"/>
      <c r="AW1516" s="31"/>
      <c r="AX1516" s="31"/>
    </row>
    <row r="1517" customFormat="false" ht="16.5" hidden="false" customHeight="true" outlineLevel="0" collapsed="false">
      <c r="A1517" s="23" t="n">
        <v>1516</v>
      </c>
      <c r="B1517" s="24" t="n">
        <v>43882</v>
      </c>
      <c r="C1517" s="34" t="n">
        <v>9035</v>
      </c>
      <c r="D1517" s="25" t="n">
        <v>3366.855</v>
      </c>
      <c r="E1517" s="25" t="n">
        <v>209000</v>
      </c>
      <c r="F1517" s="25" t="n">
        <v>2253427</v>
      </c>
      <c r="G1517" s="25" t="n">
        <v>53.135</v>
      </c>
      <c r="H1517" s="25" t="n">
        <v>58.614</v>
      </c>
      <c r="I1517" s="25" t="n">
        <v>2.428</v>
      </c>
      <c r="J1517" s="25" t="n">
        <v>21933.217</v>
      </c>
      <c r="K1517" s="25" t="n">
        <v>917503</v>
      </c>
      <c r="L1517" s="25" t="n">
        <v>804</v>
      </c>
      <c r="M1517" s="25" t="n">
        <v>16.85</v>
      </c>
      <c r="N1517" s="25" t="n">
        <v>261757</v>
      </c>
      <c r="O1517" s="25" t="n">
        <v>14774.8</v>
      </c>
      <c r="P1517" s="25" t="n">
        <v>4146108</v>
      </c>
      <c r="Q1517" s="25" t="n">
        <v>360000</v>
      </c>
      <c r="R1517" s="25" t="n">
        <v>21102</v>
      </c>
      <c r="S1517" s="25" t="n">
        <v>14.145</v>
      </c>
      <c r="T1517" s="25" t="n">
        <v>138.9</v>
      </c>
      <c r="U1517" s="25" t="n">
        <v>15</v>
      </c>
      <c r="V1517" s="25" t="n">
        <v>90.6</v>
      </c>
      <c r="W1517" s="25" t="n">
        <v>116.40624</v>
      </c>
      <c r="X1517" s="25" t="n">
        <v>2.22222222222222</v>
      </c>
      <c r="Y1517" s="25" t="n">
        <v>2.49565386772156</v>
      </c>
      <c r="Z1517" s="25" t="n">
        <v>69.1810836791992</v>
      </c>
      <c r="AA1517" s="25" t="n">
        <v>328794</v>
      </c>
      <c r="AB1517" s="26"/>
      <c r="AC1517" s="27" t="n">
        <v>0</v>
      </c>
      <c r="AD1517" s="28" t="n">
        <v>152.2</v>
      </c>
      <c r="AE1517" s="28" t="n">
        <v>1.8</v>
      </c>
      <c r="AF1517" s="27"/>
      <c r="AG1517" s="29" t="n">
        <f aca="false">6753.47943187+0.36116788*I1517+0.01252571*N1517-22.85359542*V1517+0.00407811*AA1517-0.00067349*E1517</f>
        <v>9162.61156424064</v>
      </c>
      <c r="AH1517" s="29" t="n">
        <f aca="false">A1517*'Simple Linear Regression'!$B$18+'Simple Linear Regression'!$B$17</f>
        <v>9178.54056613913</v>
      </c>
      <c r="AI1517" s="29" t="n">
        <f aca="false">7491.3971+0.0137554*N1517-0.00058829*E1517-34.3283*V1517+0.30565*L1517+54.6031*M1517</f>
        <v>9024.6775828</v>
      </c>
      <c r="AJ1517" s="29" t="n">
        <f aca="false">7491.3971-0.00058829*E1517+0.30565*L1517+54.6031*M1517+0.0137554*N1517-34.3283*V1517</f>
        <v>9024.6775828</v>
      </c>
      <c r="AK1517" s="30" t="n">
        <f aca="false">11611.58410651-152.38769329*I791+0.00324611*N791-2.92151591*V791-0.00770426*AA791-0.00077781*E791</f>
        <v>9209.99737299784</v>
      </c>
      <c r="AL1517" s="29" t="n">
        <f aca="false">2192.59+2373.87*I1517+0.0316653*N1517-15.7623*V1517+0.00202406*AA1517-0.000740146*E1517-0.00963493*(I1517*N1517)</f>
        <v>9204.26299849972</v>
      </c>
      <c r="AM1517" s="30" t="n">
        <f aca="false">5205.907083+122.0638992*I1517+13.609808*(N1517/1000)-1.245906883*AD1517+0.7746840854*AE1517-134.2474226*AC1517-1547.125689*IF(AND(B1517&gt;=DATE(2020,3,20),B1517&lt;=DATE(2020,6,26)),1,0)</f>
        <v>8876.50814667472</v>
      </c>
      <c r="AN1517" s="30" t="n">
        <f aca="false">IF(ISNUMBER(C1518),C1518,AN1518)-0.8328750492*(AD1519-AD1518)+3.274150872*(AE1519-AE1518)+0.7954612886*((IF(ISNUMBER(C1518),C1518,AN1518)-IF(ISNUMBER(C1517),C1517,AN1517))-(-0.8328750492*(AD1518-AD1517)+3.274150872*(AE1518-AE1517)))-1.394571582*AO1518+0.4181414112*AO1517</f>
        <v>9320.06689408062</v>
      </c>
      <c r="AP1517" s="31" t="n">
        <f aca="false">AQ1517+AR1516+'ARIMAX(1,1,1) Model'!$C$19*(AR1516-AR1515)+'ARIMAX(1,1,1) Model'!$C$20*AS1516</f>
        <v>8953.82609413909</v>
      </c>
      <c r="AQ1517" s="31" t="n">
        <f aca="false">'ARIMAX(1,1,1) Model'!$C$6*I1517+'ARIMAX(1,1,1) Model'!$C$7*N1517/1000+'ARIMAX(1,1,1) Model'!$C$8*AD1517+'ARIMAX(1,1,1) Model'!$C$9*AE1517+'ARIMAX(1,1,1) Model'!$C$10*AC1517+'ARIMAX(1,1,1) Model'!$C$11*IF(AND(B1517&gt;='ARIMAX(1,1,1) Model'!$C$25,B1517&lt;='ARIMAX(1,1,1) Model'!$C$26),1,0)+'ARIMAX(1,1,1) Model'!$C$12*E1517/1000+'ARIMAX(1,1,1) Model'!$C$13*V1517+'ARIMAX(1,1,1) Model'!$C$14*A1517+'ARIMAX(1,1,1) Model'!$C$15*SIN(2*PI()*A1517/'ARIMAX(1,1,1) Model'!$C$24)+'ARIMAX(1,1,1) Model'!$C$16*COS(2*PI()*A1517/'ARIMAX(1,1,1) Model'!$C$24)+'ARIMAX(1,1,1) Model'!$C$17*SIN(4*PI()*A1517/'ARIMAX(1,1,1) Model'!$C$24)+'ARIMAX(1,1,1) Model'!$C$18*COS(4*PI()*A1517/'ARIMAX(1,1,1) Model'!$C$24)</f>
        <v>2474.53489107609</v>
      </c>
      <c r="AR1517" s="31" t="n">
        <f aca="false">IF(ISNUMBER(C1517),C1517,AP1517)-AQ1517</f>
        <v>6560.46510892391</v>
      </c>
      <c r="AS1517" s="31" t="n">
        <f aca="false">IF(ISNUMBER(C1517),C1517-AP1517,0)</f>
        <v>81.1739058609128</v>
      </c>
      <c r="AT1517" s="32"/>
      <c r="AU1517" s="33"/>
      <c r="AV1517" s="33"/>
      <c r="AW1517" s="31"/>
      <c r="AX1517" s="31"/>
    </row>
    <row r="1518" customFormat="false" ht="16.5" hidden="false" customHeight="true" outlineLevel="0" collapsed="false">
      <c r="A1518" s="23" t="n">
        <v>1517</v>
      </c>
      <c r="B1518" s="24" t="n">
        <v>43889</v>
      </c>
      <c r="C1518" s="34" t="n">
        <v>9186</v>
      </c>
      <c r="D1518" s="25" t="n">
        <v>3080.694</v>
      </c>
      <c r="E1518" s="25" t="n">
        <v>218000</v>
      </c>
      <c r="F1518" s="25" t="n">
        <v>2200143.28571429</v>
      </c>
      <c r="G1518" s="25" t="n">
        <v>48.362</v>
      </c>
      <c r="H1518" s="25" t="n">
        <v>54.092</v>
      </c>
      <c r="I1518" s="25" t="n">
        <v>2.466</v>
      </c>
      <c r="J1518" s="25" t="n">
        <v>21933.217</v>
      </c>
      <c r="K1518" s="25" t="n">
        <v>917503</v>
      </c>
      <c r="L1518" s="25" t="n">
        <v>804</v>
      </c>
      <c r="M1518" s="25" t="n">
        <v>16.85</v>
      </c>
      <c r="N1518" s="25" t="n">
        <v>261757</v>
      </c>
      <c r="O1518" s="25" t="n">
        <v>14774.8</v>
      </c>
      <c r="P1518" s="25" t="n">
        <v>4146108</v>
      </c>
      <c r="Q1518" s="25" t="n">
        <v>360000</v>
      </c>
      <c r="R1518" s="25" t="n">
        <v>21102</v>
      </c>
      <c r="S1518" s="25" t="n">
        <v>14.145</v>
      </c>
      <c r="T1518" s="25" t="n">
        <v>138.9</v>
      </c>
      <c r="U1518" s="25" t="n">
        <v>15</v>
      </c>
      <c r="V1518" s="25" t="n">
        <v>90.6</v>
      </c>
      <c r="W1518" s="25" t="n">
        <v>116.919875</v>
      </c>
      <c r="X1518" s="25" t="n">
        <v>2.22222222222222</v>
      </c>
      <c r="Y1518" s="25" t="n">
        <v>2.49565386772156</v>
      </c>
      <c r="Z1518" s="25" t="n">
        <v>69.1810836791992</v>
      </c>
      <c r="AA1518" s="25" t="n">
        <v>328794</v>
      </c>
      <c r="AB1518" s="26"/>
      <c r="AC1518" s="27" t="n">
        <v>0</v>
      </c>
      <c r="AD1518" s="28" t="n">
        <v>135.6</v>
      </c>
      <c r="AE1518" s="28" t="n">
        <v>1.6</v>
      </c>
      <c r="AF1518" s="27"/>
      <c r="AG1518" s="29" t="n">
        <f aca="false">6753.47943187+0.36116788*I1518+0.01252571*N1518-22.85359542*V1518+0.00407811*AA1518-0.00067349*E1518</f>
        <v>9156.56387862008</v>
      </c>
      <c r="AH1518" s="29" t="n">
        <f aca="false">A1518*'Simple Linear Regression'!$B$18+'Simple Linear Regression'!$B$17</f>
        <v>9179.39360322303</v>
      </c>
      <c r="AI1518" s="29" t="n">
        <f aca="false">7491.3971+0.0137554*N1518-0.00058829*E1518-34.3283*V1518+0.30565*L1518+54.6031*M1518</f>
        <v>9019.3829728</v>
      </c>
      <c r="AJ1518" s="29" t="n">
        <f aca="false">7491.3971-0.00058829*E1518+0.30565*L1518+54.6031*M1518+0.0137554*N1518-34.3283*V1518</f>
        <v>9019.3829728</v>
      </c>
      <c r="AK1518" s="30" t="n">
        <f aca="false">11611.58410651-152.38769329*I792+0.00324611*N792-2.92151591*V792-0.00770426*AA792-0.00077781*E792</f>
        <v>9217.13417915758</v>
      </c>
      <c r="AL1518" s="29" t="n">
        <f aca="false">2192.59+2373.87*I1518+0.0316653*N1518-15.7623*V1518+0.00202406*AA1518-0.000740146*E1518-0.00963493*(I1518*N1518)</f>
        <v>9191.97235036334</v>
      </c>
      <c r="AM1518" s="30" t="n">
        <f aca="false">5205.907083+122.0638992*I1518+13.609808*(N1518/1000)-1.245906883*AD1518+0.7746840854*AE1518-134.2474226*AC1518-1547.125689*IF(AND(B1518&gt;=DATE(2020,3,20),B1518&lt;=DATE(2020,6,26)),1,0)</f>
        <v>8901.67369228504</v>
      </c>
      <c r="AN1518" s="30" t="n">
        <f aca="false">IF(ISNUMBER(C1519),C1519,AN1519)-0.8328750492*(AD1520-AD1519)+3.274150872*(AE1520-AE1519)+0.7954612886*((IF(ISNUMBER(C1519),C1519,AN1519)-IF(ISNUMBER(C1518),C1518,AN1518))-(-0.8328750492*(AD1519-AD1518)+3.274150872*(AE1519-AE1518)))-1.394571582*AO1519+0.4181414112*AO1518</f>
        <v>9665.81088214347</v>
      </c>
      <c r="AP1518" s="31" t="n">
        <f aca="false">AQ1518+AR1517+'ARIMAX(1,1,1) Model'!$C$19*(AR1517-AR1516)+'ARIMAX(1,1,1) Model'!$C$20*AS1517</f>
        <v>8976.79405468491</v>
      </c>
      <c r="AQ1518" s="31" t="n">
        <f aca="false">'ARIMAX(1,1,1) Model'!$C$6*I1518+'ARIMAX(1,1,1) Model'!$C$7*N1518/1000+'ARIMAX(1,1,1) Model'!$C$8*AD1518+'ARIMAX(1,1,1) Model'!$C$9*AE1518+'ARIMAX(1,1,1) Model'!$C$10*AC1518+'ARIMAX(1,1,1) Model'!$C$11*IF(AND(B1518&gt;='ARIMAX(1,1,1) Model'!$C$25,B1518&lt;='ARIMAX(1,1,1) Model'!$C$26),1,0)+'ARIMAX(1,1,1) Model'!$C$12*E1518/1000+'ARIMAX(1,1,1) Model'!$C$13*V1518+'ARIMAX(1,1,1) Model'!$C$14*A1518+'ARIMAX(1,1,1) Model'!$C$15*SIN(2*PI()*A1518/'ARIMAX(1,1,1) Model'!$C$24)+'ARIMAX(1,1,1) Model'!$C$16*COS(2*PI()*A1518/'ARIMAX(1,1,1) Model'!$C$24)+'ARIMAX(1,1,1) Model'!$C$17*SIN(4*PI()*A1518/'ARIMAX(1,1,1) Model'!$C$24)+'ARIMAX(1,1,1) Model'!$C$18*COS(4*PI()*A1518/'ARIMAX(1,1,1) Model'!$C$24)</f>
        <v>2479.9842694506</v>
      </c>
      <c r="AR1518" s="31" t="n">
        <f aca="false">IF(ISNUMBER(C1518),C1518,AP1518)-AQ1518</f>
        <v>6706.0157305494</v>
      </c>
      <c r="AS1518" s="31" t="n">
        <f aca="false">IF(ISNUMBER(C1518),C1518-AP1518,0)</f>
        <v>209.205945315087</v>
      </c>
      <c r="AT1518" s="32"/>
      <c r="AU1518" s="33"/>
      <c r="AV1518" s="33"/>
      <c r="AW1518" s="31"/>
      <c r="AX1518" s="31"/>
    </row>
    <row r="1519" customFormat="false" ht="16.5" hidden="false" customHeight="true" outlineLevel="0" collapsed="false">
      <c r="A1519" s="23" t="n">
        <v>1518</v>
      </c>
      <c r="B1519" s="24" t="n">
        <v>43896</v>
      </c>
      <c r="C1519" s="34" t="n">
        <v>9449</v>
      </c>
      <c r="D1519" s="25" t="n">
        <v>3044.006</v>
      </c>
      <c r="E1519" s="25" t="n">
        <v>215000</v>
      </c>
      <c r="F1519" s="25" t="n">
        <v>2100651.28571429</v>
      </c>
      <c r="G1519" s="25" t="n">
        <v>45.574</v>
      </c>
      <c r="H1519" s="25" t="n">
        <v>50.702</v>
      </c>
      <c r="I1519" s="25" t="n">
        <v>2.423</v>
      </c>
      <c r="J1519" s="25" t="n">
        <v>21933.217</v>
      </c>
      <c r="K1519" s="25" t="n">
        <v>917503</v>
      </c>
      <c r="L1519" s="25" t="n">
        <v>804</v>
      </c>
      <c r="M1519" s="25" t="n">
        <v>16.85</v>
      </c>
      <c r="N1519" s="25" t="n">
        <v>261757</v>
      </c>
      <c r="O1519" s="25" t="n">
        <v>14774.8</v>
      </c>
      <c r="P1519" s="25" t="n">
        <v>4146108</v>
      </c>
      <c r="Q1519" s="25" t="n">
        <v>360000</v>
      </c>
      <c r="R1519" s="25" t="n">
        <v>20095</v>
      </c>
      <c r="S1519" s="25" t="n">
        <v>14.145</v>
      </c>
      <c r="T1519" s="25" t="n">
        <v>138.9</v>
      </c>
      <c r="U1519" s="25" t="n">
        <v>15</v>
      </c>
      <c r="V1519" s="25" t="n">
        <v>92.5</v>
      </c>
      <c r="W1519" s="25" t="n">
        <v>117.41478</v>
      </c>
      <c r="X1519" s="25" t="n">
        <v>2.22222222222222</v>
      </c>
      <c r="Y1519" s="25" t="n">
        <v>2.49565386772156</v>
      </c>
      <c r="Z1519" s="25" t="n">
        <v>69.1810836791992</v>
      </c>
      <c r="AA1519" s="25" t="n">
        <v>330513</v>
      </c>
      <c r="AB1519" s="26"/>
      <c r="AC1519" s="27" t="n">
        <v>0</v>
      </c>
      <c r="AD1519" s="28" t="n">
        <v>110.2</v>
      </c>
      <c r="AE1519" s="28" t="n">
        <v>2.6</v>
      </c>
      <c r="AF1519" s="27"/>
      <c r="AG1519" s="29" t="n">
        <f aca="false">6753.47943187+0.36116788*I1519+0.01252571*N1519-22.85359542*V1519+0.00407811*AA1519-0.00067349*E1519</f>
        <v>9122.15725819324</v>
      </c>
      <c r="AH1519" s="29" t="n">
        <f aca="false">A1519*'Simple Linear Regression'!$B$18+'Simple Linear Regression'!$B$17</f>
        <v>9180.24664030693</v>
      </c>
      <c r="AI1519" s="29" t="n">
        <f aca="false">7491.3971+0.0137554*N1519-0.00058829*E1519-34.3283*V1519+0.30565*L1519+54.6031*M1519</f>
        <v>8955.9240728</v>
      </c>
      <c r="AJ1519" s="29" t="n">
        <f aca="false">7491.3971-0.00058829*E1519+0.30565*L1519+54.6031*M1519+0.0137554*N1519-34.3283*V1519</f>
        <v>8955.9240728</v>
      </c>
      <c r="AK1519" s="30" t="n">
        <f aca="false">11611.58410651-152.38769329*I793+0.00324611*N793-2.92151591*V793-0.00770426*AA793-0.00077781*E793</f>
        <v>9213.54216494548</v>
      </c>
      <c r="AL1519" s="29" t="n">
        <f aca="false">2192.59+2373.87*I1519+0.0316653*N1519-15.7623*V1519+0.00202406*AA1519-0.000740146*E1519-0.00963493*(I1519*N1519)</f>
        <v>9174.09381349977</v>
      </c>
      <c r="AM1519" s="30" t="n">
        <f aca="false">5205.907083+122.0638992*I1519+13.609808*(N1519/1000)-1.245906883*AD1519+0.7746840854*AE1519-134.2474226*AC1519-1547.125689*IF(AND(B1519&gt;=DATE(2020,3,20),B1519&lt;=DATE(2020,6,26)),1,0)</f>
        <v>8928.84566353304</v>
      </c>
      <c r="AN1519" s="30" t="n">
        <f aca="false">IF(ISNUMBER(C1520),C1520,AN1520)-0.8328750492*(AD1521-AD1520)+3.274150872*(AE1521-AE1520)+0.7954612886*((IF(ISNUMBER(C1520),C1520,AN1520)-IF(ISNUMBER(C1519),C1519,AN1519))-(-0.8328750492*(AD1520-AD1519)+3.274150872*(AE1520-AE1519)))-1.394571582*AO1520+0.4181414112*AO1519</f>
        <v>9885.7201764269</v>
      </c>
      <c r="AP1519" s="31" t="n">
        <f aca="false">AQ1519+AR1518+'ARIMAX(1,1,1) Model'!$C$19*(AR1518-AR1517)+'ARIMAX(1,1,1) Model'!$C$20*AS1518</f>
        <v>9081.12621836017</v>
      </c>
      <c r="AQ1519" s="31" t="n">
        <f aca="false">'ARIMAX(1,1,1) Model'!$C$6*I1519+'ARIMAX(1,1,1) Model'!$C$7*N1519/1000+'ARIMAX(1,1,1) Model'!$C$8*AD1519+'ARIMAX(1,1,1) Model'!$C$9*AE1519+'ARIMAX(1,1,1) Model'!$C$10*AC1519+'ARIMAX(1,1,1) Model'!$C$11*IF(AND(B1519&gt;='ARIMAX(1,1,1) Model'!$C$25,B1519&lt;='ARIMAX(1,1,1) Model'!$C$26),1,0)+'ARIMAX(1,1,1) Model'!$C$12*E1519/1000+'ARIMAX(1,1,1) Model'!$C$13*V1519+'ARIMAX(1,1,1) Model'!$C$14*A1519+'ARIMAX(1,1,1) Model'!$C$15*SIN(2*PI()*A1519/'ARIMAX(1,1,1) Model'!$C$24)+'ARIMAX(1,1,1) Model'!$C$16*COS(2*PI()*A1519/'ARIMAX(1,1,1) Model'!$C$24)+'ARIMAX(1,1,1) Model'!$C$17*SIN(4*PI()*A1519/'ARIMAX(1,1,1) Model'!$C$24)+'ARIMAX(1,1,1) Model'!$C$18*COS(4*PI()*A1519/'ARIMAX(1,1,1) Model'!$C$24)</f>
        <v>2549.21751350381</v>
      </c>
      <c r="AR1519" s="31" t="n">
        <f aca="false">IF(ISNUMBER(C1519),C1519,AP1519)-AQ1519</f>
        <v>6899.78248649619</v>
      </c>
      <c r="AS1519" s="31" t="n">
        <f aca="false">IF(ISNUMBER(C1519),C1519-AP1519,0)</f>
        <v>367.873781639832</v>
      </c>
      <c r="AT1519" s="32"/>
      <c r="AU1519" s="33"/>
      <c r="AV1519" s="33"/>
      <c r="AW1519" s="31"/>
      <c r="AX1519" s="31"/>
    </row>
    <row r="1520" customFormat="false" ht="16.5" hidden="false" customHeight="true" outlineLevel="0" collapsed="false">
      <c r="A1520" s="23" t="n">
        <v>1519</v>
      </c>
      <c r="B1520" s="24" t="n">
        <v>43903</v>
      </c>
      <c r="C1520" s="34" t="n">
        <v>9696</v>
      </c>
      <c r="D1520" s="25" t="n">
        <v>2712.366</v>
      </c>
      <c r="E1520" s="25" t="n">
        <v>208000</v>
      </c>
      <c r="F1520" s="25" t="n">
        <v>1884812.28571429</v>
      </c>
      <c r="G1520" s="25" t="n">
        <v>32.386</v>
      </c>
      <c r="H1520" s="25" t="n">
        <v>33.724</v>
      </c>
      <c r="I1520" s="25" t="n">
        <v>2.375</v>
      </c>
      <c r="J1520" s="25" t="n">
        <v>21933.217</v>
      </c>
      <c r="K1520" s="25" t="n">
        <v>815984</v>
      </c>
      <c r="L1520" s="25" t="n">
        <v>791</v>
      </c>
      <c r="M1520" s="25" t="n">
        <v>16.85</v>
      </c>
      <c r="N1520" s="25" t="n">
        <v>261757</v>
      </c>
      <c r="O1520" s="25" t="n">
        <v>14868.3</v>
      </c>
      <c r="P1520" s="25" t="n">
        <v>4146108</v>
      </c>
      <c r="Q1520" s="25" t="n">
        <v>360000</v>
      </c>
      <c r="R1520" s="25" t="n">
        <v>20095</v>
      </c>
      <c r="S1520" s="25" t="n">
        <v>14.145</v>
      </c>
      <c r="T1520" s="25" t="n">
        <v>138.9</v>
      </c>
      <c r="U1520" s="25" t="n">
        <v>15</v>
      </c>
      <c r="V1520" s="25" t="n">
        <v>92.5</v>
      </c>
      <c r="W1520" s="25" t="n">
        <v>116.71822</v>
      </c>
      <c r="X1520" s="25" t="n">
        <v>2.22222222222222</v>
      </c>
      <c r="Y1520" s="25" t="n">
        <v>2.49565386772156</v>
      </c>
      <c r="Z1520" s="25" t="n">
        <v>69.1810836791992</v>
      </c>
      <c r="AA1520" s="25" t="n">
        <v>330513</v>
      </c>
      <c r="AB1520" s="26"/>
      <c r="AC1520" s="27" t="n">
        <v>0</v>
      </c>
      <c r="AD1520" s="28" t="n">
        <v>85.6</v>
      </c>
      <c r="AE1520" s="28" t="n">
        <v>4.6</v>
      </c>
      <c r="AF1520" s="27"/>
      <c r="AG1520" s="29" t="n">
        <f aca="false">6753.47943187+0.36116788*I1520+0.01252571*N1520-22.85359542*V1520+0.00407811*AA1520-0.00067349*E1520</f>
        <v>9126.854352135</v>
      </c>
      <c r="AH1520" s="29" t="n">
        <f aca="false">A1520*'Simple Linear Regression'!$B$18+'Simple Linear Regression'!$B$17</f>
        <v>9181.09967739084</v>
      </c>
      <c r="AI1520" s="29" t="n">
        <f aca="false">7491.3971+0.0137554*N1520-0.00058829*E1520-34.3283*V1520+0.30565*L1520+54.6031*M1520</f>
        <v>8956.0686528</v>
      </c>
      <c r="AJ1520" s="29" t="n">
        <f aca="false">7491.3971-0.00058829*E1520+0.30565*L1520+54.6031*M1520+0.0137554*N1520-34.3283*V1520</f>
        <v>8956.0686528</v>
      </c>
      <c r="AK1520" s="30" t="n">
        <f aca="false">11611.58410651-152.38769329*I794+0.00324611*N794-2.92151591*V794-0.00770426*AA794-0.00077781*E794</f>
        <v>9192.84285408293</v>
      </c>
      <c r="AL1520" s="29" t="n">
        <f aca="false">2192.59+2373.87*I1520+0.0316653*N1520-15.7623*V1520+0.00202406*AA1520-0.000740146*E1520-0.00963493*(I1520*N1520)</f>
        <v>9186.38557335625</v>
      </c>
      <c r="AM1520" s="30" t="n">
        <f aca="false">5205.907083+122.0638992*I1520+13.609808*(N1520/1000)-1.245906883*AD1520+0.7746840854*AE1520-134.2474226*AC1520-1547.125689*IF(AND(B1520&gt;=DATE(2020,3,20),B1520&lt;=DATE(2020,6,26)),1,0)</f>
        <v>8955.18527386404</v>
      </c>
      <c r="AN1520" s="30" t="n">
        <f aca="false">IF(ISNUMBER(C1521),C1521,AN1521)-0.8328750492*(AD1522-AD1521)+3.274150872*(AE1522-AE1521)+0.7954612886*((IF(ISNUMBER(C1521),C1521,AN1521)-IF(ISNUMBER(C1520),C1520,AN1520))-(-0.8328750492*(AD1521-AD1520)+3.274150872*(AE1521-AE1520)))-1.394571582*AO1521+0.4181414112*AO1520</f>
        <v>8140.5054058418</v>
      </c>
      <c r="AP1520" s="31" t="n">
        <f aca="false">AQ1520+AR1519+'ARIMAX(1,1,1) Model'!$C$19*(AR1519-AR1518)+'ARIMAX(1,1,1) Model'!$C$20*AS1519</f>
        <v>9190.36567730749</v>
      </c>
      <c r="AQ1520" s="31" t="n">
        <f aca="false">'ARIMAX(1,1,1) Model'!$C$6*I1520+'ARIMAX(1,1,1) Model'!$C$7*N1520/1000+'ARIMAX(1,1,1) Model'!$C$8*AD1520+'ARIMAX(1,1,1) Model'!$C$9*AE1520+'ARIMAX(1,1,1) Model'!$C$10*AC1520+'ARIMAX(1,1,1) Model'!$C$11*IF(AND(B1520&gt;='ARIMAX(1,1,1) Model'!$C$25,B1520&lt;='ARIMAX(1,1,1) Model'!$C$26),1,0)+'ARIMAX(1,1,1) Model'!$C$12*E1520/1000+'ARIMAX(1,1,1) Model'!$C$13*V1520+'ARIMAX(1,1,1) Model'!$C$14*A1520+'ARIMAX(1,1,1) Model'!$C$15*SIN(2*PI()*A1520/'ARIMAX(1,1,1) Model'!$C$24)+'ARIMAX(1,1,1) Model'!$C$16*COS(2*PI()*A1520/'ARIMAX(1,1,1) Model'!$C$24)+'ARIMAX(1,1,1) Model'!$C$17*SIN(4*PI()*A1520/'ARIMAX(1,1,1) Model'!$C$24)+'ARIMAX(1,1,1) Model'!$C$18*COS(4*PI()*A1520/'ARIMAX(1,1,1) Model'!$C$24)</f>
        <v>2602.8019173195</v>
      </c>
      <c r="AR1520" s="31" t="n">
        <f aca="false">IF(ISNUMBER(C1520),C1520,AP1520)-AQ1520</f>
        <v>7093.1980826805</v>
      </c>
      <c r="AS1520" s="31" t="n">
        <f aca="false">IF(ISNUMBER(C1520),C1520-AP1520,0)</f>
        <v>505.634322692511</v>
      </c>
      <c r="AT1520" s="32"/>
      <c r="AU1520" s="33"/>
      <c r="AV1520" s="33"/>
      <c r="AW1520" s="31"/>
      <c r="AX1520" s="31"/>
    </row>
    <row r="1521" customFormat="false" ht="16.5" hidden="false" customHeight="true" outlineLevel="0" collapsed="false">
      <c r="A1521" s="23" t="n">
        <v>1520</v>
      </c>
      <c r="B1521" s="24" t="n">
        <v>43910</v>
      </c>
      <c r="C1521" s="34" t="n">
        <v>8837</v>
      </c>
      <c r="D1521" s="25" t="n">
        <v>2405.546</v>
      </c>
      <c r="E1521" s="25" t="n">
        <v>273000</v>
      </c>
      <c r="F1521" s="25" t="n">
        <v>1100065.57142857</v>
      </c>
      <c r="G1521" s="25" t="n">
        <v>24.194</v>
      </c>
      <c r="H1521" s="25" t="n">
        <v>25.654</v>
      </c>
      <c r="I1521" s="25" t="n">
        <v>2.248</v>
      </c>
      <c r="J1521" s="25" t="n">
        <v>21933.217</v>
      </c>
      <c r="K1521" s="25" t="n">
        <v>815984</v>
      </c>
      <c r="L1521" s="25" t="n">
        <v>791</v>
      </c>
      <c r="M1521" s="25" t="n">
        <v>17.13</v>
      </c>
      <c r="N1521" s="25" t="n">
        <v>260847</v>
      </c>
      <c r="O1521" s="25" t="n">
        <v>14868.3</v>
      </c>
      <c r="P1521" s="25" t="n">
        <v>4192191</v>
      </c>
      <c r="Q1521" s="25" t="n">
        <v>360000</v>
      </c>
      <c r="R1521" s="25" t="n">
        <v>20095</v>
      </c>
      <c r="S1521" s="25" t="n">
        <v>14.145</v>
      </c>
      <c r="T1521" s="25" t="n">
        <v>138.9</v>
      </c>
      <c r="U1521" s="25" t="n">
        <v>15</v>
      </c>
      <c r="V1521" s="25" t="n">
        <v>92.5</v>
      </c>
      <c r="W1521" s="25" t="n">
        <v>118.85348</v>
      </c>
      <c r="X1521" s="25" t="n">
        <v>2.22222222222222</v>
      </c>
      <c r="Y1521" s="25" t="n">
        <v>2.53752493858337</v>
      </c>
      <c r="Z1521" s="25" t="n">
        <v>69.1810836791992</v>
      </c>
      <c r="AA1521" s="25" t="n">
        <v>330513</v>
      </c>
      <c r="AB1521" s="26"/>
      <c r="AC1521" s="27" t="n">
        <v>0</v>
      </c>
      <c r="AD1521" s="28" t="n">
        <v>90.3</v>
      </c>
      <c r="AE1521" s="28" t="n">
        <v>10.3</v>
      </c>
      <c r="AF1521" s="27"/>
      <c r="AG1521" s="29" t="n">
        <f aca="false">6753.47943187+0.36116788*I1521+0.01252571*N1521-22.85359542*V1521+0.00407811*AA1521-0.00067349*E1521</f>
        <v>9071.63323771424</v>
      </c>
      <c r="AH1521" s="29" t="n">
        <f aca="false">A1521*'Simple Linear Regression'!$B$18+'Simple Linear Regression'!$B$17</f>
        <v>9181.95271447474</v>
      </c>
      <c r="AI1521" s="29" t="n">
        <f aca="false">7491.3971+0.0137554*N1521-0.00058829*E1521-34.3283*V1521+0.30565*L1521+54.6031*M1521</f>
        <v>8920.6012568</v>
      </c>
      <c r="AJ1521" s="29" t="n">
        <f aca="false">7491.3971-0.00058829*E1521+0.30565*L1521+54.6031*M1521+0.0137554*N1521-34.3283*V1521</f>
        <v>8920.6012568</v>
      </c>
      <c r="AK1521" s="30" t="n">
        <f aca="false">11611.58410651-152.38769329*I795+0.00324611*N795-2.92151591*V795-0.00770426*AA795-0.00077781*E795</f>
        <v>9136.79723594393</v>
      </c>
      <c r="AL1521" s="29" t="n">
        <f aca="false">2192.59+2373.87*I1521+0.0316653*N1521-15.7623*V1521+0.00202406*AA1521-0.000740146*E1521-0.00963493*(I1521*N1521)</f>
        <v>9147.98447120392</v>
      </c>
      <c r="AM1521" s="30" t="n">
        <f aca="false">5205.907083+122.0638992*I1521+13.609808*(N1521/1000)-1.245906883*AD1521+0.7746840854*AE1521-134.2474226*AC1521-1547.125689*IF(AND(B1521&gt;=DATE(2020,3,20),B1521&lt;=DATE(2020,6,26)),1,0)</f>
        <v>7378.73248132232</v>
      </c>
      <c r="AN1521" s="30" t="n">
        <f aca="false">IF(ISNUMBER(C1522),C1522,AN1522)-0.8328750492*(AD1523-AD1522)+3.274150872*(AE1523-AE1522)+0.7954612886*((IF(ISNUMBER(C1522),C1522,AN1522)-IF(ISNUMBER(C1521),C1521,AN1521))-(-0.8328750492*(AD1522-AD1521)+3.274150872*(AE1522-AE1521)))-1.394571582*AO1522+0.4181414112*AO1521</f>
        <v>4931.89549330824</v>
      </c>
      <c r="AP1521" s="31" t="n">
        <f aca="false">AQ1521+AR1520+'ARIMAX(1,1,1) Model'!$C$19*(AR1520-AR1519)+'ARIMAX(1,1,1) Model'!$C$20*AS1520</f>
        <v>8717.12663342524</v>
      </c>
      <c r="AQ1521" s="31" t="n">
        <f aca="false">'ARIMAX(1,1,1) Model'!$C$6*I1521+'ARIMAX(1,1,1) Model'!$C$7*N1521/1000+'ARIMAX(1,1,1) Model'!$C$8*AD1521+'ARIMAX(1,1,1) Model'!$C$9*AE1521+'ARIMAX(1,1,1) Model'!$C$10*AC1521+'ARIMAX(1,1,1) Model'!$C$11*IF(AND(B1521&gt;='ARIMAX(1,1,1) Model'!$C$25,B1521&lt;='ARIMAX(1,1,1) Model'!$C$26),1,0)+'ARIMAX(1,1,1) Model'!$C$12*E1521/1000+'ARIMAX(1,1,1) Model'!$C$13*V1521+'ARIMAX(1,1,1) Model'!$C$14*A1521+'ARIMAX(1,1,1) Model'!$C$15*SIN(2*PI()*A1521/'ARIMAX(1,1,1) Model'!$C$24)+'ARIMAX(1,1,1) Model'!$C$16*COS(2*PI()*A1521/'ARIMAX(1,1,1) Model'!$C$24)+'ARIMAX(1,1,1) Model'!$C$17*SIN(4*PI()*A1521/'ARIMAX(1,1,1) Model'!$C$24)+'ARIMAX(1,1,1) Model'!$C$18*COS(4*PI()*A1521/'ARIMAX(1,1,1) Model'!$C$24)</f>
        <v>2060.17751484198</v>
      </c>
      <c r="AR1521" s="31" t="n">
        <f aca="false">IF(ISNUMBER(C1521),C1521,AP1521)-AQ1521</f>
        <v>6776.82248515802</v>
      </c>
      <c r="AS1521" s="31" t="n">
        <f aca="false">IF(ISNUMBER(C1521),C1521-AP1521,0)</f>
        <v>119.873366574764</v>
      </c>
      <c r="AT1521" s="32"/>
      <c r="AU1521" s="33"/>
      <c r="AV1521" s="33"/>
      <c r="AW1521" s="31"/>
      <c r="AX1521" s="31"/>
    </row>
    <row r="1522" customFormat="false" ht="16.5" hidden="false" customHeight="true" outlineLevel="0" collapsed="false">
      <c r="A1522" s="23" t="n">
        <v>1521</v>
      </c>
      <c r="B1522" s="24" t="n">
        <v>43917</v>
      </c>
      <c r="C1522" s="34" t="n">
        <v>6659</v>
      </c>
      <c r="D1522" s="25" t="n">
        <v>2466.366</v>
      </c>
      <c r="E1522" s="25" t="n">
        <v>2914000</v>
      </c>
      <c r="F1522" s="25" t="n">
        <v>374841.285714286</v>
      </c>
      <c r="G1522" s="25" t="n">
        <v>19.438</v>
      </c>
      <c r="H1522" s="25" t="n">
        <v>23.962</v>
      </c>
      <c r="I1522" s="25" t="n">
        <v>2.12</v>
      </c>
      <c r="J1522" s="25" t="n">
        <v>21933.217</v>
      </c>
      <c r="K1522" s="25" t="n">
        <v>815984</v>
      </c>
      <c r="L1522" s="25" t="n">
        <v>791</v>
      </c>
      <c r="M1522" s="25" t="n">
        <v>17.13</v>
      </c>
      <c r="N1522" s="25" t="n">
        <v>260847</v>
      </c>
      <c r="O1522" s="25" t="n">
        <v>14868.3</v>
      </c>
      <c r="P1522" s="25" t="n">
        <v>4192191</v>
      </c>
      <c r="Q1522" s="25" t="n">
        <v>360000</v>
      </c>
      <c r="R1522" s="25" t="n">
        <v>20095</v>
      </c>
      <c r="S1522" s="25" t="n">
        <v>14.145</v>
      </c>
      <c r="T1522" s="25" t="n">
        <v>138.9</v>
      </c>
      <c r="U1522" s="25" t="n">
        <v>15</v>
      </c>
      <c r="V1522" s="25" t="n">
        <v>92.5</v>
      </c>
      <c r="W1522" s="25" t="n">
        <v>123.5148</v>
      </c>
      <c r="X1522" s="25" t="n">
        <v>2.22222222222222</v>
      </c>
      <c r="Y1522" s="25" t="n">
        <v>2.53752493858337</v>
      </c>
      <c r="Z1522" s="25" t="n">
        <v>69.1810836791992</v>
      </c>
      <c r="AA1522" s="25" t="n">
        <v>330513</v>
      </c>
      <c r="AB1522" s="26"/>
      <c r="AC1522" s="27" t="n">
        <v>0</v>
      </c>
      <c r="AD1522" s="28" t="n">
        <v>95.2</v>
      </c>
      <c r="AE1522" s="28" t="n">
        <v>11.1</v>
      </c>
      <c r="AF1522" s="27"/>
      <c r="AG1522" s="29" t="n">
        <f aca="false">6753.47943187+0.36116788*I1522+0.01252571*N1522-22.85359542*V1522+0.00407811*AA1522-0.00067349*E1522</f>
        <v>7292.8999182256</v>
      </c>
      <c r="AH1522" s="29" t="n">
        <f aca="false">A1522*'Simple Linear Regression'!$B$18+'Simple Linear Regression'!$B$17</f>
        <v>9182.80575155865</v>
      </c>
      <c r="AI1522" s="29" t="n">
        <f aca="false">7491.3971+0.0137554*N1522-0.00058829*E1522-34.3283*V1522+0.30565*L1522+54.6031*M1522</f>
        <v>7366.9273668</v>
      </c>
      <c r="AJ1522" s="29" t="n">
        <f aca="false">7491.3971-0.00058829*E1522+0.30565*L1522+54.6031*M1522+0.0137554*N1522-34.3283*V1522</f>
        <v>7366.9273668</v>
      </c>
      <c r="AK1522" s="30" t="n">
        <f aca="false">11611.58410651-152.38769329*I796+0.00324611*N796-2.92151591*V796-0.00770426*AA796-0.00077781*E796</f>
        <v>9109.83415812294</v>
      </c>
      <c r="AL1522" s="29" t="n">
        <f aca="false">2192.59+2373.87*I1522+0.0316653*N1522-15.7623*V1522+0.00202406*AA1522-0.000740146*E1522-0.00963493*(I1522*N1522)</f>
        <v>7211.0985761748</v>
      </c>
      <c r="AM1522" s="30" t="n">
        <f aca="false">5205.907083+122.0638992*I1522+13.609808*(N1522/1000)-1.245906883*AD1522+0.7746840854*AE1522-134.2474226*AC1522-1547.125689*IF(AND(B1522&gt;=DATE(2020,3,20),B1522&lt;=DATE(2020,6,26)),1,0)</f>
        <v>7357.62310576634</v>
      </c>
      <c r="AN1522" s="30" t="n">
        <f aca="false">IF(ISNUMBER(C1523),C1523,AN1523)-0.8328750492*(AD1524-AD1523)+3.274150872*(AE1524-AE1523)+0.7954612886*((IF(ISNUMBER(C1523),C1523,AN1523)-IF(ISNUMBER(C1522),C1522,AN1522))-(-0.8328750492*(AD1523-AD1522)+3.274150872*(AE1523-AE1522)))-1.394571582*AO1523+0.4181414112*AO1522</f>
        <v>3811.16964080259</v>
      </c>
      <c r="AP1522" s="31" t="n">
        <f aca="false">AQ1522+AR1521+'ARIMAX(1,1,1) Model'!$C$19*(AR1521-AR1520)+'ARIMAX(1,1,1) Model'!$C$20*AS1521</f>
        <v>6941.10636825927</v>
      </c>
      <c r="AQ1522" s="31" t="n">
        <f aca="false">'ARIMAX(1,1,1) Model'!$C$6*I1522+'ARIMAX(1,1,1) Model'!$C$7*N1522/1000+'ARIMAX(1,1,1) Model'!$C$8*AD1522+'ARIMAX(1,1,1) Model'!$C$9*AE1522+'ARIMAX(1,1,1) Model'!$C$10*AC1522+'ARIMAX(1,1,1) Model'!$C$11*IF(AND(B1522&gt;='ARIMAX(1,1,1) Model'!$C$25,B1522&lt;='ARIMAX(1,1,1) Model'!$C$26),1,0)+'ARIMAX(1,1,1) Model'!$C$12*E1522/1000+'ARIMAX(1,1,1) Model'!$C$13*V1522+'ARIMAX(1,1,1) Model'!$C$14*A1522+'ARIMAX(1,1,1) Model'!$C$15*SIN(2*PI()*A1522/'ARIMAX(1,1,1) Model'!$C$24)+'ARIMAX(1,1,1) Model'!$C$16*COS(2*PI()*A1522/'ARIMAX(1,1,1) Model'!$C$24)+'ARIMAX(1,1,1) Model'!$C$17*SIN(4*PI()*A1522/'ARIMAX(1,1,1) Model'!$C$24)+'ARIMAX(1,1,1) Model'!$C$18*COS(4*PI()*A1522/'ARIMAX(1,1,1) Model'!$C$24)</f>
        <v>303.036553278288</v>
      </c>
      <c r="AR1522" s="31" t="n">
        <f aca="false">IF(ISNUMBER(C1522),C1522,AP1522)-AQ1522</f>
        <v>6355.96344672171</v>
      </c>
      <c r="AS1522" s="31" t="n">
        <f aca="false">IF(ISNUMBER(C1522),C1522-AP1522,0)</f>
        <v>-282.10636825927</v>
      </c>
      <c r="AT1522" s="32"/>
      <c r="AU1522" s="33"/>
      <c r="AV1522" s="33"/>
      <c r="AW1522" s="31"/>
      <c r="AX1522" s="31"/>
    </row>
    <row r="1523" customFormat="false" ht="16.5" hidden="false" customHeight="true" outlineLevel="0" collapsed="false">
      <c r="A1523" s="23" t="n">
        <v>1522</v>
      </c>
      <c r="B1523" s="24" t="n">
        <v>43924</v>
      </c>
      <c r="C1523" s="34" t="n">
        <v>5065</v>
      </c>
      <c r="D1523" s="25" t="n">
        <v>2539.458</v>
      </c>
      <c r="E1523" s="25" t="n">
        <v>5946000</v>
      </c>
      <c r="F1523" s="25" t="n">
        <v>191546.857142857</v>
      </c>
      <c r="G1523" s="25" t="n">
        <v>21.686</v>
      </c>
      <c r="H1523" s="25" t="n">
        <v>18.716</v>
      </c>
      <c r="I1523" s="25" t="n">
        <v>2.005</v>
      </c>
      <c r="J1523" s="25" t="n">
        <v>21933.217</v>
      </c>
      <c r="K1523" s="25" t="n">
        <v>815984</v>
      </c>
      <c r="L1523" s="25" t="n">
        <v>791</v>
      </c>
      <c r="M1523" s="25" t="n">
        <v>17.13</v>
      </c>
      <c r="N1523" s="25" t="n">
        <v>260847</v>
      </c>
      <c r="O1523" s="25" t="n">
        <v>14868.3</v>
      </c>
      <c r="P1523" s="25" t="n">
        <v>4192191</v>
      </c>
      <c r="Q1523" s="25" t="n">
        <v>360000</v>
      </c>
      <c r="R1523" s="25" t="n">
        <v>20095</v>
      </c>
      <c r="S1523" s="25" t="n">
        <v>14.145</v>
      </c>
      <c r="T1523" s="25" t="n">
        <v>138.9</v>
      </c>
      <c r="U1523" s="25" t="n">
        <v>15</v>
      </c>
      <c r="V1523" s="25" t="n">
        <v>92.5</v>
      </c>
      <c r="W1523" s="25" t="n">
        <v>124.24988</v>
      </c>
      <c r="X1523" s="25" t="n">
        <v>2.22222222222222</v>
      </c>
      <c r="Y1523" s="25" t="n">
        <v>2.53752493858337</v>
      </c>
      <c r="Z1523" s="25" t="n">
        <v>69.1810836791992</v>
      </c>
      <c r="AA1523" s="25" t="n">
        <v>330513</v>
      </c>
      <c r="AB1523" s="26"/>
      <c r="AC1523" s="27" t="n">
        <v>0</v>
      </c>
      <c r="AD1523" s="28" t="n">
        <v>78.7</v>
      </c>
      <c r="AE1523" s="28" t="n">
        <v>8.2</v>
      </c>
      <c r="AF1523" s="27"/>
      <c r="AG1523" s="29" t="n">
        <f aca="false">6753.47943187+0.36116788*I1523+0.01252571*N1523-22.85359542*V1523+0.00407811*AA1523-0.00067349*E1523</f>
        <v>5250.8367039194</v>
      </c>
      <c r="AH1523" s="29" t="n">
        <f aca="false">A1523*'Simple Linear Regression'!$B$18+'Simple Linear Regression'!$B$17</f>
        <v>9183.65878864255</v>
      </c>
      <c r="AI1523" s="29" t="n">
        <f aca="false">7491.3971+0.0137554*N1523-0.00058829*E1523-34.3283*V1523+0.30565*L1523+54.6031*M1523</f>
        <v>5583.2320868</v>
      </c>
      <c r="AJ1523" s="29" t="n">
        <f aca="false">7491.3971-0.00058829*E1523+0.30565*L1523+54.6031*M1523+0.0137554*N1523-34.3283*V1523</f>
        <v>5583.2320868</v>
      </c>
      <c r="AK1523" s="30" t="n">
        <f aca="false">11611.58410651-152.38769329*I797+0.00324611*N797-2.92151591*V797-0.00770426*AA797-0.00077781*E797</f>
        <v>9100.42144761149</v>
      </c>
      <c r="AL1523" s="29" t="n">
        <f aca="false">2192.59+2373.87*I1523+0.0316653*N1523-15.7623*V1523+0.00202406*AA1523-0.000740146*E1523-0.00963493*(I1523*N1523)</f>
        <v>4983.00375153145</v>
      </c>
      <c r="AM1523" s="30" t="n">
        <f aca="false">5205.907083+122.0638992*I1523+13.609808*(N1523/1000)-1.245906883*AD1523+0.7746840854*AE1523-134.2474226*AC1523-1547.125689*IF(AND(B1523&gt;=DATE(2020,3,20),B1523&lt;=DATE(2020,6,26)),1,0)</f>
        <v>7361.89663708018</v>
      </c>
      <c r="AN1523" s="30" t="n">
        <f aca="false">IF(ISNUMBER(C1524),C1524,AN1524)-0.8328750492*(AD1525-AD1524)+3.274150872*(AE1525-AE1524)+0.7954612886*((IF(ISNUMBER(C1524),C1524,AN1524)-IF(ISNUMBER(C1523),C1523,AN1523))-(-0.8328750492*(AD1524-AD1523)+3.274150872*(AE1524-AE1523)))-1.394571582*AO1524+0.4181414112*AO1523</f>
        <v>5042.83303618479</v>
      </c>
      <c r="AP1523" s="31" t="n">
        <f aca="false">AQ1523+AR1522+'ARIMAX(1,1,1) Model'!$C$19*(AR1522-AR1521)+'ARIMAX(1,1,1) Model'!$C$20*AS1522</f>
        <v>4815.07006260212</v>
      </c>
      <c r="AQ1523" s="31" t="n">
        <f aca="false">'ARIMAX(1,1,1) Model'!$C$6*I1523+'ARIMAX(1,1,1) Model'!$C$7*N1523/1000+'ARIMAX(1,1,1) Model'!$C$8*AD1523+'ARIMAX(1,1,1) Model'!$C$9*AE1523+'ARIMAX(1,1,1) Model'!$C$10*AC1523+'ARIMAX(1,1,1) Model'!$C$11*IF(AND(B1523&gt;='ARIMAX(1,1,1) Model'!$C$25,B1523&lt;='ARIMAX(1,1,1) Model'!$C$26),1,0)+'ARIMAX(1,1,1) Model'!$C$12*E1523/1000+'ARIMAX(1,1,1) Model'!$C$13*V1523+'ARIMAX(1,1,1) Model'!$C$14*A1523+'ARIMAX(1,1,1) Model'!$C$15*SIN(2*PI()*A1523/'ARIMAX(1,1,1) Model'!$C$24)+'ARIMAX(1,1,1) Model'!$C$16*COS(2*PI()*A1523/'ARIMAX(1,1,1) Model'!$C$24)+'ARIMAX(1,1,1) Model'!$C$17*SIN(4*PI()*A1523/'ARIMAX(1,1,1) Model'!$C$24)+'ARIMAX(1,1,1) Model'!$C$18*COS(4*PI()*A1523/'ARIMAX(1,1,1) Model'!$C$24)</f>
        <v>-1753.76559429557</v>
      </c>
      <c r="AR1523" s="31" t="n">
        <f aca="false">IF(ISNUMBER(C1523),C1523,AP1523)-AQ1523</f>
        <v>6818.76559429557</v>
      </c>
      <c r="AS1523" s="31" t="n">
        <f aca="false">IF(ISNUMBER(C1523),C1523-AP1523,0)</f>
        <v>249.929937397877</v>
      </c>
      <c r="AT1523" s="32"/>
      <c r="AU1523" s="33"/>
      <c r="AV1523" s="33"/>
      <c r="AW1523" s="31"/>
      <c r="AX1523" s="31"/>
    </row>
    <row r="1524" customFormat="false" ht="16.5" hidden="false" customHeight="true" outlineLevel="0" collapsed="false">
      <c r="A1524" s="23" t="n">
        <v>1523</v>
      </c>
      <c r="B1524" s="24" t="n">
        <v>43931</v>
      </c>
      <c r="C1524" s="34" t="n">
        <v>5081</v>
      </c>
      <c r="D1524" s="25" t="n">
        <v>2715.7225</v>
      </c>
      <c r="E1524" s="25" t="n">
        <v>6137000</v>
      </c>
      <c r="F1524" s="25" t="n">
        <v>138641.571428571</v>
      </c>
      <c r="G1524" s="25" t="n">
        <v>24.405</v>
      </c>
      <c r="H1524" s="25" t="n">
        <v>22.5325</v>
      </c>
      <c r="I1524" s="25" t="n">
        <v>1.924</v>
      </c>
      <c r="J1524" s="25" t="n">
        <v>21933.217</v>
      </c>
      <c r="K1524" s="25" t="n">
        <v>793201</v>
      </c>
      <c r="L1524" s="25" t="n">
        <v>790</v>
      </c>
      <c r="M1524" s="25" t="n">
        <v>17.13</v>
      </c>
      <c r="N1524" s="25" t="n">
        <v>260847</v>
      </c>
      <c r="O1524" s="25" t="n">
        <v>14828.1</v>
      </c>
      <c r="P1524" s="25" t="n">
        <v>4192191</v>
      </c>
      <c r="Q1524" s="25" t="n">
        <v>360000</v>
      </c>
      <c r="R1524" s="25" t="n">
        <v>20095</v>
      </c>
      <c r="S1524" s="25" t="n">
        <v>14.145</v>
      </c>
      <c r="T1524" s="25" t="n">
        <v>138.9</v>
      </c>
      <c r="U1524" s="25" t="n">
        <v>15</v>
      </c>
      <c r="V1524" s="25" t="n">
        <v>88.9</v>
      </c>
      <c r="W1524" s="25" t="n">
        <v>123.5237</v>
      </c>
      <c r="X1524" s="25" t="n">
        <v>2.22222222222222</v>
      </c>
      <c r="Y1524" s="25" t="n">
        <v>2.53752493858337</v>
      </c>
      <c r="Z1524" s="25" t="n">
        <v>69.1810836791992</v>
      </c>
      <c r="AA1524" s="25" t="n">
        <v>330513</v>
      </c>
      <c r="AB1524" s="26"/>
      <c r="AC1524" s="27" t="n">
        <v>0</v>
      </c>
      <c r="AD1524" s="28" t="n">
        <v>67.5</v>
      </c>
      <c r="AE1524" s="28" t="n">
        <v>10.7</v>
      </c>
      <c r="AF1524" s="27"/>
      <c r="AG1524" s="29" t="n">
        <f aca="false">6753.47943187+0.36116788*I1524+0.01252571*N1524-22.85359542*V1524+0.00407811*AA1524-0.00067349*E1524</f>
        <v>5204.44380283312</v>
      </c>
      <c r="AH1524" s="29" t="n">
        <f aca="false">A1524*'Simple Linear Regression'!$B$18+'Simple Linear Regression'!$B$17</f>
        <v>9184.51182572646</v>
      </c>
      <c r="AI1524" s="29" t="n">
        <f aca="false">7491.3971+0.0137554*N1524-0.00058829*E1524-34.3283*V1524+0.30565*L1524+54.6031*M1524</f>
        <v>5594.1449268</v>
      </c>
      <c r="AJ1524" s="29" t="n">
        <f aca="false">7491.3971-0.00058829*E1524+0.30565*L1524+54.6031*M1524+0.0137554*N1524-34.3283*V1524</f>
        <v>5594.1449268</v>
      </c>
      <c r="AK1524" s="30" t="n">
        <f aca="false">11611.58410651-152.38769329*I798+0.00324611*N798-2.92151591*V798-0.00770426*AA798-0.00077781*E798</f>
        <v>9081.72226454439</v>
      </c>
      <c r="AL1524" s="29" t="n">
        <f aca="false">2192.59+2373.87*I1524+0.0316653*N1524-15.7623*V1524+0.00202406*AA1524-0.000740146*E1524-0.00963493*(I1524*N1524)</f>
        <v>4909.66932497396</v>
      </c>
      <c r="AM1524" s="30" t="n">
        <f aca="false">5205.907083+122.0638992*I1524+13.609808*(N1524/1000)-1.245906883*AD1524+0.7746840854*AE1524-134.2474226*AC1524-1547.125689*IF(AND(B1524&gt;=DATE(2020,3,20),B1524&lt;=DATE(2020,6,26)),1,0)</f>
        <v>7367.90032854808</v>
      </c>
      <c r="AN1524" s="30" t="n">
        <f aca="false">IF(ISNUMBER(C1525),C1525,AN1525)-0.8328750492*(AD1526-AD1525)+3.274150872*(AE1526-AE1525)+0.7954612886*((IF(ISNUMBER(C1525),C1525,AN1525)-IF(ISNUMBER(C1524),C1524,AN1524))-(-0.8328750492*(AD1525-AD1524)+3.274150872*(AE1525-AE1524)))-1.394571582*AO1525+0.4181414112*AO1524</f>
        <v>5569.24817380938</v>
      </c>
      <c r="AP1524" s="31" t="n">
        <f aca="false">AQ1524+AR1523+'ARIMAX(1,1,1) Model'!$C$19*(AR1523-AR1522)+'ARIMAX(1,1,1) Model'!$C$20*AS1523</f>
        <v>4772.26766773363</v>
      </c>
      <c r="AQ1524" s="31" t="n">
        <f aca="false">'ARIMAX(1,1,1) Model'!$C$6*I1524+'ARIMAX(1,1,1) Model'!$C$7*N1524/1000+'ARIMAX(1,1,1) Model'!$C$8*AD1524+'ARIMAX(1,1,1) Model'!$C$9*AE1524+'ARIMAX(1,1,1) Model'!$C$10*AC1524+'ARIMAX(1,1,1) Model'!$C$11*IF(AND(B1524&gt;='ARIMAX(1,1,1) Model'!$C$25,B1524&lt;='ARIMAX(1,1,1) Model'!$C$26),1,0)+'ARIMAX(1,1,1) Model'!$C$12*E1524/1000+'ARIMAX(1,1,1) Model'!$C$13*V1524+'ARIMAX(1,1,1) Model'!$C$14*A1524+'ARIMAX(1,1,1) Model'!$C$15*SIN(2*PI()*A1524/'ARIMAX(1,1,1) Model'!$C$24)+'ARIMAX(1,1,1) Model'!$C$16*COS(2*PI()*A1524/'ARIMAX(1,1,1) Model'!$C$24)+'ARIMAX(1,1,1) Model'!$C$17*SIN(4*PI()*A1524/'ARIMAX(1,1,1) Model'!$C$24)+'ARIMAX(1,1,1) Model'!$C$18*COS(4*PI()*A1524/'ARIMAX(1,1,1) Model'!$C$24)</f>
        <v>-1866.6779709241</v>
      </c>
      <c r="AR1524" s="31" t="n">
        <f aca="false">IF(ISNUMBER(C1524),C1524,AP1524)-AQ1524</f>
        <v>6947.6779709241</v>
      </c>
      <c r="AS1524" s="31" t="n">
        <f aca="false">IF(ISNUMBER(C1524),C1524-AP1524,0)</f>
        <v>308.732332266371</v>
      </c>
      <c r="AT1524" s="32"/>
      <c r="AU1524" s="33"/>
      <c r="AV1524" s="33"/>
      <c r="AW1524" s="31"/>
      <c r="AX1524" s="31"/>
    </row>
    <row r="1525" customFormat="false" ht="16.5" hidden="false" customHeight="true" outlineLevel="0" collapsed="false">
      <c r="A1525" s="23" t="n">
        <v>1524</v>
      </c>
      <c r="B1525" s="24" t="n">
        <v>43938</v>
      </c>
      <c r="C1525" s="34" t="n">
        <v>5311</v>
      </c>
      <c r="D1525" s="25" t="n">
        <v>2813.032</v>
      </c>
      <c r="E1525" s="25" t="n">
        <v>4869000</v>
      </c>
      <c r="F1525" s="25" t="n">
        <v>120450.857142857</v>
      </c>
      <c r="G1525" s="25" t="n">
        <v>20.12</v>
      </c>
      <c r="H1525" s="25" t="n">
        <v>19.995</v>
      </c>
      <c r="I1525" s="25" t="n">
        <v>1.853</v>
      </c>
      <c r="J1525" s="25" t="n">
        <v>21933.217</v>
      </c>
      <c r="K1525" s="25" t="n">
        <v>793201</v>
      </c>
      <c r="L1525" s="25" t="n">
        <v>790</v>
      </c>
      <c r="M1525" s="25" t="n">
        <v>11.825</v>
      </c>
      <c r="N1525" s="25" t="n">
        <v>242695</v>
      </c>
      <c r="O1525" s="25" t="n">
        <v>14828.1</v>
      </c>
      <c r="P1525" s="25" t="n">
        <v>4192191</v>
      </c>
      <c r="Q1525" s="25" t="n">
        <v>360000</v>
      </c>
      <c r="R1525" s="25" t="n">
        <v>20095</v>
      </c>
      <c r="S1525" s="25" t="n">
        <v>14.145</v>
      </c>
      <c r="T1525" s="25" t="n">
        <v>138.9</v>
      </c>
      <c r="U1525" s="25" t="n">
        <v>15</v>
      </c>
      <c r="V1525" s="25" t="n">
        <v>88.9</v>
      </c>
      <c r="W1525" s="25" t="n">
        <v>123.02248</v>
      </c>
      <c r="X1525" s="25" t="n">
        <v>2.22222222222222</v>
      </c>
      <c r="Y1525" s="25" t="n">
        <v>2.53752493858337</v>
      </c>
      <c r="Z1525" s="25" t="n">
        <v>69.1810836791992</v>
      </c>
      <c r="AA1525" s="25" t="n">
        <v>330513</v>
      </c>
      <c r="AB1525" s="26"/>
      <c r="AC1525" s="27" t="n">
        <v>0</v>
      </c>
      <c r="AD1525" s="28" t="n">
        <v>87.9</v>
      </c>
      <c r="AE1525" s="28" t="n">
        <v>4.6</v>
      </c>
      <c r="AF1525" s="27"/>
      <c r="AG1525" s="29" t="n">
        <f aca="false">6753.47943187+0.36116788*I1525+0.01252571*N1525-22.85359542*V1525+0.00407811*AA1525-0.00067349*E1525</f>
        <v>5831.03679199364</v>
      </c>
      <c r="AH1525" s="29" t="n">
        <f aca="false">A1525*'Simple Linear Regression'!$B$18+'Simple Linear Regression'!$B$17</f>
        <v>9185.36486281036</v>
      </c>
      <c r="AI1525" s="29" t="n">
        <f aca="false">7491.3971+0.0137554*N1525-0.00058829*E1525-34.3283*V1525+0.30565*L1525+54.6031*M1525</f>
        <v>5800.7391805</v>
      </c>
      <c r="AJ1525" s="29" t="n">
        <f aca="false">7491.3971-0.00058829*E1525+0.30565*L1525+54.6031*M1525+0.0137554*N1525-34.3283*V1525</f>
        <v>5800.7391805</v>
      </c>
      <c r="AK1525" s="30" t="n">
        <f aca="false">11611.58410651-152.38769329*I799+0.00324611*N799-2.92151591*V799-0.00770426*AA799-0.00077781*E799</f>
        <v>9201.83955451937</v>
      </c>
      <c r="AL1525" s="29" t="n">
        <f aca="false">2192.59+2373.87*I1525+0.0316653*N1525-15.7623*V1525+0.00202406*AA1525-0.000740146*E1525-0.00963493*(I1525*N1525)</f>
        <v>5607.35857202345</v>
      </c>
      <c r="AM1525" s="30" t="n">
        <f aca="false">5205.907083+122.0638992*I1525+13.609808*(N1525/1000)-1.245906883*AD1525+0.7746840854*AE1525-134.2474226*AC1525-1547.125689*IF(AND(B1525&gt;=DATE(2020,3,20),B1525&lt;=DATE(2020,6,26)),1,0)</f>
        <v>7082.04648355474</v>
      </c>
      <c r="AN1525" s="30" t="n">
        <f aca="false">IF(ISNUMBER(C1526),C1526,AN1526)-0.8328750492*(AD1527-AD1526)+3.274150872*(AE1527-AE1526)+0.7954612886*((IF(ISNUMBER(C1526),C1526,AN1526)-IF(ISNUMBER(C1525),C1525,AN1525))-(-0.8328750492*(AD1526-AD1525)+3.274150872*(AE1526-AE1525)))-1.394571582*AO1526+0.4181414112*AO1525</f>
        <v>6273.72047029871</v>
      </c>
      <c r="AP1525" s="31" t="n">
        <f aca="false">AQ1525+AR1524+'ARIMAX(1,1,1) Model'!$C$19*(AR1524-AR1523)+'ARIMAX(1,1,1) Model'!$C$20*AS1524</f>
        <v>5757.44582346365</v>
      </c>
      <c r="AQ1525" s="31" t="n">
        <f aca="false">'ARIMAX(1,1,1) Model'!$C$6*I1525+'ARIMAX(1,1,1) Model'!$C$7*N1525/1000+'ARIMAX(1,1,1) Model'!$C$8*AD1525+'ARIMAX(1,1,1) Model'!$C$9*AE1525+'ARIMAX(1,1,1) Model'!$C$10*AC1525+'ARIMAX(1,1,1) Model'!$C$11*IF(AND(B1525&gt;='ARIMAX(1,1,1) Model'!$C$25,B1525&lt;='ARIMAX(1,1,1) Model'!$C$26),1,0)+'ARIMAX(1,1,1) Model'!$C$12*E1525/1000+'ARIMAX(1,1,1) Model'!$C$13*V1525+'ARIMAX(1,1,1) Model'!$C$14*A1525+'ARIMAX(1,1,1) Model'!$C$15*SIN(2*PI()*A1525/'ARIMAX(1,1,1) Model'!$C$24)+'ARIMAX(1,1,1) Model'!$C$16*COS(2*PI()*A1525/'ARIMAX(1,1,1) Model'!$C$24)+'ARIMAX(1,1,1) Model'!$C$17*SIN(4*PI()*A1525/'ARIMAX(1,1,1) Model'!$C$24)+'ARIMAX(1,1,1) Model'!$C$18*COS(4*PI()*A1525/'ARIMAX(1,1,1) Model'!$C$24)</f>
        <v>-924.920308789826</v>
      </c>
      <c r="AR1525" s="31" t="n">
        <f aca="false">IF(ISNUMBER(C1525),C1525,AP1525)-AQ1525</f>
        <v>6235.92030878983</v>
      </c>
      <c r="AS1525" s="31" t="n">
        <f aca="false">IF(ISNUMBER(C1525),C1525-AP1525,0)</f>
        <v>-446.445823463647</v>
      </c>
      <c r="AT1525" s="32"/>
      <c r="AU1525" s="33"/>
      <c r="AV1525" s="33"/>
      <c r="AW1525" s="31"/>
      <c r="AX1525" s="31"/>
    </row>
    <row r="1526" customFormat="false" ht="16.5" hidden="false" customHeight="true" outlineLevel="0" collapsed="false">
      <c r="A1526" s="23" t="n">
        <v>1525</v>
      </c>
      <c r="B1526" s="24" t="n">
        <v>43945</v>
      </c>
      <c r="C1526" s="34" t="n">
        <v>5860</v>
      </c>
      <c r="D1526" s="25" t="n">
        <v>2798.714</v>
      </c>
      <c r="E1526" s="25" t="n">
        <v>4201000</v>
      </c>
      <c r="F1526" s="25" t="n">
        <v>127221.285714286</v>
      </c>
      <c r="G1526" s="25" t="n">
        <v>3.324</v>
      </c>
      <c r="H1526" s="25" t="n">
        <v>14.236</v>
      </c>
      <c r="I1526" s="25" t="n">
        <v>1.812</v>
      </c>
      <c r="J1526" s="25" t="n">
        <v>21933.217</v>
      </c>
      <c r="K1526" s="25" t="n">
        <v>793201</v>
      </c>
      <c r="L1526" s="25" t="n">
        <v>790</v>
      </c>
      <c r="M1526" s="25" t="n">
        <v>11.825</v>
      </c>
      <c r="N1526" s="25" t="n">
        <v>242695</v>
      </c>
      <c r="O1526" s="25" t="n">
        <v>14828.1</v>
      </c>
      <c r="P1526" s="25" t="n">
        <v>4192191</v>
      </c>
      <c r="Q1526" s="25" t="n">
        <v>360000</v>
      </c>
      <c r="R1526" s="25" t="n">
        <v>20095</v>
      </c>
      <c r="S1526" s="25" t="n">
        <v>14.145</v>
      </c>
      <c r="T1526" s="25" t="n">
        <v>138.9</v>
      </c>
      <c r="U1526" s="25" t="n">
        <v>15</v>
      </c>
      <c r="V1526" s="25" t="n">
        <v>88.9</v>
      </c>
      <c r="W1526" s="25" t="n">
        <v>122.80802</v>
      </c>
      <c r="X1526" s="25" t="n">
        <v>2.22222222222222</v>
      </c>
      <c r="Y1526" s="25" t="n">
        <v>2.53752493858337</v>
      </c>
      <c r="Z1526" s="25" t="n">
        <v>69.1810836791992</v>
      </c>
      <c r="AA1526" s="25" t="n">
        <v>330513</v>
      </c>
      <c r="AB1526" s="26"/>
      <c r="AC1526" s="27" t="n">
        <v>0</v>
      </c>
      <c r="AD1526" s="28" t="n">
        <v>72.9</v>
      </c>
      <c r="AE1526" s="28" t="n">
        <v>14.8</v>
      </c>
      <c r="AF1526" s="27"/>
      <c r="AG1526" s="29" t="n">
        <f aca="false">6753.47943187+0.36116788*I1526+0.01252571*N1526-22.85359542*V1526+0.00407811*AA1526-0.00067349*E1526</f>
        <v>6280.91330411056</v>
      </c>
      <c r="AH1526" s="29" t="n">
        <f aca="false">A1526*'Simple Linear Regression'!$B$18+'Simple Linear Regression'!$B$17</f>
        <v>9186.21789989426</v>
      </c>
      <c r="AI1526" s="29" t="n">
        <f aca="false">7491.3971+0.0137554*N1526-0.00058829*E1526-34.3283*V1526+0.30565*L1526+54.6031*M1526</f>
        <v>6193.7169005</v>
      </c>
      <c r="AJ1526" s="29" t="n">
        <f aca="false">7491.3971-0.00058829*E1526+0.30565*L1526+54.6031*M1526+0.0137554*N1526-34.3283*V1526</f>
        <v>6193.7169005</v>
      </c>
      <c r="AK1526" s="30" t="n">
        <f aca="false">11611.58410651-152.38769329*I800+0.00324611*N800-2.92151591*V800-0.00770426*AA800-0.00077781*E800</f>
        <v>9222.66583765032</v>
      </c>
      <c r="AL1526" s="29" t="n">
        <f aca="false">2192.59+2373.87*I1526+0.0316653*N1526-15.7623*V1526+0.00202406*AA1526-0.000740146*E1526-0.00963493*(I1526*N1526)</f>
        <v>6100.3197528138</v>
      </c>
      <c r="AM1526" s="30" t="n">
        <f aca="false">5205.907083+122.0638992*I1526+13.609808*(N1526/1000)-1.245906883*AD1526+0.7746840854*AE1526-134.2474226*AC1526-1547.125689*IF(AND(B1526&gt;=DATE(2020,3,20),B1526&lt;=DATE(2020,6,26)),1,0)</f>
        <v>7103.63224460362</v>
      </c>
      <c r="AN1526" s="30" t="n">
        <f aca="false">IF(ISNUMBER(C1527),C1527,AN1527)-0.8328750492*(AD1528-AD1527)+3.274150872*(AE1528-AE1527)+0.7954612886*((IF(ISNUMBER(C1527),C1527,AN1527)-IF(ISNUMBER(C1526),C1526,AN1526))-(-0.8328750492*(AD1527-AD1526)+3.274150872*(AE1527-AE1526)))-1.394571582*AO1527+0.4181414112*AO1526</f>
        <v>7338.20974948775</v>
      </c>
      <c r="AP1526" s="31" t="n">
        <f aca="false">AQ1526+AR1525+'ARIMAX(1,1,1) Model'!$C$19*(AR1525-AR1524)+'ARIMAX(1,1,1) Model'!$C$20*AS1525</f>
        <v>6195.19099115234</v>
      </c>
      <c r="AQ1526" s="31" t="n">
        <f aca="false">'ARIMAX(1,1,1) Model'!$C$6*I1526+'ARIMAX(1,1,1) Model'!$C$7*N1526/1000+'ARIMAX(1,1,1) Model'!$C$8*AD1526+'ARIMAX(1,1,1) Model'!$C$9*AE1526+'ARIMAX(1,1,1) Model'!$C$10*AC1526+'ARIMAX(1,1,1) Model'!$C$11*IF(AND(B1526&gt;='ARIMAX(1,1,1) Model'!$C$25,B1526&lt;='ARIMAX(1,1,1) Model'!$C$26),1,0)+'ARIMAX(1,1,1) Model'!$C$12*E1526/1000+'ARIMAX(1,1,1) Model'!$C$13*V1526+'ARIMAX(1,1,1) Model'!$C$14*A1526+'ARIMAX(1,1,1) Model'!$C$15*SIN(2*PI()*A1526/'ARIMAX(1,1,1) Model'!$C$24)+'ARIMAX(1,1,1) Model'!$C$16*COS(2*PI()*A1526/'ARIMAX(1,1,1) Model'!$C$24)+'ARIMAX(1,1,1) Model'!$C$17*SIN(4*PI()*A1526/'ARIMAX(1,1,1) Model'!$C$24)+'ARIMAX(1,1,1) Model'!$C$18*COS(4*PI()*A1526/'ARIMAX(1,1,1) Model'!$C$24)</f>
        <v>-373.148936949451</v>
      </c>
      <c r="AR1526" s="31" t="n">
        <f aca="false">IF(ISNUMBER(C1526),C1526,AP1526)-AQ1526</f>
        <v>6233.14893694945</v>
      </c>
      <c r="AS1526" s="31" t="n">
        <f aca="false">IF(ISNUMBER(C1526),C1526-AP1526,0)</f>
        <v>-335.190991152344</v>
      </c>
      <c r="AT1526" s="32"/>
      <c r="AU1526" s="33"/>
      <c r="AV1526" s="33"/>
      <c r="AW1526" s="31"/>
      <c r="AX1526" s="31"/>
    </row>
    <row r="1527" customFormat="false" ht="16.5" hidden="false" customHeight="true" outlineLevel="0" collapsed="false">
      <c r="A1527" s="23" t="n">
        <v>1526</v>
      </c>
      <c r="B1527" s="24" t="n">
        <v>43952</v>
      </c>
      <c r="C1527" s="34" t="n">
        <v>6664</v>
      </c>
      <c r="D1527" s="25" t="n">
        <v>2884.904</v>
      </c>
      <c r="E1527" s="25" t="n">
        <v>3446000</v>
      </c>
      <c r="F1527" s="25" t="n">
        <v>154006.142857143</v>
      </c>
      <c r="G1527" s="25" t="n">
        <v>15.712</v>
      </c>
      <c r="H1527" s="25" t="n">
        <v>17.046</v>
      </c>
      <c r="I1527" s="25" t="n">
        <v>1.773</v>
      </c>
      <c r="J1527" s="25" t="n">
        <v>21933.217</v>
      </c>
      <c r="K1527" s="25" t="n">
        <v>793201</v>
      </c>
      <c r="L1527" s="25" t="n">
        <v>790</v>
      </c>
      <c r="M1527" s="25" t="n">
        <v>11.825</v>
      </c>
      <c r="N1527" s="25" t="n">
        <v>242695</v>
      </c>
      <c r="O1527" s="25" t="n">
        <v>14828.1</v>
      </c>
      <c r="P1527" s="25" t="n">
        <v>4192191</v>
      </c>
      <c r="Q1527" s="25" t="n">
        <v>360000</v>
      </c>
      <c r="R1527" s="25" t="n">
        <v>20095</v>
      </c>
      <c r="S1527" s="25" t="n">
        <v>14.145</v>
      </c>
      <c r="T1527" s="25" t="n">
        <v>138.9</v>
      </c>
      <c r="U1527" s="25" t="n">
        <v>15</v>
      </c>
      <c r="V1527" s="25" t="n">
        <v>88.9</v>
      </c>
      <c r="W1527" s="25" t="n">
        <v>123.77124</v>
      </c>
      <c r="X1527" s="25" t="n">
        <v>2.22222222222222</v>
      </c>
      <c r="Y1527" s="25" t="n">
        <v>2.53752493858337</v>
      </c>
      <c r="Z1527" s="25" t="n">
        <v>69.1810836791992</v>
      </c>
      <c r="AA1527" s="25" t="n">
        <v>330513</v>
      </c>
      <c r="AB1527" s="26"/>
      <c r="AC1527" s="27" t="n">
        <v>0</v>
      </c>
      <c r="AD1527" s="28" t="n">
        <v>55.1</v>
      </c>
      <c r="AE1527" s="28" t="n">
        <v>14.4</v>
      </c>
      <c r="AF1527" s="27"/>
      <c r="AG1527" s="29" t="n">
        <f aca="false">6753.47943187+0.36116788*I1527+0.01252571*N1527-22.85359542*V1527+0.00407811*AA1527-0.00067349*E1527</f>
        <v>6789.38416856324</v>
      </c>
      <c r="AH1527" s="29" t="n">
        <f aca="false">A1527*'Simple Linear Regression'!$B$18+'Simple Linear Regression'!$B$17</f>
        <v>9187.07093697817</v>
      </c>
      <c r="AI1527" s="29" t="n">
        <f aca="false">7491.3971+0.0137554*N1527-0.00058829*E1527-34.3283*V1527+0.30565*L1527+54.6031*M1527</f>
        <v>6637.8758505</v>
      </c>
      <c r="AJ1527" s="29" t="n">
        <f aca="false">7491.3971-0.00058829*E1527+0.30565*L1527+54.6031*M1527+0.0137554*N1527-34.3283*V1527</f>
        <v>6637.8758505</v>
      </c>
      <c r="AK1527" s="30" t="n">
        <f aca="false">11611.58410651-152.38769329*I801+0.00324611*N801-2.92151591*V801-0.00770426*AA801-0.00077781*E801</f>
        <v>9217.91961998257</v>
      </c>
      <c r="AL1527" s="29" t="n">
        <f aca="false">2192.59+2373.87*I1527+0.0316653*N1527-15.7623*V1527+0.00202406*AA1527-0.000740146*E1527-0.00963493*(I1527*N1527)</f>
        <v>6657.74467693145</v>
      </c>
      <c r="AM1527" s="30" t="n">
        <f aca="false">5205.907083+122.0638992*I1527+13.609808*(N1527/1000)-1.245906883*AD1527+0.7746840854*AE1527-134.2474226*AC1527-1547.125689*IF(AND(B1527&gt;=DATE(2020,3,20),B1527&lt;=DATE(2020,6,26)),1,0)</f>
        <v>7120.73902141806</v>
      </c>
      <c r="AN1527" s="30" t="n">
        <f aca="false">IF(ISNUMBER(C1528),C1528,AN1528)-0.8328750492*(AD1529-AD1528)+3.274150872*(AE1529-AE1528)+0.7954612886*((IF(ISNUMBER(C1528),C1528,AN1528)-IF(ISNUMBER(C1527),C1527,AN1527))-(-0.8328750492*(AD1528-AD1527)+3.274150872*(AE1528-AE1527)))-1.394571582*AO1528+0.4181414112*AO1527</f>
        <v>7901.93072378519</v>
      </c>
      <c r="AP1527" s="31" t="n">
        <f aca="false">AQ1527+AR1526+'ARIMAX(1,1,1) Model'!$C$19*(AR1526-AR1525)+'ARIMAX(1,1,1) Model'!$C$20*AS1526</f>
        <v>6734.30083294894</v>
      </c>
      <c r="AQ1527" s="31" t="n">
        <f aca="false">'ARIMAX(1,1,1) Model'!$C$6*I1527+'ARIMAX(1,1,1) Model'!$C$7*N1527/1000+'ARIMAX(1,1,1) Model'!$C$8*AD1527+'ARIMAX(1,1,1) Model'!$C$9*AE1527+'ARIMAX(1,1,1) Model'!$C$10*AC1527+'ARIMAX(1,1,1) Model'!$C$11*IF(AND(B1527&gt;='ARIMAX(1,1,1) Model'!$C$25,B1527&lt;='ARIMAX(1,1,1) Model'!$C$26),1,0)+'ARIMAX(1,1,1) Model'!$C$12*E1527/1000+'ARIMAX(1,1,1) Model'!$C$13*V1527+'ARIMAX(1,1,1) Model'!$C$14*A1527+'ARIMAX(1,1,1) Model'!$C$15*SIN(2*PI()*A1527/'ARIMAX(1,1,1) Model'!$C$24)+'ARIMAX(1,1,1) Model'!$C$16*COS(2*PI()*A1527/'ARIMAX(1,1,1) Model'!$C$24)+'ARIMAX(1,1,1) Model'!$C$17*SIN(4*PI()*A1527/'ARIMAX(1,1,1) Model'!$C$24)+'ARIMAX(1,1,1) Model'!$C$18*COS(4*PI()*A1527/'ARIMAX(1,1,1) Model'!$C$24)</f>
        <v>199.722315744209</v>
      </c>
      <c r="AR1527" s="31" t="n">
        <f aca="false">IF(ISNUMBER(C1527),C1527,AP1527)-AQ1527</f>
        <v>6464.27768425579</v>
      </c>
      <c r="AS1527" s="31" t="n">
        <f aca="false">IF(ISNUMBER(C1527),C1527-AP1527,0)</f>
        <v>-70.3008329489421</v>
      </c>
      <c r="AT1527" s="32"/>
      <c r="AU1527" s="33"/>
      <c r="AV1527" s="33"/>
      <c r="AW1527" s="31"/>
      <c r="AX1527" s="31"/>
    </row>
    <row r="1528" customFormat="false" ht="16.5" hidden="false" customHeight="true" outlineLevel="0" collapsed="false">
      <c r="A1528" s="23" t="n">
        <v>1527</v>
      </c>
      <c r="B1528" s="24" t="n">
        <v>43959</v>
      </c>
      <c r="C1528" s="34" t="n">
        <v>7398</v>
      </c>
      <c r="D1528" s="25" t="n">
        <v>2874.118</v>
      </c>
      <c r="E1528" s="25" t="n">
        <v>2796000</v>
      </c>
      <c r="F1528" s="25" t="n">
        <v>184280.285714286</v>
      </c>
      <c r="G1528" s="25" t="n">
        <v>23.464</v>
      </c>
      <c r="H1528" s="25" t="n">
        <v>23.5725</v>
      </c>
      <c r="I1528" s="25" t="n">
        <v>1.789</v>
      </c>
      <c r="J1528" s="25" t="n">
        <v>21751.238</v>
      </c>
      <c r="K1528" s="25" t="n">
        <v>793201</v>
      </c>
      <c r="L1528" s="25" t="n">
        <v>771</v>
      </c>
      <c r="M1528" s="25" t="n">
        <v>11.825</v>
      </c>
      <c r="N1528" s="25" t="n">
        <v>242695</v>
      </c>
      <c r="O1528" s="25" t="n">
        <v>13812.8</v>
      </c>
      <c r="P1528" s="25" t="n">
        <v>4192191</v>
      </c>
      <c r="Q1528" s="25" t="n">
        <v>360000</v>
      </c>
      <c r="R1528" s="25" t="n">
        <v>20095</v>
      </c>
      <c r="S1528" s="25" t="n">
        <v>14.145</v>
      </c>
      <c r="T1528" s="25" t="n">
        <v>140</v>
      </c>
      <c r="U1528" s="25" t="n">
        <v>15</v>
      </c>
      <c r="V1528" s="25" t="n">
        <v>87</v>
      </c>
      <c r="W1528" s="25" t="n">
        <v>123.1016</v>
      </c>
      <c r="X1528" s="25" t="n">
        <v>2.22222222222222</v>
      </c>
      <c r="Y1528" s="25" t="n">
        <v>2.53752493858337</v>
      </c>
      <c r="Z1528" s="25" t="n">
        <v>69.1810836791992</v>
      </c>
      <c r="AA1528" s="25" t="n">
        <v>330513</v>
      </c>
      <c r="AB1528" s="26"/>
      <c r="AC1528" s="27" t="n">
        <v>0</v>
      </c>
      <c r="AD1528" s="28" t="n">
        <v>45</v>
      </c>
      <c r="AE1528" s="28" t="n">
        <v>25.7</v>
      </c>
      <c r="AF1528" s="27"/>
      <c r="AG1528" s="29" t="n">
        <f aca="false">6753.47943187+0.36116788*I1528+0.01252571*N1528-22.85359542*V1528+0.00407811*AA1528-0.00067349*E1528</f>
        <v>7270.58027854732</v>
      </c>
      <c r="AH1528" s="29" t="n">
        <f aca="false">A1528*'Simple Linear Regression'!$B$18+'Simple Linear Regression'!$B$17</f>
        <v>9187.92397406207</v>
      </c>
      <c r="AI1528" s="29" t="n">
        <f aca="false">7491.3971+0.0137554*N1528-0.00058829*E1528-34.3283*V1528+0.30565*L1528+54.6031*M1528</f>
        <v>7079.6807705</v>
      </c>
      <c r="AJ1528" s="29" t="n">
        <f aca="false">7491.3971-0.00058829*E1528+0.30565*L1528+54.6031*M1528+0.0137554*N1528-34.3283*V1528</f>
        <v>7079.6807705</v>
      </c>
      <c r="AK1528" s="30" t="n">
        <f aca="false">11611.58410651-152.38769329*I802+0.00324611*N802-2.92151591*V802-0.00770426*AA802-0.00077781*E802</f>
        <v>9234.04461878732</v>
      </c>
      <c r="AL1528" s="29" t="n">
        <f aca="false">2192.59+2373.87*I1528+0.0316653*N1528-15.7623*V1528+0.00202406*AA1528-0.000740146*E1528-0.00963493*(I1528*N1528)</f>
        <v>7169.35627754985</v>
      </c>
      <c r="AM1528" s="30" t="n">
        <f aca="false">5205.907083+122.0638992*I1528+13.609808*(N1528/1000)-1.245906883*AD1528+0.7746840854*AE1528-134.2474226*AC1528-1547.125689*IF(AND(B1528&gt;=DATE(2020,3,20),B1528&lt;=DATE(2020,6,26)),1,0)</f>
        <v>7144.02963348858</v>
      </c>
      <c r="AN1528" s="30" t="n">
        <f aca="false">IF(ISNUMBER(C1529),C1529,AN1529)-0.8328750492*(AD1530-AD1529)+3.274150872*(AE1530-AE1529)+0.7954612886*((IF(ISNUMBER(C1529),C1529,AN1529)-IF(ISNUMBER(C1528),C1528,AN1528))-(-0.8328750492*(AD1529-AD1528)+3.274150872*(AE1529-AE1528)))-1.394571582*AO1529+0.4181414112*AO1528</f>
        <v>6399.43249042976</v>
      </c>
      <c r="AP1528" s="31" t="n">
        <f aca="false">AQ1528+AR1527+'ARIMAX(1,1,1) Model'!$C$19*(AR1527-AR1526)+'ARIMAX(1,1,1) Model'!$C$20*AS1527</f>
        <v>7239.06045191871</v>
      </c>
      <c r="AQ1528" s="31" t="n">
        <f aca="false">'ARIMAX(1,1,1) Model'!$C$6*I1528+'ARIMAX(1,1,1) Model'!$C$7*N1528/1000+'ARIMAX(1,1,1) Model'!$C$8*AD1528+'ARIMAX(1,1,1) Model'!$C$9*AE1528+'ARIMAX(1,1,1) Model'!$C$10*AC1528+'ARIMAX(1,1,1) Model'!$C$11*IF(AND(B1528&gt;='ARIMAX(1,1,1) Model'!$C$25,B1528&lt;='ARIMAX(1,1,1) Model'!$C$26),1,0)+'ARIMAX(1,1,1) Model'!$C$12*E1528/1000+'ARIMAX(1,1,1) Model'!$C$13*V1528+'ARIMAX(1,1,1) Model'!$C$14*A1528+'ARIMAX(1,1,1) Model'!$C$15*SIN(2*PI()*A1528/'ARIMAX(1,1,1) Model'!$C$24)+'ARIMAX(1,1,1) Model'!$C$16*COS(2*PI()*A1528/'ARIMAX(1,1,1) Model'!$C$24)+'ARIMAX(1,1,1) Model'!$C$17*SIN(4*PI()*A1528/'ARIMAX(1,1,1) Model'!$C$24)+'ARIMAX(1,1,1) Model'!$C$18*COS(4*PI()*A1528/'ARIMAX(1,1,1) Model'!$C$24)</f>
        <v>688.963781954304</v>
      </c>
      <c r="AR1528" s="31" t="n">
        <f aca="false">IF(ISNUMBER(C1528),C1528,AP1528)-AQ1528</f>
        <v>6709.0362180457</v>
      </c>
      <c r="AS1528" s="31" t="n">
        <f aca="false">IF(ISNUMBER(C1528),C1528-AP1528,0)</f>
        <v>158.939548081293</v>
      </c>
      <c r="AT1528" s="32"/>
      <c r="AU1528" s="33"/>
      <c r="AV1528" s="33"/>
      <c r="AW1528" s="31"/>
      <c r="AX1528" s="31"/>
    </row>
    <row r="1529" customFormat="false" ht="16.5" hidden="false" customHeight="true" outlineLevel="0" collapsed="false">
      <c r="A1529" s="23" t="n">
        <v>1528</v>
      </c>
      <c r="B1529" s="24" t="n">
        <v>43966</v>
      </c>
      <c r="C1529" s="34" t="n">
        <v>6790</v>
      </c>
      <c r="D1529" s="25" t="n">
        <v>2867.328</v>
      </c>
      <c r="E1529" s="25" t="n">
        <v>2335000</v>
      </c>
      <c r="F1529" s="25" t="n">
        <v>222088.428571429</v>
      </c>
      <c r="G1529" s="25" t="n">
        <v>26.398</v>
      </c>
      <c r="H1529" s="25" t="n">
        <v>28.182</v>
      </c>
      <c r="I1529" s="25" t="n">
        <v>1.851</v>
      </c>
      <c r="J1529" s="25" t="n">
        <v>21751.238</v>
      </c>
      <c r="K1529" s="25" t="n">
        <v>816990</v>
      </c>
      <c r="L1529" s="25" t="n">
        <v>771</v>
      </c>
      <c r="M1529" s="25" t="n">
        <v>11.825</v>
      </c>
      <c r="N1529" s="25" t="n">
        <v>242695</v>
      </c>
      <c r="O1529" s="25" t="n">
        <v>13812.8</v>
      </c>
      <c r="P1529" s="25" t="n">
        <v>4192191</v>
      </c>
      <c r="Q1529" s="25" t="n">
        <v>360000</v>
      </c>
      <c r="R1529" s="25" t="n">
        <v>20095</v>
      </c>
      <c r="S1529" s="25" t="n">
        <v>14.145</v>
      </c>
      <c r="T1529" s="25" t="n">
        <v>140</v>
      </c>
      <c r="U1529" s="25" t="n">
        <v>15</v>
      </c>
      <c r="V1529" s="25" t="n">
        <v>87</v>
      </c>
      <c r="W1529" s="25" t="n">
        <v>123.0573</v>
      </c>
      <c r="X1529" s="25" t="n">
        <v>2.22222222222222</v>
      </c>
      <c r="Y1529" s="25" t="n">
        <v>2.53752493858337</v>
      </c>
      <c r="Z1529" s="25" t="n">
        <v>69.1810836791992</v>
      </c>
      <c r="AA1529" s="25" t="n">
        <v>330513</v>
      </c>
      <c r="AB1529" s="26"/>
      <c r="AC1529" s="27" t="n">
        <v>0</v>
      </c>
      <c r="AD1529" s="28" t="n">
        <v>52.4</v>
      </c>
      <c r="AE1529" s="28" t="n">
        <v>14.2</v>
      </c>
      <c r="AF1529" s="27"/>
      <c r="AG1529" s="29" t="n">
        <f aca="false">6753.47943187+0.36116788*I1529+0.01252571*N1529-22.85359542*V1529+0.00407811*AA1529-0.00067349*E1529</f>
        <v>7581.08156095588</v>
      </c>
      <c r="AH1529" s="29" t="n">
        <f aca="false">A1529*'Simple Linear Regression'!$B$18+'Simple Linear Regression'!$B$17</f>
        <v>9188.77701114598</v>
      </c>
      <c r="AI1529" s="29" t="n">
        <f aca="false">7491.3971+0.0137554*N1529-0.00058829*E1529-34.3283*V1529+0.30565*L1529+54.6031*M1529</f>
        <v>7350.8824605</v>
      </c>
      <c r="AJ1529" s="29" t="n">
        <f aca="false">7491.3971-0.00058829*E1529+0.30565*L1529+54.6031*M1529+0.0137554*N1529-34.3283*V1529</f>
        <v>7350.8824605</v>
      </c>
      <c r="AK1529" s="30" t="n">
        <f aca="false">11611.58410651-152.38769329*I803+0.00324611*N803-2.92151591*V803-0.00770426*AA803-0.00077781*E803</f>
        <v>9219.50298939126</v>
      </c>
      <c r="AL1529" s="29" t="n">
        <f aca="false">2192.59+2373.87*I1529+0.0316653*N1529-15.7623*V1529+0.00202406*AA1529-0.000740146*E1529-0.00963493*(I1529*N1529)</f>
        <v>7512.76586469615</v>
      </c>
      <c r="AM1529" s="30" t="n">
        <f aca="false">5205.907083+122.0638992*I1529+13.609808*(N1529/1000)-1.245906883*AD1529+0.7746840854*AE1529-134.2474226*AC1529-1547.125689*IF(AND(B1529&gt;=DATE(2020,3,20),B1529&lt;=DATE(2020,6,26)),1,0)</f>
        <v>7133.46901732268</v>
      </c>
      <c r="AN1529" s="30" t="n">
        <f aca="false">IF(ISNUMBER(C1530),C1530,AN1530)-0.8328750492*(AD1531-AD1530)+3.274150872*(AE1531-AE1530)+0.7954612886*((IF(ISNUMBER(C1530),C1530,AN1530)-IF(ISNUMBER(C1529),C1529,AN1529))-(-0.8328750492*(AD1530-AD1529)+3.274150872*(AE1530-AE1529)))-1.394571582*AO1530+0.4181414112*AO1529</f>
        <v>7629.42127291915</v>
      </c>
      <c r="AP1529" s="31" t="n">
        <f aca="false">AQ1529+AR1528+'ARIMAX(1,1,1) Model'!$C$19*(AR1528-AR1527)+'ARIMAX(1,1,1) Model'!$C$20*AS1528</f>
        <v>7589.90421290785</v>
      </c>
      <c r="AQ1529" s="31" t="n">
        <f aca="false">'ARIMAX(1,1,1) Model'!$C$6*I1529+'ARIMAX(1,1,1) Model'!$C$7*N1529/1000+'ARIMAX(1,1,1) Model'!$C$8*AD1529+'ARIMAX(1,1,1) Model'!$C$9*AE1529+'ARIMAX(1,1,1) Model'!$C$10*AC1529+'ARIMAX(1,1,1) Model'!$C$11*IF(AND(B1529&gt;='ARIMAX(1,1,1) Model'!$C$25,B1529&lt;='ARIMAX(1,1,1) Model'!$C$26),1,0)+'ARIMAX(1,1,1) Model'!$C$12*E1529/1000+'ARIMAX(1,1,1) Model'!$C$13*V1529+'ARIMAX(1,1,1) Model'!$C$14*A1529+'ARIMAX(1,1,1) Model'!$C$15*SIN(2*PI()*A1529/'ARIMAX(1,1,1) Model'!$C$24)+'ARIMAX(1,1,1) Model'!$C$16*COS(2*PI()*A1529/'ARIMAX(1,1,1) Model'!$C$24)+'ARIMAX(1,1,1) Model'!$C$17*SIN(4*PI()*A1529/'ARIMAX(1,1,1) Model'!$C$24)+'ARIMAX(1,1,1) Model'!$C$18*COS(4*PI()*A1529/'ARIMAX(1,1,1) Model'!$C$24)</f>
        <v>1000.05515558438</v>
      </c>
      <c r="AR1529" s="31" t="n">
        <f aca="false">IF(ISNUMBER(C1529),C1529,AP1529)-AQ1529</f>
        <v>5789.94484441562</v>
      </c>
      <c r="AS1529" s="31" t="n">
        <f aca="false">IF(ISNUMBER(C1529),C1529-AP1529,0)</f>
        <v>-799.904212907847</v>
      </c>
      <c r="AT1529" s="32"/>
      <c r="AU1529" s="33"/>
      <c r="AV1529" s="33"/>
      <c r="AW1529" s="31"/>
      <c r="AX1529" s="31"/>
    </row>
    <row r="1530" customFormat="false" ht="16.5" hidden="false" customHeight="true" outlineLevel="0" collapsed="false">
      <c r="A1530" s="23" t="n">
        <v>1529</v>
      </c>
      <c r="B1530" s="24" t="n">
        <v>43973</v>
      </c>
      <c r="C1530" s="34" t="n">
        <v>7253</v>
      </c>
      <c r="D1530" s="25" t="n">
        <v>2950.484</v>
      </c>
      <c r="E1530" s="25" t="n">
        <v>2176000</v>
      </c>
      <c r="F1530" s="25" t="n">
        <v>276282.857142857</v>
      </c>
      <c r="G1530" s="25" t="n">
        <v>33.096</v>
      </c>
      <c r="H1530" s="25" t="n">
        <v>33.94</v>
      </c>
      <c r="I1530" s="25" t="n">
        <v>1.878</v>
      </c>
      <c r="J1530" s="25" t="n">
        <v>21751.238</v>
      </c>
      <c r="K1530" s="25" t="n">
        <v>816990</v>
      </c>
      <c r="L1530" s="25" t="n">
        <v>771</v>
      </c>
      <c r="M1530" s="25" t="n">
        <v>8.919</v>
      </c>
      <c r="N1530" s="25" t="n">
        <v>226638</v>
      </c>
      <c r="O1530" s="25" t="n">
        <v>13812.8</v>
      </c>
      <c r="P1530" s="25" t="n">
        <v>4192191</v>
      </c>
      <c r="Q1530" s="25" t="n">
        <v>360000</v>
      </c>
      <c r="R1530" s="25" t="n">
        <v>20095</v>
      </c>
      <c r="S1530" s="25" t="n">
        <v>14.3</v>
      </c>
      <c r="T1530" s="25" t="n">
        <v>140</v>
      </c>
      <c r="U1530" s="25" t="n">
        <v>15</v>
      </c>
      <c r="V1530" s="25" t="n">
        <v>87</v>
      </c>
      <c r="W1530" s="25" t="n">
        <v>123.41506</v>
      </c>
      <c r="X1530" s="25" t="n">
        <v>2.22222222222222</v>
      </c>
      <c r="Y1530" s="25" t="n">
        <v>2.62331104278565</v>
      </c>
      <c r="Z1530" s="25" t="n">
        <v>71.2267913818359</v>
      </c>
      <c r="AA1530" s="25" t="n">
        <v>330513</v>
      </c>
      <c r="AB1530" s="26"/>
      <c r="AC1530" s="27" t="n">
        <v>0</v>
      </c>
      <c r="AD1530" s="28" t="n">
        <v>28.1</v>
      </c>
      <c r="AE1530" s="28" t="n">
        <v>25.8</v>
      </c>
      <c r="AF1530" s="27"/>
      <c r="AG1530" s="29" t="n">
        <f aca="false">6753.47943187+0.36116788*I1530+0.01252571*N1530-22.85359542*V1530+0.00407811*AA1530-0.00067349*E1530</f>
        <v>7487.05089701864</v>
      </c>
      <c r="AH1530" s="29" t="n">
        <f aca="false">A1530*'Simple Linear Regression'!$B$18+'Simple Linear Regression'!$B$17</f>
        <v>9189.63004822988</v>
      </c>
      <c r="AI1530" s="29" t="n">
        <f aca="false">7491.3971+0.0137554*N1530-0.00058829*E1530-34.3283*V1530+0.30565*L1530+54.6031*M1530</f>
        <v>7064.8735041</v>
      </c>
      <c r="AJ1530" s="29" t="n">
        <f aca="false">7491.3971-0.00058829*E1530+0.30565*L1530+54.6031*M1530+0.0137554*N1530-34.3283*V1530</f>
        <v>7064.8735041</v>
      </c>
      <c r="AK1530" s="30" t="n">
        <f aca="false">11611.58410651-152.38769329*I804+0.00324611*N804-2.92151591*V804-0.00770426*AA804-0.00077781*E804</f>
        <v>9217.05845865641</v>
      </c>
      <c r="AL1530" s="29" t="n">
        <f aca="false">2192.59+2373.87*I1530+0.0316653*N1530-15.7623*V1530+0.00202406*AA1530-0.000740146*E1530-0.00963493*(I1530*N1530)</f>
        <v>7413.50017187148</v>
      </c>
      <c r="AM1530" s="30" t="n">
        <f aca="false">5205.907083+122.0638992*I1530+13.609808*(N1530/1000)-1.245906883*AD1530+0.7746840854*AE1530-134.2474226*AC1530-1547.125689*IF(AND(B1530&gt;=DATE(2020,3,20),B1530&lt;=DATE(2020,6,26)),1,0)</f>
        <v>6957.49392819262</v>
      </c>
      <c r="AN1530" s="30" t="n">
        <f aca="false">IF(ISNUMBER(C1531),C1531,AN1531)-0.8328750492*(AD1532-AD1531)+3.274150872*(AE1532-AE1531)+0.7954612886*((IF(ISNUMBER(C1531),C1531,AN1531)-IF(ISNUMBER(C1530),C1530,AN1530))-(-0.8328750492*(AD1531-AD1530)+3.274150872*(AE1531-AE1530)))-1.394571582*AO1531+0.4181414112*AO1530</f>
        <v>7787.29351833267</v>
      </c>
      <c r="AP1530" s="31" t="n">
        <f aca="false">AQ1530+AR1529+'ARIMAX(1,1,1) Model'!$C$19*(AR1529-AR1528)+'ARIMAX(1,1,1) Model'!$C$20*AS1529</f>
        <v>7554.7569811798</v>
      </c>
      <c r="AQ1530" s="31" t="n">
        <f aca="false">'ARIMAX(1,1,1) Model'!$C$6*I1530+'ARIMAX(1,1,1) Model'!$C$7*N1530/1000+'ARIMAX(1,1,1) Model'!$C$8*AD1530+'ARIMAX(1,1,1) Model'!$C$9*AE1530+'ARIMAX(1,1,1) Model'!$C$10*AC1530+'ARIMAX(1,1,1) Model'!$C$11*IF(AND(B1530&gt;='ARIMAX(1,1,1) Model'!$C$25,B1530&lt;='ARIMAX(1,1,1) Model'!$C$26),1,0)+'ARIMAX(1,1,1) Model'!$C$12*E1530/1000+'ARIMAX(1,1,1) Model'!$C$13*V1530+'ARIMAX(1,1,1) Model'!$C$14*A1530+'ARIMAX(1,1,1) Model'!$C$15*SIN(2*PI()*A1530/'ARIMAX(1,1,1) Model'!$C$24)+'ARIMAX(1,1,1) Model'!$C$16*COS(2*PI()*A1530/'ARIMAX(1,1,1) Model'!$C$24)+'ARIMAX(1,1,1) Model'!$C$17*SIN(4*PI()*A1530/'ARIMAX(1,1,1) Model'!$C$24)+'ARIMAX(1,1,1) Model'!$C$18*COS(4*PI()*A1530/'ARIMAX(1,1,1) Model'!$C$24)</f>
        <v>1134.47205492321</v>
      </c>
      <c r="AR1530" s="31" t="n">
        <f aca="false">IF(ISNUMBER(C1530),C1530,AP1530)-AQ1530</f>
        <v>6118.52794507679</v>
      </c>
      <c r="AS1530" s="31" t="n">
        <f aca="false">IF(ISNUMBER(C1530),C1530-AP1530,0)</f>
        <v>-301.756981179803</v>
      </c>
      <c r="AT1530" s="32"/>
      <c r="AU1530" s="33"/>
      <c r="AV1530" s="33"/>
      <c r="AW1530" s="31"/>
      <c r="AX1530" s="31"/>
    </row>
    <row r="1531" customFormat="false" ht="16.5" hidden="false" customHeight="true" outlineLevel="0" collapsed="false">
      <c r="A1531" s="23" t="n">
        <v>1530</v>
      </c>
      <c r="B1531" s="24" t="n">
        <v>43980</v>
      </c>
      <c r="C1531" s="34" t="n">
        <v>7549</v>
      </c>
      <c r="D1531" s="25" t="n">
        <v>3025.485</v>
      </c>
      <c r="E1531" s="25" t="n">
        <v>1921000</v>
      </c>
      <c r="F1531" s="25" t="n">
        <v>313659.285714286</v>
      </c>
      <c r="G1531" s="25" t="n">
        <v>34.185</v>
      </c>
      <c r="H1531" s="25" t="n">
        <v>33.7025</v>
      </c>
      <c r="I1531" s="25" t="n">
        <v>1.96</v>
      </c>
      <c r="J1531" s="25" t="n">
        <v>21751.238</v>
      </c>
      <c r="K1531" s="25" t="n">
        <v>816990</v>
      </c>
      <c r="L1531" s="25" t="n">
        <v>771</v>
      </c>
      <c r="M1531" s="25" t="n">
        <v>8.919</v>
      </c>
      <c r="N1531" s="25" t="n">
        <v>226638</v>
      </c>
      <c r="O1531" s="25" t="n">
        <v>13812.8</v>
      </c>
      <c r="P1531" s="25" t="n">
        <v>4192191</v>
      </c>
      <c r="Q1531" s="25" t="n">
        <v>360000</v>
      </c>
      <c r="R1531" s="25" t="n">
        <v>20095</v>
      </c>
      <c r="S1531" s="25" t="n">
        <v>14.3</v>
      </c>
      <c r="T1531" s="25" t="n">
        <v>140</v>
      </c>
      <c r="U1531" s="25" t="n">
        <v>15</v>
      </c>
      <c r="V1531" s="25" t="n">
        <v>87</v>
      </c>
      <c r="W1531" s="25" t="n">
        <v>122.3751</v>
      </c>
      <c r="X1531" s="25" t="n">
        <v>2.22222222222222</v>
      </c>
      <c r="Y1531" s="25" t="n">
        <v>2.62331104278565</v>
      </c>
      <c r="Z1531" s="25" t="n">
        <v>71.2267913818359</v>
      </c>
      <c r="AA1531" s="25" t="n">
        <v>330513</v>
      </c>
      <c r="AB1531" s="26"/>
      <c r="AC1531" s="27" t="n">
        <v>1</v>
      </c>
      <c r="AD1531" s="28" t="n">
        <v>5.2</v>
      </c>
      <c r="AE1531" s="28" t="n">
        <v>36.6</v>
      </c>
      <c r="AF1531" s="27"/>
      <c r="AG1531" s="29" t="n">
        <f aca="false">6753.47943187+0.36116788*I1531+0.01252571*N1531-22.85359542*V1531+0.00407811*AA1531-0.00067349*E1531</f>
        <v>7658.8204627848</v>
      </c>
      <c r="AH1531" s="29" t="n">
        <f aca="false">A1531*'Simple Linear Regression'!$B$18+'Simple Linear Regression'!$B$17</f>
        <v>9190.48308531379</v>
      </c>
      <c r="AI1531" s="29" t="n">
        <f aca="false">7491.3971+0.0137554*N1531-0.00058829*E1531-34.3283*V1531+0.30565*L1531+54.6031*M1531</f>
        <v>7214.8874541</v>
      </c>
      <c r="AJ1531" s="29" t="n">
        <f aca="false">7491.3971-0.00058829*E1531+0.30565*L1531+54.6031*M1531+0.0137554*N1531-34.3283*V1531</f>
        <v>7214.8874541</v>
      </c>
      <c r="AK1531" s="30" t="n">
        <f aca="false">11611.58410651-152.38769329*I805+0.00324611*N805-2.92151591*V805-0.00770426*AA805-0.00077781*E805</f>
        <v>9216.58542404299</v>
      </c>
      <c r="AL1531" s="29" t="n">
        <f aca="false">2192.59+2373.87*I1531+0.0316653*N1531-15.7623*V1531+0.00202406*AA1531-0.000740146*E1531-0.00963493*(I1531*N1531)</f>
        <v>7617.8361581136</v>
      </c>
      <c r="AM1531" s="30" t="n">
        <f aca="false">5205.907083+122.0638992*I1531+13.609808*(N1531/1000)-1.245906883*AD1531+0.7746840854*AE1531-134.2474226*AC1531-1547.125689*IF(AND(B1531&gt;=DATE(2020,3,20),B1531&lt;=DATE(2020,6,26)),1,0)</f>
        <v>6870.15360107004</v>
      </c>
      <c r="AN1531" s="30" t="n">
        <f aca="false">IF(ISNUMBER(C1532),C1532,AN1532)-0.8328750492*(AD1533-AD1532)+3.274150872*(AE1533-AE1532)+0.7954612886*((IF(ISNUMBER(C1532),C1532,AN1532)-IF(ISNUMBER(C1531),C1531,AN1531))-(-0.8328750492*(AD1532-AD1531)+3.274150872*(AE1532-AE1531)))-1.394571582*AO1532+0.4181414112*AO1531</f>
        <v>8200.05133637592</v>
      </c>
      <c r="AP1531" s="31" t="n">
        <f aca="false">AQ1531+AR1530+'ARIMAX(1,1,1) Model'!$C$19*(AR1530-AR1529)+'ARIMAX(1,1,1) Model'!$C$20*AS1530</f>
        <v>7638.16782258207</v>
      </c>
      <c r="AQ1531" s="31" t="n">
        <f aca="false">'ARIMAX(1,1,1) Model'!$C$6*I1531+'ARIMAX(1,1,1) Model'!$C$7*N1531/1000+'ARIMAX(1,1,1) Model'!$C$8*AD1531+'ARIMAX(1,1,1) Model'!$C$9*AE1531+'ARIMAX(1,1,1) Model'!$C$10*AC1531+'ARIMAX(1,1,1) Model'!$C$11*IF(AND(B1531&gt;='ARIMAX(1,1,1) Model'!$C$25,B1531&lt;='ARIMAX(1,1,1) Model'!$C$26),1,0)+'ARIMAX(1,1,1) Model'!$C$12*E1531/1000+'ARIMAX(1,1,1) Model'!$C$13*V1531+'ARIMAX(1,1,1) Model'!$C$14*A1531+'ARIMAX(1,1,1) Model'!$C$15*SIN(2*PI()*A1531/'ARIMAX(1,1,1) Model'!$C$24)+'ARIMAX(1,1,1) Model'!$C$16*COS(2*PI()*A1531/'ARIMAX(1,1,1) Model'!$C$24)+'ARIMAX(1,1,1) Model'!$C$17*SIN(4*PI()*A1531/'ARIMAX(1,1,1) Model'!$C$24)+'ARIMAX(1,1,1) Model'!$C$18*COS(4*PI()*A1531/'ARIMAX(1,1,1) Model'!$C$24)</f>
        <v>1215.98615110001</v>
      </c>
      <c r="AR1531" s="31" t="n">
        <f aca="false">IF(ISNUMBER(C1531),C1531,AP1531)-AQ1531</f>
        <v>6333.01384889999</v>
      </c>
      <c r="AS1531" s="31" t="n">
        <f aca="false">IF(ISNUMBER(C1531),C1531-AP1531,0)</f>
        <v>-89.1678225820688</v>
      </c>
      <c r="AT1531" s="32"/>
      <c r="AU1531" s="33"/>
      <c r="AV1531" s="33"/>
      <c r="AW1531" s="31"/>
      <c r="AX1531" s="31"/>
    </row>
    <row r="1532" customFormat="false" ht="16.5" hidden="false" customHeight="true" outlineLevel="0" collapsed="false">
      <c r="A1532" s="23" t="n">
        <v>1531</v>
      </c>
      <c r="B1532" s="24" t="n">
        <v>43987</v>
      </c>
      <c r="C1532" s="34" t="n">
        <v>7900</v>
      </c>
      <c r="D1532" s="25" t="n">
        <v>3113.14</v>
      </c>
      <c r="E1532" s="25" t="n">
        <v>1639000</v>
      </c>
      <c r="F1532" s="25" t="n">
        <v>361472.142857143</v>
      </c>
      <c r="G1532" s="25" t="n">
        <v>37.322</v>
      </c>
      <c r="H1532" s="25" t="n">
        <v>38.37</v>
      </c>
      <c r="I1532" s="25" t="n">
        <v>1.974</v>
      </c>
      <c r="J1532" s="25" t="n">
        <v>21751.238</v>
      </c>
      <c r="K1532" s="25" t="n">
        <v>816990</v>
      </c>
      <c r="L1532" s="25" t="n">
        <v>565</v>
      </c>
      <c r="M1532" s="25" t="n">
        <v>8.919</v>
      </c>
      <c r="N1532" s="25" t="n">
        <v>226638</v>
      </c>
      <c r="O1532" s="25" t="n">
        <v>12249.2</v>
      </c>
      <c r="P1532" s="25" t="n">
        <v>4192191</v>
      </c>
      <c r="Q1532" s="25" t="n">
        <v>360000</v>
      </c>
      <c r="R1532" s="25" t="n">
        <v>20095</v>
      </c>
      <c r="S1532" s="25" t="n">
        <v>14.3</v>
      </c>
      <c r="T1532" s="25" t="n">
        <v>140</v>
      </c>
      <c r="U1532" s="25" t="n">
        <v>15</v>
      </c>
      <c r="V1532" s="25" t="n">
        <v>83</v>
      </c>
      <c r="W1532" s="25" t="n">
        <v>121.228425</v>
      </c>
      <c r="X1532" s="25" t="n">
        <v>2.85714285714286</v>
      </c>
      <c r="Y1532" s="25" t="n">
        <v>2.62331104278565</v>
      </c>
      <c r="Z1532" s="25" t="n">
        <v>71.2267913818359</v>
      </c>
      <c r="AA1532" s="25" t="n">
        <v>330513</v>
      </c>
      <c r="AB1532" s="26" t="n">
        <v>61.67</v>
      </c>
      <c r="AC1532" s="27" t="n">
        <v>0</v>
      </c>
      <c r="AD1532" s="28" t="n">
        <v>7.2</v>
      </c>
      <c r="AE1532" s="28" t="n">
        <v>51.2</v>
      </c>
      <c r="AF1532" s="27"/>
      <c r="AG1532" s="29" t="n">
        <f aca="false">6753.47943187+0.36116788*I1532+0.01252571*N1532-22.85359542*V1532+0.00407811*AA1532-0.00067349*E1532</f>
        <v>7940.16408081512</v>
      </c>
      <c r="AH1532" s="29" t="n">
        <f aca="false">A1532*'Simple Linear Regression'!$B$18+'Simple Linear Regression'!$B$17</f>
        <v>9191.33612239769</v>
      </c>
      <c r="AI1532" s="29" t="n">
        <f aca="false">7491.3971+0.0137554*N1532-0.00058829*E1532-34.3283*V1532+0.30565*L1532+54.6031*M1532</f>
        <v>7455.1345341</v>
      </c>
      <c r="AJ1532" s="29" t="n">
        <f aca="false">7491.3971-0.00058829*E1532+0.30565*L1532+54.6031*M1532+0.0137554*N1532-34.3283*V1532</f>
        <v>7455.1345341</v>
      </c>
      <c r="AK1532" s="30" t="n">
        <f aca="false">11611.58410651-152.38769329*I806+0.00324611*N806-2.92151591*V806-0.00770426*AA806-0.00077781*E806</f>
        <v>9194.80821897714</v>
      </c>
      <c r="AL1532" s="29" t="n">
        <f aca="false">2192.59+2373.87*I1532+0.0316653*N1532-15.7623*V1532+0.00202406*AA1532-0.000740146*E1532-0.00963493*(I1532*N1532)</f>
        <v>7892.26973239884</v>
      </c>
      <c r="AM1532" s="30" t="n">
        <f aca="false">5205.907083+122.0638992*I1532+13.609808*(N1532/1000)-1.245906883*AD1532+0.7746840854*AE1532-134.2474226*AC1532-1547.125689*IF(AND(B1532&gt;=DATE(2020,3,20),B1532&lt;=DATE(2020,6,26)),1,0)</f>
        <v>7014.92849213968</v>
      </c>
      <c r="AN1532" s="30" t="n">
        <f aca="false">IF(ISNUMBER(C1533),C1533,AN1533)-0.8328750492*(AD1534-AD1533)+3.274150872*(AE1534-AE1533)+0.7954612886*((IF(ISNUMBER(C1533),C1533,AN1533)-IF(ISNUMBER(C1532),C1532,AN1532))-(-0.8328750492*(AD1533-AD1532)+3.274150872*(AE1533-AE1532)))-1.394571582*AO1533+0.4181414112*AO1532</f>
        <v>7714.37226339654</v>
      </c>
      <c r="AP1532" s="31" t="n">
        <f aca="false">AQ1532+AR1531+'ARIMAX(1,1,1) Model'!$C$19*(AR1531-AR1530)+'ARIMAX(1,1,1) Model'!$C$20*AS1531</f>
        <v>7939.98397081133</v>
      </c>
      <c r="AQ1532" s="31" t="n">
        <f aca="false">'ARIMAX(1,1,1) Model'!$C$6*I1532+'ARIMAX(1,1,1) Model'!$C$7*N1532/1000+'ARIMAX(1,1,1) Model'!$C$8*AD1532+'ARIMAX(1,1,1) Model'!$C$9*AE1532+'ARIMAX(1,1,1) Model'!$C$10*AC1532+'ARIMAX(1,1,1) Model'!$C$11*IF(AND(B1532&gt;='ARIMAX(1,1,1) Model'!$C$25,B1532&lt;='ARIMAX(1,1,1) Model'!$C$26),1,0)+'ARIMAX(1,1,1) Model'!$C$12*E1532/1000+'ARIMAX(1,1,1) Model'!$C$13*V1532+'ARIMAX(1,1,1) Model'!$C$14*A1532+'ARIMAX(1,1,1) Model'!$C$15*SIN(2*PI()*A1532/'ARIMAX(1,1,1) Model'!$C$24)+'ARIMAX(1,1,1) Model'!$C$16*COS(2*PI()*A1532/'ARIMAX(1,1,1) Model'!$C$24)+'ARIMAX(1,1,1) Model'!$C$17*SIN(4*PI()*A1532/'ARIMAX(1,1,1) Model'!$C$24)+'ARIMAX(1,1,1) Model'!$C$18*COS(4*PI()*A1532/'ARIMAX(1,1,1) Model'!$C$24)</f>
        <v>1505.79247423958</v>
      </c>
      <c r="AR1532" s="31" t="n">
        <f aca="false">IF(ISNUMBER(C1532),C1532,AP1532)-AQ1532</f>
        <v>6394.20752576042</v>
      </c>
      <c r="AS1532" s="31" t="n">
        <f aca="false">IF(ISNUMBER(C1532),C1532-AP1532,0)</f>
        <v>-39.9839708113259</v>
      </c>
      <c r="AT1532" s="32"/>
      <c r="AU1532" s="33"/>
      <c r="AV1532" s="33"/>
      <c r="AW1532" s="31"/>
      <c r="AX1532" s="31"/>
    </row>
    <row r="1533" customFormat="false" ht="16.5" hidden="false" customHeight="true" outlineLevel="0" collapsed="false">
      <c r="A1533" s="23" t="n">
        <v>1532</v>
      </c>
      <c r="B1533" s="24" t="n">
        <v>43994</v>
      </c>
      <c r="C1533" s="34" t="n">
        <v>7870</v>
      </c>
      <c r="D1533" s="25" t="n">
        <v>3134.624</v>
      </c>
      <c r="E1533" s="25" t="n">
        <v>1575000</v>
      </c>
      <c r="F1533" s="25" t="n">
        <v>451467.142857143</v>
      </c>
      <c r="G1533" s="25" t="n">
        <v>37.872</v>
      </c>
      <c r="H1533" s="25" t="n">
        <v>39.518</v>
      </c>
      <c r="I1533" s="25" t="n">
        <v>2.036</v>
      </c>
      <c r="J1533" s="25" t="n">
        <v>21751.238</v>
      </c>
      <c r="K1533" s="25" t="n">
        <v>790486</v>
      </c>
      <c r="L1533" s="25" t="n">
        <v>565</v>
      </c>
      <c r="M1533" s="25" t="n">
        <v>8.919</v>
      </c>
      <c r="N1533" s="25" t="n">
        <v>226638</v>
      </c>
      <c r="O1533" s="25" t="n">
        <v>12249.2</v>
      </c>
      <c r="P1533" s="25" t="n">
        <v>4192191</v>
      </c>
      <c r="Q1533" s="25" t="n">
        <v>360000</v>
      </c>
      <c r="R1533" s="25" t="n">
        <v>20095</v>
      </c>
      <c r="S1533" s="25" t="n">
        <v>14.3</v>
      </c>
      <c r="T1533" s="25" t="n">
        <v>140</v>
      </c>
      <c r="U1533" s="25" t="n">
        <v>15</v>
      </c>
      <c r="V1533" s="25" t="n">
        <v>83</v>
      </c>
      <c r="W1533" s="25" t="n">
        <v>119.46496</v>
      </c>
      <c r="X1533" s="25" t="n">
        <v>2.85714285714286</v>
      </c>
      <c r="Y1533" s="25" t="n">
        <v>2.62331104278565</v>
      </c>
      <c r="Z1533" s="25" t="n">
        <v>71.2267913818359</v>
      </c>
      <c r="AA1533" s="25" t="n">
        <v>330513</v>
      </c>
      <c r="AB1533" s="26" t="n">
        <v>61.67</v>
      </c>
      <c r="AC1533" s="27" t="n">
        <v>0</v>
      </c>
      <c r="AD1533" s="28" t="n">
        <v>1.4</v>
      </c>
      <c r="AE1533" s="28" t="n">
        <v>67.3</v>
      </c>
      <c r="AF1533" s="27"/>
      <c r="AG1533" s="29" t="n">
        <f aca="false">6753.47943187+0.36116788*I1533+0.01252571*N1533-22.85359542*V1533+0.00407811*AA1533-0.00067349*E1533</f>
        <v>7983.28983322368</v>
      </c>
      <c r="AH1533" s="29" t="n">
        <f aca="false">A1533*'Simple Linear Regression'!$B$18+'Simple Linear Regression'!$B$17</f>
        <v>9192.18915948159</v>
      </c>
      <c r="AI1533" s="29" t="n">
        <f aca="false">7491.3971+0.0137554*N1533-0.00058829*E1533-34.3283*V1533+0.30565*L1533+54.6031*M1533</f>
        <v>7492.7850941</v>
      </c>
      <c r="AJ1533" s="29" t="n">
        <f aca="false">7491.3971-0.00058829*E1533+0.30565*L1533+54.6031*M1533+0.0137554*N1533-34.3283*V1533</f>
        <v>7492.7850941</v>
      </c>
      <c r="AK1533" s="30" t="n">
        <f aca="false">11611.58410651-152.38769329*I807+0.00324611*N807-2.92151591*V807-0.00770426*AA807-0.00077781*E807</f>
        <v>9167.86422893883</v>
      </c>
      <c r="AL1533" s="29" t="n">
        <f aca="false">2192.59+2373.87*I1533+0.0316653*N1533-15.7623*V1533+0.00202406*AA1533-0.000740146*E1533-0.00963493*(I1533*N1533)</f>
        <v>7951.43325794776</v>
      </c>
      <c r="AM1533" s="30" t="n">
        <f aca="false">5205.907083+122.0638992*I1533+13.609808*(N1533/1000)-1.245906883*AD1533+0.7746840854*AE1533-134.2474226*AC1533-1547.125689*IF(AND(B1533&gt;=DATE(2020,3,20),B1533&lt;=DATE(2020,6,26)),1,0)</f>
        <v>7042.19512758642</v>
      </c>
      <c r="AN1533" s="30" t="n">
        <f aca="false">IF(ISNUMBER(C1534),C1534,AN1534)-0.8328750492*(AD1535-AD1534)+3.274150872*(AE1535-AE1534)+0.7954612886*((IF(ISNUMBER(C1534),C1534,AN1534)-IF(ISNUMBER(C1533),C1533,AN1533))-(-0.8328750492*(AD1534-AD1533)+3.274150872*(AE1534-AE1533)))-1.394571582*AO1534+0.4181414112*AO1533</f>
        <v>9334.23647058757</v>
      </c>
      <c r="AP1533" s="31" t="n">
        <f aca="false">AQ1533+AR1532+'ARIMAX(1,1,1) Model'!$C$19*(AR1532-AR1531)+'ARIMAX(1,1,1) Model'!$C$20*AS1532</f>
        <v>8012.93338111609</v>
      </c>
      <c r="AQ1533" s="31" t="n">
        <f aca="false">'ARIMAX(1,1,1) Model'!$C$6*I1533+'ARIMAX(1,1,1) Model'!$C$7*N1533/1000+'ARIMAX(1,1,1) Model'!$C$8*AD1533+'ARIMAX(1,1,1) Model'!$C$9*AE1533+'ARIMAX(1,1,1) Model'!$C$10*AC1533+'ARIMAX(1,1,1) Model'!$C$11*IF(AND(B1533&gt;='ARIMAX(1,1,1) Model'!$C$25,B1533&lt;='ARIMAX(1,1,1) Model'!$C$26),1,0)+'ARIMAX(1,1,1) Model'!$C$12*E1533/1000+'ARIMAX(1,1,1) Model'!$C$13*V1533+'ARIMAX(1,1,1) Model'!$C$14*A1533+'ARIMAX(1,1,1) Model'!$C$15*SIN(2*PI()*A1533/'ARIMAX(1,1,1) Model'!$C$24)+'ARIMAX(1,1,1) Model'!$C$16*COS(2*PI()*A1533/'ARIMAX(1,1,1) Model'!$C$24)+'ARIMAX(1,1,1) Model'!$C$17*SIN(4*PI()*A1533/'ARIMAX(1,1,1) Model'!$C$24)+'ARIMAX(1,1,1) Model'!$C$18*COS(4*PI()*A1533/'ARIMAX(1,1,1) Model'!$C$24)</f>
        <v>1576.76862350081</v>
      </c>
      <c r="AR1533" s="31" t="n">
        <f aca="false">IF(ISNUMBER(C1533),C1533,AP1533)-AQ1533</f>
        <v>6293.23137649919</v>
      </c>
      <c r="AS1533" s="31" t="n">
        <f aca="false">IF(ISNUMBER(C1533),C1533-AP1533,0)</f>
        <v>-142.933381116089</v>
      </c>
      <c r="AT1533" s="32"/>
      <c r="AU1533" s="33"/>
      <c r="AV1533" s="33"/>
      <c r="AW1533" s="31"/>
      <c r="AX1533" s="31"/>
    </row>
    <row r="1534" customFormat="false" ht="16.5" hidden="false" customHeight="true" outlineLevel="0" collapsed="false">
      <c r="A1534" s="23" t="n">
        <v>1533</v>
      </c>
      <c r="B1534" s="24" t="n">
        <v>44001</v>
      </c>
      <c r="C1534" s="34" t="n">
        <v>8608</v>
      </c>
      <c r="D1534" s="25" t="n">
        <v>3103.58</v>
      </c>
      <c r="E1534" s="25" t="n">
        <v>1473000</v>
      </c>
      <c r="F1534" s="25" t="n">
        <v>534657.857142857</v>
      </c>
      <c r="G1534" s="25" t="n">
        <v>38.35</v>
      </c>
      <c r="H1534" s="25" t="n">
        <v>40.948</v>
      </c>
      <c r="I1534" s="25" t="n">
        <v>2.098</v>
      </c>
      <c r="J1534" s="25" t="n">
        <v>21751.238</v>
      </c>
      <c r="K1534" s="25" t="n">
        <v>790486</v>
      </c>
      <c r="L1534" s="25" t="n">
        <v>565</v>
      </c>
      <c r="M1534" s="25" t="n">
        <v>12.543</v>
      </c>
      <c r="N1534" s="25" t="n">
        <v>167617</v>
      </c>
      <c r="O1534" s="25" t="n">
        <v>12249.2</v>
      </c>
      <c r="P1534" s="25" t="n">
        <v>4169625</v>
      </c>
      <c r="Q1534" s="25" t="n">
        <v>360000</v>
      </c>
      <c r="R1534" s="25" t="n">
        <v>20095</v>
      </c>
      <c r="S1534" s="25" t="n">
        <v>14.3</v>
      </c>
      <c r="T1534" s="25" t="n">
        <v>140</v>
      </c>
      <c r="U1534" s="25" t="n">
        <v>15</v>
      </c>
      <c r="V1534" s="25" t="n">
        <v>83</v>
      </c>
      <c r="W1534" s="25" t="n">
        <v>118.93474</v>
      </c>
      <c r="X1534" s="25" t="n">
        <v>2.85714285714286</v>
      </c>
      <c r="Y1534" s="25" t="n">
        <v>3</v>
      </c>
      <c r="Z1534" s="25" t="n">
        <v>71.2267913818359</v>
      </c>
      <c r="AA1534" s="25" t="n">
        <v>330513</v>
      </c>
      <c r="AB1534" s="26" t="n">
        <v>61.67</v>
      </c>
      <c r="AC1534" s="27" t="n">
        <v>0</v>
      </c>
      <c r="AD1534" s="28" t="n">
        <v>4.4</v>
      </c>
      <c r="AE1534" s="28" t="n">
        <v>41.8</v>
      </c>
      <c r="AF1534" s="27"/>
      <c r="AG1534" s="29" t="n">
        <f aca="false">6753.47943187+0.36116788*I1534+0.01252571*N1534-22.85359542*V1534+0.00407811*AA1534-0.00067349*E1534</f>
        <v>7312.72827572224</v>
      </c>
      <c r="AH1534" s="29" t="n">
        <f aca="false">A1534*'Simple Linear Regression'!$B$18+'Simple Linear Regression'!$B$17</f>
        <v>9193.0421965655</v>
      </c>
      <c r="AI1534" s="29" t="n">
        <f aca="false">7491.3971+0.0137554*N1534-0.00058829*E1534-34.3283*V1534+0.30565*L1534+54.6031*M1534</f>
        <v>6938.8148451</v>
      </c>
      <c r="AJ1534" s="29" t="n">
        <f aca="false">7491.3971-0.00058829*E1534+0.30565*L1534+54.6031*M1534+0.0137554*N1534-34.3283*V1534</f>
        <v>6938.8148451</v>
      </c>
      <c r="AK1534" s="30" t="n">
        <f aca="false">11611.58410651-152.38769329*I808+0.00324611*N808-2.92151591*V808-0.00770426*AA808-0.00077781*E808</f>
        <v>9226.18127170619</v>
      </c>
      <c r="AL1534" s="29" t="n">
        <f aca="false">2192.59+2373.87*I1534+0.0316653*N1534-15.7623*V1534+0.00202406*AA1534-0.000740146*E1534-0.00963493*(I1534*N1534)</f>
        <v>7362.86006120262</v>
      </c>
      <c r="AM1534" s="30" t="n">
        <f aca="false">5205.907083+122.0638992*I1534+13.609808*(N1534/1000)-1.245906883*AD1534+0.7746840854*AE1534-134.2474226*AC1534-1547.125689*IF(AND(B1534&gt;=DATE(2020,3,20),B1534&lt;=DATE(2020,6,26)),1,0)</f>
        <v>6223.00644654212</v>
      </c>
      <c r="AN1534" s="30" t="n">
        <f aca="false">IF(ISNUMBER(C1535),C1535,AN1535)-0.8328750492*(AD1536-AD1535)+3.274150872*(AE1536-AE1535)+0.7954612886*((IF(ISNUMBER(C1535),C1535,AN1535)-IF(ISNUMBER(C1534),C1534,AN1534))-(-0.8328750492*(AD1535-AD1534)+3.274150872*(AE1535-AE1534)))-1.394571582*AO1535+0.4181414112*AO1534</f>
        <v>8513.47232377744</v>
      </c>
      <c r="AP1534" s="31" t="n">
        <f aca="false">AQ1534+AR1533+'ARIMAX(1,1,1) Model'!$C$19*(AR1533-AR1532)+'ARIMAX(1,1,1) Model'!$C$20*AS1533</f>
        <v>7910.62875287043</v>
      </c>
      <c r="AQ1534" s="31" t="n">
        <f aca="false">'ARIMAX(1,1,1) Model'!$C$6*I1534+'ARIMAX(1,1,1) Model'!$C$7*N1534/1000+'ARIMAX(1,1,1) Model'!$C$8*AD1534+'ARIMAX(1,1,1) Model'!$C$9*AE1534+'ARIMAX(1,1,1) Model'!$C$10*AC1534+'ARIMAX(1,1,1) Model'!$C$11*IF(AND(B1534&gt;='ARIMAX(1,1,1) Model'!$C$25,B1534&lt;='ARIMAX(1,1,1) Model'!$C$26),1,0)+'ARIMAX(1,1,1) Model'!$C$12*E1534/1000+'ARIMAX(1,1,1) Model'!$C$13*V1534+'ARIMAX(1,1,1) Model'!$C$14*A1534+'ARIMAX(1,1,1) Model'!$C$15*SIN(2*PI()*A1534/'ARIMAX(1,1,1) Model'!$C$24)+'ARIMAX(1,1,1) Model'!$C$16*COS(2*PI()*A1534/'ARIMAX(1,1,1) Model'!$C$24)+'ARIMAX(1,1,1) Model'!$C$17*SIN(4*PI()*A1534/'ARIMAX(1,1,1) Model'!$C$24)+'ARIMAX(1,1,1) Model'!$C$18*COS(4*PI()*A1534/'ARIMAX(1,1,1) Model'!$C$24)</f>
        <v>1498.59376989423</v>
      </c>
      <c r="AR1534" s="31" t="n">
        <f aca="false">IF(ISNUMBER(C1534),C1534,AP1534)-AQ1534</f>
        <v>7109.40623010577</v>
      </c>
      <c r="AS1534" s="31" t="n">
        <f aca="false">IF(ISNUMBER(C1534),C1534-AP1534,0)</f>
        <v>697.371247129572</v>
      </c>
      <c r="AT1534" s="32"/>
      <c r="AU1534" s="33"/>
      <c r="AV1534" s="33"/>
      <c r="AW1534" s="31"/>
      <c r="AX1534" s="31"/>
    </row>
    <row r="1535" customFormat="false" ht="16.5" hidden="false" customHeight="true" outlineLevel="0" collapsed="false">
      <c r="A1535" s="23" t="n">
        <v>1534</v>
      </c>
      <c r="B1535" s="24" t="n">
        <v>44008</v>
      </c>
      <c r="C1535" s="34" t="n">
        <v>8561</v>
      </c>
      <c r="D1535" s="25" t="n">
        <v>3078.458</v>
      </c>
      <c r="E1535" s="25" t="n">
        <v>1467000</v>
      </c>
      <c r="F1535" s="25" t="n">
        <v>591741.285714286</v>
      </c>
      <c r="G1535" s="25" t="n">
        <v>39.22</v>
      </c>
      <c r="H1535" s="25" t="n">
        <v>41.694</v>
      </c>
      <c r="I1535" s="25" t="n">
        <v>2.129</v>
      </c>
      <c r="J1535" s="25" t="n">
        <v>21751.238</v>
      </c>
      <c r="K1535" s="25" t="n">
        <v>790486</v>
      </c>
      <c r="L1535" s="25" t="n">
        <v>565</v>
      </c>
      <c r="M1535" s="25" t="n">
        <v>12.543</v>
      </c>
      <c r="N1535" s="25" t="n">
        <v>167617</v>
      </c>
      <c r="O1535" s="25" t="n">
        <v>12249.2</v>
      </c>
      <c r="P1535" s="25" t="n">
        <v>4169625</v>
      </c>
      <c r="Q1535" s="25" t="n">
        <v>360000</v>
      </c>
      <c r="R1535" s="25" t="n">
        <v>20095</v>
      </c>
      <c r="S1535" s="25" t="n">
        <v>14.3</v>
      </c>
      <c r="T1535" s="25" t="n">
        <v>140</v>
      </c>
      <c r="U1535" s="25" t="n">
        <v>15</v>
      </c>
      <c r="V1535" s="25" t="n">
        <v>83</v>
      </c>
      <c r="W1535" s="25" t="n">
        <v>119.97346</v>
      </c>
      <c r="X1535" s="25" t="n">
        <v>2.85714285714286</v>
      </c>
      <c r="Y1535" s="25" t="n">
        <v>3</v>
      </c>
      <c r="Z1535" s="25" t="n">
        <v>71.2267913818359</v>
      </c>
      <c r="AA1535" s="25" t="n">
        <v>330513</v>
      </c>
      <c r="AB1535" s="26" t="n">
        <v>61.67</v>
      </c>
      <c r="AC1535" s="27" t="n">
        <v>0</v>
      </c>
      <c r="AD1535" s="28" t="n">
        <v>0</v>
      </c>
      <c r="AE1535" s="28" t="n">
        <v>62.3</v>
      </c>
      <c r="AF1535" s="27"/>
      <c r="AG1535" s="29" t="n">
        <f aca="false">6753.47943187+0.36116788*I1535+0.01252571*N1535-22.85359542*V1535+0.00407811*AA1535-0.00067349*E1535</f>
        <v>7316.78041192652</v>
      </c>
      <c r="AH1535" s="29" t="n">
        <f aca="false">A1535*'Simple Linear Regression'!$B$18+'Simple Linear Regression'!$B$17</f>
        <v>9193.8952336494</v>
      </c>
      <c r="AI1535" s="29" t="n">
        <f aca="false">7491.3971+0.0137554*N1535-0.00058829*E1535-34.3283*V1535+0.30565*L1535+54.6031*M1535</f>
        <v>6942.3445851</v>
      </c>
      <c r="AJ1535" s="29" t="n">
        <f aca="false">7491.3971-0.00058829*E1535+0.30565*L1535+54.6031*M1535+0.0137554*N1535-34.3283*V1535</f>
        <v>6942.3445851</v>
      </c>
      <c r="AK1535" s="30" t="n">
        <f aca="false">11611.58410651-152.38769329*I809+0.00324611*N809-2.92151591*V809-0.00770426*AA809-0.00077781*E809</f>
        <v>9233.38156400013</v>
      </c>
      <c r="AL1535" s="29" t="n">
        <f aca="false">2192.59+2373.87*I1535+0.0316653*N1535-15.7623*V1535+0.00202406*AA1535-0.000740146*E1535-0.00963493*(I1535*N1535)</f>
        <v>7390.82658728651</v>
      </c>
      <c r="AM1535" s="30" t="n">
        <f aca="false">5205.907083+122.0638992*I1535+13.609808*(N1535/1000)-1.245906883*AD1535+0.7746840854*AE1535-134.2474226*AC1535-1547.125689*IF(AND(B1535&gt;=DATE(2020,3,20),B1535&lt;=DATE(2020,6,26)),1,0)</f>
        <v>6248.15344145322</v>
      </c>
      <c r="AN1535" s="30" t="n">
        <f aca="false">IF(ISNUMBER(C1536),C1536,AN1536)-0.8328750492*(AD1537-AD1536)+3.274150872*(AE1537-AE1536)+0.7954612886*((IF(ISNUMBER(C1536),C1536,AN1536)-IF(ISNUMBER(C1535),C1535,AN1535))-(-0.8328750492*(AD1536-AD1535)+3.274150872*(AE1536-AE1535)))-1.394571582*AO1536+0.4181414112*AO1535</f>
        <v>8955.53778616146</v>
      </c>
      <c r="AP1535" s="31" t="n">
        <f aca="false">AQ1535+AR1534+'ARIMAX(1,1,1) Model'!$C$19*(AR1534-AR1533)+'ARIMAX(1,1,1) Model'!$C$20*AS1534</f>
        <v>8096.86982566357</v>
      </c>
      <c r="AQ1535" s="31" t="n">
        <f aca="false">'ARIMAX(1,1,1) Model'!$C$6*I1535+'ARIMAX(1,1,1) Model'!$C$7*N1535/1000+'ARIMAX(1,1,1) Model'!$C$8*AD1535+'ARIMAX(1,1,1) Model'!$C$9*AE1535+'ARIMAX(1,1,1) Model'!$C$10*AC1535+'ARIMAX(1,1,1) Model'!$C$11*IF(AND(B1535&gt;='ARIMAX(1,1,1) Model'!$C$25,B1535&lt;='ARIMAX(1,1,1) Model'!$C$26),1,0)+'ARIMAX(1,1,1) Model'!$C$12*E1535/1000+'ARIMAX(1,1,1) Model'!$C$13*V1535+'ARIMAX(1,1,1) Model'!$C$14*A1535+'ARIMAX(1,1,1) Model'!$C$15*SIN(2*PI()*A1535/'ARIMAX(1,1,1) Model'!$C$24)+'ARIMAX(1,1,1) Model'!$C$16*COS(2*PI()*A1535/'ARIMAX(1,1,1) Model'!$C$24)+'ARIMAX(1,1,1) Model'!$C$17*SIN(4*PI()*A1535/'ARIMAX(1,1,1) Model'!$C$24)+'ARIMAX(1,1,1) Model'!$C$18*COS(4*PI()*A1535/'ARIMAX(1,1,1) Model'!$C$24)</f>
        <v>1535.55306525582</v>
      </c>
      <c r="AR1535" s="31" t="n">
        <f aca="false">IF(ISNUMBER(C1535),C1535,AP1535)-AQ1535</f>
        <v>7025.44693474418</v>
      </c>
      <c r="AS1535" s="31" t="n">
        <f aca="false">IF(ISNUMBER(C1535),C1535-AP1535,0)</f>
        <v>464.130174336426</v>
      </c>
      <c r="AT1535" s="32"/>
      <c r="AU1535" s="33"/>
      <c r="AV1535" s="33"/>
      <c r="AW1535" s="31"/>
      <c r="AX1535" s="31"/>
    </row>
    <row r="1536" customFormat="false" ht="16.5" hidden="false" customHeight="true" outlineLevel="0" collapsed="false">
      <c r="A1536" s="23" t="n">
        <v>1535</v>
      </c>
      <c r="B1536" s="24" t="n">
        <v>44015</v>
      </c>
      <c r="C1536" s="34" t="n">
        <v>8766</v>
      </c>
      <c r="D1536" s="25" t="n">
        <v>3099.85</v>
      </c>
      <c r="E1536" s="25" t="n">
        <v>1446000</v>
      </c>
      <c r="F1536" s="25" t="n">
        <v>662780.857142857</v>
      </c>
      <c r="G1536" s="25" t="n">
        <v>39.8475</v>
      </c>
      <c r="H1536" s="25" t="n">
        <v>42.302</v>
      </c>
      <c r="I1536" s="25" t="n">
        <v>2.174</v>
      </c>
      <c r="J1536" s="25" t="n">
        <v>21751.238</v>
      </c>
      <c r="K1536" s="25" t="n">
        <v>790486</v>
      </c>
      <c r="L1536" s="25" t="n">
        <v>565</v>
      </c>
      <c r="M1536" s="25" t="n">
        <v>12.543</v>
      </c>
      <c r="N1536" s="25" t="n">
        <v>167617</v>
      </c>
      <c r="O1536" s="25" t="n">
        <v>12249.2</v>
      </c>
      <c r="P1536" s="25" t="n">
        <v>4169625</v>
      </c>
      <c r="Q1536" s="25" t="n">
        <v>325000</v>
      </c>
      <c r="R1536" s="25" t="n">
        <v>20095</v>
      </c>
      <c r="S1536" s="25" t="n">
        <v>14.3</v>
      </c>
      <c r="T1536" s="25" t="n">
        <v>140</v>
      </c>
      <c r="U1536" s="25" t="n">
        <v>15</v>
      </c>
      <c r="V1536" s="25" t="n">
        <v>83</v>
      </c>
      <c r="W1536" s="25" t="n">
        <v>119.97776</v>
      </c>
      <c r="X1536" s="25" t="n">
        <v>2.85714285714286</v>
      </c>
      <c r="Y1536" s="25" t="n">
        <v>3</v>
      </c>
      <c r="Z1536" s="25" t="n">
        <v>71.2267913818359</v>
      </c>
      <c r="AA1536" s="25" t="n">
        <v>330513</v>
      </c>
      <c r="AB1536" s="26" t="n">
        <v>61.67</v>
      </c>
      <c r="AC1536" s="27" t="n">
        <v>1</v>
      </c>
      <c r="AD1536" s="28" t="n">
        <v>0</v>
      </c>
      <c r="AE1536" s="28" t="n">
        <v>76.4</v>
      </c>
      <c r="AF1536" s="27"/>
      <c r="AG1536" s="29" t="n">
        <f aca="false">6753.47943187+0.36116788*I1536+0.01252571*N1536-22.85359542*V1536+0.00407811*AA1536-0.00067349*E1536</f>
        <v>7330.93995448112</v>
      </c>
      <c r="AH1536" s="29" t="n">
        <f aca="false">A1536*'Simple Linear Regression'!$B$18+'Simple Linear Regression'!$B$17</f>
        <v>9194.74827073331</v>
      </c>
      <c r="AI1536" s="29" t="n">
        <f aca="false">7491.3971+0.0137554*N1536-0.00058829*E1536-34.3283*V1536+0.30565*L1536+54.6031*M1536</f>
        <v>6954.6986751</v>
      </c>
      <c r="AJ1536" s="29" t="n">
        <f aca="false">7491.3971-0.00058829*E1536+0.30565*L1536+54.6031*M1536+0.0137554*N1536-34.3283*V1536</f>
        <v>6954.6986751</v>
      </c>
      <c r="AK1536" s="30" t="n">
        <f aca="false">11611.58410651-152.38769329*I810+0.00324611*N810-2.92151591*V810-0.00770426*AA810-0.00077781*E810</f>
        <v>9229.34012630684</v>
      </c>
      <c r="AL1536" s="29" t="n">
        <f aca="false">2192.59+2373.87*I1536+0.0316653*N1536-15.7623*V1536+0.00202406*AA1536-0.000740146*E1536-0.00963493*(I1536*N1536)</f>
        <v>7440.51979050506</v>
      </c>
      <c r="AM1536" s="30" t="n">
        <f aca="false">5205.907083+122.0638992*I1536+13.609808*(N1536/1000)-1.245906883*AD1536+0.7746840854*AE1536-134.2474226*AC1536-1547.125689*IF(AND(B1536&gt;=DATE(2020,3,20),B1536&lt;=DATE(2020,6,26)),1,0)</f>
        <v>7677.44762892136</v>
      </c>
      <c r="AN1536" s="30" t="n">
        <f aca="false">IF(ISNUMBER(C1537),C1537,AN1537)-0.8328750492*(AD1538-AD1537)+3.274150872*(AE1538-AE1537)+0.7954612886*((IF(ISNUMBER(C1537),C1537,AN1537)-IF(ISNUMBER(C1536),C1536,AN1536))-(-0.8328750492*(AD1537-AD1536)+3.274150872*(AE1537-AE1536)))-1.394571582*AO1537+0.4181414112*AO1536</f>
        <v>8482.26008894596</v>
      </c>
      <c r="AP1536" s="31" t="n">
        <f aca="false">AQ1536+AR1535+'ARIMAX(1,1,1) Model'!$C$19*(AR1535-AR1534)+'ARIMAX(1,1,1) Model'!$C$20*AS1535</f>
        <v>8646.89644381713</v>
      </c>
      <c r="AQ1536" s="31" t="n">
        <f aca="false">'ARIMAX(1,1,1) Model'!$C$6*I1536+'ARIMAX(1,1,1) Model'!$C$7*N1536/1000+'ARIMAX(1,1,1) Model'!$C$8*AD1536+'ARIMAX(1,1,1) Model'!$C$9*AE1536+'ARIMAX(1,1,1) Model'!$C$10*AC1536+'ARIMAX(1,1,1) Model'!$C$11*IF(AND(B1536&gt;='ARIMAX(1,1,1) Model'!$C$25,B1536&lt;='ARIMAX(1,1,1) Model'!$C$26),1,0)+'ARIMAX(1,1,1) Model'!$C$12*E1536/1000+'ARIMAX(1,1,1) Model'!$C$13*V1536+'ARIMAX(1,1,1) Model'!$C$14*A1536+'ARIMAX(1,1,1) Model'!$C$15*SIN(2*PI()*A1536/'ARIMAX(1,1,1) Model'!$C$24)+'ARIMAX(1,1,1) Model'!$C$16*COS(2*PI()*A1536/'ARIMAX(1,1,1) Model'!$C$24)+'ARIMAX(1,1,1) Model'!$C$17*SIN(4*PI()*A1536/'ARIMAX(1,1,1) Model'!$C$24)+'ARIMAX(1,1,1) Model'!$C$18*COS(4*PI()*A1536/'ARIMAX(1,1,1) Model'!$C$24)</f>
        <v>2047.39410373008</v>
      </c>
      <c r="AR1536" s="31" t="n">
        <f aca="false">IF(ISNUMBER(C1536),C1536,AP1536)-AQ1536</f>
        <v>6718.60589626992</v>
      </c>
      <c r="AS1536" s="31" t="n">
        <f aca="false">IF(ISNUMBER(C1536),C1536-AP1536,0)</f>
        <v>119.10355618287</v>
      </c>
      <c r="AT1536" s="32"/>
      <c r="AU1536" s="33"/>
      <c r="AV1536" s="33"/>
      <c r="AW1536" s="31"/>
      <c r="AX1536" s="31"/>
    </row>
    <row r="1537" customFormat="false" ht="16.5" hidden="false" customHeight="true" outlineLevel="0" collapsed="false">
      <c r="A1537" s="23" t="n">
        <v>1536</v>
      </c>
      <c r="B1537" s="24" t="n">
        <v>44022</v>
      </c>
      <c r="C1537" s="34" t="n">
        <v>8648</v>
      </c>
      <c r="D1537" s="25" t="n">
        <v>3166.414</v>
      </c>
      <c r="E1537" s="25" t="n">
        <v>1413000</v>
      </c>
      <c r="F1537" s="25" t="n">
        <v>701136.142857143</v>
      </c>
      <c r="G1537" s="25" t="n">
        <v>40.442</v>
      </c>
      <c r="H1537" s="25" t="n">
        <v>43.06</v>
      </c>
      <c r="I1537" s="25" t="n">
        <v>2.177</v>
      </c>
      <c r="J1537" s="25" t="n">
        <v>21751.238</v>
      </c>
      <c r="K1537" s="25" t="n">
        <v>507090</v>
      </c>
      <c r="L1537" s="25" t="n">
        <v>348</v>
      </c>
      <c r="M1537" s="25" t="n">
        <v>12.543</v>
      </c>
      <c r="N1537" s="25" t="n">
        <v>167617</v>
      </c>
      <c r="O1537" s="25" t="n">
        <v>13281.5</v>
      </c>
      <c r="P1537" s="25" t="n">
        <v>4169625</v>
      </c>
      <c r="Q1537" s="25" t="n">
        <v>325000</v>
      </c>
      <c r="R1537" s="25" t="n">
        <v>20095</v>
      </c>
      <c r="S1537" s="25" t="n">
        <v>14.3</v>
      </c>
      <c r="T1537" s="25" t="n">
        <v>140</v>
      </c>
      <c r="U1537" s="25" t="n">
        <v>15</v>
      </c>
      <c r="V1537" s="25" t="n">
        <v>70.2</v>
      </c>
      <c r="W1537" s="25" t="n">
        <v>120.26675</v>
      </c>
      <c r="X1537" s="25" t="n">
        <v>2.85714285714286</v>
      </c>
      <c r="Y1537" s="25" t="n">
        <v>3</v>
      </c>
      <c r="Z1537" s="25" t="n">
        <v>71.2267913818359</v>
      </c>
      <c r="AA1537" s="25" t="n">
        <v>330513</v>
      </c>
      <c r="AB1537" s="26" t="n">
        <v>56.49</v>
      </c>
      <c r="AC1537" s="27" t="n">
        <v>1</v>
      </c>
      <c r="AD1537" s="28" t="n">
        <v>0</v>
      </c>
      <c r="AE1537" s="28" t="n">
        <v>95.7</v>
      </c>
      <c r="AF1537" s="27"/>
      <c r="AG1537" s="29" t="n">
        <f aca="false">6753.47943187+0.36116788*I1537+0.01252571*N1537-22.85359542*V1537+0.00407811*AA1537-0.00067349*E1537</f>
        <v>7645.69222936076</v>
      </c>
      <c r="AH1537" s="29" t="n">
        <f aca="false">A1537*'Simple Linear Regression'!$B$18+'Simple Linear Regression'!$B$17</f>
        <v>9195.60130781721</v>
      </c>
      <c r="AI1537" s="29" t="n">
        <f aca="false">7491.3971+0.0137554*N1537-0.00058829*E1537-34.3283*V1537+0.30565*L1537+54.6031*M1537</f>
        <v>7347.1884351</v>
      </c>
      <c r="AJ1537" s="29" t="n">
        <f aca="false">7491.3971-0.00058829*E1537+0.30565*L1537+54.6031*M1537+0.0137554*N1537-34.3283*V1537</f>
        <v>7347.1884351</v>
      </c>
      <c r="AK1537" s="30" t="n">
        <f aca="false">11611.58410651-152.38769329*I811+0.00324611*N811-2.92151591*V811-0.00770426*AA811-0.00077781*E811</f>
        <v>9209.36542382298</v>
      </c>
      <c r="AL1537" s="29" t="n">
        <f aca="false">2192.59+2373.87*I1537+0.0316653*N1537-15.7623*V1537+0.00202406*AA1537-0.000740146*E1537-0.00963493*(I1537*N1537)</f>
        <v>7668.97872431963</v>
      </c>
      <c r="AM1537" s="30" t="n">
        <f aca="false">5205.907083+122.0638992*I1537+13.609808*(N1537/1000)-1.245906883*AD1537+0.7746840854*AE1537-134.2474226*AC1537-1547.125689*IF(AND(B1537&gt;=DATE(2020,3,20),B1537&lt;=DATE(2020,6,26)),1,0)</f>
        <v>7692.76522346718</v>
      </c>
      <c r="AN1537" s="30" t="n">
        <f aca="false">IF(ISNUMBER(C1538),C1538,AN1538)-0.8328750492*(AD1539-AD1538)+3.274150872*(AE1539-AE1538)+0.7954612886*((IF(ISNUMBER(C1538),C1538,AN1538)-IF(ISNUMBER(C1537),C1537,AN1537))-(-0.8328750492*(AD1538-AD1537)+3.274150872*(AE1538-AE1537)))-1.394571582*AO1538+0.4181414112*AO1537</f>
        <v>8482.6859297665</v>
      </c>
      <c r="AP1537" s="31" t="n">
        <f aca="false">AQ1537+AR1536+'ARIMAX(1,1,1) Model'!$C$19*(AR1536-AR1535)+'ARIMAX(1,1,1) Model'!$C$20*AS1536</f>
        <v>8476.62622942438</v>
      </c>
      <c r="AQ1537" s="31" t="n">
        <f aca="false">'ARIMAX(1,1,1) Model'!$C$6*I1537+'ARIMAX(1,1,1) Model'!$C$7*N1537/1000+'ARIMAX(1,1,1) Model'!$C$8*AD1537+'ARIMAX(1,1,1) Model'!$C$9*AE1537+'ARIMAX(1,1,1) Model'!$C$10*AC1537+'ARIMAX(1,1,1) Model'!$C$11*IF(AND(B1537&gt;='ARIMAX(1,1,1) Model'!$C$25,B1537&lt;='ARIMAX(1,1,1) Model'!$C$26),1,0)+'ARIMAX(1,1,1) Model'!$C$12*E1537/1000+'ARIMAX(1,1,1) Model'!$C$13*V1537+'ARIMAX(1,1,1) Model'!$C$14*A1537+'ARIMAX(1,1,1) Model'!$C$15*SIN(2*PI()*A1537/'ARIMAX(1,1,1) Model'!$C$24)+'ARIMAX(1,1,1) Model'!$C$16*COS(2*PI()*A1537/'ARIMAX(1,1,1) Model'!$C$24)+'ARIMAX(1,1,1) Model'!$C$17*SIN(4*PI()*A1537/'ARIMAX(1,1,1) Model'!$C$24)+'ARIMAX(1,1,1) Model'!$C$18*COS(4*PI()*A1537/'ARIMAX(1,1,1) Model'!$C$24)</f>
        <v>1895.1501884884</v>
      </c>
      <c r="AR1537" s="31" t="n">
        <f aca="false">IF(ISNUMBER(C1537),C1537,AP1537)-AQ1537</f>
        <v>6752.8498115116</v>
      </c>
      <c r="AS1537" s="31" t="n">
        <f aca="false">IF(ISNUMBER(C1537),C1537-AP1537,0)</f>
        <v>171.373770575625</v>
      </c>
      <c r="AT1537" s="32"/>
      <c r="AU1537" s="33"/>
      <c r="AV1537" s="33"/>
      <c r="AW1537" s="31"/>
      <c r="AX1537" s="31"/>
    </row>
    <row r="1538" customFormat="false" ht="16.5" hidden="false" customHeight="true" outlineLevel="0" collapsed="false">
      <c r="A1538" s="23" t="n">
        <v>1537</v>
      </c>
      <c r="B1538" s="24" t="n">
        <v>44029</v>
      </c>
      <c r="C1538" s="34" t="n">
        <v>8550</v>
      </c>
      <c r="D1538" s="25" t="n">
        <v>3203.92</v>
      </c>
      <c r="E1538" s="25" t="n">
        <v>1468000</v>
      </c>
      <c r="F1538" s="25" t="n">
        <v>706644</v>
      </c>
      <c r="G1538" s="25" t="n">
        <v>40.57</v>
      </c>
      <c r="H1538" s="25" t="n">
        <v>43.404</v>
      </c>
      <c r="I1538" s="25" t="n">
        <v>2.195</v>
      </c>
      <c r="J1538" s="25" t="n">
        <v>21751.238</v>
      </c>
      <c r="K1538" s="25" t="n">
        <v>507090</v>
      </c>
      <c r="L1538" s="25" t="n">
        <v>348</v>
      </c>
      <c r="M1538" s="25" t="n">
        <v>13.532</v>
      </c>
      <c r="N1538" s="25" t="n">
        <v>221006</v>
      </c>
      <c r="O1538" s="25" t="n">
        <v>13281.5</v>
      </c>
      <c r="P1538" s="25" t="n">
        <v>4169625</v>
      </c>
      <c r="Q1538" s="25" t="n">
        <v>325000</v>
      </c>
      <c r="R1538" s="25" t="n">
        <v>20095</v>
      </c>
      <c r="S1538" s="25" t="n">
        <v>14.3</v>
      </c>
      <c r="T1538" s="25" t="n">
        <v>140</v>
      </c>
      <c r="U1538" s="25" t="n">
        <v>15</v>
      </c>
      <c r="V1538" s="25" t="n">
        <v>70.2</v>
      </c>
      <c r="W1538" s="25" t="n">
        <v>119.45464</v>
      </c>
      <c r="X1538" s="25" t="n">
        <v>2.85714285714286</v>
      </c>
      <c r="Y1538" s="25" t="n">
        <v>2.68140196800232</v>
      </c>
      <c r="Z1538" s="25" t="n">
        <v>71.2267913818359</v>
      </c>
      <c r="AA1538" s="25" t="n">
        <v>330513</v>
      </c>
      <c r="AB1538" s="26" t="n">
        <v>56.49</v>
      </c>
      <c r="AC1538" s="27" t="n">
        <v>0</v>
      </c>
      <c r="AD1538" s="28" t="n">
        <v>0</v>
      </c>
      <c r="AE1538" s="28" t="n">
        <v>89.1</v>
      </c>
      <c r="AF1538" s="27"/>
      <c r="AG1538" s="29" t="n">
        <f aca="false">6753.47943187+0.36116788*I1538+0.01252571*N1538-22.85359542*V1538+0.00407811*AA1538-0.00067349*E1538</f>
        <v>8277.3919115726</v>
      </c>
      <c r="AH1538" s="29" t="n">
        <f aca="false">A1538*'Simple Linear Regression'!$B$18+'Simple Linear Regression'!$B$17</f>
        <v>9196.45434490111</v>
      </c>
      <c r="AI1538" s="29" t="n">
        <f aca="false">7491.3971+0.0137554*N1538-0.00058829*E1538-34.3283*V1538+0.30565*L1538+54.6031*M1538</f>
        <v>8103.2220016</v>
      </c>
      <c r="AJ1538" s="29" t="n">
        <f aca="false">7491.3971-0.00058829*E1538+0.30565*L1538+54.6031*M1538+0.0137554*N1538-34.3283*V1538</f>
        <v>8103.2220016</v>
      </c>
      <c r="AK1538" s="30" t="n">
        <f aca="false">11611.58410651-152.38769329*I812+0.00324611*N812-2.92151591*V812-0.00770426*AA812-0.00077781*E812</f>
        <v>9222.716033488</v>
      </c>
      <c r="AL1538" s="29" t="n">
        <f aca="false">2192.59+2373.87*I1538+0.0316653*N1538-15.7623*V1538+0.00202406*AA1538-0.000740146*E1538-0.00963493*(I1538*N1538)</f>
        <v>8203.4030362019</v>
      </c>
      <c r="AM1538" s="30" t="n">
        <f aca="false">5205.907083+122.0638992*I1538+13.609808*(N1538/1000)-1.245906883*AD1538+0.7746840854*AE1538-134.2474226*AC1538-1547.125689*IF(AND(B1538&gt;=DATE(2020,3,20),B1538&lt;=DATE(2020,6,26)),1,0)</f>
        <v>8550.71092060114</v>
      </c>
      <c r="AN1538" s="30" t="n">
        <f aca="false">IF(ISNUMBER(C1539),C1539,AN1539)-0.8328750492*(AD1540-AD1539)+3.274150872*(AE1540-AE1539)+0.7954612886*((IF(ISNUMBER(C1539),C1539,AN1539)-IF(ISNUMBER(C1538),C1538,AN1538))-(-0.8328750492*(AD1539-AD1538)+3.274150872*(AE1539-AE1538)))-1.394571582*AO1539+0.4181414112*AO1538</f>
        <v>9024.48979042442</v>
      </c>
      <c r="AP1538" s="31" t="n">
        <f aca="false">AQ1538+AR1537+'ARIMAX(1,1,1) Model'!$C$19*(AR1537-AR1536)+'ARIMAX(1,1,1) Model'!$C$20*AS1537</f>
        <v>8557.98360407071</v>
      </c>
      <c r="AQ1538" s="31" t="n">
        <f aca="false">'ARIMAX(1,1,1) Model'!$C$6*I1538+'ARIMAX(1,1,1) Model'!$C$7*N1538/1000+'ARIMAX(1,1,1) Model'!$C$8*AD1538+'ARIMAX(1,1,1) Model'!$C$9*AE1538+'ARIMAX(1,1,1) Model'!$C$10*AC1538+'ARIMAX(1,1,1) Model'!$C$11*IF(AND(B1538&gt;='ARIMAX(1,1,1) Model'!$C$25,B1538&lt;='ARIMAX(1,1,1) Model'!$C$26),1,0)+'ARIMAX(1,1,1) Model'!$C$12*E1538/1000+'ARIMAX(1,1,1) Model'!$C$13*V1538+'ARIMAX(1,1,1) Model'!$C$14*A1538+'ARIMAX(1,1,1) Model'!$C$15*SIN(2*PI()*A1538/'ARIMAX(1,1,1) Model'!$C$24)+'ARIMAX(1,1,1) Model'!$C$16*COS(2*PI()*A1538/'ARIMAX(1,1,1) Model'!$C$24)+'ARIMAX(1,1,1) Model'!$C$17*SIN(4*PI()*A1538/'ARIMAX(1,1,1) Model'!$C$24)+'ARIMAX(1,1,1) Model'!$C$18*COS(4*PI()*A1538/'ARIMAX(1,1,1) Model'!$C$24)</f>
        <v>1956.04462850117</v>
      </c>
      <c r="AR1538" s="31" t="n">
        <f aca="false">IF(ISNUMBER(C1538),C1538,AP1538)-AQ1538</f>
        <v>6593.95537149883</v>
      </c>
      <c r="AS1538" s="31" t="n">
        <f aca="false">IF(ISNUMBER(C1538),C1538-AP1538,0)</f>
        <v>-7.98360407070868</v>
      </c>
      <c r="AT1538" s="32"/>
      <c r="AU1538" s="33"/>
      <c r="AV1538" s="33"/>
      <c r="AW1538" s="31"/>
      <c r="AX1538" s="31"/>
    </row>
    <row r="1539" customFormat="false" ht="16.5" hidden="false" customHeight="true" outlineLevel="0" collapsed="false">
      <c r="A1539" s="23" t="n">
        <v>1538</v>
      </c>
      <c r="B1539" s="24" t="n">
        <v>44036</v>
      </c>
      <c r="C1539" s="34" t="n">
        <v>8809</v>
      </c>
      <c r="D1539" s="25" t="n">
        <v>3247.29</v>
      </c>
      <c r="E1539" s="25" t="n">
        <v>1393000</v>
      </c>
      <c r="F1539" s="25" t="n">
        <v>700207.285714286</v>
      </c>
      <c r="G1539" s="25" t="n">
        <v>41.338</v>
      </c>
      <c r="H1539" s="25" t="n">
        <v>43.568</v>
      </c>
      <c r="I1539" s="25" t="n">
        <v>2.186</v>
      </c>
      <c r="J1539" s="25" t="n">
        <v>21751.238</v>
      </c>
      <c r="K1539" s="25" t="n">
        <v>507090</v>
      </c>
      <c r="L1539" s="25" t="n">
        <v>348</v>
      </c>
      <c r="M1539" s="25" t="n">
        <v>13.532</v>
      </c>
      <c r="N1539" s="25" t="n">
        <v>221006</v>
      </c>
      <c r="O1539" s="25" t="n">
        <v>13281.5</v>
      </c>
      <c r="P1539" s="25" t="n">
        <v>4169625</v>
      </c>
      <c r="Q1539" s="25" t="n">
        <v>325000</v>
      </c>
      <c r="R1539" s="25" t="n">
        <v>20095</v>
      </c>
      <c r="S1539" s="25" t="n">
        <v>14.3</v>
      </c>
      <c r="T1539" s="25" t="n">
        <v>140</v>
      </c>
      <c r="U1539" s="25" t="n">
        <v>15</v>
      </c>
      <c r="V1539" s="25" t="n">
        <v>70.2</v>
      </c>
      <c r="W1539" s="25" t="n">
        <v>119.13276</v>
      </c>
      <c r="X1539" s="25" t="n">
        <v>2.85714285714286</v>
      </c>
      <c r="Y1539" s="25" t="n">
        <v>2.68140196800232</v>
      </c>
      <c r="Z1539" s="25" t="n">
        <v>71.2267913818359</v>
      </c>
      <c r="AA1539" s="25" t="n">
        <v>330513</v>
      </c>
      <c r="AB1539" s="26" t="n">
        <v>56.49</v>
      </c>
      <c r="AC1539" s="27" t="n">
        <v>0</v>
      </c>
      <c r="AD1539" s="28" t="n">
        <v>0</v>
      </c>
      <c r="AE1539" s="28" t="n">
        <v>87.1</v>
      </c>
      <c r="AF1539" s="27"/>
      <c r="AG1539" s="29" t="n">
        <f aca="false">6753.47943187+0.36116788*I1539+0.01252571*N1539-22.85359542*V1539+0.00407811*AA1539-0.00067349*E1539</f>
        <v>8327.90041106168</v>
      </c>
      <c r="AH1539" s="29" t="n">
        <f aca="false">A1539*'Simple Linear Regression'!$B$18+'Simple Linear Regression'!$B$17</f>
        <v>9197.30738198502</v>
      </c>
      <c r="AI1539" s="29" t="n">
        <f aca="false">7491.3971+0.0137554*N1539-0.00058829*E1539-34.3283*V1539+0.30565*L1539+54.6031*M1539</f>
        <v>8147.3437516</v>
      </c>
      <c r="AJ1539" s="29" t="n">
        <f aca="false">7491.3971-0.00058829*E1539+0.30565*L1539+54.6031*M1539+0.0137554*N1539-34.3283*V1539</f>
        <v>8147.3437516</v>
      </c>
      <c r="AK1539" s="30" t="n">
        <f aca="false">11611.58410651-152.38769329*I813+0.00324611*N813-2.92151591*V813-0.00770426*AA813-0.00077781*E813</f>
        <v>9230.40844817804</v>
      </c>
      <c r="AL1539" s="29" t="n">
        <f aca="false">2192.59+2373.87*I1539+0.0316653*N1539-15.7623*V1539+0.00202406*AA1539-0.000740146*E1539-0.00963493*(I1539*N1539)</f>
        <v>8256.71355225812</v>
      </c>
      <c r="AM1539" s="30" t="n">
        <f aca="false">5205.907083+122.0638992*I1539+13.609808*(N1539/1000)-1.245906883*AD1539+0.7746840854*AE1539-134.2474226*AC1539-1547.125689*IF(AND(B1539&gt;=DATE(2020,3,20),B1539&lt;=DATE(2020,6,26)),1,0)</f>
        <v>8548.06297733754</v>
      </c>
      <c r="AN1539" s="30" t="n">
        <f aca="false">IF(ISNUMBER(C1540),C1540,AN1540)-0.8328750492*(AD1541-AD1540)+3.274150872*(AE1541-AE1540)+0.7954612886*((IF(ISNUMBER(C1540),C1540,AN1540)-IF(ISNUMBER(C1539),C1539,AN1539))-(-0.8328750492*(AD1540-AD1539)+3.274150872*(AE1540-AE1539)))-1.394571582*AO1540+0.4181414112*AO1539</f>
        <v>8415.29164960985</v>
      </c>
      <c r="AP1539" s="31" t="n">
        <f aca="false">AQ1539+AR1538+'ARIMAX(1,1,1) Model'!$C$19*(AR1538-AR1537)+'ARIMAX(1,1,1) Model'!$C$20*AS1538</f>
        <v>8559.55789208311</v>
      </c>
      <c r="AQ1539" s="31" t="n">
        <f aca="false">'ARIMAX(1,1,1) Model'!$C$6*I1539+'ARIMAX(1,1,1) Model'!$C$7*N1539/1000+'ARIMAX(1,1,1) Model'!$C$8*AD1539+'ARIMAX(1,1,1) Model'!$C$9*AE1539+'ARIMAX(1,1,1) Model'!$C$10*AC1539+'ARIMAX(1,1,1) Model'!$C$11*IF(AND(B1539&gt;='ARIMAX(1,1,1) Model'!$C$25,B1539&lt;='ARIMAX(1,1,1) Model'!$C$26),1,0)+'ARIMAX(1,1,1) Model'!$C$12*E1539/1000+'ARIMAX(1,1,1) Model'!$C$13*V1539+'ARIMAX(1,1,1) Model'!$C$14*A1539+'ARIMAX(1,1,1) Model'!$C$15*SIN(2*PI()*A1539/'ARIMAX(1,1,1) Model'!$C$24)+'ARIMAX(1,1,1) Model'!$C$16*COS(2*PI()*A1539/'ARIMAX(1,1,1) Model'!$C$24)+'ARIMAX(1,1,1) Model'!$C$17*SIN(4*PI()*A1539/'ARIMAX(1,1,1) Model'!$C$24)+'ARIMAX(1,1,1) Model'!$C$18*COS(4*PI()*A1539/'ARIMAX(1,1,1) Model'!$C$24)</f>
        <v>1973.91384635504</v>
      </c>
      <c r="AR1539" s="31" t="n">
        <f aca="false">IF(ISNUMBER(C1539),C1539,AP1539)-AQ1539</f>
        <v>6835.08615364497</v>
      </c>
      <c r="AS1539" s="31" t="n">
        <f aca="false">IF(ISNUMBER(C1539),C1539-AP1539,0)</f>
        <v>249.442107916886</v>
      </c>
      <c r="AT1539" s="32"/>
      <c r="AU1539" s="33"/>
      <c r="AV1539" s="33"/>
      <c r="AW1539" s="31"/>
      <c r="AX1539" s="31"/>
    </row>
    <row r="1540" customFormat="false" ht="16.5" hidden="false" customHeight="true" outlineLevel="0" collapsed="false">
      <c r="A1540" s="23" t="n">
        <v>1539</v>
      </c>
      <c r="B1540" s="24" t="n">
        <v>44043</v>
      </c>
      <c r="C1540" s="34" t="n">
        <v>8617</v>
      </c>
      <c r="D1540" s="25" t="n">
        <v>3246.726</v>
      </c>
      <c r="E1540" s="25" t="n">
        <v>1260000</v>
      </c>
      <c r="F1540" s="25" t="n">
        <v>710389.285714286</v>
      </c>
      <c r="G1540" s="25" t="n">
        <v>40.686</v>
      </c>
      <c r="H1540" s="25" t="n">
        <v>43.224</v>
      </c>
      <c r="I1540" s="25" t="n">
        <v>2.175</v>
      </c>
      <c r="J1540" s="25" t="n">
        <v>21751.238</v>
      </c>
      <c r="K1540" s="25" t="n">
        <v>507090</v>
      </c>
      <c r="L1540" s="25" t="n">
        <v>348</v>
      </c>
      <c r="M1540" s="25" t="n">
        <v>13.532</v>
      </c>
      <c r="N1540" s="25" t="n">
        <v>221006</v>
      </c>
      <c r="O1540" s="25" t="n">
        <v>13281.5</v>
      </c>
      <c r="P1540" s="25" t="n">
        <v>4169625</v>
      </c>
      <c r="Q1540" s="25" t="n">
        <v>325000</v>
      </c>
      <c r="R1540" s="25" t="n">
        <v>20095</v>
      </c>
      <c r="S1540" s="25" t="n">
        <v>14.3</v>
      </c>
      <c r="T1540" s="25" t="n">
        <v>140</v>
      </c>
      <c r="U1540" s="25" t="n">
        <v>15</v>
      </c>
      <c r="V1540" s="25" t="n">
        <v>70.2</v>
      </c>
      <c r="W1540" s="25" t="n">
        <v>118.35608</v>
      </c>
      <c r="X1540" s="25" t="n">
        <v>2.85714285714286</v>
      </c>
      <c r="Y1540" s="25" t="n">
        <v>2.68140196800232</v>
      </c>
      <c r="Z1540" s="25" t="n">
        <v>71.2267913818359</v>
      </c>
      <c r="AA1540" s="25" t="n">
        <v>330513</v>
      </c>
      <c r="AB1540" s="26" t="n">
        <v>56.49</v>
      </c>
      <c r="AC1540" s="27" t="n">
        <v>0</v>
      </c>
      <c r="AD1540" s="28" t="n">
        <v>0</v>
      </c>
      <c r="AE1540" s="28" t="n">
        <v>88.4</v>
      </c>
      <c r="AF1540" s="27"/>
      <c r="AG1540" s="29" t="n">
        <f aca="false">6753.47943187+0.36116788*I1540+0.01252571*N1540-22.85359542*V1540+0.00407811*AA1540-0.00067349*E1540</f>
        <v>8417.470608215</v>
      </c>
      <c r="AH1540" s="29" t="n">
        <f aca="false">A1540*'Simple Linear Regression'!$B$18+'Simple Linear Regression'!$B$17</f>
        <v>9198.16041906892</v>
      </c>
      <c r="AI1540" s="29" t="n">
        <f aca="false">7491.3971+0.0137554*N1540-0.00058829*E1540-34.3283*V1540+0.30565*L1540+54.6031*M1540</f>
        <v>8225.5863216</v>
      </c>
      <c r="AJ1540" s="29" t="n">
        <f aca="false">7491.3971-0.00058829*E1540+0.30565*L1540+54.6031*M1540+0.0137554*N1540-34.3283*V1540</f>
        <v>8225.5863216</v>
      </c>
      <c r="AK1540" s="30" t="n">
        <f aca="false">11611.58410651-152.38769329*I814+0.00324611*N814-2.92151591*V814-0.00770426*AA814-0.00077781*E814</f>
        <v>9243.22488594795</v>
      </c>
      <c r="AL1540" s="29" t="n">
        <f aca="false">2192.59+2373.87*I1540+0.0316653*N1540-15.7623*V1540+0.00202406*AA1540-0.000740146*E1540-0.00963493*(I1540*N1540)</f>
        <v>8352.4635509935</v>
      </c>
      <c r="AM1540" s="30" t="n">
        <f aca="false">5205.907083+122.0638992*I1540+13.609808*(N1540/1000)-1.245906883*AD1540+0.7746840854*AE1540-134.2474226*AC1540-1547.125689*IF(AND(B1540&gt;=DATE(2020,3,20),B1540&lt;=DATE(2020,6,26)),1,0)</f>
        <v>8547.72736375736</v>
      </c>
      <c r="AN1540" s="30" t="n">
        <f aca="false">IF(ISNUMBER(C1541),C1541,AN1541)-0.8328750492*(AD1542-AD1541)+3.274150872*(AE1542-AE1541)+0.7954612886*((IF(ISNUMBER(C1541),C1541,AN1541)-IF(ISNUMBER(C1540),C1540,AN1540))-(-0.8328750492*(AD1541-AD1540)+3.274150872*(AE1541-AE1540)))-1.394571582*AO1541+0.4181414112*AO1540</f>
        <v>9185.29514451051</v>
      </c>
      <c r="AP1540" s="31" t="n">
        <f aca="false">AQ1540+AR1539+'ARIMAX(1,1,1) Model'!$C$19*(AR1539-AR1538)+'ARIMAX(1,1,1) Model'!$C$20*AS1539</f>
        <v>8677.76771071707</v>
      </c>
      <c r="AQ1540" s="31" t="n">
        <f aca="false">'ARIMAX(1,1,1) Model'!$C$6*I1540+'ARIMAX(1,1,1) Model'!$C$7*N1540/1000+'ARIMAX(1,1,1) Model'!$C$8*AD1540+'ARIMAX(1,1,1) Model'!$C$9*AE1540+'ARIMAX(1,1,1) Model'!$C$10*AC1540+'ARIMAX(1,1,1) Model'!$C$11*IF(AND(B1540&gt;='ARIMAX(1,1,1) Model'!$C$25,B1540&lt;='ARIMAX(1,1,1) Model'!$C$26),1,0)+'ARIMAX(1,1,1) Model'!$C$12*E1540/1000+'ARIMAX(1,1,1) Model'!$C$13*V1540+'ARIMAX(1,1,1) Model'!$C$14*A1540+'ARIMAX(1,1,1) Model'!$C$15*SIN(2*PI()*A1540/'ARIMAX(1,1,1) Model'!$C$24)+'ARIMAX(1,1,1) Model'!$C$16*COS(2*PI()*A1540/'ARIMAX(1,1,1) Model'!$C$24)+'ARIMAX(1,1,1) Model'!$C$17*SIN(4*PI()*A1540/'ARIMAX(1,1,1) Model'!$C$24)+'ARIMAX(1,1,1) Model'!$C$18*COS(4*PI()*A1540/'ARIMAX(1,1,1) Model'!$C$24)</f>
        <v>2043.68239817243</v>
      </c>
      <c r="AR1540" s="31" t="n">
        <f aca="false">IF(ISNUMBER(C1540),C1540,AP1540)-AQ1540</f>
        <v>6573.31760182757</v>
      </c>
      <c r="AS1540" s="31" t="n">
        <f aca="false">IF(ISNUMBER(C1540),C1540-AP1540,0)</f>
        <v>-60.7677107170712</v>
      </c>
      <c r="AT1540" s="32"/>
      <c r="AU1540" s="33"/>
      <c r="AV1540" s="33"/>
      <c r="AW1540" s="31"/>
      <c r="AX1540" s="31"/>
    </row>
    <row r="1541" customFormat="false" ht="16.5" hidden="false" customHeight="true" outlineLevel="0" collapsed="false">
      <c r="A1541" s="23" t="n">
        <v>1540</v>
      </c>
      <c r="B1541" s="24" t="n">
        <v>44050</v>
      </c>
      <c r="C1541" s="34" t="n">
        <v>8883</v>
      </c>
      <c r="D1541" s="25" t="n">
        <v>3325.866</v>
      </c>
      <c r="E1541" s="25" t="n">
        <v>1044000</v>
      </c>
      <c r="F1541" s="25" t="n">
        <v>741229</v>
      </c>
      <c r="G1541" s="25" t="n">
        <v>41.568</v>
      </c>
      <c r="H1541" s="25" t="n">
        <v>44.356</v>
      </c>
      <c r="I1541" s="25" t="n">
        <v>2.176</v>
      </c>
      <c r="J1541" s="25" t="n">
        <v>19958.291</v>
      </c>
      <c r="K1541" s="25" t="n">
        <v>507090</v>
      </c>
      <c r="L1541" s="25" t="n">
        <v>274</v>
      </c>
      <c r="M1541" s="25" t="n">
        <v>13.532</v>
      </c>
      <c r="N1541" s="25" t="n">
        <v>221006</v>
      </c>
      <c r="O1541" s="25" t="n">
        <v>14049.2</v>
      </c>
      <c r="P1541" s="25" t="n">
        <v>4169625</v>
      </c>
      <c r="Q1541" s="25" t="n">
        <v>325000</v>
      </c>
      <c r="R1541" s="25" t="n">
        <v>20095</v>
      </c>
      <c r="S1541" s="25" t="n">
        <v>14.3</v>
      </c>
      <c r="T1541" s="25" t="n">
        <v>140.7</v>
      </c>
      <c r="U1541" s="25" t="n">
        <v>15</v>
      </c>
      <c r="V1541" s="25" t="n">
        <v>72</v>
      </c>
      <c r="W1541" s="25" t="n">
        <v>117.30548</v>
      </c>
      <c r="X1541" s="25" t="n">
        <v>2.85714285714286</v>
      </c>
      <c r="Y1541" s="25" t="n">
        <v>2.68140196800232</v>
      </c>
      <c r="Z1541" s="25" t="n">
        <v>71.2267913818359</v>
      </c>
      <c r="AA1541" s="25" t="n">
        <v>330513</v>
      </c>
      <c r="AB1541" s="26" t="n">
        <v>51.3</v>
      </c>
      <c r="AC1541" s="27" t="n">
        <v>0</v>
      </c>
      <c r="AD1541" s="28" t="n">
        <v>0.1</v>
      </c>
      <c r="AE1541" s="28" t="n">
        <v>74.5</v>
      </c>
      <c r="AF1541" s="27"/>
      <c r="AG1541" s="29" t="n">
        <f aca="false">6753.47943187+0.36116788*I1541+0.01252571*N1541-22.85359542*V1541+0.00407811*AA1541-0.00067349*E1541</f>
        <v>8521.80833762688</v>
      </c>
      <c r="AH1541" s="29" t="n">
        <f aca="false">A1541*'Simple Linear Regression'!$B$18+'Simple Linear Regression'!$B$17</f>
        <v>9199.01345615283</v>
      </c>
      <c r="AI1541" s="29" t="n">
        <f aca="false">7491.3971+0.0137554*N1541-0.00058829*E1541-34.3283*V1541+0.30565*L1541+54.6031*M1541</f>
        <v>8268.2479216</v>
      </c>
      <c r="AJ1541" s="29" t="n">
        <f aca="false">7491.3971-0.00058829*E1541+0.30565*L1541+54.6031*M1541+0.0137554*N1541-34.3283*V1541</f>
        <v>8268.2479216</v>
      </c>
      <c r="AK1541" s="30" t="n">
        <f aca="false">11611.58410651-152.38769329*I815+0.00324611*N815-2.92151591*V815-0.00770426*AA815-0.00077781*E815</f>
        <v>9255.17009511817</v>
      </c>
      <c r="AL1541" s="29" t="n">
        <f aca="false">2192.59+2373.87*I1541+0.0316653*N1541-15.7623*V1541+0.00202406*AA1541-0.000740146*E1541-0.00963493*(I1541*N1541)</f>
        <v>8484.20743965392</v>
      </c>
      <c r="AM1541" s="30" t="n">
        <f aca="false">5205.907083+122.0638992*I1541+13.609808*(N1541/1000)-1.245906883*AD1541+0.7746840854*AE1541-134.2474226*AC1541-1547.125689*IF(AND(B1541&gt;=DATE(2020,3,20),B1541&lt;=DATE(2020,6,26)),1,0)</f>
        <v>8536.9567281812</v>
      </c>
      <c r="AN1541" s="30" t="n">
        <f aca="false">IF(ISNUMBER(C1542),C1542,AN1542)-0.8328750492*(AD1543-AD1542)+3.274150872*(AE1543-AE1542)+0.7954612886*((IF(ISNUMBER(C1542),C1542,AN1542)-IF(ISNUMBER(C1541),C1541,AN1541))-(-0.8328750492*(AD1542-AD1541)+3.274150872*(AE1542-AE1541)))-1.394571582*AO1542+0.4181414112*AO1541</f>
        <v>8369.40466221499</v>
      </c>
      <c r="AP1541" s="31" t="n">
        <f aca="false">AQ1541+AR1540+'ARIMAX(1,1,1) Model'!$C$19*(AR1540-AR1539)+'ARIMAX(1,1,1) Model'!$C$20*AS1540</f>
        <v>8756.6046715069</v>
      </c>
      <c r="AQ1541" s="31" t="n">
        <f aca="false">'ARIMAX(1,1,1) Model'!$C$6*I1541+'ARIMAX(1,1,1) Model'!$C$7*N1541/1000+'ARIMAX(1,1,1) Model'!$C$8*AD1541+'ARIMAX(1,1,1) Model'!$C$9*AE1541+'ARIMAX(1,1,1) Model'!$C$10*AC1541+'ARIMAX(1,1,1) Model'!$C$11*IF(AND(B1541&gt;='ARIMAX(1,1,1) Model'!$C$25,B1541&lt;='ARIMAX(1,1,1) Model'!$C$26),1,0)+'ARIMAX(1,1,1) Model'!$C$12*E1541/1000+'ARIMAX(1,1,1) Model'!$C$13*V1541+'ARIMAX(1,1,1) Model'!$C$14*A1541+'ARIMAX(1,1,1) Model'!$C$15*SIN(2*PI()*A1541/'ARIMAX(1,1,1) Model'!$C$24)+'ARIMAX(1,1,1) Model'!$C$16*COS(2*PI()*A1541/'ARIMAX(1,1,1) Model'!$C$24)+'ARIMAX(1,1,1) Model'!$C$17*SIN(4*PI()*A1541/'ARIMAX(1,1,1) Model'!$C$24)+'ARIMAX(1,1,1) Model'!$C$18*COS(4*PI()*A1541/'ARIMAX(1,1,1) Model'!$C$24)</f>
        <v>2154.12177385161</v>
      </c>
      <c r="AR1541" s="31" t="n">
        <f aca="false">IF(ISNUMBER(C1541),C1541,AP1541)-AQ1541</f>
        <v>6728.87822614839</v>
      </c>
      <c r="AS1541" s="31" t="n">
        <f aca="false">IF(ISNUMBER(C1541),C1541-AP1541,0)</f>
        <v>126.395328493101</v>
      </c>
      <c r="AT1541" s="32"/>
      <c r="AU1541" s="33"/>
      <c r="AV1541" s="33"/>
      <c r="AW1541" s="31"/>
      <c r="AX1541" s="31"/>
    </row>
    <row r="1542" customFormat="false" ht="16.5" hidden="false" customHeight="true" outlineLevel="0" collapsed="false">
      <c r="A1542" s="23" t="n">
        <v>1541</v>
      </c>
      <c r="B1542" s="24" t="n">
        <v>44057</v>
      </c>
      <c r="C1542" s="34" t="n">
        <v>8630</v>
      </c>
      <c r="D1542" s="25" t="n">
        <v>3364.158</v>
      </c>
      <c r="E1542" s="25" t="n">
        <v>884000</v>
      </c>
      <c r="F1542" s="25" t="n">
        <v>752544.428571429</v>
      </c>
      <c r="G1542" s="25" t="n">
        <v>42.076</v>
      </c>
      <c r="H1542" s="25" t="n">
        <v>44.538</v>
      </c>
      <c r="I1542" s="25" t="n">
        <v>2.166</v>
      </c>
      <c r="J1542" s="25" t="n">
        <v>19958.291</v>
      </c>
      <c r="K1542" s="25" t="n">
        <v>172152</v>
      </c>
      <c r="L1542" s="25" t="n">
        <v>274</v>
      </c>
      <c r="M1542" s="25" t="n">
        <v>13.532</v>
      </c>
      <c r="N1542" s="25" t="n">
        <v>221006</v>
      </c>
      <c r="O1542" s="25" t="n">
        <v>14049.2</v>
      </c>
      <c r="P1542" s="25" t="n">
        <v>4169625</v>
      </c>
      <c r="Q1542" s="25" t="n">
        <v>325000</v>
      </c>
      <c r="R1542" s="25" t="n">
        <v>20095</v>
      </c>
      <c r="S1542" s="25" t="n">
        <v>14.3</v>
      </c>
      <c r="T1542" s="25" t="n">
        <v>140.7</v>
      </c>
      <c r="U1542" s="25" t="n">
        <v>15</v>
      </c>
      <c r="V1542" s="25" t="n">
        <v>72</v>
      </c>
      <c r="W1542" s="25" t="n">
        <v>117.42608</v>
      </c>
      <c r="X1542" s="25" t="n">
        <v>2.85714285714286</v>
      </c>
      <c r="Y1542" s="25" t="n">
        <v>2.68140196800232</v>
      </c>
      <c r="Z1542" s="25" t="n">
        <v>71.2267913818359</v>
      </c>
      <c r="AA1542" s="25" t="n">
        <v>330513</v>
      </c>
      <c r="AB1542" s="26" t="n">
        <v>51.3</v>
      </c>
      <c r="AC1542" s="27" t="n">
        <v>0</v>
      </c>
      <c r="AD1542" s="28" t="n">
        <v>0</v>
      </c>
      <c r="AE1542" s="28" t="n">
        <v>91.1</v>
      </c>
      <c r="AF1542" s="27"/>
      <c r="AG1542" s="29" t="n">
        <f aca="false">6753.47943187+0.36116788*I1542+0.01252571*N1542-22.85359542*V1542+0.00407811*AA1542-0.00067349*E1542</f>
        <v>8629.56312594808</v>
      </c>
      <c r="AH1542" s="29" t="n">
        <f aca="false">A1542*'Simple Linear Regression'!$B$18+'Simple Linear Regression'!$B$17</f>
        <v>9199.86649323673</v>
      </c>
      <c r="AI1542" s="29" t="n">
        <f aca="false">7491.3971+0.0137554*N1542-0.00058829*E1542-34.3283*V1542+0.30565*L1542+54.6031*M1542</f>
        <v>8362.3743216</v>
      </c>
      <c r="AJ1542" s="29" t="n">
        <f aca="false">7491.3971-0.00058829*E1542+0.30565*L1542+54.6031*M1542+0.0137554*N1542-34.3283*V1542</f>
        <v>8362.3743216</v>
      </c>
      <c r="AK1542" s="30" t="n">
        <f aca="false">11611.58410651-152.38769329*I816+0.00324611*N816-2.92151591*V816-0.00770426*AA816-0.00077781*E816</f>
        <v>9271.38631797678</v>
      </c>
      <c r="AL1542" s="29" t="n">
        <f aca="false">2192.59+2373.87*I1542+0.0316653*N1542-15.7623*V1542+0.00202406*AA1542-0.000740146*E1542-0.00963493*(I1542*N1542)</f>
        <v>8600.18587304972</v>
      </c>
      <c r="AM1542" s="30" t="n">
        <f aca="false">5205.907083+122.0638992*I1542+13.609808*(N1542/1000)-1.245906883*AD1542+0.7746840854*AE1542-134.2474226*AC1542-1547.125689*IF(AND(B1542&gt;=DATE(2020,3,20),B1542&lt;=DATE(2020,6,26)),1,0)</f>
        <v>8548.72043569514</v>
      </c>
      <c r="AN1542" s="30" t="n">
        <f aca="false">IF(ISNUMBER(C1543),C1543,AN1543)-0.8328750492*(AD1544-AD1543)+3.274150872*(AE1544-AE1543)+0.7954612886*((IF(ISNUMBER(C1543),C1543,AN1543)-IF(ISNUMBER(C1542),C1542,AN1542))-(-0.8328750492*(AD1543-AD1542)+3.274150872*(AE1543-AE1542)))-1.394571582*AO1543+0.4181414112*AO1542</f>
        <v>9634.78677986759</v>
      </c>
      <c r="AP1542" s="31" t="n">
        <f aca="false">AQ1542+AR1541+'ARIMAX(1,1,1) Model'!$C$19*(AR1541-AR1540)+'ARIMAX(1,1,1) Model'!$C$20*AS1541</f>
        <v>8924.10407729187</v>
      </c>
      <c r="AQ1542" s="31" t="n">
        <f aca="false">'ARIMAX(1,1,1) Model'!$C$6*I1542+'ARIMAX(1,1,1) Model'!$C$7*N1542/1000+'ARIMAX(1,1,1) Model'!$C$8*AD1542+'ARIMAX(1,1,1) Model'!$C$9*AE1542+'ARIMAX(1,1,1) Model'!$C$10*AC1542+'ARIMAX(1,1,1) Model'!$C$11*IF(AND(B1542&gt;='ARIMAX(1,1,1) Model'!$C$25,B1542&lt;='ARIMAX(1,1,1) Model'!$C$26),1,0)+'ARIMAX(1,1,1) Model'!$C$12*E1542/1000+'ARIMAX(1,1,1) Model'!$C$13*V1542+'ARIMAX(1,1,1) Model'!$C$14*A1542+'ARIMAX(1,1,1) Model'!$C$15*SIN(2*PI()*A1542/'ARIMAX(1,1,1) Model'!$C$24)+'ARIMAX(1,1,1) Model'!$C$16*COS(2*PI()*A1542/'ARIMAX(1,1,1) Model'!$C$24)+'ARIMAX(1,1,1) Model'!$C$17*SIN(4*PI()*A1542/'ARIMAX(1,1,1) Model'!$C$24)+'ARIMAX(1,1,1) Model'!$C$18*COS(4*PI()*A1542/'ARIMAX(1,1,1) Model'!$C$24)</f>
        <v>2293.82011592301</v>
      </c>
      <c r="AR1542" s="31" t="n">
        <f aca="false">IF(ISNUMBER(C1542),C1542,AP1542)-AQ1542</f>
        <v>6336.17988407699</v>
      </c>
      <c r="AS1542" s="31" t="n">
        <f aca="false">IF(ISNUMBER(C1542),C1542-AP1542,0)</f>
        <v>-294.104077291871</v>
      </c>
      <c r="AT1542" s="32"/>
      <c r="AU1542" s="33"/>
      <c r="AV1542" s="33"/>
      <c r="AW1542" s="31"/>
      <c r="AX1542" s="31"/>
    </row>
    <row r="1543" customFormat="false" ht="16.5" hidden="false" customHeight="true" outlineLevel="0" collapsed="false">
      <c r="A1543" s="23" t="n">
        <v>1542</v>
      </c>
      <c r="B1543" s="24" t="n">
        <v>44064</v>
      </c>
      <c r="C1543" s="34" t="n">
        <v>9161</v>
      </c>
      <c r="D1543" s="25" t="n">
        <v>3385.858</v>
      </c>
      <c r="E1543" s="25" t="n">
        <v>927000</v>
      </c>
      <c r="F1543" s="25" t="n">
        <v>758497.285714286</v>
      </c>
      <c r="G1543" s="25" t="n">
        <v>42.726</v>
      </c>
      <c r="H1543" s="25" t="n">
        <v>44.792</v>
      </c>
      <c r="I1543" s="25" t="n">
        <v>2.166</v>
      </c>
      <c r="J1543" s="25" t="n">
        <v>19958.291</v>
      </c>
      <c r="K1543" s="25" t="n">
        <v>172152</v>
      </c>
      <c r="L1543" s="25" t="n">
        <v>274</v>
      </c>
      <c r="M1543" s="25" t="n">
        <v>15.182</v>
      </c>
      <c r="N1543" s="25" t="n">
        <v>250330</v>
      </c>
      <c r="O1543" s="25" t="n">
        <v>14049.2</v>
      </c>
      <c r="P1543" s="25" t="n">
        <v>4169625</v>
      </c>
      <c r="Q1543" s="25" t="n">
        <v>325000</v>
      </c>
      <c r="R1543" s="25" t="n">
        <v>20095</v>
      </c>
      <c r="S1543" s="25" t="n">
        <v>14.266</v>
      </c>
      <c r="T1543" s="25" t="n">
        <v>140.7</v>
      </c>
      <c r="U1543" s="25" t="n">
        <v>15</v>
      </c>
      <c r="V1543" s="25" t="n">
        <v>72</v>
      </c>
      <c r="W1543" s="25" t="n">
        <v>117.25498</v>
      </c>
      <c r="X1543" s="25" t="n">
        <v>2.85714285714286</v>
      </c>
      <c r="Y1543" s="25" t="n">
        <v>2.88744616508484</v>
      </c>
      <c r="Z1543" s="25" t="n">
        <v>71.2267913818359</v>
      </c>
      <c r="AA1543" s="25" t="n">
        <v>330513</v>
      </c>
      <c r="AB1543" s="26" t="n">
        <v>51.3</v>
      </c>
      <c r="AC1543" s="27" t="n">
        <v>0</v>
      </c>
      <c r="AD1543" s="28" t="n">
        <v>0</v>
      </c>
      <c r="AE1543" s="28" t="n">
        <v>86.2</v>
      </c>
      <c r="AF1543" s="27"/>
      <c r="AG1543" s="29" t="n">
        <f aca="false">6753.47943187+0.36116788*I1543+0.01252571*N1543-22.85359542*V1543+0.00407811*AA1543-0.00067349*E1543</f>
        <v>8967.90697598808</v>
      </c>
      <c r="AH1543" s="29" t="n">
        <f aca="false">A1543*'Simple Linear Regression'!$B$18+'Simple Linear Regression'!$B$17</f>
        <v>9200.71953032064</v>
      </c>
      <c r="AI1543" s="29" t="n">
        <f aca="false">7491.3971+0.0137554*N1543-0.00058829*E1543-34.3283*V1543+0.30565*L1543+54.6031*M1543</f>
        <v>8830.5363162</v>
      </c>
      <c r="AJ1543" s="29" t="n">
        <f aca="false">7491.3971-0.00058829*E1543+0.30565*L1543+54.6031*M1543+0.0137554*N1543-34.3283*V1543</f>
        <v>8830.5363162</v>
      </c>
      <c r="AK1543" s="30" t="n">
        <f aca="false">11611.58410651-152.38769329*I817+0.00324611*N817-2.92151591*V817-0.00770426*AA817-0.00077781*E817</f>
        <v>9282.04712886487</v>
      </c>
      <c r="AL1543" s="29" t="n">
        <f aca="false">2192.59+2373.87*I1543+0.0316653*N1543-15.7623*V1543+0.00202406*AA1543-0.000740146*E1543-0.00963493*(I1543*N1543)</f>
        <v>8884.9427195146</v>
      </c>
      <c r="AM1543" s="30" t="n">
        <f aca="false">5205.907083+122.0638992*I1543+13.609808*(N1543/1000)-1.245906883*AD1543+0.7746840854*AE1543-134.2474226*AC1543-1547.125689*IF(AND(B1543&gt;=DATE(2020,3,20),B1543&lt;=DATE(2020,6,26)),1,0)</f>
        <v>8944.01849346868</v>
      </c>
      <c r="AN1543" s="30" t="n">
        <f aca="false">IF(ISNUMBER(C1544),C1544,AN1544)-0.8328750492*(AD1545-AD1544)+3.274150872*(AE1545-AE1544)+0.7954612886*((IF(ISNUMBER(C1544),C1544,AN1544)-IF(ISNUMBER(C1543),C1543,AN1543))-(-0.8328750492*(AD1544-AD1543)+3.274150872*(AE1544-AE1543)))-1.394571582*AO1544+0.4181414112*AO1543</f>
        <v>8385.9203116464</v>
      </c>
      <c r="AP1543" s="31" t="n">
        <f aca="false">AQ1543+AR1542+'ARIMAX(1,1,1) Model'!$C$19*(AR1542-AR1541)+'ARIMAX(1,1,1) Model'!$C$20*AS1542</f>
        <v>8814.97955595145</v>
      </c>
      <c r="AQ1543" s="31" t="n">
        <f aca="false">'ARIMAX(1,1,1) Model'!$C$6*I1543+'ARIMAX(1,1,1) Model'!$C$7*N1543/1000+'ARIMAX(1,1,1) Model'!$C$8*AD1543+'ARIMAX(1,1,1) Model'!$C$9*AE1543+'ARIMAX(1,1,1) Model'!$C$10*AC1543+'ARIMAX(1,1,1) Model'!$C$11*IF(AND(B1543&gt;='ARIMAX(1,1,1) Model'!$C$25,B1543&lt;='ARIMAX(1,1,1) Model'!$C$26),1,0)+'ARIMAX(1,1,1) Model'!$C$12*E1543/1000+'ARIMAX(1,1,1) Model'!$C$13*V1543+'ARIMAX(1,1,1) Model'!$C$14*A1543+'ARIMAX(1,1,1) Model'!$C$15*SIN(2*PI()*A1543/'ARIMAX(1,1,1) Model'!$C$24)+'ARIMAX(1,1,1) Model'!$C$16*COS(2*PI()*A1543/'ARIMAX(1,1,1) Model'!$C$24)+'ARIMAX(1,1,1) Model'!$C$17*SIN(4*PI()*A1543/'ARIMAX(1,1,1) Model'!$C$24)+'ARIMAX(1,1,1) Model'!$C$18*COS(4*PI()*A1543/'ARIMAX(1,1,1) Model'!$C$24)</f>
        <v>2252.38196287973</v>
      </c>
      <c r="AR1543" s="31" t="n">
        <f aca="false">IF(ISNUMBER(C1543),C1543,AP1543)-AQ1543</f>
        <v>6908.61803712028</v>
      </c>
      <c r="AS1543" s="31" t="n">
        <f aca="false">IF(ISNUMBER(C1543),C1543-AP1543,0)</f>
        <v>346.020444048547</v>
      </c>
      <c r="AT1543" s="32"/>
      <c r="AU1543" s="33"/>
      <c r="AV1543" s="33"/>
      <c r="AW1543" s="31"/>
      <c r="AX1543" s="31"/>
    </row>
    <row r="1544" customFormat="false" ht="16.5" hidden="false" customHeight="true" outlineLevel="0" collapsed="false">
      <c r="A1544" s="23" t="n">
        <v>1543</v>
      </c>
      <c r="B1544" s="24" t="n">
        <v>44071</v>
      </c>
      <c r="C1544" s="34" t="n">
        <v>8786</v>
      </c>
      <c r="D1544" s="25" t="n">
        <v>3469.238</v>
      </c>
      <c r="E1544" s="25" t="n">
        <v>876000</v>
      </c>
      <c r="F1544" s="25" t="n">
        <v>715955.285714286</v>
      </c>
      <c r="G1544" s="25" t="n">
        <v>42.932</v>
      </c>
      <c r="H1544" s="25" t="n">
        <v>45.258</v>
      </c>
      <c r="I1544" s="25" t="n">
        <v>2.182</v>
      </c>
      <c r="J1544" s="25" t="n">
        <v>19958.291</v>
      </c>
      <c r="K1544" s="25" t="n">
        <v>172152</v>
      </c>
      <c r="L1544" s="25" t="n">
        <v>274</v>
      </c>
      <c r="M1544" s="25" t="n">
        <v>15.182</v>
      </c>
      <c r="N1544" s="25" t="n">
        <v>250330</v>
      </c>
      <c r="O1544" s="25" t="n">
        <v>14049.2</v>
      </c>
      <c r="P1544" s="25" t="n">
        <v>4169625</v>
      </c>
      <c r="Q1544" s="25" t="n">
        <v>325000</v>
      </c>
      <c r="R1544" s="25" t="n">
        <v>20095</v>
      </c>
      <c r="S1544" s="25" t="n">
        <v>14.266</v>
      </c>
      <c r="T1544" s="25" t="n">
        <v>140.7</v>
      </c>
      <c r="U1544" s="25" t="n">
        <v>15</v>
      </c>
      <c r="V1544" s="25" t="n">
        <v>72</v>
      </c>
      <c r="W1544" s="25" t="n">
        <v>116.74902</v>
      </c>
      <c r="X1544" s="25" t="n">
        <v>2.85714285714286</v>
      </c>
      <c r="Y1544" s="25" t="n">
        <v>2.88744616508484</v>
      </c>
      <c r="Z1544" s="25" t="n">
        <v>71.2267913818359</v>
      </c>
      <c r="AA1544" s="25" t="n">
        <v>330513</v>
      </c>
      <c r="AB1544" s="26" t="n">
        <v>51.3</v>
      </c>
      <c r="AC1544" s="27" t="n">
        <v>0</v>
      </c>
      <c r="AD1544" s="28" t="n">
        <v>0</v>
      </c>
      <c r="AE1544" s="28" t="n">
        <v>98</v>
      </c>
      <c r="AF1544" s="27"/>
      <c r="AG1544" s="29" t="n">
        <f aca="false">6753.47943187+0.36116788*I1544+0.01252571*N1544-22.85359542*V1544+0.00407811*AA1544-0.00067349*E1544</f>
        <v>9002.26074467416</v>
      </c>
      <c r="AH1544" s="29" t="n">
        <f aca="false">A1544*'Simple Linear Regression'!$B$18+'Simple Linear Regression'!$B$17</f>
        <v>9201.57256740454</v>
      </c>
      <c r="AI1544" s="29" t="n">
        <f aca="false">7491.3971+0.0137554*N1544-0.00058829*E1544-34.3283*V1544+0.30565*L1544+54.6031*M1544</f>
        <v>8860.5391062</v>
      </c>
      <c r="AJ1544" s="29" t="n">
        <f aca="false">7491.3971-0.00058829*E1544+0.30565*L1544+54.6031*M1544+0.0137554*N1544-34.3283*V1544</f>
        <v>8860.5391062</v>
      </c>
      <c r="AK1544" s="30" t="n">
        <f aca="false">11611.58410651-152.38769329*I818+0.00324611*N818-2.92151591*V818-0.00770426*AA818-0.00077781*E818</f>
        <v>9304.07031436638</v>
      </c>
      <c r="AL1544" s="29" t="n">
        <f aca="false">2192.59+2373.87*I1544+0.0316653*N1544-15.7623*V1544+0.00202406*AA1544-0.000740146*E1544-0.00963493*(I1544*N1544)</f>
        <v>8922.0814930842</v>
      </c>
      <c r="AM1544" s="30" t="n">
        <f aca="false">5205.907083+122.0638992*I1544+13.609808*(N1544/1000)-1.245906883*AD1544+0.7746840854*AE1544-134.2474226*AC1544-1547.125689*IF(AND(B1544&gt;=DATE(2020,3,20),B1544&lt;=DATE(2020,6,26)),1,0)</f>
        <v>8955.1127880636</v>
      </c>
      <c r="AN1544" s="30" t="n">
        <f aca="false">IF(ISNUMBER(C1545),C1545,AN1545)-0.8328750492*(AD1546-AD1545)+3.274150872*(AE1546-AE1545)+0.7954612886*((IF(ISNUMBER(C1545),C1545,AN1545)-IF(ISNUMBER(C1544),C1544,AN1544))-(-0.8328750492*(AD1545-AD1544)+3.274150872*(AE1545-AE1544)))-1.394571582*AO1545+0.4181414112*AO1544</f>
        <v>8106.20266359379</v>
      </c>
      <c r="AP1544" s="31" t="n">
        <f aca="false">AQ1544+AR1543+'ARIMAX(1,1,1) Model'!$C$19*(AR1543-AR1542)+'ARIMAX(1,1,1) Model'!$C$20*AS1543</f>
        <v>8956.39683207698</v>
      </c>
      <c r="AQ1544" s="31" t="n">
        <f aca="false">'ARIMAX(1,1,1) Model'!$C$6*I1544+'ARIMAX(1,1,1) Model'!$C$7*N1544/1000+'ARIMAX(1,1,1) Model'!$C$8*AD1544+'ARIMAX(1,1,1) Model'!$C$9*AE1544+'ARIMAX(1,1,1) Model'!$C$10*AC1544+'ARIMAX(1,1,1) Model'!$C$11*IF(AND(B1544&gt;='ARIMAX(1,1,1) Model'!$C$25,B1544&lt;='ARIMAX(1,1,1) Model'!$C$26),1,0)+'ARIMAX(1,1,1) Model'!$C$12*E1544/1000+'ARIMAX(1,1,1) Model'!$C$13*V1544+'ARIMAX(1,1,1) Model'!$C$14*A1544+'ARIMAX(1,1,1) Model'!$C$15*SIN(2*PI()*A1544/'ARIMAX(1,1,1) Model'!$C$24)+'ARIMAX(1,1,1) Model'!$C$16*COS(2*PI()*A1544/'ARIMAX(1,1,1) Model'!$C$24)+'ARIMAX(1,1,1) Model'!$C$17*SIN(4*PI()*A1544/'ARIMAX(1,1,1) Model'!$C$24)+'ARIMAX(1,1,1) Model'!$C$18*COS(4*PI()*A1544/'ARIMAX(1,1,1) Model'!$C$24)</f>
        <v>2303.39524918678</v>
      </c>
      <c r="AR1544" s="31" t="n">
        <f aca="false">IF(ISNUMBER(C1544),C1544,AP1544)-AQ1544</f>
        <v>6482.60475081322</v>
      </c>
      <c r="AS1544" s="31" t="n">
        <f aca="false">IF(ISNUMBER(C1544),C1544-AP1544,0)</f>
        <v>-170.396832076984</v>
      </c>
      <c r="AT1544" s="32"/>
      <c r="AU1544" s="33"/>
      <c r="AV1544" s="33"/>
      <c r="AW1544" s="31"/>
      <c r="AX1544" s="31"/>
    </row>
    <row r="1545" customFormat="false" ht="16.5" hidden="false" customHeight="true" outlineLevel="0" collapsed="false">
      <c r="A1545" s="23" t="n">
        <v>1544</v>
      </c>
      <c r="B1545" s="24" t="n">
        <v>44078</v>
      </c>
      <c r="C1545" s="34" t="n">
        <v>8390</v>
      </c>
      <c r="D1545" s="25" t="n">
        <v>3497.964</v>
      </c>
      <c r="E1545" s="25" t="n">
        <v>881000</v>
      </c>
      <c r="F1545" s="25" t="n">
        <v>763305.857142857</v>
      </c>
      <c r="G1545" s="25" t="n">
        <v>41.842</v>
      </c>
      <c r="H1545" s="25" t="n">
        <v>43.06</v>
      </c>
      <c r="I1545" s="25" t="n">
        <v>2.222</v>
      </c>
      <c r="J1545" s="25" t="n">
        <v>19958.291</v>
      </c>
      <c r="K1545" s="25" t="n">
        <v>172152</v>
      </c>
      <c r="L1545" s="25" t="n">
        <v>274</v>
      </c>
      <c r="M1545" s="25" t="n">
        <v>15.182</v>
      </c>
      <c r="N1545" s="25" t="n">
        <v>250330</v>
      </c>
      <c r="O1545" s="25" t="n">
        <v>14049.2</v>
      </c>
      <c r="P1545" s="25" t="n">
        <v>4169625</v>
      </c>
      <c r="Q1545" s="25" t="n">
        <v>325000</v>
      </c>
      <c r="R1545" s="25" t="n">
        <v>20095</v>
      </c>
      <c r="S1545" s="25" t="n">
        <v>14.266</v>
      </c>
      <c r="T1545" s="25" t="n">
        <v>140.7</v>
      </c>
      <c r="U1545" s="25" t="n">
        <v>15</v>
      </c>
      <c r="V1545" s="25" t="n">
        <v>76.4</v>
      </c>
      <c r="W1545" s="25" t="n">
        <v>116.58866</v>
      </c>
      <c r="X1545" s="25" t="n">
        <v>2.85714285714286</v>
      </c>
      <c r="Y1545" s="25" t="n">
        <v>2.88744616508484</v>
      </c>
      <c r="Z1545" s="25" t="n">
        <v>71.2267913818359</v>
      </c>
      <c r="AA1545" s="25" t="n">
        <v>330513</v>
      </c>
      <c r="AB1545" s="26" t="n">
        <v>51.3</v>
      </c>
      <c r="AC1545" s="27" t="n">
        <v>0</v>
      </c>
      <c r="AD1545" s="28" t="n">
        <v>0</v>
      </c>
      <c r="AE1545" s="28" t="n">
        <v>76.3</v>
      </c>
      <c r="AF1545" s="27"/>
      <c r="AG1545" s="29" t="n">
        <f aca="false">6753.47943187+0.36116788*I1545+0.01252571*N1545-22.85359542*V1545+0.00407811*AA1545-0.00067349*E1545</f>
        <v>8898.35192154136</v>
      </c>
      <c r="AH1545" s="29" t="n">
        <f aca="false">A1545*'Simple Linear Regression'!$B$18+'Simple Linear Regression'!$B$17</f>
        <v>9202.42560448844</v>
      </c>
      <c r="AI1545" s="29" t="n">
        <f aca="false">7491.3971+0.0137554*N1545-0.00058829*E1545-34.3283*V1545+0.30565*L1545+54.6031*M1545</f>
        <v>8706.5531362</v>
      </c>
      <c r="AJ1545" s="29" t="n">
        <f aca="false">7491.3971-0.00058829*E1545+0.30565*L1545+54.6031*M1545+0.0137554*N1545-34.3283*V1545</f>
        <v>8706.5531362</v>
      </c>
      <c r="AK1545" s="30" t="n">
        <f aca="false">11611.58410651-152.38769329*I819+0.00324611*N819-2.92151591*V819-0.00770426*AA819-0.00077781*E819</f>
        <v>9323.6715354651</v>
      </c>
      <c r="AL1545" s="29" t="n">
        <f aca="false">2192.59+2373.87*I1545+0.0316653*N1545-15.7623*V1545+0.00202406*AA1545-0.000740146*E1545-0.00963493*(I1545*N1545)</f>
        <v>8847.5049620082</v>
      </c>
      <c r="AM1545" s="30" t="n">
        <f aca="false">5205.907083+122.0638992*I1545+13.609808*(N1545/1000)-1.245906883*AD1545+0.7746840854*AE1545-134.2474226*AC1545-1547.125689*IF(AND(B1545&gt;=DATE(2020,3,20),B1545&lt;=DATE(2020,6,26)),1,0)</f>
        <v>8943.18469937842</v>
      </c>
      <c r="AN1545" s="30" t="n">
        <f aca="false">IF(ISNUMBER(C1546),C1546,AN1546)-0.8328750492*(AD1547-AD1546)+3.274150872*(AE1547-AE1546)+0.7954612886*((IF(ISNUMBER(C1546),C1546,AN1546)-IF(ISNUMBER(C1545),C1545,AN1545))-(-0.8328750492*(AD1546-AD1545)+3.274150872*(AE1546-AE1545)))-1.394571582*AO1546+0.4181414112*AO1545</f>
        <v>8508.74931240983</v>
      </c>
      <c r="AP1545" s="31" t="n">
        <f aca="false">AQ1545+AR1544+'ARIMAX(1,1,1) Model'!$C$19*(AR1544-AR1543)+'ARIMAX(1,1,1) Model'!$C$20*AS1544</f>
        <v>8877.89194277558</v>
      </c>
      <c r="AQ1545" s="31" t="n">
        <f aca="false">'ARIMAX(1,1,1) Model'!$C$6*I1545+'ARIMAX(1,1,1) Model'!$C$7*N1545/1000+'ARIMAX(1,1,1) Model'!$C$8*AD1545+'ARIMAX(1,1,1) Model'!$C$9*AE1545+'ARIMAX(1,1,1) Model'!$C$10*AC1545+'ARIMAX(1,1,1) Model'!$C$11*IF(AND(B1545&gt;='ARIMAX(1,1,1) Model'!$C$25,B1545&lt;='ARIMAX(1,1,1) Model'!$C$26),1,0)+'ARIMAX(1,1,1) Model'!$C$12*E1545/1000+'ARIMAX(1,1,1) Model'!$C$13*V1545+'ARIMAX(1,1,1) Model'!$C$14*A1545+'ARIMAX(1,1,1) Model'!$C$15*SIN(2*PI()*A1545/'ARIMAX(1,1,1) Model'!$C$24)+'ARIMAX(1,1,1) Model'!$C$16*COS(2*PI()*A1545/'ARIMAX(1,1,1) Model'!$C$24)+'ARIMAX(1,1,1) Model'!$C$17*SIN(4*PI()*A1545/'ARIMAX(1,1,1) Model'!$C$24)+'ARIMAX(1,1,1) Model'!$C$18*COS(4*PI()*A1545/'ARIMAX(1,1,1) Model'!$C$24)</f>
        <v>2283.46559310677</v>
      </c>
      <c r="AR1545" s="31" t="n">
        <f aca="false">IF(ISNUMBER(C1545),C1545,AP1545)-AQ1545</f>
        <v>6106.53440689323</v>
      </c>
      <c r="AS1545" s="31" t="n">
        <f aca="false">IF(ISNUMBER(C1545),C1545-AP1545,0)</f>
        <v>-487.891942775575</v>
      </c>
      <c r="AT1545" s="32"/>
      <c r="AU1545" s="33"/>
      <c r="AV1545" s="33"/>
      <c r="AW1545" s="31"/>
      <c r="AX1545" s="31"/>
    </row>
    <row r="1546" customFormat="false" ht="16.5" hidden="false" customHeight="true" outlineLevel="0" collapsed="false">
      <c r="A1546" s="23" t="n">
        <v>1545</v>
      </c>
      <c r="B1546" s="24" t="n">
        <v>44085</v>
      </c>
      <c r="C1546" s="34" t="n">
        <v>8478</v>
      </c>
      <c r="D1546" s="25" t="n">
        <v>3352.74</v>
      </c>
      <c r="E1546" s="25" t="n">
        <v>892000</v>
      </c>
      <c r="F1546" s="25" t="n">
        <v>767507.285714286</v>
      </c>
      <c r="G1546" s="25" t="n">
        <v>37.375</v>
      </c>
      <c r="H1546" s="25" t="n">
        <v>39.45</v>
      </c>
      <c r="I1546" s="25" t="n">
        <v>2.211</v>
      </c>
      <c r="J1546" s="25" t="n">
        <v>19958.291</v>
      </c>
      <c r="K1546" s="25" t="n">
        <v>201375</v>
      </c>
      <c r="L1546" s="25" t="n">
        <v>255</v>
      </c>
      <c r="M1546" s="25" t="n">
        <v>15.182</v>
      </c>
      <c r="N1546" s="25" t="n">
        <v>250330</v>
      </c>
      <c r="O1546" s="25" t="n">
        <v>14307.2</v>
      </c>
      <c r="P1546" s="25" t="n">
        <v>4169625</v>
      </c>
      <c r="Q1546" s="25" t="n">
        <v>325000</v>
      </c>
      <c r="R1546" s="25" t="n">
        <v>20095</v>
      </c>
      <c r="S1546" s="25" t="n">
        <v>14.266</v>
      </c>
      <c r="T1546" s="25" t="n">
        <v>140.7</v>
      </c>
      <c r="U1546" s="25" t="n">
        <v>15</v>
      </c>
      <c r="V1546" s="25" t="n">
        <v>76.4</v>
      </c>
      <c r="W1546" s="25" t="n">
        <v>115.89218</v>
      </c>
      <c r="X1546" s="25" t="n">
        <v>2.85714285714286</v>
      </c>
      <c r="Y1546" s="25" t="n">
        <v>2.88744616508484</v>
      </c>
      <c r="Z1546" s="25" t="n">
        <v>71.2267913818359</v>
      </c>
      <c r="AA1546" s="25" t="n">
        <v>330513</v>
      </c>
      <c r="AB1546" s="26" t="n">
        <v>48.56</v>
      </c>
      <c r="AC1546" s="27" t="n">
        <v>1</v>
      </c>
      <c r="AD1546" s="28" t="n">
        <v>1.3</v>
      </c>
      <c r="AE1546" s="28" t="n">
        <v>68.9</v>
      </c>
      <c r="AF1546" s="27"/>
      <c r="AG1546" s="29" t="n">
        <f aca="false">6753.47943187+0.36116788*I1546+0.01252571*N1546-22.85359542*V1546+0.00407811*AA1546-0.00067349*E1546</f>
        <v>8890.93955869468</v>
      </c>
      <c r="AH1546" s="29" t="n">
        <f aca="false">A1546*'Simple Linear Regression'!$B$18+'Simple Linear Regression'!$B$17</f>
        <v>9203.27864157235</v>
      </c>
      <c r="AI1546" s="29" t="n">
        <f aca="false">7491.3971+0.0137554*N1546-0.00058829*E1546-34.3283*V1546+0.30565*L1546+54.6031*M1546</f>
        <v>8694.2745962</v>
      </c>
      <c r="AJ1546" s="29" t="n">
        <f aca="false">7491.3971-0.00058829*E1546+0.30565*L1546+54.6031*M1546+0.0137554*N1546-34.3283*V1546</f>
        <v>8694.2745962</v>
      </c>
      <c r="AK1546" s="30" t="n">
        <f aca="false">11611.58410651-152.38769329*I820+0.00324611*N820-2.92151591*V820-0.00770426*AA820-0.00077781*E820</f>
        <v>9325.69386243631</v>
      </c>
      <c r="AL1546" s="29" t="n">
        <f aca="false">2192.59+2373.87*I1546+0.0316653*N1546-15.7623*V1546+0.00202406*AA1546-0.000740146*E1546-0.00963493*(I1546*N1546)</f>
        <v>8839.7818183041</v>
      </c>
      <c r="AM1546" s="30" t="n">
        <f aca="false">5205.907083+122.0638992*I1546+13.609808*(N1546/1000)-1.245906883*AD1546+0.7746840854*AE1546-134.2474226*AC1546-1547.125689*IF(AND(B1546&gt;=DATE(2020,3,20),B1546&lt;=DATE(2020,6,26)),1,0)</f>
        <v>8800.24223270736</v>
      </c>
      <c r="AN1546" s="30" t="n">
        <f aca="false">IF(ISNUMBER(C1547),C1547,AN1547)-0.8328750492*(AD1548-AD1547)+3.274150872*(AE1548-AE1547)+0.7954612886*((IF(ISNUMBER(C1547),C1547,AN1547)-IF(ISNUMBER(C1546),C1546,AN1546))-(-0.8328750492*(AD1547-AD1546)+3.274150872*(AE1547-AE1546)))-1.394571582*AO1547+0.4181414112*AO1546</f>
        <v>8494.36288236168</v>
      </c>
      <c r="AP1546" s="31" t="n">
        <f aca="false">AQ1546+AR1545+'ARIMAX(1,1,1) Model'!$C$19*(AR1545-AR1544)+'ARIMAX(1,1,1) Model'!$C$20*AS1545</f>
        <v>8647.65076221613</v>
      </c>
      <c r="AQ1546" s="31" t="n">
        <f aca="false">'ARIMAX(1,1,1) Model'!$C$6*I1546+'ARIMAX(1,1,1) Model'!$C$7*N1546/1000+'ARIMAX(1,1,1) Model'!$C$8*AD1546+'ARIMAX(1,1,1) Model'!$C$9*AE1546+'ARIMAX(1,1,1) Model'!$C$10*AC1546+'ARIMAX(1,1,1) Model'!$C$11*IF(AND(B1546&gt;='ARIMAX(1,1,1) Model'!$C$25,B1546&lt;='ARIMAX(1,1,1) Model'!$C$26),1,0)+'ARIMAX(1,1,1) Model'!$C$12*E1546/1000+'ARIMAX(1,1,1) Model'!$C$13*V1546+'ARIMAX(1,1,1) Model'!$C$14*A1546+'ARIMAX(1,1,1) Model'!$C$15*SIN(2*PI()*A1546/'ARIMAX(1,1,1) Model'!$C$24)+'ARIMAX(1,1,1) Model'!$C$16*COS(2*PI()*A1546/'ARIMAX(1,1,1) Model'!$C$24)+'ARIMAX(1,1,1) Model'!$C$17*SIN(4*PI()*A1546/'ARIMAX(1,1,1) Model'!$C$24)+'ARIMAX(1,1,1) Model'!$C$18*COS(4*PI()*A1546/'ARIMAX(1,1,1) Model'!$C$24)</f>
        <v>2138.65163229195</v>
      </c>
      <c r="AR1546" s="31" t="n">
        <f aca="false">IF(ISNUMBER(C1546),C1546,AP1546)-AQ1546</f>
        <v>6339.34836770805</v>
      </c>
      <c r="AS1546" s="31" t="n">
        <f aca="false">IF(ISNUMBER(C1546),C1546-AP1546,0)</f>
        <v>-169.650762216128</v>
      </c>
      <c r="AT1546" s="32"/>
      <c r="AU1546" s="33"/>
      <c r="AV1546" s="33"/>
      <c r="AW1546" s="31"/>
      <c r="AX1546" s="31"/>
    </row>
    <row r="1547" customFormat="false" ht="16.5" hidden="false" customHeight="true" outlineLevel="0" collapsed="false">
      <c r="A1547" s="23" t="n">
        <v>1546</v>
      </c>
      <c r="B1547" s="24" t="n">
        <v>44092</v>
      </c>
      <c r="C1547" s="34" t="n">
        <v>8515</v>
      </c>
      <c r="D1547" s="25" t="n">
        <v>3369.342</v>
      </c>
      <c r="E1547" s="25" t="n">
        <v>861000</v>
      </c>
      <c r="F1547" s="25" t="n">
        <v>732193.857142857</v>
      </c>
      <c r="G1547" s="25" t="n">
        <v>39.554</v>
      </c>
      <c r="H1547" s="25" t="n">
        <v>40.77</v>
      </c>
      <c r="I1547" s="25" t="n">
        <v>2.183</v>
      </c>
      <c r="J1547" s="25" t="n">
        <v>19958.291</v>
      </c>
      <c r="K1547" s="25" t="n">
        <v>201375</v>
      </c>
      <c r="L1547" s="25" t="n">
        <v>255</v>
      </c>
      <c r="M1547" s="25" t="n">
        <v>16.09</v>
      </c>
      <c r="N1547" s="25" t="n">
        <v>265550</v>
      </c>
      <c r="O1547" s="25" t="n">
        <v>14307.2</v>
      </c>
      <c r="P1547" s="25" t="n">
        <v>4101549</v>
      </c>
      <c r="Q1547" s="25" t="n">
        <v>325000</v>
      </c>
      <c r="R1547" s="25" t="n">
        <v>20095</v>
      </c>
      <c r="S1547" s="25" t="n">
        <v>14.266</v>
      </c>
      <c r="T1547" s="25" t="n">
        <v>140.7</v>
      </c>
      <c r="U1547" s="25" t="n">
        <v>15</v>
      </c>
      <c r="V1547" s="25" t="n">
        <v>76.4</v>
      </c>
      <c r="W1547" s="25" t="n">
        <v>116.139525</v>
      </c>
      <c r="X1547" s="25" t="n">
        <v>2.85714285714286</v>
      </c>
      <c r="Y1547" s="25" t="n">
        <v>3</v>
      </c>
      <c r="Z1547" s="25" t="n">
        <v>69.2906723022461</v>
      </c>
      <c r="AA1547" s="25" t="n">
        <v>330513</v>
      </c>
      <c r="AB1547" s="26" t="n">
        <v>48.56</v>
      </c>
      <c r="AC1547" s="27" t="n">
        <v>0</v>
      </c>
      <c r="AD1547" s="28" t="n">
        <v>4.2</v>
      </c>
      <c r="AE1547" s="28" t="n">
        <v>51.5</v>
      </c>
      <c r="AF1547" s="27"/>
      <c r="AG1547" s="29" t="n">
        <f aca="false">6753.47943187+0.36116788*I1547+0.01252571*N1547-22.85359542*V1547+0.00407811*AA1547-0.00067349*E1547</f>
        <v>9102.44894219404</v>
      </c>
      <c r="AH1547" s="29" t="n">
        <f aca="false">A1547*'Simple Linear Regression'!$B$18+'Simple Linear Regression'!$B$17</f>
        <v>9204.13167865625</v>
      </c>
      <c r="AI1547" s="29" t="n">
        <f aca="false">7491.3971+0.0137554*N1547-0.00058829*E1547-34.3283*V1547+0.30565*L1547+54.6031*M1547</f>
        <v>8971.448389</v>
      </c>
      <c r="AJ1547" s="29" t="n">
        <f aca="false">7491.3971-0.00058829*E1547+0.30565*L1547+54.6031*M1547+0.0137554*N1547-34.3283*V1547</f>
        <v>8971.448389</v>
      </c>
      <c r="AK1547" s="30" t="n">
        <f aca="false">11611.58410651-152.38769329*I821+0.00324611*N821-2.92151591*V821-0.00770426*AA821-0.00077781*E821</f>
        <v>9345.37764805146</v>
      </c>
      <c r="AL1547" s="29" t="n">
        <f aca="false">2192.59+2373.87*I1547+0.0316653*N1547-15.7623*V1547+0.00202406*AA1547-0.000740146*E1547-0.00963493*(I1547*N1547)</f>
        <v>9025.6143327255</v>
      </c>
      <c r="AM1547" s="30" t="n">
        <f aca="false">5205.907083+122.0638992*I1547+13.609808*(N1547/1000)-1.245906883*AD1547+0.7746840854*AE1547-134.2474226*AC1547-1547.125689*IF(AND(B1547&gt;=DATE(2020,3,20),B1547&lt;=DATE(2020,6,26)),1,0)</f>
        <v>9121.1205108431</v>
      </c>
      <c r="AN1547" s="30" t="n">
        <f aca="false">IF(ISNUMBER(C1548),C1548,AN1548)-0.8328750492*(AD1549-AD1548)+3.274150872*(AE1549-AE1548)+0.7954612886*((IF(ISNUMBER(C1548),C1548,AN1548)-IF(ISNUMBER(C1547),C1547,AN1547))-(-0.8328750492*(AD1548-AD1547)+3.274150872*(AE1548-AE1547)))-1.394571582*AO1548+0.4181414112*AO1547</f>
        <v>8652.70113077343</v>
      </c>
      <c r="AP1547" s="31" t="n">
        <f aca="false">AQ1547+AR1546+'ARIMAX(1,1,1) Model'!$C$19*(AR1546-AR1545)+'ARIMAX(1,1,1) Model'!$C$20*AS1546</f>
        <v>8748.03324176143</v>
      </c>
      <c r="AQ1547" s="31" t="n">
        <f aca="false">'ARIMAX(1,1,1) Model'!$C$6*I1547+'ARIMAX(1,1,1) Model'!$C$7*N1547/1000+'ARIMAX(1,1,1) Model'!$C$8*AD1547+'ARIMAX(1,1,1) Model'!$C$9*AE1547+'ARIMAX(1,1,1) Model'!$C$10*AC1547+'ARIMAX(1,1,1) Model'!$C$11*IF(AND(B1547&gt;='ARIMAX(1,1,1) Model'!$C$25,B1547&lt;='ARIMAX(1,1,1) Model'!$C$26),1,0)+'ARIMAX(1,1,1) Model'!$C$12*E1547/1000+'ARIMAX(1,1,1) Model'!$C$13*V1547+'ARIMAX(1,1,1) Model'!$C$14*A1547+'ARIMAX(1,1,1) Model'!$C$15*SIN(2*PI()*A1547/'ARIMAX(1,1,1) Model'!$C$24)+'ARIMAX(1,1,1) Model'!$C$16*COS(2*PI()*A1547/'ARIMAX(1,1,1) Model'!$C$24)+'ARIMAX(1,1,1) Model'!$C$17*SIN(4*PI()*A1547/'ARIMAX(1,1,1) Model'!$C$24)+'ARIMAX(1,1,1) Model'!$C$18*COS(4*PI()*A1547/'ARIMAX(1,1,1) Model'!$C$24)</f>
        <v>2233.2782957607</v>
      </c>
      <c r="AR1547" s="31" t="n">
        <f aca="false">IF(ISNUMBER(C1547),C1547,AP1547)-AQ1547</f>
        <v>6281.7217042393</v>
      </c>
      <c r="AS1547" s="31" t="n">
        <f aca="false">IF(ISNUMBER(C1547),C1547-AP1547,0)</f>
        <v>-233.033241761434</v>
      </c>
      <c r="AT1547" s="32"/>
      <c r="AU1547" s="33"/>
      <c r="AV1547" s="33"/>
      <c r="AW1547" s="31"/>
      <c r="AX1547" s="31"/>
    </row>
    <row r="1548" customFormat="false" ht="16.5" hidden="false" customHeight="true" outlineLevel="0" collapsed="false">
      <c r="A1548" s="23" t="n">
        <v>1547</v>
      </c>
      <c r="B1548" s="24" t="n">
        <v>44099</v>
      </c>
      <c r="C1548" s="34" t="n">
        <v>8529</v>
      </c>
      <c r="D1548" s="25" t="n">
        <v>3275.72</v>
      </c>
      <c r="E1548" s="25" t="n">
        <v>859000</v>
      </c>
      <c r="F1548" s="25" t="n">
        <v>766506.285714286</v>
      </c>
      <c r="G1548" s="25" t="n">
        <v>39.78</v>
      </c>
      <c r="H1548" s="25" t="n">
        <v>40.89</v>
      </c>
      <c r="I1548" s="25" t="n">
        <v>2.168</v>
      </c>
      <c r="J1548" s="25" t="n">
        <v>19958.291</v>
      </c>
      <c r="K1548" s="25" t="n">
        <v>201375</v>
      </c>
      <c r="L1548" s="25" t="n">
        <v>255</v>
      </c>
      <c r="M1548" s="25" t="n">
        <v>16.09</v>
      </c>
      <c r="N1548" s="25" t="n">
        <v>265550</v>
      </c>
      <c r="O1548" s="25" t="n">
        <v>14307.2</v>
      </c>
      <c r="P1548" s="25" t="n">
        <v>4101549</v>
      </c>
      <c r="Q1548" s="25" t="n">
        <v>325000</v>
      </c>
      <c r="R1548" s="25" t="n">
        <v>20095</v>
      </c>
      <c r="S1548" s="25" t="n">
        <v>14.266</v>
      </c>
      <c r="T1548" s="25" t="n">
        <v>140.7</v>
      </c>
      <c r="U1548" s="25" t="n">
        <v>15</v>
      </c>
      <c r="V1548" s="25" t="n">
        <v>76.4</v>
      </c>
      <c r="W1548" s="25" t="n">
        <v>115.4532</v>
      </c>
      <c r="X1548" s="25" t="n">
        <v>2.85714285714286</v>
      </c>
      <c r="Y1548" s="25" t="n">
        <v>3</v>
      </c>
      <c r="Z1548" s="25" t="n">
        <v>69.2906723022461</v>
      </c>
      <c r="AA1548" s="25" t="n">
        <v>330513</v>
      </c>
      <c r="AB1548" s="26" t="n">
        <v>48.56</v>
      </c>
      <c r="AC1548" s="27" t="n">
        <v>0</v>
      </c>
      <c r="AD1548" s="28" t="n">
        <v>14.5</v>
      </c>
      <c r="AE1548" s="28" t="n">
        <v>24.4</v>
      </c>
      <c r="AF1548" s="27"/>
      <c r="AG1548" s="29" t="n">
        <f aca="false">6753.47943187+0.36116788*I1548+0.01252571*N1548-22.85359542*V1548+0.00407811*AA1548-0.00067349*E1548</f>
        <v>9103.79050467584</v>
      </c>
      <c r="AH1548" s="29" t="n">
        <f aca="false">A1548*'Simple Linear Regression'!$B$18+'Simple Linear Regression'!$B$17</f>
        <v>9204.98471574016</v>
      </c>
      <c r="AI1548" s="29" t="n">
        <f aca="false">7491.3971+0.0137554*N1548-0.00058829*E1548-34.3283*V1548+0.30565*L1548+54.6031*M1548</f>
        <v>8972.624969</v>
      </c>
      <c r="AJ1548" s="29" t="n">
        <f aca="false">7491.3971-0.00058829*E1548+0.30565*L1548+54.6031*M1548+0.0137554*N1548-34.3283*V1548</f>
        <v>8972.624969</v>
      </c>
      <c r="AK1548" s="30" t="n">
        <f aca="false">11611.58410651-152.38769329*I822+0.00324611*N822-2.92151591*V822-0.00770426*AA822-0.00077781*E822</f>
        <v>9341.89814653068</v>
      </c>
      <c r="AL1548" s="29" t="n">
        <f aca="false">2192.59+2373.87*I1548+0.0316653*N1548-15.7623*V1548+0.00202406*AA1548-0.000740146*E1548-0.00963493*(I1548*N1548)</f>
        <v>9029.864909648</v>
      </c>
      <c r="AM1548" s="30" t="n">
        <f aca="false">5205.907083+122.0638992*I1548+13.609808*(N1548/1000)-1.245906883*AD1548+0.7746840854*AE1548-134.2474226*AC1548-1547.125689*IF(AND(B1548&gt;=DATE(2020,3,20),B1548&lt;=DATE(2020,6,26)),1,0)</f>
        <v>9085.46277274586</v>
      </c>
      <c r="AN1548" s="30" t="n">
        <f aca="false">IF(ISNUMBER(C1549),C1549,AN1549)-0.8328750492*(AD1550-AD1549)+3.274150872*(AE1550-AE1549)+0.7954612886*((IF(ISNUMBER(C1549),C1549,AN1549)-IF(ISNUMBER(C1548),C1548,AN1548))-(-0.8328750492*(AD1549-AD1548)+3.274150872*(AE1549-AE1548)))-1.394571582*AO1549+0.4181414112*AO1548</f>
        <v>9112.77534388793</v>
      </c>
      <c r="AP1548" s="31" t="n">
        <f aca="false">AQ1548+AR1547+'ARIMAX(1,1,1) Model'!$C$19*(AR1547-AR1546)+'ARIMAX(1,1,1) Model'!$C$20*AS1547</f>
        <v>8646.12727576477</v>
      </c>
      <c r="AQ1548" s="31" t="n">
        <f aca="false">'ARIMAX(1,1,1) Model'!$C$6*I1548+'ARIMAX(1,1,1) Model'!$C$7*N1548/1000+'ARIMAX(1,1,1) Model'!$C$8*AD1548+'ARIMAX(1,1,1) Model'!$C$9*AE1548+'ARIMAX(1,1,1) Model'!$C$10*AC1548+'ARIMAX(1,1,1) Model'!$C$11*IF(AND(B1548&gt;='ARIMAX(1,1,1) Model'!$C$25,B1548&lt;='ARIMAX(1,1,1) Model'!$C$26),1,0)+'ARIMAX(1,1,1) Model'!$C$12*E1548/1000+'ARIMAX(1,1,1) Model'!$C$13*V1548+'ARIMAX(1,1,1) Model'!$C$14*A1548+'ARIMAX(1,1,1) Model'!$C$15*SIN(2*PI()*A1548/'ARIMAX(1,1,1) Model'!$C$24)+'ARIMAX(1,1,1) Model'!$C$16*COS(2*PI()*A1548/'ARIMAX(1,1,1) Model'!$C$24)+'ARIMAX(1,1,1) Model'!$C$17*SIN(4*PI()*A1548/'ARIMAX(1,1,1) Model'!$C$24)+'ARIMAX(1,1,1) Model'!$C$18*COS(4*PI()*A1548/'ARIMAX(1,1,1) Model'!$C$24)</f>
        <v>2160.27662152376</v>
      </c>
      <c r="AR1548" s="31" t="n">
        <f aca="false">IF(ISNUMBER(C1548),C1548,AP1548)-AQ1548</f>
        <v>6368.72337847624</v>
      </c>
      <c r="AS1548" s="31" t="n">
        <f aca="false">IF(ISNUMBER(C1548),C1548-AP1548,0)</f>
        <v>-117.127275764768</v>
      </c>
      <c r="AT1548" s="32"/>
      <c r="AU1548" s="33"/>
      <c r="AV1548" s="33"/>
      <c r="AW1548" s="31"/>
      <c r="AX1548" s="31"/>
    </row>
    <row r="1549" customFormat="false" ht="16.5" hidden="false" customHeight="true" outlineLevel="0" collapsed="false">
      <c r="A1549" s="23" t="n">
        <v>1548</v>
      </c>
      <c r="B1549" s="24" t="n">
        <v>44106</v>
      </c>
      <c r="C1549" s="34" t="n">
        <v>8896</v>
      </c>
      <c r="D1549" s="25" t="n">
        <v>3355.862</v>
      </c>
      <c r="E1549" s="25" t="n">
        <v>795000</v>
      </c>
      <c r="F1549" s="25" t="n">
        <v>789301.714285714</v>
      </c>
      <c r="G1549" s="25" t="n">
        <v>38.992</v>
      </c>
      <c r="H1549" s="25" t="n">
        <v>39.994</v>
      </c>
      <c r="I1549" s="25" t="n">
        <v>2.169</v>
      </c>
      <c r="J1549" s="25" t="n">
        <v>19958.291</v>
      </c>
      <c r="K1549" s="25" t="n">
        <v>201375</v>
      </c>
      <c r="L1549" s="25" t="n">
        <v>255</v>
      </c>
      <c r="M1549" s="25" t="n">
        <v>16.09</v>
      </c>
      <c r="N1549" s="25" t="n">
        <v>265550</v>
      </c>
      <c r="O1549" s="25" t="n">
        <v>14307.2</v>
      </c>
      <c r="P1549" s="25" t="n">
        <v>4101549</v>
      </c>
      <c r="Q1549" s="25" t="n">
        <v>325000</v>
      </c>
      <c r="R1549" s="25" t="n">
        <v>20095</v>
      </c>
      <c r="S1549" s="25" t="n">
        <v>14.266</v>
      </c>
      <c r="T1549" s="25" t="n">
        <v>140.7</v>
      </c>
      <c r="U1549" s="25" t="n">
        <v>15</v>
      </c>
      <c r="V1549" s="25" t="n">
        <v>76.4</v>
      </c>
      <c r="W1549" s="25" t="n">
        <v>117.11792</v>
      </c>
      <c r="X1549" s="25" t="n">
        <v>2.85714285714286</v>
      </c>
      <c r="Y1549" s="25" t="n">
        <v>3</v>
      </c>
      <c r="Z1549" s="25" t="n">
        <v>69.2906723022461</v>
      </c>
      <c r="AA1549" s="25" t="n">
        <v>330513</v>
      </c>
      <c r="AB1549" s="26" t="n">
        <v>48.56</v>
      </c>
      <c r="AC1549" s="27" t="n">
        <v>0</v>
      </c>
      <c r="AD1549" s="28" t="n">
        <v>17.1</v>
      </c>
      <c r="AE1549" s="28" t="n">
        <v>35.8</v>
      </c>
      <c r="AF1549" s="27"/>
      <c r="AG1549" s="29" t="n">
        <f aca="false">6753.47943187+0.36116788*I1549+0.01252571*N1549-22.85359542*V1549+0.00407811*AA1549-0.00067349*E1549</f>
        <v>9146.89422584372</v>
      </c>
      <c r="AH1549" s="29" t="n">
        <f aca="false">A1549*'Simple Linear Regression'!$B$18+'Simple Linear Regression'!$B$17</f>
        <v>9205.83775282406</v>
      </c>
      <c r="AI1549" s="29" t="n">
        <f aca="false">7491.3971+0.0137554*N1549-0.00058829*E1549-34.3283*V1549+0.30565*L1549+54.6031*M1549</f>
        <v>9010.275529</v>
      </c>
      <c r="AJ1549" s="29" t="n">
        <f aca="false">7491.3971-0.00058829*E1549+0.30565*L1549+54.6031*M1549+0.0137554*N1549-34.3283*V1549</f>
        <v>9010.275529</v>
      </c>
      <c r="AK1549" s="30" t="n">
        <f aca="false">11611.58410651-152.38769329*I823+0.00324611*N823-2.92151591*V823-0.00770426*AA823-0.00077781*E823</f>
        <v>9328.70711959778</v>
      </c>
      <c r="AL1549" s="29" t="n">
        <f aca="false">2192.59+2373.87*I1549+0.0316653*N1549-15.7623*V1549+0.00202406*AA1549-0.000740146*E1549-0.00963493*(I1549*N1549)</f>
        <v>9077.0495679865</v>
      </c>
      <c r="AM1549" s="30" t="n">
        <f aca="false">5205.907083+122.0638992*I1549+13.609808*(N1549/1000)-1.245906883*AD1549+0.7746840854*AE1549-134.2474226*AC1549-1547.125689*IF(AND(B1549&gt;=DATE(2020,3,20),B1549&lt;=DATE(2020,6,26)),1,0)</f>
        <v>9091.17687732282</v>
      </c>
      <c r="AN1549" s="30" t="n">
        <f aca="false">IF(ISNUMBER(C1550),C1550,AN1550)-0.8328750492*(AD1551-AD1550)+3.274150872*(AE1551-AE1550)+0.7954612886*((IF(ISNUMBER(C1550),C1550,AN1550)-IF(ISNUMBER(C1549),C1549,AN1549))-(-0.8328750492*(AD1550-AD1549)+3.274150872*(AE1550-AE1549)))-1.394571582*AO1550+0.4181414112*AO1549</f>
        <v>8391.950423866</v>
      </c>
      <c r="AP1549" s="31" t="n">
        <f aca="false">AQ1549+AR1548+'ARIMAX(1,1,1) Model'!$C$19*(AR1548-AR1547)+'ARIMAX(1,1,1) Model'!$C$20*AS1548</f>
        <v>8721.64893539887</v>
      </c>
      <c r="AQ1549" s="31" t="n">
        <f aca="false">'ARIMAX(1,1,1) Model'!$C$6*I1549+'ARIMAX(1,1,1) Model'!$C$7*N1549/1000+'ARIMAX(1,1,1) Model'!$C$8*AD1549+'ARIMAX(1,1,1) Model'!$C$9*AE1549+'ARIMAX(1,1,1) Model'!$C$10*AC1549+'ARIMAX(1,1,1) Model'!$C$11*IF(AND(B1549&gt;='ARIMAX(1,1,1) Model'!$C$25,B1549&lt;='ARIMAX(1,1,1) Model'!$C$26),1,0)+'ARIMAX(1,1,1) Model'!$C$12*E1549/1000+'ARIMAX(1,1,1) Model'!$C$13*V1549+'ARIMAX(1,1,1) Model'!$C$14*A1549+'ARIMAX(1,1,1) Model'!$C$15*SIN(2*PI()*A1549/'ARIMAX(1,1,1) Model'!$C$24)+'ARIMAX(1,1,1) Model'!$C$16*COS(2*PI()*A1549/'ARIMAX(1,1,1) Model'!$C$24)+'ARIMAX(1,1,1) Model'!$C$17*SIN(4*PI()*A1549/'ARIMAX(1,1,1) Model'!$C$24)+'ARIMAX(1,1,1) Model'!$C$18*COS(4*PI()*A1549/'ARIMAX(1,1,1) Model'!$C$24)</f>
        <v>2239.01581359763</v>
      </c>
      <c r="AR1549" s="31" t="n">
        <f aca="false">IF(ISNUMBER(C1549),C1549,AP1549)-AQ1549</f>
        <v>6656.98418640237</v>
      </c>
      <c r="AS1549" s="31" t="n">
        <f aca="false">IF(ISNUMBER(C1549),C1549-AP1549,0)</f>
        <v>174.351064601135</v>
      </c>
      <c r="AT1549" s="32"/>
      <c r="AU1549" s="33"/>
      <c r="AV1549" s="33"/>
      <c r="AW1549" s="31"/>
      <c r="AX1549" s="31"/>
    </row>
    <row r="1550" customFormat="false" ht="16.5" hidden="false" customHeight="true" outlineLevel="0" collapsed="false">
      <c r="A1550" s="23" t="n">
        <v>1549</v>
      </c>
      <c r="B1550" s="24" t="n">
        <v>44113</v>
      </c>
      <c r="C1550" s="34" t="n">
        <v>8576</v>
      </c>
      <c r="D1550" s="25" t="n">
        <v>3422.598</v>
      </c>
      <c r="E1550" s="25" t="n">
        <v>785000</v>
      </c>
      <c r="F1550" s="25" t="n">
        <v>833382.857142857</v>
      </c>
      <c r="G1550" s="25" t="n">
        <v>40.188</v>
      </c>
      <c r="H1550" s="25" t="n">
        <v>41.06</v>
      </c>
      <c r="I1550" s="25" t="n">
        <v>2.172</v>
      </c>
      <c r="J1550" s="25" t="n">
        <v>19958.291</v>
      </c>
      <c r="K1550" s="25" t="n">
        <v>257199</v>
      </c>
      <c r="L1550" s="25" t="n">
        <v>250</v>
      </c>
      <c r="M1550" s="25" t="n">
        <v>16.09</v>
      </c>
      <c r="N1550" s="25" t="n">
        <v>265550</v>
      </c>
      <c r="O1550" s="25" t="n">
        <v>14462.2</v>
      </c>
      <c r="P1550" s="25" t="n">
        <v>4101549</v>
      </c>
      <c r="Q1550" s="25" t="n">
        <v>325000</v>
      </c>
      <c r="R1550" s="25" t="n">
        <v>20095</v>
      </c>
      <c r="S1550" s="25" t="n">
        <v>14.266</v>
      </c>
      <c r="T1550" s="25" t="n">
        <v>140.7</v>
      </c>
      <c r="U1550" s="25" t="n">
        <v>15</v>
      </c>
      <c r="V1550" s="25" t="n">
        <v>79.6</v>
      </c>
      <c r="W1550" s="25" t="n">
        <v>117.10892</v>
      </c>
      <c r="X1550" s="25" t="n">
        <v>2.85714285714286</v>
      </c>
      <c r="Y1550" s="25" t="n">
        <v>3</v>
      </c>
      <c r="Z1550" s="25" t="n">
        <v>69.2906723022461</v>
      </c>
      <c r="AA1550" s="25" t="n">
        <v>330513</v>
      </c>
      <c r="AB1550" s="26" t="n">
        <v>44.38</v>
      </c>
      <c r="AC1550" s="27" t="n">
        <v>0</v>
      </c>
      <c r="AD1550" s="28" t="n">
        <v>25.8</v>
      </c>
      <c r="AE1550" s="28" t="n">
        <v>23.6</v>
      </c>
      <c r="AF1550" s="27"/>
      <c r="AG1550" s="29" t="n">
        <f aca="false">6753.47943187+0.36116788*I1550+0.01252571*N1550-22.85359542*V1550+0.00407811*AA1550-0.00067349*E1550</f>
        <v>9080.49870400336</v>
      </c>
      <c r="AH1550" s="29" t="n">
        <f aca="false">A1550*'Simple Linear Regression'!$B$18+'Simple Linear Regression'!$B$17</f>
        <v>9206.69078990796</v>
      </c>
      <c r="AI1550" s="29" t="n">
        <f aca="false">7491.3971+0.0137554*N1550-0.00058829*E1550-34.3283*V1550+0.30565*L1550+54.6031*M1550</f>
        <v>8904.779619</v>
      </c>
      <c r="AJ1550" s="29" t="n">
        <f aca="false">7491.3971-0.00058829*E1550+0.30565*L1550+54.6031*M1550+0.0137554*N1550-34.3283*V1550</f>
        <v>8904.779619</v>
      </c>
      <c r="AK1550" s="30" t="n">
        <f aca="false">11611.58410651-152.38769329*I824+0.00324611*N824-2.92151591*V824-0.00770426*AA824-0.00077781*E824</f>
        <v>9336.40532694</v>
      </c>
      <c r="AL1550" s="29" t="n">
        <f aca="false">2192.59+2373.87*I1550+0.0316653*N1550-15.7623*V1550+0.00202406*AA1550-0.000740146*E1550-0.00963493*(I1550*N1550)</f>
        <v>9033.457611002</v>
      </c>
      <c r="AM1550" s="30" t="n">
        <f aca="false">5205.907083+122.0638992*I1550+13.609808*(N1550/1000)-1.245906883*AD1550+0.7746840854*AE1550-134.2474226*AC1550-1547.125689*IF(AND(B1550&gt;=DATE(2020,3,20),B1550&lt;=DATE(2020,6,26)),1,0)</f>
        <v>9071.25253329644</v>
      </c>
      <c r="AN1550" s="30" t="n">
        <f aca="false">IF(ISNUMBER(C1551),C1551,AN1551)-0.8328750492*(AD1552-AD1551)+3.274150872*(AE1552-AE1551)+0.7954612886*((IF(ISNUMBER(C1551),C1551,AN1551)-IF(ISNUMBER(C1550),C1550,AN1550))-(-0.8328750492*(AD1551-AD1550)+3.274150872*(AE1551-AE1550)))-1.394571582*AO1551+0.4181414112*AO1550</f>
        <v>7989.54555374828</v>
      </c>
      <c r="AP1550" s="31" t="n">
        <f aca="false">AQ1550+AR1549+'ARIMAX(1,1,1) Model'!$C$19*(AR1549-AR1548)+'ARIMAX(1,1,1) Model'!$C$20*AS1549</f>
        <v>8791.88440718024</v>
      </c>
      <c r="AQ1550" s="31" t="n">
        <f aca="false">'ARIMAX(1,1,1) Model'!$C$6*I1550+'ARIMAX(1,1,1) Model'!$C$7*N1550/1000+'ARIMAX(1,1,1) Model'!$C$8*AD1550+'ARIMAX(1,1,1) Model'!$C$9*AE1550+'ARIMAX(1,1,1) Model'!$C$10*AC1550+'ARIMAX(1,1,1) Model'!$C$11*IF(AND(B1550&gt;='ARIMAX(1,1,1) Model'!$C$25,B1550&lt;='ARIMAX(1,1,1) Model'!$C$26),1,0)+'ARIMAX(1,1,1) Model'!$C$12*E1550/1000+'ARIMAX(1,1,1) Model'!$C$13*V1550+'ARIMAX(1,1,1) Model'!$C$14*A1550+'ARIMAX(1,1,1) Model'!$C$15*SIN(2*PI()*A1550/'ARIMAX(1,1,1) Model'!$C$24)+'ARIMAX(1,1,1) Model'!$C$16*COS(2*PI()*A1550/'ARIMAX(1,1,1) Model'!$C$24)+'ARIMAX(1,1,1) Model'!$C$17*SIN(4*PI()*A1550/'ARIMAX(1,1,1) Model'!$C$24)+'ARIMAX(1,1,1) Model'!$C$18*COS(4*PI()*A1550/'ARIMAX(1,1,1) Model'!$C$24)</f>
        <v>2263.7161847366</v>
      </c>
      <c r="AR1550" s="31" t="n">
        <f aca="false">IF(ISNUMBER(C1550),C1550,AP1550)-AQ1550</f>
        <v>6312.2838152634</v>
      </c>
      <c r="AS1550" s="31" t="n">
        <f aca="false">IF(ISNUMBER(C1550),C1550-AP1550,0)</f>
        <v>-215.884407180243</v>
      </c>
      <c r="AT1550" s="32"/>
      <c r="AU1550" s="33"/>
      <c r="AV1550" s="33"/>
      <c r="AW1550" s="31"/>
      <c r="AX1550" s="31"/>
    </row>
    <row r="1551" customFormat="false" ht="16.5" hidden="false" customHeight="true" outlineLevel="0" collapsed="false">
      <c r="A1551" s="23" t="n">
        <v>1550</v>
      </c>
      <c r="B1551" s="24" t="n">
        <v>44120</v>
      </c>
      <c r="C1551" s="34" t="n">
        <v>8289</v>
      </c>
      <c r="D1551" s="25" t="n">
        <v>3500.394</v>
      </c>
      <c r="E1551" s="25" t="n">
        <v>839000</v>
      </c>
      <c r="F1551" s="25" t="n">
        <v>901999.142857143</v>
      </c>
      <c r="G1551" s="25" t="n">
        <v>40.33</v>
      </c>
      <c r="H1551" s="25" t="n">
        <v>41.32</v>
      </c>
      <c r="I1551" s="25" t="n">
        <v>2.167</v>
      </c>
      <c r="J1551" s="25" t="n">
        <v>19958.291</v>
      </c>
      <c r="K1551" s="25" t="n">
        <v>257199</v>
      </c>
      <c r="L1551" s="25" t="n">
        <v>250</v>
      </c>
      <c r="M1551" s="25" t="n">
        <v>16.713</v>
      </c>
      <c r="N1551" s="25" t="n">
        <v>265060</v>
      </c>
      <c r="O1551" s="25" t="n">
        <v>14462.2</v>
      </c>
      <c r="P1551" s="25" t="n">
        <v>4101549</v>
      </c>
      <c r="Q1551" s="25" t="n">
        <v>325000</v>
      </c>
      <c r="R1551" s="25" t="n">
        <v>20095</v>
      </c>
      <c r="S1551" s="25" t="n">
        <v>14.266</v>
      </c>
      <c r="T1551" s="25" t="n">
        <v>140.7</v>
      </c>
      <c r="U1551" s="25" t="n">
        <v>15</v>
      </c>
      <c r="V1551" s="25" t="n">
        <v>79.6</v>
      </c>
      <c r="W1551" s="25" t="n">
        <v>116.04618</v>
      </c>
      <c r="X1551" s="25" t="n">
        <v>2.85714285714286</v>
      </c>
      <c r="Y1551" s="25" t="n">
        <v>2.98084378242493</v>
      </c>
      <c r="Z1551" s="25" t="n">
        <v>69.2906723022461</v>
      </c>
      <c r="AA1551" s="25" t="n">
        <v>330513</v>
      </c>
      <c r="AB1551" s="26" t="n">
        <v>44.38</v>
      </c>
      <c r="AC1551" s="27" t="n">
        <v>0</v>
      </c>
      <c r="AD1551" s="28" t="n">
        <v>22</v>
      </c>
      <c r="AE1551" s="28" t="n">
        <v>32.7</v>
      </c>
      <c r="AF1551" s="27"/>
      <c r="AG1551" s="29" t="n">
        <f aca="false">6753.47943187+0.36116788*I1551+0.01252571*N1551-22.85359542*V1551+0.00407811*AA1551-0.00067349*E1551</f>
        <v>9037.99084026396</v>
      </c>
      <c r="AH1551" s="29" t="n">
        <f aca="false">A1551*'Simple Linear Regression'!$B$18+'Simple Linear Regression'!$B$17</f>
        <v>9207.54382699187</v>
      </c>
      <c r="AI1551" s="29" t="n">
        <f aca="false">7491.3971+0.0137554*N1551-0.00058829*E1551-34.3283*V1551+0.30565*L1551+54.6031*M1551</f>
        <v>8900.2895443</v>
      </c>
      <c r="AJ1551" s="29" t="n">
        <f aca="false">7491.3971-0.00058829*E1551+0.30565*L1551+54.6031*M1551+0.0137554*N1551-34.3283*V1551</f>
        <v>8900.2895443</v>
      </c>
      <c r="AK1551" s="30" t="n">
        <f aca="false">11611.58410651-152.38769329*I825+0.00324611*N825-2.92151591*V825-0.00770426*AA825-0.00077781*E825</f>
        <v>9274.12439864472</v>
      </c>
      <c r="AL1551" s="29" t="n">
        <f aca="false">2192.59+2373.87*I1551+0.0316653*N1551-15.7623*V1551+0.00202406*AA1551-0.000740146*E1551-0.00963493*(I1551*N1551)</f>
        <v>8989.1278160314</v>
      </c>
      <c r="AM1551" s="30" t="n">
        <f aca="false">5205.907083+122.0638992*I1551+13.609808*(N1551/1000)-1.245906883*AD1551+0.7746840854*AE1551-134.2474226*AC1551-1547.125689*IF(AND(B1551&gt;=DATE(2020,3,20),B1551&lt;=DATE(2020,6,26)),1,0)</f>
        <v>9075.75747921298</v>
      </c>
      <c r="AN1551" s="30" t="n">
        <f aca="false">IF(ISNUMBER(C1552),C1552,AN1552)-0.8328750492*(AD1553-AD1552)+3.274150872*(AE1553-AE1552)+0.7954612886*((IF(ISNUMBER(C1552),C1552,AN1552)-IF(ISNUMBER(C1551),C1551,AN1551))-(-0.8328750492*(AD1552-AD1551)+3.274150872*(AE1552-AE1551)))-1.394571582*AO1552+0.4181414112*AO1551</f>
        <v>8713.28807327602</v>
      </c>
      <c r="AP1551" s="31" t="n">
        <f aca="false">AQ1551+AR1550+'ARIMAX(1,1,1) Model'!$C$19*(AR1550-AR1549)+'ARIMAX(1,1,1) Model'!$C$20*AS1550</f>
        <v>8721.7371081896</v>
      </c>
      <c r="AQ1551" s="31" t="n">
        <f aca="false">'ARIMAX(1,1,1) Model'!$C$6*I1551+'ARIMAX(1,1,1) Model'!$C$7*N1551/1000+'ARIMAX(1,1,1) Model'!$C$8*AD1551+'ARIMAX(1,1,1) Model'!$C$9*AE1551+'ARIMAX(1,1,1) Model'!$C$10*AC1551+'ARIMAX(1,1,1) Model'!$C$11*IF(AND(B1551&gt;='ARIMAX(1,1,1) Model'!$C$25,B1551&lt;='ARIMAX(1,1,1) Model'!$C$26),1,0)+'ARIMAX(1,1,1) Model'!$C$12*E1551/1000+'ARIMAX(1,1,1) Model'!$C$13*V1551+'ARIMAX(1,1,1) Model'!$C$14*A1551+'ARIMAX(1,1,1) Model'!$C$15*SIN(2*PI()*A1551/'ARIMAX(1,1,1) Model'!$C$24)+'ARIMAX(1,1,1) Model'!$C$16*COS(2*PI()*A1551/'ARIMAX(1,1,1) Model'!$C$24)+'ARIMAX(1,1,1) Model'!$C$17*SIN(4*PI()*A1551/'ARIMAX(1,1,1) Model'!$C$24)+'ARIMAX(1,1,1) Model'!$C$18*COS(4*PI()*A1551/'ARIMAX(1,1,1) Model'!$C$24)</f>
        <v>2248.75849647359</v>
      </c>
      <c r="AR1551" s="31" t="n">
        <f aca="false">IF(ISNUMBER(C1551),C1551,AP1551)-AQ1551</f>
        <v>6040.24150352641</v>
      </c>
      <c r="AS1551" s="31" t="n">
        <f aca="false">IF(ISNUMBER(C1551),C1551-AP1551,0)</f>
        <v>-432.737108189604</v>
      </c>
      <c r="AT1551" s="32"/>
      <c r="AU1551" s="33"/>
      <c r="AV1551" s="33"/>
      <c r="AW1551" s="31"/>
      <c r="AX1551" s="31"/>
    </row>
    <row r="1552" customFormat="false" ht="16.5" hidden="false" customHeight="true" outlineLevel="0" collapsed="false">
      <c r="A1552" s="23" t="n">
        <v>1551</v>
      </c>
      <c r="B1552" s="24" t="n">
        <v>44127</v>
      </c>
      <c r="C1552" s="34" t="n">
        <v>8545</v>
      </c>
      <c r="D1552" s="25" t="n">
        <v>3444.896</v>
      </c>
      <c r="E1552" s="25" t="n">
        <v>804000</v>
      </c>
      <c r="F1552" s="25" t="n">
        <v>896526.571428572</v>
      </c>
      <c r="G1552" s="25" t="n">
        <v>40.426</v>
      </c>
      <c r="H1552" s="25" t="n">
        <v>40.998</v>
      </c>
      <c r="I1552" s="25" t="n">
        <v>2.15</v>
      </c>
      <c r="J1552" s="25" t="n">
        <v>19958.291</v>
      </c>
      <c r="K1552" s="25" t="n">
        <v>257199</v>
      </c>
      <c r="L1552" s="25" t="n">
        <v>250</v>
      </c>
      <c r="M1552" s="25" t="n">
        <v>16.713</v>
      </c>
      <c r="N1552" s="25" t="n">
        <v>265060</v>
      </c>
      <c r="O1552" s="25" t="n">
        <v>14462.2</v>
      </c>
      <c r="P1552" s="25" t="n">
        <v>4101549</v>
      </c>
      <c r="Q1552" s="25" t="n">
        <v>325000</v>
      </c>
      <c r="R1552" s="25" t="n">
        <v>20095</v>
      </c>
      <c r="S1552" s="25" t="n">
        <v>14.266</v>
      </c>
      <c r="T1552" s="25" t="n">
        <v>140.7</v>
      </c>
      <c r="U1552" s="25" t="n">
        <v>15</v>
      </c>
      <c r="V1552" s="25" t="n">
        <v>79.6</v>
      </c>
      <c r="W1552" s="25" t="n">
        <v>115.86555</v>
      </c>
      <c r="X1552" s="25" t="n">
        <v>2.85714285714286</v>
      </c>
      <c r="Y1552" s="25" t="n">
        <v>2.98084378242493</v>
      </c>
      <c r="Z1552" s="25" t="n">
        <v>69.2906723022461</v>
      </c>
      <c r="AA1552" s="25" t="n">
        <v>330513</v>
      </c>
      <c r="AB1552" s="26" t="n">
        <v>44.38</v>
      </c>
      <c r="AC1552" s="27" t="n">
        <v>0</v>
      </c>
      <c r="AD1552" s="28" t="n">
        <v>33.5</v>
      </c>
      <c r="AE1552" s="28" t="n">
        <v>21.9</v>
      </c>
      <c r="AF1552" s="27"/>
      <c r="AG1552" s="29" t="n">
        <f aca="false">6753.47943187+0.36116788*I1552+0.01252571*N1552-22.85359542*V1552+0.00407811*AA1552-0.00067349*E1552</f>
        <v>9061.55685041</v>
      </c>
      <c r="AH1552" s="29" t="n">
        <f aca="false">A1552*'Simple Linear Regression'!$B$18+'Simple Linear Regression'!$B$17</f>
        <v>9208.39686407577</v>
      </c>
      <c r="AI1552" s="29" t="n">
        <f aca="false">7491.3971+0.0137554*N1552-0.00058829*E1552-34.3283*V1552+0.30565*L1552+54.6031*M1552</f>
        <v>8920.8796943</v>
      </c>
      <c r="AJ1552" s="29" t="n">
        <f aca="false">7491.3971-0.00058829*E1552+0.30565*L1552+54.6031*M1552+0.0137554*N1552-34.3283*V1552</f>
        <v>8920.8796943</v>
      </c>
      <c r="AK1552" s="30" t="n">
        <f aca="false">11611.58410651-152.38769329*I826+0.00324611*N826-2.92151591*V826-0.00770426*AA826-0.00077781*E826</f>
        <v>9261.39053479169</v>
      </c>
      <c r="AL1552" s="29" t="n">
        <f aca="false">2192.59+2373.87*I1552+0.0316653*N1552-15.7623*V1552+0.00202406*AA1552-0.000740146*E1552-0.00963493*(I1552*N1552)</f>
        <v>9018.09232331</v>
      </c>
      <c r="AM1552" s="30" t="n">
        <f aca="false">5205.907083+122.0638992*I1552+13.609808*(N1552/1000)-1.245906883*AD1552+0.7746840854*AE1552-134.2474226*AC1552-1547.125689*IF(AND(B1552&gt;=DATE(2020,3,20),B1552&lt;=DATE(2020,6,26)),1,0)</f>
        <v>9050.98787564976</v>
      </c>
      <c r="AN1552" s="30" t="n">
        <f aca="false">IF(ISNUMBER(C1553),C1553,AN1553)-0.8328750492*(AD1554-AD1553)+3.274150872*(AE1554-AE1553)+0.7954612886*((IF(ISNUMBER(C1553),C1553,AN1553)-IF(ISNUMBER(C1552),C1552,AN1552))-(-0.8328750492*(AD1553-AD1552)+3.274150872*(AE1553-AE1552)))-1.394571582*AO1553+0.4181414112*AO1552</f>
        <v>8219.947845354</v>
      </c>
      <c r="AP1552" s="31" t="n">
        <f aca="false">AQ1552+AR1551+'ARIMAX(1,1,1) Model'!$C$19*(AR1551-AR1550)+'ARIMAX(1,1,1) Model'!$C$20*AS1551</f>
        <v>8650.39359588235</v>
      </c>
      <c r="AQ1552" s="31" t="n">
        <f aca="false">'ARIMAX(1,1,1) Model'!$C$6*I1552+'ARIMAX(1,1,1) Model'!$C$7*N1552/1000+'ARIMAX(1,1,1) Model'!$C$8*AD1552+'ARIMAX(1,1,1) Model'!$C$9*AE1552+'ARIMAX(1,1,1) Model'!$C$10*AC1552+'ARIMAX(1,1,1) Model'!$C$11*IF(AND(B1552&gt;='ARIMAX(1,1,1) Model'!$C$25,B1552&lt;='ARIMAX(1,1,1) Model'!$C$26),1,0)+'ARIMAX(1,1,1) Model'!$C$12*E1552/1000+'ARIMAX(1,1,1) Model'!$C$13*V1552+'ARIMAX(1,1,1) Model'!$C$14*A1552+'ARIMAX(1,1,1) Model'!$C$15*SIN(2*PI()*A1552/'ARIMAX(1,1,1) Model'!$C$24)+'ARIMAX(1,1,1) Model'!$C$16*COS(2*PI()*A1552/'ARIMAX(1,1,1) Model'!$C$24)+'ARIMAX(1,1,1) Model'!$C$17*SIN(4*PI()*A1552/'ARIMAX(1,1,1) Model'!$C$24)+'ARIMAX(1,1,1) Model'!$C$18*COS(4*PI()*A1552/'ARIMAX(1,1,1) Model'!$C$24)</f>
        <v>2247.18530024649</v>
      </c>
      <c r="AR1552" s="31" t="n">
        <f aca="false">IF(ISNUMBER(C1552),C1552,AP1552)-AQ1552</f>
        <v>6297.81469975352</v>
      </c>
      <c r="AS1552" s="31" t="n">
        <f aca="false">IF(ISNUMBER(C1552),C1552-AP1552,0)</f>
        <v>-105.393595882346</v>
      </c>
      <c r="AT1552" s="32"/>
      <c r="AU1552" s="33"/>
      <c r="AV1552" s="33"/>
      <c r="AW1552" s="31"/>
      <c r="AX1552" s="31"/>
    </row>
    <row r="1553" customFormat="false" ht="16.5" hidden="false" customHeight="true" outlineLevel="0" collapsed="false">
      <c r="A1553" s="23" t="n">
        <v>1552</v>
      </c>
      <c r="B1553" s="24" t="n">
        <v>44134</v>
      </c>
      <c r="C1553" s="34" t="n">
        <v>8336</v>
      </c>
      <c r="D1553" s="25" t="n">
        <v>3328.55</v>
      </c>
      <c r="E1553" s="25" t="n">
        <v>776000</v>
      </c>
      <c r="F1553" s="25" t="n">
        <v>856961.285714286</v>
      </c>
      <c r="G1553" s="25" t="n">
        <v>37.316</v>
      </c>
      <c r="H1553" s="25" t="n">
        <v>37.906</v>
      </c>
      <c r="I1553" s="25" t="n">
        <v>2.143</v>
      </c>
      <c r="J1553" s="25" t="n">
        <v>19958.291</v>
      </c>
      <c r="K1553" s="25" t="n">
        <v>257199</v>
      </c>
      <c r="L1553" s="25" t="n">
        <v>250</v>
      </c>
      <c r="M1553" s="25" t="n">
        <v>16.713</v>
      </c>
      <c r="N1553" s="25" t="n">
        <v>265060</v>
      </c>
      <c r="O1553" s="25" t="n">
        <v>14462.2</v>
      </c>
      <c r="P1553" s="25" t="n">
        <v>4101549</v>
      </c>
      <c r="Q1553" s="25" t="n">
        <v>325000</v>
      </c>
      <c r="R1553" s="25" t="n">
        <v>20095</v>
      </c>
      <c r="S1553" s="25" t="n">
        <v>14.266</v>
      </c>
      <c r="T1553" s="25" t="n">
        <v>140.7</v>
      </c>
      <c r="U1553" s="25" t="n">
        <v>15</v>
      </c>
      <c r="V1553" s="25" t="n">
        <v>79.6</v>
      </c>
      <c r="W1553" s="25" t="n">
        <v>115.13816</v>
      </c>
      <c r="X1553" s="25" t="n">
        <v>2.85714285714286</v>
      </c>
      <c r="Y1553" s="25" t="n">
        <v>2.98084378242493</v>
      </c>
      <c r="Z1553" s="25" t="n">
        <v>69.2906723022461</v>
      </c>
      <c r="AA1553" s="25" t="n">
        <v>330513</v>
      </c>
      <c r="AB1553" s="26" t="n">
        <v>44.38</v>
      </c>
      <c r="AC1553" s="27" t="n">
        <v>0</v>
      </c>
      <c r="AD1553" s="28" t="n">
        <v>65.4</v>
      </c>
      <c r="AE1553" s="28" t="n">
        <v>8.3</v>
      </c>
      <c r="AF1553" s="27"/>
      <c r="AG1553" s="29" t="n">
        <f aca="false">6753.47943187+0.36116788*I1553+0.01252571*N1553-22.85359542*V1553+0.00407811*AA1553-0.00067349*E1553</f>
        <v>9080.41204223484</v>
      </c>
      <c r="AH1553" s="29" t="n">
        <f aca="false">A1553*'Simple Linear Regression'!$B$18+'Simple Linear Regression'!$B$17</f>
        <v>9209.24990115968</v>
      </c>
      <c r="AI1553" s="29" t="n">
        <f aca="false">7491.3971+0.0137554*N1553-0.00058829*E1553-34.3283*V1553+0.30565*L1553+54.6031*M1553</f>
        <v>8937.3518143</v>
      </c>
      <c r="AJ1553" s="29" t="n">
        <f aca="false">7491.3971-0.00058829*E1553+0.30565*L1553+54.6031*M1553+0.0137554*N1553-34.3283*V1553</f>
        <v>8937.3518143</v>
      </c>
      <c r="AK1553" s="30" t="n">
        <f aca="false">11611.58410651-152.38769329*I827+0.00324611*N827-2.92151591*V827-0.00770426*AA827-0.00077781*E827</f>
        <v>9242.43419093866</v>
      </c>
      <c r="AL1553" s="29" t="n">
        <f aca="false">2192.59+2373.87*I1553+0.0316653*N1553-15.7623*V1553+0.00202406*AA1553-0.000740146*E1553-0.00963493*(I1553*N1553)</f>
        <v>9040.0761631306</v>
      </c>
      <c r="AM1553" s="30" t="n">
        <f aca="false">5205.907083+122.0638992*I1553+13.609808*(N1553/1000)-1.245906883*AD1553+0.7746840854*AE1553-134.2474226*AC1553-1547.125689*IF(AND(B1553&gt;=DATE(2020,3,20),B1553&lt;=DATE(2020,6,26)),1,0)</f>
        <v>8999.85329522622</v>
      </c>
      <c r="AN1553" s="30" t="n">
        <f aca="false">IF(ISNUMBER(C1554),C1554,AN1554)-0.8328750492*(AD1555-AD1554)+3.274150872*(AE1555-AE1554)+0.7954612886*((IF(ISNUMBER(C1554),C1554,AN1554)-IF(ISNUMBER(C1553),C1553,AN1553))-(-0.8328750492*(AD1554-AD1553)+3.274150872*(AE1554-AE1553)))-1.394571582*AO1554+0.4181414112*AO1553</f>
        <v>9144.01961597603</v>
      </c>
      <c r="AP1553" s="31" t="n">
        <f aca="false">AQ1553+AR1552+'ARIMAX(1,1,1) Model'!$C$19*(AR1552-AR1551)+'ARIMAX(1,1,1) Model'!$C$20*AS1552</f>
        <v>8657.86807444111</v>
      </c>
      <c r="AQ1553" s="31" t="n">
        <f aca="false">'ARIMAX(1,1,1) Model'!$C$6*I1553+'ARIMAX(1,1,1) Model'!$C$7*N1553/1000+'ARIMAX(1,1,1) Model'!$C$8*AD1553+'ARIMAX(1,1,1) Model'!$C$9*AE1553+'ARIMAX(1,1,1) Model'!$C$10*AC1553+'ARIMAX(1,1,1) Model'!$C$11*IF(AND(B1553&gt;='ARIMAX(1,1,1) Model'!$C$25,B1553&lt;='ARIMAX(1,1,1) Model'!$C$26),1,0)+'ARIMAX(1,1,1) Model'!$C$12*E1553/1000+'ARIMAX(1,1,1) Model'!$C$13*V1553+'ARIMAX(1,1,1) Model'!$C$14*A1553+'ARIMAX(1,1,1) Model'!$C$15*SIN(2*PI()*A1553/'ARIMAX(1,1,1) Model'!$C$24)+'ARIMAX(1,1,1) Model'!$C$16*COS(2*PI()*A1553/'ARIMAX(1,1,1) Model'!$C$24)+'ARIMAX(1,1,1) Model'!$C$17*SIN(4*PI()*A1553/'ARIMAX(1,1,1) Model'!$C$24)+'ARIMAX(1,1,1) Model'!$C$18*COS(4*PI()*A1553/'ARIMAX(1,1,1) Model'!$C$24)</f>
        <v>2240.06880190771</v>
      </c>
      <c r="AR1553" s="31" t="n">
        <f aca="false">IF(ISNUMBER(C1553),C1553,AP1553)-AQ1553</f>
        <v>6095.93119809229</v>
      </c>
      <c r="AS1553" s="31" t="n">
        <f aca="false">IF(ISNUMBER(C1553),C1553-AP1553,0)</f>
        <v>-321.868074441107</v>
      </c>
      <c r="AT1553" s="32"/>
      <c r="AU1553" s="33"/>
      <c r="AV1553" s="33"/>
      <c r="AW1553" s="31"/>
      <c r="AX1553" s="31"/>
    </row>
    <row r="1554" customFormat="false" ht="16.5" hidden="false" customHeight="true" outlineLevel="0" collapsed="false">
      <c r="A1554" s="23" t="n">
        <v>1553</v>
      </c>
      <c r="B1554" s="24" t="n">
        <v>44141</v>
      </c>
      <c r="C1554" s="34" t="n">
        <v>8762</v>
      </c>
      <c r="D1554" s="25" t="n">
        <v>3428.546</v>
      </c>
      <c r="E1554" s="25" t="n">
        <v>773000</v>
      </c>
      <c r="F1554" s="25" t="n">
        <v>806268.428571429</v>
      </c>
      <c r="G1554" s="25" t="n">
        <v>37.708</v>
      </c>
      <c r="H1554" s="25" t="n">
        <v>38.636</v>
      </c>
      <c r="I1554" s="25" t="n">
        <v>2.112</v>
      </c>
      <c r="J1554" s="25" t="n">
        <v>21704.437</v>
      </c>
      <c r="K1554" s="25" t="n">
        <v>257199</v>
      </c>
      <c r="L1554" s="25" t="n">
        <v>257</v>
      </c>
      <c r="M1554" s="25" t="n">
        <v>16.713</v>
      </c>
      <c r="N1554" s="25" t="n">
        <v>265060</v>
      </c>
      <c r="O1554" s="25" t="n">
        <v>14668.1</v>
      </c>
      <c r="P1554" s="25" t="n">
        <v>4101549</v>
      </c>
      <c r="Q1554" s="25" t="n">
        <v>325000</v>
      </c>
      <c r="R1554" s="25" t="n">
        <v>20095</v>
      </c>
      <c r="S1554" s="25" t="n">
        <v>14.266</v>
      </c>
      <c r="T1554" s="25" t="n">
        <v>141.4</v>
      </c>
      <c r="U1554" s="25" t="n">
        <v>15</v>
      </c>
      <c r="V1554" s="25" t="n">
        <v>78.9</v>
      </c>
      <c r="W1554" s="25" t="n">
        <v>115.70748</v>
      </c>
      <c r="X1554" s="25" t="n">
        <v>2.85714285714286</v>
      </c>
      <c r="Y1554" s="25" t="n">
        <v>2.98084378242493</v>
      </c>
      <c r="Z1554" s="25" t="n">
        <v>69.2906723022461</v>
      </c>
      <c r="AA1554" s="25" t="n">
        <v>330513</v>
      </c>
      <c r="AB1554" s="26" t="n">
        <v>43.44</v>
      </c>
      <c r="AC1554" s="27" t="n">
        <v>0</v>
      </c>
      <c r="AD1554" s="28" t="n">
        <v>69.1</v>
      </c>
      <c r="AE1554" s="28" t="n">
        <v>7.3</v>
      </c>
      <c r="AF1554" s="27"/>
      <c r="AG1554" s="29" t="n">
        <f aca="false">6753.47943187+0.36116788*I1554+0.01252571*N1554-22.85359542*V1554+0.00407811*AA1554-0.00067349*E1554</f>
        <v>9098.41883282456</v>
      </c>
      <c r="AH1554" s="29" t="n">
        <f aca="false">A1554*'Simple Linear Regression'!$B$18+'Simple Linear Regression'!$B$17</f>
        <v>9210.10293824358</v>
      </c>
      <c r="AI1554" s="29" t="n">
        <f aca="false">7491.3971+0.0137554*N1554-0.00058829*E1554-34.3283*V1554+0.30565*L1554+54.6031*M1554</f>
        <v>8965.2860443</v>
      </c>
      <c r="AJ1554" s="29" t="n">
        <f aca="false">7491.3971-0.00058829*E1554+0.30565*L1554+54.6031*M1554+0.0137554*N1554-34.3283*V1554</f>
        <v>8965.2860443</v>
      </c>
      <c r="AK1554" s="30" t="n">
        <f aca="false">11611.58410651-152.38769329*I828+0.00324611*N828-2.92151591*V828-0.00770426*AA828-0.00077781*E828</f>
        <v>9252.35854176287</v>
      </c>
      <c r="AL1554" s="29" t="n">
        <f aca="false">2192.59+2373.87*I1554+0.0316653*N1554-15.7623*V1554+0.00202406*AA1554-0.000740146*E1554-0.00963493*(I1554*N1554)</f>
        <v>9058.9091120504</v>
      </c>
      <c r="AM1554" s="30" t="n">
        <f aca="false">5205.907083+122.0638992*I1554+13.609808*(N1554/1000)-1.245906883*AD1554+0.7746840854*AE1554-134.2474226*AC1554-1547.125689*IF(AND(B1554&gt;=DATE(2020,3,20),B1554&lt;=DATE(2020,6,26)),1,0)</f>
        <v>8990.68477479852</v>
      </c>
      <c r="AN1554" s="30" t="n">
        <f aca="false">IF(ISNUMBER(C1555),C1555,AN1555)-0.8328750492*(AD1556-AD1555)+3.274150872*(AE1556-AE1555)+0.7954612886*((IF(ISNUMBER(C1555),C1555,AN1555)-IF(ISNUMBER(C1554),C1554,AN1554))-(-0.8328750492*(AD1555-AD1554)+3.274150872*(AE1555-AE1554)))-1.394571582*AO1555+0.4181414112*AO1554</f>
        <v>7763.63564369739</v>
      </c>
      <c r="AP1554" s="31" t="n">
        <f aca="false">AQ1554+AR1553+'ARIMAX(1,1,1) Model'!$C$19*(AR1553-AR1552)+'ARIMAX(1,1,1) Model'!$C$20*AS1553</f>
        <v>8591.6418456361</v>
      </c>
      <c r="AQ1554" s="31" t="n">
        <f aca="false">'ARIMAX(1,1,1) Model'!$C$6*I1554+'ARIMAX(1,1,1) Model'!$C$7*N1554/1000+'ARIMAX(1,1,1) Model'!$C$8*AD1554+'ARIMAX(1,1,1) Model'!$C$9*AE1554+'ARIMAX(1,1,1) Model'!$C$10*AC1554+'ARIMAX(1,1,1) Model'!$C$11*IF(AND(B1554&gt;='ARIMAX(1,1,1) Model'!$C$25,B1554&lt;='ARIMAX(1,1,1) Model'!$C$26),1,0)+'ARIMAX(1,1,1) Model'!$C$12*E1554/1000+'ARIMAX(1,1,1) Model'!$C$13*V1554+'ARIMAX(1,1,1) Model'!$C$14*A1554+'ARIMAX(1,1,1) Model'!$C$15*SIN(2*PI()*A1554/'ARIMAX(1,1,1) Model'!$C$24)+'ARIMAX(1,1,1) Model'!$C$16*COS(2*PI()*A1554/'ARIMAX(1,1,1) Model'!$C$24)+'ARIMAX(1,1,1) Model'!$C$17*SIN(4*PI()*A1554/'ARIMAX(1,1,1) Model'!$C$24)+'ARIMAX(1,1,1) Model'!$C$18*COS(4*PI()*A1554/'ARIMAX(1,1,1) Model'!$C$24)</f>
        <v>2225.69253802694</v>
      </c>
      <c r="AR1554" s="31" t="n">
        <f aca="false">IF(ISNUMBER(C1554),C1554,AP1554)-AQ1554</f>
        <v>6536.30746197306</v>
      </c>
      <c r="AS1554" s="31" t="n">
        <f aca="false">IF(ISNUMBER(C1554),C1554-AP1554,0)</f>
        <v>170.358154363901</v>
      </c>
      <c r="AT1554" s="32"/>
      <c r="AU1554" s="33"/>
      <c r="AV1554" s="33"/>
      <c r="AW1554" s="31"/>
      <c r="AX1554" s="31"/>
    </row>
    <row r="1555" customFormat="false" ht="16.5" hidden="false" customHeight="true" outlineLevel="0" collapsed="false">
      <c r="A1555" s="23" t="n">
        <v>1554</v>
      </c>
      <c r="B1555" s="24" t="n">
        <v>44148</v>
      </c>
      <c r="C1555" s="34" t="n">
        <v>8258</v>
      </c>
      <c r="D1555" s="25" t="n">
        <v>3558.17</v>
      </c>
      <c r="E1555" s="25" t="n">
        <v>737000</v>
      </c>
      <c r="F1555" s="25" t="n">
        <v>830808</v>
      </c>
      <c r="G1555" s="25" t="n">
        <v>40.658</v>
      </c>
      <c r="H1555" s="25" t="n">
        <v>41.87</v>
      </c>
      <c r="I1555" s="25" t="n">
        <v>2.096</v>
      </c>
      <c r="J1555" s="25" t="n">
        <v>21704.437</v>
      </c>
      <c r="K1555" s="25" t="n">
        <v>305931</v>
      </c>
      <c r="L1555" s="25" t="n">
        <v>257</v>
      </c>
      <c r="M1555" s="25" t="n">
        <v>16.713</v>
      </c>
      <c r="N1555" s="25" t="n">
        <v>265060</v>
      </c>
      <c r="O1555" s="25" t="n">
        <v>14668.1</v>
      </c>
      <c r="P1555" s="25" t="n">
        <v>4101549</v>
      </c>
      <c r="Q1555" s="25" t="n">
        <v>325000</v>
      </c>
      <c r="R1555" s="25" t="n">
        <v>20095</v>
      </c>
      <c r="S1555" s="25" t="n">
        <v>14.266</v>
      </c>
      <c r="T1555" s="25" t="n">
        <v>141.4</v>
      </c>
      <c r="U1555" s="25" t="n">
        <v>15</v>
      </c>
      <c r="V1555" s="25" t="n">
        <v>78.9</v>
      </c>
      <c r="W1555" s="25" t="n">
        <v>115.0663</v>
      </c>
      <c r="X1555" s="25" t="n">
        <v>2.85714285714286</v>
      </c>
      <c r="Y1555" s="25" t="n">
        <v>2.98084378242493</v>
      </c>
      <c r="Z1555" s="25" t="n">
        <v>69.2906723022461</v>
      </c>
      <c r="AA1555" s="25" t="n">
        <v>330513</v>
      </c>
      <c r="AB1555" s="26" t="n">
        <v>43.44</v>
      </c>
      <c r="AC1555" s="27" t="n">
        <v>0</v>
      </c>
      <c r="AD1555" s="28" t="n">
        <v>43.8</v>
      </c>
      <c r="AE1555" s="28" t="n">
        <v>12.5</v>
      </c>
      <c r="AF1555" s="27"/>
      <c r="AG1555" s="29" t="n">
        <f aca="false">6753.47943187+0.36116788*I1555+0.01252571*N1555-22.85359542*V1555+0.00407811*AA1555-0.00067349*E1555</f>
        <v>9122.65869413848</v>
      </c>
      <c r="AH1555" s="29" t="n">
        <f aca="false">A1555*'Simple Linear Regression'!$B$18+'Simple Linear Regression'!$B$17</f>
        <v>9210.95597532748</v>
      </c>
      <c r="AI1555" s="29" t="n">
        <f aca="false">7491.3971+0.0137554*N1555-0.00058829*E1555-34.3283*V1555+0.30565*L1555+54.6031*M1555</f>
        <v>8986.4644843</v>
      </c>
      <c r="AJ1555" s="29" t="n">
        <f aca="false">7491.3971-0.00058829*E1555+0.30565*L1555+54.6031*M1555+0.0137554*N1555-34.3283*V1555</f>
        <v>8986.4644843</v>
      </c>
      <c r="AK1555" s="30" t="n">
        <f aca="false">11611.58410651-152.38769329*I829+0.00324611*N829-2.92151591*V829-0.00770426*AA829-0.00077781*E829</f>
        <v>9265.41305253603</v>
      </c>
      <c r="AL1555" s="29" t="n">
        <f aca="false">2192.59+2373.87*I1555+0.0316653*N1555-15.7623*V1555+0.00202406*AA1555-0.000740146*E1555-0.00963493*(I1555*N1555)</f>
        <v>9088.4338007832</v>
      </c>
      <c r="AM1555" s="30" t="n">
        <f aca="false">5205.907083+122.0638992*I1555+13.609808*(N1555/1000)-1.245906883*AD1555+0.7746840854*AE1555-134.2474226*AC1555-1547.125689*IF(AND(B1555&gt;=DATE(2020,3,20),B1555&lt;=DATE(2020,6,26)),1,0)</f>
        <v>9024.2815537953</v>
      </c>
      <c r="AN1555" s="30" t="n">
        <f aca="false">IF(ISNUMBER(C1556),C1556,AN1556)-0.8328750492*(AD1557-AD1556)+3.274150872*(AE1557-AE1556)+0.7954612886*((IF(ISNUMBER(C1556),C1556,AN1556)-IF(ISNUMBER(C1555),C1555,AN1555))-(-0.8328750492*(AD1556-AD1555)+3.274150872*(AE1556-AE1555)))-1.394571582*AO1556+0.4181414112*AO1555</f>
        <v>8082.33732456412</v>
      </c>
      <c r="AP1555" s="31" t="n">
        <f aca="false">AQ1555+AR1554+'ARIMAX(1,1,1) Model'!$C$19*(AR1554-AR1553)+'ARIMAX(1,1,1) Model'!$C$20*AS1554</f>
        <v>8663.82865694152</v>
      </c>
      <c r="AQ1555" s="31" t="n">
        <f aca="false">'ARIMAX(1,1,1) Model'!$C$6*I1555+'ARIMAX(1,1,1) Model'!$C$7*N1555/1000+'ARIMAX(1,1,1) Model'!$C$8*AD1555+'ARIMAX(1,1,1) Model'!$C$9*AE1555+'ARIMAX(1,1,1) Model'!$C$10*AC1555+'ARIMAX(1,1,1) Model'!$C$11*IF(AND(B1555&gt;='ARIMAX(1,1,1) Model'!$C$25,B1555&lt;='ARIMAX(1,1,1) Model'!$C$26),1,0)+'ARIMAX(1,1,1) Model'!$C$12*E1555/1000+'ARIMAX(1,1,1) Model'!$C$13*V1555+'ARIMAX(1,1,1) Model'!$C$14*A1555+'ARIMAX(1,1,1) Model'!$C$15*SIN(2*PI()*A1555/'ARIMAX(1,1,1) Model'!$C$24)+'ARIMAX(1,1,1) Model'!$C$16*COS(2*PI()*A1555/'ARIMAX(1,1,1) Model'!$C$24)+'ARIMAX(1,1,1) Model'!$C$17*SIN(4*PI()*A1555/'ARIMAX(1,1,1) Model'!$C$24)+'ARIMAX(1,1,1) Model'!$C$18*COS(4*PI()*A1555/'ARIMAX(1,1,1) Model'!$C$24)</f>
        <v>2237.90713583594</v>
      </c>
      <c r="AR1555" s="31" t="n">
        <f aca="false">IF(ISNUMBER(C1555),C1555,AP1555)-AQ1555</f>
        <v>6020.09286416406</v>
      </c>
      <c r="AS1555" s="31" t="n">
        <f aca="false">IF(ISNUMBER(C1555),C1555-AP1555,0)</f>
        <v>-405.828656941521</v>
      </c>
      <c r="AT1555" s="32"/>
      <c r="AU1555" s="33"/>
      <c r="AV1555" s="33"/>
      <c r="AW1555" s="31"/>
      <c r="AX1555" s="31"/>
    </row>
    <row r="1556" customFormat="false" ht="16.5" hidden="false" customHeight="true" outlineLevel="0" collapsed="false">
      <c r="A1556" s="23" t="n">
        <v>1555</v>
      </c>
      <c r="B1556" s="24" t="n">
        <v>44155</v>
      </c>
      <c r="C1556" s="34" t="n">
        <v>8129</v>
      </c>
      <c r="D1556" s="25" t="n">
        <v>3588.728</v>
      </c>
      <c r="E1556" s="25" t="n">
        <v>738000</v>
      </c>
      <c r="F1556" s="25" t="n">
        <v>843514.857142857</v>
      </c>
      <c r="G1556" s="25" t="n">
        <v>41.516</v>
      </c>
      <c r="H1556" s="25" t="n">
        <v>43.008</v>
      </c>
      <c r="I1556" s="25" t="n">
        <v>2.111</v>
      </c>
      <c r="J1556" s="25" t="n">
        <v>21704.437</v>
      </c>
      <c r="K1556" s="25" t="n">
        <v>305931</v>
      </c>
      <c r="L1556" s="25" t="n">
        <v>257</v>
      </c>
      <c r="M1556" s="25" t="n">
        <v>16.564</v>
      </c>
      <c r="N1556" s="25" t="n">
        <v>257531</v>
      </c>
      <c r="O1556" s="25" t="n">
        <v>14668.1</v>
      </c>
      <c r="P1556" s="25" t="n">
        <v>4101549</v>
      </c>
      <c r="Q1556" s="25" t="n">
        <v>325000</v>
      </c>
      <c r="R1556" s="25" t="n">
        <v>20095</v>
      </c>
      <c r="S1556" s="25" t="n">
        <v>14.353</v>
      </c>
      <c r="T1556" s="25" t="n">
        <v>141.4</v>
      </c>
      <c r="U1556" s="25" t="n">
        <v>15</v>
      </c>
      <c r="V1556" s="25" t="n">
        <v>78.9</v>
      </c>
      <c r="W1556" s="25" t="n">
        <v>114.1723</v>
      </c>
      <c r="X1556" s="25" t="n">
        <v>2.85714285714286</v>
      </c>
      <c r="Y1556" s="25" t="n">
        <v>2.83610200881958</v>
      </c>
      <c r="Z1556" s="25" t="n">
        <v>69.2906723022461</v>
      </c>
      <c r="AA1556" s="25" t="n">
        <v>330513</v>
      </c>
      <c r="AB1556" s="26" t="n">
        <v>43.44</v>
      </c>
      <c r="AC1556" s="27" t="n">
        <v>0</v>
      </c>
      <c r="AD1556" s="28" t="n">
        <v>92.1</v>
      </c>
      <c r="AE1556" s="28" t="n">
        <v>5.5</v>
      </c>
      <c r="AF1556" s="27"/>
      <c r="AG1556" s="29" t="n">
        <f aca="false">6753.47943187+0.36116788*I1556+0.01252571*N1556-22.85359542*V1556+0.00407811*AA1556-0.00067349*E1556</f>
        <v>9027.68455106668</v>
      </c>
      <c r="AH1556" s="29" t="n">
        <f aca="false">A1556*'Simple Linear Regression'!$B$18+'Simple Linear Regression'!$B$17</f>
        <v>9211.80901241139</v>
      </c>
      <c r="AI1556" s="29" t="n">
        <f aca="false">7491.3971+0.0137554*N1556-0.00058829*E1556-34.3283*V1556+0.30565*L1556+54.6031*M1556</f>
        <v>8874.1759258</v>
      </c>
      <c r="AJ1556" s="29" t="n">
        <f aca="false">7491.3971-0.00058829*E1556+0.30565*L1556+54.6031*M1556+0.0137554*N1556-34.3283*V1556</f>
        <v>8874.1759258</v>
      </c>
      <c r="AK1556" s="30" t="n">
        <f aca="false">11611.58410651-152.38769329*I830+0.00324611*N830-2.92151591*V830-0.00770426*AA830-0.00077781*E830</f>
        <v>9295.8914355572</v>
      </c>
      <c r="AL1556" s="29" t="n">
        <f aca="false">2192.59+2373.87*I1556+0.0316653*N1556-15.7623*V1556+0.00202406*AA1556-0.000740146*E1556-0.00963493*(I1556*N1556)</f>
        <v>8999.72101290087</v>
      </c>
      <c r="AM1556" s="30" t="n">
        <f aca="false">5205.907083+122.0638992*I1556+13.609808*(N1556/1000)-1.245906883*AD1556+0.7746840854*AE1556-134.2474226*AC1556-1547.125689*IF(AND(B1556&gt;=DATE(2020,3,20),B1556&lt;=DATE(2020,6,26)),1,0)</f>
        <v>8858.0441768046</v>
      </c>
      <c r="AN1556" s="30" t="n">
        <f aca="false">IF(ISNUMBER(C1557),C1557,AN1557)-0.8328750492*(AD1558-AD1557)+3.274150872*(AE1558-AE1557)+0.7954612886*((IF(ISNUMBER(C1557),C1557,AN1557)-IF(ISNUMBER(C1556),C1556,AN1556))-(-0.8328750492*(AD1557-AD1556)+3.274150872*(AE1557-AE1556)))-1.394571582*AO1557+0.4181414112*AO1556</f>
        <v>7795.14257880253</v>
      </c>
      <c r="AP1556" s="31" t="n">
        <f aca="false">AQ1556+AR1555+'ARIMAX(1,1,1) Model'!$C$19*(AR1555-AR1554)+'ARIMAX(1,1,1) Model'!$C$20*AS1555</f>
        <v>8552.47762869921</v>
      </c>
      <c r="AQ1556" s="31" t="n">
        <f aca="false">'ARIMAX(1,1,1) Model'!$C$6*I1556+'ARIMAX(1,1,1) Model'!$C$7*N1556/1000+'ARIMAX(1,1,1) Model'!$C$8*AD1556+'ARIMAX(1,1,1) Model'!$C$9*AE1556+'ARIMAX(1,1,1) Model'!$C$10*AC1556+'ARIMAX(1,1,1) Model'!$C$11*IF(AND(B1556&gt;='ARIMAX(1,1,1) Model'!$C$25,B1556&lt;='ARIMAX(1,1,1) Model'!$C$26),1,0)+'ARIMAX(1,1,1) Model'!$C$12*E1556/1000+'ARIMAX(1,1,1) Model'!$C$13*V1556+'ARIMAX(1,1,1) Model'!$C$14*A1556+'ARIMAX(1,1,1) Model'!$C$15*SIN(2*PI()*A1556/'ARIMAX(1,1,1) Model'!$C$24)+'ARIMAX(1,1,1) Model'!$C$16*COS(2*PI()*A1556/'ARIMAX(1,1,1) Model'!$C$24)+'ARIMAX(1,1,1) Model'!$C$17*SIN(4*PI()*A1556/'ARIMAX(1,1,1) Model'!$C$24)+'ARIMAX(1,1,1) Model'!$C$18*COS(4*PI()*A1556/'ARIMAX(1,1,1) Model'!$C$24)</f>
        <v>2217.4523496096</v>
      </c>
      <c r="AR1556" s="31" t="n">
        <f aca="false">IF(ISNUMBER(C1556),C1556,AP1556)-AQ1556</f>
        <v>5911.5476503904</v>
      </c>
      <c r="AS1556" s="31" t="n">
        <f aca="false">IF(ISNUMBER(C1556),C1556-AP1556,0)</f>
        <v>-423.477628699206</v>
      </c>
      <c r="AT1556" s="32"/>
      <c r="AU1556" s="33"/>
      <c r="AV1556" s="33"/>
      <c r="AW1556" s="31"/>
      <c r="AX1556" s="31"/>
    </row>
    <row r="1557" customFormat="false" ht="16.5" hidden="false" customHeight="true" outlineLevel="0" collapsed="false">
      <c r="A1557" s="23" t="n">
        <v>1556</v>
      </c>
      <c r="B1557" s="24" t="n">
        <v>44162</v>
      </c>
      <c r="C1557" s="34" t="n">
        <v>7973</v>
      </c>
      <c r="D1557" s="25" t="n">
        <v>3620.25</v>
      </c>
      <c r="E1557" s="25" t="n">
        <v>793000</v>
      </c>
      <c r="F1557" s="25" t="n">
        <v>910748.857142857</v>
      </c>
      <c r="G1557" s="25" t="n">
        <v>44.4</v>
      </c>
      <c r="H1557" s="25" t="n">
        <v>46.426</v>
      </c>
      <c r="I1557" s="25" t="n">
        <v>2.102</v>
      </c>
      <c r="J1557" s="25" t="n">
        <v>21704.437</v>
      </c>
      <c r="K1557" s="25" t="n">
        <v>305931</v>
      </c>
      <c r="L1557" s="25" t="n">
        <v>257</v>
      </c>
      <c r="M1557" s="25" t="n">
        <v>16.564</v>
      </c>
      <c r="N1557" s="25" t="n">
        <v>257531</v>
      </c>
      <c r="O1557" s="25" t="n">
        <v>14668.1</v>
      </c>
      <c r="P1557" s="25" t="n">
        <v>4101549</v>
      </c>
      <c r="Q1557" s="25" t="n">
        <v>325000</v>
      </c>
      <c r="R1557" s="25" t="n">
        <v>20095</v>
      </c>
      <c r="S1557" s="25" t="n">
        <v>14.353</v>
      </c>
      <c r="T1557" s="25" t="n">
        <v>141.4</v>
      </c>
      <c r="U1557" s="25" t="n">
        <v>15</v>
      </c>
      <c r="V1557" s="25" t="n">
        <v>78.9</v>
      </c>
      <c r="W1557" s="25" t="n">
        <v>113.63124</v>
      </c>
      <c r="X1557" s="25" t="n">
        <v>2.85714285714286</v>
      </c>
      <c r="Y1557" s="25" t="n">
        <v>2.83610200881958</v>
      </c>
      <c r="Z1557" s="25" t="n">
        <v>69.2906723022461</v>
      </c>
      <c r="AA1557" s="25" t="n">
        <v>330513</v>
      </c>
      <c r="AB1557" s="26" t="n">
        <v>43.44</v>
      </c>
      <c r="AC1557" s="27" t="n">
        <v>1</v>
      </c>
      <c r="AD1557" s="28" t="n">
        <v>81.3</v>
      </c>
      <c r="AE1557" s="28" t="n">
        <v>4.5</v>
      </c>
      <c r="AF1557" s="27"/>
      <c r="AG1557" s="29" t="n">
        <f aca="false">6753.47943187+0.36116788*I1557+0.01252571*N1557-22.85359542*V1557+0.00407811*AA1557-0.00067349*E1557</f>
        <v>8990.63935055576</v>
      </c>
      <c r="AH1557" s="29" t="n">
        <f aca="false">A1557*'Simple Linear Regression'!$B$18+'Simple Linear Regression'!$B$17</f>
        <v>9212.66204949529</v>
      </c>
      <c r="AI1557" s="29" t="n">
        <f aca="false">7491.3971+0.0137554*N1557-0.00058829*E1557-34.3283*V1557+0.30565*L1557+54.6031*M1557</f>
        <v>8841.8199758</v>
      </c>
      <c r="AJ1557" s="29" t="n">
        <f aca="false">7491.3971-0.00058829*E1557+0.30565*L1557+54.6031*M1557+0.0137554*N1557-34.3283*V1557</f>
        <v>8841.8199758</v>
      </c>
      <c r="AK1557" s="30" t="n">
        <f aca="false">11611.58410651-152.38769329*I831+0.00324611*N831-2.92151591*V831-0.00770426*AA831-0.00077781*E831</f>
        <v>9288.80224399811</v>
      </c>
      <c r="AL1557" s="29" t="n">
        <f aca="false">2192.59+2373.87*I1557+0.0316653*N1557-15.7623*V1557+0.00202406*AA1557-0.000740146*E1557-0.00963493*(I1557*N1557)</f>
        <v>8959.97979132134</v>
      </c>
      <c r="AM1557" s="30" t="n">
        <f aca="false">5205.907083+122.0638992*I1557+13.609808*(N1557/1000)-1.245906883*AD1557+0.7746840854*AE1557-134.2474226*AC1557-1547.125689*IF(AND(B1557&gt;=DATE(2020,3,20),B1557&lt;=DATE(2020,6,26)),1,0)</f>
        <v>8735.3792893628</v>
      </c>
      <c r="AN1557" s="30" t="n">
        <f aca="false">IF(ISNUMBER(C1558),C1558,AN1558)-0.8328750492*(AD1559-AD1558)+3.274150872*(AE1559-AE1558)+0.7954612886*((IF(ISNUMBER(C1558),C1558,AN1558)-IF(ISNUMBER(C1557),C1557,AN1557))-(-0.8328750492*(AD1558-AD1557)+3.274150872*(AE1558-AE1557)))-1.394571582*AO1558+0.4181414112*AO1557</f>
        <v>7336.64288054211</v>
      </c>
      <c r="AP1557" s="31" t="n">
        <f aca="false">AQ1557+AR1556+'ARIMAX(1,1,1) Model'!$C$19*(AR1556-AR1555)+'ARIMAX(1,1,1) Model'!$C$20*AS1556</f>
        <v>8319.20742303565</v>
      </c>
      <c r="AQ1557" s="31" t="n">
        <f aca="false">'ARIMAX(1,1,1) Model'!$C$6*I1557+'ARIMAX(1,1,1) Model'!$C$7*N1557/1000+'ARIMAX(1,1,1) Model'!$C$8*AD1557+'ARIMAX(1,1,1) Model'!$C$9*AE1557+'ARIMAX(1,1,1) Model'!$C$10*AC1557+'ARIMAX(1,1,1) Model'!$C$11*IF(AND(B1557&gt;='ARIMAX(1,1,1) Model'!$C$25,B1557&lt;='ARIMAX(1,1,1) Model'!$C$26),1,0)+'ARIMAX(1,1,1) Model'!$C$12*E1557/1000+'ARIMAX(1,1,1) Model'!$C$13*V1557+'ARIMAX(1,1,1) Model'!$C$14*A1557+'ARIMAX(1,1,1) Model'!$C$15*SIN(2*PI()*A1557/'ARIMAX(1,1,1) Model'!$C$24)+'ARIMAX(1,1,1) Model'!$C$16*COS(2*PI()*A1557/'ARIMAX(1,1,1) Model'!$C$24)+'ARIMAX(1,1,1) Model'!$C$17*SIN(4*PI()*A1557/'ARIMAX(1,1,1) Model'!$C$24)+'ARIMAX(1,1,1) Model'!$C$18*COS(4*PI()*A1557/'ARIMAX(1,1,1) Model'!$C$24)</f>
        <v>2037.08114436677</v>
      </c>
      <c r="AR1557" s="31" t="n">
        <f aca="false">IF(ISNUMBER(C1557),C1557,AP1557)-AQ1557</f>
        <v>5935.91885563324</v>
      </c>
      <c r="AS1557" s="31" t="n">
        <f aca="false">IF(ISNUMBER(C1557),C1557-AP1557,0)</f>
        <v>-346.207423035654</v>
      </c>
      <c r="AT1557" s="32"/>
      <c r="AU1557" s="33"/>
      <c r="AV1557" s="33"/>
      <c r="AW1557" s="31"/>
      <c r="AX1557" s="31"/>
    </row>
    <row r="1558" customFormat="false" ht="16.5" hidden="false" customHeight="true" outlineLevel="0" collapsed="false">
      <c r="A1558" s="23" t="n">
        <v>1557</v>
      </c>
      <c r="B1558" s="24" t="n">
        <v>44169</v>
      </c>
      <c r="C1558" s="34" t="n">
        <v>7600</v>
      </c>
      <c r="D1558" s="25" t="n">
        <v>3663.786</v>
      </c>
      <c r="E1558" s="25" t="n">
        <v>737000</v>
      </c>
      <c r="F1558" s="25" t="n">
        <v>880624.714285714</v>
      </c>
      <c r="G1558" s="25" t="n">
        <v>45.37</v>
      </c>
      <c r="H1558" s="25" t="n">
        <v>47.828</v>
      </c>
      <c r="I1558" s="25" t="n">
        <v>2.12</v>
      </c>
      <c r="J1558" s="25" t="n">
        <v>21704.437</v>
      </c>
      <c r="K1558" s="25" t="n">
        <v>305931</v>
      </c>
      <c r="L1558" s="25" t="n">
        <v>257</v>
      </c>
      <c r="M1558" s="25" t="n">
        <v>16.564</v>
      </c>
      <c r="N1558" s="25" t="n">
        <v>257531</v>
      </c>
      <c r="O1558" s="25" t="n">
        <v>14668.1</v>
      </c>
      <c r="P1558" s="25" t="n">
        <v>4101549</v>
      </c>
      <c r="Q1558" s="25" t="n">
        <v>325000</v>
      </c>
      <c r="R1558" s="25" t="n">
        <v>20095</v>
      </c>
      <c r="S1558" s="25" t="n">
        <v>14.353</v>
      </c>
      <c r="T1558" s="25" t="n">
        <v>141.4</v>
      </c>
      <c r="U1558" s="25" t="n">
        <v>15</v>
      </c>
      <c r="V1558" s="25" t="n">
        <v>78.9</v>
      </c>
      <c r="W1558" s="25" t="n">
        <v>113.456233333333</v>
      </c>
      <c r="X1558" s="25" t="n">
        <v>2.85714285714286</v>
      </c>
      <c r="Y1558" s="25" t="n">
        <v>2.83610200881958</v>
      </c>
      <c r="Z1558" s="25" t="n">
        <v>69.2906723022461</v>
      </c>
      <c r="AA1558" s="25" t="n">
        <v>330513</v>
      </c>
      <c r="AB1558" s="26" t="n">
        <v>43.44</v>
      </c>
      <c r="AC1558" s="27" t="n">
        <v>0</v>
      </c>
      <c r="AD1558" s="28" t="n">
        <v>122.7</v>
      </c>
      <c r="AE1558" s="28" t="n">
        <v>0</v>
      </c>
      <c r="AF1558" s="27"/>
      <c r="AG1558" s="29" t="n">
        <f aca="false">6753.47943187+0.36116788*I1558+0.01252571*N1558-22.85359542*V1558+0.00407811*AA1558-0.00067349*E1558</f>
        <v>9028.3612915776</v>
      </c>
      <c r="AH1558" s="29" t="n">
        <f aca="false">A1558*'Simple Linear Regression'!$B$18+'Simple Linear Regression'!$B$17</f>
        <v>9213.5150865792</v>
      </c>
      <c r="AI1558" s="29" t="n">
        <f aca="false">7491.3971+0.0137554*N1558-0.00058829*E1558-34.3283*V1558+0.30565*L1558+54.6031*M1558</f>
        <v>8874.7642158</v>
      </c>
      <c r="AJ1558" s="29" t="n">
        <f aca="false">7491.3971-0.00058829*E1558+0.30565*L1558+54.6031*M1558+0.0137554*N1558-34.3283*V1558</f>
        <v>8874.7642158</v>
      </c>
      <c r="AK1558" s="30" t="n">
        <f aca="false">11611.58410651-152.38769329*I832+0.00324611*N832-2.92151591*V832-0.00770426*AA832-0.00077781*E832</f>
        <v>9290.76810899214</v>
      </c>
      <c r="AL1558" s="29" t="n">
        <f aca="false">2192.59+2373.87*I1558+0.0316653*N1558-15.7623*V1558+0.00202406*AA1558-0.000740146*E1558-0.00963493*(I1558*N1558)</f>
        <v>8999.4943504804</v>
      </c>
      <c r="AM1558" s="30" t="n">
        <f aca="false">5205.907083+122.0638992*I1558+13.609808*(N1558/1000)-1.245906883*AD1558+0.7746840854*AE1558-134.2474226*AC1558-1547.125689*IF(AND(B1558&gt;=DATE(2020,3,20),B1558&lt;=DATE(2020,6,26)),1,0)</f>
        <v>8816.7572388079</v>
      </c>
      <c r="AN1558" s="30" t="n">
        <f aca="false">IF(ISNUMBER(C1559),C1559,AN1559)-0.8328750492*(AD1560-AD1559)+3.274150872*(AE1560-AE1559)+0.7954612886*((IF(ISNUMBER(C1559),C1559,AN1559)-IF(ISNUMBER(C1558),C1558,AN1558))-(-0.8328750492*(AD1559-AD1558)+3.274150872*(AE1559-AE1558)))-1.394571582*AO1559+0.4181414112*AO1558</f>
        <v>8258.72262826499</v>
      </c>
      <c r="AP1558" s="31" t="n">
        <f aca="false">AQ1558+AR1557+'ARIMAX(1,1,1) Model'!$C$19*(AR1557-AR1556)+'ARIMAX(1,1,1) Model'!$C$20*AS1557</f>
        <v>8417.40811555317</v>
      </c>
      <c r="AQ1558" s="31" t="n">
        <f aca="false">'ARIMAX(1,1,1) Model'!$C$6*I1558+'ARIMAX(1,1,1) Model'!$C$7*N1558/1000+'ARIMAX(1,1,1) Model'!$C$8*AD1558+'ARIMAX(1,1,1) Model'!$C$9*AE1558+'ARIMAX(1,1,1) Model'!$C$10*AC1558+'ARIMAX(1,1,1) Model'!$C$11*IF(AND(B1558&gt;='ARIMAX(1,1,1) Model'!$C$25,B1558&lt;='ARIMAX(1,1,1) Model'!$C$26),1,0)+'ARIMAX(1,1,1) Model'!$C$12*E1558/1000+'ARIMAX(1,1,1) Model'!$C$13*V1558+'ARIMAX(1,1,1) Model'!$C$14*A1558+'ARIMAX(1,1,1) Model'!$C$15*SIN(2*PI()*A1558/'ARIMAX(1,1,1) Model'!$C$24)+'ARIMAX(1,1,1) Model'!$C$16*COS(2*PI()*A1558/'ARIMAX(1,1,1) Model'!$C$24)+'ARIMAX(1,1,1) Model'!$C$17*SIN(4*PI()*A1558/'ARIMAX(1,1,1) Model'!$C$24)+'ARIMAX(1,1,1) Model'!$C$18*COS(4*PI()*A1558/'ARIMAX(1,1,1) Model'!$C$24)</f>
        <v>2167.49671105329</v>
      </c>
      <c r="AR1558" s="31" t="n">
        <f aca="false">IF(ISNUMBER(C1558),C1558,AP1558)-AQ1558</f>
        <v>5432.50328894671</v>
      </c>
      <c r="AS1558" s="31" t="n">
        <f aca="false">IF(ISNUMBER(C1558),C1558-AP1558,0)</f>
        <v>-817.408115553168</v>
      </c>
      <c r="AT1558" s="32"/>
      <c r="AU1558" s="33"/>
      <c r="AV1558" s="33"/>
      <c r="AW1558" s="31"/>
      <c r="AX1558" s="31"/>
    </row>
    <row r="1559" customFormat="false" ht="16.5" hidden="false" customHeight="true" outlineLevel="0" collapsed="false">
      <c r="A1559" s="23" t="n">
        <v>1558</v>
      </c>
      <c r="B1559" s="24" t="n">
        <v>44176</v>
      </c>
      <c r="C1559" s="34" t="n">
        <v>7975</v>
      </c>
      <c r="D1559" s="25" t="n">
        <v>3679.718</v>
      </c>
      <c r="E1559" s="25" t="n">
        <v>873000</v>
      </c>
      <c r="F1559" s="25" t="n">
        <v>722833.142857143</v>
      </c>
      <c r="G1559" s="25" t="n">
        <v>46.038</v>
      </c>
      <c r="H1559" s="25" t="n">
        <v>49.324</v>
      </c>
      <c r="I1559" s="25" t="n">
        <v>2.156</v>
      </c>
      <c r="J1559" s="25" t="n">
        <v>21704.437</v>
      </c>
      <c r="K1559" s="25" t="n">
        <v>317876</v>
      </c>
      <c r="L1559" s="25" t="n">
        <v>280</v>
      </c>
      <c r="M1559" s="25" t="n">
        <v>16.564</v>
      </c>
      <c r="N1559" s="25" t="n">
        <v>257531</v>
      </c>
      <c r="O1559" s="25" t="n">
        <v>14725.8</v>
      </c>
      <c r="P1559" s="25" t="n">
        <v>4101549</v>
      </c>
      <c r="Q1559" s="25" t="n">
        <v>325000</v>
      </c>
      <c r="R1559" s="25" t="n">
        <v>20095</v>
      </c>
      <c r="S1559" s="25" t="n">
        <v>14.353</v>
      </c>
      <c r="T1559" s="25" t="n">
        <v>141.4</v>
      </c>
      <c r="U1559" s="25" t="n">
        <v>15</v>
      </c>
      <c r="V1559" s="25" t="n">
        <v>76.9</v>
      </c>
      <c r="W1559" s="25" t="n">
        <v>112.48896</v>
      </c>
      <c r="X1559" s="25" t="n">
        <v>2.85714285714286</v>
      </c>
      <c r="Y1559" s="25" t="n">
        <v>2.83610200881958</v>
      </c>
      <c r="Z1559" s="25" t="n">
        <v>69.2906723022461</v>
      </c>
      <c r="AA1559" s="25" t="n">
        <v>330513</v>
      </c>
      <c r="AB1559" s="26" t="n">
        <v>38.88</v>
      </c>
      <c r="AC1559" s="27" t="n">
        <v>0</v>
      </c>
      <c r="AD1559" s="28" t="n">
        <v>133.2</v>
      </c>
      <c r="AE1559" s="28" t="n">
        <v>0.9</v>
      </c>
      <c r="AF1559" s="27"/>
      <c r="AG1559" s="29" t="n">
        <f aca="false">6753.47943187+0.36116788*I1559+0.01252571*N1559-22.85359542*V1559+0.00407811*AA1559-0.00067349*E1559</f>
        <v>8982.48684446128</v>
      </c>
      <c r="AH1559" s="29" t="n">
        <f aca="false">A1559*'Simple Linear Regression'!$B$18+'Simple Linear Regression'!$B$17</f>
        <v>9214.3681236631</v>
      </c>
      <c r="AI1559" s="29" t="n">
        <f aca="false">7491.3971+0.0137554*N1559-0.00058829*E1559-34.3283*V1559+0.30565*L1559+54.6031*M1559</f>
        <v>8870.4433258</v>
      </c>
      <c r="AJ1559" s="29" t="n">
        <f aca="false">7491.3971-0.00058829*E1559+0.30565*L1559+54.6031*M1559+0.0137554*N1559-34.3283*V1559</f>
        <v>8870.4433258</v>
      </c>
      <c r="AK1559" s="30" t="n">
        <f aca="false">11611.58410651-152.38769329*I833+0.00324611*N833-2.92151591*V833-0.00770426*AA833-0.00077781*E833</f>
        <v>9303.59087440426</v>
      </c>
      <c r="AL1559" s="29" t="n">
        <f aca="false">2192.59+2373.87*I1559+0.0316653*N1559-15.7623*V1559+0.00202406*AA1559-0.000740146*E1559-0.00963493*(I1559*N1559)</f>
        <v>8926.49186079852</v>
      </c>
      <c r="AM1559" s="30" t="n">
        <f aca="false">5205.907083+122.0638992*I1559+13.609808*(N1559/1000)-1.245906883*AD1559+0.7746840854*AE1559-134.2474226*AC1559-1547.125689*IF(AND(B1559&gt;=DATE(2020,3,20),B1559&lt;=DATE(2020,6,26)),1,0)</f>
        <v>8808.76673258446</v>
      </c>
      <c r="AN1559" s="30" t="n">
        <f aca="false">IF(ISNUMBER(C1560),C1560,AN1560)-0.8328750492*(AD1561-AD1560)+3.274150872*(AE1561-AE1560)+0.7954612886*((IF(ISNUMBER(C1560),C1560,AN1560)-IF(ISNUMBER(C1559),C1559,AN1559))-(-0.8328750492*(AD1560-AD1559)+3.274150872*(AE1560-AE1559)))-1.394571582*AO1560+0.4181414112*AO1559</f>
        <v>8082.06242001427</v>
      </c>
      <c r="AP1559" s="31" t="n">
        <f aca="false">AQ1559+AR1558+'ARIMAX(1,1,1) Model'!$C$19*(AR1558-AR1557)+'ARIMAX(1,1,1) Model'!$C$20*AS1558</f>
        <v>8130.60316770221</v>
      </c>
      <c r="AQ1559" s="31" t="n">
        <f aca="false">'ARIMAX(1,1,1) Model'!$C$6*I1559+'ARIMAX(1,1,1) Model'!$C$7*N1559/1000+'ARIMAX(1,1,1) Model'!$C$8*AD1559+'ARIMAX(1,1,1) Model'!$C$9*AE1559+'ARIMAX(1,1,1) Model'!$C$10*AC1559+'ARIMAX(1,1,1) Model'!$C$11*IF(AND(B1559&gt;='ARIMAX(1,1,1) Model'!$C$25,B1559&lt;='ARIMAX(1,1,1) Model'!$C$26),1,0)+'ARIMAX(1,1,1) Model'!$C$12*E1559/1000+'ARIMAX(1,1,1) Model'!$C$13*V1559+'ARIMAX(1,1,1) Model'!$C$14*A1559+'ARIMAX(1,1,1) Model'!$C$15*SIN(2*PI()*A1559/'ARIMAX(1,1,1) Model'!$C$24)+'ARIMAX(1,1,1) Model'!$C$16*COS(2*PI()*A1559/'ARIMAX(1,1,1) Model'!$C$24)+'ARIMAX(1,1,1) Model'!$C$17*SIN(4*PI()*A1559/'ARIMAX(1,1,1) Model'!$C$24)+'ARIMAX(1,1,1) Model'!$C$18*COS(4*PI()*A1559/'ARIMAX(1,1,1) Model'!$C$24)</f>
        <v>2011.46327828463</v>
      </c>
      <c r="AR1559" s="31" t="n">
        <f aca="false">IF(ISNUMBER(C1559),C1559,AP1559)-AQ1559</f>
        <v>5963.53672171537</v>
      </c>
      <c r="AS1559" s="31" t="n">
        <f aca="false">IF(ISNUMBER(C1559),C1559-AP1559,0)</f>
        <v>-155.603167702209</v>
      </c>
      <c r="AT1559" s="32"/>
      <c r="AU1559" s="33"/>
      <c r="AV1559" s="33"/>
      <c r="AW1559" s="31"/>
      <c r="AX1559" s="31"/>
    </row>
    <row r="1560" customFormat="false" ht="16.5" hidden="false" customHeight="true" outlineLevel="0" collapsed="false">
      <c r="A1560" s="23" t="n">
        <v>1559</v>
      </c>
      <c r="B1560" s="24" t="n">
        <v>44183</v>
      </c>
      <c r="C1560" s="34" t="n">
        <v>8022</v>
      </c>
      <c r="D1560" s="25" t="n">
        <v>3695.034</v>
      </c>
      <c r="E1560" s="25" t="n">
        <v>886000</v>
      </c>
      <c r="F1560" s="25" t="n">
        <v>817706.714285714</v>
      </c>
      <c r="G1560" s="25" t="n">
        <v>47.968</v>
      </c>
      <c r="H1560" s="25" t="n">
        <v>51.048</v>
      </c>
      <c r="I1560" s="25" t="n">
        <v>2.158</v>
      </c>
      <c r="J1560" s="25" t="n">
        <v>21704.437</v>
      </c>
      <c r="K1560" s="25" t="n">
        <v>317876</v>
      </c>
      <c r="L1560" s="25" t="n">
        <v>280</v>
      </c>
      <c r="M1560" s="25" t="n">
        <v>16.298</v>
      </c>
      <c r="N1560" s="25" t="n">
        <v>266596</v>
      </c>
      <c r="O1560" s="25" t="n">
        <v>14725.8</v>
      </c>
      <c r="P1560" s="25" t="n">
        <v>4128741</v>
      </c>
      <c r="Q1560" s="25" t="n">
        <v>325000</v>
      </c>
      <c r="R1560" s="25" t="n">
        <v>20095</v>
      </c>
      <c r="S1560" s="25" t="n">
        <v>14.353</v>
      </c>
      <c r="T1560" s="25" t="n">
        <v>141.4</v>
      </c>
      <c r="U1560" s="25" t="n">
        <v>15</v>
      </c>
      <c r="V1560" s="25" t="n">
        <v>76.9</v>
      </c>
      <c r="W1560" s="25" t="n">
        <v>111.97068</v>
      </c>
      <c r="X1560" s="25" t="n">
        <v>2.85714285714286</v>
      </c>
      <c r="Y1560" s="25" t="n">
        <v>2.9625084400177</v>
      </c>
      <c r="Z1560" s="25" t="n">
        <v>69.2906723022461</v>
      </c>
      <c r="AA1560" s="25" t="n">
        <v>330513</v>
      </c>
      <c r="AB1560" s="26" t="n">
        <v>38.88</v>
      </c>
      <c r="AC1560" s="27" t="n">
        <v>0</v>
      </c>
      <c r="AD1560" s="28" t="n">
        <v>152.7</v>
      </c>
      <c r="AE1560" s="28" t="n">
        <v>0</v>
      </c>
      <c r="AF1560" s="27"/>
      <c r="AG1560" s="29" t="n">
        <f aca="false">6753.47943187+0.36116788*I1560+0.01252571*N1560-22.85359542*V1560+0.00407811*AA1560-0.00067349*E1560</f>
        <v>9087.27775794704</v>
      </c>
      <c r="AH1560" s="29" t="n">
        <f aca="false">A1560*'Simple Linear Regression'!$B$18+'Simple Linear Regression'!$B$17</f>
        <v>9215.22116074701</v>
      </c>
      <c r="AI1560" s="29" t="n">
        <f aca="false">7491.3971+0.0137554*N1560-0.00058829*E1560-34.3283*V1560+0.30565*L1560+54.6031*M1560</f>
        <v>8972.9638322</v>
      </c>
      <c r="AJ1560" s="29" t="n">
        <f aca="false">7491.3971-0.00058829*E1560+0.30565*L1560+54.6031*M1560+0.0137554*N1560-34.3283*V1560</f>
        <v>8972.9638322</v>
      </c>
      <c r="AK1560" s="30" t="n">
        <f aca="false">11611.58410651-152.38769329*I834+0.00324611*N834-2.92151591*V834-0.00770426*AA834-0.00077781*E834</f>
        <v>9300.89200355759</v>
      </c>
      <c r="AL1560" s="29" t="n">
        <f aca="false">2192.59+2373.87*I1560+0.0316653*N1560-15.7623*V1560+0.00202406*AA1560-0.000740146*E1560-0.00963493*(I1560*N1560)</f>
        <v>9015.21995889176</v>
      </c>
      <c r="AM1560" s="30" t="n">
        <f aca="false">5205.907083+122.0638992*I1560+13.609808*(N1560/1000)-1.245906883*AD1560+0.7746840854*AE1560-134.2474226*AC1560-1547.125689*IF(AND(B1560&gt;=DATE(2020,3,20),B1560&lt;=DATE(2020,6,26)),1,0)</f>
        <v>8907.3913700075</v>
      </c>
      <c r="AN1560" s="30" t="n">
        <f aca="false">IF(ISNUMBER(C1561),C1561,AN1561)-0.8328750492*(AD1562-AD1561)+3.274150872*(AE1562-AE1561)+0.7954612886*((IF(ISNUMBER(C1561),C1561,AN1561)-IF(ISNUMBER(C1560),C1560,AN1560))-(-0.8328750492*(AD1561-AD1560)+3.274150872*(AE1561-AE1560)))-1.394571582*AO1561+0.4181414112*AO1560</f>
        <v>8201.81298240567</v>
      </c>
      <c r="AP1560" s="31" t="n">
        <f aca="false">AQ1560+AR1559+'ARIMAX(1,1,1) Model'!$C$19*(AR1559-AR1558)+'ARIMAX(1,1,1) Model'!$C$20*AS1559</f>
        <v>8143.42567380193</v>
      </c>
      <c r="AQ1560" s="31" t="n">
        <f aca="false">'ARIMAX(1,1,1) Model'!$C$6*I1560+'ARIMAX(1,1,1) Model'!$C$7*N1560/1000+'ARIMAX(1,1,1) Model'!$C$8*AD1560+'ARIMAX(1,1,1) Model'!$C$9*AE1560+'ARIMAX(1,1,1) Model'!$C$10*AC1560+'ARIMAX(1,1,1) Model'!$C$11*IF(AND(B1560&gt;='ARIMAX(1,1,1) Model'!$C$25,B1560&lt;='ARIMAX(1,1,1) Model'!$C$26),1,0)+'ARIMAX(1,1,1) Model'!$C$12*E1560/1000+'ARIMAX(1,1,1) Model'!$C$13*V1560+'ARIMAX(1,1,1) Model'!$C$14*A1560+'ARIMAX(1,1,1) Model'!$C$15*SIN(2*PI()*A1560/'ARIMAX(1,1,1) Model'!$C$24)+'ARIMAX(1,1,1) Model'!$C$16*COS(2*PI()*A1560/'ARIMAX(1,1,1) Model'!$C$24)+'ARIMAX(1,1,1) Model'!$C$17*SIN(4*PI()*A1560/'ARIMAX(1,1,1) Model'!$C$24)+'ARIMAX(1,1,1) Model'!$C$18*COS(4*PI()*A1560/'ARIMAX(1,1,1) Model'!$C$24)</f>
        <v>1988.04054626512</v>
      </c>
      <c r="AR1560" s="31" t="n">
        <f aca="false">IF(ISNUMBER(C1560),C1560,AP1560)-AQ1560</f>
        <v>6033.95945373488</v>
      </c>
      <c r="AS1560" s="31" t="n">
        <f aca="false">IF(ISNUMBER(C1560),C1560-AP1560,0)</f>
        <v>-121.425673801927</v>
      </c>
      <c r="AT1560" s="32"/>
      <c r="AU1560" s="33"/>
      <c r="AV1560" s="33"/>
      <c r="AW1560" s="31"/>
      <c r="AX1560" s="31"/>
    </row>
    <row r="1561" customFormat="false" ht="16.5" hidden="false" customHeight="true" outlineLevel="0" collapsed="false">
      <c r="A1561" s="23" t="n">
        <v>1560</v>
      </c>
      <c r="B1561" s="24" t="n">
        <v>44190</v>
      </c>
      <c r="C1561" s="34" t="n">
        <v>8128</v>
      </c>
      <c r="D1561" s="25" t="n">
        <v>3693.8125</v>
      </c>
      <c r="E1561" s="25" t="n">
        <v>815000</v>
      </c>
      <c r="F1561" s="25" t="n">
        <v>1013320.28571429</v>
      </c>
      <c r="G1561" s="25" t="n">
        <v>47.7325</v>
      </c>
      <c r="H1561" s="25" t="n">
        <v>50.605</v>
      </c>
      <c r="I1561" s="25" t="n">
        <v>2.224</v>
      </c>
      <c r="J1561" s="25" t="n">
        <v>21704.437</v>
      </c>
      <c r="K1561" s="25" t="n">
        <v>317876</v>
      </c>
      <c r="L1561" s="25" t="n">
        <v>280</v>
      </c>
      <c r="M1561" s="25" t="n">
        <v>16.298</v>
      </c>
      <c r="N1561" s="25" t="n">
        <v>266596</v>
      </c>
      <c r="O1561" s="25" t="n">
        <v>14725.8</v>
      </c>
      <c r="P1561" s="25" t="n">
        <v>4128741</v>
      </c>
      <c r="Q1561" s="25" t="n">
        <v>325000</v>
      </c>
      <c r="R1561" s="25" t="n">
        <v>20095</v>
      </c>
      <c r="S1561" s="25" t="n">
        <v>14.353</v>
      </c>
      <c r="T1561" s="25" t="n">
        <v>141.4</v>
      </c>
      <c r="U1561" s="25" t="n">
        <v>15</v>
      </c>
      <c r="V1561" s="25" t="n">
        <v>76.9</v>
      </c>
      <c r="W1561" s="25" t="n">
        <v>111.71526</v>
      </c>
      <c r="X1561" s="25" t="n">
        <v>2.85714285714286</v>
      </c>
      <c r="Y1561" s="25" t="n">
        <v>2.9625084400177</v>
      </c>
      <c r="Z1561" s="25" t="n">
        <v>69.2906723022461</v>
      </c>
      <c r="AA1561" s="25" t="n">
        <v>330513</v>
      </c>
      <c r="AB1561" s="26" t="n">
        <v>38.88</v>
      </c>
      <c r="AC1561" s="27" t="n">
        <v>1</v>
      </c>
      <c r="AD1561" s="28" t="n">
        <v>143.8</v>
      </c>
      <c r="AE1561" s="28" t="n">
        <v>0</v>
      </c>
      <c r="AF1561" s="27"/>
      <c r="AG1561" s="29" t="n">
        <f aca="false">6753.47943187+0.36116788*I1561+0.01252571*N1561-22.85359542*V1561+0.00407811*AA1561-0.00067349*E1561</f>
        <v>9135.11938502712</v>
      </c>
      <c r="AH1561" s="29" t="n">
        <f aca="false">A1561*'Simple Linear Regression'!$B$18+'Simple Linear Regression'!$B$17</f>
        <v>9216.07419783091</v>
      </c>
      <c r="AI1561" s="29" t="n">
        <f aca="false">7491.3971+0.0137554*N1561-0.00058829*E1561-34.3283*V1561+0.30565*L1561+54.6031*M1561</f>
        <v>9014.7324222</v>
      </c>
      <c r="AJ1561" s="29" t="n">
        <f aca="false">7491.3971-0.00058829*E1561+0.30565*L1561+54.6031*M1561+0.0137554*N1561-34.3283*V1561</f>
        <v>9014.7324222</v>
      </c>
      <c r="AK1561" s="30" t="n">
        <f aca="false">11611.58410651-152.38769329*I835+0.00324611*N835-2.92151591*V835-0.00770426*AA835-0.00077781*E835</f>
        <v>9280.31022592815</v>
      </c>
      <c r="AL1561" s="29" t="n">
        <f aca="false">2192.59+2373.87*I1561+0.0316653*N1561-15.7623*V1561+0.00202406*AA1561-0.000740146*E1561-0.00963493*(I1561*N1561)</f>
        <v>9054.91591420528</v>
      </c>
      <c r="AM1561" s="30" t="n">
        <f aca="false">5205.907083+122.0638992*I1561+13.609808*(N1561/1000)-1.245906883*AD1561+0.7746840854*AE1561-134.2474226*AC1561-1547.125689*IF(AND(B1561&gt;=DATE(2020,3,20),B1561&lt;=DATE(2020,6,26)),1,0)</f>
        <v>8792.2887360134</v>
      </c>
      <c r="AN1561" s="30" t="n">
        <f aca="false">IF(ISNUMBER(C1562),C1562,AN1562)-0.8328750492*(AD1563-AD1562)+3.274150872*(AE1563-AE1562)+0.7954612886*((IF(ISNUMBER(C1562),C1562,AN1562)-IF(ISNUMBER(C1561),C1561,AN1561))-(-0.8328750492*(AD1562-AD1561)+3.274150872*(AE1562-AE1561)))-1.394571582*AO1562+0.4181414112*AO1561</f>
        <v>6896.13125058444</v>
      </c>
      <c r="AP1561" s="31" t="n">
        <f aca="false">AQ1561+AR1560+'ARIMAX(1,1,1) Model'!$C$19*(AR1560-AR1559)+'ARIMAX(1,1,1) Model'!$C$20*AS1560</f>
        <v>8026.25344739386</v>
      </c>
      <c r="AQ1561" s="31" t="n">
        <f aca="false">'ARIMAX(1,1,1) Model'!$C$6*I1561+'ARIMAX(1,1,1) Model'!$C$7*N1561/1000+'ARIMAX(1,1,1) Model'!$C$8*AD1561+'ARIMAX(1,1,1) Model'!$C$9*AE1561+'ARIMAX(1,1,1) Model'!$C$10*AC1561+'ARIMAX(1,1,1) Model'!$C$11*IF(AND(B1561&gt;='ARIMAX(1,1,1) Model'!$C$25,B1561&lt;='ARIMAX(1,1,1) Model'!$C$26),1,0)+'ARIMAX(1,1,1) Model'!$C$12*E1561/1000+'ARIMAX(1,1,1) Model'!$C$13*V1561+'ARIMAX(1,1,1) Model'!$C$14*A1561+'ARIMAX(1,1,1) Model'!$C$15*SIN(2*PI()*A1561/'ARIMAX(1,1,1) Model'!$C$24)+'ARIMAX(1,1,1) Model'!$C$16*COS(2*PI()*A1561/'ARIMAX(1,1,1) Model'!$C$24)+'ARIMAX(1,1,1) Model'!$C$17*SIN(4*PI()*A1561/'ARIMAX(1,1,1) Model'!$C$24)+'ARIMAX(1,1,1) Model'!$C$18*COS(4*PI()*A1561/'ARIMAX(1,1,1) Model'!$C$24)</f>
        <v>1876.13230472491</v>
      </c>
      <c r="AR1561" s="31" t="n">
        <f aca="false">IF(ISNUMBER(C1561),C1561,AP1561)-AQ1561</f>
        <v>6251.86769527509</v>
      </c>
      <c r="AS1561" s="31" t="n">
        <f aca="false">IF(ISNUMBER(C1561),C1561-AP1561,0)</f>
        <v>101.746552606143</v>
      </c>
      <c r="AT1561" s="32"/>
      <c r="AU1561" s="33"/>
      <c r="AV1561" s="33"/>
      <c r="AW1561" s="31"/>
      <c r="AX1561" s="31"/>
    </row>
    <row r="1562" customFormat="false" ht="16.5" hidden="false" customHeight="true" outlineLevel="0" collapsed="false">
      <c r="A1562" s="23" t="n">
        <v>1561</v>
      </c>
      <c r="B1562" s="24" t="n">
        <v>44197</v>
      </c>
      <c r="C1562" s="34" t="n">
        <v>7441</v>
      </c>
      <c r="D1562" s="25" t="n">
        <v>3737.6275</v>
      </c>
      <c r="E1562" s="25" t="n">
        <v>773000</v>
      </c>
      <c r="F1562" s="25" t="n">
        <v>1103723.14285714</v>
      </c>
      <c r="G1562" s="25" t="n">
        <v>47.985</v>
      </c>
      <c r="H1562" s="25" t="n">
        <v>50.82</v>
      </c>
      <c r="I1562" s="25" t="n">
        <v>2.243</v>
      </c>
      <c r="J1562" s="25" t="n">
        <v>21704.437</v>
      </c>
      <c r="K1562" s="25" t="n">
        <v>317876</v>
      </c>
      <c r="L1562" s="25" t="n">
        <v>280</v>
      </c>
      <c r="M1562" s="25" t="n">
        <v>16.298</v>
      </c>
      <c r="N1562" s="25" t="n">
        <v>266596</v>
      </c>
      <c r="O1562" s="25" t="n">
        <v>14725.8</v>
      </c>
      <c r="P1562" s="25" t="n">
        <v>4128741</v>
      </c>
      <c r="Q1562" s="25" t="n">
        <v>325000</v>
      </c>
      <c r="R1562" s="25" t="n">
        <v>20095</v>
      </c>
      <c r="S1562" s="25" t="n">
        <v>14.353</v>
      </c>
      <c r="T1562" s="25" t="n">
        <v>141.4</v>
      </c>
      <c r="U1562" s="25" t="n">
        <v>15</v>
      </c>
      <c r="V1562" s="25" t="n">
        <v>76.9</v>
      </c>
      <c r="W1562" s="25" t="n">
        <v>112.038966666667</v>
      </c>
      <c r="X1562" s="25" t="n">
        <v>2.85714285714286</v>
      </c>
      <c r="Y1562" s="25" t="n">
        <v>2.9625084400177</v>
      </c>
      <c r="Z1562" s="25" t="n">
        <v>69.2906723022461</v>
      </c>
      <c r="AA1562" s="25" t="n">
        <v>330513</v>
      </c>
      <c r="AB1562" s="26" t="n">
        <v>38.88</v>
      </c>
      <c r="AC1562" s="27" t="n">
        <v>1</v>
      </c>
      <c r="AD1562" s="28" t="n">
        <v>151.3</v>
      </c>
      <c r="AE1562" s="28" t="n">
        <v>0.5</v>
      </c>
      <c r="AF1562" s="27"/>
      <c r="AG1562" s="29" t="n">
        <f aca="false">6753.47943187+0.36116788*I1562+0.01252571*N1562-22.85359542*V1562+0.00407811*AA1562-0.00067349*E1562</f>
        <v>9163.41282721684</v>
      </c>
      <c r="AH1562" s="29" t="n">
        <f aca="false">A1562*'Simple Linear Regression'!$B$18+'Simple Linear Regression'!$B$17</f>
        <v>9216.92723491481</v>
      </c>
      <c r="AI1562" s="29" t="n">
        <f aca="false">7491.3971+0.0137554*N1562-0.00058829*E1562-34.3283*V1562+0.30565*L1562+54.6031*M1562</f>
        <v>9039.4406022</v>
      </c>
      <c r="AJ1562" s="29" t="n">
        <f aca="false">7491.3971-0.00058829*E1562+0.30565*L1562+54.6031*M1562+0.0137554*N1562-34.3283*V1562</f>
        <v>9039.4406022</v>
      </c>
      <c r="AK1562" s="30" t="n">
        <f aca="false">11611.58410651-152.38769329*I836+0.00324611*N836-2.92151591*V836-0.00770426*AA836-0.00077781*E836</f>
        <v>9301.31109592815</v>
      </c>
      <c r="AL1562" s="29" t="n">
        <f aca="false">2192.59+2373.87*I1562+0.0316653*N1562-15.7623*V1562+0.00202406*AA1562-0.000740146*E1562-0.00963493*(I1562*N1562)</f>
        <v>9082.30153403796</v>
      </c>
      <c r="AM1562" s="30" t="n">
        <f aca="false">5205.907083+122.0638992*I1562+13.609808*(N1562/1000)-1.245906883*AD1562+0.7746840854*AE1562-134.2474226*AC1562-1547.125689*IF(AND(B1562&gt;=DATE(2020,3,20),B1562&lt;=DATE(2020,6,26)),1,0)</f>
        <v>8785.6509905184</v>
      </c>
      <c r="AN1562" s="30" t="n">
        <f aca="false">IF(ISNUMBER(C1563),C1563,AN1563)-0.8328750492*(AD1564-AD1563)+3.274150872*(AE1564-AE1563)+0.7954612886*((IF(ISNUMBER(C1563),C1563,AN1563)-IF(ISNUMBER(C1562),C1562,AN1562))-(-0.8328750492*(AD1563-AD1562)+3.274150872*(AE1563-AE1562)))-1.394571582*AO1563+0.4181414112*AO1562</f>
        <v>7593.39243969316</v>
      </c>
      <c r="AP1562" s="31" t="n">
        <f aca="false">AQ1562+AR1561+'ARIMAX(1,1,1) Model'!$C$19*(AR1561-AR1560)+'ARIMAX(1,1,1) Model'!$C$20*AS1561</f>
        <v>8059.94324933488</v>
      </c>
      <c r="AQ1562" s="31" t="n">
        <f aca="false">'ARIMAX(1,1,1) Model'!$C$6*I1562+'ARIMAX(1,1,1) Model'!$C$7*N1562/1000+'ARIMAX(1,1,1) Model'!$C$8*AD1562+'ARIMAX(1,1,1) Model'!$C$9*AE1562+'ARIMAX(1,1,1) Model'!$C$10*AC1562+'ARIMAX(1,1,1) Model'!$C$11*IF(AND(B1562&gt;='ARIMAX(1,1,1) Model'!$C$25,B1562&lt;='ARIMAX(1,1,1) Model'!$C$26),1,0)+'ARIMAX(1,1,1) Model'!$C$12*E1562/1000+'ARIMAX(1,1,1) Model'!$C$13*V1562+'ARIMAX(1,1,1) Model'!$C$14*A1562+'ARIMAX(1,1,1) Model'!$C$15*SIN(2*PI()*A1562/'ARIMAX(1,1,1) Model'!$C$24)+'ARIMAX(1,1,1) Model'!$C$16*COS(2*PI()*A1562/'ARIMAX(1,1,1) Model'!$C$24)+'ARIMAX(1,1,1) Model'!$C$17*SIN(4*PI()*A1562/'ARIMAX(1,1,1) Model'!$C$24)+'ARIMAX(1,1,1) Model'!$C$18*COS(4*PI()*A1562/'ARIMAX(1,1,1) Model'!$C$24)</f>
        <v>1878.40299703193</v>
      </c>
      <c r="AR1562" s="31" t="n">
        <f aca="false">IF(ISNUMBER(C1562),C1562,AP1562)-AQ1562</f>
        <v>5562.59700296807</v>
      </c>
      <c r="AS1562" s="31" t="n">
        <f aca="false">IF(ISNUMBER(C1562),C1562-AP1562,0)</f>
        <v>-618.943249334881</v>
      </c>
      <c r="AT1562" s="32"/>
      <c r="AU1562" s="33"/>
      <c r="AV1562" s="33"/>
      <c r="AW1562" s="31"/>
      <c r="AX1562" s="31"/>
    </row>
    <row r="1563" customFormat="false" ht="16.5" hidden="false" customHeight="true" outlineLevel="0" collapsed="false">
      <c r="A1563" s="23" t="n">
        <v>1562</v>
      </c>
      <c r="B1563" s="24" t="n">
        <v>44204</v>
      </c>
      <c r="C1563" s="34" t="n">
        <v>7532</v>
      </c>
      <c r="D1563" s="25" t="n">
        <v>3760.824</v>
      </c>
      <c r="E1563" s="25" t="n">
        <v>803000</v>
      </c>
      <c r="F1563" s="25" t="n">
        <v>986176</v>
      </c>
      <c r="G1563" s="25" t="n">
        <v>50.094</v>
      </c>
      <c r="H1563" s="25" t="n">
        <v>53.308</v>
      </c>
      <c r="I1563" s="25" t="n">
        <v>2.249</v>
      </c>
      <c r="J1563" s="25" t="n">
        <v>21704.437</v>
      </c>
      <c r="K1563" s="25" t="n">
        <v>317876</v>
      </c>
      <c r="L1563" s="25" t="n">
        <v>311</v>
      </c>
      <c r="M1563" s="25" t="n">
        <v>16.298</v>
      </c>
      <c r="N1563" s="25" t="n">
        <v>266596</v>
      </c>
      <c r="O1563" s="25" t="n">
        <v>14701.6</v>
      </c>
      <c r="P1563" s="25" t="n">
        <v>4128741</v>
      </c>
      <c r="Q1563" s="25" t="n">
        <v>325000</v>
      </c>
      <c r="R1563" s="25" t="n">
        <v>20095</v>
      </c>
      <c r="S1563" s="25" t="n">
        <v>14.353</v>
      </c>
      <c r="T1563" s="25" t="n">
        <v>141.4</v>
      </c>
      <c r="U1563" s="25" t="n">
        <v>15</v>
      </c>
      <c r="V1563" s="25" t="n">
        <v>75.3</v>
      </c>
      <c r="W1563" s="25" t="n">
        <v>111.529425</v>
      </c>
      <c r="X1563" s="25" t="n">
        <v>2.85714285714286</v>
      </c>
      <c r="Y1563" s="25" t="n">
        <v>2.9625084400177</v>
      </c>
      <c r="Z1563" s="25" t="n">
        <v>69.2906723022461</v>
      </c>
      <c r="AA1563" s="25" t="n">
        <v>330513</v>
      </c>
      <c r="AB1563" s="26" t="n">
        <v>37.13</v>
      </c>
      <c r="AC1563" s="27" t="n">
        <v>0</v>
      </c>
      <c r="AD1563" s="28" t="n">
        <v>151.8</v>
      </c>
      <c r="AE1563" s="28" t="n">
        <v>0</v>
      </c>
      <c r="AF1563" s="27"/>
      <c r="AG1563" s="29" t="n">
        <f aca="false">6753.47943187+0.36116788*I1563+0.01252571*N1563-22.85359542*V1563+0.00407811*AA1563-0.00067349*E1563</f>
        <v>9179.77604689612</v>
      </c>
      <c r="AH1563" s="29" t="n">
        <f aca="false">A1563*'Simple Linear Regression'!$B$18+'Simple Linear Regression'!$B$17</f>
        <v>9217.78027199872</v>
      </c>
      <c r="AI1563" s="29" t="n">
        <f aca="false">7491.3971+0.0137554*N1563-0.00058829*E1563-34.3283*V1563+0.30565*L1563+54.6031*M1563</f>
        <v>9086.1923322</v>
      </c>
      <c r="AJ1563" s="29" t="n">
        <f aca="false">7491.3971-0.00058829*E1563+0.30565*L1563+54.6031*M1563+0.0137554*N1563-34.3283*V1563</f>
        <v>9086.1923322</v>
      </c>
      <c r="AK1563" s="30" t="n">
        <f aca="false">11611.58410651-152.38769329*I837+0.00324611*N837-2.92151591*V837-0.00770426*AA837-0.00077781*E837</f>
        <v>9295.50124431161</v>
      </c>
      <c r="AL1563" s="29" t="n">
        <f aca="false">2192.59+2373.87*I1563+0.0316653*N1563-15.7623*V1563+0.00202406*AA1563-0.000740146*E1563-0.00963493*(I1563*N1563)</f>
        <v>9084.14825124828</v>
      </c>
      <c r="AM1563" s="30" t="n">
        <f aca="false">5205.907083+122.0638992*I1563+13.609808*(N1563/1000)-1.245906883*AD1563+0.7746840854*AE1563-134.2474226*AC1563-1547.125689*IF(AND(B1563&gt;=DATE(2020,3,20),B1563&lt;=DATE(2020,6,26)),1,0)</f>
        <v>8919.6205010294</v>
      </c>
      <c r="AN1563" s="30" t="n">
        <f aca="false">IF(ISNUMBER(C1564),C1564,AN1564)-0.8328750492*(AD1565-AD1564)+3.274150872*(AE1565-AE1564)+0.7954612886*((IF(ISNUMBER(C1564),C1564,AN1564)-IF(ISNUMBER(C1563),C1563,AN1563))-(-0.8328750492*(AD1564-AD1563)+3.274150872*(AE1564-AE1563)))-1.394571582*AO1564+0.4181414112*AO1563</f>
        <v>8607.36504634529</v>
      </c>
      <c r="AP1563" s="31" t="n">
        <f aca="false">AQ1563+AR1562+'ARIMAX(1,1,1) Model'!$C$19*(AR1562-AR1561)+'ARIMAX(1,1,1) Model'!$C$20*AS1562</f>
        <v>7965.80111929925</v>
      </c>
      <c r="AQ1563" s="31" t="n">
        <f aca="false">'ARIMAX(1,1,1) Model'!$C$6*I1563+'ARIMAX(1,1,1) Model'!$C$7*N1563/1000+'ARIMAX(1,1,1) Model'!$C$8*AD1563+'ARIMAX(1,1,1) Model'!$C$9*AE1563+'ARIMAX(1,1,1) Model'!$C$10*AC1563+'ARIMAX(1,1,1) Model'!$C$11*IF(AND(B1563&gt;='ARIMAX(1,1,1) Model'!$C$25,B1563&lt;='ARIMAX(1,1,1) Model'!$C$26),1,0)+'ARIMAX(1,1,1) Model'!$C$12*E1563/1000+'ARIMAX(1,1,1) Model'!$C$13*V1563+'ARIMAX(1,1,1) Model'!$C$14*A1563+'ARIMAX(1,1,1) Model'!$C$15*SIN(2*PI()*A1563/'ARIMAX(1,1,1) Model'!$C$24)+'ARIMAX(1,1,1) Model'!$C$16*COS(2*PI()*A1563/'ARIMAX(1,1,1) Model'!$C$24)+'ARIMAX(1,1,1) Model'!$C$17*SIN(4*PI()*A1563/'ARIMAX(1,1,1) Model'!$C$24)+'ARIMAX(1,1,1) Model'!$C$18*COS(4*PI()*A1563/'ARIMAX(1,1,1) Model'!$C$24)</f>
        <v>1913.32922100561</v>
      </c>
      <c r="AR1563" s="31" t="n">
        <f aca="false">IF(ISNUMBER(C1563),C1563,AP1563)-AQ1563</f>
        <v>5618.67077899439</v>
      </c>
      <c r="AS1563" s="31" t="n">
        <f aca="false">IF(ISNUMBER(C1563),C1563-AP1563,0)</f>
        <v>-433.801119299248</v>
      </c>
      <c r="AT1563" s="32"/>
      <c r="AU1563" s="33"/>
      <c r="AV1563" s="33"/>
      <c r="AW1563" s="31"/>
      <c r="AX1563" s="31"/>
    </row>
    <row r="1564" customFormat="false" ht="16.5" hidden="false" customHeight="true" outlineLevel="0" collapsed="false">
      <c r="A1564" s="23" t="n">
        <v>1563</v>
      </c>
      <c r="B1564" s="24" t="n">
        <v>44211</v>
      </c>
      <c r="C1564" s="34" t="n">
        <v>8112</v>
      </c>
      <c r="D1564" s="25" t="n">
        <v>3794.886</v>
      </c>
      <c r="E1564" s="25" t="n">
        <v>890000</v>
      </c>
      <c r="F1564" s="25" t="n">
        <v>769750.857142857</v>
      </c>
      <c r="G1564" s="25" t="n">
        <v>52.752</v>
      </c>
      <c r="H1564" s="25" t="n">
        <v>55.38</v>
      </c>
      <c r="I1564" s="25" t="n">
        <v>2.317</v>
      </c>
      <c r="J1564" s="25" t="n">
        <v>21704.437</v>
      </c>
      <c r="K1564" s="25" t="n">
        <v>330229</v>
      </c>
      <c r="L1564" s="25" t="n">
        <v>311</v>
      </c>
      <c r="M1564" s="25" t="n">
        <v>16.298</v>
      </c>
      <c r="N1564" s="25" t="n">
        <v>238300</v>
      </c>
      <c r="O1564" s="25" t="n">
        <v>14701.6</v>
      </c>
      <c r="P1564" s="25" t="n">
        <v>4128741</v>
      </c>
      <c r="Q1564" s="25" t="n">
        <v>325000</v>
      </c>
      <c r="R1564" s="25" t="n">
        <v>20095</v>
      </c>
      <c r="S1564" s="25" t="n">
        <v>14.353</v>
      </c>
      <c r="T1564" s="25" t="n">
        <v>141.4</v>
      </c>
      <c r="U1564" s="25" t="n">
        <v>15</v>
      </c>
      <c r="V1564" s="25" t="n">
        <v>75.3</v>
      </c>
      <c r="W1564" s="25" t="n">
        <v>111.1208</v>
      </c>
      <c r="X1564" s="25" t="n">
        <v>2.85714285714286</v>
      </c>
      <c r="Y1564" s="25" t="n">
        <v>2.9625084400177</v>
      </c>
      <c r="Z1564" s="25" t="n">
        <v>68.4068145751953</v>
      </c>
      <c r="AA1564" s="25" t="n">
        <v>330513</v>
      </c>
      <c r="AB1564" s="26" t="n">
        <v>37.13</v>
      </c>
      <c r="AC1564" s="27" t="n">
        <v>0</v>
      </c>
      <c r="AD1564" s="28" t="n">
        <v>170.5</v>
      </c>
      <c r="AE1564" s="28" t="n">
        <v>0.9</v>
      </c>
      <c r="AF1564" s="27"/>
      <c r="AG1564" s="29" t="n">
        <f aca="false">6753.47943187+0.36116788*I1564+0.01252571*N1564-22.85359542*V1564+0.00407811*AA1564-0.00067349*E1564</f>
        <v>8766.77948615196</v>
      </c>
      <c r="AH1564" s="29" t="n">
        <f aca="false">A1564*'Simple Linear Regression'!$B$18+'Simple Linear Regression'!$B$17</f>
        <v>9218.63330908262</v>
      </c>
      <c r="AI1564" s="29" t="n">
        <f aca="false">7491.3971+0.0137554*N1564-0.00058829*E1564-34.3283*V1564+0.30565*L1564+54.6031*M1564</f>
        <v>8645.7883038</v>
      </c>
      <c r="AJ1564" s="29" t="n">
        <f aca="false">7491.3971-0.00058829*E1564+0.30565*L1564+54.6031*M1564+0.0137554*N1564-34.3283*V1564</f>
        <v>8645.7883038</v>
      </c>
      <c r="AK1564" s="30" t="n">
        <f aca="false">11611.58410651-152.38769329*I838+0.00324611*N838-2.92151591*V838-0.00770426*AA838-0.00077781*E838</f>
        <v>9275.32537815711</v>
      </c>
      <c r="AL1564" s="29" t="n">
        <f aca="false">2192.59+2373.87*I1564+0.0316653*N1564-15.7623*V1564+0.00202406*AA1564-0.000740146*E1564-0.00963493*(I1564*N1564)</f>
        <v>8742.193944157</v>
      </c>
      <c r="AM1564" s="30" t="n">
        <f aca="false">5205.907083+122.0638992*I1564+13.609808*(N1564/1000)-1.245906883*AD1564+0.7746840854*AE1564-134.2474226*AC1564-1547.125689*IF(AND(B1564&gt;=DATE(2020,3,20),B1564&lt;=DATE(2020,6,26)),1,0)</f>
        <v>8520.21647597176</v>
      </c>
      <c r="AN1564" s="30" t="n">
        <f aca="false">IF(ISNUMBER(C1565),C1565,AN1565)-0.8328750492*(AD1566-AD1565)+3.274150872*(AE1566-AE1565)+0.7954612886*((IF(ISNUMBER(C1565),C1565,AN1565)-IF(ISNUMBER(C1564),C1564,AN1564))-(-0.8328750492*(AD1565-AD1564)+3.274150872*(AE1565-AE1564)))-1.394571582*AO1565+0.4181414112*AO1564</f>
        <v>7572.92879152512</v>
      </c>
      <c r="AP1564" s="31" t="n">
        <f aca="false">AQ1564+AR1563+'ARIMAX(1,1,1) Model'!$C$19*(AR1563-AR1562)+'ARIMAX(1,1,1) Model'!$C$20*AS1563</f>
        <v>7822.26185070968</v>
      </c>
      <c r="AQ1564" s="31" t="n">
        <f aca="false">'ARIMAX(1,1,1) Model'!$C$6*I1564+'ARIMAX(1,1,1) Model'!$C$7*N1564/1000+'ARIMAX(1,1,1) Model'!$C$8*AD1564+'ARIMAX(1,1,1) Model'!$C$9*AE1564+'ARIMAX(1,1,1) Model'!$C$10*AC1564+'ARIMAX(1,1,1) Model'!$C$11*IF(AND(B1564&gt;='ARIMAX(1,1,1) Model'!$C$25,B1564&lt;='ARIMAX(1,1,1) Model'!$C$26),1,0)+'ARIMAX(1,1,1) Model'!$C$12*E1564/1000+'ARIMAX(1,1,1) Model'!$C$13*V1564+'ARIMAX(1,1,1) Model'!$C$14*A1564+'ARIMAX(1,1,1) Model'!$C$15*SIN(2*PI()*A1564/'ARIMAX(1,1,1) Model'!$C$24)+'ARIMAX(1,1,1) Model'!$C$16*COS(2*PI()*A1564/'ARIMAX(1,1,1) Model'!$C$24)+'ARIMAX(1,1,1) Model'!$C$17*SIN(4*PI()*A1564/'ARIMAX(1,1,1) Model'!$C$24)+'ARIMAX(1,1,1) Model'!$C$18*COS(4*PI()*A1564/'ARIMAX(1,1,1) Model'!$C$24)</f>
        <v>1807.66487927371</v>
      </c>
      <c r="AR1564" s="31" t="n">
        <f aca="false">IF(ISNUMBER(C1564),C1564,AP1564)-AQ1564</f>
        <v>6304.33512072629</v>
      </c>
      <c r="AS1564" s="31" t="n">
        <f aca="false">IF(ISNUMBER(C1564),C1564-AP1564,0)</f>
        <v>289.73814929032</v>
      </c>
      <c r="AT1564" s="32"/>
      <c r="AU1564" s="33"/>
      <c r="AV1564" s="33"/>
      <c r="AW1564" s="31"/>
      <c r="AX1564" s="31"/>
    </row>
    <row r="1565" customFormat="false" ht="16.5" hidden="false" customHeight="true" outlineLevel="0" collapsed="false">
      <c r="A1565" s="23" t="n">
        <v>1564</v>
      </c>
      <c r="B1565" s="24" t="n">
        <v>44218</v>
      </c>
      <c r="C1565" s="34" t="n">
        <v>7833</v>
      </c>
      <c r="D1565" s="25" t="n">
        <v>3836.325</v>
      </c>
      <c r="E1565" s="25" t="n">
        <v>844000</v>
      </c>
      <c r="F1565" s="25" t="n">
        <v>750560.142857143</v>
      </c>
      <c r="G1565" s="25" t="n">
        <v>52.8275</v>
      </c>
      <c r="H1565" s="25" t="n">
        <v>55.23</v>
      </c>
      <c r="I1565" s="25" t="n">
        <v>2.379</v>
      </c>
      <c r="J1565" s="25" t="n">
        <v>21704.437</v>
      </c>
      <c r="K1565" s="25" t="n">
        <v>330229</v>
      </c>
      <c r="L1565" s="25" t="n">
        <v>311</v>
      </c>
      <c r="M1565" s="25" t="n">
        <v>16.906</v>
      </c>
      <c r="N1565" s="25" t="n">
        <v>238300</v>
      </c>
      <c r="O1565" s="25" t="n">
        <v>14701.6</v>
      </c>
      <c r="P1565" s="25" t="n">
        <v>4128741</v>
      </c>
      <c r="Q1565" s="25" t="n">
        <v>325000</v>
      </c>
      <c r="R1565" s="25" t="n">
        <v>20095</v>
      </c>
      <c r="S1565" s="25" t="n">
        <v>14.353</v>
      </c>
      <c r="T1565" s="25" t="n">
        <v>141.4</v>
      </c>
      <c r="U1565" s="25" t="n">
        <v>15</v>
      </c>
      <c r="V1565" s="25" t="n">
        <v>75.3</v>
      </c>
      <c r="W1565" s="25" t="n">
        <v>111.48106</v>
      </c>
      <c r="X1565" s="25" t="n">
        <v>2.85714285714286</v>
      </c>
      <c r="Y1565" s="25" t="n">
        <v>3</v>
      </c>
      <c r="Z1565" s="25" t="n">
        <v>68.4068145751953</v>
      </c>
      <c r="AA1565" s="25" t="n">
        <v>330513</v>
      </c>
      <c r="AB1565" s="26" t="n">
        <v>37.13</v>
      </c>
      <c r="AC1565" s="27" t="n">
        <v>0</v>
      </c>
      <c r="AD1565" s="28" t="n">
        <v>144.1</v>
      </c>
      <c r="AE1565" s="28" t="n">
        <v>1.5</v>
      </c>
      <c r="AF1565" s="27"/>
      <c r="AG1565" s="29" t="n">
        <f aca="false">6753.47943187+0.36116788*I1565+0.01252571*N1565-22.85359542*V1565+0.00407811*AA1565-0.00067349*E1565</f>
        <v>8797.78241856052</v>
      </c>
      <c r="AH1565" s="29" t="n">
        <f aca="false">A1565*'Simple Linear Regression'!$B$18+'Simple Linear Regression'!$B$17</f>
        <v>9219.48634616653</v>
      </c>
      <c r="AI1565" s="29" t="n">
        <f aca="false">7491.3971+0.0137554*N1565-0.00058829*E1565-34.3283*V1565+0.30565*L1565+54.6031*M1565</f>
        <v>8706.0483286</v>
      </c>
      <c r="AJ1565" s="29" t="n">
        <f aca="false">7491.3971-0.00058829*E1565+0.30565*L1565+54.6031*M1565+0.0137554*N1565-34.3283*V1565</f>
        <v>8706.0483286</v>
      </c>
      <c r="AK1565" s="30" t="n">
        <f aca="false">11611.58410651-152.38769329*I839+0.00324611*N839-2.92151591*V839-0.00770426*AA839-0.00077781*E839</f>
        <v>9280.16682502616</v>
      </c>
      <c r="AL1565" s="29" t="n">
        <f aca="false">2192.59+2373.87*I1565+0.0316653*N1565-15.7623*V1565+0.00202406*AA1565-0.000740146*E1565-0.00963493*(I1565*N1565)</f>
        <v>8781.068363379</v>
      </c>
      <c r="AM1565" s="30" t="n">
        <f aca="false">5205.907083+122.0638992*I1565+13.609808*(N1565/1000)-1.245906883*AD1565+0.7746840854*AE1565-134.2474226*AC1565-1547.125689*IF(AND(B1565&gt;=DATE(2020,3,20),B1565&lt;=DATE(2020,6,26)),1,0)</f>
        <v>8561.1411898846</v>
      </c>
      <c r="AN1565" s="30" t="n">
        <f aca="false">IF(ISNUMBER(C1566),C1566,AN1566)-0.8328750492*(AD1567-AD1566)+3.274150872*(AE1567-AE1566)+0.7954612886*((IF(ISNUMBER(C1566),C1566,AN1566)-IF(ISNUMBER(C1565),C1565,AN1565))-(-0.8328750492*(AD1566-AD1565)+3.274150872*(AE1566-AE1565)))-1.394571582*AO1566+0.4181414112*AO1565</f>
        <v>7728.3117461618</v>
      </c>
      <c r="AP1565" s="31" t="n">
        <f aca="false">AQ1565+AR1564+'ARIMAX(1,1,1) Model'!$C$19*(AR1564-AR1563)+'ARIMAX(1,1,1) Model'!$C$20*AS1564</f>
        <v>7906.66725032053</v>
      </c>
      <c r="AQ1565" s="31" t="n">
        <f aca="false">'ARIMAX(1,1,1) Model'!$C$6*I1565+'ARIMAX(1,1,1) Model'!$C$7*N1565/1000+'ARIMAX(1,1,1) Model'!$C$8*AD1565+'ARIMAX(1,1,1) Model'!$C$9*AE1565+'ARIMAX(1,1,1) Model'!$C$10*AC1565+'ARIMAX(1,1,1) Model'!$C$11*IF(AND(B1565&gt;='ARIMAX(1,1,1) Model'!$C$25,B1565&lt;='ARIMAX(1,1,1) Model'!$C$26),1,0)+'ARIMAX(1,1,1) Model'!$C$12*E1565/1000+'ARIMAX(1,1,1) Model'!$C$13*V1565+'ARIMAX(1,1,1) Model'!$C$14*A1565+'ARIMAX(1,1,1) Model'!$C$15*SIN(2*PI()*A1565/'ARIMAX(1,1,1) Model'!$C$24)+'ARIMAX(1,1,1) Model'!$C$16*COS(2*PI()*A1565/'ARIMAX(1,1,1) Model'!$C$24)+'ARIMAX(1,1,1) Model'!$C$17*SIN(4*PI()*A1565/'ARIMAX(1,1,1) Model'!$C$24)+'ARIMAX(1,1,1) Model'!$C$18*COS(4*PI()*A1565/'ARIMAX(1,1,1) Model'!$C$24)</f>
        <v>1796.24668326478</v>
      </c>
      <c r="AR1565" s="31" t="n">
        <f aca="false">IF(ISNUMBER(C1565),C1565,AP1565)-AQ1565</f>
        <v>6036.75331673522</v>
      </c>
      <c r="AS1565" s="31" t="n">
        <f aca="false">IF(ISNUMBER(C1565),C1565-AP1565,0)</f>
        <v>-73.6672503205309</v>
      </c>
      <c r="AT1565" s="32"/>
      <c r="AU1565" s="33"/>
      <c r="AV1565" s="33"/>
      <c r="AW1565" s="31"/>
      <c r="AX1565" s="31"/>
    </row>
    <row r="1566" customFormat="false" ht="16.5" hidden="false" customHeight="true" outlineLevel="0" collapsed="false">
      <c r="A1566" s="23" t="n">
        <v>1565</v>
      </c>
      <c r="B1566" s="24" t="n">
        <v>44225</v>
      </c>
      <c r="C1566" s="34" t="n">
        <v>7770</v>
      </c>
      <c r="D1566" s="25" t="n">
        <v>3791.474</v>
      </c>
      <c r="E1566" s="25" t="n">
        <v>799000</v>
      </c>
      <c r="F1566" s="25" t="n">
        <v>709721.428571429</v>
      </c>
      <c r="G1566" s="25" t="n">
        <v>52.524</v>
      </c>
      <c r="H1566" s="25" t="n">
        <v>55.178</v>
      </c>
      <c r="I1566" s="25" t="n">
        <v>2.392</v>
      </c>
      <c r="J1566" s="25" t="n">
        <v>21704.437</v>
      </c>
      <c r="K1566" s="25" t="n">
        <v>330229</v>
      </c>
      <c r="L1566" s="25" t="n">
        <v>311</v>
      </c>
      <c r="M1566" s="25" t="n">
        <v>16.906</v>
      </c>
      <c r="N1566" s="25" t="n">
        <v>238300</v>
      </c>
      <c r="O1566" s="25" t="n">
        <v>14701.6</v>
      </c>
      <c r="P1566" s="25" t="n">
        <v>4128741</v>
      </c>
      <c r="Q1566" s="25" t="n">
        <v>325000</v>
      </c>
      <c r="R1566" s="25" t="n">
        <v>20095</v>
      </c>
      <c r="S1566" s="25" t="n">
        <v>14.353</v>
      </c>
      <c r="T1566" s="25" t="n">
        <v>141.4</v>
      </c>
      <c r="U1566" s="25" t="n">
        <v>15</v>
      </c>
      <c r="V1566" s="25" t="n">
        <v>75.3</v>
      </c>
      <c r="W1566" s="25" t="n">
        <v>111.400533333333</v>
      </c>
      <c r="X1566" s="25" t="n">
        <v>2.85714285714286</v>
      </c>
      <c r="Y1566" s="25" t="n">
        <v>3</v>
      </c>
      <c r="Z1566" s="25" t="n">
        <v>68.4068145751953</v>
      </c>
      <c r="AA1566" s="25" t="n">
        <v>330513</v>
      </c>
      <c r="AB1566" s="26" t="n">
        <v>37.13</v>
      </c>
      <c r="AC1566" s="27" t="n">
        <v>0</v>
      </c>
      <c r="AD1566" s="28" t="n">
        <v>167.8</v>
      </c>
      <c r="AE1566" s="28" t="n">
        <v>1.7</v>
      </c>
      <c r="AF1566" s="27"/>
      <c r="AG1566" s="29" t="n">
        <f aca="false">6753.47943187+0.36116788*I1566+0.01252571*N1566-22.85359542*V1566+0.00407811*AA1566-0.00067349*E1566</f>
        <v>8828.09416374296</v>
      </c>
      <c r="AH1566" s="29" t="n">
        <f aca="false">A1566*'Simple Linear Regression'!$B$18+'Simple Linear Regression'!$B$17</f>
        <v>9220.33938325043</v>
      </c>
      <c r="AI1566" s="29" t="n">
        <f aca="false">7491.3971+0.0137554*N1566-0.00058829*E1566-34.3283*V1566+0.30565*L1566+54.6031*M1566</f>
        <v>8732.5213786</v>
      </c>
      <c r="AJ1566" s="29" t="n">
        <f aca="false">7491.3971-0.00058829*E1566+0.30565*L1566+54.6031*M1566+0.0137554*N1566-34.3283*V1566</f>
        <v>8732.5213786</v>
      </c>
      <c r="AK1566" s="30" t="n">
        <f aca="false">11611.58410651-152.38769329*I840+0.00324611*N840-2.92151591*V840-0.00770426*AA840-0.00077781*E840</f>
        <v>9244.36675120993</v>
      </c>
      <c r="AL1566" s="29" t="n">
        <f aca="false">2192.59+2373.87*I1566+0.0316653*N1566-15.7623*V1566+0.00202406*AA1566-0.000740146*E1566-0.00963493*(I1566*N1566)</f>
        <v>8815.387193732</v>
      </c>
      <c r="AM1566" s="30" t="n">
        <f aca="false">5205.907083+122.0638992*I1566+13.609808*(N1566/1000)-1.245906883*AD1566+0.7746840854*AE1566-134.2474226*AC1566-1547.125689*IF(AND(B1566&gt;=DATE(2020,3,20),B1566&lt;=DATE(2020,6,26)),1,0)</f>
        <v>8533.35496426418</v>
      </c>
      <c r="AN1566" s="30" t="n">
        <f aca="false">IF(ISNUMBER(C1567),C1567,AN1567)-0.8328750492*(AD1568-AD1567)+3.274150872*(AE1568-AE1567)+0.7954612886*((IF(ISNUMBER(C1567),C1567,AN1567)-IF(ISNUMBER(C1566),C1566,AN1566))-(-0.8328750492*(AD1567-AD1566)+3.274150872*(AE1567-AE1566)))-1.394571582*AO1567+0.4181414112*AO1566</f>
        <v>7909.11380344258</v>
      </c>
      <c r="AP1566" s="31" t="n">
        <f aca="false">AQ1566+AR1565+'ARIMAX(1,1,1) Model'!$C$19*(AR1565-AR1564)+'ARIMAX(1,1,1) Model'!$C$20*AS1565</f>
        <v>7911.26623757605</v>
      </c>
      <c r="AQ1566" s="31" t="n">
        <f aca="false">'ARIMAX(1,1,1) Model'!$C$6*I1566+'ARIMAX(1,1,1) Model'!$C$7*N1566/1000+'ARIMAX(1,1,1) Model'!$C$8*AD1566+'ARIMAX(1,1,1) Model'!$C$9*AE1566+'ARIMAX(1,1,1) Model'!$C$10*AC1566+'ARIMAX(1,1,1) Model'!$C$11*IF(AND(B1566&gt;='ARIMAX(1,1,1) Model'!$C$25,B1566&lt;='ARIMAX(1,1,1) Model'!$C$26),1,0)+'ARIMAX(1,1,1) Model'!$C$12*E1566/1000+'ARIMAX(1,1,1) Model'!$C$13*V1566+'ARIMAX(1,1,1) Model'!$C$14*A1566+'ARIMAX(1,1,1) Model'!$C$15*SIN(2*PI()*A1566/'ARIMAX(1,1,1) Model'!$C$24)+'ARIMAX(1,1,1) Model'!$C$16*COS(2*PI()*A1566/'ARIMAX(1,1,1) Model'!$C$24)+'ARIMAX(1,1,1) Model'!$C$17*SIN(4*PI()*A1566/'ARIMAX(1,1,1) Model'!$C$24)+'ARIMAX(1,1,1) Model'!$C$18*COS(4*PI()*A1566/'ARIMAX(1,1,1) Model'!$C$24)</f>
        <v>1834.30393844598</v>
      </c>
      <c r="AR1566" s="31" t="n">
        <f aca="false">IF(ISNUMBER(C1566),C1566,AP1566)-AQ1566</f>
        <v>5935.69606155402</v>
      </c>
      <c r="AS1566" s="31" t="n">
        <f aca="false">IF(ISNUMBER(C1566),C1566-AP1566,0)</f>
        <v>-141.266237576054</v>
      </c>
      <c r="AT1566" s="32"/>
      <c r="AU1566" s="33"/>
      <c r="AV1566" s="33"/>
      <c r="AW1566" s="31"/>
      <c r="AX1566" s="31"/>
    </row>
    <row r="1567" customFormat="false" ht="16.5" hidden="false" customHeight="true" outlineLevel="0" collapsed="false">
      <c r="A1567" s="23" t="n">
        <v>1566</v>
      </c>
      <c r="B1567" s="24" t="n">
        <v>44232</v>
      </c>
      <c r="C1567" s="34" t="n">
        <v>7857</v>
      </c>
      <c r="D1567" s="25" t="n">
        <v>3837.782</v>
      </c>
      <c r="E1567" s="25" t="n">
        <v>803000</v>
      </c>
      <c r="F1567" s="25" t="n">
        <v>726238.857142857</v>
      </c>
      <c r="G1567" s="25" t="n">
        <v>55.396</v>
      </c>
      <c r="H1567" s="25" t="n">
        <v>58.222</v>
      </c>
      <c r="I1567" s="25" t="n">
        <v>2.409</v>
      </c>
      <c r="J1567" s="25" t="n">
        <v>22087.16</v>
      </c>
      <c r="K1567" s="25" t="n">
        <v>330229</v>
      </c>
      <c r="L1567" s="25" t="n">
        <v>341</v>
      </c>
      <c r="M1567" s="25" t="n">
        <v>16.906</v>
      </c>
      <c r="N1567" s="25" t="n">
        <v>238300</v>
      </c>
      <c r="O1567" s="25" t="n">
        <v>14822</v>
      </c>
      <c r="P1567" s="25" t="n">
        <v>4128741</v>
      </c>
      <c r="Q1567" s="25" t="n">
        <v>325000</v>
      </c>
      <c r="R1567" s="25" t="n">
        <v>20095</v>
      </c>
      <c r="S1567" s="25" t="n">
        <v>14.353</v>
      </c>
      <c r="T1567" s="25" t="n">
        <v>142.5</v>
      </c>
      <c r="U1567" s="25" t="n">
        <v>15</v>
      </c>
      <c r="V1567" s="25" t="n">
        <v>79.3</v>
      </c>
      <c r="W1567" s="25" t="n">
        <v>111.912</v>
      </c>
      <c r="X1567" s="25" t="n">
        <v>2.85714285714286</v>
      </c>
      <c r="Y1567" s="25" t="n">
        <v>3</v>
      </c>
      <c r="Z1567" s="25" t="n">
        <v>68.4068145751953</v>
      </c>
      <c r="AA1567" s="25" t="n">
        <v>330513</v>
      </c>
      <c r="AB1567" s="26" t="n">
        <v>36.91</v>
      </c>
      <c r="AC1567" s="27" t="n">
        <v>0</v>
      </c>
      <c r="AD1567" s="28" t="n">
        <v>170.8</v>
      </c>
      <c r="AE1567" s="28" t="n">
        <v>0.4</v>
      </c>
      <c r="AF1567" s="27"/>
      <c r="AG1567" s="29" t="n">
        <f aca="false">6753.47943187+0.36116788*I1567+0.01252571*N1567-22.85359542*V1567+0.00407811*AA1567-0.00067349*E1567</f>
        <v>8733.99196191692</v>
      </c>
      <c r="AH1567" s="29" t="n">
        <f aca="false">A1567*'Simple Linear Regression'!$B$18+'Simple Linear Regression'!$B$17</f>
        <v>9221.19242033434</v>
      </c>
      <c r="AI1567" s="29" t="n">
        <f aca="false">7491.3971+0.0137554*N1567-0.00058829*E1567-34.3283*V1567+0.30565*L1567+54.6031*M1567</f>
        <v>8602.0245186</v>
      </c>
      <c r="AJ1567" s="29" t="n">
        <f aca="false">7491.3971-0.00058829*E1567+0.30565*L1567+54.6031*M1567+0.0137554*N1567-34.3283*V1567</f>
        <v>8602.0245186</v>
      </c>
      <c r="AK1567" s="30" t="n">
        <f aca="false">11611.58410651-152.38769329*I841+0.00324611*N841-2.92151591*V841-0.00770426*AA841-0.00077781*E841</f>
        <v>9219.73513126255</v>
      </c>
      <c r="AL1567" s="29" t="n">
        <f aca="false">2192.59+2373.87*I1567+0.0316653*N1567-15.7623*V1567+0.00202406*AA1567-0.000740146*E1567-0.00963493*(I1567*N1567)</f>
        <v>8750.701134809</v>
      </c>
      <c r="AM1567" s="30" t="n">
        <f aca="false">5205.907083+122.0638992*I1567+13.609808*(N1567/1000)-1.245906883*AD1567+0.7746840854*AE1567-134.2474226*AC1567-1547.125689*IF(AND(B1567&gt;=DATE(2020,3,20),B1567&lt;=DATE(2020,6,26)),1,0)</f>
        <v>8530.68524059056</v>
      </c>
      <c r="AN1567" s="30" t="n">
        <f aca="false">IF(ISNUMBER(C1568),C1568,AN1568)-0.8328750492*(AD1569-AD1568)+3.274150872*(AE1569-AE1568)+0.7954612886*((IF(ISNUMBER(C1568),C1568,AN1568)-IF(ISNUMBER(C1567),C1567,AN1567))-(-0.8328750492*(AD1568-AD1567)+3.274150872*(AE1568-AE1567)))-1.394571582*AO1568+0.4181414112*AO1567</f>
        <v>8837.97025833806</v>
      </c>
      <c r="AP1567" s="31" t="n">
        <f aca="false">AQ1567+AR1566+'ARIMAX(1,1,1) Model'!$C$19*(AR1566-AR1565)+'ARIMAX(1,1,1) Model'!$C$20*AS1566</f>
        <v>7944.89376517506</v>
      </c>
      <c r="AQ1567" s="31" t="n">
        <f aca="false">'ARIMAX(1,1,1) Model'!$C$6*I1567+'ARIMAX(1,1,1) Model'!$C$7*N1567/1000+'ARIMAX(1,1,1) Model'!$C$8*AD1567+'ARIMAX(1,1,1) Model'!$C$9*AE1567+'ARIMAX(1,1,1) Model'!$C$10*AC1567+'ARIMAX(1,1,1) Model'!$C$11*IF(AND(B1567&gt;='ARIMAX(1,1,1) Model'!$C$25,B1567&lt;='ARIMAX(1,1,1) Model'!$C$26),1,0)+'ARIMAX(1,1,1) Model'!$C$12*E1567/1000+'ARIMAX(1,1,1) Model'!$C$13*V1567+'ARIMAX(1,1,1) Model'!$C$14*A1567+'ARIMAX(1,1,1) Model'!$C$15*SIN(2*PI()*A1567/'ARIMAX(1,1,1) Model'!$C$24)+'ARIMAX(1,1,1) Model'!$C$16*COS(2*PI()*A1567/'ARIMAX(1,1,1) Model'!$C$24)+'ARIMAX(1,1,1) Model'!$C$17*SIN(4*PI()*A1567/'ARIMAX(1,1,1) Model'!$C$24)+'ARIMAX(1,1,1) Model'!$C$18*COS(4*PI()*A1567/'ARIMAX(1,1,1) Model'!$C$24)</f>
        <v>1891.90257591149</v>
      </c>
      <c r="AR1567" s="31" t="n">
        <f aca="false">IF(ISNUMBER(C1567),C1567,AP1567)-AQ1567</f>
        <v>5965.09742408851</v>
      </c>
      <c r="AS1567" s="31" t="n">
        <f aca="false">IF(ISNUMBER(C1567),C1567-AP1567,0)</f>
        <v>-87.8937651750612</v>
      </c>
      <c r="AT1567" s="32"/>
      <c r="AU1567" s="33"/>
      <c r="AV1567" s="33"/>
      <c r="AW1567" s="31"/>
      <c r="AX1567" s="31"/>
    </row>
    <row r="1568" customFormat="false" ht="16.5" hidden="false" customHeight="true" outlineLevel="0" collapsed="false">
      <c r="A1568" s="23" t="n">
        <v>1567</v>
      </c>
      <c r="B1568" s="24" t="n">
        <v>44239</v>
      </c>
      <c r="C1568" s="34" t="n">
        <v>8407</v>
      </c>
      <c r="D1568" s="25" t="n">
        <v>3917.582</v>
      </c>
      <c r="E1568" s="25" t="n">
        <v>812000</v>
      </c>
      <c r="F1568" s="25" t="n">
        <v>853636.142857143</v>
      </c>
      <c r="G1568" s="25" t="n">
        <v>58.54</v>
      </c>
      <c r="H1568" s="25" t="n">
        <v>61.128</v>
      </c>
      <c r="I1568" s="25" t="n">
        <v>2.461</v>
      </c>
      <c r="J1568" s="25" t="n">
        <v>22087.16</v>
      </c>
      <c r="K1568" s="25" t="n">
        <v>350426</v>
      </c>
      <c r="L1568" s="25" t="n">
        <v>341</v>
      </c>
      <c r="M1568" s="25" t="n">
        <v>16.906</v>
      </c>
      <c r="N1568" s="25" t="n">
        <v>238300</v>
      </c>
      <c r="O1568" s="25" t="n">
        <v>14822</v>
      </c>
      <c r="P1568" s="25" t="n">
        <v>4128741</v>
      </c>
      <c r="Q1568" s="25" t="n">
        <v>325000</v>
      </c>
      <c r="R1568" s="25" t="n">
        <v>20095</v>
      </c>
      <c r="S1568" s="25" t="n">
        <v>14.353</v>
      </c>
      <c r="T1568" s="25" t="n">
        <v>142.5</v>
      </c>
      <c r="U1568" s="25" t="n">
        <v>15</v>
      </c>
      <c r="V1568" s="25" t="n">
        <v>79.3</v>
      </c>
      <c r="W1568" s="25" t="n">
        <v>112.38932</v>
      </c>
      <c r="X1568" s="25" t="n">
        <v>2.85714285714286</v>
      </c>
      <c r="Y1568" s="25" t="n">
        <v>3</v>
      </c>
      <c r="Z1568" s="25" t="n">
        <v>68.4068145751953</v>
      </c>
      <c r="AA1568" s="25" t="n">
        <v>330513</v>
      </c>
      <c r="AB1568" s="26" t="n">
        <v>36.91</v>
      </c>
      <c r="AC1568" s="27" t="n">
        <v>0</v>
      </c>
      <c r="AD1568" s="28" t="n">
        <v>196.2</v>
      </c>
      <c r="AE1568" s="28" t="n">
        <v>0</v>
      </c>
      <c r="AF1568" s="27"/>
      <c r="AG1568" s="29" t="n">
        <f aca="false">6753.47943187+0.36116788*I1568+0.01252571*N1568-22.85359542*V1568+0.00407811*AA1568-0.00067349*E1568</f>
        <v>8727.94933264668</v>
      </c>
      <c r="AH1568" s="29" t="n">
        <f aca="false">A1568*'Simple Linear Regression'!$B$18+'Simple Linear Regression'!$B$17</f>
        <v>9222.04545741824</v>
      </c>
      <c r="AI1568" s="29" t="n">
        <f aca="false">7491.3971+0.0137554*N1568-0.00058829*E1568-34.3283*V1568+0.30565*L1568+54.6031*M1568</f>
        <v>8596.7299086</v>
      </c>
      <c r="AJ1568" s="29" t="n">
        <f aca="false">7491.3971-0.00058829*E1568+0.30565*L1568+54.6031*M1568+0.0137554*N1568-34.3283*V1568</f>
        <v>8596.7299086</v>
      </c>
      <c r="AK1568" s="30" t="n">
        <f aca="false">11611.58410651-152.38769329*I842+0.00324611*N842-2.92151591*V842-0.00770426*AA842-0.00077781*E842</f>
        <v>9220.83991582489</v>
      </c>
      <c r="AL1568" s="29" t="n">
        <f aca="false">2192.59+2373.87*I1568+0.0316653*N1568-15.7623*V1568+0.00202406*AA1568-0.000740146*E1568-0.00963493*(I1568*N1568)</f>
        <v>8748.088862221</v>
      </c>
      <c r="AM1568" s="30" t="n">
        <f aca="false">5205.907083+122.0638992*I1568+13.609808*(N1568/1000)-1.245906883*AD1568+0.7746840854*AE1568-134.2474226*AC1568-1547.125689*IF(AND(B1568&gt;=DATE(2020,3,20),B1568&lt;=DATE(2020,6,26)),1,0)</f>
        <v>8505.0766548866</v>
      </c>
      <c r="AN1568" s="30" t="n">
        <f aca="false">IF(ISNUMBER(C1569),C1569,AN1569)-0.8328750492*(AD1570-AD1569)+3.274150872*(AE1570-AE1569)+0.7954612886*((IF(ISNUMBER(C1569),C1569,AN1569)-IF(ISNUMBER(C1568),C1568,AN1568))-(-0.8328750492*(AD1569-AD1568)+3.274150872*(AE1569-AE1568)))-1.394571582*AO1569+0.4181414112*AO1568</f>
        <v>6346.48115350051</v>
      </c>
      <c r="AP1568" s="31" t="n">
        <f aca="false">AQ1568+AR1567+'ARIMAX(1,1,1) Model'!$C$19*(AR1567-AR1566)+'ARIMAX(1,1,1) Model'!$C$20*AS1567</f>
        <v>7947.46868371078</v>
      </c>
      <c r="AQ1568" s="31" t="n">
        <f aca="false">'ARIMAX(1,1,1) Model'!$C$6*I1568+'ARIMAX(1,1,1) Model'!$C$7*N1568/1000+'ARIMAX(1,1,1) Model'!$C$8*AD1568+'ARIMAX(1,1,1) Model'!$C$9*AE1568+'ARIMAX(1,1,1) Model'!$C$10*AC1568+'ARIMAX(1,1,1) Model'!$C$11*IF(AND(B1568&gt;='ARIMAX(1,1,1) Model'!$C$25,B1568&lt;='ARIMAX(1,1,1) Model'!$C$26),1,0)+'ARIMAX(1,1,1) Model'!$C$12*E1568/1000+'ARIMAX(1,1,1) Model'!$C$13*V1568+'ARIMAX(1,1,1) Model'!$C$14*A1568+'ARIMAX(1,1,1) Model'!$C$15*SIN(2*PI()*A1568/'ARIMAX(1,1,1) Model'!$C$24)+'ARIMAX(1,1,1) Model'!$C$16*COS(2*PI()*A1568/'ARIMAX(1,1,1) Model'!$C$24)+'ARIMAX(1,1,1) Model'!$C$17*SIN(4*PI()*A1568/'ARIMAX(1,1,1) Model'!$C$24)+'ARIMAX(1,1,1) Model'!$C$18*COS(4*PI()*A1568/'ARIMAX(1,1,1) Model'!$C$24)</f>
        <v>1900.39196959862</v>
      </c>
      <c r="AR1568" s="31" t="n">
        <f aca="false">IF(ISNUMBER(C1568),C1568,AP1568)-AQ1568</f>
        <v>6506.60803040138</v>
      </c>
      <c r="AS1568" s="31" t="n">
        <f aca="false">IF(ISNUMBER(C1568),C1568-AP1568,0)</f>
        <v>459.531316289222</v>
      </c>
      <c r="AT1568" s="32"/>
      <c r="AU1568" s="33"/>
      <c r="AV1568" s="33"/>
      <c r="AW1568" s="31"/>
      <c r="AX1568" s="31"/>
    </row>
    <row r="1569" customFormat="false" ht="16.5" hidden="false" customHeight="true" outlineLevel="0" collapsed="false">
      <c r="A1569" s="23" t="n">
        <v>1568</v>
      </c>
      <c r="B1569" s="24" t="n">
        <v>44246</v>
      </c>
      <c r="C1569" s="34" t="n">
        <v>7207</v>
      </c>
      <c r="D1569" s="25" t="n">
        <v>3921.15</v>
      </c>
      <c r="E1569" s="25" t="n">
        <v>802000</v>
      </c>
      <c r="F1569" s="25" t="n">
        <v>902933.714285714</v>
      </c>
      <c r="G1569" s="25" t="n">
        <v>60.17</v>
      </c>
      <c r="H1569" s="25" t="n">
        <v>63.898</v>
      </c>
      <c r="I1569" s="25" t="n">
        <v>2.501</v>
      </c>
      <c r="J1569" s="25" t="n">
        <v>22087.16</v>
      </c>
      <c r="K1569" s="25" t="n">
        <v>350426</v>
      </c>
      <c r="L1569" s="25" t="n">
        <v>341</v>
      </c>
      <c r="M1569" s="25" t="n">
        <v>16.719</v>
      </c>
      <c r="N1569" s="25" t="n">
        <v>241451</v>
      </c>
      <c r="O1569" s="25" t="n">
        <v>14822</v>
      </c>
      <c r="P1569" s="25" t="n">
        <v>4128741</v>
      </c>
      <c r="Q1569" s="25" t="n">
        <v>325000</v>
      </c>
      <c r="R1569" s="25" t="n">
        <v>20095</v>
      </c>
      <c r="S1569" s="25" t="n">
        <v>14.353</v>
      </c>
      <c r="T1569" s="25" t="n">
        <v>142.5</v>
      </c>
      <c r="U1569" s="25" t="n">
        <v>15</v>
      </c>
      <c r="V1569" s="25" t="n">
        <v>79.3</v>
      </c>
      <c r="W1569" s="25" t="n">
        <v>111.68196</v>
      </c>
      <c r="X1569" s="25" t="n">
        <v>2.85714285714286</v>
      </c>
      <c r="Y1569" s="25" t="n">
        <v>3.04666948318481</v>
      </c>
      <c r="Z1569" s="25" t="n">
        <v>68.4068145751953</v>
      </c>
      <c r="AA1569" s="25" t="n">
        <v>330513</v>
      </c>
      <c r="AB1569" s="26" t="n">
        <v>36.91</v>
      </c>
      <c r="AC1569" s="27" t="n">
        <v>0</v>
      </c>
      <c r="AD1569" s="28" t="n">
        <v>225.5</v>
      </c>
      <c r="AE1569" s="28" t="n">
        <v>0</v>
      </c>
      <c r="AF1569" s="27"/>
      <c r="AG1569" s="29" t="n">
        <f aca="false">6753.47943187+0.36116788*I1569+0.01252571*N1569-22.85359542*V1569+0.00407811*AA1569-0.00067349*E1569</f>
        <v>8774.16719157188</v>
      </c>
      <c r="AH1569" s="29" t="n">
        <f aca="false">A1569*'Simple Linear Regression'!$B$18+'Simple Linear Regression'!$B$17</f>
        <v>9222.89849450214</v>
      </c>
      <c r="AI1569" s="29" t="n">
        <f aca="false">7491.3971+0.0137554*N1569-0.00058829*E1569-34.3283*V1569+0.30565*L1569+54.6031*M1569</f>
        <v>8635.7452943</v>
      </c>
      <c r="AJ1569" s="29" t="n">
        <f aca="false">7491.3971-0.00058829*E1569+0.30565*L1569+54.6031*M1569+0.0137554*N1569-34.3283*V1569</f>
        <v>8635.7452943</v>
      </c>
      <c r="AK1569" s="30" t="n">
        <f aca="false">11611.58410651-152.38769329*I843+0.00324611*N843-2.92151591*V843-0.00770426*AA843-0.00077781*E843</f>
        <v>9170.03628908567</v>
      </c>
      <c r="AL1569" s="29" t="n">
        <f aca="false">2192.59+2373.87*I1569+0.0316653*N1569-15.7623*V1569+0.00202406*AA1569-0.000740146*E1569-0.00963493*(I1569*N1569)</f>
        <v>8782.45280902157</v>
      </c>
      <c r="AM1569" s="30" t="n">
        <f aca="false">5205.907083+122.0638992*I1569+13.609808*(N1569/1000)-1.245906883*AD1569+0.7746840854*AE1569-134.2474226*AC1569-1547.125689*IF(AND(B1569&gt;=DATE(2020,3,20),B1569&lt;=DATE(2020,6,26)),1,0)</f>
        <v>8516.3386441907</v>
      </c>
      <c r="AN1569" s="30" t="n">
        <f aca="false">IF(ISNUMBER(C1570),C1570,AN1570)-0.8328750492*(AD1571-AD1570)+3.274150872*(AE1571-AE1570)+0.7954612886*((IF(ISNUMBER(C1570),C1570,AN1570)-IF(ISNUMBER(C1569),C1569,AN1569))-(-0.8328750492*(AD1570-AD1569)+3.274150872*(AE1570-AE1569)))-1.394571582*AO1570+0.4181414112*AO1569</f>
        <v>8855.19697900092</v>
      </c>
      <c r="AP1569" s="31" t="n">
        <f aca="false">AQ1569+AR1568+'ARIMAX(1,1,1) Model'!$C$19*(AR1568-AR1567)+'ARIMAX(1,1,1) Model'!$C$20*AS1568</f>
        <v>8086.51699944418</v>
      </c>
      <c r="AQ1569" s="31" t="n">
        <f aca="false">'ARIMAX(1,1,1) Model'!$C$6*I1569+'ARIMAX(1,1,1) Model'!$C$7*N1569/1000+'ARIMAX(1,1,1) Model'!$C$8*AD1569+'ARIMAX(1,1,1) Model'!$C$9*AE1569+'ARIMAX(1,1,1) Model'!$C$10*AC1569+'ARIMAX(1,1,1) Model'!$C$11*IF(AND(B1569&gt;='ARIMAX(1,1,1) Model'!$C$25,B1569&lt;='ARIMAX(1,1,1) Model'!$C$26),1,0)+'ARIMAX(1,1,1) Model'!$C$12*E1569/1000+'ARIMAX(1,1,1) Model'!$C$13*V1569+'ARIMAX(1,1,1) Model'!$C$14*A1569+'ARIMAX(1,1,1) Model'!$C$15*SIN(2*PI()*A1569/'ARIMAX(1,1,1) Model'!$C$24)+'ARIMAX(1,1,1) Model'!$C$16*COS(2*PI()*A1569/'ARIMAX(1,1,1) Model'!$C$24)+'ARIMAX(1,1,1) Model'!$C$17*SIN(4*PI()*A1569/'ARIMAX(1,1,1) Model'!$C$24)+'ARIMAX(1,1,1) Model'!$C$18*COS(4*PI()*A1569/'ARIMAX(1,1,1) Model'!$C$24)</f>
        <v>1940.71109964917</v>
      </c>
      <c r="AR1569" s="31" t="n">
        <f aca="false">IF(ISNUMBER(C1569),C1569,AP1569)-AQ1569</f>
        <v>5266.28890035083</v>
      </c>
      <c r="AS1569" s="31" t="n">
        <f aca="false">IF(ISNUMBER(C1569),C1569-AP1569,0)</f>
        <v>-879.516999444184</v>
      </c>
      <c r="AT1569" s="32"/>
      <c r="AU1569" s="33"/>
      <c r="AV1569" s="33"/>
      <c r="AW1569" s="31"/>
      <c r="AX1569" s="31"/>
    </row>
    <row r="1570" customFormat="false" ht="16.5" hidden="false" customHeight="true" outlineLevel="0" collapsed="false">
      <c r="A1570" s="23" t="n">
        <v>1569</v>
      </c>
      <c r="B1570" s="24" t="n">
        <v>44253</v>
      </c>
      <c r="C1570" s="34" t="n">
        <v>8148</v>
      </c>
      <c r="D1570" s="25" t="n">
        <v>3864.758</v>
      </c>
      <c r="E1570" s="25" t="n">
        <v>702000</v>
      </c>
      <c r="F1570" s="25" t="n">
        <v>957452.142857143</v>
      </c>
      <c r="G1570" s="25" t="n">
        <v>62.304</v>
      </c>
      <c r="H1570" s="25" t="n">
        <v>65.858</v>
      </c>
      <c r="I1570" s="25" t="n">
        <v>2.633</v>
      </c>
      <c r="J1570" s="25" t="n">
        <v>22087.16</v>
      </c>
      <c r="K1570" s="25" t="n">
        <v>350426</v>
      </c>
      <c r="L1570" s="25" t="n">
        <v>341</v>
      </c>
      <c r="M1570" s="25" t="n">
        <v>16.719</v>
      </c>
      <c r="N1570" s="25" t="n">
        <v>241451</v>
      </c>
      <c r="O1570" s="25" t="n">
        <v>14822</v>
      </c>
      <c r="P1570" s="25" t="n">
        <v>4128741</v>
      </c>
      <c r="Q1570" s="25" t="n">
        <v>325000</v>
      </c>
      <c r="R1570" s="25" t="n">
        <v>20095</v>
      </c>
      <c r="S1570" s="25" t="n">
        <v>14.559</v>
      </c>
      <c r="T1570" s="25" t="n">
        <v>142.5</v>
      </c>
      <c r="U1570" s="25" t="n">
        <v>15</v>
      </c>
      <c r="V1570" s="25" t="n">
        <v>79.3</v>
      </c>
      <c r="W1570" s="25" t="n">
        <v>111.9186</v>
      </c>
      <c r="X1570" s="25" t="n">
        <v>2.85714285714286</v>
      </c>
      <c r="Y1570" s="25" t="n">
        <v>3.04666948318481</v>
      </c>
      <c r="Z1570" s="25" t="n">
        <v>68.4068145751953</v>
      </c>
      <c r="AA1570" s="25" t="n">
        <v>330513</v>
      </c>
      <c r="AB1570" s="26" t="n">
        <v>36.91</v>
      </c>
      <c r="AC1570" s="27" t="n">
        <v>0</v>
      </c>
      <c r="AD1570" s="28" t="n">
        <v>141.8</v>
      </c>
      <c r="AE1570" s="28" t="n">
        <v>1.5</v>
      </c>
      <c r="AF1570" s="27"/>
      <c r="AG1570" s="29" t="n">
        <f aca="false">6753.47943187+0.36116788*I1570+0.01252571*N1570-22.85359542*V1570+0.00407811*AA1570-0.00067349*E1570</f>
        <v>8841.56386573204</v>
      </c>
      <c r="AH1570" s="29" t="n">
        <f aca="false">A1570*'Simple Linear Regression'!$B$18+'Simple Linear Regression'!$B$17</f>
        <v>9223.75153158605</v>
      </c>
      <c r="AI1570" s="29" t="n">
        <f aca="false">7491.3971+0.0137554*N1570-0.00058829*E1570-34.3283*V1570+0.30565*L1570+54.6031*M1570</f>
        <v>8694.5742943</v>
      </c>
      <c r="AJ1570" s="29" t="n">
        <f aca="false">7491.3971-0.00058829*E1570+0.30565*L1570+54.6031*M1570+0.0137554*N1570-34.3283*V1570</f>
        <v>8694.5742943</v>
      </c>
      <c r="AK1570" s="30" t="n">
        <f aca="false">11611.58410651-152.38769329*I844+0.00324611*N844-2.92151591*V844-0.00770426*AA844-0.00077781*E844</f>
        <v>9169.6743552071</v>
      </c>
      <c r="AL1570" s="29" t="n">
        <f aca="false">2192.59+2373.87*I1570+0.0316653*N1570-15.7623*V1570+0.00202406*AA1570-0.000740146*E1570-0.00963493*(I1570*N1570)</f>
        <v>8862.73826920881</v>
      </c>
      <c r="AM1570" s="30" t="n">
        <f aca="false">5205.907083+122.0638992*I1570+13.609808*(N1570/1000)-1.245906883*AD1570+0.7746840854*AE1570-134.2474226*AC1570-1547.125689*IF(AND(B1570&gt;=DATE(2020,3,20),B1570&lt;=DATE(2020,6,26)),1,0)</f>
        <v>8637.8955111203</v>
      </c>
      <c r="AN1570" s="30" t="n">
        <f aca="false">IF(ISNUMBER(C1571),C1571,AN1571)-0.8328750492*(AD1572-AD1571)+3.274150872*(AE1572-AE1571)+0.7954612886*((IF(ISNUMBER(C1571),C1571,AN1571)-IF(ISNUMBER(C1570),C1570,AN1570))-(-0.8328750492*(AD1571-AD1570)+3.274150872*(AE1571-AE1570)))-1.394571582*AO1571+0.4181414112*AO1570</f>
        <v>9187.26106512046</v>
      </c>
      <c r="AP1570" s="31" t="n">
        <f aca="false">AQ1570+AR1569+'ARIMAX(1,1,1) Model'!$C$19*(AR1569-AR1568)+'ARIMAX(1,1,1) Model'!$C$20*AS1569</f>
        <v>7897.99820245459</v>
      </c>
      <c r="AQ1570" s="31" t="n">
        <f aca="false">'ARIMAX(1,1,1) Model'!$C$6*I1570+'ARIMAX(1,1,1) Model'!$C$7*N1570/1000+'ARIMAX(1,1,1) Model'!$C$8*AD1570+'ARIMAX(1,1,1) Model'!$C$9*AE1570+'ARIMAX(1,1,1) Model'!$C$10*AC1570+'ARIMAX(1,1,1) Model'!$C$11*IF(AND(B1570&gt;='ARIMAX(1,1,1) Model'!$C$25,B1570&lt;='ARIMAX(1,1,1) Model'!$C$26),1,0)+'ARIMAX(1,1,1) Model'!$C$12*E1570/1000+'ARIMAX(1,1,1) Model'!$C$13*V1570+'ARIMAX(1,1,1) Model'!$C$14*A1570+'ARIMAX(1,1,1) Model'!$C$15*SIN(2*PI()*A1570/'ARIMAX(1,1,1) Model'!$C$24)+'ARIMAX(1,1,1) Model'!$C$16*COS(2*PI()*A1570/'ARIMAX(1,1,1) Model'!$C$24)+'ARIMAX(1,1,1) Model'!$C$17*SIN(4*PI()*A1570/'ARIMAX(1,1,1) Model'!$C$24)+'ARIMAX(1,1,1) Model'!$C$18*COS(4*PI()*A1570/'ARIMAX(1,1,1) Model'!$C$24)</f>
        <v>1961.04093682905</v>
      </c>
      <c r="AR1570" s="31" t="n">
        <f aca="false">IF(ISNUMBER(C1570),C1570,AP1570)-AQ1570</f>
        <v>6186.95906317095</v>
      </c>
      <c r="AS1570" s="31" t="n">
        <f aca="false">IF(ISNUMBER(C1570),C1570-AP1570,0)</f>
        <v>250.00179754541</v>
      </c>
      <c r="AT1570" s="32"/>
      <c r="AU1570" s="33"/>
      <c r="AV1570" s="33"/>
      <c r="AW1570" s="31"/>
      <c r="AX1570" s="31"/>
    </row>
    <row r="1571" customFormat="false" ht="16.5" hidden="false" customHeight="true" outlineLevel="0" collapsed="false">
      <c r="A1571" s="23" t="n">
        <v>1570</v>
      </c>
      <c r="B1571" s="24" t="n">
        <v>44260</v>
      </c>
      <c r="C1571" s="34" t="n">
        <v>8726</v>
      </c>
      <c r="D1571" s="25" t="n">
        <v>3840.448</v>
      </c>
      <c r="E1571" s="25" t="n">
        <v>704000</v>
      </c>
      <c r="F1571" s="25" t="n">
        <v>1001536.28571429</v>
      </c>
      <c r="G1571" s="25" t="n">
        <v>62.292</v>
      </c>
      <c r="H1571" s="25" t="n">
        <v>65.94</v>
      </c>
      <c r="I1571" s="25" t="n">
        <v>2.711</v>
      </c>
      <c r="J1571" s="25" t="n">
        <v>22087.16</v>
      </c>
      <c r="K1571" s="25" t="n">
        <v>350426</v>
      </c>
      <c r="L1571" s="25" t="n">
        <v>341</v>
      </c>
      <c r="M1571" s="25" t="n">
        <v>16.719</v>
      </c>
      <c r="N1571" s="25" t="n">
        <v>241451</v>
      </c>
      <c r="O1571" s="25" t="n">
        <v>14822</v>
      </c>
      <c r="P1571" s="25" t="n">
        <v>4128741</v>
      </c>
      <c r="Q1571" s="25" t="n">
        <v>325000</v>
      </c>
      <c r="R1571" s="25" t="n">
        <v>22042</v>
      </c>
      <c r="S1571" s="25" t="n">
        <v>14.559</v>
      </c>
      <c r="T1571" s="25" t="n">
        <v>142.5</v>
      </c>
      <c r="U1571" s="25" t="n">
        <v>15</v>
      </c>
      <c r="V1571" s="25" t="n">
        <v>79.3</v>
      </c>
      <c r="W1571" s="25" t="n">
        <v>112.05864</v>
      </c>
      <c r="X1571" s="25" t="n">
        <v>2.85714285714286</v>
      </c>
      <c r="Y1571" s="25" t="n">
        <v>3.04666948318481</v>
      </c>
      <c r="Z1571" s="25" t="n">
        <v>68.4068145751953</v>
      </c>
      <c r="AA1571" s="25" t="n">
        <v>331840</v>
      </c>
      <c r="AB1571" s="26" t="n">
        <v>36.91</v>
      </c>
      <c r="AC1571" s="27" t="n">
        <v>0</v>
      </c>
      <c r="AD1571" s="28" t="n">
        <v>123.3</v>
      </c>
      <c r="AE1571" s="28" t="n">
        <v>2.3</v>
      </c>
      <c r="AF1571" s="27"/>
      <c r="AG1571" s="29" t="n">
        <f aca="false">6753.47943187+0.36116788*I1571+0.01252571*N1571-22.85359542*V1571+0.00407811*AA1571-0.00067349*E1571</f>
        <v>8845.65670879668</v>
      </c>
      <c r="AH1571" s="29" t="n">
        <f aca="false">A1571*'Simple Linear Regression'!$B$18+'Simple Linear Regression'!$B$17</f>
        <v>9224.60456866995</v>
      </c>
      <c r="AI1571" s="29" t="n">
        <f aca="false">7491.3971+0.0137554*N1571-0.00058829*E1571-34.3283*V1571+0.30565*L1571+54.6031*M1571</f>
        <v>8693.3977143</v>
      </c>
      <c r="AJ1571" s="29" t="n">
        <f aca="false">7491.3971-0.00058829*E1571+0.30565*L1571+54.6031*M1571+0.0137554*N1571-34.3283*V1571</f>
        <v>8693.3977143</v>
      </c>
      <c r="AK1571" s="30" t="n">
        <f aca="false">11611.58410651-152.38769329*I845+0.00324611*N845-2.92151591*V845-0.00770426*AA845-0.00077781*E845</f>
        <v>9151.78150895797</v>
      </c>
      <c r="AL1571" s="29" t="n">
        <f aca="false">2192.59+2373.87*I1571+0.0316653*N1571-15.7623*V1571+0.00202406*AA1571-0.000740146*E1571-0.00963493*(I1571*N1571)</f>
        <v>8867.64941312127</v>
      </c>
      <c r="AM1571" s="30" t="n">
        <f aca="false">5205.907083+122.0638992*I1571+13.609808*(N1571/1000)-1.245906883*AD1571+0.7746840854*AE1571-134.2474226*AC1571-1547.125689*IF(AND(B1571&gt;=DATE(2020,3,20),B1571&lt;=DATE(2020,6,26)),1,0)</f>
        <v>8671.08551986172</v>
      </c>
      <c r="AN1571" s="30" t="n">
        <f aca="false">IF(ISNUMBER(C1572),C1572,AN1572)-0.8328750492*(AD1573-AD1572)+3.274150872*(AE1573-AE1572)+0.7954612886*((IF(ISNUMBER(C1572),C1572,AN1572)-IF(ISNUMBER(C1571),C1571,AN1571))-(-0.8328750492*(AD1572-AD1571)+3.274150872*(AE1572-AE1571)))-1.394571582*AO1572+0.4181414112*AO1571</f>
        <v>8200.66087011785</v>
      </c>
      <c r="AP1571" s="31" t="n">
        <f aca="false">AQ1571+AR1570+'ARIMAX(1,1,1) Model'!$C$19*(AR1570-AR1569)+'ARIMAX(1,1,1) Model'!$C$20*AS1570</f>
        <v>8022.64684912706</v>
      </c>
      <c r="AQ1571" s="31" t="n">
        <f aca="false">'ARIMAX(1,1,1) Model'!$C$6*I1571+'ARIMAX(1,1,1) Model'!$C$7*N1571/1000+'ARIMAX(1,1,1) Model'!$C$8*AD1571+'ARIMAX(1,1,1) Model'!$C$9*AE1571+'ARIMAX(1,1,1) Model'!$C$10*AC1571+'ARIMAX(1,1,1) Model'!$C$11*IF(AND(B1571&gt;='ARIMAX(1,1,1) Model'!$C$25,B1571&lt;='ARIMAX(1,1,1) Model'!$C$26),1,0)+'ARIMAX(1,1,1) Model'!$C$12*E1571/1000+'ARIMAX(1,1,1) Model'!$C$13*V1571+'ARIMAX(1,1,1) Model'!$C$14*A1571+'ARIMAX(1,1,1) Model'!$C$15*SIN(2*PI()*A1571/'ARIMAX(1,1,1) Model'!$C$24)+'ARIMAX(1,1,1) Model'!$C$16*COS(2*PI()*A1571/'ARIMAX(1,1,1) Model'!$C$24)+'ARIMAX(1,1,1) Model'!$C$17*SIN(4*PI()*A1571/'ARIMAX(1,1,1) Model'!$C$24)+'ARIMAX(1,1,1) Model'!$C$18*COS(4*PI()*A1571/'ARIMAX(1,1,1) Model'!$C$24)</f>
        <v>1970.91580141109</v>
      </c>
      <c r="AR1571" s="31" t="n">
        <f aca="false">IF(ISNUMBER(C1571),C1571,AP1571)-AQ1571</f>
        <v>6755.08419858891</v>
      </c>
      <c r="AS1571" s="31" t="n">
        <f aca="false">IF(ISNUMBER(C1571),C1571-AP1571,0)</f>
        <v>703.353150872943</v>
      </c>
      <c r="AT1571" s="32"/>
      <c r="AU1571" s="33"/>
      <c r="AV1571" s="33"/>
      <c r="AW1571" s="31"/>
      <c r="AX1571" s="31"/>
    </row>
    <row r="1572" customFormat="false" ht="16.5" hidden="false" customHeight="true" outlineLevel="0" collapsed="false">
      <c r="A1572" s="23" t="n">
        <v>1571</v>
      </c>
      <c r="B1572" s="24" t="n">
        <v>44267</v>
      </c>
      <c r="C1572" s="34" t="n">
        <v>8442</v>
      </c>
      <c r="D1572" s="25" t="n">
        <v>3895.656</v>
      </c>
      <c r="E1572" s="25" t="n">
        <v>693000</v>
      </c>
      <c r="F1572" s="25" t="n">
        <v>1127119.57142857</v>
      </c>
      <c r="G1572" s="25" t="n">
        <v>65.022</v>
      </c>
      <c r="H1572" s="25" t="n">
        <v>68.154</v>
      </c>
      <c r="I1572" s="25" t="n">
        <v>2.771</v>
      </c>
      <c r="J1572" s="25" t="n">
        <v>22087.16</v>
      </c>
      <c r="K1572" s="25" t="n">
        <v>310325</v>
      </c>
      <c r="L1572" s="25" t="n">
        <v>374</v>
      </c>
      <c r="M1572" s="25" t="n">
        <v>16.719</v>
      </c>
      <c r="N1572" s="25" t="n">
        <v>241451</v>
      </c>
      <c r="O1572" s="25" t="n">
        <v>15073</v>
      </c>
      <c r="P1572" s="25" t="n">
        <v>4128741</v>
      </c>
      <c r="Q1572" s="25" t="n">
        <v>325000</v>
      </c>
      <c r="R1572" s="25" t="n">
        <v>22042</v>
      </c>
      <c r="S1572" s="25" t="n">
        <v>14.559</v>
      </c>
      <c r="T1572" s="25" t="n">
        <v>142.5</v>
      </c>
      <c r="U1572" s="25" t="n">
        <v>15</v>
      </c>
      <c r="V1572" s="25" t="n">
        <v>79.1</v>
      </c>
      <c r="W1572" s="25" t="n">
        <v>112.85492</v>
      </c>
      <c r="X1572" s="25" t="n">
        <v>2.85714285714286</v>
      </c>
      <c r="Y1572" s="25" t="n">
        <v>3.04666948318481</v>
      </c>
      <c r="Z1572" s="25" t="n">
        <v>68.4068145751953</v>
      </c>
      <c r="AA1572" s="25" t="n">
        <v>331840</v>
      </c>
      <c r="AB1572" s="26" t="n">
        <v>34.16</v>
      </c>
      <c r="AC1572" s="27" t="n">
        <v>0</v>
      </c>
      <c r="AD1572" s="28" t="n">
        <v>104.3</v>
      </c>
      <c r="AE1572" s="28" t="n">
        <v>2.3</v>
      </c>
      <c r="AF1572" s="27"/>
      <c r="AG1572" s="29" t="n">
        <f aca="false">6753.47943187+0.36116788*I1572+0.01252571*N1572-22.85359542*V1572+0.00407811*AA1572-0.00067349*E1572</f>
        <v>8857.65748795348</v>
      </c>
      <c r="AH1572" s="29" t="n">
        <f aca="false">A1572*'Simple Linear Regression'!$B$18+'Simple Linear Regression'!$B$17</f>
        <v>9225.45760575386</v>
      </c>
      <c r="AI1572" s="29" t="n">
        <f aca="false">7491.3971+0.0137554*N1572-0.00058829*E1572-34.3283*V1572+0.30565*L1572+54.6031*M1572</f>
        <v>8716.8210143</v>
      </c>
      <c r="AJ1572" s="29" t="n">
        <f aca="false">7491.3971-0.00058829*E1572+0.30565*L1572+54.6031*M1572+0.0137554*N1572-34.3283*V1572</f>
        <v>8716.8210143</v>
      </c>
      <c r="AK1572" s="30" t="n">
        <f aca="false">11611.58410651-152.38769329*I846+0.00324611*N846-2.92151591*V846-0.00770426*AA846-0.00077781*E846</f>
        <v>9124.87106627942</v>
      </c>
      <c r="AL1572" s="29" t="n">
        <f aca="false">2192.59+2373.87*I1572+0.0316653*N1572-15.7623*V1572+0.00202406*AA1572-0.000740146*E1572-0.00963493*(I1572*N1572)</f>
        <v>8881.79387011547</v>
      </c>
      <c r="AM1572" s="30" t="n">
        <f aca="false">5205.907083+122.0638992*I1572+13.609808*(N1572/1000)-1.245906883*AD1572+0.7746840854*AE1572-134.2474226*AC1572-1547.125689*IF(AND(B1572&gt;=DATE(2020,3,20),B1572&lt;=DATE(2020,6,26)),1,0)</f>
        <v>8702.08158459072</v>
      </c>
      <c r="AN1572" s="30" t="n">
        <f aca="false">IF(ISNUMBER(C1573),C1573,AN1573)-0.8328750492*(AD1574-AD1573)+3.274150872*(AE1574-AE1573)+0.7954612886*((IF(ISNUMBER(C1573),C1573,AN1573)-IF(ISNUMBER(C1572),C1572,AN1572))-(-0.8328750492*(AD1573-AD1572)+3.274150872*(AE1573-AE1572)))-1.394571582*AO1573+0.4181414112*AO1572</f>
        <v>8782.66374337229</v>
      </c>
      <c r="AP1572" s="31" t="n">
        <f aca="false">AQ1572+AR1571+'ARIMAX(1,1,1) Model'!$C$19*(AR1571-AR1570)+'ARIMAX(1,1,1) Model'!$C$20*AS1571</f>
        <v>8173.02256468584</v>
      </c>
      <c r="AQ1572" s="31" t="n">
        <f aca="false">'ARIMAX(1,1,1) Model'!$C$6*I1572+'ARIMAX(1,1,1) Model'!$C$7*N1572/1000+'ARIMAX(1,1,1) Model'!$C$8*AD1572+'ARIMAX(1,1,1) Model'!$C$9*AE1572+'ARIMAX(1,1,1) Model'!$C$10*AC1572+'ARIMAX(1,1,1) Model'!$C$11*IF(AND(B1572&gt;='ARIMAX(1,1,1) Model'!$C$25,B1572&lt;='ARIMAX(1,1,1) Model'!$C$26),1,0)+'ARIMAX(1,1,1) Model'!$C$12*E1572/1000+'ARIMAX(1,1,1) Model'!$C$13*V1572+'ARIMAX(1,1,1) Model'!$C$14*A1572+'ARIMAX(1,1,1) Model'!$C$15*SIN(2*PI()*A1572/'ARIMAX(1,1,1) Model'!$C$24)+'ARIMAX(1,1,1) Model'!$C$16*COS(2*PI()*A1572/'ARIMAX(1,1,1) Model'!$C$24)+'ARIMAX(1,1,1) Model'!$C$17*SIN(4*PI()*A1572/'ARIMAX(1,1,1) Model'!$C$24)+'ARIMAX(1,1,1) Model'!$C$18*COS(4*PI()*A1572/'ARIMAX(1,1,1) Model'!$C$24)</f>
        <v>1995.604745423</v>
      </c>
      <c r="AR1572" s="31" t="n">
        <f aca="false">IF(ISNUMBER(C1572),C1572,AP1572)-AQ1572</f>
        <v>6446.395254577</v>
      </c>
      <c r="AS1572" s="31" t="n">
        <f aca="false">IF(ISNUMBER(C1572),C1572-AP1572,0)</f>
        <v>268.977435314159</v>
      </c>
      <c r="AT1572" s="32"/>
      <c r="AU1572" s="33"/>
      <c r="AV1572" s="33"/>
      <c r="AW1572" s="31"/>
      <c r="AX1572" s="31"/>
    </row>
    <row r="1573" customFormat="false" ht="16.5" hidden="false" customHeight="true" outlineLevel="0" collapsed="false">
      <c r="A1573" s="23" t="n">
        <v>1572</v>
      </c>
      <c r="B1573" s="24" t="n">
        <v>44274</v>
      </c>
      <c r="C1573" s="34" t="n">
        <v>8616</v>
      </c>
      <c r="D1573" s="25" t="n">
        <v>3946.866</v>
      </c>
      <c r="E1573" s="25" t="n">
        <v>699000</v>
      </c>
      <c r="F1573" s="25" t="n">
        <v>1282097</v>
      </c>
      <c r="G1573" s="25" t="n">
        <v>63.222</v>
      </c>
      <c r="H1573" s="25" t="n">
        <v>66.114</v>
      </c>
      <c r="I1573" s="25" t="n">
        <v>2.853</v>
      </c>
      <c r="J1573" s="25" t="n">
        <v>22087.16</v>
      </c>
      <c r="K1573" s="25" t="n">
        <v>310325</v>
      </c>
      <c r="L1573" s="25" t="n">
        <v>374</v>
      </c>
      <c r="M1573" s="25" t="n">
        <v>16.146</v>
      </c>
      <c r="N1573" s="25" t="n">
        <v>224959</v>
      </c>
      <c r="O1573" s="25" t="n">
        <v>15073</v>
      </c>
      <c r="P1573" s="25" t="n">
        <v>4149026</v>
      </c>
      <c r="Q1573" s="25" t="n">
        <v>325000</v>
      </c>
      <c r="R1573" s="25" t="n">
        <v>22042</v>
      </c>
      <c r="S1573" s="25" t="n">
        <v>14.559</v>
      </c>
      <c r="T1573" s="25" t="n">
        <v>142.5</v>
      </c>
      <c r="U1573" s="25" t="n">
        <v>15</v>
      </c>
      <c r="V1573" s="25" t="n">
        <v>79.1</v>
      </c>
      <c r="W1573" s="25" t="n">
        <v>113.54644</v>
      </c>
      <c r="X1573" s="25" t="n">
        <v>2.85714285714286</v>
      </c>
      <c r="Y1573" s="25" t="n">
        <v>3.09088444709778</v>
      </c>
      <c r="Z1573" s="25" t="n">
        <v>68.4068145751953</v>
      </c>
      <c r="AA1573" s="25" t="n">
        <v>331840</v>
      </c>
      <c r="AB1573" s="26" t="n">
        <v>34.16</v>
      </c>
      <c r="AC1573" s="27" t="n">
        <v>0</v>
      </c>
      <c r="AD1573" s="28" t="n">
        <v>114</v>
      </c>
      <c r="AE1573" s="28" t="n">
        <v>3.9</v>
      </c>
      <c r="AF1573" s="27"/>
      <c r="AG1573" s="29" t="n">
        <f aca="false">6753.47943187+0.36116788*I1573+0.01252571*N1573-22.85359542*V1573+0.00407811*AA1573-0.00067349*E1573</f>
        <v>8647.07215439964</v>
      </c>
      <c r="AH1573" s="29" t="n">
        <f aca="false">A1573*'Simple Linear Regression'!$B$18+'Simple Linear Regression'!$B$17</f>
        <v>9226.31064283776</v>
      </c>
      <c r="AI1573" s="29" t="n">
        <f aca="false">7491.3971+0.0137554*N1573-0.00058829*E1573-34.3283*V1573+0.30565*L1573+54.6031*M1573</f>
        <v>8455.1496412</v>
      </c>
      <c r="AJ1573" s="29" t="n">
        <f aca="false">7491.3971-0.00058829*E1573+0.30565*L1573+54.6031*M1573+0.0137554*N1573-34.3283*V1573</f>
        <v>8455.1496412</v>
      </c>
      <c r="AK1573" s="30" t="n">
        <f aca="false">11611.58410651-152.38769329*I847+0.00324611*N847-2.92151591*V847-0.00770426*AA847-0.00077781*E847</f>
        <v>9070.77515018596</v>
      </c>
      <c r="AL1573" s="29" t="n">
        <f aca="false">2192.59+2373.87*I1573+0.0316653*N1573-15.7623*V1573+0.00202406*AA1573-0.000740146*E1573-0.00963493*(I1573*N1573)</f>
        <v>8812.36400551689</v>
      </c>
      <c r="AM1573" s="30" t="n">
        <f aca="false">5205.907083+122.0638992*I1573+13.609808*(N1573/1000)-1.245906883*AD1573+0.7746840854*AE1573-134.2474226*AC1573-1547.125689*IF(AND(B1573&gt;=DATE(2020,3,20),B1573&lt;=DATE(2020,6,26)),1,0)</f>
        <v>8476.79206856066</v>
      </c>
      <c r="AN1573" s="30" t="n">
        <f aca="false">IF(ISNUMBER(C1574),C1574,AN1574)-0.8328750492*(AD1575-AD1574)+3.274150872*(AE1575-AE1574)+0.7954612886*((IF(ISNUMBER(C1574),C1574,AN1574)-IF(ISNUMBER(C1573),C1573,AN1573))-(-0.8328750492*(AD1574-AD1573)+3.274150872*(AE1574-AE1573)))-1.394571582*AO1574+0.4181414112*AO1573</f>
        <v>9104.91685072234</v>
      </c>
      <c r="AP1573" s="31" t="n">
        <f aca="false">AQ1573+AR1572+'ARIMAX(1,1,1) Model'!$C$19*(AR1572-AR1571)+'ARIMAX(1,1,1) Model'!$C$20*AS1572</f>
        <v>8196.56349852707</v>
      </c>
      <c r="AQ1573" s="31" t="n">
        <f aca="false">'ARIMAX(1,1,1) Model'!$C$6*I1573+'ARIMAX(1,1,1) Model'!$C$7*N1573/1000+'ARIMAX(1,1,1) Model'!$C$8*AD1573+'ARIMAX(1,1,1) Model'!$C$9*AE1573+'ARIMAX(1,1,1) Model'!$C$10*AC1573+'ARIMAX(1,1,1) Model'!$C$11*IF(AND(B1573&gt;='ARIMAX(1,1,1) Model'!$C$25,B1573&lt;='ARIMAX(1,1,1) Model'!$C$26),1,0)+'ARIMAX(1,1,1) Model'!$C$12*E1573/1000+'ARIMAX(1,1,1) Model'!$C$13*V1573+'ARIMAX(1,1,1) Model'!$C$14*A1573+'ARIMAX(1,1,1) Model'!$C$15*SIN(2*PI()*A1573/'ARIMAX(1,1,1) Model'!$C$24)+'ARIMAX(1,1,1) Model'!$C$16*COS(2*PI()*A1573/'ARIMAX(1,1,1) Model'!$C$24)+'ARIMAX(1,1,1) Model'!$C$17*SIN(4*PI()*A1573/'ARIMAX(1,1,1) Model'!$C$24)+'ARIMAX(1,1,1) Model'!$C$18*COS(4*PI()*A1573/'ARIMAX(1,1,1) Model'!$C$24)</f>
        <v>2022.37733254729</v>
      </c>
      <c r="AR1573" s="31" t="n">
        <f aca="false">IF(ISNUMBER(C1573),C1573,AP1573)-AQ1573</f>
        <v>6593.62266745271</v>
      </c>
      <c r="AS1573" s="31" t="n">
        <f aca="false">IF(ISNUMBER(C1573),C1573-AP1573,0)</f>
        <v>419.436501472932</v>
      </c>
      <c r="AT1573" s="32"/>
      <c r="AU1573" s="33"/>
      <c r="AV1573" s="33"/>
      <c r="AW1573" s="31"/>
      <c r="AX1573" s="31"/>
    </row>
    <row r="1574" customFormat="false" ht="16.5" hidden="false" customHeight="true" outlineLevel="0" collapsed="false">
      <c r="A1574" s="23" t="n">
        <v>1573</v>
      </c>
      <c r="B1574" s="24" t="n">
        <v>44281</v>
      </c>
      <c r="C1574" s="34" t="n">
        <v>8891</v>
      </c>
      <c r="D1574" s="25" t="n">
        <v>3924.862</v>
      </c>
      <c r="E1574" s="25" t="n">
        <v>627000</v>
      </c>
      <c r="F1574" s="25" t="n">
        <v>1364337.42857143</v>
      </c>
      <c r="G1574" s="25" t="n">
        <v>59.95</v>
      </c>
      <c r="H1574" s="25" t="n">
        <v>62.506</v>
      </c>
      <c r="I1574" s="25" t="n">
        <v>2.865</v>
      </c>
      <c r="J1574" s="25" t="n">
        <v>22087.16</v>
      </c>
      <c r="K1574" s="25" t="n">
        <v>310325</v>
      </c>
      <c r="L1574" s="25" t="n">
        <v>374</v>
      </c>
      <c r="M1574" s="25" t="n">
        <v>16.146</v>
      </c>
      <c r="N1574" s="25" t="n">
        <v>224959</v>
      </c>
      <c r="O1574" s="25" t="n">
        <v>15073</v>
      </c>
      <c r="P1574" s="25" t="n">
        <v>4149026</v>
      </c>
      <c r="Q1574" s="25" t="n">
        <v>325000</v>
      </c>
      <c r="R1574" s="25" t="n">
        <v>22042</v>
      </c>
      <c r="S1574" s="25" t="n">
        <v>14.559</v>
      </c>
      <c r="T1574" s="25" t="n">
        <v>142.5</v>
      </c>
      <c r="U1574" s="25" t="n">
        <v>15</v>
      </c>
      <c r="V1574" s="25" t="n">
        <v>79.1</v>
      </c>
      <c r="W1574" s="25" t="n">
        <v>113.01712</v>
      </c>
      <c r="X1574" s="25" t="n">
        <v>2.85714285714286</v>
      </c>
      <c r="Y1574" s="25" t="n">
        <v>3.09088444709778</v>
      </c>
      <c r="Z1574" s="25" t="n">
        <v>68.4068145751953</v>
      </c>
      <c r="AA1574" s="25" t="n">
        <v>331840</v>
      </c>
      <c r="AB1574" s="26" t="n">
        <v>34.16</v>
      </c>
      <c r="AC1574" s="27" t="n">
        <v>0</v>
      </c>
      <c r="AD1574" s="28" t="n">
        <v>76.5</v>
      </c>
      <c r="AE1574" s="28" t="n">
        <v>2.3</v>
      </c>
      <c r="AF1574" s="27"/>
      <c r="AG1574" s="29" t="n">
        <f aca="false">6753.47943187+0.36116788*I1574+0.01252571*N1574-22.85359542*V1574+0.00407811*AA1574-0.00067349*E1574</f>
        <v>8695.5677684142</v>
      </c>
      <c r="AH1574" s="29" t="n">
        <f aca="false">A1574*'Simple Linear Regression'!$B$18+'Simple Linear Regression'!$B$17</f>
        <v>9227.16367992167</v>
      </c>
      <c r="AI1574" s="29" t="n">
        <f aca="false">7491.3971+0.0137554*N1574-0.00058829*E1574-34.3283*V1574+0.30565*L1574+54.6031*M1574</f>
        <v>8497.5065212</v>
      </c>
      <c r="AJ1574" s="29" t="n">
        <f aca="false">7491.3971-0.00058829*E1574+0.30565*L1574+54.6031*M1574+0.0137554*N1574-34.3283*V1574</f>
        <v>8497.5065212</v>
      </c>
      <c r="AK1574" s="30" t="n">
        <f aca="false">11611.58410651-152.38769329*I848+0.00324611*N848-2.92151591*V848-0.00770426*AA848-0.00077781*E848</f>
        <v>9076.50872403899</v>
      </c>
      <c r="AL1574" s="29" t="n">
        <f aca="false">2192.59+2373.87*I1574+0.0316653*N1574-15.7623*V1574+0.00202406*AA1574-0.000740146*E1574-0.00963493*(I1574*N1574)</f>
        <v>8868.13138690245</v>
      </c>
      <c r="AM1574" s="30" t="n">
        <f aca="false">5205.907083+122.0638992*I1574+13.609808*(N1574/1000)-1.245906883*AD1574+0.7746840854*AE1574-134.2474226*AC1574-1547.125689*IF(AND(B1574&gt;=DATE(2020,3,20),B1574&lt;=DATE(2020,6,26)),1,0)</f>
        <v>8523.73884892692</v>
      </c>
      <c r="AN1574" s="30" t="n">
        <f aca="false">IF(ISNUMBER(C1575),C1575,AN1575)-0.8328750492*(AD1576-AD1575)+3.274150872*(AE1576-AE1575)+0.7954612886*((IF(ISNUMBER(C1575),C1575,AN1575)-IF(ISNUMBER(C1574),C1574,AN1574))-(-0.8328750492*(AD1575-AD1574)+3.274150872*(AE1575-AE1574)))-1.394571582*AO1575+0.4181414112*AO1574</f>
        <v>8707.80487741691</v>
      </c>
      <c r="AP1574" s="31" t="n">
        <f aca="false">AQ1574+AR1573+'ARIMAX(1,1,1) Model'!$C$19*(AR1573-AR1572)+'ARIMAX(1,1,1) Model'!$C$20*AS1573</f>
        <v>8328.1914593744</v>
      </c>
      <c r="AQ1574" s="31" t="n">
        <f aca="false">'ARIMAX(1,1,1) Model'!$C$6*I1574+'ARIMAX(1,1,1) Model'!$C$7*N1574/1000+'ARIMAX(1,1,1) Model'!$C$8*AD1574+'ARIMAX(1,1,1) Model'!$C$9*AE1574+'ARIMAX(1,1,1) Model'!$C$10*AC1574+'ARIMAX(1,1,1) Model'!$C$11*IF(AND(B1574&gt;='ARIMAX(1,1,1) Model'!$C$25,B1574&lt;='ARIMAX(1,1,1) Model'!$C$26),1,0)+'ARIMAX(1,1,1) Model'!$C$12*E1574/1000+'ARIMAX(1,1,1) Model'!$C$13*V1574+'ARIMAX(1,1,1) Model'!$C$14*A1574+'ARIMAX(1,1,1) Model'!$C$15*SIN(2*PI()*A1574/'ARIMAX(1,1,1) Model'!$C$24)+'ARIMAX(1,1,1) Model'!$C$16*COS(2*PI()*A1574/'ARIMAX(1,1,1) Model'!$C$24)+'ARIMAX(1,1,1) Model'!$C$17*SIN(4*PI()*A1574/'ARIMAX(1,1,1) Model'!$C$24)+'ARIMAX(1,1,1) Model'!$C$18*COS(4*PI()*A1574/'ARIMAX(1,1,1) Model'!$C$24)</f>
        <v>2097.73732983149</v>
      </c>
      <c r="AR1574" s="31" t="n">
        <f aca="false">IF(ISNUMBER(C1574),C1574,AP1574)-AQ1574</f>
        <v>6793.26267016851</v>
      </c>
      <c r="AS1574" s="31" t="n">
        <f aca="false">IF(ISNUMBER(C1574),C1574-AP1574,0)</f>
        <v>562.808540625603</v>
      </c>
      <c r="AT1574" s="32"/>
      <c r="AU1574" s="33"/>
      <c r="AV1574" s="33"/>
      <c r="AW1574" s="31"/>
      <c r="AX1574" s="31"/>
    </row>
    <row r="1575" customFormat="false" ht="16.5" hidden="false" customHeight="true" outlineLevel="0" collapsed="false">
      <c r="A1575" s="23" t="n">
        <v>1574</v>
      </c>
      <c r="B1575" s="24" t="n">
        <v>44288</v>
      </c>
      <c r="C1575" s="34" t="n">
        <v>8781</v>
      </c>
      <c r="D1575" s="25" t="n">
        <v>3980.6</v>
      </c>
      <c r="E1575" s="25" t="n">
        <v>658000</v>
      </c>
      <c r="F1575" s="25" t="n">
        <v>1426766.71428571</v>
      </c>
      <c r="G1575" s="25" t="n">
        <v>60.66</v>
      </c>
      <c r="H1575" s="25" t="n">
        <v>63.6775</v>
      </c>
      <c r="I1575" s="25" t="n">
        <v>2.852</v>
      </c>
      <c r="J1575" s="25" t="n">
        <v>22087.16</v>
      </c>
      <c r="K1575" s="25" t="n">
        <v>310325</v>
      </c>
      <c r="L1575" s="25" t="n">
        <v>374</v>
      </c>
      <c r="M1575" s="25" t="n">
        <v>16.146</v>
      </c>
      <c r="N1575" s="25" t="n">
        <v>224959</v>
      </c>
      <c r="O1575" s="25" t="n">
        <v>15073</v>
      </c>
      <c r="P1575" s="25" t="n">
        <v>4149026</v>
      </c>
      <c r="Q1575" s="25" t="n">
        <v>325000</v>
      </c>
      <c r="R1575" s="25" t="n">
        <v>22042</v>
      </c>
      <c r="S1575" s="25" t="n">
        <v>14.559</v>
      </c>
      <c r="T1575" s="25" t="n">
        <v>142.5</v>
      </c>
      <c r="U1575" s="25" t="n">
        <v>15</v>
      </c>
      <c r="V1575" s="25" t="n">
        <v>79.1</v>
      </c>
      <c r="W1575" s="25" t="n">
        <v>113.53852</v>
      </c>
      <c r="X1575" s="25" t="n">
        <v>2.85714285714286</v>
      </c>
      <c r="Y1575" s="25" t="n">
        <v>3.09088444709778</v>
      </c>
      <c r="Z1575" s="25" t="n">
        <v>68.4068145751953</v>
      </c>
      <c r="AA1575" s="25" t="n">
        <v>331840</v>
      </c>
      <c r="AB1575" s="26" t="n">
        <v>34.16</v>
      </c>
      <c r="AC1575" s="27" t="n">
        <v>0</v>
      </c>
      <c r="AD1575" s="28" t="n">
        <v>79.1</v>
      </c>
      <c r="AE1575" s="28" t="n">
        <v>7.8</v>
      </c>
      <c r="AF1575" s="27"/>
      <c r="AG1575" s="29" t="n">
        <f aca="false">6753.47943187+0.36116788*I1575+0.01252571*N1575-22.85359542*V1575+0.00407811*AA1575-0.00067349*E1575</f>
        <v>8674.68488323176</v>
      </c>
      <c r="AH1575" s="29" t="n">
        <f aca="false">A1575*'Simple Linear Regression'!$B$18+'Simple Linear Regression'!$B$17</f>
        <v>9228.01671700557</v>
      </c>
      <c r="AI1575" s="29" t="n">
        <f aca="false">7491.3971+0.0137554*N1575-0.00058829*E1575-34.3283*V1575+0.30565*L1575+54.6031*M1575</f>
        <v>8479.2695312</v>
      </c>
      <c r="AJ1575" s="29" t="n">
        <f aca="false">7491.3971-0.00058829*E1575+0.30565*L1575+54.6031*M1575+0.0137554*N1575-34.3283*V1575</f>
        <v>8479.2695312</v>
      </c>
      <c r="AK1575" s="30" t="n">
        <f aca="false">11611.58410651-152.38769329*I849+0.00324611*N849-2.92151591*V849-0.00770426*AA849-0.00077781*E849</f>
        <v>9076.52137932341</v>
      </c>
      <c r="AL1575" s="29" t="n">
        <f aca="false">2192.59+2373.87*I1575+0.0316653*N1575-15.7623*V1575+0.00202406*AA1575-0.000740146*E1575-0.00963493*(I1575*N1575)</f>
        <v>8842.50358573476</v>
      </c>
      <c r="AM1575" s="30" t="n">
        <f aca="false">5205.907083+122.0638992*I1575+13.609808*(N1575/1000)-1.245906883*AD1575+0.7746840854*AE1575-134.2474226*AC1575-1547.125689*IF(AND(B1575&gt;=DATE(2020,3,20),B1575&lt;=DATE(2020,6,26)),1,0)</f>
        <v>8523.17342281122</v>
      </c>
      <c r="AN1575" s="30" t="n">
        <f aca="false">IF(ISNUMBER(C1576),C1576,AN1576)-0.8328750492*(AD1577-AD1576)+3.274150872*(AE1577-AE1576)+0.7954612886*((IF(ISNUMBER(C1576),C1576,AN1576)-IF(ISNUMBER(C1575),C1575,AN1575))-(-0.8328750492*(AD1576-AD1575)+3.274150872*(AE1576-AE1575)))-1.394571582*AO1576+0.4181414112*AO1575</f>
        <v>9040.53563818712</v>
      </c>
      <c r="AP1575" s="31" t="n">
        <f aca="false">AQ1575+AR1574+'ARIMAX(1,1,1) Model'!$C$19*(AR1574-AR1573)+'ARIMAX(1,1,1) Model'!$C$20*AS1574</f>
        <v>8462.56669526462</v>
      </c>
      <c r="AQ1575" s="31" t="n">
        <f aca="false">'ARIMAX(1,1,1) Model'!$C$6*I1575+'ARIMAX(1,1,1) Model'!$C$7*N1575/1000+'ARIMAX(1,1,1) Model'!$C$8*AD1575+'ARIMAX(1,1,1) Model'!$C$9*AE1575+'ARIMAX(1,1,1) Model'!$C$10*AC1575+'ARIMAX(1,1,1) Model'!$C$11*IF(AND(B1575&gt;='ARIMAX(1,1,1) Model'!$C$25,B1575&lt;='ARIMAX(1,1,1) Model'!$C$26),1,0)+'ARIMAX(1,1,1) Model'!$C$12*E1575/1000+'ARIMAX(1,1,1) Model'!$C$13*V1575+'ARIMAX(1,1,1) Model'!$C$14*A1575+'ARIMAX(1,1,1) Model'!$C$15*SIN(2*PI()*A1575/'ARIMAX(1,1,1) Model'!$C$24)+'ARIMAX(1,1,1) Model'!$C$16*COS(2*PI()*A1575/'ARIMAX(1,1,1) Model'!$C$24)+'ARIMAX(1,1,1) Model'!$C$17*SIN(4*PI()*A1575/'ARIMAX(1,1,1) Model'!$C$24)+'ARIMAX(1,1,1) Model'!$C$18*COS(4*PI()*A1575/'ARIMAX(1,1,1) Model'!$C$24)</f>
        <v>2156.40748213334</v>
      </c>
      <c r="AR1575" s="31" t="n">
        <f aca="false">IF(ISNUMBER(C1575),C1575,AP1575)-AQ1575</f>
        <v>6624.59251786666</v>
      </c>
      <c r="AS1575" s="31" t="n">
        <f aca="false">IF(ISNUMBER(C1575),C1575-AP1575,0)</f>
        <v>318.433304735376</v>
      </c>
      <c r="AT1575" s="32"/>
      <c r="AU1575" s="33"/>
      <c r="AV1575" s="33"/>
      <c r="AW1575" s="31"/>
      <c r="AX1575" s="31"/>
    </row>
    <row r="1576" customFormat="false" ht="16.5" hidden="false" customHeight="true" outlineLevel="0" collapsed="false">
      <c r="A1576" s="23" t="n">
        <v>1575</v>
      </c>
      <c r="B1576" s="24" t="n">
        <v>44295</v>
      </c>
      <c r="C1576" s="34" t="n">
        <v>8944</v>
      </c>
      <c r="D1576" s="25" t="n">
        <v>4091.554</v>
      </c>
      <c r="E1576" s="25" t="n">
        <v>645000</v>
      </c>
      <c r="F1576" s="25" t="n">
        <v>1432804.85714286</v>
      </c>
      <c r="G1576" s="25" t="n">
        <v>59.348</v>
      </c>
      <c r="H1576" s="25" t="n">
        <v>61.8275</v>
      </c>
      <c r="I1576" s="25" t="n">
        <v>2.857</v>
      </c>
      <c r="J1576" s="25" t="n">
        <v>22087.16</v>
      </c>
      <c r="K1576" s="25" t="n">
        <v>310325</v>
      </c>
      <c r="L1576" s="25" t="n">
        <v>397</v>
      </c>
      <c r="M1576" s="25" t="n">
        <v>16.146</v>
      </c>
      <c r="N1576" s="25" t="n">
        <v>224959</v>
      </c>
      <c r="O1576" s="25" t="n">
        <v>14983.5</v>
      </c>
      <c r="P1576" s="25" t="n">
        <v>4149026</v>
      </c>
      <c r="Q1576" s="25" t="n">
        <v>325000</v>
      </c>
      <c r="R1576" s="25" t="n">
        <v>22042</v>
      </c>
      <c r="S1576" s="25" t="n">
        <v>14.559</v>
      </c>
      <c r="T1576" s="25" t="n">
        <v>142.5</v>
      </c>
      <c r="U1576" s="25" t="n">
        <v>15</v>
      </c>
      <c r="V1576" s="25" t="n">
        <v>82.6</v>
      </c>
      <c r="W1576" s="25" t="n">
        <v>113.88564</v>
      </c>
      <c r="X1576" s="25" t="n">
        <v>2.85714285714286</v>
      </c>
      <c r="Y1576" s="25" t="n">
        <v>3.09088444709778</v>
      </c>
      <c r="Z1576" s="25" t="n">
        <v>68.4068145751953</v>
      </c>
      <c r="AA1576" s="25" t="n">
        <v>331840</v>
      </c>
      <c r="AB1576" s="26" t="n">
        <v>34.84</v>
      </c>
      <c r="AC1576" s="27" t="n">
        <v>0</v>
      </c>
      <c r="AD1576" s="28" t="n">
        <v>46.4</v>
      </c>
      <c r="AE1576" s="28" t="n">
        <v>7.7</v>
      </c>
      <c r="AF1576" s="27"/>
      <c r="AG1576" s="29" t="n">
        <f aca="false">6753.47943187+0.36116788*I1576+0.01252571*N1576-22.85359542*V1576+0.00407811*AA1576-0.00067349*E1576</f>
        <v>8603.45447510116</v>
      </c>
      <c r="AH1576" s="29" t="n">
        <f aca="false">A1576*'Simple Linear Regression'!$B$18+'Simple Linear Regression'!$B$17</f>
        <v>9228.86975408947</v>
      </c>
      <c r="AI1576" s="29" t="n">
        <f aca="false">7491.3971+0.0137554*N1576-0.00058829*E1576-34.3283*V1576+0.30565*L1576+54.6031*M1576</f>
        <v>8373.7982012</v>
      </c>
      <c r="AJ1576" s="29" t="n">
        <f aca="false">7491.3971-0.00058829*E1576+0.30565*L1576+54.6031*M1576+0.0137554*N1576-34.3283*V1576</f>
        <v>8373.7982012</v>
      </c>
      <c r="AK1576" s="30" t="n">
        <f aca="false">11611.58410651-152.38769329*I850+0.00324611*N850-2.92151591*V850-0.00770426*AA850-0.00077781*E850</f>
        <v>9074.87631646534</v>
      </c>
      <c r="AL1576" s="29" t="n">
        <f aca="false">2192.59+2373.87*I1576+0.0316653*N1576-15.7623*V1576+0.00202406*AA1576-0.000740146*E1576-0.00963493*(I1576*N1576)</f>
        <v>8797.98946264541</v>
      </c>
      <c r="AM1576" s="30" t="n">
        <f aca="false">5205.907083+122.0638992*I1576+13.609808*(N1576/1000)-1.245906883*AD1576+0.7746840854*AE1576-134.2474226*AC1576-1547.125689*IF(AND(B1576&gt;=DATE(2020,3,20),B1576&lt;=DATE(2020,6,26)),1,0)</f>
        <v>8564.44742897278</v>
      </c>
      <c r="AN1576" s="30" t="n">
        <f aca="false">IF(ISNUMBER(C1577),C1577,AN1577)-0.8328750492*(AD1578-AD1577)+3.274150872*(AE1578-AE1577)+0.7954612886*((IF(ISNUMBER(C1577),C1577,AN1577)-IF(ISNUMBER(C1576),C1576,AN1576))-(-0.8328750492*(AD1577-AD1576)+3.274150872*(AE1577-AE1576)))-1.394571582*AO1577+0.4181414112*AO1576</f>
        <v>9213.59147172354</v>
      </c>
      <c r="AP1576" s="31" t="n">
        <f aca="false">AQ1576+AR1575+'ARIMAX(1,1,1) Model'!$C$19*(AR1575-AR1574)+'ARIMAX(1,1,1) Model'!$C$20*AS1575</f>
        <v>8580.03478847888</v>
      </c>
      <c r="AQ1576" s="31" t="n">
        <f aca="false">'ARIMAX(1,1,1) Model'!$C$6*I1576+'ARIMAX(1,1,1) Model'!$C$7*N1576/1000+'ARIMAX(1,1,1) Model'!$C$8*AD1576+'ARIMAX(1,1,1) Model'!$C$9*AE1576+'ARIMAX(1,1,1) Model'!$C$10*AC1576+'ARIMAX(1,1,1) Model'!$C$11*IF(AND(B1576&gt;='ARIMAX(1,1,1) Model'!$C$25,B1576&lt;='ARIMAX(1,1,1) Model'!$C$26),1,0)+'ARIMAX(1,1,1) Model'!$C$12*E1576/1000+'ARIMAX(1,1,1) Model'!$C$13*V1576+'ARIMAX(1,1,1) Model'!$C$14*A1576+'ARIMAX(1,1,1) Model'!$C$15*SIN(2*PI()*A1576/'ARIMAX(1,1,1) Model'!$C$24)+'ARIMAX(1,1,1) Model'!$C$16*COS(2*PI()*A1576/'ARIMAX(1,1,1) Model'!$C$24)+'ARIMAX(1,1,1) Model'!$C$17*SIN(4*PI()*A1576/'ARIMAX(1,1,1) Model'!$C$24)+'ARIMAX(1,1,1) Model'!$C$18*COS(4*PI()*A1576/'ARIMAX(1,1,1) Model'!$C$24)</f>
        <v>2258.50950773363</v>
      </c>
      <c r="AR1576" s="31" t="n">
        <f aca="false">IF(ISNUMBER(C1576),C1576,AP1576)-AQ1576</f>
        <v>6685.49049226637</v>
      </c>
      <c r="AS1576" s="31" t="n">
        <f aca="false">IF(ISNUMBER(C1576),C1576-AP1576,0)</f>
        <v>363.965211521125</v>
      </c>
      <c r="AT1576" s="32"/>
      <c r="AU1576" s="33"/>
      <c r="AV1576" s="33"/>
      <c r="AW1576" s="31"/>
      <c r="AX1576" s="31"/>
    </row>
    <row r="1577" customFormat="false" ht="16.5" hidden="false" customHeight="true" outlineLevel="0" collapsed="false">
      <c r="A1577" s="23" t="n">
        <v>1576</v>
      </c>
      <c r="B1577" s="24" t="n">
        <v>44302</v>
      </c>
      <c r="C1577" s="34" t="n">
        <v>9104</v>
      </c>
      <c r="D1577" s="25" t="n">
        <v>4150.026</v>
      </c>
      <c r="E1577" s="25" t="n">
        <v>571000</v>
      </c>
      <c r="F1577" s="25" t="n">
        <v>1384962.71428571</v>
      </c>
      <c r="G1577" s="25" t="n">
        <v>61.926</v>
      </c>
      <c r="H1577" s="25" t="n">
        <v>64.686</v>
      </c>
      <c r="I1577" s="25" t="n">
        <v>2.849</v>
      </c>
      <c r="J1577" s="25" t="n">
        <v>22087.16</v>
      </c>
      <c r="K1577" s="25" t="n">
        <v>308841</v>
      </c>
      <c r="L1577" s="25" t="n">
        <v>397</v>
      </c>
      <c r="M1577" s="25" t="n">
        <v>18.451</v>
      </c>
      <c r="N1577" s="25" t="n">
        <v>207160</v>
      </c>
      <c r="O1577" s="25" t="n">
        <v>14983.5</v>
      </c>
      <c r="P1577" s="25" t="n">
        <v>4149026</v>
      </c>
      <c r="Q1577" s="25" t="n">
        <v>325000</v>
      </c>
      <c r="R1577" s="25" t="n">
        <v>22042</v>
      </c>
      <c r="S1577" s="25" t="n">
        <v>14.559</v>
      </c>
      <c r="T1577" s="25" t="n">
        <v>142.5</v>
      </c>
      <c r="U1577" s="25" t="n">
        <v>15</v>
      </c>
      <c r="V1577" s="25" t="n">
        <v>82.6</v>
      </c>
      <c r="W1577" s="25" t="n">
        <v>113.2157</v>
      </c>
      <c r="X1577" s="25" t="n">
        <v>2.85714285714286</v>
      </c>
      <c r="Y1577" s="25" t="n">
        <v>3.24425578117371</v>
      </c>
      <c r="Z1577" s="25" t="n">
        <v>68.4068145751953</v>
      </c>
      <c r="AA1577" s="25" t="n">
        <v>331840</v>
      </c>
      <c r="AB1577" s="26" t="n">
        <v>34.84</v>
      </c>
      <c r="AC1577" s="27" t="n">
        <v>0</v>
      </c>
      <c r="AD1577" s="28" t="n">
        <v>58.9</v>
      </c>
      <c r="AE1577" s="28" t="n">
        <v>7.3</v>
      </c>
      <c r="AF1577" s="27"/>
      <c r="AG1577" s="29" t="n">
        <f aca="false">6753.47943187+0.36116788*I1577+0.01252571*N1577-22.85359542*V1577+0.00407811*AA1577-0.00067349*E1577</f>
        <v>8430.34473346812</v>
      </c>
      <c r="AH1577" s="29" t="n">
        <f aca="false">A1577*'Simple Linear Regression'!$B$18+'Simple Linear Regression'!$B$17</f>
        <v>9229.72279117338</v>
      </c>
      <c r="AI1577" s="29" t="n">
        <f aca="false">7491.3971+0.0137554*N1577-0.00058829*E1577-34.3283*V1577+0.30565*L1577+54.6031*M1577</f>
        <v>8298.3594421</v>
      </c>
      <c r="AJ1577" s="29" t="n">
        <f aca="false">7491.3971-0.00058829*E1577+0.30565*L1577+54.6031*M1577+0.0137554*N1577-34.3283*V1577</f>
        <v>8298.3594421</v>
      </c>
      <c r="AK1577" s="30" t="n">
        <f aca="false">11611.58410651-152.38769329*I851+0.00324611*N851-2.92151591*V851-0.00770426*AA851-0.00077781*E851</f>
        <v>9200.90507015413</v>
      </c>
      <c r="AL1577" s="29" t="n">
        <f aca="false">2192.59+2373.87*I1577+0.0316653*N1577-15.7623*V1577+0.00202406*AA1577-0.000740146*E1577-0.00963493*(I1577*N1577)</f>
        <v>8776.0793929188</v>
      </c>
      <c r="AM1577" s="30" t="n">
        <f aca="false">5205.907083+122.0638992*I1577+13.609808*(N1577/1000)-1.245906883*AD1577+0.7746840854*AE1577-134.2474226*AC1577-1547.125689*IF(AND(B1577&gt;=DATE(2020,3,20),B1577&lt;=DATE(2020,6,26)),1,0)</f>
        <v>8305.34623551552</v>
      </c>
      <c r="AN1577" s="30" t="n">
        <f aca="false">IF(ISNUMBER(C1578),C1578,AN1578)-0.8328750492*(AD1579-AD1578)+3.274150872*(AE1579-AE1578)+0.7954612886*((IF(ISNUMBER(C1578),C1578,AN1578)-IF(ISNUMBER(C1577),C1577,AN1577))-(-0.8328750492*(AD1578-AD1577)+3.274150872*(AE1578-AE1577)))-1.394571582*AO1578+0.4181414112*AO1577</f>
        <v>8801.66933887907</v>
      </c>
      <c r="AP1577" s="31" t="n">
        <f aca="false">AQ1577+AR1576+'ARIMAX(1,1,1) Model'!$C$19*(AR1576-AR1575)+'ARIMAX(1,1,1) Model'!$C$20*AS1576</f>
        <v>8726.2194370476</v>
      </c>
      <c r="AQ1577" s="31" t="n">
        <f aca="false">'ARIMAX(1,1,1) Model'!$C$6*I1577+'ARIMAX(1,1,1) Model'!$C$7*N1577/1000+'ARIMAX(1,1,1) Model'!$C$8*AD1577+'ARIMAX(1,1,1) Model'!$C$9*AE1577+'ARIMAX(1,1,1) Model'!$C$10*AC1577+'ARIMAX(1,1,1) Model'!$C$11*IF(AND(B1577&gt;='ARIMAX(1,1,1) Model'!$C$25,B1577&lt;='ARIMAX(1,1,1) Model'!$C$26),1,0)+'ARIMAX(1,1,1) Model'!$C$12*E1577/1000+'ARIMAX(1,1,1) Model'!$C$13*V1577+'ARIMAX(1,1,1) Model'!$C$14*A1577+'ARIMAX(1,1,1) Model'!$C$15*SIN(2*PI()*A1577/'ARIMAX(1,1,1) Model'!$C$24)+'ARIMAX(1,1,1) Model'!$C$16*COS(2*PI()*A1577/'ARIMAX(1,1,1) Model'!$C$24)+'ARIMAX(1,1,1) Model'!$C$17*SIN(4*PI()*A1577/'ARIMAX(1,1,1) Model'!$C$24)+'ARIMAX(1,1,1) Model'!$C$18*COS(4*PI()*A1577/'ARIMAX(1,1,1) Model'!$C$24)</f>
        <v>2362.38854257703</v>
      </c>
      <c r="AR1577" s="31" t="n">
        <f aca="false">IF(ISNUMBER(C1577),C1577,AP1577)-AQ1577</f>
        <v>6741.61145742297</v>
      </c>
      <c r="AS1577" s="31" t="n">
        <f aca="false">IF(ISNUMBER(C1577),C1577-AP1577,0)</f>
        <v>377.780562952405</v>
      </c>
      <c r="AT1577" s="32"/>
      <c r="AU1577" s="33"/>
      <c r="AV1577" s="33"/>
      <c r="AW1577" s="31"/>
      <c r="AX1577" s="31"/>
    </row>
    <row r="1578" customFormat="false" ht="16.5" hidden="false" customHeight="true" outlineLevel="0" collapsed="false">
      <c r="A1578" s="23" t="n">
        <v>1577</v>
      </c>
      <c r="B1578" s="24" t="n">
        <v>44309</v>
      </c>
      <c r="C1578" s="34" t="n">
        <v>8877</v>
      </c>
      <c r="D1578" s="25" t="n">
        <v>4157.354</v>
      </c>
      <c r="E1578" s="25" t="n">
        <v>566000</v>
      </c>
      <c r="F1578" s="25" t="n">
        <v>1367655.57142857</v>
      </c>
      <c r="G1578" s="25" t="n">
        <v>62.182</v>
      </c>
      <c r="H1578" s="25" t="n">
        <v>65.344</v>
      </c>
      <c r="I1578" s="25" t="n">
        <v>2.855</v>
      </c>
      <c r="J1578" s="25" t="n">
        <v>22087.16</v>
      </c>
      <c r="K1578" s="25" t="n">
        <v>308841</v>
      </c>
      <c r="L1578" s="25" t="n">
        <v>397</v>
      </c>
      <c r="M1578" s="25" t="n">
        <v>18.451</v>
      </c>
      <c r="N1578" s="25" t="n">
        <v>207160</v>
      </c>
      <c r="O1578" s="25" t="n">
        <v>14983.5</v>
      </c>
      <c r="P1578" s="25" t="n">
        <v>4149026</v>
      </c>
      <c r="Q1578" s="25" t="n">
        <v>325000</v>
      </c>
      <c r="R1578" s="25" t="n">
        <v>22042</v>
      </c>
      <c r="S1578" s="25" t="n">
        <v>14.559</v>
      </c>
      <c r="T1578" s="25" t="n">
        <v>142.5</v>
      </c>
      <c r="U1578" s="25" t="n">
        <v>15</v>
      </c>
      <c r="V1578" s="25" t="n">
        <v>82.6</v>
      </c>
      <c r="W1578" s="25" t="n">
        <v>112.821</v>
      </c>
      <c r="X1578" s="25" t="n">
        <v>2.85714285714286</v>
      </c>
      <c r="Y1578" s="25" t="n">
        <v>3.24425578117371</v>
      </c>
      <c r="Z1578" s="25" t="n">
        <v>68.4068145751953</v>
      </c>
      <c r="AA1578" s="25" t="n">
        <v>331840</v>
      </c>
      <c r="AB1578" s="26" t="n">
        <v>34.84</v>
      </c>
      <c r="AC1578" s="27" t="n">
        <v>0</v>
      </c>
      <c r="AD1578" s="28" t="n">
        <v>75.6</v>
      </c>
      <c r="AE1578" s="28" t="n">
        <v>3.3</v>
      </c>
      <c r="AF1578" s="27"/>
      <c r="AG1578" s="29" t="n">
        <f aca="false">6753.47943187+0.36116788*I1578+0.01252571*N1578-22.85359542*V1578+0.00407811*AA1578-0.00067349*E1578</f>
        <v>8433.7143504754</v>
      </c>
      <c r="AH1578" s="29" t="n">
        <f aca="false">A1578*'Simple Linear Regression'!$B$18+'Simple Linear Regression'!$B$17</f>
        <v>9230.57582825728</v>
      </c>
      <c r="AI1578" s="29" t="n">
        <f aca="false">7491.3971+0.0137554*N1578-0.00058829*E1578-34.3283*V1578+0.30565*L1578+54.6031*M1578</f>
        <v>8301.3008921</v>
      </c>
      <c r="AJ1578" s="29" t="n">
        <f aca="false">7491.3971-0.00058829*E1578+0.30565*L1578+54.6031*M1578+0.0137554*N1578-34.3283*V1578</f>
        <v>8301.3008921</v>
      </c>
      <c r="AK1578" s="30" t="n">
        <f aca="false">11611.58410651-152.38769329*I852+0.00324611*N852-2.92151591*V852-0.00770426*AA852-0.00077781*E852</f>
        <v>9173.26895542578</v>
      </c>
      <c r="AL1578" s="29" t="n">
        <f aca="false">2192.59+2373.87*I1578+0.0316653*N1578-15.7623*V1578+0.00202406*AA1578-0.000740146*E1578-0.00963493*(I1578*N1578)</f>
        <v>8782.047510326</v>
      </c>
      <c r="AM1578" s="30" t="n">
        <f aca="false">5205.907083+122.0638992*I1578+13.609808*(N1578/1000)-1.245906883*AD1578+0.7746840854*AE1578-134.2474226*AC1578-1547.125689*IF(AND(B1578&gt;=DATE(2020,3,20),B1578&lt;=DATE(2020,6,26)),1,0)</f>
        <v>8282.17323762302</v>
      </c>
      <c r="AN1578" s="30" t="n">
        <f aca="false">IF(ISNUMBER(C1579),C1579,AN1579)-0.8328750492*(AD1580-AD1579)+3.274150872*(AE1580-AE1579)+0.7954612886*((IF(ISNUMBER(C1579),C1579,AN1579)-IF(ISNUMBER(C1578),C1578,AN1578))-(-0.8328750492*(AD1579-AD1578)+3.274150872*(AE1579-AE1578)))-1.394571582*AO1579+0.4181414112*AO1578</f>
        <v>8783.62986996258</v>
      </c>
      <c r="AP1578" s="31" t="n">
        <f aca="false">AQ1578+AR1577+'ARIMAX(1,1,1) Model'!$C$19*(AR1577-AR1576)+'ARIMAX(1,1,1) Model'!$C$20*AS1577</f>
        <v>8824.66365731981</v>
      </c>
      <c r="AQ1578" s="31" t="n">
        <f aca="false">'ARIMAX(1,1,1) Model'!$C$6*I1578+'ARIMAX(1,1,1) Model'!$C$7*N1578/1000+'ARIMAX(1,1,1) Model'!$C$8*AD1578+'ARIMAX(1,1,1) Model'!$C$9*AE1578+'ARIMAX(1,1,1) Model'!$C$10*AC1578+'ARIMAX(1,1,1) Model'!$C$11*IF(AND(B1578&gt;='ARIMAX(1,1,1) Model'!$C$25,B1578&lt;='ARIMAX(1,1,1) Model'!$C$26),1,0)+'ARIMAX(1,1,1) Model'!$C$12*E1578/1000+'ARIMAX(1,1,1) Model'!$C$13*V1578+'ARIMAX(1,1,1) Model'!$C$14*A1578+'ARIMAX(1,1,1) Model'!$C$15*SIN(2*PI()*A1578/'ARIMAX(1,1,1) Model'!$C$24)+'ARIMAX(1,1,1) Model'!$C$16*COS(2*PI()*A1578/'ARIMAX(1,1,1) Model'!$C$24)+'ARIMAX(1,1,1) Model'!$C$17*SIN(4*PI()*A1578/'ARIMAX(1,1,1) Model'!$C$24)+'ARIMAX(1,1,1) Model'!$C$18*COS(4*PI()*A1578/'ARIMAX(1,1,1) Model'!$C$24)</f>
        <v>2417.61267697239</v>
      </c>
      <c r="AR1578" s="31" t="n">
        <f aca="false">IF(ISNUMBER(C1578),C1578,AP1578)-AQ1578</f>
        <v>6459.38732302761</v>
      </c>
      <c r="AS1578" s="31" t="n">
        <f aca="false">IF(ISNUMBER(C1578),C1578-AP1578,0)</f>
        <v>52.3363426801861</v>
      </c>
      <c r="AT1578" s="32"/>
      <c r="AU1578" s="33"/>
      <c r="AV1578" s="33"/>
      <c r="AW1578" s="31"/>
      <c r="AX1578" s="31"/>
    </row>
    <row r="1579" customFormat="false" ht="16.5" hidden="false" customHeight="true" outlineLevel="0" collapsed="false">
      <c r="A1579" s="23" t="n">
        <v>1578</v>
      </c>
      <c r="B1579" s="24" t="n">
        <v>44316</v>
      </c>
      <c r="C1579" s="34" t="n">
        <v>8864</v>
      </c>
      <c r="D1579" s="25" t="n">
        <v>4190.032</v>
      </c>
      <c r="E1579" s="25" t="n">
        <v>574000</v>
      </c>
      <c r="F1579" s="25" t="n">
        <v>1376159.57142857</v>
      </c>
      <c r="G1579" s="25" t="n">
        <v>63.472</v>
      </c>
      <c r="H1579" s="25" t="n">
        <v>66.964</v>
      </c>
      <c r="I1579" s="25" t="n">
        <v>2.872</v>
      </c>
      <c r="J1579" s="25" t="n">
        <v>22087.16</v>
      </c>
      <c r="K1579" s="25" t="n">
        <v>308841</v>
      </c>
      <c r="L1579" s="25" t="n">
        <v>397</v>
      </c>
      <c r="M1579" s="25" t="n">
        <v>18.451</v>
      </c>
      <c r="N1579" s="25" t="n">
        <v>207160</v>
      </c>
      <c r="O1579" s="25" t="n">
        <v>14983.5</v>
      </c>
      <c r="P1579" s="25" t="n">
        <v>4149026</v>
      </c>
      <c r="Q1579" s="25" t="n">
        <v>325000</v>
      </c>
      <c r="R1579" s="25" t="n">
        <v>22042</v>
      </c>
      <c r="S1579" s="25" t="n">
        <v>14.559</v>
      </c>
      <c r="T1579" s="25" t="n">
        <v>142.5</v>
      </c>
      <c r="U1579" s="25" t="n">
        <v>15</v>
      </c>
      <c r="V1579" s="25" t="n">
        <v>82.6</v>
      </c>
      <c r="W1579" s="25" t="n">
        <v>112.18292</v>
      </c>
      <c r="X1579" s="25" t="n">
        <v>2.85714285714286</v>
      </c>
      <c r="Y1579" s="25" t="n">
        <v>3.24425578117371</v>
      </c>
      <c r="Z1579" s="25" t="n">
        <v>68.4068145751953</v>
      </c>
      <c r="AA1579" s="25" t="n">
        <v>331840</v>
      </c>
      <c r="AB1579" s="26" t="n">
        <v>34.84</v>
      </c>
      <c r="AC1579" s="27" t="n">
        <v>0</v>
      </c>
      <c r="AD1579" s="28" t="n">
        <v>39.9</v>
      </c>
      <c r="AE1579" s="28" t="n">
        <v>19.8</v>
      </c>
      <c r="AF1579" s="27"/>
      <c r="AG1579" s="29" t="n">
        <f aca="false">6753.47943187+0.36116788*I1579+0.01252571*N1579-22.85359542*V1579+0.00407811*AA1579-0.00067349*E1579</f>
        <v>8428.33257032936</v>
      </c>
      <c r="AH1579" s="29" t="n">
        <f aca="false">A1579*'Simple Linear Regression'!$B$18+'Simple Linear Regression'!$B$17</f>
        <v>9231.42886534119</v>
      </c>
      <c r="AI1579" s="29" t="n">
        <f aca="false">7491.3971+0.0137554*N1579-0.00058829*E1579-34.3283*V1579+0.30565*L1579+54.6031*M1579</f>
        <v>8296.5945721</v>
      </c>
      <c r="AJ1579" s="29" t="n">
        <f aca="false">7491.3971-0.00058829*E1579+0.30565*L1579+54.6031*M1579+0.0137554*N1579-34.3283*V1579</f>
        <v>8296.5945721</v>
      </c>
      <c r="AK1579" s="30" t="n">
        <f aca="false">11611.58410651-152.38769329*I853+0.00324611*N853-2.92151591*V853-0.00770426*AA853-0.00077781*E853</f>
        <v>9174.64044466539</v>
      </c>
      <c r="AL1579" s="29" t="n">
        <f aca="false">2192.59+2373.87*I1579+0.0316653*N1579-15.7623*V1579+0.00202406*AA1579-0.000740146*E1579-0.00963493*(I1579*N1579)</f>
        <v>8782.5506066464</v>
      </c>
      <c r="AM1579" s="30" t="n">
        <f aca="false">5205.907083+122.0638992*I1579+13.609808*(N1579/1000)-1.245906883*AD1579+0.7746840854*AE1579-134.2474226*AC1579-1547.125689*IF(AND(B1579&gt;=DATE(2020,3,20),B1579&lt;=DATE(2020,6,26)),1,0)</f>
        <v>8341.50948704162</v>
      </c>
      <c r="AN1579" s="30" t="n">
        <f aca="false">IF(ISNUMBER(C1580),C1580,AN1580)-0.8328750492*(AD1581-AD1580)+3.274150872*(AE1581-AE1580)+0.7954612886*((IF(ISNUMBER(C1580),C1580,AN1580)-IF(ISNUMBER(C1579),C1579,AN1579))-(-0.8328750492*(AD1580-AD1579)+3.274150872*(AE1580-AE1579)))-1.394571582*AO1580+0.4181414112*AO1579</f>
        <v>8725.83486973384</v>
      </c>
      <c r="AP1579" s="31" t="n">
        <f aca="false">AQ1579+AR1578+'ARIMAX(1,1,1) Model'!$C$19*(AR1578-AR1577)+'ARIMAX(1,1,1) Model'!$C$20*AS1578</f>
        <v>8868.36558036869</v>
      </c>
      <c r="AQ1579" s="31" t="n">
        <f aca="false">'ARIMAX(1,1,1) Model'!$C$6*I1579+'ARIMAX(1,1,1) Model'!$C$7*N1579/1000+'ARIMAX(1,1,1) Model'!$C$8*AD1579+'ARIMAX(1,1,1) Model'!$C$9*AE1579+'ARIMAX(1,1,1) Model'!$C$10*AC1579+'ARIMAX(1,1,1) Model'!$C$11*IF(AND(B1579&gt;='ARIMAX(1,1,1) Model'!$C$25,B1579&lt;='ARIMAX(1,1,1) Model'!$C$26),1,0)+'ARIMAX(1,1,1) Model'!$C$12*E1579/1000+'ARIMAX(1,1,1) Model'!$C$13*V1579+'ARIMAX(1,1,1) Model'!$C$14*A1579+'ARIMAX(1,1,1) Model'!$C$15*SIN(2*PI()*A1579/'ARIMAX(1,1,1) Model'!$C$24)+'ARIMAX(1,1,1) Model'!$C$16*COS(2*PI()*A1579/'ARIMAX(1,1,1) Model'!$C$24)+'ARIMAX(1,1,1) Model'!$C$17*SIN(4*PI()*A1579/'ARIMAX(1,1,1) Model'!$C$24)+'ARIMAX(1,1,1) Model'!$C$18*COS(4*PI()*A1579/'ARIMAX(1,1,1) Model'!$C$24)</f>
        <v>2483.61111908488</v>
      </c>
      <c r="AR1579" s="31" t="n">
        <f aca="false">IF(ISNUMBER(C1579),C1579,AP1579)-AQ1579</f>
        <v>6380.38888091512</v>
      </c>
      <c r="AS1579" s="31" t="n">
        <f aca="false">IF(ISNUMBER(C1579),C1579-AP1579,0)</f>
        <v>-4.36558036869064</v>
      </c>
      <c r="AT1579" s="32"/>
      <c r="AU1579" s="33"/>
      <c r="AV1579" s="33"/>
      <c r="AW1579" s="31"/>
      <c r="AX1579" s="31"/>
    </row>
    <row r="1580" customFormat="false" ht="16.5" hidden="false" customHeight="true" outlineLevel="0" collapsed="false">
      <c r="A1580" s="23" t="n">
        <v>1579</v>
      </c>
      <c r="B1580" s="24" t="n">
        <v>44323</v>
      </c>
      <c r="C1580" s="34" t="n">
        <v>8800</v>
      </c>
      <c r="D1580" s="25" t="n">
        <v>4191.826</v>
      </c>
      <c r="E1580" s="25" t="n">
        <v>517000</v>
      </c>
      <c r="F1580" s="25" t="n">
        <v>1458233</v>
      </c>
      <c r="G1580" s="25" t="n">
        <v>65.1</v>
      </c>
      <c r="H1580" s="25" t="n">
        <v>68.9925</v>
      </c>
      <c r="I1580" s="25" t="n">
        <v>2.89</v>
      </c>
      <c r="J1580" s="25" t="n">
        <v>22680.693</v>
      </c>
      <c r="K1580" s="25" t="n">
        <v>308841</v>
      </c>
      <c r="L1580" s="25" t="n">
        <v>408</v>
      </c>
      <c r="M1580" s="25" t="n">
        <v>18.451</v>
      </c>
      <c r="N1580" s="25" t="n">
        <v>207160</v>
      </c>
      <c r="O1580" s="25" t="n">
        <v>15709.7</v>
      </c>
      <c r="P1580" s="25" t="n">
        <v>4149026</v>
      </c>
      <c r="Q1580" s="25" t="n">
        <v>325000</v>
      </c>
      <c r="R1580" s="25" t="n">
        <v>22042</v>
      </c>
      <c r="S1580" s="25" t="n">
        <v>14.559</v>
      </c>
      <c r="T1580" s="25" t="n">
        <v>143.7</v>
      </c>
      <c r="U1580" s="25" t="n">
        <v>15</v>
      </c>
      <c r="V1580" s="25" t="n">
        <v>70.6</v>
      </c>
      <c r="W1580" s="25" t="n">
        <v>111.86836</v>
      </c>
      <c r="X1580" s="25" t="n">
        <v>2.85714285714286</v>
      </c>
      <c r="Y1580" s="25" t="n">
        <v>3.24425578117371</v>
      </c>
      <c r="Z1580" s="25" t="n">
        <v>68.4068145751953</v>
      </c>
      <c r="AA1580" s="25" t="n">
        <v>331840</v>
      </c>
      <c r="AB1580" s="26" t="n">
        <v>34.95</v>
      </c>
      <c r="AC1580" s="27" t="n">
        <v>0</v>
      </c>
      <c r="AD1580" s="28" t="n">
        <v>31.8</v>
      </c>
      <c r="AE1580" s="28" t="n">
        <v>16.7</v>
      </c>
      <c r="AF1580" s="27"/>
      <c r="AG1580" s="29" t="n">
        <f aca="false">6753.47943187+0.36116788*I1580+0.01252571*N1580-22.85359542*V1580+0.00407811*AA1580-0.00067349*E1580</f>
        <v>8740.9711463912</v>
      </c>
      <c r="AH1580" s="29" t="n">
        <f aca="false">A1580*'Simple Linear Regression'!$B$18+'Simple Linear Regression'!$B$17</f>
        <v>9232.28190242509</v>
      </c>
      <c r="AI1580" s="29" t="n">
        <f aca="false">7491.3971+0.0137554*N1580-0.00058829*E1580-34.3283*V1580+0.30565*L1580+54.6031*M1580</f>
        <v>8745.4288521</v>
      </c>
      <c r="AJ1580" s="29" t="n">
        <f aca="false">7491.3971-0.00058829*E1580+0.30565*L1580+54.6031*M1580+0.0137554*N1580-34.3283*V1580</f>
        <v>8745.4288521</v>
      </c>
      <c r="AK1580" s="30" t="n">
        <f aca="false">11611.58410651-152.38769329*I854+0.00324611*N854-2.92151591*V854-0.00770426*AA854-0.00077781*E854</f>
        <v>9173.21953653247</v>
      </c>
      <c r="AL1580" s="29" t="n">
        <f aca="false">2192.59+2373.87*I1580+0.0316653*N1580-15.7623*V1580+0.00202406*AA1580-0.000740146*E1580-0.00963493*(I1580*N1580)</f>
        <v>9020.688690868</v>
      </c>
      <c r="AM1580" s="30" t="n">
        <f aca="false">5205.907083+122.0638992*I1580+13.609808*(N1580/1000)-1.245906883*AD1580+0.7746840854*AE1580-134.2474226*AC1580-1547.125689*IF(AND(B1580&gt;=DATE(2020,3,20),B1580&lt;=DATE(2020,6,26)),1,0)</f>
        <v>8351.39696231478</v>
      </c>
      <c r="AN1580" s="30" t="n">
        <f aca="false">IF(ISNUMBER(C1581),C1581,AN1581)-0.8328750492*(AD1582-AD1581)+3.274150872*(AE1582-AE1581)+0.7954612886*((IF(ISNUMBER(C1581),C1581,AN1581)-IF(ISNUMBER(C1580),C1580,AN1580))-(-0.8328750492*(AD1581-AD1580)+3.274150872*(AE1581-AE1580)))-1.394571582*AO1581+0.4181414112*AO1580</f>
        <v>9646.84732699437</v>
      </c>
      <c r="AP1580" s="31" t="n">
        <f aca="false">AQ1580+AR1579+'ARIMAX(1,1,1) Model'!$C$19*(AR1579-AR1578)+'ARIMAX(1,1,1) Model'!$C$20*AS1579</f>
        <v>8731.57181466956</v>
      </c>
      <c r="AQ1580" s="31" t="n">
        <f aca="false">'ARIMAX(1,1,1) Model'!$C$6*I1580+'ARIMAX(1,1,1) Model'!$C$7*N1580/1000+'ARIMAX(1,1,1) Model'!$C$8*AD1580+'ARIMAX(1,1,1) Model'!$C$9*AE1580+'ARIMAX(1,1,1) Model'!$C$10*AC1580+'ARIMAX(1,1,1) Model'!$C$11*IF(AND(B1580&gt;='ARIMAX(1,1,1) Model'!$C$25,B1580&lt;='ARIMAX(1,1,1) Model'!$C$26),1,0)+'ARIMAX(1,1,1) Model'!$C$12*E1580/1000+'ARIMAX(1,1,1) Model'!$C$13*V1580+'ARIMAX(1,1,1) Model'!$C$14*A1580+'ARIMAX(1,1,1) Model'!$C$15*SIN(2*PI()*A1580/'ARIMAX(1,1,1) Model'!$C$24)+'ARIMAX(1,1,1) Model'!$C$16*COS(2*PI()*A1580/'ARIMAX(1,1,1) Model'!$C$24)+'ARIMAX(1,1,1) Model'!$C$17*SIN(4*PI()*A1580/'ARIMAX(1,1,1) Model'!$C$24)+'ARIMAX(1,1,1) Model'!$C$18*COS(4*PI()*A1580/'ARIMAX(1,1,1) Model'!$C$24)</f>
        <v>2354.9583948877</v>
      </c>
      <c r="AR1580" s="31" t="n">
        <f aca="false">IF(ISNUMBER(C1580),C1580,AP1580)-AQ1580</f>
        <v>6445.0416051123</v>
      </c>
      <c r="AS1580" s="31" t="n">
        <f aca="false">IF(ISNUMBER(C1580),C1580-AP1580,0)</f>
        <v>68.4281853304401</v>
      </c>
      <c r="AT1580" s="32"/>
      <c r="AU1580" s="33"/>
      <c r="AV1580" s="33"/>
      <c r="AW1580" s="31"/>
      <c r="AX1580" s="31"/>
    </row>
    <row r="1581" customFormat="false" ht="16.5" hidden="false" customHeight="true" outlineLevel="0" collapsed="false">
      <c r="A1581" s="23" t="n">
        <v>1580</v>
      </c>
      <c r="B1581" s="24" t="n">
        <v>44330</v>
      </c>
      <c r="C1581" s="34" t="n">
        <v>9224</v>
      </c>
      <c r="D1581" s="25" t="n">
        <v>4137.984</v>
      </c>
      <c r="E1581" s="25" t="n">
        <v>494000</v>
      </c>
      <c r="F1581" s="25" t="n">
        <v>1587185.85714286</v>
      </c>
      <c r="G1581" s="25" t="n">
        <v>65.066</v>
      </c>
      <c r="H1581" s="25" t="n">
        <v>68.732</v>
      </c>
      <c r="I1581" s="25" t="n">
        <v>2.961</v>
      </c>
      <c r="J1581" s="25" t="n">
        <v>22680.693</v>
      </c>
      <c r="K1581" s="25" t="n">
        <v>292183</v>
      </c>
      <c r="L1581" s="25" t="n">
        <v>408</v>
      </c>
      <c r="M1581" s="25" t="n">
        <v>18.451</v>
      </c>
      <c r="N1581" s="25" t="n">
        <v>207160</v>
      </c>
      <c r="O1581" s="25" t="n">
        <v>15709.7</v>
      </c>
      <c r="P1581" s="25" t="n">
        <v>4149026</v>
      </c>
      <c r="Q1581" s="25" t="n">
        <v>325000</v>
      </c>
      <c r="R1581" s="25" t="n">
        <v>22042</v>
      </c>
      <c r="S1581" s="25" t="n">
        <v>14.559</v>
      </c>
      <c r="T1581" s="25" t="n">
        <v>143.7</v>
      </c>
      <c r="U1581" s="25" t="n">
        <v>15</v>
      </c>
      <c r="V1581" s="25" t="n">
        <v>70.6</v>
      </c>
      <c r="W1581" s="25" t="n">
        <v>111.8622</v>
      </c>
      <c r="X1581" s="25" t="n">
        <v>2.85714285714286</v>
      </c>
      <c r="Y1581" s="25" t="n">
        <v>3.24425578117371</v>
      </c>
      <c r="Z1581" s="25" t="n">
        <v>68.4068145751953</v>
      </c>
      <c r="AA1581" s="25" t="n">
        <v>331840</v>
      </c>
      <c r="AB1581" s="26" t="n">
        <v>34.95</v>
      </c>
      <c r="AC1581" s="27" t="n">
        <v>0</v>
      </c>
      <c r="AD1581" s="28" t="n">
        <v>50</v>
      </c>
      <c r="AE1581" s="28" t="n">
        <v>13.4</v>
      </c>
      <c r="AF1581" s="27"/>
      <c r="AG1581" s="29" t="n">
        <f aca="false">6753.47943187+0.36116788*I1581+0.01252571*N1581-22.85359542*V1581+0.00407811*AA1581-0.00067349*E1581</f>
        <v>8756.48705931068</v>
      </c>
      <c r="AH1581" s="29" t="n">
        <f aca="false">A1581*'Simple Linear Regression'!$B$18+'Simple Linear Regression'!$B$17</f>
        <v>9233.13493950899</v>
      </c>
      <c r="AI1581" s="29" t="n">
        <f aca="false">7491.3971+0.0137554*N1581-0.00058829*E1581-34.3283*V1581+0.30565*L1581+54.6031*M1581</f>
        <v>8758.9595221</v>
      </c>
      <c r="AJ1581" s="29" t="n">
        <f aca="false">7491.3971-0.00058829*E1581+0.30565*L1581+54.6031*M1581+0.0137554*N1581-34.3283*V1581</f>
        <v>8758.9595221</v>
      </c>
      <c r="AK1581" s="30" t="n">
        <f aca="false">11611.58410651-152.38769329*I855+0.00324611*N855-2.92151591*V855-0.00770426*AA855-0.00077781*E855</f>
        <v>9162.70058695896</v>
      </c>
      <c r="AL1581" s="29" t="n">
        <f aca="false">2192.59+2373.87*I1581+0.0316653*N1581-15.7623*V1581+0.00202406*AA1581-0.000740146*E1581-0.00963493*(I1581*N1581)</f>
        <v>9064.5427998532</v>
      </c>
      <c r="AM1581" s="30" t="n">
        <f aca="false">5205.907083+122.0638992*I1581+13.609808*(N1581/1000)-1.245906883*AD1581+0.7746840854*AE1581-134.2474226*AC1581-1547.125689*IF(AND(B1581&gt;=DATE(2020,3,20),B1581&lt;=DATE(2020,6,26)),1,0)</f>
        <v>8334.83153640556</v>
      </c>
      <c r="AN1581" s="30" t="n">
        <f aca="false">IF(ISNUMBER(C1582),C1582,AN1582)-0.8328750492*(AD1583-AD1582)+3.274150872*(AE1583-AE1582)+0.7954612886*((IF(ISNUMBER(C1582),C1582,AN1582)-IF(ISNUMBER(C1581),C1581,AN1581))-(-0.8328750492*(AD1582-AD1581)+3.274150872*(AE1582-AE1581)))-1.394571582*AO1582+0.4181414112*AO1581</f>
        <v>9719.83039608851</v>
      </c>
      <c r="AP1581" s="31" t="n">
        <f aca="false">AQ1581+AR1580+'ARIMAX(1,1,1) Model'!$C$19*(AR1580-AR1579)+'ARIMAX(1,1,1) Model'!$C$20*AS1580</f>
        <v>8780.15751960437</v>
      </c>
      <c r="AQ1581" s="31" t="n">
        <f aca="false">'ARIMAX(1,1,1) Model'!$C$6*I1581+'ARIMAX(1,1,1) Model'!$C$7*N1581/1000+'ARIMAX(1,1,1) Model'!$C$8*AD1581+'ARIMAX(1,1,1) Model'!$C$9*AE1581+'ARIMAX(1,1,1) Model'!$C$10*AC1581+'ARIMAX(1,1,1) Model'!$C$11*IF(AND(B1581&gt;='ARIMAX(1,1,1) Model'!$C$25,B1581&lt;='ARIMAX(1,1,1) Model'!$C$26),1,0)+'ARIMAX(1,1,1) Model'!$C$12*E1581/1000+'ARIMAX(1,1,1) Model'!$C$13*V1581+'ARIMAX(1,1,1) Model'!$C$14*A1581+'ARIMAX(1,1,1) Model'!$C$15*SIN(2*PI()*A1581/'ARIMAX(1,1,1) Model'!$C$24)+'ARIMAX(1,1,1) Model'!$C$16*COS(2*PI()*A1581/'ARIMAX(1,1,1) Model'!$C$24)+'ARIMAX(1,1,1) Model'!$C$17*SIN(4*PI()*A1581/'ARIMAX(1,1,1) Model'!$C$24)+'ARIMAX(1,1,1) Model'!$C$18*COS(4*PI()*A1581/'ARIMAX(1,1,1) Model'!$C$24)</f>
        <v>2390.40130778423</v>
      </c>
      <c r="AR1581" s="31" t="n">
        <f aca="false">IF(ISNUMBER(C1581),C1581,AP1581)-AQ1581</f>
        <v>6833.59869221577</v>
      </c>
      <c r="AS1581" s="31" t="n">
        <f aca="false">IF(ISNUMBER(C1581),C1581-AP1581,0)</f>
        <v>443.842480395631</v>
      </c>
      <c r="AT1581" s="32"/>
      <c r="AU1581" s="33"/>
      <c r="AV1581" s="33"/>
      <c r="AW1581" s="31"/>
      <c r="AX1581" s="31"/>
    </row>
    <row r="1582" customFormat="false" ht="16.5" hidden="false" customHeight="true" outlineLevel="0" collapsed="false">
      <c r="A1582" s="23" t="n">
        <v>1581</v>
      </c>
      <c r="B1582" s="24" t="n">
        <v>44337</v>
      </c>
      <c r="C1582" s="34" t="n">
        <v>9479</v>
      </c>
      <c r="D1582" s="25" t="n">
        <v>4144.356</v>
      </c>
      <c r="E1582" s="25" t="n">
        <v>467000</v>
      </c>
      <c r="F1582" s="25" t="n">
        <v>1666778.71428571</v>
      </c>
      <c r="G1582" s="25" t="n">
        <v>64.114</v>
      </c>
      <c r="H1582" s="25" t="n">
        <v>67.482</v>
      </c>
      <c r="I1582" s="25" t="n">
        <v>3.028</v>
      </c>
      <c r="J1582" s="25" t="n">
        <v>22680.693</v>
      </c>
      <c r="K1582" s="25" t="n">
        <v>292183</v>
      </c>
      <c r="L1582" s="25" t="n">
        <v>408</v>
      </c>
      <c r="M1582" s="25" t="n">
        <v>18.574</v>
      </c>
      <c r="N1582" s="25" t="n">
        <v>262065</v>
      </c>
      <c r="O1582" s="25" t="n">
        <v>15709.7</v>
      </c>
      <c r="P1582" s="25" t="n">
        <v>4149026</v>
      </c>
      <c r="Q1582" s="25" t="n">
        <v>325000</v>
      </c>
      <c r="R1582" s="25" t="n">
        <v>22042</v>
      </c>
      <c r="S1582" s="25" t="n">
        <v>14.644</v>
      </c>
      <c r="T1582" s="25" t="n">
        <v>143.7</v>
      </c>
      <c r="U1582" s="25" t="n">
        <v>15</v>
      </c>
      <c r="V1582" s="25" t="n">
        <v>70.6</v>
      </c>
      <c r="W1582" s="25" t="n">
        <v>111.1954</v>
      </c>
      <c r="X1582" s="25" t="n">
        <v>2.85714285714286</v>
      </c>
      <c r="Y1582" s="25" t="n">
        <v>3.36017966270447</v>
      </c>
      <c r="Z1582" s="25" t="n">
        <v>72.3413467407227</v>
      </c>
      <c r="AA1582" s="25" t="n">
        <v>331840</v>
      </c>
      <c r="AB1582" s="26" t="n">
        <v>34.95</v>
      </c>
      <c r="AC1582" s="27" t="n">
        <v>0</v>
      </c>
      <c r="AD1582" s="28" t="n">
        <v>9.4</v>
      </c>
      <c r="AE1582" s="28" t="n">
        <v>22.9</v>
      </c>
      <c r="AF1582" s="27"/>
      <c r="AG1582" s="29" t="n">
        <f aca="false">6753.47943187+0.36116788*I1582+0.01252571*N1582-22.85359542*V1582+0.00407811*AA1582-0.00067349*E1582</f>
        <v>9462.41959510864</v>
      </c>
      <c r="AH1582" s="29" t="n">
        <f aca="false">A1582*'Simple Linear Regression'!$B$18+'Simple Linear Regression'!$B$17</f>
        <v>9233.9879765929</v>
      </c>
      <c r="AI1582" s="29" t="n">
        <f aca="false">7491.3971+0.0137554*N1582-0.00058829*E1582-34.3283*V1582+0.30565*L1582+54.6031*M1582</f>
        <v>9536.7997704</v>
      </c>
      <c r="AJ1582" s="29" t="n">
        <f aca="false">7491.3971-0.00058829*E1582+0.30565*L1582+54.6031*M1582+0.0137554*N1582-34.3283*V1582</f>
        <v>9536.7997704</v>
      </c>
      <c r="AK1582" s="30" t="n">
        <f aca="false">11611.58410651-152.38769329*I856+0.00324611*N856-2.92151591*V856-0.00770426*AA856-0.00077781*E856</f>
        <v>9167.46589240939</v>
      </c>
      <c r="AL1582" s="29" t="n">
        <f aca="false">2192.59+2373.87*I1582+0.0316653*N1582-15.7623*V1582+0.00202406*AA1582-0.000740146*E1582-0.00963493*(I1582*N1582)</f>
        <v>9246.5995394974</v>
      </c>
      <c r="AM1582" s="30" t="n">
        <f aca="false">5205.907083+122.0638992*I1582+13.609808*(N1582/1000)-1.245906883*AD1582+0.7746840854*AE1582-134.2474226*AC1582-1547.125689*IF(AND(B1582&gt;=DATE(2020,3,20),B1582&lt;=DATE(2020,6,26)),1,0)</f>
        <v>9148.19964415306</v>
      </c>
      <c r="AN1582" s="30" t="n">
        <f aca="false">IF(ISNUMBER(C1583),C1583,AN1583)-0.8328750492*(AD1584-AD1583)+3.274150872*(AE1584-AE1583)+0.7954612886*((IF(ISNUMBER(C1583),C1583,AN1583)-IF(ISNUMBER(C1582),C1582,AN1582))-(-0.8328750492*(AD1583-AD1582)+3.274150872*(AE1583-AE1582)))-1.394571582*AO1583+0.4181414112*AO1582</f>
        <v>8730.96027178232</v>
      </c>
      <c r="AP1582" s="31" t="n">
        <f aca="false">AQ1582+AR1581+'ARIMAX(1,1,1) Model'!$C$19*(AR1581-AR1580)+'ARIMAX(1,1,1) Model'!$C$20*AS1581</f>
        <v>8938.20964909336</v>
      </c>
      <c r="AQ1582" s="31" t="n">
        <f aca="false">'ARIMAX(1,1,1) Model'!$C$6*I1582+'ARIMAX(1,1,1) Model'!$C$7*N1582/1000+'ARIMAX(1,1,1) Model'!$C$8*AD1582+'ARIMAX(1,1,1) Model'!$C$9*AE1582+'ARIMAX(1,1,1) Model'!$C$10*AC1582+'ARIMAX(1,1,1) Model'!$C$11*IF(AND(B1582&gt;='ARIMAX(1,1,1) Model'!$C$25,B1582&lt;='ARIMAX(1,1,1) Model'!$C$26),1,0)+'ARIMAX(1,1,1) Model'!$C$12*E1582/1000+'ARIMAX(1,1,1) Model'!$C$13*V1582+'ARIMAX(1,1,1) Model'!$C$14*A1582+'ARIMAX(1,1,1) Model'!$C$15*SIN(2*PI()*A1582/'ARIMAX(1,1,1) Model'!$C$24)+'ARIMAX(1,1,1) Model'!$C$16*COS(2*PI()*A1582/'ARIMAX(1,1,1) Model'!$C$24)+'ARIMAX(1,1,1) Model'!$C$17*SIN(4*PI()*A1582/'ARIMAX(1,1,1) Model'!$C$24)+'ARIMAX(1,1,1) Model'!$C$18*COS(4*PI()*A1582/'ARIMAX(1,1,1) Model'!$C$24)</f>
        <v>2466.20963354057</v>
      </c>
      <c r="AR1582" s="31" t="n">
        <f aca="false">IF(ISNUMBER(C1582),C1582,AP1582)-AQ1582</f>
        <v>7012.79036645943</v>
      </c>
      <c r="AS1582" s="31" t="n">
        <f aca="false">IF(ISNUMBER(C1582),C1582-AP1582,0)</f>
        <v>540.790350906642</v>
      </c>
      <c r="AT1582" s="32"/>
      <c r="AU1582" s="33"/>
      <c r="AV1582" s="33"/>
      <c r="AW1582" s="31"/>
      <c r="AX1582" s="31"/>
    </row>
    <row r="1583" customFormat="false" ht="16.5" hidden="false" customHeight="true" outlineLevel="0" collapsed="false">
      <c r="A1583" s="23" t="n">
        <v>1582</v>
      </c>
      <c r="B1583" s="24" t="n">
        <v>44344</v>
      </c>
      <c r="C1583" s="34" t="n">
        <v>9146</v>
      </c>
      <c r="D1583" s="25" t="n">
        <v>4197.232</v>
      </c>
      <c r="E1583" s="25" t="n">
        <v>441000</v>
      </c>
      <c r="F1583" s="25" t="n">
        <v>1732514.85714286</v>
      </c>
      <c r="G1583" s="25" t="n">
        <v>66.398</v>
      </c>
      <c r="H1583" s="25" t="n">
        <v>69.022</v>
      </c>
      <c r="I1583" s="25" t="n">
        <v>3.02</v>
      </c>
      <c r="J1583" s="25" t="n">
        <v>22680.693</v>
      </c>
      <c r="K1583" s="25" t="n">
        <v>292183</v>
      </c>
      <c r="L1583" s="25" t="n">
        <v>408</v>
      </c>
      <c r="M1583" s="25" t="n">
        <v>18.574</v>
      </c>
      <c r="N1583" s="25" t="n">
        <v>262065</v>
      </c>
      <c r="O1583" s="25" t="n">
        <v>15709.7</v>
      </c>
      <c r="P1583" s="25" t="n">
        <v>4149026</v>
      </c>
      <c r="Q1583" s="25" t="n">
        <v>325000</v>
      </c>
      <c r="R1583" s="25" t="n">
        <v>22042</v>
      </c>
      <c r="S1583" s="25" t="n">
        <v>14.644</v>
      </c>
      <c r="T1583" s="25" t="n">
        <v>143.7</v>
      </c>
      <c r="U1583" s="25" t="n">
        <v>15</v>
      </c>
      <c r="V1583" s="25" t="n">
        <v>70.6</v>
      </c>
      <c r="W1583" s="25" t="n">
        <v>110.9419</v>
      </c>
      <c r="X1583" s="25" t="n">
        <v>2.85714285714286</v>
      </c>
      <c r="Y1583" s="25" t="n">
        <v>3.36017966270447</v>
      </c>
      <c r="Z1583" s="25" t="n">
        <v>72.3413467407227</v>
      </c>
      <c r="AA1583" s="25" t="n">
        <v>331840</v>
      </c>
      <c r="AB1583" s="26" t="n">
        <v>34.95</v>
      </c>
      <c r="AC1583" s="27" t="n">
        <v>0</v>
      </c>
      <c r="AD1583" s="28" t="n">
        <v>9.5</v>
      </c>
      <c r="AE1583" s="28" t="n">
        <v>50.3</v>
      </c>
      <c r="AF1583" s="27"/>
      <c r="AG1583" s="29" t="n">
        <f aca="false">6753.47943187+0.36116788*I1583+0.01252571*N1583-22.85359542*V1583+0.00407811*AA1583-0.00067349*E1583</f>
        <v>9479.9274457656</v>
      </c>
      <c r="AH1583" s="29" t="n">
        <f aca="false">A1583*'Simple Linear Regression'!$B$18+'Simple Linear Regression'!$B$17</f>
        <v>9234.8410136768</v>
      </c>
      <c r="AI1583" s="29" t="n">
        <f aca="false">7491.3971+0.0137554*N1583-0.00058829*E1583-34.3283*V1583+0.30565*L1583+54.6031*M1583</f>
        <v>9552.0953104</v>
      </c>
      <c r="AJ1583" s="29" t="n">
        <f aca="false">7491.3971-0.00058829*E1583+0.30565*L1583+54.6031*M1583+0.0137554*N1583-34.3283*V1583</f>
        <v>9552.0953104</v>
      </c>
      <c r="AK1583" s="30" t="n">
        <f aca="false">11611.58410651-152.38769329*I857+0.00324611*N857-2.92151591*V857-0.00770426*AA857-0.00077781*E857</f>
        <v>9177.02503012822</v>
      </c>
      <c r="AL1583" s="29" t="n">
        <f aca="false">2192.59+2373.87*I1583+0.0316653*N1583-15.7623*V1583+0.00202406*AA1583-0.000740146*E1583-0.00963493*(I1583*N1583)</f>
        <v>9267.052198941</v>
      </c>
      <c r="AM1583" s="30" t="n">
        <f aca="false">5205.907083+122.0638992*I1583+13.609808*(N1583/1000)-1.245906883*AD1583+0.7746840854*AE1583-134.2474226*AC1583-1547.125689*IF(AND(B1583&gt;=DATE(2020,3,20),B1583&lt;=DATE(2020,6,26)),1,0)</f>
        <v>9168.32488621112</v>
      </c>
      <c r="AN1583" s="30" t="n">
        <f aca="false">IF(ISNUMBER(C1584),C1584,AN1584)-0.8328750492*(AD1585-AD1584)+3.274150872*(AE1585-AE1584)+0.7954612886*((IF(ISNUMBER(C1584),C1584,AN1584)-IF(ISNUMBER(C1583),C1583,AN1583))-(-0.8328750492*(AD1584-AD1583)+3.274150872*(AE1584-AE1583)))-1.394571582*AO1584+0.4181414112*AO1583</f>
        <v>8151.11491508457</v>
      </c>
      <c r="AP1583" s="31" t="n">
        <f aca="false">AQ1583+AR1582+'ARIMAX(1,1,1) Model'!$C$19*(AR1582-AR1581)+'ARIMAX(1,1,1) Model'!$C$20*AS1582</f>
        <v>9127.77803247678</v>
      </c>
      <c r="AQ1583" s="31" t="n">
        <f aca="false">'ARIMAX(1,1,1) Model'!$C$6*I1583+'ARIMAX(1,1,1) Model'!$C$7*N1583/1000+'ARIMAX(1,1,1) Model'!$C$8*AD1583+'ARIMAX(1,1,1) Model'!$C$9*AE1583+'ARIMAX(1,1,1) Model'!$C$10*AC1583+'ARIMAX(1,1,1) Model'!$C$11*IF(AND(B1583&gt;='ARIMAX(1,1,1) Model'!$C$25,B1583&lt;='ARIMAX(1,1,1) Model'!$C$26),1,0)+'ARIMAX(1,1,1) Model'!$C$12*E1583/1000+'ARIMAX(1,1,1) Model'!$C$13*V1583+'ARIMAX(1,1,1) Model'!$C$14*A1583+'ARIMAX(1,1,1) Model'!$C$15*SIN(2*PI()*A1583/'ARIMAX(1,1,1) Model'!$C$24)+'ARIMAX(1,1,1) Model'!$C$16*COS(2*PI()*A1583/'ARIMAX(1,1,1) Model'!$C$24)+'ARIMAX(1,1,1) Model'!$C$17*SIN(4*PI()*A1583/'ARIMAX(1,1,1) Model'!$C$24)+'ARIMAX(1,1,1) Model'!$C$18*COS(4*PI()*A1583/'ARIMAX(1,1,1) Model'!$C$24)</f>
        <v>2584.26727313212</v>
      </c>
      <c r="AR1583" s="31" t="n">
        <f aca="false">IF(ISNUMBER(C1583),C1583,AP1583)-AQ1583</f>
        <v>6561.73272686788</v>
      </c>
      <c r="AS1583" s="31" t="n">
        <f aca="false">IF(ISNUMBER(C1583),C1583-AP1583,0)</f>
        <v>18.2219675232172</v>
      </c>
      <c r="AT1583" s="32"/>
      <c r="AU1583" s="33"/>
      <c r="AV1583" s="33"/>
      <c r="AW1583" s="31"/>
      <c r="AX1583" s="31"/>
    </row>
    <row r="1584" customFormat="false" ht="16.5" hidden="false" customHeight="true" outlineLevel="0" collapsed="false">
      <c r="A1584" s="23" t="n">
        <v>1583</v>
      </c>
      <c r="B1584" s="24" t="n">
        <v>44351</v>
      </c>
      <c r="C1584" s="34" t="n">
        <v>8480</v>
      </c>
      <c r="D1584" s="25" t="n">
        <v>4208.225</v>
      </c>
      <c r="E1584" s="25" t="n">
        <v>427000</v>
      </c>
      <c r="F1584" s="25" t="n">
        <v>1743001.14285714</v>
      </c>
      <c r="G1584" s="25" t="n">
        <v>68.7425</v>
      </c>
      <c r="H1584" s="25" t="n">
        <v>70.66</v>
      </c>
      <c r="I1584" s="25" t="n">
        <v>3.027</v>
      </c>
      <c r="J1584" s="25" t="n">
        <v>22680.693</v>
      </c>
      <c r="K1584" s="25" t="n">
        <v>292183</v>
      </c>
      <c r="L1584" s="25" t="n">
        <v>408</v>
      </c>
      <c r="M1584" s="25" t="n">
        <v>18.574</v>
      </c>
      <c r="N1584" s="25" t="n">
        <v>262065</v>
      </c>
      <c r="O1584" s="25" t="n">
        <v>15709.7</v>
      </c>
      <c r="P1584" s="25" t="n">
        <v>4149026</v>
      </c>
      <c r="Q1584" s="25" t="n">
        <v>325000</v>
      </c>
      <c r="R1584" s="25" t="n">
        <v>22042</v>
      </c>
      <c r="S1584" s="25" t="n">
        <v>14.644</v>
      </c>
      <c r="T1584" s="25" t="n">
        <v>143.7</v>
      </c>
      <c r="U1584" s="25" t="n">
        <v>15</v>
      </c>
      <c r="V1584" s="25" t="n">
        <v>70.6</v>
      </c>
      <c r="W1584" s="25" t="n">
        <v>110.84958</v>
      </c>
      <c r="X1584" s="25" t="n">
        <v>5.4835694</v>
      </c>
      <c r="Y1584" s="25" t="n">
        <v>3.36017966270447</v>
      </c>
      <c r="Z1584" s="25" t="n">
        <v>72.3413467407227</v>
      </c>
      <c r="AA1584" s="25" t="n">
        <v>331840</v>
      </c>
      <c r="AB1584" s="26" t="n">
        <v>34.95</v>
      </c>
      <c r="AC1584" s="27" t="n">
        <v>1</v>
      </c>
      <c r="AD1584" s="28" t="n">
        <v>17.3</v>
      </c>
      <c r="AE1584" s="28" t="n">
        <v>28.2</v>
      </c>
      <c r="AF1584" s="27"/>
      <c r="AG1584" s="29" t="n">
        <f aca="false">6753.47943187+0.36116788*I1584+0.01252571*N1584-22.85359542*V1584+0.00407811*AA1584-0.00067349*E1584</f>
        <v>9489.35883394076</v>
      </c>
      <c r="AH1584" s="29" t="n">
        <f aca="false">A1584*'Simple Linear Regression'!$B$18+'Simple Linear Regression'!$B$17</f>
        <v>9235.69405076071</v>
      </c>
      <c r="AI1584" s="29" t="n">
        <f aca="false">7491.3971+0.0137554*N1584-0.00058829*E1584-34.3283*V1584+0.30565*L1584+54.6031*M1584</f>
        <v>9560.3313704</v>
      </c>
      <c r="AJ1584" s="29" t="n">
        <f aca="false">7491.3971-0.00058829*E1584+0.30565*L1584+54.6031*M1584+0.0137554*N1584-34.3283*V1584</f>
        <v>9560.3313704</v>
      </c>
      <c r="AK1584" s="30" t="n">
        <f aca="false">11611.58410651-152.38769329*I858+0.00324611*N858-2.92151591*V858-0.00770426*AA858-0.00077781*E858</f>
        <v>9174.49719116389</v>
      </c>
      <c r="AL1584" s="29" t="n">
        <f aca="false">2192.59+2373.87*I1584+0.0316653*N1584-15.7623*V1584+0.00202406*AA1584-0.000740146*E1584-0.00963493*(I1584*N1584)</f>
        <v>9276.35648742785</v>
      </c>
      <c r="AM1584" s="30" t="n">
        <f aca="false">5205.907083+122.0638992*I1584+13.609808*(N1584/1000)-1.245906883*AD1584+0.7746840854*AE1584-134.2474226*AC1584-1547.125689*IF(AND(B1584&gt;=DATE(2020,3,20),B1584&lt;=DATE(2020,6,26)),1,0)</f>
        <v>9008.09331893078</v>
      </c>
      <c r="AN1584" s="30" t="n">
        <f aca="false">IF(ISNUMBER(C1585),C1585,AN1585)-0.8328750492*(AD1586-AD1585)+3.274150872*(AE1586-AE1585)+0.7954612886*((IF(ISNUMBER(C1585),C1585,AN1585)-IF(ISNUMBER(C1584),C1584,AN1584))-(-0.8328750492*(AD1585-AD1584)+3.274150872*(AE1585-AE1584)))-1.394571582*AO1585+0.4181414112*AO1584</f>
        <v>9946.83188809864</v>
      </c>
      <c r="AP1584" s="31" t="n">
        <f aca="false">AQ1584+AR1583+'ARIMAX(1,1,1) Model'!$C$19*(AR1583-AR1582)+'ARIMAX(1,1,1) Model'!$C$20*AS1583</f>
        <v>8928.87308933696</v>
      </c>
      <c r="AQ1584" s="31" t="n">
        <f aca="false">'ARIMAX(1,1,1) Model'!$C$6*I1584+'ARIMAX(1,1,1) Model'!$C$7*N1584/1000+'ARIMAX(1,1,1) Model'!$C$8*AD1584+'ARIMAX(1,1,1) Model'!$C$9*AE1584+'ARIMAX(1,1,1) Model'!$C$10*AC1584+'ARIMAX(1,1,1) Model'!$C$11*IF(AND(B1584&gt;='ARIMAX(1,1,1) Model'!$C$25,B1584&lt;='ARIMAX(1,1,1) Model'!$C$26),1,0)+'ARIMAX(1,1,1) Model'!$C$12*E1584/1000+'ARIMAX(1,1,1) Model'!$C$13*V1584+'ARIMAX(1,1,1) Model'!$C$14*A1584+'ARIMAX(1,1,1) Model'!$C$15*SIN(2*PI()*A1584/'ARIMAX(1,1,1) Model'!$C$24)+'ARIMAX(1,1,1) Model'!$C$16*COS(2*PI()*A1584/'ARIMAX(1,1,1) Model'!$C$24)+'ARIMAX(1,1,1) Model'!$C$17*SIN(4*PI()*A1584/'ARIMAX(1,1,1) Model'!$C$24)+'ARIMAX(1,1,1) Model'!$C$18*COS(4*PI()*A1584/'ARIMAX(1,1,1) Model'!$C$24)</f>
        <v>2427.53404774941</v>
      </c>
      <c r="AR1584" s="31" t="n">
        <f aca="false">IF(ISNUMBER(C1584),C1584,AP1584)-AQ1584</f>
        <v>6052.46595225059</v>
      </c>
      <c r="AS1584" s="31" t="n">
        <f aca="false">IF(ISNUMBER(C1584),C1584-AP1584,0)</f>
        <v>-448.873089336959</v>
      </c>
      <c r="AT1584" s="32"/>
      <c r="AU1584" s="33"/>
      <c r="AV1584" s="33"/>
      <c r="AW1584" s="31"/>
      <c r="AX1584" s="31"/>
    </row>
    <row r="1585" customFormat="false" ht="16.5" hidden="false" customHeight="true" outlineLevel="0" collapsed="false">
      <c r="A1585" s="23" t="n">
        <v>1584</v>
      </c>
      <c r="B1585" s="24" t="n">
        <v>44358</v>
      </c>
      <c r="C1585" s="34" t="n">
        <v>9360</v>
      </c>
      <c r="D1585" s="25" t="n">
        <v>4231.99</v>
      </c>
      <c r="E1585" s="25" t="n">
        <v>420000</v>
      </c>
      <c r="F1585" s="25" t="n">
        <v>1829618.28571429</v>
      </c>
      <c r="G1585" s="25" t="n">
        <v>70.112</v>
      </c>
      <c r="H1585" s="25" t="n">
        <v>71.458</v>
      </c>
      <c r="I1585" s="25" t="n">
        <v>3.035</v>
      </c>
      <c r="J1585" s="25" t="n">
        <v>22680.693</v>
      </c>
      <c r="K1585" s="25" t="n">
        <v>275227</v>
      </c>
      <c r="L1585" s="25" t="n">
        <v>436</v>
      </c>
      <c r="M1585" s="25" t="n">
        <v>18.574</v>
      </c>
      <c r="N1585" s="25" t="n">
        <v>262065</v>
      </c>
      <c r="O1585" s="25" t="n">
        <v>15917.5</v>
      </c>
      <c r="P1585" s="25" t="n">
        <v>4149026</v>
      </c>
      <c r="Q1585" s="25" t="n">
        <v>325000</v>
      </c>
      <c r="R1585" s="25" t="n">
        <v>22042</v>
      </c>
      <c r="S1585" s="25" t="n">
        <v>14.644</v>
      </c>
      <c r="T1585" s="25" t="n">
        <v>143.7</v>
      </c>
      <c r="U1585" s="25" t="n">
        <v>15</v>
      </c>
      <c r="V1585" s="25" t="n">
        <v>81.9</v>
      </c>
      <c r="W1585" s="25" t="n">
        <v>110.7537</v>
      </c>
      <c r="X1585" s="25" t="n">
        <v>5.4835694</v>
      </c>
      <c r="Y1585" s="25" t="n">
        <v>3.36017966270447</v>
      </c>
      <c r="Z1585" s="25" t="n">
        <v>72.3413467407227</v>
      </c>
      <c r="AA1585" s="25" t="n">
        <v>331840</v>
      </c>
      <c r="AB1585" s="26" t="n">
        <v>32.93</v>
      </c>
      <c r="AC1585" s="27" t="n">
        <v>0</v>
      </c>
      <c r="AD1585" s="28" t="n">
        <v>0.4</v>
      </c>
      <c r="AE1585" s="28" t="n">
        <v>66.1</v>
      </c>
      <c r="AF1585" s="27"/>
      <c r="AG1585" s="29" t="n">
        <f aca="false">6753.47943187+0.36116788*I1585+0.01252571*N1585-22.85359542*V1585+0.00407811*AA1585-0.00067349*E1585</f>
        <v>9235.8305250378</v>
      </c>
      <c r="AH1585" s="29" t="n">
        <f aca="false">A1585*'Simple Linear Regression'!$B$18+'Simple Linear Regression'!$B$17</f>
        <v>9236.54708784461</v>
      </c>
      <c r="AI1585" s="29" t="n">
        <f aca="false">7491.3971+0.0137554*N1585-0.00058829*E1585-34.3283*V1585+0.30565*L1585+54.6031*M1585</f>
        <v>9185.0978104</v>
      </c>
      <c r="AJ1585" s="29" t="n">
        <f aca="false">7491.3971-0.00058829*E1585+0.30565*L1585+54.6031*M1585+0.0137554*N1585-34.3283*V1585</f>
        <v>9185.0978104</v>
      </c>
      <c r="AK1585" s="30" t="n">
        <f aca="false">11611.58410651-152.38769329*I859+0.00324611*N859-2.92151591*V859-0.00770426*AA859-0.00077781*E859</f>
        <v>9168.03342191151</v>
      </c>
      <c r="AL1585" s="29" t="n">
        <f aca="false">2192.59+2373.87*I1585+0.0316653*N1585-15.7623*V1585+0.00202406*AA1585-0.000740146*E1585-0.00963493*(I1585*N1585)</f>
        <v>9102.21465598425</v>
      </c>
      <c r="AM1585" s="30" t="n">
        <f aca="false">5205.907083+122.0638992*I1585+13.609808*(N1585/1000)-1.245906883*AD1585+0.7746840854*AE1585-134.2474226*AC1585-1547.125689*IF(AND(B1585&gt;=DATE(2020,3,20),B1585&lt;=DATE(2020,6,26)),1,0)</f>
        <v>9193.73360588374</v>
      </c>
      <c r="AN1585" s="30" t="n">
        <f aca="false">IF(ISNUMBER(C1586),C1586,AN1586)-0.8328750492*(AD1587-AD1586)+3.274150872*(AE1587-AE1586)+0.7954612886*((IF(ISNUMBER(C1586),C1586,AN1586)-IF(ISNUMBER(C1585),C1585,AN1585))-(-0.8328750492*(AD1586-AD1585)+3.274150872*(AE1586-AE1585)))-1.394571582*AO1586+0.4181414112*AO1585</f>
        <v>9477.17441125457</v>
      </c>
      <c r="AP1585" s="31" t="n">
        <f aca="false">AQ1585+AR1584+'ARIMAX(1,1,1) Model'!$C$19*(AR1584-AR1583)+'ARIMAX(1,1,1) Model'!$C$20*AS1584</f>
        <v>9228.18642803228</v>
      </c>
      <c r="AQ1585" s="31" t="n">
        <f aca="false">'ARIMAX(1,1,1) Model'!$C$6*I1585+'ARIMAX(1,1,1) Model'!$C$7*N1585/1000+'ARIMAX(1,1,1) Model'!$C$8*AD1585+'ARIMAX(1,1,1) Model'!$C$9*AE1585+'ARIMAX(1,1,1) Model'!$C$10*AC1585+'ARIMAX(1,1,1) Model'!$C$11*IF(AND(B1585&gt;='ARIMAX(1,1,1) Model'!$C$25,B1585&lt;='ARIMAX(1,1,1) Model'!$C$26),1,0)+'ARIMAX(1,1,1) Model'!$C$12*E1585/1000+'ARIMAX(1,1,1) Model'!$C$13*V1585+'ARIMAX(1,1,1) Model'!$C$14*A1585+'ARIMAX(1,1,1) Model'!$C$15*SIN(2*PI()*A1585/'ARIMAX(1,1,1) Model'!$C$24)+'ARIMAX(1,1,1) Model'!$C$16*COS(2*PI()*A1585/'ARIMAX(1,1,1) Model'!$C$24)+'ARIMAX(1,1,1) Model'!$C$17*SIN(4*PI()*A1585/'ARIMAX(1,1,1) Model'!$C$24)+'ARIMAX(1,1,1) Model'!$C$18*COS(4*PI()*A1585/'ARIMAX(1,1,1) Model'!$C$24)</f>
        <v>2821.36684535632</v>
      </c>
      <c r="AR1585" s="31" t="n">
        <f aca="false">IF(ISNUMBER(C1585),C1585,AP1585)-AQ1585</f>
        <v>6538.63315464368</v>
      </c>
      <c r="AS1585" s="31" t="n">
        <f aca="false">IF(ISNUMBER(C1585),C1585-AP1585,0)</f>
        <v>131.813571967725</v>
      </c>
      <c r="AT1585" s="32"/>
      <c r="AU1585" s="33"/>
      <c r="AV1585" s="33"/>
      <c r="AW1585" s="31"/>
      <c r="AX1585" s="31"/>
    </row>
    <row r="1586" customFormat="false" ht="16.5" hidden="false" customHeight="true" outlineLevel="0" collapsed="false">
      <c r="A1586" s="23" t="n">
        <v>1585</v>
      </c>
      <c r="B1586" s="24" t="n">
        <v>44365</v>
      </c>
      <c r="C1586" s="34" t="n">
        <v>9440</v>
      </c>
      <c r="D1586" s="25" t="n">
        <v>4222.75</v>
      </c>
      <c r="E1586" s="25" t="n">
        <v>428000</v>
      </c>
      <c r="F1586" s="25" t="n">
        <v>1936362</v>
      </c>
      <c r="G1586" s="25" t="n">
        <v>71.546</v>
      </c>
      <c r="H1586" s="25" t="n">
        <v>73.11</v>
      </c>
      <c r="I1586" s="25" t="n">
        <v>3.069</v>
      </c>
      <c r="J1586" s="25" t="n">
        <v>22680.693</v>
      </c>
      <c r="K1586" s="25" t="n">
        <v>275227</v>
      </c>
      <c r="L1586" s="25" t="n">
        <v>436</v>
      </c>
      <c r="M1586" s="25" t="n">
        <v>17.519</v>
      </c>
      <c r="N1586" s="25" t="n">
        <v>252218</v>
      </c>
      <c r="O1586" s="25" t="n">
        <v>15917.5</v>
      </c>
      <c r="P1586" s="25" t="n">
        <v>4188483</v>
      </c>
      <c r="Q1586" s="25" t="n">
        <v>325000</v>
      </c>
      <c r="R1586" s="25" t="n">
        <v>22042</v>
      </c>
      <c r="S1586" s="25" t="n">
        <v>14.644</v>
      </c>
      <c r="T1586" s="25" t="n">
        <v>143.7</v>
      </c>
      <c r="U1586" s="25" t="n">
        <v>15</v>
      </c>
      <c r="V1586" s="25" t="n">
        <v>81.9</v>
      </c>
      <c r="W1586" s="25" t="n">
        <v>110.67482</v>
      </c>
      <c r="X1586" s="25" t="n">
        <v>5.4835694</v>
      </c>
      <c r="Y1586" s="25" t="n">
        <v>4</v>
      </c>
      <c r="Z1586" s="25" t="n">
        <v>72.3413467407227</v>
      </c>
      <c r="AA1586" s="25" t="n">
        <v>331840</v>
      </c>
      <c r="AB1586" s="26" t="n">
        <v>32.93</v>
      </c>
      <c r="AC1586" s="27" t="n">
        <v>0</v>
      </c>
      <c r="AD1586" s="28" t="n">
        <v>0</v>
      </c>
      <c r="AE1586" s="28" t="n">
        <v>65</v>
      </c>
      <c r="AF1586" s="27"/>
      <c r="AG1586" s="29" t="n">
        <f aca="false">6753.47943187+0.36116788*I1586+0.01252571*N1586-22.85359542*V1586+0.00407811*AA1586-0.00067349*E1586</f>
        <v>9107.11421837572</v>
      </c>
      <c r="AH1586" s="29" t="n">
        <f aca="false">A1586*'Simple Linear Regression'!$B$18+'Simple Linear Regression'!$B$17</f>
        <v>9237.40012492851</v>
      </c>
      <c r="AI1586" s="29" t="n">
        <f aca="false">7491.3971+0.0137554*N1586-0.00058829*E1586-34.3283*V1586+0.30565*L1586+54.6031*M1586</f>
        <v>8987.3357961</v>
      </c>
      <c r="AJ1586" s="29" t="n">
        <f aca="false">7491.3971-0.00058829*E1586+0.30565*L1586+54.6031*M1586+0.0137554*N1586-34.3283*V1586</f>
        <v>8987.3357961</v>
      </c>
      <c r="AK1586" s="30" t="n">
        <f aca="false">11611.58410651-152.38769329*I860+0.00324611*N860-2.92151591*V860-0.00770426*AA860-0.00077781*E860</f>
        <v>9209.40578045779</v>
      </c>
      <c r="AL1586" s="29" t="n">
        <f aca="false">2192.59+2373.87*I1586+0.0316653*N1586-15.7623*V1586+0.00202406*AA1586-0.000740146*E1586-0.00963493*(I1586*N1586)</f>
        <v>9070.51946212294</v>
      </c>
      <c r="AM1586" s="30" t="n">
        <f aca="false">5205.907083+122.0638992*I1586+13.609808*(N1586/1000)-1.245906883*AD1586+0.7746840854*AE1586-134.2474226*AC1586-1547.125689*IF(AND(B1586&gt;=DATE(2020,3,20),B1586&lt;=DATE(2020,6,26)),1,0)</f>
        <v>9063.5142093398</v>
      </c>
      <c r="AN1586" s="30" t="n">
        <f aca="false">IF(ISNUMBER(C1587),C1587,AN1587)-0.8328750492*(AD1588-AD1587)+3.274150872*(AE1588-AE1587)+0.7954612886*((IF(ISNUMBER(C1587),C1587,AN1587)-IF(ISNUMBER(C1586),C1586,AN1586))-(-0.8328750492*(AD1587-AD1586)+3.274150872*(AE1587-AE1586)))-1.394571582*AO1587+0.4181414112*AO1586</f>
        <v>9046.34367652047</v>
      </c>
      <c r="AP1586" s="31" t="n">
        <f aca="false">AQ1586+AR1585+'ARIMAX(1,1,1) Model'!$C$19*(AR1585-AR1584)+'ARIMAX(1,1,1) Model'!$C$20*AS1585</f>
        <v>9252.87748133892</v>
      </c>
      <c r="AQ1586" s="31" t="n">
        <f aca="false">'ARIMAX(1,1,1) Model'!$C$6*I1586+'ARIMAX(1,1,1) Model'!$C$7*N1586/1000+'ARIMAX(1,1,1) Model'!$C$8*AD1586+'ARIMAX(1,1,1) Model'!$C$9*AE1586+'ARIMAX(1,1,1) Model'!$C$10*AC1586+'ARIMAX(1,1,1) Model'!$C$11*IF(AND(B1586&gt;='ARIMAX(1,1,1) Model'!$C$25,B1586&lt;='ARIMAX(1,1,1) Model'!$C$26),1,0)+'ARIMAX(1,1,1) Model'!$C$12*E1586/1000+'ARIMAX(1,1,1) Model'!$C$13*V1586+'ARIMAX(1,1,1) Model'!$C$14*A1586+'ARIMAX(1,1,1) Model'!$C$15*SIN(2*PI()*A1586/'ARIMAX(1,1,1) Model'!$C$24)+'ARIMAX(1,1,1) Model'!$C$16*COS(2*PI()*A1586/'ARIMAX(1,1,1) Model'!$C$24)+'ARIMAX(1,1,1) Model'!$C$17*SIN(4*PI()*A1586/'ARIMAX(1,1,1) Model'!$C$24)+'ARIMAX(1,1,1) Model'!$C$18*COS(4*PI()*A1586/'ARIMAX(1,1,1) Model'!$C$24)</f>
        <v>2785.4708598492</v>
      </c>
      <c r="AR1586" s="31" t="n">
        <f aca="false">IF(ISNUMBER(C1586),C1586,AP1586)-AQ1586</f>
        <v>6654.5291401508</v>
      </c>
      <c r="AS1586" s="31" t="n">
        <f aca="false">IF(ISNUMBER(C1586),C1586-AP1586,0)</f>
        <v>187.122518661081</v>
      </c>
      <c r="AT1586" s="32"/>
      <c r="AU1586" s="33"/>
      <c r="AV1586" s="33"/>
      <c r="AW1586" s="31"/>
      <c r="AX1586" s="31"/>
    </row>
    <row r="1587" customFormat="false" ht="16.5" hidden="false" customHeight="true" outlineLevel="0" collapsed="false">
      <c r="A1587" s="23" t="n">
        <v>1586</v>
      </c>
      <c r="B1587" s="24" t="n">
        <v>44372</v>
      </c>
      <c r="C1587" s="34" t="n">
        <v>9173</v>
      </c>
      <c r="D1587" s="25" t="n">
        <v>4252.052</v>
      </c>
      <c r="E1587" s="25" t="n">
        <v>422000</v>
      </c>
      <c r="F1587" s="25" t="n">
        <v>1991566</v>
      </c>
      <c r="G1587" s="25" t="n">
        <v>73.484</v>
      </c>
      <c r="H1587" s="25" t="n">
        <v>75.406</v>
      </c>
      <c r="I1587" s="25" t="n">
        <v>3.06</v>
      </c>
      <c r="J1587" s="25" t="n">
        <v>22680.693</v>
      </c>
      <c r="K1587" s="25" t="n">
        <v>275227</v>
      </c>
      <c r="L1587" s="25" t="n">
        <v>436</v>
      </c>
      <c r="M1587" s="25" t="n">
        <v>17.519</v>
      </c>
      <c r="N1587" s="25" t="n">
        <v>252218</v>
      </c>
      <c r="O1587" s="25" t="n">
        <v>15917.5</v>
      </c>
      <c r="P1587" s="25" t="n">
        <v>4188483</v>
      </c>
      <c r="Q1587" s="25" t="n">
        <v>325000</v>
      </c>
      <c r="R1587" s="25" t="n">
        <v>22042</v>
      </c>
      <c r="S1587" s="25" t="n">
        <v>14.644</v>
      </c>
      <c r="T1587" s="25" t="n">
        <v>143.7</v>
      </c>
      <c r="U1587" s="25" t="n">
        <v>15</v>
      </c>
      <c r="V1587" s="25" t="n">
        <v>81.9</v>
      </c>
      <c r="W1587" s="25" t="n">
        <v>111.81022</v>
      </c>
      <c r="X1587" s="25" t="n">
        <v>5.4835694</v>
      </c>
      <c r="Y1587" s="25" t="n">
        <v>4</v>
      </c>
      <c r="Z1587" s="25" t="n">
        <v>72.3413467407227</v>
      </c>
      <c r="AA1587" s="25" t="n">
        <v>331840</v>
      </c>
      <c r="AB1587" s="26" t="n">
        <v>32.93</v>
      </c>
      <c r="AC1587" s="27" t="n">
        <v>0</v>
      </c>
      <c r="AD1587" s="28" t="n">
        <v>0.3</v>
      </c>
      <c r="AE1587" s="28" t="n">
        <v>56.2</v>
      </c>
      <c r="AF1587" s="27"/>
      <c r="AG1587" s="29" t="n">
        <f aca="false">6753.47943187+0.36116788*I1587+0.01252571*N1587-22.85359542*V1587+0.00407811*AA1587-0.00067349*E1587</f>
        <v>9111.1519078648</v>
      </c>
      <c r="AH1587" s="29" t="n">
        <f aca="false">A1587*'Simple Linear Regression'!$B$18+'Simple Linear Regression'!$B$17</f>
        <v>9238.25316201242</v>
      </c>
      <c r="AI1587" s="29" t="n">
        <f aca="false">7491.3971+0.0137554*N1587-0.00058829*E1587-34.3283*V1587+0.30565*L1587+54.6031*M1587</f>
        <v>8990.8655361</v>
      </c>
      <c r="AJ1587" s="29" t="n">
        <f aca="false">7491.3971-0.00058829*E1587+0.30565*L1587+54.6031*M1587+0.0137554*N1587-34.3283*V1587</f>
        <v>8990.8655361</v>
      </c>
      <c r="AK1587" s="30" t="n">
        <f aca="false">11611.58410651-152.38769329*I861+0.00324611*N861-2.92151591*V861-0.00770426*AA861-0.00077781*E861</f>
        <v>9228.71773054718</v>
      </c>
      <c r="AL1587" s="29" t="n">
        <f aca="false">2192.59+2373.87*I1587+0.0316653*N1587-15.7623*V1587+0.00202406*AA1587-0.000740146*E1587-0.00963493*(I1587*N1587)</f>
        <v>9075.4664330956</v>
      </c>
      <c r="AM1587" s="30" t="n">
        <f aca="false">5205.907083+122.0638992*I1587+13.609808*(N1587/1000)-1.245906883*AD1587+0.7746840854*AE1587-134.2474226*AC1587-1547.125689*IF(AND(B1587&gt;=DATE(2020,3,20),B1587&lt;=DATE(2020,6,26)),1,0)</f>
        <v>9055.22464223058</v>
      </c>
      <c r="AN1587" s="30" t="n">
        <f aca="false">IF(ISNUMBER(C1588),C1588,AN1588)-0.8328750492*(AD1589-AD1588)+3.274150872*(AE1589-AE1588)+0.7954612886*((IF(ISNUMBER(C1588),C1588,AN1588)-IF(ISNUMBER(C1587),C1587,AN1587))-(-0.8328750492*(AD1588-AD1587)+3.274150872*(AE1588-AE1587)))-1.394571582*AO1588+0.4181414112*AO1587</f>
        <v>10665.5219820187</v>
      </c>
      <c r="AP1587" s="31" t="n">
        <f aca="false">AQ1587+AR1586+'ARIMAX(1,1,1) Model'!$C$19*(AR1586-AR1585)+'ARIMAX(1,1,1) Model'!$C$20*AS1586</f>
        <v>9245.10897064486</v>
      </c>
      <c r="AQ1587" s="31" t="n">
        <f aca="false">'ARIMAX(1,1,1) Model'!$C$6*I1587+'ARIMAX(1,1,1) Model'!$C$7*N1587/1000+'ARIMAX(1,1,1) Model'!$C$8*AD1587+'ARIMAX(1,1,1) Model'!$C$9*AE1587+'ARIMAX(1,1,1) Model'!$C$10*AC1587+'ARIMAX(1,1,1) Model'!$C$11*IF(AND(B1587&gt;='ARIMAX(1,1,1) Model'!$C$25,B1587&lt;='ARIMAX(1,1,1) Model'!$C$26),1,0)+'ARIMAX(1,1,1) Model'!$C$12*E1587/1000+'ARIMAX(1,1,1) Model'!$C$13*V1587+'ARIMAX(1,1,1) Model'!$C$14*A1587+'ARIMAX(1,1,1) Model'!$C$15*SIN(2*PI()*A1587/'ARIMAX(1,1,1) Model'!$C$24)+'ARIMAX(1,1,1) Model'!$C$16*COS(2*PI()*A1587/'ARIMAX(1,1,1) Model'!$C$24)+'ARIMAX(1,1,1) Model'!$C$17*SIN(4*PI()*A1587/'ARIMAX(1,1,1) Model'!$C$24)+'ARIMAX(1,1,1) Model'!$C$18*COS(4*PI()*A1587/'ARIMAX(1,1,1) Model'!$C$24)</f>
        <v>2747.70219389754</v>
      </c>
      <c r="AR1587" s="31" t="n">
        <f aca="false">IF(ISNUMBER(C1587),C1587,AP1587)-AQ1587</f>
        <v>6425.29780610246</v>
      </c>
      <c r="AS1587" s="31" t="n">
        <f aca="false">IF(ISNUMBER(C1587),C1587-AP1587,0)</f>
        <v>-72.108970644862</v>
      </c>
      <c r="AT1587" s="32"/>
      <c r="AU1587" s="33"/>
      <c r="AV1587" s="33"/>
      <c r="AW1587" s="31"/>
      <c r="AX1587" s="31"/>
    </row>
    <row r="1588" customFormat="false" ht="16.5" hidden="false" customHeight="true" outlineLevel="0" collapsed="false">
      <c r="A1588" s="23" t="n">
        <v>1587</v>
      </c>
      <c r="B1588" s="24" t="n">
        <v>44379</v>
      </c>
      <c r="C1588" s="34" t="n">
        <v>10043</v>
      </c>
      <c r="D1588" s="25" t="n">
        <v>4310.438</v>
      </c>
      <c r="E1588" s="25" t="n">
        <v>368000</v>
      </c>
      <c r="F1588" s="25" t="n">
        <v>2042336.42857143</v>
      </c>
      <c r="G1588" s="25" t="n">
        <v>74.068</v>
      </c>
      <c r="H1588" s="25" t="n">
        <v>76.26</v>
      </c>
      <c r="I1588" s="25" t="n">
        <v>3.091</v>
      </c>
      <c r="J1588" s="25" t="n">
        <v>22680.693</v>
      </c>
      <c r="K1588" s="25" t="n">
        <v>275227</v>
      </c>
      <c r="L1588" s="25" t="n">
        <v>436</v>
      </c>
      <c r="M1588" s="25" t="n">
        <v>17.519</v>
      </c>
      <c r="N1588" s="25" t="n">
        <v>252218</v>
      </c>
      <c r="O1588" s="25" t="n">
        <v>15917.5</v>
      </c>
      <c r="P1588" s="25" t="n">
        <v>4188483</v>
      </c>
      <c r="Q1588" s="25" t="n">
        <v>294000</v>
      </c>
      <c r="R1588" s="25" t="n">
        <v>22042</v>
      </c>
      <c r="S1588" s="25" t="n">
        <v>14.644</v>
      </c>
      <c r="T1588" s="25" t="n">
        <v>143.7</v>
      </c>
      <c r="U1588" s="25" t="n">
        <v>15</v>
      </c>
      <c r="V1588" s="25" t="n">
        <v>81.9</v>
      </c>
      <c r="W1588" s="25" t="n">
        <v>112.48598</v>
      </c>
      <c r="X1588" s="25" t="n">
        <v>5.4835694</v>
      </c>
      <c r="Y1588" s="25" t="n">
        <v>4</v>
      </c>
      <c r="Z1588" s="25" t="n">
        <v>72.3413467407227</v>
      </c>
      <c r="AA1588" s="25" t="n">
        <v>331840</v>
      </c>
      <c r="AB1588" s="26" t="n">
        <v>32.93</v>
      </c>
      <c r="AC1588" s="27" t="n">
        <v>0</v>
      </c>
      <c r="AD1588" s="28" t="n">
        <v>0.6</v>
      </c>
      <c r="AE1588" s="28" t="n">
        <v>75.4</v>
      </c>
      <c r="AF1588" s="27"/>
      <c r="AG1588" s="29" t="n">
        <f aca="false">6753.47943187+0.36116788*I1588+0.01252571*N1588-22.85359542*V1588+0.00407811*AA1588-0.00067349*E1588</f>
        <v>9147.53156406908</v>
      </c>
      <c r="AH1588" s="29" t="n">
        <f aca="false">A1588*'Simple Linear Regression'!$B$18+'Simple Linear Regression'!$B$17</f>
        <v>9239.10619909632</v>
      </c>
      <c r="AI1588" s="29" t="n">
        <f aca="false">7491.3971+0.0137554*N1588-0.00058829*E1588-34.3283*V1588+0.30565*L1588+54.6031*M1588</f>
        <v>9022.6331961</v>
      </c>
      <c r="AJ1588" s="29" t="n">
        <f aca="false">7491.3971-0.00058829*E1588+0.30565*L1588+54.6031*M1588+0.0137554*N1588-34.3283*V1588</f>
        <v>9022.6331961</v>
      </c>
      <c r="AK1588" s="30" t="n">
        <f aca="false">11611.58410651-152.38769329*I862+0.00324611*N862-2.92151591*V862-0.00770426*AA862-0.00077781*E862</f>
        <v>9245.10257139696</v>
      </c>
      <c r="AL1588" s="29" t="n">
        <f aca="false">2192.59+2373.87*I1588+0.0316653*N1588-15.7623*V1588+0.00202406*AA1588-0.000740146*E1588-0.00963493*(I1588*N1588)</f>
        <v>9113.69110107866</v>
      </c>
      <c r="AM1588" s="30" t="n">
        <f aca="false">5205.907083+122.0638992*I1588+13.609808*(N1588/1000)-1.245906883*AD1588+0.7746840854*AE1588-134.2474226*AC1588-1547.125689*IF(AND(B1588&gt;=DATE(2020,3,20),B1588&lt;=DATE(2020,6,26)),1,0)</f>
        <v>9073.50878548056</v>
      </c>
      <c r="AN1588" s="30" t="n">
        <f aca="false">IF(ISNUMBER(C1589),C1589,AN1589)-0.8328750492*(AD1590-AD1589)+3.274150872*(AE1590-AE1589)+0.7954612886*((IF(ISNUMBER(C1589),C1589,AN1589)-IF(ISNUMBER(C1588),C1588,AN1588))-(-0.8328750492*(AD1589-AD1588)+3.274150872*(AE1589-AE1588)))-1.394571582*AO1589+0.4181414112*AO1588</f>
        <v>8703.88277240704</v>
      </c>
      <c r="AP1588" s="31" t="n">
        <f aca="false">AQ1588+AR1587+'ARIMAX(1,1,1) Model'!$C$19*(AR1587-AR1586)+'ARIMAX(1,1,1) Model'!$C$20*AS1587</f>
        <v>9280.74438354435</v>
      </c>
      <c r="AQ1588" s="31" t="n">
        <f aca="false">'ARIMAX(1,1,1) Model'!$C$6*I1588+'ARIMAX(1,1,1) Model'!$C$7*N1588/1000+'ARIMAX(1,1,1) Model'!$C$8*AD1588+'ARIMAX(1,1,1) Model'!$C$9*AE1588+'ARIMAX(1,1,1) Model'!$C$10*AC1588+'ARIMAX(1,1,1) Model'!$C$11*IF(AND(B1588&gt;='ARIMAX(1,1,1) Model'!$C$25,B1588&lt;='ARIMAX(1,1,1) Model'!$C$26),1,0)+'ARIMAX(1,1,1) Model'!$C$12*E1588/1000+'ARIMAX(1,1,1) Model'!$C$13*V1588+'ARIMAX(1,1,1) Model'!$C$14*A1588+'ARIMAX(1,1,1) Model'!$C$15*SIN(2*PI()*A1588/'ARIMAX(1,1,1) Model'!$C$24)+'ARIMAX(1,1,1) Model'!$C$16*COS(2*PI()*A1588/'ARIMAX(1,1,1) Model'!$C$24)+'ARIMAX(1,1,1) Model'!$C$17*SIN(4*PI()*A1588/'ARIMAX(1,1,1) Model'!$C$24)+'ARIMAX(1,1,1) Model'!$C$18*COS(4*PI()*A1588/'ARIMAX(1,1,1) Model'!$C$24)</f>
        <v>2812.89979246779</v>
      </c>
      <c r="AR1588" s="31" t="n">
        <f aca="false">IF(ISNUMBER(C1588),C1588,AP1588)-AQ1588</f>
        <v>7230.10020753221</v>
      </c>
      <c r="AS1588" s="31" t="n">
        <f aca="false">IF(ISNUMBER(C1588),C1588-AP1588,0)</f>
        <v>762.255616455652</v>
      </c>
      <c r="AT1588" s="32"/>
      <c r="AU1588" s="33"/>
      <c r="AV1588" s="33"/>
      <c r="AW1588" s="31"/>
      <c r="AX1588" s="31"/>
    </row>
    <row r="1589" customFormat="false" ht="16.5" hidden="false" customHeight="true" outlineLevel="0" collapsed="false">
      <c r="A1589" s="23" t="n">
        <v>1588</v>
      </c>
      <c r="B1589" s="24" t="n">
        <v>44386</v>
      </c>
      <c r="C1589" s="34" t="n">
        <v>9283</v>
      </c>
      <c r="D1589" s="25" t="n">
        <v>4348.01</v>
      </c>
      <c r="E1589" s="25" t="n">
        <v>371000</v>
      </c>
      <c r="F1589" s="25" t="n">
        <v>1976219.71428571</v>
      </c>
      <c r="G1589" s="25" t="n">
        <v>73.345</v>
      </c>
      <c r="H1589" s="25" t="n">
        <v>76.134</v>
      </c>
      <c r="I1589" s="25" t="n">
        <v>3.122</v>
      </c>
      <c r="J1589" s="25" t="n">
        <v>22680.693</v>
      </c>
      <c r="K1589" s="25" t="n">
        <v>275227</v>
      </c>
      <c r="L1589" s="25" t="n">
        <v>453</v>
      </c>
      <c r="M1589" s="25" t="n">
        <v>17.519</v>
      </c>
      <c r="N1589" s="25" t="n">
        <v>252218</v>
      </c>
      <c r="O1589" s="25" t="n">
        <v>15973.5</v>
      </c>
      <c r="P1589" s="25" t="n">
        <v>4188483</v>
      </c>
      <c r="Q1589" s="25" t="n">
        <v>294000</v>
      </c>
      <c r="R1589" s="25" t="n">
        <v>22042</v>
      </c>
      <c r="S1589" s="25" t="n">
        <v>14.644</v>
      </c>
      <c r="T1589" s="25" t="n">
        <v>143.7</v>
      </c>
      <c r="U1589" s="25" t="n">
        <v>15</v>
      </c>
      <c r="V1589" s="25" t="n">
        <v>86.3</v>
      </c>
      <c r="W1589" s="25" t="n">
        <v>112.42438</v>
      </c>
      <c r="X1589" s="25" t="n">
        <v>5.4835694</v>
      </c>
      <c r="Y1589" s="25" t="n">
        <v>4</v>
      </c>
      <c r="Z1589" s="25" t="n">
        <v>72.3413467407227</v>
      </c>
      <c r="AA1589" s="25" t="n">
        <v>331840</v>
      </c>
      <c r="AB1589" s="26" t="n">
        <v>32.82</v>
      </c>
      <c r="AC1589" s="27" t="n">
        <v>1</v>
      </c>
      <c r="AD1589" s="28" t="n">
        <v>0.3</v>
      </c>
      <c r="AE1589" s="28" t="n">
        <v>69.3</v>
      </c>
      <c r="AF1589" s="27"/>
      <c r="AG1589" s="29" t="n">
        <f aca="false">6753.47943187+0.36116788*I1589+0.01252571*N1589-22.85359542*V1589+0.00407811*AA1589-0.00067349*E1589</f>
        <v>9044.96647042536</v>
      </c>
      <c r="AH1589" s="29" t="n">
        <f aca="false">A1589*'Simple Linear Regression'!$B$18+'Simple Linear Regression'!$B$17</f>
        <v>9239.95923618023</v>
      </c>
      <c r="AI1589" s="29" t="n">
        <f aca="false">7491.3971+0.0137554*N1589-0.00058829*E1589-34.3283*V1589+0.30565*L1589+54.6031*M1589</f>
        <v>8875.0198561</v>
      </c>
      <c r="AJ1589" s="29" t="n">
        <f aca="false">7491.3971-0.00058829*E1589+0.30565*L1589+54.6031*M1589+0.0137554*N1589-34.3283*V1589</f>
        <v>8875.0198561</v>
      </c>
      <c r="AK1589" s="30" t="n">
        <f aca="false">11611.58410651-152.38769329*I863+0.00324611*N863-2.92151591*V863-0.00770426*AA863-0.00077781*E863</f>
        <v>9239.21858828598</v>
      </c>
      <c r="AL1589" s="29" t="n">
        <f aca="false">2192.59+2373.87*I1589+0.0316653*N1589-15.7623*V1589+0.00202406*AA1589-0.000740146*E1589-0.00963493*(I1589*N1589)</f>
        <v>9040.37332706172</v>
      </c>
      <c r="AM1589" s="30" t="n">
        <f aca="false">5205.907083+122.0638992*I1589+13.609808*(N1589/1000)-1.245906883*AD1589+0.7746840854*AE1589-134.2474226*AC1589-1547.125689*IF(AND(B1589&gt;=DATE(2020,3,20),B1589&lt;=DATE(2020,6,26)),1,0)</f>
        <v>8938.69354289972</v>
      </c>
      <c r="AN1589" s="30" t="n">
        <f aca="false">IF(ISNUMBER(C1590),C1590,AN1590)-0.8328750492*(AD1591-AD1590)+3.274150872*(AE1591-AE1590)+0.7954612886*((IF(ISNUMBER(C1590),C1590,AN1590)-IF(ISNUMBER(C1589),C1589,AN1589))-(-0.8328750492*(AD1590-AD1589)+3.274150872*(AE1590-AE1589)))-1.394571582*AO1590+0.4181414112*AO1589</f>
        <v>9312.18235381567</v>
      </c>
      <c r="AP1589" s="31" t="n">
        <f aca="false">AQ1589+AR1588+'ARIMAX(1,1,1) Model'!$C$19*(AR1588-AR1587)+'ARIMAX(1,1,1) Model'!$C$20*AS1588</f>
        <v>9340.79816102666</v>
      </c>
      <c r="AQ1589" s="31" t="n">
        <f aca="false">'ARIMAX(1,1,1) Model'!$C$6*I1589+'ARIMAX(1,1,1) Model'!$C$7*N1589/1000+'ARIMAX(1,1,1) Model'!$C$8*AD1589+'ARIMAX(1,1,1) Model'!$C$9*AE1589+'ARIMAX(1,1,1) Model'!$C$10*AC1589+'ARIMAX(1,1,1) Model'!$C$11*IF(AND(B1589&gt;='ARIMAX(1,1,1) Model'!$C$25,B1589&lt;='ARIMAX(1,1,1) Model'!$C$26),1,0)+'ARIMAX(1,1,1) Model'!$C$12*E1589/1000+'ARIMAX(1,1,1) Model'!$C$13*V1589+'ARIMAX(1,1,1) Model'!$C$14*A1589+'ARIMAX(1,1,1) Model'!$C$15*SIN(2*PI()*A1589/'ARIMAX(1,1,1) Model'!$C$24)+'ARIMAX(1,1,1) Model'!$C$16*COS(2*PI()*A1589/'ARIMAX(1,1,1) Model'!$C$24)+'ARIMAX(1,1,1) Model'!$C$17*SIN(4*PI()*A1589/'ARIMAX(1,1,1) Model'!$C$24)+'ARIMAX(1,1,1) Model'!$C$18*COS(4*PI()*A1589/'ARIMAX(1,1,1) Model'!$C$24)</f>
        <v>2718.29794665797</v>
      </c>
      <c r="AR1589" s="31" t="n">
        <f aca="false">IF(ISNUMBER(C1589),C1589,AP1589)-AQ1589</f>
        <v>6564.70205334203</v>
      </c>
      <c r="AS1589" s="31" t="n">
        <f aca="false">IF(ISNUMBER(C1589),C1589-AP1589,0)</f>
        <v>-57.7981610266561</v>
      </c>
      <c r="AT1589" s="32"/>
      <c r="AU1589" s="33"/>
      <c r="AV1589" s="33"/>
      <c r="AW1589" s="31"/>
      <c r="AX1589" s="31"/>
    </row>
    <row r="1590" customFormat="false" ht="16.5" hidden="false" customHeight="true" outlineLevel="0" collapsed="false">
      <c r="A1590" s="23" t="n">
        <v>1589</v>
      </c>
      <c r="B1590" s="24" t="n">
        <v>44393</v>
      </c>
      <c r="C1590" s="34" t="n">
        <v>9295</v>
      </c>
      <c r="D1590" s="25" t="n">
        <v>4363.066</v>
      </c>
      <c r="E1590" s="25" t="n">
        <v>333000</v>
      </c>
      <c r="F1590" s="25" t="n">
        <v>2063431.57142857</v>
      </c>
      <c r="G1590" s="25" t="n">
        <v>73.188</v>
      </c>
      <c r="H1590" s="25" t="n">
        <v>75.8</v>
      </c>
      <c r="I1590" s="25" t="n">
        <v>3.133</v>
      </c>
      <c r="J1590" s="25" t="n">
        <v>22680.693</v>
      </c>
      <c r="K1590" s="25" t="n">
        <v>347856</v>
      </c>
      <c r="L1590" s="25" t="n">
        <v>453</v>
      </c>
      <c r="M1590" s="25" t="n">
        <v>16.056</v>
      </c>
      <c r="N1590" s="25" t="n">
        <v>276639</v>
      </c>
      <c r="O1590" s="25" t="n">
        <v>15973.5</v>
      </c>
      <c r="P1590" s="25" t="n">
        <v>4188483</v>
      </c>
      <c r="Q1590" s="25" t="n">
        <v>294000</v>
      </c>
      <c r="R1590" s="25" t="n">
        <v>22042</v>
      </c>
      <c r="S1590" s="25" t="n">
        <v>14.644</v>
      </c>
      <c r="T1590" s="25" t="n">
        <v>143.7</v>
      </c>
      <c r="U1590" s="25" t="n">
        <v>15</v>
      </c>
      <c r="V1590" s="25" t="n">
        <v>86.3</v>
      </c>
      <c r="W1590" s="25" t="n">
        <v>112.992875</v>
      </c>
      <c r="X1590" s="25" t="n">
        <v>5.4835694</v>
      </c>
      <c r="Y1590" s="25" t="n">
        <v>4.80174541473389</v>
      </c>
      <c r="Z1590" s="25" t="n">
        <v>72.3413467407227</v>
      </c>
      <c r="AA1590" s="25" t="n">
        <v>331840</v>
      </c>
      <c r="AB1590" s="26" t="n">
        <v>32.82</v>
      </c>
      <c r="AC1590" s="27" t="n">
        <v>0</v>
      </c>
      <c r="AD1590" s="28" t="n">
        <v>0</v>
      </c>
      <c r="AE1590" s="28" t="n">
        <v>72.2</v>
      </c>
      <c r="AF1590" s="27"/>
      <c r="AG1590" s="29" t="n">
        <f aca="false">6753.47943187+0.36116788*I1590+0.01252571*N1590-22.85359542*V1590+0.00407811*AA1590-0.00067349*E1590</f>
        <v>9376.45342718204</v>
      </c>
      <c r="AH1590" s="29" t="n">
        <f aca="false">A1590*'Simple Linear Regression'!$B$18+'Simple Linear Regression'!$B$17</f>
        <v>9240.81227326413</v>
      </c>
      <c r="AI1590" s="29" t="n">
        <f aca="false">7491.3971+0.0137554*N1590-0.00058829*E1590-34.3283*V1590+0.30565*L1590+54.6031*M1590</f>
        <v>9153.4111642</v>
      </c>
      <c r="AJ1590" s="29" t="n">
        <f aca="false">7491.3971-0.00058829*E1590+0.30565*L1590+54.6031*M1590+0.0137554*N1590-34.3283*V1590</f>
        <v>9153.4111642</v>
      </c>
      <c r="AK1590" s="30" t="n">
        <f aca="false">11611.58410651-152.38769329*I864+0.00324611*N864-2.92151591*V864-0.00770426*AA864-0.00077781*E864</f>
        <v>9240.73150173641</v>
      </c>
      <c r="AL1590" s="29" t="n">
        <f aca="false">2192.59+2373.87*I1590+0.0316653*N1590-15.7623*V1590+0.00202406*AA1590-0.000740146*E1590-0.00963493*(I1590*N1590)</f>
        <v>9104.00054405409</v>
      </c>
      <c r="AM1590" s="30" t="n">
        <f aca="false">5205.907083+122.0638992*I1590+13.609808*(N1590/1000)-1.245906883*AD1590+0.7746840854*AE1590-134.2474226*AC1590-1547.125689*IF(AND(B1590&gt;=DATE(2020,3,20),B1590&lt;=DATE(2020,6,26)),1,0)</f>
        <v>9409.26914547148</v>
      </c>
      <c r="AN1590" s="30" t="n">
        <f aca="false">IF(ISNUMBER(C1591),C1591,AN1591)-0.8328750492*(AD1592-AD1591)+3.274150872*(AE1592-AE1591)+0.7954612886*((IF(ISNUMBER(C1591),C1591,AN1591)-IF(ISNUMBER(C1590),C1590,AN1590))-(-0.8328750492*(AD1591-AD1590)+3.274150872*(AE1591-AE1590)))-1.394571582*AO1591+0.4181414112*AO1590</f>
        <v>9375.58527075775</v>
      </c>
      <c r="AP1590" s="31" t="n">
        <f aca="false">AQ1590+AR1589+'ARIMAX(1,1,1) Model'!$C$19*(AR1589-AR1588)+'ARIMAX(1,1,1) Model'!$C$20*AS1589</f>
        <v>9402.61779881011</v>
      </c>
      <c r="AQ1590" s="31" t="n">
        <f aca="false">'ARIMAX(1,1,1) Model'!$C$6*I1590+'ARIMAX(1,1,1) Model'!$C$7*N1590/1000+'ARIMAX(1,1,1) Model'!$C$8*AD1590+'ARIMAX(1,1,1) Model'!$C$9*AE1590+'ARIMAX(1,1,1) Model'!$C$10*AC1590+'ARIMAX(1,1,1) Model'!$C$11*IF(AND(B1590&gt;='ARIMAX(1,1,1) Model'!$C$25,B1590&lt;='ARIMAX(1,1,1) Model'!$C$26),1,0)+'ARIMAX(1,1,1) Model'!$C$12*E1590/1000+'ARIMAX(1,1,1) Model'!$C$13*V1590+'ARIMAX(1,1,1) Model'!$C$14*A1590+'ARIMAX(1,1,1) Model'!$C$15*SIN(2*PI()*A1590/'ARIMAX(1,1,1) Model'!$C$24)+'ARIMAX(1,1,1) Model'!$C$16*COS(2*PI()*A1590/'ARIMAX(1,1,1) Model'!$C$24)+'ARIMAX(1,1,1) Model'!$C$17*SIN(4*PI()*A1590/'ARIMAX(1,1,1) Model'!$C$24)+'ARIMAX(1,1,1) Model'!$C$18*COS(4*PI()*A1590/'ARIMAX(1,1,1) Model'!$C$24)</f>
        <v>2850.78995101902</v>
      </c>
      <c r="AR1590" s="31" t="n">
        <f aca="false">IF(ISNUMBER(C1590),C1590,AP1590)-AQ1590</f>
        <v>6444.21004898098</v>
      </c>
      <c r="AS1590" s="31" t="n">
        <f aca="false">IF(ISNUMBER(C1590),C1590-AP1590,0)</f>
        <v>-107.617798810106</v>
      </c>
      <c r="AT1590" s="32"/>
      <c r="AU1590" s="33"/>
      <c r="AV1590" s="33"/>
      <c r="AW1590" s="31"/>
      <c r="AX1590" s="31"/>
    </row>
    <row r="1591" customFormat="false" ht="16.5" hidden="false" customHeight="true" outlineLevel="0" collapsed="false">
      <c r="A1591" s="23" t="n">
        <v>1590</v>
      </c>
      <c r="B1591" s="24" t="n">
        <v>44400</v>
      </c>
      <c r="C1591" s="34" t="n">
        <v>9325</v>
      </c>
      <c r="D1591" s="25" t="n">
        <v>4343.902</v>
      </c>
      <c r="E1591" s="25" t="n">
        <v>387000</v>
      </c>
      <c r="F1591" s="25" t="n">
        <v>2089930.28571429</v>
      </c>
      <c r="G1591" s="25" t="n">
        <v>69.684</v>
      </c>
      <c r="H1591" s="25" t="n">
        <v>72.202</v>
      </c>
      <c r="I1591" s="25" t="n">
        <v>3.153</v>
      </c>
      <c r="J1591" s="25" t="n">
        <v>22680.693</v>
      </c>
      <c r="K1591" s="25" t="n">
        <v>347856</v>
      </c>
      <c r="L1591" s="25" t="n">
        <v>453</v>
      </c>
      <c r="M1591" s="25" t="n">
        <v>16.056</v>
      </c>
      <c r="N1591" s="25" t="n">
        <v>276639</v>
      </c>
      <c r="O1591" s="25" t="n">
        <v>15973.5</v>
      </c>
      <c r="P1591" s="25" t="n">
        <v>4188483</v>
      </c>
      <c r="Q1591" s="25" t="n">
        <v>294000</v>
      </c>
      <c r="R1591" s="25" t="n">
        <v>22042</v>
      </c>
      <c r="S1591" s="25" t="n">
        <v>14.644</v>
      </c>
      <c r="T1591" s="25" t="n">
        <v>143.7</v>
      </c>
      <c r="U1591" s="25" t="n">
        <v>15</v>
      </c>
      <c r="V1591" s="25" t="n">
        <v>86.3</v>
      </c>
      <c r="W1591" s="25" t="n">
        <v>112.93888</v>
      </c>
      <c r="X1591" s="25" t="n">
        <v>5.4835694</v>
      </c>
      <c r="Y1591" s="25" t="n">
        <v>4.80174541473389</v>
      </c>
      <c r="Z1591" s="25" t="n">
        <v>72.3413467407227</v>
      </c>
      <c r="AA1591" s="25" t="n">
        <v>331840</v>
      </c>
      <c r="AB1591" s="26" t="n">
        <v>32.82</v>
      </c>
      <c r="AC1591" s="27" t="n">
        <v>0</v>
      </c>
      <c r="AD1591" s="28" t="n">
        <v>0</v>
      </c>
      <c r="AE1591" s="28" t="n">
        <v>76.9</v>
      </c>
      <c r="AF1591" s="27"/>
      <c r="AG1591" s="29" t="n">
        <f aca="false">6753.47943187+0.36116788*I1591+0.01252571*N1591-22.85359542*V1591+0.00407811*AA1591-0.00067349*E1591</f>
        <v>9340.09219053964</v>
      </c>
      <c r="AH1591" s="29" t="n">
        <f aca="false">A1591*'Simple Linear Regression'!$B$18+'Simple Linear Regression'!$B$17</f>
        <v>9241.66531034804</v>
      </c>
      <c r="AI1591" s="29" t="n">
        <f aca="false">7491.3971+0.0137554*N1591-0.00058829*E1591-34.3283*V1591+0.30565*L1591+54.6031*M1591</f>
        <v>9121.6435042</v>
      </c>
      <c r="AJ1591" s="29" t="n">
        <f aca="false">7491.3971-0.00058829*E1591+0.30565*L1591+54.6031*M1591+0.0137554*N1591-34.3283*V1591</f>
        <v>9121.6435042</v>
      </c>
      <c r="AK1591" s="30" t="n">
        <f aca="false">11611.58410651-152.38769329*I865+0.00324611*N865-2.92151591*V865-0.00770426*AA865-0.00077781*E865</f>
        <v>9234.70902403035</v>
      </c>
      <c r="AL1591" s="29" t="n">
        <f aca="false">2192.59+2373.87*I1591+0.0316653*N1591-15.7623*V1591+0.00202406*AA1591-0.000740146*E1591-0.00963493*(I1591*N1591)</f>
        <v>9058.20211204869</v>
      </c>
      <c r="AM1591" s="30" t="n">
        <f aca="false">5205.907083+122.0638992*I1591+13.609808*(N1591/1000)-1.245906883*AD1591+0.7746840854*AE1591-134.2474226*AC1591-1547.125689*IF(AND(B1591&gt;=DATE(2020,3,20),B1591&lt;=DATE(2020,6,26)),1,0)</f>
        <v>9415.35143865686</v>
      </c>
      <c r="AN1591" s="30" t="n">
        <f aca="false">IF(ISNUMBER(C1592),C1592,AN1592)-0.8328750492*(AD1593-AD1592)+3.274150872*(AE1593-AE1592)+0.7954612886*((IF(ISNUMBER(C1592),C1592,AN1592)-IF(ISNUMBER(C1591),C1591,AN1591))-(-0.8328750492*(AD1592-AD1591)+3.274150872*(AE1592-AE1591)))-1.394571582*AO1592+0.4181414112*AO1591</f>
        <v>10033.5347494118</v>
      </c>
      <c r="AP1591" s="31" t="n">
        <f aca="false">AQ1591+AR1590+'ARIMAX(1,1,1) Model'!$C$19*(AR1590-AR1589)+'ARIMAX(1,1,1) Model'!$C$20*AS1590</f>
        <v>9321.0851106588</v>
      </c>
      <c r="AQ1591" s="31" t="n">
        <f aca="false">'ARIMAX(1,1,1) Model'!$C$6*I1591+'ARIMAX(1,1,1) Model'!$C$7*N1591/1000+'ARIMAX(1,1,1) Model'!$C$8*AD1591+'ARIMAX(1,1,1) Model'!$C$9*AE1591+'ARIMAX(1,1,1) Model'!$C$10*AC1591+'ARIMAX(1,1,1) Model'!$C$11*IF(AND(B1591&gt;='ARIMAX(1,1,1) Model'!$C$25,B1591&lt;='ARIMAX(1,1,1) Model'!$C$26),1,0)+'ARIMAX(1,1,1) Model'!$C$12*E1591/1000+'ARIMAX(1,1,1) Model'!$C$13*V1591+'ARIMAX(1,1,1) Model'!$C$14*A1591+'ARIMAX(1,1,1) Model'!$C$15*SIN(2*PI()*A1591/'ARIMAX(1,1,1) Model'!$C$24)+'ARIMAX(1,1,1) Model'!$C$16*COS(2*PI()*A1591/'ARIMAX(1,1,1) Model'!$C$24)+'ARIMAX(1,1,1) Model'!$C$17*SIN(4*PI()*A1591/'ARIMAX(1,1,1) Model'!$C$24)+'ARIMAX(1,1,1) Model'!$C$18*COS(4*PI()*A1591/'ARIMAX(1,1,1) Model'!$C$24)</f>
        <v>2791.76184116354</v>
      </c>
      <c r="AR1591" s="31" t="n">
        <f aca="false">IF(ISNUMBER(C1591),C1591,AP1591)-AQ1591</f>
        <v>6533.23815883646</v>
      </c>
      <c r="AS1591" s="31" t="n">
        <f aca="false">IF(ISNUMBER(C1591),C1591-AP1591,0)</f>
        <v>3.91488934120389</v>
      </c>
      <c r="AT1591" s="32"/>
      <c r="AU1591" s="33"/>
      <c r="AV1591" s="33"/>
      <c r="AW1591" s="31"/>
      <c r="AX1591" s="31"/>
    </row>
    <row r="1592" customFormat="false" ht="16.5" hidden="false" customHeight="true" outlineLevel="0" collapsed="false">
      <c r="A1592" s="23" t="n">
        <v>1591</v>
      </c>
      <c r="B1592" s="24" t="n">
        <v>44407</v>
      </c>
      <c r="C1592" s="34" t="n">
        <v>9775</v>
      </c>
      <c r="D1592" s="25" t="n">
        <v>4407.762</v>
      </c>
      <c r="E1592" s="25" t="n">
        <v>380000</v>
      </c>
      <c r="F1592" s="25" t="n">
        <v>2079203.57142857</v>
      </c>
      <c r="G1592" s="25" t="n">
        <v>72.75</v>
      </c>
      <c r="H1592" s="25" t="n">
        <v>75.754</v>
      </c>
      <c r="I1592" s="25" t="n">
        <v>3.136</v>
      </c>
      <c r="J1592" s="25" t="n">
        <v>22680.693</v>
      </c>
      <c r="K1592" s="25" t="n">
        <v>347856</v>
      </c>
      <c r="L1592" s="25" t="n">
        <v>453</v>
      </c>
      <c r="M1592" s="25" t="n">
        <v>16.056</v>
      </c>
      <c r="N1592" s="25" t="n">
        <v>276639</v>
      </c>
      <c r="O1592" s="25" t="n">
        <v>15973.5</v>
      </c>
      <c r="P1592" s="25" t="n">
        <v>4188483</v>
      </c>
      <c r="Q1592" s="25" t="n">
        <v>294000</v>
      </c>
      <c r="R1592" s="25" t="n">
        <v>22042</v>
      </c>
      <c r="S1592" s="25" t="n">
        <v>14.644</v>
      </c>
      <c r="T1592" s="25" t="n">
        <v>143.7</v>
      </c>
      <c r="U1592" s="25" t="n">
        <v>15</v>
      </c>
      <c r="V1592" s="25" t="n">
        <v>86.3</v>
      </c>
      <c r="W1592" s="25" t="n">
        <v>113.51986</v>
      </c>
      <c r="X1592" s="25" t="n">
        <v>5.4835694</v>
      </c>
      <c r="Y1592" s="25" t="n">
        <v>4.80174541473389</v>
      </c>
      <c r="Z1592" s="25" t="n">
        <v>72.3413467407227</v>
      </c>
      <c r="AA1592" s="25" t="n">
        <v>331840</v>
      </c>
      <c r="AB1592" s="26" t="n">
        <v>32.82</v>
      </c>
      <c r="AC1592" s="27" t="n">
        <v>0</v>
      </c>
      <c r="AD1592" s="28" t="n">
        <v>0</v>
      </c>
      <c r="AE1592" s="28" t="n">
        <v>88.8</v>
      </c>
      <c r="AF1592" s="27"/>
      <c r="AG1592" s="29" t="n">
        <f aca="false">6753.47943187+0.36116788*I1592+0.01252571*N1592-22.85359542*V1592+0.00407811*AA1592-0.00067349*E1592</f>
        <v>9344.80048068568</v>
      </c>
      <c r="AH1592" s="29" t="n">
        <f aca="false">A1592*'Simple Linear Regression'!$B$18+'Simple Linear Regression'!$B$17</f>
        <v>9242.51834743194</v>
      </c>
      <c r="AI1592" s="29" t="n">
        <f aca="false">7491.3971+0.0137554*N1592-0.00058829*E1592-34.3283*V1592+0.30565*L1592+54.6031*M1592</f>
        <v>9125.7615342</v>
      </c>
      <c r="AJ1592" s="29" t="n">
        <f aca="false">7491.3971-0.00058829*E1592+0.30565*L1592+54.6031*M1592+0.0137554*N1592-34.3283*V1592</f>
        <v>9125.7615342</v>
      </c>
      <c r="AK1592" s="30" t="n">
        <f aca="false">11611.58410651-152.38769329*I866+0.00324611*N866-2.92151591*V866-0.00770426*AA866-0.00077781*E866</f>
        <v>9233.97250098879</v>
      </c>
      <c r="AL1592" s="29" t="n">
        <f aca="false">2192.59+2373.87*I1592+0.0316653*N1592-15.7623*V1592+0.00202406*AA1592-0.000740146*E1592-0.00963493*(I1592*N1592)</f>
        <v>9068.33909985328</v>
      </c>
      <c r="AM1592" s="30" t="n">
        <f aca="false">5205.907083+122.0638992*I1592+13.609808*(N1592/1000)-1.245906883*AD1592+0.7746840854*AE1592-134.2474226*AC1592-1547.125689*IF(AND(B1592&gt;=DATE(2020,3,20),B1592&lt;=DATE(2020,6,26)),1,0)</f>
        <v>9422.49509298672</v>
      </c>
      <c r="AN1592" s="30" t="n">
        <f aca="false">IF(ISNUMBER(C1593),C1593,AN1593)-0.8328750492*(AD1594-AD1593)+3.274150872*(AE1594-AE1593)+0.7954612886*((IF(ISNUMBER(C1593),C1593,AN1593)-IF(ISNUMBER(C1592),C1592,AN1592))-(-0.8328750492*(AD1593-AD1592)+3.274150872*(AE1593-AE1592)))-1.394571582*AO1593+0.4181414112*AO1592</f>
        <v>9281.37556412138</v>
      </c>
      <c r="AP1592" s="31" t="n">
        <f aca="false">AQ1592+AR1591+'ARIMAX(1,1,1) Model'!$C$19*(AR1591-AR1590)+'ARIMAX(1,1,1) Model'!$C$20*AS1591</f>
        <v>9344.68191720763</v>
      </c>
      <c r="AQ1592" s="31" t="n">
        <f aca="false">'ARIMAX(1,1,1) Model'!$C$6*I1592+'ARIMAX(1,1,1) Model'!$C$7*N1592/1000+'ARIMAX(1,1,1) Model'!$C$8*AD1592+'ARIMAX(1,1,1) Model'!$C$9*AE1592+'ARIMAX(1,1,1) Model'!$C$10*AC1592+'ARIMAX(1,1,1) Model'!$C$11*IF(AND(B1592&gt;='ARIMAX(1,1,1) Model'!$C$25,B1592&lt;='ARIMAX(1,1,1) Model'!$C$26),1,0)+'ARIMAX(1,1,1) Model'!$C$12*E1592/1000+'ARIMAX(1,1,1) Model'!$C$13*V1592+'ARIMAX(1,1,1) Model'!$C$14*A1592+'ARIMAX(1,1,1) Model'!$C$15*SIN(2*PI()*A1592/'ARIMAX(1,1,1) Model'!$C$24)+'ARIMAX(1,1,1) Model'!$C$16*COS(2*PI()*A1592/'ARIMAX(1,1,1) Model'!$C$24)+'ARIMAX(1,1,1) Model'!$C$17*SIN(4*PI()*A1592/'ARIMAX(1,1,1) Model'!$C$24)+'ARIMAX(1,1,1) Model'!$C$18*COS(4*PI()*A1592/'ARIMAX(1,1,1) Model'!$C$24)</f>
        <v>2806.28442770064</v>
      </c>
      <c r="AR1592" s="31" t="n">
        <f aca="false">IF(ISNUMBER(C1592),C1592,AP1592)-AQ1592</f>
        <v>6968.71557229936</v>
      </c>
      <c r="AS1592" s="31" t="n">
        <f aca="false">IF(ISNUMBER(C1592),C1592-AP1592,0)</f>
        <v>430.318082792366</v>
      </c>
      <c r="AT1592" s="32"/>
      <c r="AU1592" s="33"/>
      <c r="AV1592" s="33"/>
      <c r="AW1592" s="31"/>
      <c r="AX1592" s="31"/>
    </row>
    <row r="1593" customFormat="false" ht="16.5" hidden="false" customHeight="true" outlineLevel="0" collapsed="false">
      <c r="A1593" s="23" t="n">
        <v>1592</v>
      </c>
      <c r="B1593" s="24" t="n">
        <v>44414</v>
      </c>
      <c r="C1593" s="34" t="n">
        <v>9430</v>
      </c>
      <c r="D1593" s="25" t="n">
        <v>4415.718</v>
      </c>
      <c r="E1593" s="25" t="n">
        <v>379000</v>
      </c>
      <c r="F1593" s="25" t="n">
        <v>2035178.57142857</v>
      </c>
      <c r="G1593" s="25" t="n">
        <v>69.5</v>
      </c>
      <c r="H1593" s="25" t="n">
        <v>72.26</v>
      </c>
      <c r="I1593" s="25" t="n">
        <v>3.159</v>
      </c>
      <c r="J1593" s="25" t="n">
        <v>23425.91</v>
      </c>
      <c r="K1593" s="25" t="n">
        <v>347856</v>
      </c>
      <c r="L1593" s="25" t="n">
        <v>464</v>
      </c>
      <c r="M1593" s="25" t="n">
        <v>16.056</v>
      </c>
      <c r="N1593" s="25" t="n">
        <v>276639</v>
      </c>
      <c r="O1593" s="25" t="n">
        <v>16191.7</v>
      </c>
      <c r="P1593" s="25" t="n">
        <v>4188483</v>
      </c>
      <c r="Q1593" s="25" t="n">
        <v>294000</v>
      </c>
      <c r="R1593" s="25" t="n">
        <v>22042</v>
      </c>
      <c r="S1593" s="25" t="n">
        <v>14.644</v>
      </c>
      <c r="T1593" s="25" t="n">
        <v>144.7</v>
      </c>
      <c r="U1593" s="25" t="n">
        <v>15</v>
      </c>
      <c r="V1593" s="25" t="n">
        <v>89</v>
      </c>
      <c r="W1593" s="25" t="n">
        <v>112.9564</v>
      </c>
      <c r="X1593" s="25" t="n">
        <v>5.4835694</v>
      </c>
      <c r="Y1593" s="25" t="n">
        <v>4.80174541473389</v>
      </c>
      <c r="Z1593" s="25" t="n">
        <v>72.3413467407227</v>
      </c>
      <c r="AA1593" s="25" t="n">
        <v>331840</v>
      </c>
      <c r="AB1593" s="26" t="n">
        <v>33.57</v>
      </c>
      <c r="AC1593" s="27" t="n">
        <v>0</v>
      </c>
      <c r="AD1593" s="28" t="n">
        <v>0</v>
      </c>
      <c r="AE1593" s="28" t="n">
        <v>67.9</v>
      </c>
      <c r="AF1593" s="27"/>
      <c r="AG1593" s="29" t="n">
        <f aca="false">6753.47943187+0.36116788*I1593+0.01252571*N1593-22.85359542*V1593+0.00407811*AA1593-0.00067349*E1593</f>
        <v>9283.77756991292</v>
      </c>
      <c r="AH1593" s="29" t="n">
        <f aca="false">A1593*'Simple Linear Regression'!$B$18+'Simple Linear Regression'!$B$17</f>
        <v>9243.37138451584</v>
      </c>
      <c r="AI1593" s="29" t="n">
        <f aca="false">7491.3971+0.0137554*N1593-0.00058829*E1593-34.3283*V1593+0.30565*L1593+54.6031*M1593</f>
        <v>9037.0255642</v>
      </c>
      <c r="AJ1593" s="29" t="n">
        <f aca="false">7491.3971-0.00058829*E1593+0.30565*L1593+54.6031*M1593+0.0137554*N1593-34.3283*V1593</f>
        <v>9037.0255642</v>
      </c>
      <c r="AK1593" s="30" t="n">
        <f aca="false">11611.58410651-152.38769329*I867+0.00324611*N867-2.92151591*V867-0.00770426*AA867-0.00077781*E867</f>
        <v>9241.98324849616</v>
      </c>
      <c r="AL1593" s="29" t="n">
        <f aca="false">2192.59+2373.87*I1593+0.0316653*N1593-15.7623*V1593+0.00202406*AA1593-0.000740146*E1593-0.00963493*(I1593*N1593)</f>
        <v>9019.81590564707</v>
      </c>
      <c r="AM1593" s="30" t="n">
        <f aca="false">5205.907083+122.0638992*I1593+13.609808*(N1593/1000)-1.245906883*AD1593+0.7746840854*AE1593-134.2474226*AC1593-1547.125689*IF(AND(B1593&gt;=DATE(2020,3,20),B1593&lt;=DATE(2020,6,26)),1,0)</f>
        <v>9409.11166528346</v>
      </c>
      <c r="AN1593" s="30" t="n">
        <f aca="false">IF(ISNUMBER(C1594),C1594,AN1594)-0.8328750492*(AD1595-AD1594)+3.274150872*(AE1595-AE1594)+0.7954612886*((IF(ISNUMBER(C1594),C1594,AN1594)-IF(ISNUMBER(C1593),C1593,AN1593))-(-0.8328750492*(AD1594-AD1593)+3.274150872*(AE1594-AE1593)))-1.394571582*AO1594+0.4181414112*AO1593</f>
        <v>9167.30375762408</v>
      </c>
      <c r="AP1593" s="31" t="n">
        <f aca="false">AQ1593+AR1592+'ARIMAX(1,1,1) Model'!$C$19*(AR1592-AR1591)+'ARIMAX(1,1,1) Model'!$C$20*AS1592</f>
        <v>9377.76619898911</v>
      </c>
      <c r="AQ1593" s="31" t="n">
        <f aca="false">'ARIMAX(1,1,1) Model'!$C$6*I1593+'ARIMAX(1,1,1) Model'!$C$7*N1593/1000+'ARIMAX(1,1,1) Model'!$C$8*AD1593+'ARIMAX(1,1,1) Model'!$C$9*AE1593+'ARIMAX(1,1,1) Model'!$C$10*AC1593+'ARIMAX(1,1,1) Model'!$C$11*IF(AND(B1593&gt;='ARIMAX(1,1,1) Model'!$C$25,B1593&lt;='ARIMAX(1,1,1) Model'!$C$26),1,0)+'ARIMAX(1,1,1) Model'!$C$12*E1593/1000+'ARIMAX(1,1,1) Model'!$C$13*V1593+'ARIMAX(1,1,1) Model'!$C$14*A1593+'ARIMAX(1,1,1) Model'!$C$15*SIN(2*PI()*A1593/'ARIMAX(1,1,1) Model'!$C$24)+'ARIMAX(1,1,1) Model'!$C$16*COS(2*PI()*A1593/'ARIMAX(1,1,1) Model'!$C$24)+'ARIMAX(1,1,1) Model'!$C$17*SIN(4*PI()*A1593/'ARIMAX(1,1,1) Model'!$C$24)+'ARIMAX(1,1,1) Model'!$C$18*COS(4*PI()*A1593/'ARIMAX(1,1,1) Model'!$C$24)</f>
        <v>2753.89999980271</v>
      </c>
      <c r="AR1593" s="31" t="n">
        <f aca="false">IF(ISNUMBER(C1593),C1593,AP1593)-AQ1593</f>
        <v>6676.10000019729</v>
      </c>
      <c r="AS1593" s="31" t="n">
        <f aca="false">IF(ISNUMBER(C1593),C1593-AP1593,0)</f>
        <v>52.233801010887</v>
      </c>
      <c r="AT1593" s="32"/>
      <c r="AU1593" s="33"/>
      <c r="AV1593" s="33"/>
      <c r="AW1593" s="31"/>
      <c r="AX1593" s="31"/>
    </row>
    <row r="1594" customFormat="false" ht="16.5" hidden="false" customHeight="true" outlineLevel="0" collapsed="false">
      <c r="A1594" s="23" t="n">
        <v>1593</v>
      </c>
      <c r="B1594" s="24" t="n">
        <v>44421</v>
      </c>
      <c r="C1594" s="34" t="n">
        <v>9333</v>
      </c>
      <c r="D1594" s="25" t="n">
        <v>4449.126</v>
      </c>
      <c r="E1594" s="25" t="n">
        <v>361000</v>
      </c>
      <c r="F1594" s="25" t="n">
        <v>1969308.71428571</v>
      </c>
      <c r="G1594" s="25" t="n">
        <v>68.334</v>
      </c>
      <c r="H1594" s="25" t="n">
        <v>71.094</v>
      </c>
      <c r="I1594" s="25" t="n">
        <v>3.172</v>
      </c>
      <c r="J1594" s="25" t="n">
        <v>23425.91</v>
      </c>
      <c r="K1594" s="25" t="n">
        <v>351870</v>
      </c>
      <c r="L1594" s="25" t="n">
        <v>464</v>
      </c>
      <c r="M1594" s="25" t="n">
        <v>16.056</v>
      </c>
      <c r="N1594" s="25" t="n">
        <v>276639</v>
      </c>
      <c r="O1594" s="25" t="n">
        <v>16191.7</v>
      </c>
      <c r="P1594" s="25" t="n">
        <v>4188483</v>
      </c>
      <c r="Q1594" s="25" t="n">
        <v>294000</v>
      </c>
      <c r="R1594" s="25" t="n">
        <v>22042</v>
      </c>
      <c r="S1594" s="25" t="n">
        <v>14.644</v>
      </c>
      <c r="T1594" s="25" t="n">
        <v>144.7</v>
      </c>
      <c r="U1594" s="25" t="n">
        <v>15</v>
      </c>
      <c r="V1594" s="25" t="n">
        <v>89</v>
      </c>
      <c r="W1594" s="25" t="n">
        <v>112.89268</v>
      </c>
      <c r="X1594" s="25" t="n">
        <v>5.4835694</v>
      </c>
      <c r="Y1594" s="25" t="n">
        <v>4.80174541473389</v>
      </c>
      <c r="Z1594" s="25" t="n">
        <v>72.3413467407227</v>
      </c>
      <c r="AA1594" s="25" t="n">
        <v>331840</v>
      </c>
      <c r="AB1594" s="26" t="n">
        <v>33.57</v>
      </c>
      <c r="AC1594" s="27" t="n">
        <v>0</v>
      </c>
      <c r="AD1594" s="28" t="n">
        <v>0</v>
      </c>
      <c r="AE1594" s="28" t="n">
        <v>89.7</v>
      </c>
      <c r="AF1594" s="27"/>
      <c r="AG1594" s="29" t="n">
        <f aca="false">6753.47943187+0.36116788*I1594+0.01252571*N1594-22.85359542*V1594+0.00407811*AA1594-0.00067349*E1594</f>
        <v>9295.90508509536</v>
      </c>
      <c r="AH1594" s="29" t="n">
        <f aca="false">A1594*'Simple Linear Regression'!$B$18+'Simple Linear Regression'!$B$17</f>
        <v>9244.22442159975</v>
      </c>
      <c r="AI1594" s="29" t="n">
        <f aca="false">7491.3971+0.0137554*N1594-0.00058829*E1594-34.3283*V1594+0.30565*L1594+54.6031*M1594</f>
        <v>9047.6147842</v>
      </c>
      <c r="AJ1594" s="29" t="n">
        <f aca="false">7491.3971-0.00058829*E1594+0.30565*L1594+54.6031*M1594+0.0137554*N1594-34.3283*V1594</f>
        <v>9047.6147842</v>
      </c>
      <c r="AK1594" s="30" t="n">
        <f aca="false">11611.58410651-152.38769329*I868+0.00324611*N868-2.92151591*V868-0.00770426*AA868-0.00077781*E868</f>
        <v>9233.18604924378</v>
      </c>
      <c r="AL1594" s="29" t="n">
        <f aca="false">2192.59+2373.87*I1594+0.0316653*N1594-15.7623*V1594+0.00202406*AA1594-0.000740146*E1594-0.00963493*(I1594*N1594)</f>
        <v>9029.34867744356</v>
      </c>
      <c r="AM1594" s="30" t="n">
        <f aca="false">5205.907083+122.0638992*I1594+13.609808*(N1594/1000)-1.245906883*AD1594+0.7746840854*AE1594-134.2474226*AC1594-1547.125689*IF(AND(B1594&gt;=DATE(2020,3,20),B1594&lt;=DATE(2020,6,26)),1,0)</f>
        <v>9427.58660903478</v>
      </c>
      <c r="AN1594" s="30" t="n">
        <f aca="false">IF(ISNUMBER(C1595),C1595,AN1595)-0.8328750492*(AD1596-AD1595)+3.274150872*(AE1596-AE1595)+0.7954612886*((IF(ISNUMBER(C1595),C1595,AN1595)-IF(ISNUMBER(C1594),C1594,AN1594))-(-0.8328750492*(AD1595-AD1594)+3.274150872*(AE1595-AE1594)))-1.394571582*AO1595+0.4181414112*AO1594</f>
        <v>9815.20879502301</v>
      </c>
      <c r="AP1594" s="31" t="n">
        <f aca="false">AQ1594+AR1593+'ARIMAX(1,1,1) Model'!$C$19*(AR1593-AR1592)+'ARIMAX(1,1,1) Model'!$C$20*AS1593</f>
        <v>9404.47321593793</v>
      </c>
      <c r="AQ1594" s="31" t="n">
        <f aca="false">'ARIMAX(1,1,1) Model'!$C$6*I1594+'ARIMAX(1,1,1) Model'!$C$7*N1594/1000+'ARIMAX(1,1,1) Model'!$C$8*AD1594+'ARIMAX(1,1,1) Model'!$C$9*AE1594+'ARIMAX(1,1,1) Model'!$C$10*AC1594+'ARIMAX(1,1,1) Model'!$C$11*IF(AND(B1594&gt;='ARIMAX(1,1,1) Model'!$C$25,B1594&lt;='ARIMAX(1,1,1) Model'!$C$26),1,0)+'ARIMAX(1,1,1) Model'!$C$12*E1594/1000+'ARIMAX(1,1,1) Model'!$C$13*V1594+'ARIMAX(1,1,1) Model'!$C$14*A1594+'ARIMAX(1,1,1) Model'!$C$15*SIN(2*PI()*A1594/'ARIMAX(1,1,1) Model'!$C$24)+'ARIMAX(1,1,1) Model'!$C$16*COS(2*PI()*A1594/'ARIMAX(1,1,1) Model'!$C$24)+'ARIMAX(1,1,1) Model'!$C$17*SIN(4*PI()*A1594/'ARIMAX(1,1,1) Model'!$C$24)+'ARIMAX(1,1,1) Model'!$C$18*COS(4*PI()*A1594/'ARIMAX(1,1,1) Model'!$C$24)</f>
        <v>2803.92727542525</v>
      </c>
      <c r="AR1594" s="31" t="n">
        <f aca="false">IF(ISNUMBER(C1594),C1594,AP1594)-AQ1594</f>
        <v>6529.07272457475</v>
      </c>
      <c r="AS1594" s="31" t="n">
        <f aca="false">IF(ISNUMBER(C1594),C1594-AP1594,0)</f>
        <v>-71.4732159379255</v>
      </c>
      <c r="AT1594" s="32"/>
      <c r="AU1594" s="33"/>
      <c r="AV1594" s="33"/>
      <c r="AW1594" s="31"/>
      <c r="AX1594" s="31"/>
    </row>
    <row r="1595" customFormat="false" ht="16.5" hidden="false" customHeight="true" outlineLevel="0" collapsed="false">
      <c r="A1595" s="23" t="n">
        <v>1594</v>
      </c>
      <c r="B1595" s="24" t="n">
        <v>44428</v>
      </c>
      <c r="C1595" s="34" t="n">
        <v>9572</v>
      </c>
      <c r="D1595" s="25" t="n">
        <v>4435.106</v>
      </c>
      <c r="E1595" s="25" t="n">
        <v>367000</v>
      </c>
      <c r="F1595" s="25" t="n">
        <v>1883272</v>
      </c>
      <c r="G1595" s="25" t="n">
        <v>65.048</v>
      </c>
      <c r="H1595" s="25" t="n">
        <v>68.078</v>
      </c>
      <c r="I1595" s="25" t="n">
        <v>3.174</v>
      </c>
      <c r="J1595" s="25" t="n">
        <v>23425.91</v>
      </c>
      <c r="K1595" s="25" t="n">
        <v>351870</v>
      </c>
      <c r="L1595" s="25" t="n">
        <v>464</v>
      </c>
      <c r="M1595" s="25" t="n">
        <v>15.187</v>
      </c>
      <c r="N1595" s="25" t="n">
        <v>279209</v>
      </c>
      <c r="O1595" s="25" t="n">
        <v>16191.7</v>
      </c>
      <c r="P1595" s="25" t="n">
        <v>4188483</v>
      </c>
      <c r="Q1595" s="25" t="n">
        <v>294000</v>
      </c>
      <c r="R1595" s="25" t="n">
        <v>22042</v>
      </c>
      <c r="S1595" s="25" t="n">
        <v>14.957</v>
      </c>
      <c r="T1595" s="25" t="n">
        <v>144.7</v>
      </c>
      <c r="U1595" s="25" t="n">
        <v>15</v>
      </c>
      <c r="V1595" s="25" t="n">
        <v>89</v>
      </c>
      <c r="W1595" s="25" t="n">
        <v>113.3124</v>
      </c>
      <c r="X1595" s="25" t="n">
        <v>5.4835694</v>
      </c>
      <c r="Y1595" s="25" t="n">
        <v>4.8424506187439</v>
      </c>
      <c r="Z1595" s="25" t="n">
        <v>72.3413467407227</v>
      </c>
      <c r="AA1595" s="25" t="n">
        <v>331840</v>
      </c>
      <c r="AB1595" s="26" t="n">
        <v>33.57</v>
      </c>
      <c r="AC1595" s="27" t="n">
        <v>0</v>
      </c>
      <c r="AD1595" s="28" t="n">
        <v>0</v>
      </c>
      <c r="AE1595" s="28" t="n">
        <v>80</v>
      </c>
      <c r="AF1595" s="27"/>
      <c r="AG1595" s="29" t="n">
        <f aca="false">6753.47943187+0.36116788*I1595+0.01252571*N1595-22.85359542*V1595+0.00407811*AA1595-0.00067349*E1595</f>
        <v>9324.05594213112</v>
      </c>
      <c r="AH1595" s="29" t="n">
        <f aca="false">A1595*'Simple Linear Regression'!$B$18+'Simple Linear Regression'!$B$17</f>
        <v>9245.07745868365</v>
      </c>
      <c r="AI1595" s="29" t="n">
        <f aca="false">7491.3971+0.0137554*N1595-0.00058829*E1595-34.3283*V1595+0.30565*L1595+54.6031*M1595</f>
        <v>9031.9863283</v>
      </c>
      <c r="AJ1595" s="29" t="n">
        <f aca="false">7491.3971-0.00058829*E1595+0.30565*L1595+54.6031*M1595+0.0137554*N1595-34.3283*V1595</f>
        <v>9031.9863283</v>
      </c>
      <c r="AK1595" s="30" t="n">
        <f aca="false">11611.58410651-152.38769329*I869+0.00324611*N869-2.92151591*V869-0.00770426*AA869-0.00077781*E869</f>
        <v>9249.75481025577</v>
      </c>
      <c r="AL1595" s="29" t="n">
        <f aca="false">2192.59+2373.87*I1595+0.0316653*N1595-15.7623*V1595+0.00202406*AA1595-0.000740146*E1595-0.00963493*(I1595*N1595)</f>
        <v>9027.11070934562</v>
      </c>
      <c r="AM1595" s="30" t="n">
        <f aca="false">5205.907083+122.0638992*I1595+13.609808*(N1595/1000)-1.245906883*AD1595+0.7746840854*AE1595-134.2474226*AC1595-1547.125689*IF(AND(B1595&gt;=DATE(2020,3,20),B1595&lt;=DATE(2020,6,26)),1,0)</f>
        <v>9455.2935077648</v>
      </c>
      <c r="AN1595" s="30" t="n">
        <f aca="false">IF(ISNUMBER(C1596),C1596,AN1596)-0.8328750492*(AD1597-AD1596)+3.274150872*(AE1597-AE1596)+0.7954612886*((IF(ISNUMBER(C1596),C1596,AN1596)-IF(ISNUMBER(C1595),C1595,AN1595))-(-0.8328750492*(AD1596-AD1595)+3.274150872*(AE1596-AE1595)))-1.394571582*AO1596+0.4181414112*AO1595</f>
        <v>9494.16959272045</v>
      </c>
      <c r="AP1595" s="31" t="n">
        <f aca="false">AQ1595+AR1594+'ARIMAX(1,1,1) Model'!$C$19*(AR1594-AR1593)+'ARIMAX(1,1,1) Model'!$C$20*AS1594</f>
        <v>9329.89713801619</v>
      </c>
      <c r="AQ1595" s="31" t="n">
        <f aca="false">'ARIMAX(1,1,1) Model'!$C$6*I1595+'ARIMAX(1,1,1) Model'!$C$7*N1595/1000+'ARIMAX(1,1,1) Model'!$C$8*AD1595+'ARIMAX(1,1,1) Model'!$C$9*AE1595+'ARIMAX(1,1,1) Model'!$C$10*AC1595+'ARIMAX(1,1,1) Model'!$C$11*IF(AND(B1595&gt;='ARIMAX(1,1,1) Model'!$C$25,B1595&lt;='ARIMAX(1,1,1) Model'!$C$26),1,0)+'ARIMAX(1,1,1) Model'!$C$12*E1595/1000+'ARIMAX(1,1,1) Model'!$C$13*V1595+'ARIMAX(1,1,1) Model'!$C$14*A1595+'ARIMAX(1,1,1) Model'!$C$15*SIN(2*PI()*A1595/'ARIMAX(1,1,1) Model'!$C$24)+'ARIMAX(1,1,1) Model'!$C$16*COS(2*PI()*A1595/'ARIMAX(1,1,1) Model'!$C$24)+'ARIMAX(1,1,1) Model'!$C$17*SIN(4*PI()*A1595/'ARIMAX(1,1,1) Model'!$C$24)+'ARIMAX(1,1,1) Model'!$C$18*COS(4*PI()*A1595/'ARIMAX(1,1,1) Model'!$C$24)</f>
        <v>2750.83236381065</v>
      </c>
      <c r="AR1595" s="31" t="n">
        <f aca="false">IF(ISNUMBER(C1595),C1595,AP1595)-AQ1595</f>
        <v>6821.16763618935</v>
      </c>
      <c r="AS1595" s="31" t="n">
        <f aca="false">IF(ISNUMBER(C1595),C1595-AP1595,0)</f>
        <v>242.102861983809</v>
      </c>
      <c r="AT1595" s="32"/>
      <c r="AU1595" s="33"/>
      <c r="AV1595" s="33"/>
      <c r="AW1595" s="31"/>
      <c r="AX1595" s="31"/>
    </row>
    <row r="1596" customFormat="false" ht="16.5" hidden="false" customHeight="true" outlineLevel="0" collapsed="false">
      <c r="A1596" s="23" t="n">
        <v>1595</v>
      </c>
      <c r="B1596" s="24" t="n">
        <v>44435</v>
      </c>
      <c r="C1596" s="34" t="n">
        <v>9578</v>
      </c>
      <c r="D1596" s="25" t="n">
        <v>4488.264</v>
      </c>
      <c r="E1596" s="25" t="n">
        <v>358000</v>
      </c>
      <c r="F1596" s="25" t="n">
        <v>1742214.85714286</v>
      </c>
      <c r="G1596" s="25" t="n">
        <v>67.59</v>
      </c>
      <c r="H1596" s="25" t="n">
        <v>71.016</v>
      </c>
      <c r="I1596" s="25" t="n">
        <v>3.145</v>
      </c>
      <c r="J1596" s="25" t="n">
        <v>23425.91</v>
      </c>
      <c r="K1596" s="25" t="n">
        <v>351870</v>
      </c>
      <c r="L1596" s="25" t="n">
        <v>464</v>
      </c>
      <c r="M1596" s="25" t="n">
        <v>15.187</v>
      </c>
      <c r="N1596" s="25" t="n">
        <v>279209</v>
      </c>
      <c r="O1596" s="25" t="n">
        <v>16191.7</v>
      </c>
      <c r="P1596" s="25" t="n">
        <v>4188483</v>
      </c>
      <c r="Q1596" s="25" t="n">
        <v>294000</v>
      </c>
      <c r="R1596" s="25" t="n">
        <v>22042</v>
      </c>
      <c r="S1596" s="25" t="n">
        <v>14.957</v>
      </c>
      <c r="T1596" s="25" t="n">
        <v>144.7</v>
      </c>
      <c r="U1596" s="25" t="n">
        <v>15</v>
      </c>
      <c r="V1596" s="25" t="n">
        <v>89</v>
      </c>
      <c r="W1596" s="25" t="n">
        <v>113.81892</v>
      </c>
      <c r="X1596" s="25" t="n">
        <v>5.4835694</v>
      </c>
      <c r="Y1596" s="25" t="n">
        <v>4.8424506187439</v>
      </c>
      <c r="Z1596" s="25" t="n">
        <v>72.3413467407227</v>
      </c>
      <c r="AA1596" s="25" t="n">
        <v>331840</v>
      </c>
      <c r="AB1596" s="26" t="n">
        <v>33.57</v>
      </c>
      <c r="AC1596" s="27" t="n">
        <v>0</v>
      </c>
      <c r="AD1596" s="28" t="n">
        <v>0</v>
      </c>
      <c r="AE1596" s="28" t="n">
        <v>88.5</v>
      </c>
      <c r="AF1596" s="27"/>
      <c r="AG1596" s="29" t="n">
        <f aca="false">6753.47943187+0.36116788*I1596+0.01252571*N1596-22.85359542*V1596+0.00407811*AA1596-0.00067349*E1596</f>
        <v>9330.1068782626</v>
      </c>
      <c r="AH1596" s="29" t="n">
        <f aca="false">A1596*'Simple Linear Regression'!$B$18+'Simple Linear Regression'!$B$17</f>
        <v>9245.93049576756</v>
      </c>
      <c r="AI1596" s="29" t="n">
        <f aca="false">7491.3971+0.0137554*N1596-0.00058829*E1596-34.3283*V1596+0.30565*L1596+54.6031*M1596</f>
        <v>9037.2809383</v>
      </c>
      <c r="AJ1596" s="29" t="n">
        <f aca="false">7491.3971-0.00058829*E1596+0.30565*L1596+54.6031*M1596+0.0137554*N1596-34.3283*V1596</f>
        <v>9037.2809383</v>
      </c>
      <c r="AK1596" s="30" t="n">
        <f aca="false">11611.58410651-152.38769329*I870+0.00324611*N870-2.92151591*V870-0.00770426*AA870-0.00077781*E870</f>
        <v>9254.50102792352</v>
      </c>
      <c r="AL1596" s="29" t="n">
        <f aca="false">2192.59+2373.87*I1596+0.0316653*N1596-15.7623*V1596+0.00202406*AA1596-0.000740146*E1596-0.00963493*(I1596*N1596)</f>
        <v>9042.94440928635</v>
      </c>
      <c r="AM1596" s="30" t="n">
        <f aca="false">5205.907083+122.0638992*I1596+13.609808*(N1596/1000)-1.245906883*AD1596+0.7746840854*AE1596-134.2474226*AC1596-1547.125689*IF(AND(B1596&gt;=DATE(2020,3,20),B1596&lt;=DATE(2020,6,26)),1,0)</f>
        <v>9458.3384694139</v>
      </c>
      <c r="AN1596" s="30" t="n">
        <f aca="false">IF(ISNUMBER(C1597),C1597,AN1597)-0.8328750492*(AD1598-AD1597)+3.274150872*(AE1598-AE1597)+0.7954612886*((IF(ISNUMBER(C1597),C1597,AN1597)-IF(ISNUMBER(C1596),C1596,AN1596))-(-0.8328750492*(AD1597-AD1596)+3.274150872*(AE1597-AE1596)))-1.394571582*AO1597+0.4181414112*AO1596</f>
        <v>9657.23151484895</v>
      </c>
      <c r="AP1596" s="31" t="n">
        <f aca="false">AQ1596+AR1595+'ARIMAX(1,1,1) Model'!$C$19*(AR1595-AR1594)+'ARIMAX(1,1,1) Model'!$C$20*AS1595</f>
        <v>9403.88365526252</v>
      </c>
      <c r="AQ1596" s="31" t="n">
        <f aca="false">'ARIMAX(1,1,1) Model'!$C$6*I1596+'ARIMAX(1,1,1) Model'!$C$7*N1596/1000+'ARIMAX(1,1,1) Model'!$C$8*AD1596+'ARIMAX(1,1,1) Model'!$C$9*AE1596+'ARIMAX(1,1,1) Model'!$C$10*AC1596+'ARIMAX(1,1,1) Model'!$C$11*IF(AND(B1596&gt;='ARIMAX(1,1,1) Model'!$C$25,B1596&lt;='ARIMAX(1,1,1) Model'!$C$26),1,0)+'ARIMAX(1,1,1) Model'!$C$12*E1596/1000+'ARIMAX(1,1,1) Model'!$C$13*V1596+'ARIMAX(1,1,1) Model'!$C$14*A1596+'ARIMAX(1,1,1) Model'!$C$15*SIN(2*PI()*A1596/'ARIMAX(1,1,1) Model'!$C$24)+'ARIMAX(1,1,1) Model'!$C$16*COS(2*PI()*A1596/'ARIMAX(1,1,1) Model'!$C$24)+'ARIMAX(1,1,1) Model'!$C$17*SIN(4*PI()*A1596/'ARIMAX(1,1,1) Model'!$C$24)+'ARIMAX(1,1,1) Model'!$C$18*COS(4*PI()*A1596/'ARIMAX(1,1,1) Model'!$C$24)</f>
        <v>2772.14031075139</v>
      </c>
      <c r="AR1596" s="31" t="n">
        <f aca="false">IF(ISNUMBER(C1596),C1596,AP1596)-AQ1596</f>
        <v>6805.85968924861</v>
      </c>
      <c r="AS1596" s="31" t="n">
        <f aca="false">IF(ISNUMBER(C1596),C1596-AP1596,0)</f>
        <v>174.116344737477</v>
      </c>
      <c r="AT1596" s="32"/>
      <c r="AU1596" s="33"/>
      <c r="AV1596" s="33"/>
      <c r="AW1596" s="31"/>
      <c r="AX1596" s="31"/>
    </row>
    <row r="1597" customFormat="false" ht="16.5" hidden="false" customHeight="true" outlineLevel="0" collapsed="false">
      <c r="A1597" s="23" t="n">
        <v>1596</v>
      </c>
      <c r="B1597" s="24" t="n">
        <v>44442</v>
      </c>
      <c r="C1597" s="34" t="n">
        <v>9608</v>
      </c>
      <c r="D1597" s="25" t="n">
        <v>4529.588</v>
      </c>
      <c r="E1597" s="25" t="n">
        <v>353000</v>
      </c>
      <c r="F1597" s="25" t="n">
        <v>1705416.42857143</v>
      </c>
      <c r="G1597" s="25" t="n">
        <v>69.15</v>
      </c>
      <c r="H1597" s="25" t="n">
        <v>73.0175</v>
      </c>
      <c r="I1597" s="25" t="n">
        <v>3.139</v>
      </c>
      <c r="J1597" s="25" t="n">
        <v>23425.91</v>
      </c>
      <c r="K1597" s="25" t="n">
        <v>351870</v>
      </c>
      <c r="L1597" s="25" t="n">
        <v>464</v>
      </c>
      <c r="M1597" s="25" t="n">
        <v>15.187</v>
      </c>
      <c r="N1597" s="25" t="n">
        <v>279209</v>
      </c>
      <c r="O1597" s="25" t="n">
        <v>16191.7</v>
      </c>
      <c r="P1597" s="25" t="n">
        <v>4188483</v>
      </c>
      <c r="Q1597" s="25" t="n">
        <v>294000</v>
      </c>
      <c r="R1597" s="25" t="n">
        <v>22042</v>
      </c>
      <c r="S1597" s="25" t="n">
        <v>14.957</v>
      </c>
      <c r="T1597" s="25" t="n">
        <v>144.7</v>
      </c>
      <c r="U1597" s="25" t="n">
        <v>15</v>
      </c>
      <c r="V1597" s="25" t="n">
        <v>89</v>
      </c>
      <c r="W1597" s="25" t="n">
        <v>113.67644</v>
      </c>
      <c r="X1597" s="25" t="n">
        <v>5.4835694</v>
      </c>
      <c r="Y1597" s="25" t="n">
        <v>4.8424506187439</v>
      </c>
      <c r="Z1597" s="25" t="n">
        <v>72.3413467407227</v>
      </c>
      <c r="AA1597" s="25" t="n">
        <v>331840</v>
      </c>
      <c r="AB1597" s="26" t="n">
        <v>33.57</v>
      </c>
      <c r="AC1597" s="27" t="n">
        <v>0</v>
      </c>
      <c r="AD1597" s="28" t="n">
        <v>0</v>
      </c>
      <c r="AE1597" s="28" t="n">
        <v>68.2</v>
      </c>
      <c r="AF1597" s="27"/>
      <c r="AG1597" s="29" t="n">
        <f aca="false">6753.47943187+0.36116788*I1597+0.01252571*N1597-22.85359542*V1597+0.00407811*AA1597-0.00067349*E1597</f>
        <v>9333.47216125532</v>
      </c>
      <c r="AH1597" s="29" t="n">
        <f aca="false">A1597*'Simple Linear Regression'!$B$18+'Simple Linear Regression'!$B$17</f>
        <v>9246.78353285146</v>
      </c>
      <c r="AI1597" s="29" t="n">
        <f aca="false">7491.3971+0.0137554*N1597-0.00058829*E1597-34.3283*V1597+0.30565*L1597+54.6031*M1597</f>
        <v>9040.2223883</v>
      </c>
      <c r="AJ1597" s="29" t="n">
        <f aca="false">7491.3971-0.00058829*E1597+0.30565*L1597+54.6031*M1597+0.0137554*N1597-34.3283*V1597</f>
        <v>9040.2223883</v>
      </c>
      <c r="AK1597" s="30" t="n">
        <f aca="false">11611.58410651-152.38769329*I871+0.00324611*N871-2.92151591*V871-0.00770426*AA871-0.00077781*E871</f>
        <v>9238.60308960548</v>
      </c>
      <c r="AL1597" s="29" t="n">
        <f aca="false">2192.59+2373.87*I1597+0.0316653*N1597-15.7623*V1597+0.00202406*AA1597-0.000740146*E1597-0.00963493*(I1597*N1597)</f>
        <v>9048.54287430857</v>
      </c>
      <c r="AM1597" s="30" t="n">
        <f aca="false">5205.907083+122.0638992*I1597+13.609808*(N1597/1000)-1.245906883*AD1597+0.7746840854*AE1597-134.2474226*AC1597-1547.125689*IF(AND(B1597&gt;=DATE(2020,3,20),B1597&lt;=DATE(2020,6,26)),1,0)</f>
        <v>9441.87999908508</v>
      </c>
      <c r="AN1597" s="30" t="n">
        <f aca="false">IF(ISNUMBER(C1598),C1598,AN1598)-0.8328750492*(AD1599-AD1598)+3.274150872*(AE1599-AE1598)+0.7954612886*((IF(ISNUMBER(C1598),C1598,AN1598)-IF(ISNUMBER(C1597),C1597,AN1597))-(-0.8328750492*(AD1598-AD1597)+3.274150872*(AE1598-AE1597)))-1.394571582*AO1598+0.4181414112*AO1597</f>
        <v>8338.10629698798</v>
      </c>
      <c r="AP1597" s="31" t="n">
        <f aca="false">AQ1597+AR1596+'ARIMAX(1,1,1) Model'!$C$19*(AR1596-AR1595)+'ARIMAX(1,1,1) Model'!$C$20*AS1596</f>
        <v>9350.59532231756</v>
      </c>
      <c r="AQ1597" s="31" t="n">
        <f aca="false">'ARIMAX(1,1,1) Model'!$C$6*I1597+'ARIMAX(1,1,1) Model'!$C$7*N1597/1000+'ARIMAX(1,1,1) Model'!$C$8*AD1597+'ARIMAX(1,1,1) Model'!$C$9*AE1597+'ARIMAX(1,1,1) Model'!$C$10*AC1597+'ARIMAX(1,1,1) Model'!$C$11*IF(AND(B1597&gt;='ARIMAX(1,1,1) Model'!$C$25,B1597&lt;='ARIMAX(1,1,1) Model'!$C$26),1,0)+'ARIMAX(1,1,1) Model'!$C$12*E1597/1000+'ARIMAX(1,1,1) Model'!$C$13*V1597+'ARIMAX(1,1,1) Model'!$C$14*A1597+'ARIMAX(1,1,1) Model'!$C$15*SIN(2*PI()*A1597/'ARIMAX(1,1,1) Model'!$C$24)+'ARIMAX(1,1,1) Model'!$C$16*COS(2*PI()*A1597/'ARIMAX(1,1,1) Model'!$C$24)+'ARIMAX(1,1,1) Model'!$C$17*SIN(4*PI()*A1597/'ARIMAX(1,1,1) Model'!$C$24)+'ARIMAX(1,1,1) Model'!$C$18*COS(4*PI()*A1597/'ARIMAX(1,1,1) Model'!$C$24)</f>
        <v>2702.94788931838</v>
      </c>
      <c r="AR1597" s="31" t="n">
        <f aca="false">IF(ISNUMBER(C1597),C1597,AP1597)-AQ1597</f>
        <v>6905.05211068162</v>
      </c>
      <c r="AS1597" s="31" t="n">
        <f aca="false">IF(ISNUMBER(C1597),C1597-AP1597,0)</f>
        <v>257.404677682442</v>
      </c>
      <c r="AT1597" s="32"/>
      <c r="AU1597" s="33"/>
      <c r="AV1597" s="33"/>
      <c r="AW1597" s="31"/>
      <c r="AX1597" s="31"/>
    </row>
    <row r="1598" customFormat="false" ht="16.5" hidden="false" customHeight="true" outlineLevel="0" collapsed="false">
      <c r="A1598" s="23" t="n">
        <v>1597</v>
      </c>
      <c r="B1598" s="24" t="n">
        <v>44449</v>
      </c>
      <c r="C1598" s="34" t="n">
        <v>8892</v>
      </c>
      <c r="D1598" s="25" t="n">
        <v>4496.49</v>
      </c>
      <c r="E1598" s="25" t="n">
        <v>335000</v>
      </c>
      <c r="F1598" s="25" t="n">
        <v>1690541.57142857</v>
      </c>
      <c r="G1598" s="25" t="n">
        <v>68.9825</v>
      </c>
      <c r="H1598" s="25" t="n">
        <v>72.014</v>
      </c>
      <c r="I1598" s="25" t="n">
        <v>3.176</v>
      </c>
      <c r="J1598" s="25" t="n">
        <v>23425.91</v>
      </c>
      <c r="K1598" s="25" t="n">
        <v>373590</v>
      </c>
      <c r="L1598" s="25" t="n">
        <v>483</v>
      </c>
      <c r="M1598" s="25" t="n">
        <v>15.187</v>
      </c>
      <c r="N1598" s="25" t="n">
        <v>279209</v>
      </c>
      <c r="O1598" s="25" t="n">
        <v>16239.7</v>
      </c>
      <c r="P1598" s="25" t="n">
        <v>4188483</v>
      </c>
      <c r="Q1598" s="25" t="n">
        <v>294000</v>
      </c>
      <c r="R1598" s="25" t="n">
        <v>22042</v>
      </c>
      <c r="S1598" s="25" t="n">
        <v>14.957</v>
      </c>
      <c r="T1598" s="25" t="n">
        <v>144.7</v>
      </c>
      <c r="U1598" s="25" t="n">
        <v>16</v>
      </c>
      <c r="V1598" s="25" t="n">
        <v>92.4</v>
      </c>
      <c r="W1598" s="25" t="n">
        <v>112.91214</v>
      </c>
      <c r="X1598" s="25" t="n">
        <v>5.4835694</v>
      </c>
      <c r="Y1598" s="25" t="n">
        <v>4.8424506187439</v>
      </c>
      <c r="Z1598" s="25" t="n">
        <v>72.3413467407227</v>
      </c>
      <c r="AA1598" s="25" t="n">
        <v>331840</v>
      </c>
      <c r="AB1598" s="26" t="n">
        <v>32.09</v>
      </c>
      <c r="AC1598" s="27" t="n">
        <v>1</v>
      </c>
      <c r="AD1598" s="28" t="n">
        <v>0</v>
      </c>
      <c r="AE1598" s="28" t="n">
        <v>59.8</v>
      </c>
      <c r="AF1598" s="27"/>
      <c r="AG1598" s="29" t="n">
        <f aca="false">6753.47943187+0.36116788*I1598+0.01252571*N1598-22.85359542*V1598+0.00407811*AA1598-0.00067349*E1598</f>
        <v>9267.90612003888</v>
      </c>
      <c r="AH1598" s="29" t="n">
        <f aca="false">A1598*'Simple Linear Regression'!$B$18+'Simple Linear Regression'!$B$17</f>
        <v>9247.63656993537</v>
      </c>
      <c r="AI1598" s="29" t="n">
        <f aca="false">7491.3971+0.0137554*N1598-0.00058829*E1598-34.3283*V1598+0.30565*L1598+54.6031*M1598</f>
        <v>8939.9027383</v>
      </c>
      <c r="AJ1598" s="29" t="n">
        <f aca="false">7491.3971-0.00058829*E1598+0.30565*L1598+54.6031*M1598+0.0137554*N1598-34.3283*V1598</f>
        <v>8939.9027383</v>
      </c>
      <c r="AK1598" s="30" t="n">
        <f aca="false">11611.58410651-152.38769329*I872+0.00324611*N872-2.92151591*V872-0.00770426*AA872-0.00077781*E872</f>
        <v>9242.1238780847</v>
      </c>
      <c r="AL1598" s="29" t="n">
        <f aca="false">2192.59+2373.87*I1598+0.0316653*N1598-15.7623*V1598+0.00202406*AA1598-0.000740146*E1598-0.00963493*(I1598*N1598)</f>
        <v>8996.57098300488</v>
      </c>
      <c r="AM1598" s="30" t="n">
        <f aca="false">5205.907083+122.0638992*I1598+13.609808*(N1598/1000)-1.245906883*AD1598+0.7746840854*AE1598-134.2474226*AC1598-1547.125689*IF(AND(B1598&gt;=DATE(2020,3,20),B1598&lt;=DATE(2020,6,26)),1,0)</f>
        <v>9305.64159443812</v>
      </c>
      <c r="AN1598" s="30" t="n">
        <f aca="false">IF(ISNUMBER(C1599),C1599,AN1599)-0.8328750492*(AD1600-AD1599)+3.274150872*(AE1600-AE1599)+0.7954612886*((IF(ISNUMBER(C1599),C1599,AN1599)-IF(ISNUMBER(C1598),C1598,AN1598))-(-0.8328750492*(AD1599-AD1598)+3.274150872*(AE1599-AE1598)))-1.394571582*AO1599+0.4181414112*AO1598</f>
        <v>8853.40118440229</v>
      </c>
      <c r="AP1598" s="31" t="n">
        <f aca="false">AQ1598+AR1597+'ARIMAX(1,1,1) Model'!$C$19*(AR1597-AR1596)+'ARIMAX(1,1,1) Model'!$C$20*AS1597</f>
        <v>9300.29866514468</v>
      </c>
      <c r="AQ1598" s="31" t="n">
        <f aca="false">'ARIMAX(1,1,1) Model'!$C$6*I1598+'ARIMAX(1,1,1) Model'!$C$7*N1598/1000+'ARIMAX(1,1,1) Model'!$C$8*AD1598+'ARIMAX(1,1,1) Model'!$C$9*AE1598+'ARIMAX(1,1,1) Model'!$C$10*AC1598+'ARIMAX(1,1,1) Model'!$C$11*IF(AND(B1598&gt;='ARIMAX(1,1,1) Model'!$C$25,B1598&lt;='ARIMAX(1,1,1) Model'!$C$26),1,0)+'ARIMAX(1,1,1) Model'!$C$12*E1598/1000+'ARIMAX(1,1,1) Model'!$C$13*V1598+'ARIMAX(1,1,1) Model'!$C$14*A1598+'ARIMAX(1,1,1) Model'!$C$15*SIN(2*PI()*A1598/'ARIMAX(1,1,1) Model'!$C$24)+'ARIMAX(1,1,1) Model'!$C$16*COS(2*PI()*A1598/'ARIMAX(1,1,1) Model'!$C$24)+'ARIMAX(1,1,1) Model'!$C$17*SIN(4*PI()*A1598/'ARIMAX(1,1,1) Model'!$C$24)+'ARIMAX(1,1,1) Model'!$C$18*COS(4*PI()*A1598/'ARIMAX(1,1,1) Model'!$C$24)</f>
        <v>2617.25785482072</v>
      </c>
      <c r="AR1598" s="31" t="n">
        <f aca="false">IF(ISNUMBER(C1598),C1598,AP1598)-AQ1598</f>
        <v>6274.74214517928</v>
      </c>
      <c r="AS1598" s="31" t="n">
        <f aca="false">IF(ISNUMBER(C1598),C1598-AP1598,0)</f>
        <v>-408.298665144681</v>
      </c>
      <c r="AT1598" s="32"/>
      <c r="AU1598" s="33"/>
      <c r="AV1598" s="33"/>
      <c r="AW1598" s="31"/>
      <c r="AX1598" s="31"/>
    </row>
    <row r="1599" customFormat="false" ht="16.5" hidden="false" customHeight="true" outlineLevel="0" collapsed="false">
      <c r="A1599" s="23" t="n">
        <v>1598</v>
      </c>
      <c r="B1599" s="24" t="n">
        <v>44456</v>
      </c>
      <c r="C1599" s="34" t="n">
        <v>8896</v>
      </c>
      <c r="D1599" s="25" t="n">
        <v>4459.844</v>
      </c>
      <c r="E1599" s="25" t="n">
        <v>342000</v>
      </c>
      <c r="F1599" s="25" t="n">
        <v>1650542.28571429</v>
      </c>
      <c r="G1599" s="25" t="n">
        <v>71.688</v>
      </c>
      <c r="H1599" s="25" t="n">
        <v>74.128</v>
      </c>
      <c r="I1599" s="25" t="n">
        <v>3.165</v>
      </c>
      <c r="J1599" s="25" t="n">
        <v>23425.91</v>
      </c>
      <c r="K1599" s="25" t="n">
        <v>373590</v>
      </c>
      <c r="L1599" s="25" t="n">
        <v>483</v>
      </c>
      <c r="M1599" s="25" t="n">
        <v>13.874</v>
      </c>
      <c r="N1599" s="25" t="n">
        <v>288443</v>
      </c>
      <c r="O1599" s="25" t="n">
        <v>16239.7</v>
      </c>
      <c r="P1599" s="25" t="n">
        <v>4388617</v>
      </c>
      <c r="Q1599" s="25" t="n">
        <v>294000</v>
      </c>
      <c r="R1599" s="25" t="n">
        <v>22042</v>
      </c>
      <c r="S1599" s="25" t="n">
        <v>14.957</v>
      </c>
      <c r="T1599" s="25" t="n">
        <v>144.7</v>
      </c>
      <c r="U1599" s="25" t="n">
        <v>16</v>
      </c>
      <c r="V1599" s="25" t="n">
        <v>92.4</v>
      </c>
      <c r="W1599" s="25" t="n">
        <v>113.049225</v>
      </c>
      <c r="X1599" s="25" t="n">
        <v>5.4835694</v>
      </c>
      <c r="Y1599" s="25" t="n">
        <v>5.17982721328735</v>
      </c>
      <c r="Z1599" s="25" t="n">
        <v>71.5424728393555</v>
      </c>
      <c r="AA1599" s="25" t="n">
        <v>331840</v>
      </c>
      <c r="AB1599" s="26" t="n">
        <v>32.09</v>
      </c>
      <c r="AC1599" s="27" t="n">
        <v>0</v>
      </c>
      <c r="AD1599" s="28" t="n">
        <v>0</v>
      </c>
      <c r="AE1599" s="28" t="n">
        <v>57.9</v>
      </c>
      <c r="AF1599" s="27"/>
      <c r="AG1599" s="29" t="n">
        <f aca="false">6753.47943187+0.36116788*I1599+0.01252571*N1599-22.85359542*V1599+0.00407811*AA1599-0.00067349*E1599</f>
        <v>9378.8501233322</v>
      </c>
      <c r="AH1599" s="29" t="n">
        <f aca="false">A1599*'Simple Linear Regression'!$B$18+'Simple Linear Regression'!$B$17</f>
        <v>9248.48960701927</v>
      </c>
      <c r="AI1599" s="29" t="n">
        <f aca="false">7491.3971+0.0137554*N1599-0.00058829*E1599-34.3283*V1599+0.30565*L1599+54.6031*M1599</f>
        <v>8991.1082016</v>
      </c>
      <c r="AJ1599" s="29" t="n">
        <f aca="false">7491.3971-0.00058829*E1599+0.30565*L1599+54.6031*M1599+0.0137554*N1599-34.3283*V1599</f>
        <v>8991.1082016</v>
      </c>
      <c r="AK1599" s="30" t="n">
        <f aca="false">11611.58410651-152.38769329*I873+0.00324611*N873-2.92151591*V873-0.00770426*AA873-0.00077781*E873</f>
        <v>9241.93531672102</v>
      </c>
      <c r="AL1599" s="29" t="n">
        <f aca="false">2192.59+2373.87*I1599+0.0316653*N1599-15.7623*V1599+0.00202406*AA1599-0.000740146*E1599-0.00963493*(I1599*N1599)</f>
        <v>9005.67981552165</v>
      </c>
      <c r="AM1599" s="30" t="n">
        <f aca="false">5205.907083+122.0638992*I1599+13.609808*(N1599/1000)-1.245906883*AD1599+0.7746840854*AE1599-134.2474226*AC1599-1547.125689*IF(AND(B1599&gt;=DATE(2020,3,20),B1599&lt;=DATE(2020,6,26)),1,0)</f>
        <v>9562.74738145666</v>
      </c>
      <c r="AN1599" s="30" t="n">
        <f aca="false">IF(ISNUMBER(C1600),C1600,AN1600)-0.8328750492*(AD1601-AD1600)+3.274150872*(AE1601-AE1600)+0.7954612886*((IF(ISNUMBER(C1600),C1600,AN1600)-IF(ISNUMBER(C1599),C1599,AN1599))-(-0.8328750492*(AD1600-AD1599)+3.274150872*(AE1600-AE1599)))-1.394571582*AO1600+0.4181414112*AO1599</f>
        <v>9788.4651555127</v>
      </c>
      <c r="AP1599" s="31" t="n">
        <f aca="false">AQ1599+AR1598+'ARIMAX(1,1,1) Model'!$C$19*(AR1598-AR1597)+'ARIMAX(1,1,1) Model'!$C$20*AS1598</f>
        <v>9301.43035728456</v>
      </c>
      <c r="AQ1599" s="31" t="n">
        <f aca="false">'ARIMAX(1,1,1) Model'!$C$6*I1599+'ARIMAX(1,1,1) Model'!$C$7*N1599/1000+'ARIMAX(1,1,1) Model'!$C$8*AD1599+'ARIMAX(1,1,1) Model'!$C$9*AE1599+'ARIMAX(1,1,1) Model'!$C$10*AC1599+'ARIMAX(1,1,1) Model'!$C$11*IF(AND(B1599&gt;='ARIMAX(1,1,1) Model'!$C$25,B1599&lt;='ARIMAX(1,1,1) Model'!$C$26),1,0)+'ARIMAX(1,1,1) Model'!$C$12*E1599/1000+'ARIMAX(1,1,1) Model'!$C$13*V1599+'ARIMAX(1,1,1) Model'!$C$14*A1599+'ARIMAX(1,1,1) Model'!$C$15*SIN(2*PI()*A1599/'ARIMAX(1,1,1) Model'!$C$24)+'ARIMAX(1,1,1) Model'!$C$16*COS(2*PI()*A1599/'ARIMAX(1,1,1) Model'!$C$24)+'ARIMAX(1,1,1) Model'!$C$17*SIN(4*PI()*A1599/'ARIMAX(1,1,1) Model'!$C$24)+'ARIMAX(1,1,1) Model'!$C$18*COS(4*PI()*A1599/'ARIMAX(1,1,1) Model'!$C$24)</f>
        <v>2720.6604923762</v>
      </c>
      <c r="AR1599" s="31" t="n">
        <f aca="false">IF(ISNUMBER(C1599),C1599,AP1599)-AQ1599</f>
        <v>6175.3395076238</v>
      </c>
      <c r="AS1599" s="31" t="n">
        <f aca="false">IF(ISNUMBER(C1599),C1599-AP1599,0)</f>
        <v>-405.430357284555</v>
      </c>
      <c r="AT1599" s="32"/>
      <c r="AU1599" s="33"/>
      <c r="AV1599" s="33"/>
      <c r="AW1599" s="31"/>
      <c r="AX1599" s="31"/>
    </row>
    <row r="1600" customFormat="false" ht="16.5" hidden="false" customHeight="true" outlineLevel="0" collapsed="false">
      <c r="A1600" s="23" t="n">
        <v>1599</v>
      </c>
      <c r="B1600" s="24" t="n">
        <v>44463</v>
      </c>
      <c r="C1600" s="34" t="n">
        <v>9399</v>
      </c>
      <c r="D1600" s="25" t="n">
        <v>4402.404</v>
      </c>
      <c r="E1600" s="25" t="n">
        <v>367000</v>
      </c>
      <c r="F1600" s="25" t="n">
        <v>1733694.85714286</v>
      </c>
      <c r="G1600" s="25" t="n">
        <v>72.18</v>
      </c>
      <c r="H1600" s="25" t="n">
        <v>75.32</v>
      </c>
      <c r="I1600" s="25" t="n">
        <v>3.184</v>
      </c>
      <c r="J1600" s="25" t="n">
        <v>23425.91</v>
      </c>
      <c r="K1600" s="25" t="n">
        <v>373590</v>
      </c>
      <c r="L1600" s="25" t="n">
        <v>483</v>
      </c>
      <c r="M1600" s="25" t="n">
        <v>13.874</v>
      </c>
      <c r="N1600" s="25" t="n">
        <v>288443</v>
      </c>
      <c r="O1600" s="25" t="n">
        <v>16239.7</v>
      </c>
      <c r="P1600" s="25" t="n">
        <v>4388617</v>
      </c>
      <c r="Q1600" s="25" t="n">
        <v>294000</v>
      </c>
      <c r="R1600" s="25" t="n">
        <v>22042</v>
      </c>
      <c r="S1600" s="25" t="n">
        <v>14.957</v>
      </c>
      <c r="T1600" s="25" t="n">
        <v>144.7</v>
      </c>
      <c r="U1600" s="25" t="n">
        <v>16</v>
      </c>
      <c r="V1600" s="25" t="n">
        <v>92.4</v>
      </c>
      <c r="W1600" s="25" t="n">
        <v>113.184</v>
      </c>
      <c r="X1600" s="25" t="n">
        <v>5.4835694</v>
      </c>
      <c r="Y1600" s="25" t="n">
        <v>5.17982721328735</v>
      </c>
      <c r="Z1600" s="25" t="n">
        <v>71.5424728393555</v>
      </c>
      <c r="AA1600" s="25" t="n">
        <v>331840</v>
      </c>
      <c r="AB1600" s="26" t="n">
        <v>32.09</v>
      </c>
      <c r="AC1600" s="27" t="n">
        <v>0</v>
      </c>
      <c r="AD1600" s="28" t="n">
        <v>4.3</v>
      </c>
      <c r="AE1600" s="28" t="n">
        <v>43.5</v>
      </c>
      <c r="AF1600" s="27"/>
      <c r="AG1600" s="29" t="n">
        <f aca="false">6753.47943187+0.36116788*I1600+0.01252571*N1600-22.85359542*V1600+0.00407811*AA1600-0.00067349*E1600</f>
        <v>9362.01973552192</v>
      </c>
      <c r="AH1600" s="29" t="n">
        <f aca="false">A1600*'Simple Linear Regression'!$B$18+'Simple Linear Regression'!$B$17</f>
        <v>9249.34264410317</v>
      </c>
      <c r="AI1600" s="29" t="n">
        <f aca="false">7491.3971+0.0137554*N1600-0.00058829*E1600-34.3283*V1600+0.30565*L1600+54.6031*M1600</f>
        <v>8976.4009516</v>
      </c>
      <c r="AJ1600" s="29" t="n">
        <f aca="false">7491.3971-0.00058829*E1600+0.30565*L1600+54.6031*M1600+0.0137554*N1600-34.3283*V1600</f>
        <v>8976.4009516</v>
      </c>
      <c r="AK1600" s="30" t="n">
        <f aca="false">11611.58410651-152.38769329*I874+0.00324611*N874-2.92151591*V874-0.00770426*AA874-0.00077781*E874</f>
        <v>9233.41747743033</v>
      </c>
      <c r="AL1600" s="29" t="n">
        <f aca="false">2192.59+2373.87*I1600+0.0316653*N1600-15.7623*V1600+0.00202406*AA1600-0.000740146*E1600-0.00963493*(I1600*N1600)</f>
        <v>8979.47626135584</v>
      </c>
      <c r="AM1600" s="30" t="n">
        <f aca="false">5205.907083+122.0638992*I1600+13.609808*(N1600/1000)-1.245906883*AD1600+0.7746840854*AE1600-134.2474226*AC1600-1547.125689*IF(AND(B1600&gt;=DATE(2020,3,20),B1600&lt;=DATE(2020,6,26)),1,0)</f>
        <v>9548.5537451148</v>
      </c>
      <c r="AN1600" s="30" t="n">
        <f aca="false">IF(ISNUMBER(C1601),C1601,AN1601)-0.8328750492*(AD1602-AD1601)+3.274150872*(AE1602-AE1601)+0.7954612886*((IF(ISNUMBER(C1601),C1601,AN1601)-IF(ISNUMBER(C1600),C1600,AN1600))-(-0.8328750492*(AD1601-AD1600)+3.274150872*(AE1601-AE1600)))-1.394571582*AO1601+0.4181414112*AO1600</f>
        <v>9505.8512993948</v>
      </c>
      <c r="AP1600" s="31" t="n">
        <f aca="false">AQ1600+AR1599+'ARIMAX(1,1,1) Model'!$C$19*(AR1599-AR1598)+'ARIMAX(1,1,1) Model'!$C$20*AS1599</f>
        <v>9185.44960513838</v>
      </c>
      <c r="AQ1600" s="31" t="n">
        <f aca="false">'ARIMAX(1,1,1) Model'!$C$6*I1600+'ARIMAX(1,1,1) Model'!$C$7*N1600/1000+'ARIMAX(1,1,1) Model'!$C$8*AD1600+'ARIMAX(1,1,1) Model'!$C$9*AE1600+'ARIMAX(1,1,1) Model'!$C$10*AC1600+'ARIMAX(1,1,1) Model'!$C$11*IF(AND(B1600&gt;='ARIMAX(1,1,1) Model'!$C$25,B1600&lt;='ARIMAX(1,1,1) Model'!$C$26),1,0)+'ARIMAX(1,1,1) Model'!$C$12*E1600/1000+'ARIMAX(1,1,1) Model'!$C$13*V1600+'ARIMAX(1,1,1) Model'!$C$14*A1600+'ARIMAX(1,1,1) Model'!$C$15*SIN(2*PI()*A1600/'ARIMAX(1,1,1) Model'!$C$24)+'ARIMAX(1,1,1) Model'!$C$16*COS(2*PI()*A1600/'ARIMAX(1,1,1) Model'!$C$24)+'ARIMAX(1,1,1) Model'!$C$17*SIN(4*PI()*A1600/'ARIMAX(1,1,1) Model'!$C$24)+'ARIMAX(1,1,1) Model'!$C$18*COS(4*PI()*A1600/'ARIMAX(1,1,1) Model'!$C$24)</f>
        <v>2654.88382976304</v>
      </c>
      <c r="AR1600" s="31" t="n">
        <f aca="false">IF(ISNUMBER(C1600),C1600,AP1600)-AQ1600</f>
        <v>6744.11617023696</v>
      </c>
      <c r="AS1600" s="31" t="n">
        <f aca="false">IF(ISNUMBER(C1600),C1600-AP1600,0)</f>
        <v>213.550394861617</v>
      </c>
      <c r="AT1600" s="32"/>
      <c r="AU1600" s="33"/>
      <c r="AV1600" s="33"/>
      <c r="AW1600" s="31"/>
      <c r="AX1600" s="31"/>
    </row>
    <row r="1601" customFormat="false" ht="16.5" hidden="false" customHeight="true" outlineLevel="0" collapsed="false">
      <c r="A1601" s="23" t="n">
        <v>1600</v>
      </c>
      <c r="B1601" s="24" t="n">
        <v>44470</v>
      </c>
      <c r="C1601" s="34" t="n">
        <v>9427</v>
      </c>
      <c r="D1601" s="25" t="n">
        <v>4363.956</v>
      </c>
      <c r="E1601" s="25" t="n">
        <v>375000</v>
      </c>
      <c r="F1601" s="25" t="n">
        <v>1747755.71428571</v>
      </c>
      <c r="G1601" s="25" t="n">
        <v>75.454</v>
      </c>
      <c r="H1601" s="25" t="n">
        <v>78.444</v>
      </c>
      <c r="I1601" s="25" t="n">
        <v>3.175</v>
      </c>
      <c r="J1601" s="25" t="n">
        <v>23425.91</v>
      </c>
      <c r="K1601" s="25" t="n">
        <v>373590</v>
      </c>
      <c r="L1601" s="25" t="n">
        <v>483</v>
      </c>
      <c r="M1601" s="25" t="n">
        <v>13.874</v>
      </c>
      <c r="N1601" s="25" t="n">
        <v>288443</v>
      </c>
      <c r="O1601" s="25" t="n">
        <v>16239.7</v>
      </c>
      <c r="P1601" s="25" t="n">
        <v>4388617</v>
      </c>
      <c r="Q1601" s="25" t="n">
        <v>294000</v>
      </c>
      <c r="R1601" s="25" t="n">
        <v>22042</v>
      </c>
      <c r="S1601" s="25" t="n">
        <v>14.957</v>
      </c>
      <c r="T1601" s="25" t="n">
        <v>144.7</v>
      </c>
      <c r="U1601" s="25" t="n">
        <v>16</v>
      </c>
      <c r="V1601" s="25" t="n">
        <v>92.4</v>
      </c>
      <c r="W1601" s="25" t="n">
        <v>113.73102</v>
      </c>
      <c r="X1601" s="25" t="n">
        <v>5.4835694</v>
      </c>
      <c r="Y1601" s="25" t="n">
        <v>5.17982721328735</v>
      </c>
      <c r="Z1601" s="25" t="n">
        <v>71.5424728393555</v>
      </c>
      <c r="AA1601" s="25" t="n">
        <v>331840</v>
      </c>
      <c r="AB1601" s="26" t="n">
        <v>32.09</v>
      </c>
      <c r="AC1601" s="27" t="n">
        <v>0</v>
      </c>
      <c r="AD1601" s="28" t="n">
        <v>5</v>
      </c>
      <c r="AE1601" s="28" t="n">
        <v>28.1</v>
      </c>
      <c r="AF1601" s="27"/>
      <c r="AG1601" s="29" t="n">
        <f aca="false">6753.47943187+0.36116788*I1601+0.01252571*N1601-22.85359542*V1601+0.00407811*AA1601-0.00067349*E1601</f>
        <v>9356.628565011</v>
      </c>
      <c r="AH1601" s="29" t="n">
        <f aca="false">A1601*'Simple Linear Regression'!$B$18+'Simple Linear Regression'!$B$17</f>
        <v>9250.19568118708</v>
      </c>
      <c r="AI1601" s="29" t="n">
        <f aca="false">7491.3971+0.0137554*N1601-0.00058829*E1601-34.3283*V1601+0.30565*L1601+54.6031*M1601</f>
        <v>8971.6946316</v>
      </c>
      <c r="AJ1601" s="29" t="n">
        <f aca="false">7491.3971-0.00058829*E1601+0.30565*L1601+54.6031*M1601+0.0137554*N1601-34.3283*V1601</f>
        <v>8971.6946316</v>
      </c>
      <c r="AK1601" s="30" t="n">
        <f aca="false">11611.58410651-152.38769329*I875+0.00324611*N875-2.92151591*V875-0.00770426*AA875-0.00077781*E875</f>
        <v>9230.61734045912</v>
      </c>
      <c r="AL1601" s="29" t="n">
        <f aca="false">2192.59+2373.87*I1601+0.0316653*N1601-15.7623*V1601+0.00202406*AA1601-0.000740146*E1601-0.00963493*(I1601*N1601)</f>
        <v>8977.20241638175</v>
      </c>
      <c r="AM1601" s="30" t="n">
        <f aca="false">5205.907083+122.0638992*I1601+13.609808*(N1601/1000)-1.245906883*AD1601+0.7746840854*AE1601-134.2474226*AC1601-1547.125689*IF(AND(B1601&gt;=DATE(2020,3,20),B1601&lt;=DATE(2020,6,26)),1,0)</f>
        <v>9534.65290028874</v>
      </c>
      <c r="AN1601" s="30" t="n">
        <f aca="false">IF(ISNUMBER(C1602),C1602,AN1602)-0.8328750492*(AD1603-AD1602)+3.274150872*(AE1603-AE1602)+0.7954612886*((IF(ISNUMBER(C1602),C1602,AN1602)-IF(ISNUMBER(C1601),C1601,AN1601))-(-0.8328750492*(AD1602-AD1601)+3.274150872*(AE1602-AE1601)))-1.394571582*AO1602+0.4181414112*AO1601</f>
        <v>8968.41924781992</v>
      </c>
      <c r="AP1601" s="31" t="n">
        <f aca="false">AQ1601+AR1600+'ARIMAX(1,1,1) Model'!$C$19*(AR1600-AR1599)+'ARIMAX(1,1,1) Model'!$C$20*AS1600</f>
        <v>9210.94866399844</v>
      </c>
      <c r="AQ1601" s="31" t="n">
        <f aca="false">'ARIMAX(1,1,1) Model'!$C$6*I1601+'ARIMAX(1,1,1) Model'!$C$7*N1601/1000+'ARIMAX(1,1,1) Model'!$C$8*AD1601+'ARIMAX(1,1,1) Model'!$C$9*AE1601+'ARIMAX(1,1,1) Model'!$C$10*AC1601+'ARIMAX(1,1,1) Model'!$C$11*IF(AND(B1601&gt;='ARIMAX(1,1,1) Model'!$C$25,B1601&lt;='ARIMAX(1,1,1) Model'!$C$26),1,0)+'ARIMAX(1,1,1) Model'!$C$12*E1601/1000+'ARIMAX(1,1,1) Model'!$C$13*V1601+'ARIMAX(1,1,1) Model'!$C$14*A1601+'ARIMAX(1,1,1) Model'!$C$15*SIN(2*PI()*A1601/'ARIMAX(1,1,1) Model'!$C$24)+'ARIMAX(1,1,1) Model'!$C$16*COS(2*PI()*A1601/'ARIMAX(1,1,1) Model'!$C$24)+'ARIMAX(1,1,1) Model'!$C$17*SIN(4*PI()*A1601/'ARIMAX(1,1,1) Model'!$C$24)+'ARIMAX(1,1,1) Model'!$C$18*COS(4*PI()*A1601/'ARIMAX(1,1,1) Model'!$C$24)</f>
        <v>2603.57195514869</v>
      </c>
      <c r="AR1601" s="31" t="n">
        <f aca="false">IF(ISNUMBER(C1601),C1601,AP1601)-AQ1601</f>
        <v>6823.42804485131</v>
      </c>
      <c r="AS1601" s="31" t="n">
        <f aca="false">IF(ISNUMBER(C1601),C1601-AP1601,0)</f>
        <v>216.051336001558</v>
      </c>
      <c r="AT1601" s="32"/>
      <c r="AU1601" s="33"/>
      <c r="AV1601" s="33"/>
      <c r="AW1601" s="31"/>
      <c r="AX1601" s="31"/>
    </row>
    <row r="1602" customFormat="false" ht="16.5" hidden="false" customHeight="true" outlineLevel="0" collapsed="false">
      <c r="A1602" s="23" t="n">
        <v>1601</v>
      </c>
      <c r="B1602" s="24" t="n">
        <v>44477</v>
      </c>
      <c r="C1602" s="34" t="n">
        <v>9186</v>
      </c>
      <c r="D1602" s="25" t="n">
        <v>4360.166</v>
      </c>
      <c r="E1602" s="25" t="n">
        <v>312000</v>
      </c>
      <c r="F1602" s="25" t="n">
        <v>1815077.85714286</v>
      </c>
      <c r="G1602" s="25" t="n">
        <v>78.504</v>
      </c>
      <c r="H1602" s="25" t="n">
        <v>82.012</v>
      </c>
      <c r="I1602" s="25" t="n">
        <v>3.19</v>
      </c>
      <c r="J1602" s="25" t="n">
        <v>23425.91</v>
      </c>
      <c r="K1602" s="25" t="n">
        <v>373590</v>
      </c>
      <c r="L1602" s="25" t="n">
        <v>501</v>
      </c>
      <c r="M1602" s="25" t="n">
        <v>13.874</v>
      </c>
      <c r="N1602" s="25" t="n">
        <v>288443</v>
      </c>
      <c r="O1602" s="25" t="n">
        <v>16412.9</v>
      </c>
      <c r="P1602" s="25" t="n">
        <v>4388617</v>
      </c>
      <c r="Q1602" s="25" t="n">
        <v>294000</v>
      </c>
      <c r="R1602" s="25" t="n">
        <v>22042</v>
      </c>
      <c r="S1602" s="25" t="n">
        <v>14.957</v>
      </c>
      <c r="T1602" s="25" t="n">
        <v>144.7</v>
      </c>
      <c r="U1602" s="25" t="n">
        <v>16</v>
      </c>
      <c r="V1602" s="25" t="n">
        <v>90.9</v>
      </c>
      <c r="W1602" s="25" t="n">
        <v>114.34388</v>
      </c>
      <c r="X1602" s="25" t="n">
        <v>5.4835694</v>
      </c>
      <c r="Y1602" s="25" t="n">
        <v>5.17982721328735</v>
      </c>
      <c r="Z1602" s="25" t="n">
        <v>71.5424728393555</v>
      </c>
      <c r="AA1602" s="25" t="n">
        <v>331840</v>
      </c>
      <c r="AB1602" s="26" t="n">
        <v>32.6</v>
      </c>
      <c r="AC1602" s="27" t="n">
        <v>0</v>
      </c>
      <c r="AD1602" s="28" t="n">
        <v>1.9</v>
      </c>
      <c r="AE1602" s="28" t="n">
        <v>32.2</v>
      </c>
      <c r="AF1602" s="27"/>
      <c r="AG1602" s="29" t="n">
        <f aca="false">6753.47943187+0.36116788*I1602+0.01252571*N1602-22.85359542*V1602+0.00407811*AA1602-0.00067349*E1602</f>
        <v>9433.3442456592</v>
      </c>
      <c r="AH1602" s="29" t="n">
        <f aca="false">A1602*'Simple Linear Regression'!$B$18+'Simple Linear Regression'!$B$17</f>
        <v>9251.04871827098</v>
      </c>
      <c r="AI1602" s="29" t="n">
        <f aca="false">7491.3971+0.0137554*N1602-0.00058829*E1602-34.3283*V1602+0.30565*L1602+54.6031*M1602</f>
        <v>9065.7510516</v>
      </c>
      <c r="AJ1602" s="29" t="n">
        <f aca="false">7491.3971-0.00058829*E1602+0.30565*L1602+54.6031*M1602+0.0137554*N1602-34.3283*V1602</f>
        <v>9065.7510516</v>
      </c>
      <c r="AK1602" s="30" t="n">
        <f aca="false">11611.58410651-152.38769329*I876+0.00324611*N876-2.92151591*V876-0.00770426*AA876-0.00077781*E876</f>
        <v>9211.07709206923</v>
      </c>
      <c r="AL1602" s="29" t="n">
        <f aca="false">2192.59+2373.87*I1602+0.0316653*N1602-15.7623*V1602+0.00202406*AA1602-0.000740146*E1602-0.00963493*(I1602*N1602)</f>
        <v>9041.3961926719</v>
      </c>
      <c r="AM1602" s="30" t="n">
        <f aca="false">5205.907083+122.0638992*I1602+13.609808*(N1602/1000)-1.245906883*AD1602+0.7746840854*AE1602-134.2474226*AC1602-1547.125689*IF(AND(B1602&gt;=DATE(2020,3,20),B1602&lt;=DATE(2020,6,26)),1,0)</f>
        <v>9543.52237486418</v>
      </c>
      <c r="AN1602" s="30" t="n">
        <f aca="false">IF(ISNUMBER(C1603),C1603,AN1603)-0.8328750492*(AD1604-AD1603)+3.274150872*(AE1604-AE1603)+0.7954612886*((IF(ISNUMBER(C1603),C1603,AN1603)-IF(ISNUMBER(C1602),C1602,AN1602))-(-0.8328750492*(AD1603-AD1602)+3.274150872*(AE1603-AE1602)))-1.394571582*AO1603+0.4181414112*AO1602</f>
        <v>9912.76132750809</v>
      </c>
      <c r="AP1602" s="31" t="n">
        <f aca="false">AQ1602+AR1601+'ARIMAX(1,1,1) Model'!$C$19*(AR1601-AR1600)+'ARIMAX(1,1,1) Model'!$C$20*AS1601</f>
        <v>9265.62138197885</v>
      </c>
      <c r="AQ1602" s="31" t="n">
        <f aca="false">'ARIMAX(1,1,1) Model'!$C$6*I1602+'ARIMAX(1,1,1) Model'!$C$7*N1602/1000+'ARIMAX(1,1,1) Model'!$C$8*AD1602+'ARIMAX(1,1,1) Model'!$C$9*AE1602+'ARIMAX(1,1,1) Model'!$C$10*AC1602+'ARIMAX(1,1,1) Model'!$C$11*IF(AND(B1602&gt;='ARIMAX(1,1,1) Model'!$C$25,B1602&lt;='ARIMAX(1,1,1) Model'!$C$26),1,0)+'ARIMAX(1,1,1) Model'!$C$12*E1602/1000+'ARIMAX(1,1,1) Model'!$C$13*V1602+'ARIMAX(1,1,1) Model'!$C$14*A1602+'ARIMAX(1,1,1) Model'!$C$15*SIN(2*PI()*A1602/'ARIMAX(1,1,1) Model'!$C$24)+'ARIMAX(1,1,1) Model'!$C$16*COS(2*PI()*A1602/'ARIMAX(1,1,1) Model'!$C$24)+'ARIMAX(1,1,1) Model'!$C$17*SIN(4*PI()*A1602/'ARIMAX(1,1,1) Model'!$C$24)+'ARIMAX(1,1,1) Model'!$C$18*COS(4*PI()*A1602/'ARIMAX(1,1,1) Model'!$C$24)</f>
        <v>2628.92215985156</v>
      </c>
      <c r="AR1602" s="31" t="n">
        <f aca="false">IF(ISNUMBER(C1602),C1602,AP1602)-AQ1602</f>
        <v>6557.07784014844</v>
      </c>
      <c r="AS1602" s="31" t="n">
        <f aca="false">IF(ISNUMBER(C1602),C1602-AP1602,0)</f>
        <v>-79.6213819788463</v>
      </c>
      <c r="AT1602" s="32"/>
      <c r="AU1602" s="33"/>
      <c r="AV1602" s="33"/>
      <c r="AW1602" s="31"/>
      <c r="AX1602" s="31"/>
    </row>
    <row r="1603" customFormat="false" ht="16.5" hidden="false" customHeight="true" outlineLevel="0" collapsed="false">
      <c r="A1603" s="23" t="n">
        <v>1602</v>
      </c>
      <c r="B1603" s="24" t="n">
        <v>44484</v>
      </c>
      <c r="C1603" s="34" t="n">
        <v>9634</v>
      </c>
      <c r="D1603" s="25" t="n">
        <v>4397.054</v>
      </c>
      <c r="E1603" s="25" t="n">
        <v>291000</v>
      </c>
      <c r="F1603" s="25" t="n">
        <v>1920522</v>
      </c>
      <c r="G1603" s="25" t="n">
        <v>81.176</v>
      </c>
      <c r="H1603" s="25" t="n">
        <v>83.868</v>
      </c>
      <c r="I1603" s="25" t="n">
        <v>3.267</v>
      </c>
      <c r="J1603" s="25" t="n">
        <v>23425.91</v>
      </c>
      <c r="K1603" s="25" t="n">
        <v>409263</v>
      </c>
      <c r="L1603" s="25" t="n">
        <v>501</v>
      </c>
      <c r="M1603" s="25" t="n">
        <v>13.874</v>
      </c>
      <c r="N1603" s="25" t="n">
        <v>288443</v>
      </c>
      <c r="O1603" s="25" t="n">
        <v>16412.9</v>
      </c>
      <c r="P1603" s="25" t="n">
        <v>4388617</v>
      </c>
      <c r="Q1603" s="25" t="n">
        <v>294000</v>
      </c>
      <c r="R1603" s="25" t="n">
        <v>22042</v>
      </c>
      <c r="S1603" s="25" t="n">
        <v>14.957</v>
      </c>
      <c r="T1603" s="25" t="n">
        <v>144.7</v>
      </c>
      <c r="U1603" s="25" t="n">
        <v>16</v>
      </c>
      <c r="V1603" s="25" t="n">
        <v>90.9</v>
      </c>
      <c r="W1603" s="25" t="n">
        <v>114.49216</v>
      </c>
      <c r="X1603" s="25" t="n">
        <v>5.4835694</v>
      </c>
      <c r="Y1603" s="25" t="n">
        <v>5.17982721328735</v>
      </c>
      <c r="Z1603" s="25" t="n">
        <v>71.5424728393555</v>
      </c>
      <c r="AA1603" s="25" t="n">
        <v>331840</v>
      </c>
      <c r="AB1603" s="26" t="n">
        <v>32.6</v>
      </c>
      <c r="AC1603" s="27" t="n">
        <v>0</v>
      </c>
      <c r="AD1603" s="28" t="n">
        <v>5.1</v>
      </c>
      <c r="AE1603" s="28" t="n">
        <v>29</v>
      </c>
      <c r="AF1603" s="27"/>
      <c r="AG1603" s="29" t="n">
        <f aca="false">6753.47943187+0.36116788*I1603+0.01252571*N1603-22.85359542*V1603+0.00407811*AA1603-0.00067349*E1603</f>
        <v>9447.51534558596</v>
      </c>
      <c r="AH1603" s="29" t="n">
        <f aca="false">A1603*'Simple Linear Regression'!$B$18+'Simple Linear Regression'!$B$17</f>
        <v>9251.90175535489</v>
      </c>
      <c r="AI1603" s="29" t="n">
        <f aca="false">7491.3971+0.0137554*N1603-0.00058829*E1603-34.3283*V1603+0.30565*L1603+54.6031*M1603</f>
        <v>9078.1051416</v>
      </c>
      <c r="AJ1603" s="29" t="n">
        <f aca="false">7491.3971-0.00058829*E1603+0.30565*L1603+54.6031*M1603+0.0137554*N1603-34.3283*V1603</f>
        <v>9078.1051416</v>
      </c>
      <c r="AK1603" s="30" t="n">
        <f aca="false">11611.58410651-152.38769329*I877+0.00324611*N877-2.92151591*V877-0.00770426*AA877-0.00077781*E877</f>
        <v>9109.47949952681</v>
      </c>
      <c r="AL1603" s="29" t="n">
        <f aca="false">2192.59+2373.87*I1603+0.0316653*N1603-15.7623*V1603+0.00202406*AA1603-0.000740146*E1603-0.00963493*(I1603*N1603)</f>
        <v>9025.73438389467</v>
      </c>
      <c r="AM1603" s="30" t="n">
        <f aca="false">5205.907083+122.0638992*I1603+13.609808*(N1603/1000)-1.245906883*AD1603+0.7746840854*AE1603-134.2474226*AC1603-1547.125689*IF(AND(B1603&gt;=DATE(2020,3,20),B1603&lt;=DATE(2020,6,26)),1,0)</f>
        <v>9546.4554040037</v>
      </c>
      <c r="AN1603" s="30" t="n">
        <f aca="false">IF(ISNUMBER(C1604),C1604,AN1604)-0.8328750492*(AD1605-AD1604)+3.274150872*(AE1605-AE1604)+0.7954612886*((IF(ISNUMBER(C1604),C1604,AN1604)-IF(ISNUMBER(C1603),C1603,AN1603))-(-0.8328750492*(AD1604-AD1603)+3.274150872*(AE1604-AE1603)))-1.394571582*AO1604+0.4181414112*AO1603</f>
        <v>9144.20955958855</v>
      </c>
      <c r="AP1603" s="31" t="n">
        <f aca="false">AQ1603+AR1602+'ARIMAX(1,1,1) Model'!$C$19*(AR1602-AR1601)+'ARIMAX(1,1,1) Model'!$C$20*AS1602</f>
        <v>9218.55566063158</v>
      </c>
      <c r="AQ1603" s="31" t="n">
        <f aca="false">'ARIMAX(1,1,1) Model'!$C$6*I1603+'ARIMAX(1,1,1) Model'!$C$7*N1603/1000+'ARIMAX(1,1,1) Model'!$C$8*AD1603+'ARIMAX(1,1,1) Model'!$C$9*AE1603+'ARIMAX(1,1,1) Model'!$C$10*AC1603+'ARIMAX(1,1,1) Model'!$C$11*IF(AND(B1603&gt;='ARIMAX(1,1,1) Model'!$C$25,B1603&lt;='ARIMAX(1,1,1) Model'!$C$26),1,0)+'ARIMAX(1,1,1) Model'!$C$12*E1603/1000+'ARIMAX(1,1,1) Model'!$C$13*V1603+'ARIMAX(1,1,1) Model'!$C$14*A1603+'ARIMAX(1,1,1) Model'!$C$15*SIN(2*PI()*A1603/'ARIMAX(1,1,1) Model'!$C$24)+'ARIMAX(1,1,1) Model'!$C$16*COS(2*PI()*A1603/'ARIMAX(1,1,1) Model'!$C$24)+'ARIMAX(1,1,1) Model'!$C$17*SIN(4*PI()*A1603/'ARIMAX(1,1,1) Model'!$C$24)+'ARIMAX(1,1,1) Model'!$C$18*COS(4*PI()*A1603/'ARIMAX(1,1,1) Model'!$C$24)</f>
        <v>2615.78950258945</v>
      </c>
      <c r="AR1603" s="31" t="n">
        <f aca="false">IF(ISNUMBER(C1603),C1603,AP1603)-AQ1603</f>
        <v>7018.21049741055</v>
      </c>
      <c r="AS1603" s="31" t="n">
        <f aca="false">IF(ISNUMBER(C1603),C1603-AP1603,0)</f>
        <v>415.444339368416</v>
      </c>
      <c r="AT1603" s="32"/>
      <c r="AU1603" s="33"/>
      <c r="AV1603" s="33"/>
      <c r="AW1603" s="31"/>
      <c r="AX1603" s="31"/>
    </row>
    <row r="1604" customFormat="false" ht="16.5" hidden="false" customHeight="true" outlineLevel="0" collapsed="false">
      <c r="A1604" s="23" t="n">
        <v>1603</v>
      </c>
      <c r="B1604" s="24" t="n">
        <v>44491</v>
      </c>
      <c r="C1604" s="34" t="n">
        <v>9323</v>
      </c>
      <c r="D1604" s="25" t="n">
        <v>4527.392</v>
      </c>
      <c r="E1604" s="25" t="n">
        <v>289000</v>
      </c>
      <c r="F1604" s="25" t="n">
        <v>1897032.57142857</v>
      </c>
      <c r="G1604" s="25" t="n">
        <v>83.476</v>
      </c>
      <c r="H1604" s="25" t="n">
        <v>84.984</v>
      </c>
      <c r="I1604" s="25" t="n">
        <v>3.322</v>
      </c>
      <c r="J1604" s="25" t="n">
        <v>23425.91</v>
      </c>
      <c r="K1604" s="25" t="n">
        <v>409263</v>
      </c>
      <c r="L1604" s="25" t="n">
        <v>501</v>
      </c>
      <c r="M1604" s="25" t="n">
        <v>12.731</v>
      </c>
      <c r="N1604" s="25" t="n">
        <v>279596</v>
      </c>
      <c r="O1604" s="25" t="n">
        <v>16412.9</v>
      </c>
      <c r="P1604" s="25" t="n">
        <v>4388617</v>
      </c>
      <c r="Q1604" s="25" t="n">
        <v>294000</v>
      </c>
      <c r="R1604" s="25" t="n">
        <v>22042</v>
      </c>
      <c r="S1604" s="25" t="n">
        <v>14.957</v>
      </c>
      <c r="T1604" s="25" t="n">
        <v>144.7</v>
      </c>
      <c r="U1604" s="25" t="n">
        <v>16</v>
      </c>
      <c r="V1604" s="25" t="n">
        <v>90.9</v>
      </c>
      <c r="W1604" s="25" t="n">
        <v>114.380125</v>
      </c>
      <c r="X1604" s="25" t="n">
        <v>5.4835694</v>
      </c>
      <c r="Y1604" s="25" t="n">
        <v>5.31016874313355</v>
      </c>
      <c r="Z1604" s="25" t="n">
        <v>71.5424728393555</v>
      </c>
      <c r="AA1604" s="25" t="n">
        <v>331840</v>
      </c>
      <c r="AB1604" s="26" t="n">
        <v>32.6</v>
      </c>
      <c r="AC1604" s="27" t="n">
        <v>0</v>
      </c>
      <c r="AD1604" s="28" t="n">
        <v>32.6</v>
      </c>
      <c r="AE1604" s="28" t="n">
        <v>9.1</v>
      </c>
      <c r="AF1604" s="27"/>
      <c r="AG1604" s="29" t="n">
        <f aca="false">6753.47943187+0.36116788*I1604+0.01252571*N1604-22.85359542*V1604+0.00407811*AA1604-0.00067349*E1604</f>
        <v>9338.06723344936</v>
      </c>
      <c r="AH1604" s="29" t="n">
        <f aca="false">A1604*'Simple Linear Regression'!$B$18+'Simple Linear Regression'!$B$17</f>
        <v>9252.75479243879</v>
      </c>
      <c r="AI1604" s="29" t="n">
        <f aca="false">7491.3971+0.0137554*N1604-0.00058829*E1604-34.3283*V1604+0.30565*L1604+54.6031*M1604</f>
        <v>8895.1763545</v>
      </c>
      <c r="AJ1604" s="29" t="n">
        <f aca="false">7491.3971-0.00058829*E1604+0.30565*L1604+54.6031*M1604+0.0137554*N1604-34.3283*V1604</f>
        <v>8895.1763545</v>
      </c>
      <c r="AK1604" s="30" t="n">
        <f aca="false">11611.58410651-152.38769329*I878+0.00324611*N878-2.92151591*V878-0.00770426*AA878-0.00077781*E878</f>
        <v>9112.08596184629</v>
      </c>
      <c r="AL1604" s="29" t="n">
        <f aca="false">2192.59+2373.87*I1604+0.0316653*N1604-15.7623*V1604+0.00202406*AA1604-0.000740146*E1604-0.00963493*(I1604*N1604)</f>
        <v>9007.95060033384</v>
      </c>
      <c r="AM1604" s="30" t="n">
        <f aca="false">5205.907083+122.0638992*I1604+13.609808*(N1604/1000)-1.245906883*AD1604+0.7746840854*AE1604-134.2474226*AC1604-1547.125689*IF(AND(B1604&gt;=DATE(2020,3,20),B1604&lt;=DATE(2020,6,26)),1,0)</f>
        <v>9383.08429450174</v>
      </c>
      <c r="AN1604" s="30" t="n">
        <f aca="false">IF(ISNUMBER(C1605),C1605,AN1605)-0.8328750492*(AD1606-AD1605)+3.274150872*(AE1606-AE1605)+0.7954612886*((IF(ISNUMBER(C1605),C1605,AN1605)-IF(ISNUMBER(C1604),C1604,AN1604))-(-0.8328750492*(AD1605-AD1604)+3.274150872*(AE1605-AE1604)))-1.394571582*AO1605+0.4181414112*AO1604</f>
        <v>9579.20953263662</v>
      </c>
      <c r="AP1604" s="31" t="n">
        <f aca="false">AQ1604+AR1603+'ARIMAX(1,1,1) Model'!$C$19*(AR1603-AR1602)+'ARIMAX(1,1,1) Model'!$C$20*AS1603</f>
        <v>9239.91262039319</v>
      </c>
      <c r="AQ1604" s="31" t="n">
        <f aca="false">'ARIMAX(1,1,1) Model'!$C$6*I1604+'ARIMAX(1,1,1) Model'!$C$7*N1604/1000+'ARIMAX(1,1,1) Model'!$C$8*AD1604+'ARIMAX(1,1,1) Model'!$C$9*AE1604+'ARIMAX(1,1,1) Model'!$C$10*AC1604+'ARIMAX(1,1,1) Model'!$C$11*IF(AND(B1604&gt;='ARIMAX(1,1,1) Model'!$C$25,B1604&lt;='ARIMAX(1,1,1) Model'!$C$26),1,0)+'ARIMAX(1,1,1) Model'!$C$12*E1604/1000+'ARIMAX(1,1,1) Model'!$C$13*V1604+'ARIMAX(1,1,1) Model'!$C$14*A1604+'ARIMAX(1,1,1) Model'!$C$15*SIN(2*PI()*A1604/'ARIMAX(1,1,1) Model'!$C$24)+'ARIMAX(1,1,1) Model'!$C$16*COS(2*PI()*A1604/'ARIMAX(1,1,1) Model'!$C$24)+'ARIMAX(1,1,1) Model'!$C$17*SIN(4*PI()*A1604/'ARIMAX(1,1,1) Model'!$C$24)+'ARIMAX(1,1,1) Model'!$C$18*COS(4*PI()*A1604/'ARIMAX(1,1,1) Model'!$C$24)</f>
        <v>2550.66168711616</v>
      </c>
      <c r="AR1604" s="31" t="n">
        <f aca="false">IF(ISNUMBER(C1604),C1604,AP1604)-AQ1604</f>
        <v>6772.33831288384</v>
      </c>
      <c r="AS1604" s="31" t="n">
        <f aca="false">IF(ISNUMBER(C1604),C1604-AP1604,0)</f>
        <v>83.0873796068063</v>
      </c>
      <c r="AT1604" s="32"/>
      <c r="AU1604" s="33"/>
      <c r="AV1604" s="33"/>
      <c r="AW1604" s="31"/>
      <c r="AX1604" s="31"/>
    </row>
    <row r="1605" customFormat="false" ht="16.5" hidden="false" customHeight="true" outlineLevel="0" collapsed="false">
      <c r="A1605" s="23" t="n">
        <v>1604</v>
      </c>
      <c r="B1605" s="24" t="n">
        <v>44498</v>
      </c>
      <c r="C1605" s="34" t="n">
        <v>9504</v>
      </c>
      <c r="D1605" s="25" t="n">
        <v>4578.95</v>
      </c>
      <c r="E1605" s="25" t="n">
        <v>269000</v>
      </c>
      <c r="F1605" s="25" t="n">
        <v>1834594.85714286</v>
      </c>
      <c r="G1605" s="25" t="n">
        <v>83.844</v>
      </c>
      <c r="H1605" s="25" t="n">
        <v>84.116</v>
      </c>
      <c r="I1605" s="25" t="n">
        <v>3.383</v>
      </c>
      <c r="J1605" s="25" t="n">
        <v>23425.91</v>
      </c>
      <c r="K1605" s="25" t="n">
        <v>409263</v>
      </c>
      <c r="L1605" s="25" t="n">
        <v>501</v>
      </c>
      <c r="M1605" s="25" t="n">
        <v>12.731</v>
      </c>
      <c r="N1605" s="25" t="n">
        <v>279596</v>
      </c>
      <c r="O1605" s="25" t="n">
        <v>16412.9</v>
      </c>
      <c r="P1605" s="25" t="n">
        <v>4388617</v>
      </c>
      <c r="Q1605" s="25" t="n">
        <v>294000</v>
      </c>
      <c r="R1605" s="25" t="n">
        <v>22042</v>
      </c>
      <c r="S1605" s="25" t="n">
        <v>14.957</v>
      </c>
      <c r="T1605" s="25" t="n">
        <v>144.7</v>
      </c>
      <c r="U1605" s="25" t="n">
        <v>16</v>
      </c>
      <c r="V1605" s="25" t="n">
        <v>90.9</v>
      </c>
      <c r="W1605" s="25" t="n">
        <v>113.6868</v>
      </c>
      <c r="X1605" s="25" t="n">
        <v>5.4835694</v>
      </c>
      <c r="Y1605" s="25" t="n">
        <v>5.31016874313355</v>
      </c>
      <c r="Z1605" s="25" t="n">
        <v>71.5424728393555</v>
      </c>
      <c r="AA1605" s="25" t="n">
        <v>331840</v>
      </c>
      <c r="AB1605" s="26" t="n">
        <v>32.6</v>
      </c>
      <c r="AC1605" s="27" t="n">
        <v>0</v>
      </c>
      <c r="AD1605" s="28" t="n">
        <v>48.1</v>
      </c>
      <c r="AE1605" s="28" t="n">
        <v>12.6</v>
      </c>
      <c r="AF1605" s="27"/>
      <c r="AG1605" s="29" t="n">
        <f aca="false">6753.47943187+0.36116788*I1605+0.01252571*N1605-22.85359542*V1605+0.00407811*AA1605-0.00067349*E1605</f>
        <v>9351.55906469004</v>
      </c>
      <c r="AH1605" s="29" t="n">
        <f aca="false">A1605*'Simple Linear Regression'!$B$18+'Simple Linear Regression'!$B$17</f>
        <v>9253.60782952269</v>
      </c>
      <c r="AI1605" s="29" t="n">
        <f aca="false">7491.3971+0.0137554*N1605-0.00058829*E1605-34.3283*V1605+0.30565*L1605+54.6031*M1605</f>
        <v>8906.9421545</v>
      </c>
      <c r="AJ1605" s="29" t="n">
        <f aca="false">7491.3971-0.00058829*E1605+0.30565*L1605+54.6031*M1605+0.0137554*N1605-34.3283*V1605</f>
        <v>8906.9421545</v>
      </c>
      <c r="AK1605" s="30" t="n">
        <f aca="false">11611.58410651-152.38769329*I879+0.00324611*N879-2.92151591*V879-0.00770426*AA879-0.00077781*E879</f>
        <v>9096.83453723287</v>
      </c>
      <c r="AL1605" s="29" t="n">
        <f aca="false">2192.59+2373.87*I1605+0.0316653*N1605-15.7623*V1605+0.00202406*AA1605-0.000740146*E1605-0.00963493*(I1605*N1605)</f>
        <v>9003.23242914876</v>
      </c>
      <c r="AM1605" s="30" t="n">
        <f aca="false">5205.907083+122.0638992*I1605+13.609808*(N1605/1000)-1.245906883*AD1605+0.7746840854*AE1605-134.2474226*AC1605-1547.125689*IF(AND(B1605&gt;=DATE(2020,3,20),B1605&lt;=DATE(2020,6,26)),1,0)</f>
        <v>9373.93002996534</v>
      </c>
      <c r="AN1605" s="30" t="n">
        <f aca="false">IF(ISNUMBER(C1606),C1606,AN1606)-0.8328750492*(AD1607-AD1606)+3.274150872*(AE1607-AE1606)+0.7954612886*((IF(ISNUMBER(C1606),C1606,AN1606)-IF(ISNUMBER(C1605),C1605,AN1605))-(-0.8328750492*(AD1606-AD1605)+3.274150872*(AE1606-AE1605)))-1.394571582*AO1606+0.4181414112*AO1605</f>
        <v>9143.59044906688</v>
      </c>
      <c r="AP1605" s="31" t="n">
        <f aca="false">AQ1605+AR1604+'ARIMAX(1,1,1) Model'!$C$19*(AR1604-AR1603)+'ARIMAX(1,1,1) Model'!$C$20*AS1604</f>
        <v>9237.26137103652</v>
      </c>
      <c r="AQ1605" s="31" t="n">
        <f aca="false">'ARIMAX(1,1,1) Model'!$C$6*I1605+'ARIMAX(1,1,1) Model'!$C$7*N1605/1000+'ARIMAX(1,1,1) Model'!$C$8*AD1605+'ARIMAX(1,1,1) Model'!$C$9*AE1605+'ARIMAX(1,1,1) Model'!$C$10*AC1605+'ARIMAX(1,1,1) Model'!$C$11*IF(AND(B1605&gt;='ARIMAX(1,1,1) Model'!$C$25,B1605&lt;='ARIMAX(1,1,1) Model'!$C$26),1,0)+'ARIMAX(1,1,1) Model'!$C$12*E1605/1000+'ARIMAX(1,1,1) Model'!$C$13*V1605+'ARIMAX(1,1,1) Model'!$C$14*A1605+'ARIMAX(1,1,1) Model'!$C$15*SIN(2*PI()*A1605/'ARIMAX(1,1,1) Model'!$C$24)+'ARIMAX(1,1,1) Model'!$C$16*COS(2*PI()*A1605/'ARIMAX(1,1,1) Model'!$C$24)+'ARIMAX(1,1,1) Model'!$C$17*SIN(4*PI()*A1605/'ARIMAX(1,1,1) Model'!$C$24)+'ARIMAX(1,1,1) Model'!$C$18*COS(4*PI()*A1605/'ARIMAX(1,1,1) Model'!$C$24)</f>
        <v>2563.68895505793</v>
      </c>
      <c r="AR1605" s="31" t="n">
        <f aca="false">IF(ISNUMBER(C1605),C1605,AP1605)-AQ1605</f>
        <v>6940.31104494207</v>
      </c>
      <c r="AS1605" s="31" t="n">
        <f aca="false">IF(ISNUMBER(C1605),C1605-AP1605,0)</f>
        <v>266.738628963483</v>
      </c>
      <c r="AT1605" s="32"/>
      <c r="AU1605" s="33"/>
      <c r="AV1605" s="33"/>
      <c r="AW1605" s="31"/>
      <c r="AX1605" s="31"/>
    </row>
    <row r="1606" customFormat="false" ht="16.5" hidden="false" customHeight="true" outlineLevel="0" collapsed="false">
      <c r="A1606" s="23" t="n">
        <v>1605</v>
      </c>
      <c r="B1606" s="24" t="n">
        <v>44505</v>
      </c>
      <c r="C1606" s="34" t="n">
        <v>9259</v>
      </c>
      <c r="D1606" s="25" t="n">
        <v>4656.496</v>
      </c>
      <c r="E1606" s="25" t="n">
        <v>261000</v>
      </c>
      <c r="F1606" s="25" t="n">
        <v>1769501.14285714</v>
      </c>
      <c r="G1606" s="25" t="n">
        <v>81.788</v>
      </c>
      <c r="H1606" s="25" t="n">
        <v>82.522</v>
      </c>
      <c r="I1606" s="25" t="n">
        <v>3.39</v>
      </c>
      <c r="J1606" s="25" t="n">
        <v>23982.379</v>
      </c>
      <c r="K1606" s="25" t="n">
        <v>409263</v>
      </c>
      <c r="L1606" s="25" t="n">
        <v>508</v>
      </c>
      <c r="M1606" s="25" t="n">
        <v>12.731</v>
      </c>
      <c r="N1606" s="25" t="n">
        <v>279596</v>
      </c>
      <c r="O1606" s="25" t="n">
        <v>16489.6</v>
      </c>
      <c r="P1606" s="25" t="n">
        <v>4388617</v>
      </c>
      <c r="Q1606" s="25" t="n">
        <v>294000</v>
      </c>
      <c r="R1606" s="25" t="n">
        <v>22042</v>
      </c>
      <c r="S1606" s="25" t="n">
        <v>14.957</v>
      </c>
      <c r="T1606" s="25" t="n">
        <v>146.5</v>
      </c>
      <c r="U1606" s="25" t="n">
        <v>16</v>
      </c>
      <c r="V1606" s="25" t="n">
        <v>90.4</v>
      </c>
      <c r="W1606" s="25" t="n">
        <v>113.69492</v>
      </c>
      <c r="X1606" s="25" t="n">
        <v>5.4835694</v>
      </c>
      <c r="Y1606" s="25" t="n">
        <v>5.31016874313355</v>
      </c>
      <c r="Z1606" s="25" t="n">
        <v>71.5424728393555</v>
      </c>
      <c r="AA1606" s="25" t="n">
        <v>331840</v>
      </c>
      <c r="AB1606" s="26" t="n">
        <v>32.34</v>
      </c>
      <c r="AC1606" s="27" t="n">
        <v>0</v>
      </c>
      <c r="AD1606" s="28" t="n">
        <v>83.7</v>
      </c>
      <c r="AE1606" s="28" t="n">
        <v>0.3</v>
      </c>
      <c r="AF1606" s="27"/>
      <c r="AG1606" s="29" t="n">
        <f aca="false">6753.47943187+0.36116788*I1606+0.01252571*N1606-22.85359542*V1606+0.00407811*AA1606-0.00067349*E1606</f>
        <v>9368.3763105752</v>
      </c>
      <c r="AH1606" s="29" t="n">
        <f aca="false">A1606*'Simple Linear Regression'!$B$18+'Simple Linear Regression'!$B$17</f>
        <v>9254.4608666066</v>
      </c>
      <c r="AI1606" s="29" t="n">
        <f aca="false">7491.3971+0.0137554*N1606-0.00058829*E1606-34.3283*V1606+0.30565*L1606+54.6031*M1606</f>
        <v>8930.9521745</v>
      </c>
      <c r="AJ1606" s="29" t="n">
        <f aca="false">7491.3971-0.00058829*E1606+0.30565*L1606+54.6031*M1606+0.0137554*N1606-34.3283*V1606</f>
        <v>8930.9521745</v>
      </c>
      <c r="AK1606" s="30" t="n">
        <f aca="false">11611.58410651-152.38769329*I880+0.00324611*N880-2.92151591*V880-0.00770426*AA880-0.00077781*E880</f>
        <v>9114.09385442031</v>
      </c>
      <c r="AL1606" s="29" t="n">
        <f aca="false">2192.59+2373.87*I1606+0.0316653*N1606-15.7623*V1606+0.00202406*AA1606-0.000740146*E1606-0.00963493*(I1606*N1606)</f>
        <v>9014.7946219308</v>
      </c>
      <c r="AM1606" s="30" t="n">
        <f aca="false">5205.907083+122.0638992*I1606+13.609808*(N1606/1000)-1.245906883*AD1606+0.7746840854*AE1606-134.2474226*AC1606-1547.125689*IF(AND(B1606&gt;=DATE(2020,3,20),B1606&lt;=DATE(2020,6,26)),1,0)</f>
        <v>9320.90157797452</v>
      </c>
      <c r="AN1606" s="30" t="n">
        <f aca="false">IF(ISNUMBER(C1607),C1607,AN1607)-0.8328750492*(AD1608-AD1607)+3.274150872*(AE1608-AE1607)+0.7954612886*((IF(ISNUMBER(C1607),C1607,AN1607)-IF(ISNUMBER(C1606),C1606,AN1606))-(-0.8328750492*(AD1607-AD1606)+3.274150872*(AE1607-AE1606)))-1.394571582*AO1607+0.4181414112*AO1606</f>
        <v>9194.70534004349</v>
      </c>
      <c r="AP1606" s="31" t="n">
        <f aca="false">AQ1606+AR1605+'ARIMAX(1,1,1) Model'!$C$19*(AR1605-AR1604)+'ARIMAX(1,1,1) Model'!$C$20*AS1605</f>
        <v>9251.1784574921</v>
      </c>
      <c r="AQ1606" s="31" t="n">
        <f aca="false">'ARIMAX(1,1,1) Model'!$C$6*I1606+'ARIMAX(1,1,1) Model'!$C$7*N1606/1000+'ARIMAX(1,1,1) Model'!$C$8*AD1606+'ARIMAX(1,1,1) Model'!$C$9*AE1606+'ARIMAX(1,1,1) Model'!$C$10*AC1606+'ARIMAX(1,1,1) Model'!$C$11*IF(AND(B1606&gt;='ARIMAX(1,1,1) Model'!$C$25,B1606&lt;='ARIMAX(1,1,1) Model'!$C$26),1,0)+'ARIMAX(1,1,1) Model'!$C$12*E1606/1000+'ARIMAX(1,1,1) Model'!$C$13*V1606+'ARIMAX(1,1,1) Model'!$C$14*A1606+'ARIMAX(1,1,1) Model'!$C$15*SIN(2*PI()*A1606/'ARIMAX(1,1,1) Model'!$C$24)+'ARIMAX(1,1,1) Model'!$C$16*COS(2*PI()*A1606/'ARIMAX(1,1,1) Model'!$C$24)+'ARIMAX(1,1,1) Model'!$C$17*SIN(4*PI()*A1606/'ARIMAX(1,1,1) Model'!$C$24)+'ARIMAX(1,1,1) Model'!$C$18*COS(4*PI()*A1606/'ARIMAX(1,1,1) Model'!$C$24)</f>
        <v>2534.57179156227</v>
      </c>
      <c r="AR1606" s="31" t="n">
        <f aca="false">IF(ISNUMBER(C1606),C1606,AP1606)-AQ1606</f>
        <v>6724.42820843773</v>
      </c>
      <c r="AS1606" s="31" t="n">
        <f aca="false">IF(ISNUMBER(C1606),C1606-AP1606,0)</f>
        <v>7.82154250789972</v>
      </c>
      <c r="AT1606" s="32"/>
      <c r="AU1606" s="33"/>
      <c r="AV1606" s="33"/>
      <c r="AW1606" s="31"/>
      <c r="AX1606" s="31"/>
    </row>
    <row r="1607" customFormat="false" ht="16.5" hidden="false" customHeight="true" outlineLevel="0" collapsed="false">
      <c r="A1607" s="23" t="n">
        <v>1606</v>
      </c>
      <c r="B1607" s="24" t="n">
        <v>44512</v>
      </c>
      <c r="C1607" s="34" t="n">
        <v>9241</v>
      </c>
      <c r="D1607" s="25" t="n">
        <v>4673.156</v>
      </c>
      <c r="E1607" s="25" t="n">
        <v>251000</v>
      </c>
      <c r="F1607" s="25" t="n">
        <v>1848670.57142857</v>
      </c>
      <c r="G1607" s="25" t="n">
        <v>81.93</v>
      </c>
      <c r="H1607" s="25" t="n">
        <v>83.39</v>
      </c>
      <c r="I1607" s="25" t="n">
        <v>3.41</v>
      </c>
      <c r="J1607" s="25" t="n">
        <v>23982.379</v>
      </c>
      <c r="K1607" s="25" t="n">
        <v>424574</v>
      </c>
      <c r="L1607" s="25" t="n">
        <v>508</v>
      </c>
      <c r="M1607" s="25" t="n">
        <v>12.731</v>
      </c>
      <c r="N1607" s="25" t="n">
        <v>279596</v>
      </c>
      <c r="O1607" s="25" t="n">
        <v>16489.6</v>
      </c>
      <c r="P1607" s="25" t="n">
        <v>4388617</v>
      </c>
      <c r="Q1607" s="25" t="n">
        <v>294000</v>
      </c>
      <c r="R1607" s="25" t="n">
        <v>22042</v>
      </c>
      <c r="S1607" s="25" t="n">
        <v>14.957</v>
      </c>
      <c r="T1607" s="25" t="n">
        <v>146.5</v>
      </c>
      <c r="U1607" s="25" t="n">
        <v>16</v>
      </c>
      <c r="V1607" s="25" t="n">
        <v>90.4</v>
      </c>
      <c r="W1607" s="25" t="n">
        <v>114.25594</v>
      </c>
      <c r="X1607" s="25" t="n">
        <v>5.4835694</v>
      </c>
      <c r="Y1607" s="25" t="n">
        <v>5.31016874313355</v>
      </c>
      <c r="Z1607" s="25" t="n">
        <v>71.5424728393555</v>
      </c>
      <c r="AA1607" s="25" t="n">
        <v>331840</v>
      </c>
      <c r="AB1607" s="26" t="n">
        <v>32.34</v>
      </c>
      <c r="AC1607" s="27" t="n">
        <v>0</v>
      </c>
      <c r="AD1607" s="28" t="n">
        <v>69.6</v>
      </c>
      <c r="AE1607" s="28" t="n">
        <v>4</v>
      </c>
      <c r="AF1607" s="27"/>
      <c r="AG1607" s="29" t="n">
        <f aca="false">6753.47943187+0.36116788*I1607+0.01252571*N1607-22.85359542*V1607+0.00407811*AA1607-0.00067349*E1607</f>
        <v>9375.1184339328</v>
      </c>
      <c r="AH1607" s="29" t="n">
        <f aca="false">A1607*'Simple Linear Regression'!$B$18+'Simple Linear Regression'!$B$17</f>
        <v>9255.3139036905</v>
      </c>
      <c r="AI1607" s="29" t="n">
        <f aca="false">7491.3971+0.0137554*N1607-0.00058829*E1607-34.3283*V1607+0.30565*L1607+54.6031*M1607</f>
        <v>8936.8350745</v>
      </c>
      <c r="AJ1607" s="29" t="n">
        <f aca="false">7491.3971-0.00058829*E1607+0.30565*L1607+54.6031*M1607+0.0137554*N1607-34.3283*V1607</f>
        <v>8936.8350745</v>
      </c>
      <c r="AK1607" s="30" t="n">
        <f aca="false">11611.58410651-152.38769329*I881+0.00324611*N881-2.92151591*V881-0.00770426*AA881-0.00077781*E881</f>
        <v>9132.723223711</v>
      </c>
      <c r="AL1607" s="29" t="n">
        <f aca="false">2192.59+2373.87*I1607+0.0316653*N1607-15.7623*V1607+0.00202406*AA1607-0.000740146*E1607-0.00963493*(I1607*N1607)</f>
        <v>9015.7957241652</v>
      </c>
      <c r="AM1607" s="30" t="n">
        <f aca="false">5205.907083+122.0638992*I1607+13.609808*(N1607/1000)-1.245906883*AD1607+0.7746840854*AE1607-134.2474226*AC1607-1547.125689*IF(AND(B1607&gt;=DATE(2020,3,20),B1607&lt;=DATE(2020,6,26)),1,0)</f>
        <v>9343.7764741248</v>
      </c>
      <c r="AN1607" s="30" t="n">
        <f aca="false">IF(ISNUMBER(C1608),C1608,AN1608)-0.8328750492*(AD1609-AD1608)+3.274150872*(AE1609-AE1608)+0.7954612886*((IF(ISNUMBER(C1608),C1608,AN1608)-IF(ISNUMBER(C1607),C1607,AN1607))-(-0.8328750492*(AD1608-AD1607)+3.274150872*(AE1608-AE1607)))-1.394571582*AO1608+0.4181414112*AO1607</f>
        <v>9389.76389337712</v>
      </c>
      <c r="AP1607" s="31" t="n">
        <f aca="false">AQ1607+AR1606+'ARIMAX(1,1,1) Model'!$C$19*(AR1606-AR1605)+'ARIMAX(1,1,1) Model'!$C$20*AS1606</f>
        <v>9220.08307145351</v>
      </c>
      <c r="AQ1607" s="31" t="n">
        <f aca="false">'ARIMAX(1,1,1) Model'!$C$6*I1607+'ARIMAX(1,1,1) Model'!$C$7*N1607/1000+'ARIMAX(1,1,1) Model'!$C$8*AD1607+'ARIMAX(1,1,1) Model'!$C$9*AE1607+'ARIMAX(1,1,1) Model'!$C$10*AC1607+'ARIMAX(1,1,1) Model'!$C$11*IF(AND(B1607&gt;='ARIMAX(1,1,1) Model'!$C$25,B1607&lt;='ARIMAX(1,1,1) Model'!$C$26),1,0)+'ARIMAX(1,1,1) Model'!$C$12*E1607/1000+'ARIMAX(1,1,1) Model'!$C$13*V1607+'ARIMAX(1,1,1) Model'!$C$14*A1607+'ARIMAX(1,1,1) Model'!$C$15*SIN(2*PI()*A1607/'ARIMAX(1,1,1) Model'!$C$24)+'ARIMAX(1,1,1) Model'!$C$16*COS(2*PI()*A1607/'ARIMAX(1,1,1) Model'!$C$24)+'ARIMAX(1,1,1) Model'!$C$17*SIN(4*PI()*A1607/'ARIMAX(1,1,1) Model'!$C$24)+'ARIMAX(1,1,1) Model'!$C$18*COS(4*PI()*A1607/'ARIMAX(1,1,1) Model'!$C$24)</f>
        <v>2523.75031226427</v>
      </c>
      <c r="AR1607" s="31" t="n">
        <f aca="false">IF(ISNUMBER(C1607),C1607,AP1607)-AQ1607</f>
        <v>6717.24968773573</v>
      </c>
      <c r="AS1607" s="31" t="n">
        <f aca="false">IF(ISNUMBER(C1607),C1607-AP1607,0)</f>
        <v>20.9169285464886</v>
      </c>
      <c r="AT1607" s="32"/>
      <c r="AU1607" s="33"/>
      <c r="AV1607" s="33"/>
      <c r="AW1607" s="31"/>
      <c r="AX1607" s="31"/>
    </row>
    <row r="1608" customFormat="false" ht="16.5" hidden="false" customHeight="true" outlineLevel="0" collapsed="false">
      <c r="A1608" s="23" t="n">
        <v>1607</v>
      </c>
      <c r="B1608" s="24" t="n">
        <v>44519</v>
      </c>
      <c r="C1608" s="34" t="n">
        <v>9334</v>
      </c>
      <c r="D1608" s="25" t="n">
        <v>4694.974</v>
      </c>
      <c r="E1608" s="25" t="n">
        <v>250000</v>
      </c>
      <c r="F1608" s="25" t="n">
        <v>1896815.42857143</v>
      </c>
      <c r="G1608" s="25" t="n">
        <v>78.992</v>
      </c>
      <c r="H1608" s="25" t="n">
        <v>81.63</v>
      </c>
      <c r="I1608" s="25" t="n">
        <v>3.399</v>
      </c>
      <c r="J1608" s="25" t="n">
        <v>23982.379</v>
      </c>
      <c r="K1608" s="25" t="n">
        <v>424574</v>
      </c>
      <c r="L1608" s="25" t="n">
        <v>508</v>
      </c>
      <c r="M1608" s="25" t="n">
        <v>13.156</v>
      </c>
      <c r="N1608" s="25" t="n">
        <v>270461</v>
      </c>
      <c r="O1608" s="25" t="n">
        <v>16489.6</v>
      </c>
      <c r="P1608" s="25" t="n">
        <v>4388617</v>
      </c>
      <c r="Q1608" s="25" t="n">
        <v>294000</v>
      </c>
      <c r="R1608" s="25" t="n">
        <v>22042</v>
      </c>
      <c r="S1608" s="25" t="n">
        <v>14.957</v>
      </c>
      <c r="T1608" s="25" t="n">
        <v>146.5</v>
      </c>
      <c r="U1608" s="25" t="n">
        <v>16</v>
      </c>
      <c r="V1608" s="25" t="n">
        <v>90.4</v>
      </c>
      <c r="W1608" s="25" t="n">
        <v>114.0626</v>
      </c>
      <c r="X1608" s="25" t="n">
        <v>5.4835694</v>
      </c>
      <c r="Y1608" s="25" t="n">
        <v>5.65346670150757</v>
      </c>
      <c r="Z1608" s="25" t="n">
        <v>71.5424728393555</v>
      </c>
      <c r="AA1608" s="25" t="n">
        <v>331840</v>
      </c>
      <c r="AB1608" s="26" t="n">
        <v>32.34</v>
      </c>
      <c r="AC1608" s="27" t="n">
        <v>0</v>
      </c>
      <c r="AD1608" s="28" t="n">
        <v>97</v>
      </c>
      <c r="AE1608" s="28" t="n">
        <v>7</v>
      </c>
      <c r="AF1608" s="27"/>
      <c r="AG1608" s="29" t="n">
        <f aca="false">6753.47943187+0.36116788*I1608+0.01252571*N1608-22.85359542*V1608+0.00407811*AA1608-0.00067349*E1608</f>
        <v>9261.36559023612</v>
      </c>
      <c r="AH1608" s="29" t="n">
        <f aca="false">A1608*'Simple Linear Regression'!$B$18+'Simple Linear Regression'!$B$17</f>
        <v>9256.16694077441</v>
      </c>
      <c r="AI1608" s="29" t="n">
        <f aca="false">7491.3971+0.0137554*N1608-0.00058829*E1608-34.3283*V1608+0.30565*L1608+54.6031*M1608</f>
        <v>8834.974103</v>
      </c>
      <c r="AJ1608" s="29" t="n">
        <f aca="false">7491.3971-0.00058829*E1608+0.30565*L1608+54.6031*M1608+0.0137554*N1608-34.3283*V1608</f>
        <v>8834.974103</v>
      </c>
      <c r="AK1608" s="30" t="n">
        <f aca="false">11611.58410651-152.38769329*I882+0.00324611*N882-2.92151591*V882-0.00770426*AA882-0.00077781*E882</f>
        <v>9169.20578747758</v>
      </c>
      <c r="AL1608" s="29" t="n">
        <f aca="false">2192.59+2373.87*I1608+0.0316653*N1608-15.7623*V1608+0.00202406*AA1608-0.000740146*E1608-0.00963493*(I1608*N1608)</f>
        <v>9029.95682722073</v>
      </c>
      <c r="AM1608" s="30" t="n">
        <f aca="false">5205.907083+122.0638992*I1608+13.609808*(N1608/1000)-1.245906883*AD1608+0.7746840854*AE1608-134.2474226*AC1608-1547.125689*IF(AND(B1608&gt;=DATE(2020,3,20),B1608&lt;=DATE(2020,6,26)),1,0)</f>
        <v>9186.2943788156</v>
      </c>
      <c r="AN1608" s="30" t="n">
        <f aca="false">IF(ISNUMBER(C1609),C1609,AN1609)-0.8328750492*(AD1610-AD1609)+3.274150872*(AE1610-AE1609)+0.7954612886*((IF(ISNUMBER(C1609),C1609,AN1609)-IF(ISNUMBER(C1608),C1608,AN1608))-(-0.8328750492*(AD1609-AD1608)+3.274150872*(AE1609-AE1608)))-1.394571582*AO1609+0.4181414112*AO1608</f>
        <v>8386.66534458936</v>
      </c>
      <c r="AP1608" s="31" t="n">
        <f aca="false">AQ1608+AR1607+'ARIMAX(1,1,1) Model'!$C$19*(AR1607-AR1606)+'ARIMAX(1,1,1) Model'!$C$20*AS1607</f>
        <v>9224.41727026199</v>
      </c>
      <c r="AQ1608" s="31" t="n">
        <f aca="false">'ARIMAX(1,1,1) Model'!$C$6*I1608+'ARIMAX(1,1,1) Model'!$C$7*N1608/1000+'ARIMAX(1,1,1) Model'!$C$8*AD1608+'ARIMAX(1,1,1) Model'!$C$9*AE1608+'ARIMAX(1,1,1) Model'!$C$10*AC1608+'ARIMAX(1,1,1) Model'!$C$11*IF(AND(B1608&gt;='ARIMAX(1,1,1) Model'!$C$25,B1608&lt;='ARIMAX(1,1,1) Model'!$C$26),1,0)+'ARIMAX(1,1,1) Model'!$C$12*E1608/1000+'ARIMAX(1,1,1) Model'!$C$13*V1608+'ARIMAX(1,1,1) Model'!$C$14*A1608+'ARIMAX(1,1,1) Model'!$C$15*SIN(2*PI()*A1608/'ARIMAX(1,1,1) Model'!$C$24)+'ARIMAX(1,1,1) Model'!$C$16*COS(2*PI()*A1608/'ARIMAX(1,1,1) Model'!$C$24)+'ARIMAX(1,1,1) Model'!$C$17*SIN(4*PI()*A1608/'ARIMAX(1,1,1) Model'!$C$24)+'ARIMAX(1,1,1) Model'!$C$18*COS(4*PI()*A1608/'ARIMAX(1,1,1) Model'!$C$24)</f>
        <v>2526.69469747229</v>
      </c>
      <c r="AR1608" s="31" t="n">
        <f aca="false">IF(ISNUMBER(C1608),C1608,AP1608)-AQ1608</f>
        <v>6807.30530252771</v>
      </c>
      <c r="AS1608" s="31" t="n">
        <f aca="false">IF(ISNUMBER(C1608),C1608-AP1608,0)</f>
        <v>109.582729738015</v>
      </c>
      <c r="AT1608" s="32"/>
      <c r="AU1608" s="33"/>
      <c r="AV1608" s="33"/>
      <c r="AW1608" s="31"/>
      <c r="AX1608" s="31"/>
    </row>
    <row r="1609" customFormat="false" ht="16.5" hidden="false" customHeight="true" outlineLevel="0" collapsed="false">
      <c r="A1609" s="23" t="n">
        <v>1608</v>
      </c>
      <c r="B1609" s="24" t="n">
        <v>44526</v>
      </c>
      <c r="C1609" s="34" t="n">
        <v>8796</v>
      </c>
      <c r="D1609" s="25" t="n">
        <v>4667.43</v>
      </c>
      <c r="E1609" s="25" t="n">
        <v>224000</v>
      </c>
      <c r="F1609" s="25" t="n">
        <v>2004336</v>
      </c>
      <c r="G1609" s="25" t="n">
        <v>77.7933333333333</v>
      </c>
      <c r="H1609" s="25" t="n">
        <v>80.238</v>
      </c>
      <c r="I1609" s="25" t="n">
        <v>3.395</v>
      </c>
      <c r="J1609" s="25" t="n">
        <v>23982.379</v>
      </c>
      <c r="K1609" s="25" t="n">
        <v>424574</v>
      </c>
      <c r="L1609" s="25" t="n">
        <v>508</v>
      </c>
      <c r="M1609" s="25" t="n">
        <v>13.156</v>
      </c>
      <c r="N1609" s="25" t="n">
        <v>270461</v>
      </c>
      <c r="O1609" s="25" t="n">
        <v>16489.6</v>
      </c>
      <c r="P1609" s="25" t="n">
        <v>4388617</v>
      </c>
      <c r="Q1609" s="25" t="n">
        <v>294000</v>
      </c>
      <c r="R1609" s="25" t="n">
        <v>22042</v>
      </c>
      <c r="S1609" s="25" t="n">
        <v>15.243</v>
      </c>
      <c r="T1609" s="25" t="n">
        <v>146.5</v>
      </c>
      <c r="U1609" s="25" t="n">
        <v>16</v>
      </c>
      <c r="V1609" s="25" t="n">
        <v>90.4</v>
      </c>
      <c r="W1609" s="25" t="n">
        <v>115.00728</v>
      </c>
      <c r="X1609" s="25" t="n">
        <v>5.4835694</v>
      </c>
      <c r="Y1609" s="25" t="n">
        <v>5.65346670150757</v>
      </c>
      <c r="Z1609" s="25" t="n">
        <v>71.5424728393555</v>
      </c>
      <c r="AA1609" s="25" t="n">
        <v>331840</v>
      </c>
      <c r="AB1609" s="26" t="n">
        <v>32.34</v>
      </c>
      <c r="AC1609" s="27" t="n">
        <v>1</v>
      </c>
      <c r="AD1609" s="28" t="n">
        <v>113.2</v>
      </c>
      <c r="AE1609" s="28" t="n">
        <v>2.4</v>
      </c>
      <c r="AF1609" s="27"/>
      <c r="AG1609" s="29" t="n">
        <f aca="false">6753.47943187+0.36116788*I1609+0.01252571*N1609-22.85359542*V1609+0.00407811*AA1609-0.00067349*E1609</f>
        <v>9278.8748855646</v>
      </c>
      <c r="AH1609" s="29" t="n">
        <f aca="false">A1609*'Simple Linear Regression'!$B$18+'Simple Linear Regression'!$B$17</f>
        <v>9257.01997785831</v>
      </c>
      <c r="AI1609" s="29" t="n">
        <f aca="false">7491.3971+0.0137554*N1609-0.00058829*E1609-34.3283*V1609+0.30565*L1609+54.6031*M1609</f>
        <v>8850.269643</v>
      </c>
      <c r="AJ1609" s="29" t="n">
        <f aca="false">7491.3971-0.00058829*E1609+0.30565*L1609+54.6031*M1609+0.0137554*N1609-34.3283*V1609</f>
        <v>8850.269643</v>
      </c>
      <c r="AK1609" s="30" t="n">
        <f aca="false">11611.58410651-152.38769329*I883+0.00324611*N883-2.92151591*V883-0.00770426*AA883-0.00077781*E883</f>
        <v>9168.0597159568</v>
      </c>
      <c r="AL1609" s="29" t="n">
        <f aca="false">2192.59+2373.87*I1609+0.0316653*N1609-15.7623*V1609+0.00202406*AA1609-0.000740146*E1609-0.00963493*(I1609*N1609)</f>
        <v>9050.12863443165</v>
      </c>
      <c r="AM1609" s="30" t="n">
        <f aca="false">5205.907083+122.0638992*I1609+13.609808*(N1609/1000)-1.245906883*AD1609+0.7746840854*AE1609-134.2474226*AC1609-1547.125689*IF(AND(B1609&gt;=DATE(2020,3,20),B1609&lt;=DATE(2020,6,26)),1,0)</f>
        <v>9027.81146232136</v>
      </c>
      <c r="AN1609" s="30" t="n">
        <f aca="false">IF(ISNUMBER(C1610),C1610,AN1610)-0.8328750492*(AD1611-AD1610)+3.274150872*(AE1611-AE1610)+0.7954612886*((IF(ISNUMBER(C1610),C1610,AN1610)-IF(ISNUMBER(C1609),C1609,AN1609))-(-0.8328750492*(AD1610-AD1609)+3.274150872*(AE1610-AE1609)))-1.394571582*AO1610+0.4181414112*AO1609</f>
        <v>9113.62802389673</v>
      </c>
      <c r="AP1609" s="31" t="n">
        <f aca="false">AQ1609+AR1608+'ARIMAX(1,1,1) Model'!$C$19*(AR1608-AR1607)+'ARIMAX(1,1,1) Model'!$C$20*AS1608</f>
        <v>9126.62360635011</v>
      </c>
      <c r="AQ1609" s="31" t="n">
        <f aca="false">'ARIMAX(1,1,1) Model'!$C$6*I1609+'ARIMAX(1,1,1) Model'!$C$7*N1609/1000+'ARIMAX(1,1,1) Model'!$C$8*AD1609+'ARIMAX(1,1,1) Model'!$C$9*AE1609+'ARIMAX(1,1,1) Model'!$C$10*AC1609+'ARIMAX(1,1,1) Model'!$C$11*IF(AND(B1609&gt;='ARIMAX(1,1,1) Model'!$C$25,B1609&lt;='ARIMAX(1,1,1) Model'!$C$26),1,0)+'ARIMAX(1,1,1) Model'!$C$12*E1609/1000+'ARIMAX(1,1,1) Model'!$C$13*V1609+'ARIMAX(1,1,1) Model'!$C$14*A1609+'ARIMAX(1,1,1) Model'!$C$15*SIN(2*PI()*A1609/'ARIMAX(1,1,1) Model'!$C$24)+'ARIMAX(1,1,1) Model'!$C$16*COS(2*PI()*A1609/'ARIMAX(1,1,1) Model'!$C$24)+'ARIMAX(1,1,1) Model'!$C$17*SIN(4*PI()*A1609/'ARIMAX(1,1,1) Model'!$C$24)+'ARIMAX(1,1,1) Model'!$C$18*COS(4*PI()*A1609/'ARIMAX(1,1,1) Model'!$C$24)</f>
        <v>2409.16863733702</v>
      </c>
      <c r="AR1609" s="31" t="n">
        <f aca="false">IF(ISNUMBER(C1609),C1609,AP1609)-AQ1609</f>
        <v>6386.83136266298</v>
      </c>
      <c r="AS1609" s="31" t="n">
        <f aca="false">IF(ISNUMBER(C1609),C1609-AP1609,0)</f>
        <v>-330.623606350111</v>
      </c>
      <c r="AT1609" s="32"/>
      <c r="AU1609" s="33"/>
      <c r="AV1609" s="33"/>
      <c r="AW1609" s="31"/>
      <c r="AX1609" s="31"/>
    </row>
    <row r="1610" customFormat="false" ht="16.5" hidden="false" customHeight="true" outlineLevel="0" collapsed="false">
      <c r="A1610" s="23" t="n">
        <v>1609</v>
      </c>
      <c r="B1610" s="24" t="n">
        <v>44533</v>
      </c>
      <c r="C1610" s="34" t="n">
        <v>8963</v>
      </c>
      <c r="D1610" s="25" t="n">
        <v>4570.168</v>
      </c>
      <c r="E1610" s="25" t="n">
        <v>221000</v>
      </c>
      <c r="F1610" s="25" t="n">
        <v>2033775.14285714</v>
      </c>
      <c r="G1610" s="25" t="n">
        <v>66.89</v>
      </c>
      <c r="H1610" s="25" t="n">
        <v>71</v>
      </c>
      <c r="I1610" s="25" t="n">
        <v>3.38</v>
      </c>
      <c r="J1610" s="25" t="n">
        <v>23982.379</v>
      </c>
      <c r="K1610" s="25" t="n">
        <v>424574</v>
      </c>
      <c r="L1610" s="25" t="n">
        <v>508</v>
      </c>
      <c r="M1610" s="25" t="n">
        <v>13.156</v>
      </c>
      <c r="N1610" s="25" t="n">
        <v>270461</v>
      </c>
      <c r="O1610" s="25" t="n">
        <v>16489.6</v>
      </c>
      <c r="P1610" s="25" t="n">
        <v>4388617</v>
      </c>
      <c r="Q1610" s="25" t="n">
        <v>294000</v>
      </c>
      <c r="R1610" s="25" t="n">
        <v>22042</v>
      </c>
      <c r="S1610" s="25" t="n">
        <v>15.243</v>
      </c>
      <c r="T1610" s="25" t="n">
        <v>146.5</v>
      </c>
      <c r="U1610" s="25" t="n">
        <v>16</v>
      </c>
      <c r="V1610" s="25" t="n">
        <v>90.4</v>
      </c>
      <c r="W1610" s="25" t="n">
        <v>116.110325</v>
      </c>
      <c r="X1610" s="25" t="n">
        <v>5.4835694</v>
      </c>
      <c r="Y1610" s="25" t="n">
        <v>5.65346670150757</v>
      </c>
      <c r="Z1610" s="25" t="n">
        <v>71.5424728393555</v>
      </c>
      <c r="AA1610" s="25" t="n">
        <v>331840</v>
      </c>
      <c r="AB1610" s="26" t="n">
        <v>32.34</v>
      </c>
      <c r="AC1610" s="27" t="n">
        <v>0</v>
      </c>
      <c r="AD1610" s="28" t="n">
        <v>113</v>
      </c>
      <c r="AE1610" s="28" t="n">
        <v>1.1</v>
      </c>
      <c r="AF1610" s="27"/>
      <c r="AG1610" s="29" t="n">
        <f aca="false">6753.47943187+0.36116788*I1610+0.01252571*N1610-22.85359542*V1610+0.00407811*AA1610-0.00067349*E1610</f>
        <v>9280.8899380464</v>
      </c>
      <c r="AH1610" s="29" t="n">
        <f aca="false">A1610*'Simple Linear Regression'!$B$18+'Simple Linear Regression'!$B$17</f>
        <v>9257.87301494222</v>
      </c>
      <c r="AI1610" s="29" t="n">
        <f aca="false">7491.3971+0.0137554*N1610-0.00058829*E1610-34.3283*V1610+0.30565*L1610+54.6031*M1610</f>
        <v>8852.034513</v>
      </c>
      <c r="AJ1610" s="29" t="n">
        <f aca="false">7491.3971-0.00058829*E1610+0.30565*L1610+54.6031*M1610+0.0137554*N1610-34.3283*V1610</f>
        <v>8852.034513</v>
      </c>
      <c r="AK1610" s="30" t="n">
        <f aca="false">11611.58410651-152.38769329*I884+0.00324611*N884-2.92151591*V884-0.00770426*AA884-0.00077781*E884</f>
        <v>9153.04636434663</v>
      </c>
      <c r="AL1610" s="29" t="n">
        <f aca="false">2192.59+2373.87*I1610+0.0316653*N1610-15.7623*V1610+0.00202406*AA1610-0.000740146*E1610-0.00963493*(I1610*N1610)</f>
        <v>9055.8291144726</v>
      </c>
      <c r="AM1610" s="30" t="n">
        <f aca="false">5205.907083+122.0638992*I1610+13.609808*(N1610/1000)-1.245906883*AD1610+0.7746840854*AE1610-134.2474226*AC1610-1547.125689*IF(AND(B1610&gt;=DATE(2020,3,20),B1610&lt;=DATE(2020,6,26)),1,0)</f>
        <v>9159.47001849894</v>
      </c>
      <c r="AN1610" s="30" t="n">
        <f aca="false">IF(ISNUMBER(C1611),C1611,AN1611)-0.8328750492*(AD1612-AD1611)+3.274150872*(AE1612-AE1611)+0.7954612886*((IF(ISNUMBER(C1611),C1611,AN1611)-IF(ISNUMBER(C1610),C1610,AN1610))-(-0.8328750492*(AD1611-AD1610)+3.274150872*(AE1611-AE1610)))-1.394571582*AO1611+0.4181414112*AO1610</f>
        <v>9876.17418058439</v>
      </c>
      <c r="AP1610" s="31" t="n">
        <f aca="false">AQ1610+AR1609+'ARIMAX(1,1,1) Model'!$C$19*(AR1609-AR1608)+'ARIMAX(1,1,1) Model'!$C$20*AS1609</f>
        <v>9136.79710652241</v>
      </c>
      <c r="AQ1610" s="31" t="n">
        <f aca="false">'ARIMAX(1,1,1) Model'!$C$6*I1610+'ARIMAX(1,1,1) Model'!$C$7*N1610/1000+'ARIMAX(1,1,1) Model'!$C$8*AD1610+'ARIMAX(1,1,1) Model'!$C$9*AE1610+'ARIMAX(1,1,1) Model'!$C$10*AC1610+'ARIMAX(1,1,1) Model'!$C$11*IF(AND(B1610&gt;='ARIMAX(1,1,1) Model'!$C$25,B1610&lt;='ARIMAX(1,1,1) Model'!$C$26),1,0)+'ARIMAX(1,1,1) Model'!$C$12*E1610/1000+'ARIMAX(1,1,1) Model'!$C$13*V1610+'ARIMAX(1,1,1) Model'!$C$14*A1610+'ARIMAX(1,1,1) Model'!$C$15*SIN(2*PI()*A1610/'ARIMAX(1,1,1) Model'!$C$24)+'ARIMAX(1,1,1) Model'!$C$16*COS(2*PI()*A1610/'ARIMAX(1,1,1) Model'!$C$24)+'ARIMAX(1,1,1) Model'!$C$17*SIN(4*PI()*A1610/'ARIMAX(1,1,1) Model'!$C$24)+'ARIMAX(1,1,1) Model'!$C$18*COS(4*PI()*A1610/'ARIMAX(1,1,1) Model'!$C$24)</f>
        <v>2493.38640946226</v>
      </c>
      <c r="AR1610" s="31" t="n">
        <f aca="false">IF(ISNUMBER(C1610),C1610,AP1610)-AQ1610</f>
        <v>6469.61359053774</v>
      </c>
      <c r="AS1610" s="31" t="n">
        <f aca="false">IF(ISNUMBER(C1610),C1610-AP1610,0)</f>
        <v>-173.797106522412</v>
      </c>
      <c r="AT1610" s="32"/>
      <c r="AU1610" s="33"/>
      <c r="AV1610" s="33"/>
      <c r="AW1610" s="31"/>
      <c r="AX1610" s="31"/>
    </row>
    <row r="1611" customFormat="false" ht="16.5" hidden="false" customHeight="true" outlineLevel="0" collapsed="false">
      <c r="A1611" s="23" t="n">
        <v>1610</v>
      </c>
      <c r="B1611" s="24" t="n">
        <v>44540</v>
      </c>
      <c r="C1611" s="34" t="n">
        <v>9472</v>
      </c>
      <c r="D1611" s="25" t="n">
        <v>4671.82</v>
      </c>
      <c r="E1611" s="25" t="n">
        <v>206000</v>
      </c>
      <c r="F1611" s="25" t="n">
        <v>1800947</v>
      </c>
      <c r="G1611" s="25" t="n">
        <v>71.314</v>
      </c>
      <c r="H1611" s="25" t="n">
        <v>74.788</v>
      </c>
      <c r="I1611" s="25" t="n">
        <v>3.341</v>
      </c>
      <c r="J1611" s="25" t="n">
        <v>23982.379</v>
      </c>
      <c r="K1611" s="25" t="n">
        <v>429881</v>
      </c>
      <c r="L1611" s="25" t="n">
        <v>538</v>
      </c>
      <c r="M1611" s="25" t="n">
        <v>13.156</v>
      </c>
      <c r="N1611" s="25" t="n">
        <v>270461</v>
      </c>
      <c r="O1611" s="25" t="n">
        <v>16704.2</v>
      </c>
      <c r="P1611" s="25" t="n">
        <v>4388617</v>
      </c>
      <c r="Q1611" s="25" t="n">
        <v>294000</v>
      </c>
      <c r="R1611" s="25" t="n">
        <v>22042</v>
      </c>
      <c r="S1611" s="25" t="n">
        <v>15.243</v>
      </c>
      <c r="T1611" s="25" t="n">
        <v>146.5</v>
      </c>
      <c r="U1611" s="25" t="n">
        <v>16</v>
      </c>
      <c r="V1611" s="25" t="n">
        <v>87.2</v>
      </c>
      <c r="W1611" s="25" t="n">
        <v>116.18656</v>
      </c>
      <c r="X1611" s="25" t="n">
        <v>5.4835694</v>
      </c>
      <c r="Y1611" s="25" t="n">
        <v>5.65346670150757</v>
      </c>
      <c r="Z1611" s="25" t="n">
        <v>71.5424728393555</v>
      </c>
      <c r="AA1611" s="25" t="n">
        <v>331840</v>
      </c>
      <c r="AB1611" s="26" t="n">
        <v>33.23</v>
      </c>
      <c r="AC1611" s="27" t="n">
        <v>0</v>
      </c>
      <c r="AD1611" s="28" t="n">
        <v>115.6</v>
      </c>
      <c r="AE1611" s="28" t="n">
        <v>6.2</v>
      </c>
      <c r="AF1611" s="27"/>
      <c r="AG1611" s="29" t="n">
        <f aca="false">6753.47943187+0.36116788*I1611+0.01252571*N1611-22.85359542*V1611+0.00407811*AA1611-0.00067349*E1611</f>
        <v>9364.10970784308</v>
      </c>
      <c r="AH1611" s="29" t="n">
        <f aca="false">A1611*'Simple Linear Regression'!$B$18+'Simple Linear Regression'!$B$17</f>
        <v>9258.72605202612</v>
      </c>
      <c r="AI1611" s="29" t="n">
        <f aca="false">7491.3971+0.0137554*N1611-0.00058829*E1611-34.3283*V1611+0.30565*L1611+54.6031*M1611</f>
        <v>8979.878923</v>
      </c>
      <c r="AJ1611" s="29" t="n">
        <f aca="false">7491.3971-0.00058829*E1611+0.30565*L1611+54.6031*M1611+0.0137554*N1611-34.3283*V1611</f>
        <v>8979.878923</v>
      </c>
      <c r="AK1611" s="30" t="n">
        <f aca="false">11611.58410651-152.38769329*I885+0.00324611*N885-2.92151591*V885-0.00770426*AA885-0.00077781*E885</f>
        <v>9159.78426738739</v>
      </c>
      <c r="AL1611" s="29" t="n">
        <f aca="false">2192.59+2373.87*I1611+0.0316653*N1611-15.7623*V1611+0.00202406*AA1611-0.000740146*E1611-0.00963493*(I1611*N1611)</f>
        <v>9126.41877377907</v>
      </c>
      <c r="AM1611" s="30" t="n">
        <f aca="false">5205.907083+122.0638992*I1611+13.609808*(N1611/1000)-1.245906883*AD1611+0.7746840854*AE1611-134.2474226*AC1611-1547.125689*IF(AND(B1611&gt;=DATE(2020,3,20),B1611&lt;=DATE(2020,6,26)),1,0)</f>
        <v>9155.42105736988</v>
      </c>
      <c r="AN1611" s="30" t="n">
        <f aca="false">IF(ISNUMBER(C1612),C1612,AN1612)-0.8328750492*(AD1613-AD1612)+3.274150872*(AE1613-AE1612)+0.7954612886*((IF(ISNUMBER(C1612),C1612,AN1612)-IF(ISNUMBER(C1611),C1611,AN1611))-(-0.8328750492*(AD1612-AD1611)+3.274150872*(AE1612-AE1611)))-1.394571582*AO1612+0.4181414112*AO1611</f>
        <v>8543.41419375643</v>
      </c>
      <c r="AP1611" s="31" t="n">
        <f aca="false">AQ1611+AR1610+'ARIMAX(1,1,1) Model'!$C$19*(AR1610-AR1609)+'ARIMAX(1,1,1) Model'!$C$20*AS1610</f>
        <v>9083.20344947906</v>
      </c>
      <c r="AQ1611" s="31" t="n">
        <f aca="false">'ARIMAX(1,1,1) Model'!$C$6*I1611+'ARIMAX(1,1,1) Model'!$C$7*N1611/1000+'ARIMAX(1,1,1) Model'!$C$8*AD1611+'ARIMAX(1,1,1) Model'!$C$9*AE1611+'ARIMAX(1,1,1) Model'!$C$10*AC1611+'ARIMAX(1,1,1) Model'!$C$11*IF(AND(B1611&gt;='ARIMAX(1,1,1) Model'!$C$25,B1611&lt;='ARIMAX(1,1,1) Model'!$C$26),1,0)+'ARIMAX(1,1,1) Model'!$C$12*E1611/1000+'ARIMAX(1,1,1) Model'!$C$13*V1611+'ARIMAX(1,1,1) Model'!$C$14*A1611+'ARIMAX(1,1,1) Model'!$C$15*SIN(2*PI()*A1611/'ARIMAX(1,1,1) Model'!$C$24)+'ARIMAX(1,1,1) Model'!$C$16*COS(2*PI()*A1611/'ARIMAX(1,1,1) Model'!$C$24)+'ARIMAX(1,1,1) Model'!$C$17*SIN(4*PI()*A1611/'ARIMAX(1,1,1) Model'!$C$24)+'ARIMAX(1,1,1) Model'!$C$18*COS(4*PI()*A1611/'ARIMAX(1,1,1) Model'!$C$24)</f>
        <v>2449.08406618319</v>
      </c>
      <c r="AR1611" s="31" t="n">
        <f aca="false">IF(ISNUMBER(C1611),C1611,AP1611)-AQ1611</f>
        <v>7022.91593381681</v>
      </c>
      <c r="AS1611" s="31" t="n">
        <f aca="false">IF(ISNUMBER(C1611),C1611-AP1611,0)</f>
        <v>388.79655052094</v>
      </c>
      <c r="AT1611" s="32"/>
      <c r="AU1611" s="33"/>
      <c r="AV1611" s="33"/>
      <c r="AW1611" s="31"/>
      <c r="AX1611" s="31"/>
    </row>
    <row r="1612" customFormat="false" ht="16.5" hidden="false" customHeight="true" outlineLevel="0" collapsed="false">
      <c r="A1612" s="23" t="n">
        <v>1611</v>
      </c>
      <c r="B1612" s="24" t="n">
        <v>44547</v>
      </c>
      <c r="C1612" s="34" t="n">
        <v>8986</v>
      </c>
      <c r="D1612" s="25" t="n">
        <v>4660.444</v>
      </c>
      <c r="E1612" s="25" t="n">
        <v>227000</v>
      </c>
      <c r="F1612" s="25" t="n">
        <v>1918840.14285714</v>
      </c>
      <c r="G1612" s="25" t="n">
        <v>71.184</v>
      </c>
      <c r="H1612" s="25" t="n">
        <v>73.762</v>
      </c>
      <c r="I1612" s="25" t="n">
        <v>3.315</v>
      </c>
      <c r="J1612" s="25" t="n">
        <v>23982.379</v>
      </c>
      <c r="K1612" s="25" t="n">
        <v>429881</v>
      </c>
      <c r="L1612" s="25" t="n">
        <v>538</v>
      </c>
      <c r="M1612" s="25" t="n">
        <v>13.37</v>
      </c>
      <c r="N1612" s="25" t="n">
        <v>277877</v>
      </c>
      <c r="O1612" s="25" t="n">
        <v>16704.2</v>
      </c>
      <c r="P1612" s="25" t="n">
        <v>4447135</v>
      </c>
      <c r="Q1612" s="25" t="n">
        <v>294000</v>
      </c>
      <c r="R1612" s="25" t="n">
        <v>22042</v>
      </c>
      <c r="S1612" s="25" t="n">
        <v>15.243</v>
      </c>
      <c r="T1612" s="25" t="n">
        <v>146.5</v>
      </c>
      <c r="U1612" s="25" t="n">
        <v>16</v>
      </c>
      <c r="V1612" s="25" t="n">
        <v>87.2</v>
      </c>
      <c r="W1612" s="25" t="n">
        <v>115.76054</v>
      </c>
      <c r="X1612" s="25" t="n">
        <v>5.4835694</v>
      </c>
      <c r="Y1612" s="25" t="n">
        <v>6</v>
      </c>
      <c r="Z1612" s="25" t="n">
        <v>71.5424728393555</v>
      </c>
      <c r="AA1612" s="25" t="n">
        <v>331840</v>
      </c>
      <c r="AB1612" s="26" t="n">
        <v>33.23</v>
      </c>
      <c r="AC1612" s="27" t="n">
        <v>0</v>
      </c>
      <c r="AD1612" s="28" t="n">
        <v>101.4</v>
      </c>
      <c r="AE1612" s="28" t="n">
        <v>5.9</v>
      </c>
      <c r="AF1612" s="27"/>
      <c r="AG1612" s="29" t="n">
        <f aca="false">6753.47943187+0.36116788*I1612+0.01252571*N1612-22.85359542*V1612+0.00407811*AA1612-0.00067349*E1612</f>
        <v>9442.8476928382</v>
      </c>
      <c r="AH1612" s="29" t="n">
        <f aca="false">A1612*'Simple Linear Regression'!$B$18+'Simple Linear Regression'!$B$17</f>
        <v>9259.57908911002</v>
      </c>
      <c r="AI1612" s="29" t="n">
        <f aca="false">7491.3971+0.0137554*N1612-0.00058829*E1612-34.3283*V1612+0.30565*L1612+54.6031*M1612</f>
        <v>9081.2199428</v>
      </c>
      <c r="AJ1612" s="29" t="n">
        <f aca="false">7491.3971-0.00058829*E1612+0.30565*L1612+54.6031*M1612+0.0137554*N1612-34.3283*V1612</f>
        <v>9081.2199428</v>
      </c>
      <c r="AK1612" s="30" t="n">
        <f aca="false">11611.58410651-152.38769329*I886+0.00324611*N886-2.92151591*V886-0.00770426*AA886-0.00077781*E886</f>
        <v>9133.94342685228</v>
      </c>
      <c r="AL1612" s="29" t="n">
        <f aca="false">2192.59+2373.87*I1612+0.0316653*N1612-15.7623*V1612+0.00202406*AA1612-0.000740146*E1612-0.00963493*(I1612*N1612)</f>
        <v>9114.87214093285</v>
      </c>
      <c r="AM1612" s="30" t="n">
        <f aca="false">5205.907083+122.0638992*I1612+13.609808*(N1612/1000)-1.245906883*AD1612+0.7746840854*AE1612-134.2474226*AC1612-1547.125689*IF(AND(B1612&gt;=DATE(2020,3,20),B1612&lt;=DATE(2020,6,26)),1,0)</f>
        <v>9270.63720463166</v>
      </c>
      <c r="AN1612" s="30" t="n">
        <f aca="false">IF(ISNUMBER(C1613),C1613,AN1613)-0.8328750492*(AD1614-AD1613)+3.274150872*(AE1614-AE1613)+0.7954612886*((IF(ISNUMBER(C1613),C1613,AN1613)-IF(ISNUMBER(C1612),C1612,AN1612))-(-0.8328750492*(AD1613-AD1612)+3.274150872*(AE1613-AE1612)))-1.394571582*AO1613+0.4181414112*AO1612</f>
        <v>10415.5164884013</v>
      </c>
      <c r="AP1612" s="31" t="n">
        <f aca="false">AQ1612+AR1611+'ARIMAX(1,1,1) Model'!$C$19*(AR1611-AR1610)+'ARIMAX(1,1,1) Model'!$C$20*AS1611</f>
        <v>9132.25990242091</v>
      </c>
      <c r="AQ1612" s="31" t="n">
        <f aca="false">'ARIMAX(1,1,1) Model'!$C$6*I1612+'ARIMAX(1,1,1) Model'!$C$7*N1612/1000+'ARIMAX(1,1,1) Model'!$C$8*AD1612+'ARIMAX(1,1,1) Model'!$C$9*AE1612+'ARIMAX(1,1,1) Model'!$C$10*AC1612+'ARIMAX(1,1,1) Model'!$C$11*IF(AND(B1612&gt;='ARIMAX(1,1,1) Model'!$C$25,B1612&lt;='ARIMAX(1,1,1) Model'!$C$26),1,0)+'ARIMAX(1,1,1) Model'!$C$12*E1612/1000+'ARIMAX(1,1,1) Model'!$C$13*V1612+'ARIMAX(1,1,1) Model'!$C$14*A1612+'ARIMAX(1,1,1) Model'!$C$15*SIN(2*PI()*A1612/'ARIMAX(1,1,1) Model'!$C$24)+'ARIMAX(1,1,1) Model'!$C$16*COS(2*PI()*A1612/'ARIMAX(1,1,1) Model'!$C$24)+'ARIMAX(1,1,1) Model'!$C$17*SIN(4*PI()*A1612/'ARIMAX(1,1,1) Model'!$C$24)+'ARIMAX(1,1,1) Model'!$C$18*COS(4*PI()*A1612/'ARIMAX(1,1,1) Model'!$C$24)</f>
        <v>2405.32883696994</v>
      </c>
      <c r="AR1612" s="31" t="n">
        <f aca="false">IF(ISNUMBER(C1612),C1612,AP1612)-AQ1612</f>
        <v>6580.67116303006</v>
      </c>
      <c r="AS1612" s="31" t="n">
        <f aca="false">IF(ISNUMBER(C1612),C1612-AP1612,0)</f>
        <v>-146.259902420912</v>
      </c>
      <c r="AT1612" s="32"/>
      <c r="AU1612" s="33"/>
      <c r="AV1612" s="33"/>
      <c r="AW1612" s="31"/>
      <c r="AX1612" s="31"/>
    </row>
    <row r="1613" customFormat="false" ht="16.5" hidden="false" customHeight="true" outlineLevel="0" collapsed="false">
      <c r="A1613" s="23" t="n">
        <v>1612</v>
      </c>
      <c r="B1613" s="24" t="n">
        <v>44554</v>
      </c>
      <c r="C1613" s="34" t="n">
        <v>9724</v>
      </c>
      <c r="D1613" s="25" t="n">
        <v>4659.9</v>
      </c>
      <c r="E1613" s="25" t="n">
        <v>215000</v>
      </c>
      <c r="F1613" s="25" t="n">
        <v>2048452</v>
      </c>
      <c r="G1613" s="25" t="n">
        <v>71.625</v>
      </c>
      <c r="H1613" s="25" t="n">
        <v>73.91</v>
      </c>
      <c r="I1613" s="25" t="n">
        <v>3.295</v>
      </c>
      <c r="J1613" s="25" t="n">
        <v>23982.379</v>
      </c>
      <c r="K1613" s="25" t="n">
        <v>429881</v>
      </c>
      <c r="L1613" s="25" t="n">
        <v>538</v>
      </c>
      <c r="M1613" s="25" t="n">
        <v>13.37</v>
      </c>
      <c r="N1613" s="25" t="n">
        <v>277877</v>
      </c>
      <c r="O1613" s="25" t="n">
        <v>16704.2</v>
      </c>
      <c r="P1613" s="25" t="n">
        <v>4447135</v>
      </c>
      <c r="Q1613" s="25" t="n">
        <v>294000</v>
      </c>
      <c r="R1613" s="25" t="n">
        <v>22042</v>
      </c>
      <c r="S1613" s="25" t="n">
        <v>15.243</v>
      </c>
      <c r="T1613" s="25" t="n">
        <v>146.5</v>
      </c>
      <c r="U1613" s="25" t="n">
        <v>16</v>
      </c>
      <c r="V1613" s="25" t="n">
        <v>87.2</v>
      </c>
      <c r="W1613" s="25" t="n">
        <v>116.00184</v>
      </c>
      <c r="X1613" s="25" t="n">
        <v>5.4835694</v>
      </c>
      <c r="Y1613" s="25" t="n">
        <v>6</v>
      </c>
      <c r="Z1613" s="25" t="n">
        <v>71.5424728393555</v>
      </c>
      <c r="AA1613" s="25" t="n">
        <v>331840</v>
      </c>
      <c r="AB1613" s="26" t="n">
        <v>33.23</v>
      </c>
      <c r="AC1613" s="27" t="n">
        <v>1</v>
      </c>
      <c r="AD1613" s="28" t="n">
        <v>139.4</v>
      </c>
      <c r="AE1613" s="28" t="n">
        <v>1.1</v>
      </c>
      <c r="AF1613" s="27"/>
      <c r="AG1613" s="29" t="n">
        <f aca="false">6753.47943187+0.36116788*I1613+0.01252571*N1613-22.85359542*V1613+0.00407811*AA1613-0.00067349*E1613</f>
        <v>9450.9223494806</v>
      </c>
      <c r="AH1613" s="29" t="n">
        <f aca="false">A1613*'Simple Linear Regression'!$B$18+'Simple Linear Regression'!$B$17</f>
        <v>9260.43212619393</v>
      </c>
      <c r="AI1613" s="29" t="n">
        <f aca="false">7491.3971+0.0137554*N1613-0.00058829*E1613-34.3283*V1613+0.30565*L1613+54.6031*M1613</f>
        <v>9088.2794228</v>
      </c>
      <c r="AJ1613" s="29" t="n">
        <f aca="false">7491.3971-0.00058829*E1613+0.30565*L1613+54.6031*M1613+0.0137554*N1613-34.3283*V1613</f>
        <v>9088.2794228</v>
      </c>
      <c r="AK1613" s="30" t="n">
        <f aca="false">11611.58410651-152.38769329*I887+0.00324611*N887-2.92151591*V887-0.00770426*AA887-0.00077781*E887</f>
        <v>9142.49300921007</v>
      </c>
      <c r="AL1613" s="29" t="n">
        <f aca="false">2192.59+2373.87*I1613+0.0316653*N1613-15.7623*V1613+0.00202406*AA1613-0.000740146*E1613-0.00963493*(I1613*N1613)</f>
        <v>9129.82300180505</v>
      </c>
      <c r="AM1613" s="30" t="n">
        <f aca="false">5205.907083+122.0638992*I1613+13.609808*(N1613/1000)-1.245906883*AD1613+0.7746840854*AE1613-134.2474226*AC1613-1547.125689*IF(AND(B1613&gt;=DATE(2020,3,20),B1613&lt;=DATE(2020,6,26)),1,0)</f>
        <v>9082.88555888374</v>
      </c>
      <c r="AN1613" s="30" t="n">
        <f aca="false">IF(ISNUMBER(C1614),C1614,AN1614)-0.8328750492*(AD1615-AD1614)+3.274150872*(AE1615-AE1614)+0.7954612886*((IF(ISNUMBER(C1614),C1614,AN1614)-IF(ISNUMBER(C1613),C1613,AN1613))-(-0.8328750492*(AD1614-AD1613)+3.274150872*(AE1614-AE1613)))-1.394571582*AO1614+0.4181414112*AO1613</f>
        <v>6795.18047989135</v>
      </c>
      <c r="AP1613" s="31" t="n">
        <f aca="false">AQ1613+AR1612+'ARIMAX(1,1,1) Model'!$C$19*(AR1612-AR1611)+'ARIMAX(1,1,1) Model'!$C$20*AS1612</f>
        <v>8956.80451643288</v>
      </c>
      <c r="AQ1613" s="31" t="n">
        <f aca="false">'ARIMAX(1,1,1) Model'!$C$6*I1613+'ARIMAX(1,1,1) Model'!$C$7*N1613/1000+'ARIMAX(1,1,1) Model'!$C$8*AD1613+'ARIMAX(1,1,1) Model'!$C$9*AE1613+'ARIMAX(1,1,1) Model'!$C$10*AC1613+'ARIMAX(1,1,1) Model'!$C$11*IF(AND(B1613&gt;='ARIMAX(1,1,1) Model'!$C$25,B1613&lt;='ARIMAX(1,1,1) Model'!$C$26),1,0)+'ARIMAX(1,1,1) Model'!$C$12*E1613/1000+'ARIMAX(1,1,1) Model'!$C$13*V1613+'ARIMAX(1,1,1) Model'!$C$14*A1613+'ARIMAX(1,1,1) Model'!$C$15*SIN(2*PI()*A1613/'ARIMAX(1,1,1) Model'!$C$24)+'ARIMAX(1,1,1) Model'!$C$16*COS(2*PI()*A1613/'ARIMAX(1,1,1) Model'!$C$24)+'ARIMAX(1,1,1) Model'!$C$17*SIN(4*PI()*A1613/'ARIMAX(1,1,1) Model'!$C$24)+'ARIMAX(1,1,1) Model'!$C$18*COS(4*PI()*A1613/'ARIMAX(1,1,1) Model'!$C$24)</f>
        <v>2287.62008976706</v>
      </c>
      <c r="AR1613" s="31" t="n">
        <f aca="false">IF(ISNUMBER(C1613),C1613,AP1613)-AQ1613</f>
        <v>7436.37991023294</v>
      </c>
      <c r="AS1613" s="31" t="n">
        <f aca="false">IF(ISNUMBER(C1613),C1613-AP1613,0)</f>
        <v>767.195483567124</v>
      </c>
      <c r="AT1613" s="32"/>
      <c r="AU1613" s="33"/>
      <c r="AV1613" s="33"/>
      <c r="AW1613" s="31"/>
      <c r="AX1613" s="31"/>
    </row>
    <row r="1614" customFormat="false" ht="16.5" hidden="false" customHeight="true" outlineLevel="0" collapsed="false">
      <c r="A1614" s="23" t="n">
        <v>1613</v>
      </c>
      <c r="B1614" s="24" t="n">
        <v>44561</v>
      </c>
      <c r="C1614" s="34" t="n">
        <v>8172</v>
      </c>
      <c r="D1614" s="25" t="n">
        <v>4783.102</v>
      </c>
      <c r="E1614" s="25" t="n">
        <v>217000</v>
      </c>
      <c r="F1614" s="25" t="n">
        <v>1923144.57142857</v>
      </c>
      <c r="G1614" s="25" t="n">
        <v>76.048</v>
      </c>
      <c r="H1614" s="25" t="n">
        <v>78.16</v>
      </c>
      <c r="I1614" s="25" t="n">
        <v>3.275</v>
      </c>
      <c r="J1614" s="25" t="n">
        <v>23982.379</v>
      </c>
      <c r="K1614" s="25" t="n">
        <v>429881</v>
      </c>
      <c r="L1614" s="25" t="n">
        <v>538</v>
      </c>
      <c r="M1614" s="25" t="n">
        <v>13.37</v>
      </c>
      <c r="N1614" s="25" t="n">
        <v>277877</v>
      </c>
      <c r="O1614" s="25" t="n">
        <v>16704.2</v>
      </c>
      <c r="P1614" s="25" t="n">
        <v>4447135</v>
      </c>
      <c r="Q1614" s="25" t="n">
        <v>294000</v>
      </c>
      <c r="R1614" s="25" t="n">
        <v>22042</v>
      </c>
      <c r="S1614" s="25" t="n">
        <v>15.243</v>
      </c>
      <c r="T1614" s="25" t="n">
        <v>146.5</v>
      </c>
      <c r="U1614" s="25" t="n">
        <v>16</v>
      </c>
      <c r="V1614" s="25" t="n">
        <v>87.2</v>
      </c>
      <c r="W1614" s="25" t="n">
        <v>115.850075</v>
      </c>
      <c r="X1614" s="25" t="n">
        <v>5.4835694</v>
      </c>
      <c r="Y1614" s="25" t="n">
        <v>6</v>
      </c>
      <c r="Z1614" s="25" t="n">
        <v>71.5424728393555</v>
      </c>
      <c r="AA1614" s="25" t="n">
        <v>331840</v>
      </c>
      <c r="AB1614" s="26" t="n">
        <v>33.23</v>
      </c>
      <c r="AC1614" s="27" t="n">
        <v>1</v>
      </c>
      <c r="AD1614" s="28" t="n">
        <v>99.7</v>
      </c>
      <c r="AE1614" s="28" t="n">
        <v>11.4</v>
      </c>
      <c r="AF1614" s="27"/>
      <c r="AG1614" s="29" t="n">
        <f aca="false">6753.47943187+0.36116788*I1614+0.01252571*N1614-22.85359542*V1614+0.00407811*AA1614-0.00067349*E1614</f>
        <v>9449.568146123</v>
      </c>
      <c r="AH1614" s="29" t="n">
        <f aca="false">A1614*'Simple Linear Regression'!$B$18+'Simple Linear Regression'!$B$17</f>
        <v>9261.28516327783</v>
      </c>
      <c r="AI1614" s="29" t="n">
        <f aca="false">7491.3971+0.0137554*N1614-0.00058829*E1614-34.3283*V1614+0.30565*L1614+54.6031*M1614</f>
        <v>9087.1028428</v>
      </c>
      <c r="AJ1614" s="29" t="n">
        <f aca="false">7491.3971-0.00058829*E1614+0.30565*L1614+54.6031*M1614+0.0137554*N1614-34.3283*V1614</f>
        <v>9087.1028428</v>
      </c>
      <c r="AK1614" s="30" t="n">
        <f aca="false">11611.58410651-152.38769329*I888+0.00324611*N888-2.92151591*V888-0.00770426*AA888-0.00077781*E888</f>
        <v>9113.58706694167</v>
      </c>
      <c r="AL1614" s="29" t="n">
        <f aca="false">2192.59+2373.87*I1614+0.0316653*N1614-15.7623*V1614+0.00202406*AA1614-0.000740146*E1614-0.00963493*(I1614*N1614)</f>
        <v>9134.41181867725</v>
      </c>
      <c r="AM1614" s="30" t="n">
        <f aca="false">5205.907083+122.0638992*I1614+13.609808*(N1614/1000)-1.245906883*AD1614+0.7746840854*AE1614-134.2474226*AC1614-1547.125689*IF(AND(B1614&gt;=DATE(2020,3,20),B1614&lt;=DATE(2020,6,26)),1,0)</f>
        <v>9137.88603023446</v>
      </c>
      <c r="AN1614" s="30" t="n">
        <f aca="false">IF(ISNUMBER(C1615),C1615,AN1615)-0.8328750492*(AD1616-AD1615)+3.274150872*(AE1616-AE1615)+0.7954612886*((IF(ISNUMBER(C1615),C1615,AN1615)-IF(ISNUMBER(C1614),C1614,AN1614))-(-0.8328750492*(AD1615-AD1614)+3.274150872*(AE1615-AE1614)))-1.394571582*AO1615+0.4181414112*AO1614</f>
        <v>7757.48194571546</v>
      </c>
      <c r="AP1614" s="31" t="n">
        <f aca="false">AQ1614+AR1613+'ARIMAX(1,1,1) Model'!$C$19*(AR1613-AR1612)+'ARIMAX(1,1,1) Model'!$C$20*AS1613</f>
        <v>9095.92810854891</v>
      </c>
      <c r="AQ1614" s="31" t="n">
        <f aca="false">'ARIMAX(1,1,1) Model'!$C$6*I1614+'ARIMAX(1,1,1) Model'!$C$7*N1614/1000+'ARIMAX(1,1,1) Model'!$C$8*AD1614+'ARIMAX(1,1,1) Model'!$C$9*AE1614+'ARIMAX(1,1,1) Model'!$C$10*AC1614+'ARIMAX(1,1,1) Model'!$C$11*IF(AND(B1614&gt;='ARIMAX(1,1,1) Model'!$C$25,B1614&lt;='ARIMAX(1,1,1) Model'!$C$26),1,0)+'ARIMAX(1,1,1) Model'!$C$12*E1614/1000+'ARIMAX(1,1,1) Model'!$C$13*V1614+'ARIMAX(1,1,1) Model'!$C$14*A1614+'ARIMAX(1,1,1) Model'!$C$15*SIN(2*PI()*A1614/'ARIMAX(1,1,1) Model'!$C$24)+'ARIMAX(1,1,1) Model'!$C$16*COS(2*PI()*A1614/'ARIMAX(1,1,1) Model'!$C$24)+'ARIMAX(1,1,1) Model'!$C$17*SIN(4*PI()*A1614/'ARIMAX(1,1,1) Model'!$C$24)+'ARIMAX(1,1,1) Model'!$C$18*COS(4*PI()*A1614/'ARIMAX(1,1,1) Model'!$C$24)</f>
        <v>2266.62950470385</v>
      </c>
      <c r="AR1614" s="31" t="n">
        <f aca="false">IF(ISNUMBER(C1614),C1614,AP1614)-AQ1614</f>
        <v>5905.37049529615</v>
      </c>
      <c r="AS1614" s="31" t="n">
        <f aca="false">IF(ISNUMBER(C1614),C1614-AP1614,0)</f>
        <v>-923.928108548906</v>
      </c>
      <c r="AT1614" s="32"/>
      <c r="AU1614" s="33"/>
      <c r="AV1614" s="33"/>
      <c r="AW1614" s="31"/>
      <c r="AX1614" s="31"/>
    </row>
    <row r="1615" customFormat="false" ht="16.5" hidden="false" customHeight="true" outlineLevel="0" collapsed="false">
      <c r="A1615" s="23" t="n">
        <v>1614</v>
      </c>
      <c r="B1615" s="24" t="n">
        <v>44568</v>
      </c>
      <c r="C1615" s="34" t="n">
        <v>7906</v>
      </c>
      <c r="D1615" s="25" t="n">
        <v>4732.752</v>
      </c>
      <c r="E1615" s="25" t="n">
        <v>229000</v>
      </c>
      <c r="F1615" s="25" t="n">
        <v>1685963.42857143</v>
      </c>
      <c r="G1615" s="25" t="n">
        <v>77.858</v>
      </c>
      <c r="H1615" s="25" t="n">
        <v>80.502</v>
      </c>
      <c r="I1615" s="25" t="n">
        <v>3.281</v>
      </c>
      <c r="J1615" s="25" t="n">
        <v>23982.379</v>
      </c>
      <c r="K1615" s="25" t="n">
        <v>429881</v>
      </c>
      <c r="L1615" s="25" t="n">
        <v>560</v>
      </c>
      <c r="M1615" s="25" t="n">
        <v>13.37</v>
      </c>
      <c r="N1615" s="25" t="n">
        <v>277877</v>
      </c>
      <c r="O1615" s="25" t="n">
        <v>16849.8</v>
      </c>
      <c r="P1615" s="25" t="n">
        <v>4447135</v>
      </c>
      <c r="Q1615" s="25" t="n">
        <v>294000</v>
      </c>
      <c r="R1615" s="25" t="n">
        <v>22042</v>
      </c>
      <c r="S1615" s="25" t="n">
        <v>15.243</v>
      </c>
      <c r="T1615" s="25" t="n">
        <v>146.5</v>
      </c>
      <c r="U1615" s="25" t="n">
        <v>16</v>
      </c>
      <c r="V1615" s="25" t="n">
        <v>86.1</v>
      </c>
      <c r="W1615" s="25" t="n">
        <v>115.3846</v>
      </c>
      <c r="X1615" s="25" t="n">
        <v>5.4835694</v>
      </c>
      <c r="Y1615" s="25" t="n">
        <v>6</v>
      </c>
      <c r="Z1615" s="25" t="n">
        <v>71.5424728393555</v>
      </c>
      <c r="AA1615" s="25" t="n">
        <v>331840</v>
      </c>
      <c r="AB1615" s="26" t="n">
        <v>33.41</v>
      </c>
      <c r="AC1615" s="27" t="n">
        <v>1</v>
      </c>
      <c r="AD1615" s="28" t="n">
        <v>173.7</v>
      </c>
      <c r="AE1615" s="28" t="n">
        <v>3</v>
      </c>
      <c r="AF1615" s="27"/>
      <c r="AG1615" s="29" t="n">
        <f aca="false">6753.47943187+0.36116788*I1615+0.01252571*N1615-22.85359542*V1615+0.00407811*AA1615-0.00067349*E1615</f>
        <v>9466.62738809228</v>
      </c>
      <c r="AH1615" s="29" t="n">
        <f aca="false">A1615*'Simple Linear Regression'!$B$18+'Simple Linear Regression'!$B$17</f>
        <v>9262.13820036174</v>
      </c>
      <c r="AI1615" s="29" t="n">
        <f aca="false">7491.3971+0.0137554*N1615-0.00058829*E1615-34.3283*V1615+0.30565*L1615+54.6031*M1615</f>
        <v>9124.5287928</v>
      </c>
      <c r="AJ1615" s="29" t="n">
        <f aca="false">7491.3971-0.00058829*E1615+0.30565*L1615+54.6031*M1615+0.0137554*N1615-34.3283*V1615</f>
        <v>9124.5287928</v>
      </c>
      <c r="AK1615" s="30" t="n">
        <f aca="false">11611.58410651-152.38769329*I889+0.00324611*N889-2.92151591*V889-0.00770426*AA889-0.00077781*E889</f>
        <v>9121.49736538338</v>
      </c>
      <c r="AL1615" s="29" t="n">
        <f aca="false">2192.59+2373.87*I1615+0.0316653*N1615-15.7623*V1615+0.00202406*AA1615-0.000740146*E1615-0.00963493*(I1615*N1615)</f>
        <v>9141.04786401559</v>
      </c>
      <c r="AM1615" s="30" t="n">
        <f aca="false">5205.907083+122.0638992*I1615+13.609808*(N1615/1000)-1.245906883*AD1615+0.7746840854*AE1615-134.2474226*AC1615-1547.125689*IF(AND(B1615&gt;=DATE(2020,3,20),B1615&lt;=DATE(2020,6,26)),1,0)</f>
        <v>9039.9139579703</v>
      </c>
      <c r="AN1615" s="30" t="n">
        <f aca="false">IF(ISNUMBER(C1616),C1616,AN1616)-0.8328750492*(AD1617-AD1616)+3.274150872*(AE1617-AE1616)+0.7954612886*((IF(ISNUMBER(C1616),C1616,AN1616)-IF(ISNUMBER(C1615),C1615,AN1615))-(-0.8328750492*(AD1616-AD1615)+3.274150872*(AE1616-AE1615)))-1.394571582*AO1616+0.4181414112*AO1615</f>
        <v>8470.28075651289</v>
      </c>
      <c r="AP1615" s="31" t="n">
        <f aca="false">AQ1615+AR1614+'ARIMAX(1,1,1) Model'!$C$19*(AR1614-AR1613)+'ARIMAX(1,1,1) Model'!$C$20*AS1614</f>
        <v>8823.03855184123</v>
      </c>
      <c r="AQ1615" s="31" t="n">
        <f aca="false">'ARIMAX(1,1,1) Model'!$C$6*I1615+'ARIMAX(1,1,1) Model'!$C$7*N1615/1000+'ARIMAX(1,1,1) Model'!$C$8*AD1615+'ARIMAX(1,1,1) Model'!$C$9*AE1615+'ARIMAX(1,1,1) Model'!$C$10*AC1615+'ARIMAX(1,1,1) Model'!$C$11*IF(AND(B1615&gt;='ARIMAX(1,1,1) Model'!$C$25,B1615&lt;='ARIMAX(1,1,1) Model'!$C$26),1,0)+'ARIMAX(1,1,1) Model'!$C$12*E1615/1000+'ARIMAX(1,1,1) Model'!$C$13*V1615+'ARIMAX(1,1,1) Model'!$C$14*A1615+'ARIMAX(1,1,1) Model'!$C$15*SIN(2*PI()*A1615/'ARIMAX(1,1,1) Model'!$C$24)+'ARIMAX(1,1,1) Model'!$C$16*COS(2*PI()*A1615/'ARIMAX(1,1,1) Model'!$C$24)+'ARIMAX(1,1,1) Model'!$C$17*SIN(4*PI()*A1615/'ARIMAX(1,1,1) Model'!$C$24)+'ARIMAX(1,1,1) Model'!$C$18*COS(4*PI()*A1615/'ARIMAX(1,1,1) Model'!$C$24)</f>
        <v>2235.37748666257</v>
      </c>
      <c r="AR1615" s="31" t="n">
        <f aca="false">IF(ISNUMBER(C1615),C1615,AP1615)-AQ1615</f>
        <v>5670.62251333743</v>
      </c>
      <c r="AS1615" s="31" t="n">
        <f aca="false">IF(ISNUMBER(C1615),C1615-AP1615,0)</f>
        <v>-917.038551841233</v>
      </c>
      <c r="AT1615" s="32"/>
      <c r="AU1615" s="33"/>
      <c r="AV1615" s="33"/>
      <c r="AW1615" s="31"/>
      <c r="AX1615" s="31"/>
    </row>
    <row r="1616" customFormat="false" ht="16.5" hidden="false" customHeight="true" outlineLevel="0" collapsed="false">
      <c r="A1616" s="23" t="n">
        <v>1615</v>
      </c>
      <c r="B1616" s="24" t="n">
        <v>44575</v>
      </c>
      <c r="C1616" s="34" t="n">
        <v>8224</v>
      </c>
      <c r="D1616" s="25" t="n">
        <v>4686.318</v>
      </c>
      <c r="E1616" s="25" t="n">
        <v>250000</v>
      </c>
      <c r="F1616" s="25" t="n">
        <v>1465668.28571429</v>
      </c>
      <c r="G1616" s="25" t="n">
        <v>81.516</v>
      </c>
      <c r="H1616" s="25" t="n">
        <v>85.068</v>
      </c>
      <c r="I1616" s="25" t="n">
        <v>3.295</v>
      </c>
      <c r="J1616" s="25" t="n">
        <v>23982.379</v>
      </c>
      <c r="K1616" s="25" t="n">
        <v>465281</v>
      </c>
      <c r="L1616" s="25" t="n">
        <v>560</v>
      </c>
      <c r="M1616" s="25" t="n">
        <v>13.37</v>
      </c>
      <c r="N1616" s="25" t="n">
        <v>277877</v>
      </c>
      <c r="O1616" s="25" t="n">
        <v>16849.8</v>
      </c>
      <c r="P1616" s="25" t="n">
        <v>4447135</v>
      </c>
      <c r="Q1616" s="25" t="n">
        <v>294000</v>
      </c>
      <c r="R1616" s="25" t="n">
        <v>22042</v>
      </c>
      <c r="S1616" s="25" t="n">
        <v>15.243</v>
      </c>
      <c r="T1616" s="25" t="n">
        <v>146.5</v>
      </c>
      <c r="U1616" s="25" t="n">
        <v>16</v>
      </c>
      <c r="V1616" s="25" t="n">
        <v>86.1</v>
      </c>
      <c r="W1616" s="25" t="n">
        <v>115.26142</v>
      </c>
      <c r="X1616" s="25" t="n">
        <v>5.4835694</v>
      </c>
      <c r="Y1616" s="25" t="n">
        <v>6</v>
      </c>
      <c r="Z1616" s="25" t="n">
        <v>71.5424728393555</v>
      </c>
      <c r="AA1616" s="25" t="n">
        <v>331840</v>
      </c>
      <c r="AB1616" s="26" t="n">
        <v>33.41</v>
      </c>
      <c r="AC1616" s="27" t="n">
        <v>0</v>
      </c>
      <c r="AD1616" s="28" t="n">
        <v>171.7</v>
      </c>
      <c r="AE1616" s="28" t="n">
        <v>0.1</v>
      </c>
      <c r="AF1616" s="27"/>
      <c r="AG1616" s="29" t="n">
        <f aca="false">6753.47943187+0.36116788*I1616+0.01252571*N1616-22.85359542*V1616+0.00407811*AA1616-0.00067349*E1616</f>
        <v>9452.4891544426</v>
      </c>
      <c r="AH1616" s="29" t="n">
        <f aca="false">A1616*'Simple Linear Regression'!$B$18+'Simple Linear Regression'!$B$17</f>
        <v>9262.99123744564</v>
      </c>
      <c r="AI1616" s="29" t="n">
        <f aca="false">7491.3971+0.0137554*N1616-0.00058829*E1616-34.3283*V1616+0.30565*L1616+54.6031*M1616</f>
        <v>9112.1747028</v>
      </c>
      <c r="AJ1616" s="29" t="n">
        <f aca="false">7491.3971-0.00058829*E1616+0.30565*L1616+54.6031*M1616+0.0137554*N1616-34.3283*V1616</f>
        <v>9112.1747028</v>
      </c>
      <c r="AK1616" s="30" t="n">
        <f aca="false">11611.58410651-152.38769329*I890+0.00324611*N890-2.92151591*V890-0.00770426*AA890-0.00077781*E890</f>
        <v>9111.0341222026</v>
      </c>
      <c r="AL1616" s="29" t="n">
        <f aca="false">2192.59+2373.87*I1616+0.0316653*N1616-15.7623*V1616+0.00202406*AA1616-0.000740146*E1616-0.00963493*(I1616*N1616)</f>
        <v>9121.25642180505</v>
      </c>
      <c r="AM1616" s="30" t="n">
        <f aca="false">5205.907083+122.0638992*I1616+13.609808*(N1616/1000)-1.245906883*AD1616+0.7746840854*AE1616-134.2474226*AC1616-1547.125689*IF(AND(B1616&gt;=DATE(2020,3,20),B1616&lt;=DATE(2020,6,26)),1,0)</f>
        <v>9176.11550507744</v>
      </c>
      <c r="AN1616" s="30" t="n">
        <f aca="false">IF(ISNUMBER(C1617),C1617,AN1617)-0.8328750492*(AD1618-AD1617)+3.274150872*(AE1618-AE1617)+0.7954612886*((IF(ISNUMBER(C1617),C1617,AN1617)-IF(ISNUMBER(C1616),C1616,AN1616))-(-0.8328750492*(AD1617-AD1616)+3.274150872*(AE1617-AE1616)))-1.394571582*AO1617+0.4181414112*AO1616</f>
        <v>8724.38037965679</v>
      </c>
      <c r="AP1616" s="31" t="n">
        <f aca="false">AQ1616+AR1615+'ARIMAX(1,1,1) Model'!$C$19*(AR1615-AR1614)+'ARIMAX(1,1,1) Model'!$C$20*AS1615</f>
        <v>8768.69604839435</v>
      </c>
      <c r="AQ1616" s="31" t="n">
        <f aca="false">'ARIMAX(1,1,1) Model'!$C$6*I1616+'ARIMAX(1,1,1) Model'!$C$7*N1616/1000+'ARIMAX(1,1,1) Model'!$C$8*AD1616+'ARIMAX(1,1,1) Model'!$C$9*AE1616+'ARIMAX(1,1,1) Model'!$C$10*AC1616+'ARIMAX(1,1,1) Model'!$C$11*IF(AND(B1616&gt;='ARIMAX(1,1,1) Model'!$C$25,B1616&lt;='ARIMAX(1,1,1) Model'!$C$26),1,0)+'ARIMAX(1,1,1) Model'!$C$12*E1616/1000+'ARIMAX(1,1,1) Model'!$C$13*V1616+'ARIMAX(1,1,1) Model'!$C$14*A1616+'ARIMAX(1,1,1) Model'!$C$15*SIN(2*PI()*A1616/'ARIMAX(1,1,1) Model'!$C$24)+'ARIMAX(1,1,1) Model'!$C$16*COS(2*PI()*A1616/'ARIMAX(1,1,1) Model'!$C$24)+'ARIMAX(1,1,1) Model'!$C$17*SIN(4*PI()*A1616/'ARIMAX(1,1,1) Model'!$C$24)+'ARIMAX(1,1,1) Model'!$C$18*COS(4*PI()*A1616/'ARIMAX(1,1,1) Model'!$C$24)</f>
        <v>2295.55763264896</v>
      </c>
      <c r="AR1616" s="31" t="n">
        <f aca="false">IF(ISNUMBER(C1616),C1616,AP1616)-AQ1616</f>
        <v>5928.44236735104</v>
      </c>
      <c r="AS1616" s="31" t="n">
        <f aca="false">IF(ISNUMBER(C1616),C1616-AP1616,0)</f>
        <v>-544.696048394351</v>
      </c>
      <c r="AT1616" s="32"/>
      <c r="AU1616" s="33"/>
      <c r="AV1616" s="33"/>
      <c r="AW1616" s="31"/>
      <c r="AX1616" s="31"/>
    </row>
    <row r="1617" customFormat="false" ht="16.5" hidden="false" customHeight="true" outlineLevel="0" collapsed="false">
      <c r="A1617" s="23" t="n">
        <v>1616</v>
      </c>
      <c r="B1617" s="24" t="n">
        <v>44582</v>
      </c>
      <c r="C1617" s="34" t="n">
        <v>8505</v>
      </c>
      <c r="D1617" s="25" t="n">
        <v>4497.635</v>
      </c>
      <c r="E1617" s="25" t="n">
        <v>246000</v>
      </c>
      <c r="F1617" s="25" t="n">
        <v>1436163.57142857</v>
      </c>
      <c r="G1617" s="25" t="n">
        <v>85.9275</v>
      </c>
      <c r="H1617" s="25" t="n">
        <v>89.158</v>
      </c>
      <c r="I1617" s="25" t="n">
        <v>3.306</v>
      </c>
      <c r="J1617" s="25" t="n">
        <v>23982.379</v>
      </c>
      <c r="K1617" s="25" t="n">
        <v>465281</v>
      </c>
      <c r="L1617" s="25" t="n">
        <v>560</v>
      </c>
      <c r="M1617" s="25" t="n">
        <v>13.123</v>
      </c>
      <c r="N1617" s="25" t="n">
        <v>260433</v>
      </c>
      <c r="O1617" s="25" t="n">
        <v>16849.8</v>
      </c>
      <c r="P1617" s="25" t="n">
        <v>4447135</v>
      </c>
      <c r="Q1617" s="25" t="n">
        <v>294000</v>
      </c>
      <c r="R1617" s="25" t="n">
        <v>22042</v>
      </c>
      <c r="S1617" s="25" t="n">
        <v>15.243</v>
      </c>
      <c r="T1617" s="25" t="n">
        <v>146.5</v>
      </c>
      <c r="U1617" s="25" t="n">
        <v>16</v>
      </c>
      <c r="V1617" s="25" t="n">
        <v>86.1</v>
      </c>
      <c r="W1617" s="25" t="n">
        <v>114.59386</v>
      </c>
      <c r="X1617" s="25" t="n">
        <v>5.4835694</v>
      </c>
      <c r="Y1617" s="25" t="n">
        <v>5.99027395248413</v>
      </c>
      <c r="Z1617" s="25" t="n">
        <v>70.0105438232422</v>
      </c>
      <c r="AA1617" s="25" t="n">
        <v>331840</v>
      </c>
      <c r="AB1617" s="26" t="n">
        <v>33.41</v>
      </c>
      <c r="AC1617" s="27" t="n">
        <v>0</v>
      </c>
      <c r="AD1617" s="28" t="n">
        <v>186.8</v>
      </c>
      <c r="AE1617" s="28" t="n">
        <v>0</v>
      </c>
      <c r="AF1617" s="27"/>
      <c r="AG1617" s="29" t="n">
        <f aca="false">6753.47943187+0.36116788*I1617+0.01252571*N1617-22.85359542*V1617+0.00407811*AA1617-0.00067349*E1617</f>
        <v>9236.68860204928</v>
      </c>
      <c r="AH1617" s="29" t="n">
        <f aca="false">A1617*'Simple Linear Regression'!$B$18+'Simple Linear Regression'!$B$17</f>
        <v>9263.84427452954</v>
      </c>
      <c r="AI1617" s="29" t="n">
        <f aca="false">7491.3971+0.0137554*N1617-0.00058829*E1617-34.3283*V1617+0.30565*L1617+54.6031*M1617</f>
        <v>8861.0916995</v>
      </c>
      <c r="AJ1617" s="29" t="n">
        <f aca="false">7491.3971-0.00058829*E1617+0.30565*L1617+54.6031*M1617+0.0137554*N1617-34.3283*V1617</f>
        <v>8861.0916995</v>
      </c>
      <c r="AK1617" s="30" t="n">
        <f aca="false">11611.58410651-152.38769329*I891+0.00324611*N891-2.92151591*V891-0.00770426*AA891-0.00077781*E891</f>
        <v>9102.42738135282</v>
      </c>
      <c r="AL1617" s="29" t="n">
        <f aca="false">2192.59+2373.87*I1617+0.0316653*N1617-15.7623*V1617+0.00202406*AA1617-0.000740146*E1617-0.00963493*(I1617*N1617)</f>
        <v>9124.15460547486</v>
      </c>
      <c r="AM1617" s="30" t="n">
        <f aca="false">5205.907083+122.0638992*I1617+13.609808*(N1617/1000)-1.245906883*AD1617+0.7746840854*AE1617-134.2474226*AC1617-1547.125689*IF(AND(B1617&gt;=DATE(2020,3,20),B1617&lt;=DATE(2020,6,26)),1,0)</f>
        <v>8921.1580548748</v>
      </c>
      <c r="AN1617" s="30" t="n">
        <f aca="false">IF(ISNUMBER(C1618),C1618,AN1618)-0.8328750492*(AD1619-AD1618)+3.274150872*(AE1619-AE1618)+0.7954612886*((IF(ISNUMBER(C1618),C1618,AN1618)-IF(ISNUMBER(C1617),C1617,AN1617))-(-0.8328750492*(AD1618-AD1617)+3.274150872*(AE1618-AE1617)))-1.394571582*AO1618+0.4181414112*AO1617</f>
        <v>8028.18759480435</v>
      </c>
      <c r="AP1617" s="31" t="n">
        <f aca="false">AQ1617+AR1616+'ARIMAX(1,1,1) Model'!$C$19*(AR1616-AR1615)+'ARIMAX(1,1,1) Model'!$C$20*AS1616</f>
        <v>8719.4581906132</v>
      </c>
      <c r="AQ1617" s="31" t="n">
        <f aca="false">'ARIMAX(1,1,1) Model'!$C$6*I1617+'ARIMAX(1,1,1) Model'!$C$7*N1617/1000+'ARIMAX(1,1,1) Model'!$C$8*AD1617+'ARIMAX(1,1,1) Model'!$C$9*AE1617+'ARIMAX(1,1,1) Model'!$C$10*AC1617+'ARIMAX(1,1,1) Model'!$C$11*IF(AND(B1617&gt;='ARIMAX(1,1,1) Model'!$C$25,B1617&lt;='ARIMAX(1,1,1) Model'!$C$26),1,0)+'ARIMAX(1,1,1) Model'!$C$12*E1617/1000+'ARIMAX(1,1,1) Model'!$C$13*V1617+'ARIMAX(1,1,1) Model'!$C$14*A1617+'ARIMAX(1,1,1) Model'!$C$15*SIN(2*PI()*A1617/'ARIMAX(1,1,1) Model'!$C$24)+'ARIMAX(1,1,1) Model'!$C$16*COS(2*PI()*A1617/'ARIMAX(1,1,1) Model'!$C$24)+'ARIMAX(1,1,1) Model'!$C$17*SIN(4*PI()*A1617/'ARIMAX(1,1,1) Model'!$C$24)+'ARIMAX(1,1,1) Model'!$C$18*COS(4*PI()*A1617/'ARIMAX(1,1,1) Model'!$C$24)</f>
        <v>2275.5983094781</v>
      </c>
      <c r="AR1617" s="31" t="n">
        <f aca="false">IF(ISNUMBER(C1617),C1617,AP1617)-AQ1617</f>
        <v>6229.4016905219</v>
      </c>
      <c r="AS1617" s="31" t="n">
        <f aca="false">IF(ISNUMBER(C1617),C1617-AP1617,0)</f>
        <v>-214.458190613201</v>
      </c>
      <c r="AT1617" s="32"/>
      <c r="AU1617" s="33"/>
      <c r="AV1617" s="33"/>
      <c r="AW1617" s="31"/>
      <c r="AX1617" s="31"/>
    </row>
    <row r="1618" customFormat="false" ht="16.5" hidden="false" customHeight="true" outlineLevel="0" collapsed="false">
      <c r="A1618" s="23" t="n">
        <v>1617</v>
      </c>
      <c r="B1618" s="24" t="n">
        <v>44589</v>
      </c>
      <c r="C1618" s="34" t="n">
        <v>8226</v>
      </c>
      <c r="D1618" s="25" t="n">
        <v>4374.974</v>
      </c>
      <c r="E1618" s="25" t="n">
        <v>240000</v>
      </c>
      <c r="F1618" s="25" t="n">
        <v>1393615</v>
      </c>
      <c r="G1618" s="25" t="n">
        <v>86.94</v>
      </c>
      <c r="H1618" s="25" t="n">
        <v>90.124</v>
      </c>
      <c r="I1618" s="25" t="n">
        <v>3.323</v>
      </c>
      <c r="J1618" s="25" t="n">
        <v>23982.379</v>
      </c>
      <c r="K1618" s="25" t="n">
        <v>465281</v>
      </c>
      <c r="L1618" s="25" t="n">
        <v>560</v>
      </c>
      <c r="M1618" s="25" t="n">
        <v>13.123</v>
      </c>
      <c r="N1618" s="25" t="n">
        <v>260433</v>
      </c>
      <c r="O1618" s="25" t="n">
        <v>16849.8</v>
      </c>
      <c r="P1618" s="25" t="n">
        <v>4447135</v>
      </c>
      <c r="Q1618" s="25" t="n">
        <v>294000</v>
      </c>
      <c r="R1618" s="25" t="n">
        <v>22042</v>
      </c>
      <c r="S1618" s="25" t="n">
        <v>15.243</v>
      </c>
      <c r="T1618" s="25" t="n">
        <v>146.5</v>
      </c>
      <c r="U1618" s="25" t="n">
        <v>16</v>
      </c>
      <c r="V1618" s="25" t="n">
        <v>86.1</v>
      </c>
      <c r="W1618" s="25" t="n">
        <v>114.606225</v>
      </c>
      <c r="X1618" s="25" t="n">
        <v>5.4835694</v>
      </c>
      <c r="Y1618" s="25" t="n">
        <v>5.99027395248413</v>
      </c>
      <c r="Z1618" s="25" t="n">
        <v>70.0105438232422</v>
      </c>
      <c r="AA1618" s="25" t="n">
        <v>331840</v>
      </c>
      <c r="AB1618" s="26" t="n">
        <v>33.41</v>
      </c>
      <c r="AC1618" s="27" t="n">
        <v>0</v>
      </c>
      <c r="AD1618" s="28" t="n">
        <v>204.1</v>
      </c>
      <c r="AE1618" s="28" t="n">
        <v>0</v>
      </c>
      <c r="AF1618" s="27"/>
      <c r="AG1618" s="29" t="n">
        <f aca="false">6753.47943187+0.36116788*I1618+0.01252571*N1618-22.85359542*V1618+0.00407811*AA1618-0.00067349*E1618</f>
        <v>9240.73568190324</v>
      </c>
      <c r="AH1618" s="29" t="n">
        <f aca="false">A1618*'Simple Linear Regression'!$B$18+'Simple Linear Regression'!$B$17</f>
        <v>9264.69731161345</v>
      </c>
      <c r="AI1618" s="29" t="n">
        <f aca="false">7491.3971+0.0137554*N1618-0.00058829*E1618-34.3283*V1618+0.30565*L1618+54.6031*M1618</f>
        <v>8864.6214395</v>
      </c>
      <c r="AJ1618" s="29" t="n">
        <f aca="false">7491.3971-0.00058829*E1618+0.30565*L1618+54.6031*M1618+0.0137554*N1618-34.3283*V1618</f>
        <v>8864.6214395</v>
      </c>
      <c r="AK1618" s="30" t="n">
        <f aca="false">11611.58410651-152.38769329*I892+0.00324611*N892-2.92151591*V892-0.00770426*AA892-0.00077781*E892</f>
        <v>9077.3501143433</v>
      </c>
      <c r="AL1618" s="29" t="n">
        <f aca="false">2192.59+2373.87*I1618+0.0316653*N1618-15.7623*V1618+0.00202406*AA1618-0.000740146*E1618-0.00963493*(I1618*N1618)</f>
        <v>9126.29395815512</v>
      </c>
      <c r="AM1618" s="30" t="n">
        <f aca="false">5205.907083+122.0638992*I1618+13.609808*(N1618/1000)-1.245906883*AD1618+0.7746840854*AE1618-134.2474226*AC1618-1547.125689*IF(AND(B1618&gt;=DATE(2020,3,20),B1618&lt;=DATE(2020,6,26)),1,0)</f>
        <v>8901.6789520853</v>
      </c>
      <c r="AN1618" s="30" t="n">
        <f aca="false">IF(ISNUMBER(C1619),C1619,AN1619)-0.8328750492*(AD1620-AD1619)+3.274150872*(AE1620-AE1619)+0.7954612886*((IF(ISNUMBER(C1619),C1619,AN1619)-IF(ISNUMBER(C1618),C1618,AN1618))-(-0.8328750492*(AD1619-AD1618)+3.274150872*(AE1619-AE1618)))-1.394571582*AO1619+0.4181414112*AO1618</f>
        <v>9849.86663204515</v>
      </c>
      <c r="AP1618" s="31" t="n">
        <f aca="false">AQ1618+AR1617+'ARIMAX(1,1,1) Model'!$C$19*(AR1617-AR1616)+'ARIMAX(1,1,1) Model'!$C$20*AS1617</f>
        <v>8731.02157252656</v>
      </c>
      <c r="AQ1618" s="31" t="n">
        <f aca="false">'ARIMAX(1,1,1) Model'!$C$6*I1618+'ARIMAX(1,1,1) Model'!$C$7*N1618/1000+'ARIMAX(1,1,1) Model'!$C$8*AD1618+'ARIMAX(1,1,1) Model'!$C$9*AE1618+'ARIMAX(1,1,1) Model'!$C$10*AC1618+'ARIMAX(1,1,1) Model'!$C$11*IF(AND(B1618&gt;='ARIMAX(1,1,1) Model'!$C$25,B1618&lt;='ARIMAX(1,1,1) Model'!$C$26),1,0)+'ARIMAX(1,1,1) Model'!$C$12*E1618/1000+'ARIMAX(1,1,1) Model'!$C$13*V1618+'ARIMAX(1,1,1) Model'!$C$14*A1618+'ARIMAX(1,1,1) Model'!$C$15*SIN(2*PI()*A1618/'ARIMAX(1,1,1) Model'!$C$24)+'ARIMAX(1,1,1) Model'!$C$16*COS(2*PI()*A1618/'ARIMAX(1,1,1) Model'!$C$24)+'ARIMAX(1,1,1) Model'!$C$17*SIN(4*PI()*A1618/'ARIMAX(1,1,1) Model'!$C$24)+'ARIMAX(1,1,1) Model'!$C$18*COS(4*PI()*A1618/'ARIMAX(1,1,1) Model'!$C$24)</f>
        <v>2279.23654800983</v>
      </c>
      <c r="AR1618" s="31" t="n">
        <f aca="false">IF(ISNUMBER(C1618),C1618,AP1618)-AQ1618</f>
        <v>5946.76345199017</v>
      </c>
      <c r="AS1618" s="31" t="n">
        <f aca="false">IF(ISNUMBER(C1618),C1618-AP1618,0)</f>
        <v>-505.021572526561</v>
      </c>
      <c r="AT1618" s="32"/>
      <c r="AU1618" s="33"/>
      <c r="AV1618" s="33"/>
      <c r="AW1618" s="31"/>
      <c r="AX1618" s="31"/>
    </row>
    <row r="1619" customFormat="false" ht="16.5" hidden="false" customHeight="true" outlineLevel="0" collapsed="false">
      <c r="A1619" s="23" t="n">
        <v>1618</v>
      </c>
      <c r="B1619" s="24" t="n">
        <v>44596</v>
      </c>
      <c r="C1619" s="34" t="n">
        <v>9126</v>
      </c>
      <c r="D1619" s="25" t="n">
        <v>4525.888</v>
      </c>
      <c r="E1619" s="25" t="n">
        <v>231000</v>
      </c>
      <c r="F1619" s="25" t="n">
        <v>1378974.71428571</v>
      </c>
      <c r="G1619" s="25" t="n">
        <v>89.596</v>
      </c>
      <c r="H1619" s="25" t="n">
        <v>92.774</v>
      </c>
      <c r="I1619" s="25" t="n">
        <v>3.368</v>
      </c>
      <c r="J1619" s="25" t="n">
        <v>23982.379</v>
      </c>
      <c r="K1619" s="25" t="n">
        <v>465281</v>
      </c>
      <c r="L1619" s="25" t="n">
        <v>560</v>
      </c>
      <c r="M1619" s="25" t="n">
        <v>13.123</v>
      </c>
      <c r="N1619" s="25" t="n">
        <v>260433</v>
      </c>
      <c r="O1619" s="25" t="n">
        <v>16849.8</v>
      </c>
      <c r="P1619" s="25" t="n">
        <v>4447135</v>
      </c>
      <c r="Q1619" s="25" t="n">
        <v>294000</v>
      </c>
      <c r="R1619" s="25" t="n">
        <v>22042</v>
      </c>
      <c r="S1619" s="25" t="n">
        <v>15.243</v>
      </c>
      <c r="T1619" s="25" t="n">
        <v>146.5</v>
      </c>
      <c r="U1619" s="25" t="n">
        <v>16</v>
      </c>
      <c r="V1619" s="25" t="n">
        <v>89.1</v>
      </c>
      <c r="W1619" s="25" t="n">
        <v>115.49566</v>
      </c>
      <c r="X1619" s="25" t="n">
        <v>5.4835694</v>
      </c>
      <c r="Y1619" s="25" t="n">
        <v>5.99027395248413</v>
      </c>
      <c r="Z1619" s="25" t="n">
        <v>70.0105438232422</v>
      </c>
      <c r="AA1619" s="25" t="n">
        <v>331840</v>
      </c>
      <c r="AB1619" s="26" t="n">
        <v>33.41</v>
      </c>
      <c r="AC1619" s="27" t="n">
        <v>0</v>
      </c>
      <c r="AD1619" s="28" t="n">
        <v>188.9</v>
      </c>
      <c r="AE1619" s="28" t="n">
        <v>0</v>
      </c>
      <c r="AF1619" s="27"/>
      <c r="AG1619" s="29" t="n">
        <f aca="false">6753.47943187+0.36116788*I1619+0.01252571*N1619-22.85359542*V1619+0.00407811*AA1619-0.00067349*E1619</f>
        <v>9178.25255819784</v>
      </c>
      <c r="AH1619" s="29" t="n">
        <f aca="false">A1619*'Simple Linear Regression'!$B$18+'Simple Linear Regression'!$B$17</f>
        <v>9265.55034869735</v>
      </c>
      <c r="AI1619" s="29" t="n">
        <f aca="false">7491.3971+0.0137554*N1619-0.00058829*E1619-34.3283*V1619+0.30565*L1619+54.6031*M1619</f>
        <v>8766.9311495</v>
      </c>
      <c r="AJ1619" s="29" t="n">
        <f aca="false">7491.3971-0.00058829*E1619+0.30565*L1619+54.6031*M1619+0.0137554*N1619-34.3283*V1619</f>
        <v>8766.9311495</v>
      </c>
      <c r="AK1619" s="30" t="n">
        <f aca="false">11611.58410651-152.38769329*I893+0.00324611*N893-2.92151591*V893-0.00770426*AA893-0.00077781*E893</f>
        <v>9057.88544106002</v>
      </c>
      <c r="AL1619" s="29" t="n">
        <f aca="false">2192.59+2373.87*I1619+0.0316653*N1619-15.7623*V1619+0.00202406*AA1619-0.000740146*E1619-0.00963493*(I1619*N1619)</f>
        <v>9079.57610454408</v>
      </c>
      <c r="AM1619" s="30" t="n">
        <f aca="false">5205.907083+122.0638992*I1619+13.609808*(N1619/1000)-1.245906883*AD1619+0.7746840854*AE1619-134.2474226*AC1619-1547.125689*IF(AND(B1619&gt;=DATE(2020,3,20),B1619&lt;=DATE(2020,6,26)),1,0)</f>
        <v>8926.1096121709</v>
      </c>
      <c r="AN1619" s="30" t="n">
        <f aca="false">IF(ISNUMBER(C1620),C1620,AN1620)-0.8328750492*(AD1621-AD1620)+3.274150872*(AE1621-AE1620)+0.7954612886*((IF(ISNUMBER(C1620),C1620,AN1620)-IF(ISNUMBER(C1619),C1619,AN1619))-(-0.8328750492*(AD1620-AD1619)+3.274150872*(AE1620-AE1619)))-1.394571582*AO1620+0.4181414112*AO1619</f>
        <v>8135.05138449192</v>
      </c>
      <c r="AP1619" s="31" t="n">
        <f aca="false">AQ1619+AR1618+'ARIMAX(1,1,1) Model'!$C$19*(AR1618-AR1617)+'ARIMAX(1,1,1) Model'!$C$20*AS1618</f>
        <v>8687.81581894764</v>
      </c>
      <c r="AQ1619" s="31" t="n">
        <f aca="false">'ARIMAX(1,1,1) Model'!$C$6*I1619+'ARIMAX(1,1,1) Model'!$C$7*N1619/1000+'ARIMAX(1,1,1) Model'!$C$8*AD1619+'ARIMAX(1,1,1) Model'!$C$9*AE1619+'ARIMAX(1,1,1) Model'!$C$10*AC1619+'ARIMAX(1,1,1) Model'!$C$11*IF(AND(B1619&gt;='ARIMAX(1,1,1) Model'!$C$25,B1619&lt;='ARIMAX(1,1,1) Model'!$C$26),1,0)+'ARIMAX(1,1,1) Model'!$C$12*E1619/1000+'ARIMAX(1,1,1) Model'!$C$13*V1619+'ARIMAX(1,1,1) Model'!$C$14*A1619+'ARIMAX(1,1,1) Model'!$C$15*SIN(2*PI()*A1619/'ARIMAX(1,1,1) Model'!$C$24)+'ARIMAX(1,1,1) Model'!$C$16*COS(2*PI()*A1619/'ARIMAX(1,1,1) Model'!$C$24)+'ARIMAX(1,1,1) Model'!$C$17*SIN(4*PI()*A1619/'ARIMAX(1,1,1) Model'!$C$24)+'ARIMAX(1,1,1) Model'!$C$18*COS(4*PI()*A1619/'ARIMAX(1,1,1) Model'!$C$24)</f>
        <v>2314.05696016785</v>
      </c>
      <c r="AR1619" s="31" t="n">
        <f aca="false">IF(ISNUMBER(C1619),C1619,AP1619)-AQ1619</f>
        <v>6811.94303983215</v>
      </c>
      <c r="AS1619" s="31" t="n">
        <f aca="false">IF(ISNUMBER(C1619),C1619-AP1619,0)</f>
        <v>438.184181052364</v>
      </c>
      <c r="AT1619" s="32"/>
      <c r="AU1619" s="33"/>
      <c r="AV1619" s="33"/>
      <c r="AW1619" s="31"/>
      <c r="AX1619" s="31"/>
    </row>
    <row r="1620" customFormat="false" ht="16.5" hidden="false" customHeight="true" outlineLevel="0" collapsed="false">
      <c r="A1620" s="23" t="n">
        <v>1619</v>
      </c>
      <c r="B1620" s="24" t="n">
        <v>44603</v>
      </c>
      <c r="C1620" s="34" t="n">
        <v>8570</v>
      </c>
      <c r="D1620" s="25" t="n">
        <v>4503.062</v>
      </c>
      <c r="E1620" s="25" t="n">
        <v>210000</v>
      </c>
      <c r="F1620" s="25" t="n">
        <v>1587666.57142857</v>
      </c>
      <c r="G1620" s="25" t="n">
        <v>90.614</v>
      </c>
      <c r="H1620" s="25" t="n">
        <v>96.434</v>
      </c>
      <c r="I1620" s="25" t="n">
        <v>3.444</v>
      </c>
      <c r="J1620" s="25" t="n">
        <v>24813.6</v>
      </c>
      <c r="K1620" s="25" t="n">
        <v>502175</v>
      </c>
      <c r="L1620" s="25" t="n">
        <v>579</v>
      </c>
      <c r="M1620" s="25" t="n">
        <v>13.123</v>
      </c>
      <c r="N1620" s="25" t="n">
        <v>260433</v>
      </c>
      <c r="O1620" s="25" t="n">
        <v>16891</v>
      </c>
      <c r="P1620" s="25" t="n">
        <v>4447135</v>
      </c>
      <c r="Q1620" s="25" t="n">
        <v>294000</v>
      </c>
      <c r="R1620" s="25" t="n">
        <v>22042</v>
      </c>
      <c r="S1620" s="25" t="n">
        <v>15.243</v>
      </c>
      <c r="T1620" s="25" t="n">
        <v>148.2</v>
      </c>
      <c r="U1620" s="25" t="n">
        <v>16</v>
      </c>
      <c r="V1620" s="25" t="n">
        <v>89.1</v>
      </c>
      <c r="W1620" s="25" t="n">
        <v>115.2262</v>
      </c>
      <c r="X1620" s="25" t="n">
        <v>5.4835694</v>
      </c>
      <c r="Y1620" s="25" t="n">
        <v>5.99027395248413</v>
      </c>
      <c r="Z1620" s="25" t="n">
        <v>70.0105438232422</v>
      </c>
      <c r="AA1620" s="25" t="n">
        <v>331840</v>
      </c>
      <c r="AB1620" s="26" t="n">
        <v>32.57</v>
      </c>
      <c r="AC1620" s="27" t="n">
        <v>0</v>
      </c>
      <c r="AD1620" s="28" t="n">
        <v>170.8</v>
      </c>
      <c r="AE1620" s="28" t="n">
        <v>0.9</v>
      </c>
      <c r="AF1620" s="27"/>
      <c r="AG1620" s="29" t="n">
        <f aca="false">6753.47943187+0.36116788*I1620+0.01252571*N1620-22.85359542*V1620+0.00407811*AA1620-0.00067349*E1620</f>
        <v>9192.42329695672</v>
      </c>
      <c r="AH1620" s="29" t="n">
        <f aca="false">A1620*'Simple Linear Regression'!$B$18+'Simple Linear Regression'!$B$17</f>
        <v>9266.40338578126</v>
      </c>
      <c r="AI1620" s="29" t="n">
        <f aca="false">7491.3971+0.0137554*N1620-0.00058829*E1620-34.3283*V1620+0.30565*L1620+54.6031*M1620</f>
        <v>8785.0925895</v>
      </c>
      <c r="AJ1620" s="29" t="n">
        <f aca="false">7491.3971-0.00058829*E1620+0.30565*L1620+54.6031*M1620+0.0137554*N1620-34.3283*V1620</f>
        <v>8785.0925895</v>
      </c>
      <c r="AK1620" s="30" t="n">
        <f aca="false">11611.58410651-152.38769329*I894+0.00324611*N894-2.92151591*V894-0.00770426*AA894-0.00077781*E894</f>
        <v>9045.95158638275</v>
      </c>
      <c r="AL1620" s="29" t="n">
        <f aca="false">2192.59+2373.87*I1620+0.0316653*N1620-15.7623*V1620+0.00202406*AA1620-0.000740146*E1620-0.00963493*(I1620*N1620)</f>
        <v>9084.83000746764</v>
      </c>
      <c r="AM1620" s="30" t="n">
        <f aca="false">5205.907083+122.0638992*I1620+13.609808*(N1620/1000)-1.245906883*AD1620+0.7746840854*AE1620-134.2474226*AC1620-1547.125689*IF(AND(B1620&gt;=DATE(2020,3,20),B1620&lt;=DATE(2020,6,26)),1,0)</f>
        <v>8958.63459876926</v>
      </c>
      <c r="AN1620" s="30" t="n">
        <f aca="false">IF(ISNUMBER(C1621),C1621,AN1621)-0.8328750492*(AD1622-AD1621)+3.274150872*(AE1622-AE1621)+0.7954612886*((IF(ISNUMBER(C1621),C1621,AN1621)-IF(ISNUMBER(C1620),C1620,AN1620))-(-0.8328750492*(AD1621-AD1620)+3.274150872*(AE1621-AE1620)))-1.394571582*AO1621+0.4181414112*AO1620</f>
        <v>8715.20776168754</v>
      </c>
      <c r="AP1620" s="31" t="n">
        <f aca="false">AQ1620+AR1619+'ARIMAX(1,1,1) Model'!$C$19*(AR1619-AR1618)+'ARIMAX(1,1,1) Model'!$C$20*AS1619</f>
        <v>8814.10646921586</v>
      </c>
      <c r="AQ1620" s="31" t="n">
        <f aca="false">'ARIMAX(1,1,1) Model'!$C$6*I1620+'ARIMAX(1,1,1) Model'!$C$7*N1620/1000+'ARIMAX(1,1,1) Model'!$C$8*AD1620+'ARIMAX(1,1,1) Model'!$C$9*AE1620+'ARIMAX(1,1,1) Model'!$C$10*AC1620+'ARIMAX(1,1,1) Model'!$C$11*IF(AND(B1620&gt;='ARIMAX(1,1,1) Model'!$C$25,B1620&lt;='ARIMAX(1,1,1) Model'!$C$26),1,0)+'ARIMAX(1,1,1) Model'!$C$12*E1620/1000+'ARIMAX(1,1,1) Model'!$C$13*V1620+'ARIMAX(1,1,1) Model'!$C$14*A1620+'ARIMAX(1,1,1) Model'!$C$15*SIN(2*PI()*A1620/'ARIMAX(1,1,1) Model'!$C$24)+'ARIMAX(1,1,1) Model'!$C$16*COS(2*PI()*A1620/'ARIMAX(1,1,1) Model'!$C$24)+'ARIMAX(1,1,1) Model'!$C$17*SIN(4*PI()*A1620/'ARIMAX(1,1,1) Model'!$C$24)+'ARIMAX(1,1,1) Model'!$C$18*COS(4*PI()*A1620/'ARIMAX(1,1,1) Model'!$C$24)</f>
        <v>2312.18338811375</v>
      </c>
      <c r="AR1620" s="31" t="n">
        <f aca="false">IF(ISNUMBER(C1620),C1620,AP1620)-AQ1620</f>
        <v>6257.81661188625</v>
      </c>
      <c r="AS1620" s="31" t="n">
        <f aca="false">IF(ISNUMBER(C1620),C1620-AP1620,0)</f>
        <v>-244.106469215858</v>
      </c>
      <c r="AT1620" s="32"/>
      <c r="AU1620" s="33"/>
      <c r="AV1620" s="33"/>
      <c r="AW1620" s="31"/>
      <c r="AX1620" s="31"/>
    </row>
    <row r="1621" customFormat="false" ht="16.5" hidden="false" customHeight="true" outlineLevel="0" collapsed="false">
      <c r="A1621" s="23" t="n">
        <v>1620</v>
      </c>
      <c r="B1621" s="24" t="n">
        <v>44610</v>
      </c>
      <c r="C1621" s="34" t="n">
        <v>8657</v>
      </c>
      <c r="D1621" s="25" t="n">
        <v>4415.376</v>
      </c>
      <c r="E1621" s="25" t="n">
        <v>234000</v>
      </c>
      <c r="F1621" s="25" t="n">
        <v>1791440</v>
      </c>
      <c r="G1621" s="25" t="n">
        <v>92.892</v>
      </c>
      <c r="H1621" s="25" t="n">
        <v>97.798</v>
      </c>
      <c r="I1621" s="25" t="n">
        <v>3.487</v>
      </c>
      <c r="J1621" s="25" t="n">
        <v>24813.6</v>
      </c>
      <c r="K1621" s="25" t="n">
        <v>502175</v>
      </c>
      <c r="L1621" s="25" t="n">
        <v>579</v>
      </c>
      <c r="M1621" s="25" t="n">
        <v>14.886</v>
      </c>
      <c r="N1621" s="25" t="n">
        <v>261028</v>
      </c>
      <c r="O1621" s="25" t="n">
        <v>16891</v>
      </c>
      <c r="P1621" s="25" t="n">
        <v>4447135</v>
      </c>
      <c r="Q1621" s="25" t="n">
        <v>294000</v>
      </c>
      <c r="R1621" s="25" t="n">
        <v>22042</v>
      </c>
      <c r="S1621" s="25" t="n">
        <v>15.243</v>
      </c>
      <c r="T1621" s="25" t="n">
        <v>148.2</v>
      </c>
      <c r="U1621" s="25" t="n">
        <v>16</v>
      </c>
      <c r="V1621" s="25" t="n">
        <v>89.1</v>
      </c>
      <c r="W1621" s="25" t="n">
        <v>114.86324</v>
      </c>
      <c r="X1621" s="25" t="n">
        <v>5.4835694</v>
      </c>
      <c r="Y1621" s="25" t="n">
        <v>5.78844022750855</v>
      </c>
      <c r="Z1621" s="25" t="n">
        <v>70.0105438232422</v>
      </c>
      <c r="AA1621" s="25" t="n">
        <v>331840</v>
      </c>
      <c r="AB1621" s="26" t="n">
        <v>32.57</v>
      </c>
      <c r="AC1621" s="27" t="n">
        <v>0</v>
      </c>
      <c r="AD1621" s="28" t="n">
        <v>149.9</v>
      </c>
      <c r="AE1621" s="28" t="n">
        <v>2.2</v>
      </c>
      <c r="AF1621" s="27"/>
      <c r="AG1621" s="29" t="n">
        <f aca="false">6753.47943187+0.36116788*I1621+0.01252571*N1621-22.85359542*V1621+0.00407811*AA1621-0.00067349*E1621</f>
        <v>9183.72786462556</v>
      </c>
      <c r="AH1621" s="29" t="n">
        <f aca="false">A1621*'Simple Linear Regression'!$B$18+'Simple Linear Regression'!$B$17</f>
        <v>9267.25642286516</v>
      </c>
      <c r="AI1621" s="29" t="n">
        <f aca="false">7491.3971+0.0137554*N1621-0.00058829*E1621-34.3283*V1621+0.30565*L1621+54.6031*M1621</f>
        <v>8875.4233578</v>
      </c>
      <c r="AJ1621" s="29" t="n">
        <f aca="false">7491.3971-0.00058829*E1621+0.30565*L1621+54.6031*M1621+0.0137554*N1621-34.3283*V1621</f>
        <v>8875.4233578</v>
      </c>
      <c r="AK1621" s="30" t="n">
        <f aca="false">11611.58410651-152.38769329*I895+0.00324611*N895-2.92151591*V895-0.00770426*AA895-0.00077781*E895</f>
        <v>8996.73208676864</v>
      </c>
      <c r="AL1621" s="29" t="n">
        <f aca="false">2192.59+2373.87*I1621+0.0316653*N1621-15.7623*V1621+0.00202406*AA1621-0.000740146*E1621-0.00963493*(I1621*N1621)</f>
        <v>9060.09564126452</v>
      </c>
      <c r="AM1621" s="30" t="n">
        <f aca="false">5205.907083+122.0638992*I1621+13.609808*(N1621/1000)-1.245906883*AD1621+0.7746840854*AE1621-134.2474226*AC1621-1547.125689*IF(AND(B1621&gt;=DATE(2020,3,20),B1621&lt;=DATE(2020,6,26)),1,0)</f>
        <v>8999.02772536058</v>
      </c>
      <c r="AN1621" s="30" t="n">
        <f aca="false">IF(ISNUMBER(C1622),C1622,AN1622)-0.8328750492*(AD1623-AD1622)+3.274150872*(AE1623-AE1622)+0.7954612886*((IF(ISNUMBER(C1622),C1622,AN1622)-IF(ISNUMBER(C1621),C1621,AN1621))-(-0.8328750492*(AD1622-AD1621)+3.274150872*(AE1622-AE1621)))-1.394571582*AO1622+0.4181414112*AO1621</f>
        <v>8805.47612185723</v>
      </c>
      <c r="AP1621" s="31" t="n">
        <f aca="false">AQ1621+AR1620+'ARIMAX(1,1,1) Model'!$C$19*(AR1620-AR1619)+'ARIMAX(1,1,1) Model'!$C$20*AS1620</f>
        <v>8719.22696998663</v>
      </c>
      <c r="AQ1621" s="31" t="n">
        <f aca="false">'ARIMAX(1,1,1) Model'!$C$6*I1621+'ARIMAX(1,1,1) Model'!$C$7*N1621/1000+'ARIMAX(1,1,1) Model'!$C$8*AD1621+'ARIMAX(1,1,1) Model'!$C$9*AE1621+'ARIMAX(1,1,1) Model'!$C$10*AC1621+'ARIMAX(1,1,1) Model'!$C$11*IF(AND(B1621&gt;='ARIMAX(1,1,1) Model'!$C$25,B1621&lt;='ARIMAX(1,1,1) Model'!$C$26),1,0)+'ARIMAX(1,1,1) Model'!$C$12*E1621/1000+'ARIMAX(1,1,1) Model'!$C$13*V1621+'ARIMAX(1,1,1) Model'!$C$14*A1621+'ARIMAX(1,1,1) Model'!$C$15*SIN(2*PI()*A1621/'ARIMAX(1,1,1) Model'!$C$24)+'ARIMAX(1,1,1) Model'!$C$16*COS(2*PI()*A1621/'ARIMAX(1,1,1) Model'!$C$24)+'ARIMAX(1,1,1) Model'!$C$17*SIN(4*PI()*A1621/'ARIMAX(1,1,1) Model'!$C$24)+'ARIMAX(1,1,1) Model'!$C$18*COS(4*PI()*A1621/'ARIMAX(1,1,1) Model'!$C$24)</f>
        <v>2295.73901723273</v>
      </c>
      <c r="AR1621" s="31" t="n">
        <f aca="false">IF(ISNUMBER(C1621),C1621,AP1621)-AQ1621</f>
        <v>6361.26098276727</v>
      </c>
      <c r="AS1621" s="31" t="n">
        <f aca="false">IF(ISNUMBER(C1621),C1621-AP1621,0)</f>
        <v>-62.2269699866338</v>
      </c>
      <c r="AT1621" s="32"/>
      <c r="AU1621" s="33"/>
      <c r="AV1621" s="33"/>
      <c r="AW1621" s="31"/>
      <c r="AX1621" s="31"/>
    </row>
    <row r="1622" customFormat="false" ht="16.5" hidden="false" customHeight="true" outlineLevel="0" collapsed="false">
      <c r="A1622" s="23" t="n">
        <v>1621</v>
      </c>
      <c r="B1622" s="24" t="n">
        <v>44617</v>
      </c>
      <c r="C1622" s="34" t="n">
        <v>8743</v>
      </c>
      <c r="D1622" s="25" t="n">
        <v>4300.9025</v>
      </c>
      <c r="E1622" s="25" t="n">
        <v>224000</v>
      </c>
      <c r="F1622" s="25" t="n">
        <v>1964467.28571429</v>
      </c>
      <c r="G1622" s="25" t="n">
        <v>92.175</v>
      </c>
      <c r="H1622" s="25" t="n">
        <v>99.364</v>
      </c>
      <c r="I1622" s="25" t="n">
        <v>3.53</v>
      </c>
      <c r="J1622" s="25" t="n">
        <v>24813.6</v>
      </c>
      <c r="K1622" s="25" t="n">
        <v>502175</v>
      </c>
      <c r="L1622" s="25" t="n">
        <v>579</v>
      </c>
      <c r="M1622" s="25" t="n">
        <v>14.886</v>
      </c>
      <c r="N1622" s="25" t="n">
        <v>261028</v>
      </c>
      <c r="O1622" s="25" t="n">
        <v>16891</v>
      </c>
      <c r="P1622" s="25" t="n">
        <v>4447135</v>
      </c>
      <c r="Q1622" s="25" t="n">
        <v>294000</v>
      </c>
      <c r="R1622" s="25" t="n">
        <v>22042</v>
      </c>
      <c r="S1622" s="25" t="n">
        <v>15.576</v>
      </c>
      <c r="T1622" s="25" t="n">
        <v>148.2</v>
      </c>
      <c r="U1622" s="25" t="n">
        <v>16</v>
      </c>
      <c r="V1622" s="25" t="n">
        <v>89.1</v>
      </c>
      <c r="W1622" s="25" t="n">
        <v>114.85738</v>
      </c>
      <c r="X1622" s="25" t="n">
        <v>5.4835694</v>
      </c>
      <c r="Y1622" s="25" t="n">
        <v>5.78844022750855</v>
      </c>
      <c r="Z1622" s="25" t="n">
        <v>70.0105438232422</v>
      </c>
      <c r="AA1622" s="25" t="n">
        <v>331840</v>
      </c>
      <c r="AB1622" s="26" t="n">
        <v>32.57</v>
      </c>
      <c r="AC1622" s="27" t="n">
        <v>0</v>
      </c>
      <c r="AD1622" s="28" t="n">
        <v>143.2</v>
      </c>
      <c r="AE1622" s="28" t="n">
        <v>2.4</v>
      </c>
      <c r="AF1622" s="27"/>
      <c r="AG1622" s="29" t="n">
        <f aca="false">6753.47943187+0.36116788*I1622+0.01252571*N1622-22.85359542*V1622+0.00407811*AA1622-0.00067349*E1622</f>
        <v>9190.4782948444</v>
      </c>
      <c r="AH1622" s="29" t="n">
        <f aca="false">A1622*'Simple Linear Regression'!$B$18+'Simple Linear Regression'!$B$17</f>
        <v>9268.10945994906</v>
      </c>
      <c r="AI1622" s="29" t="n">
        <f aca="false">7491.3971+0.0137554*N1622-0.00058829*E1622-34.3283*V1622+0.30565*L1622+54.6031*M1622</f>
        <v>8881.3062578</v>
      </c>
      <c r="AJ1622" s="29" t="n">
        <f aca="false">7491.3971-0.00058829*E1622+0.30565*L1622+54.6031*M1622+0.0137554*N1622-34.3283*V1622</f>
        <v>8881.3062578</v>
      </c>
      <c r="AK1622" s="30" t="n">
        <f aca="false">11611.58410651-152.38769329*I896+0.00324611*N896-2.92151591*V896-0.00770426*AA896-0.00077781*E896</f>
        <v>9001.31958910089</v>
      </c>
      <c r="AL1622" s="29" t="n">
        <f aca="false">2192.59+2373.87*I1622+0.0316653*N1622-15.7623*V1622+0.00202406*AA1622-0.000740146*E1622-0.00963493*(I1622*N1622)</f>
        <v>9061.4290914188</v>
      </c>
      <c r="AM1622" s="30" t="n">
        <f aca="false">5205.907083+122.0638992*I1622+13.609808*(N1622/1000)-1.245906883*AD1622+0.7746840854*AE1622-134.2474226*AC1622-1547.125689*IF(AND(B1622&gt;=DATE(2020,3,20),B1622&lt;=DATE(2020,6,26)),1,0)</f>
        <v>9012.77898595936</v>
      </c>
      <c r="AN1622" s="30" t="n">
        <f aca="false">IF(ISNUMBER(C1623),C1623,AN1623)-0.8328750492*(AD1624-AD1623)+3.274150872*(AE1624-AE1623)+0.7954612886*((IF(ISNUMBER(C1623),C1623,AN1623)-IF(ISNUMBER(C1622),C1622,AN1622))-(-0.8328750492*(AD1623-AD1622)+3.274150872*(AE1623-AE1622)))-1.394571582*AO1623+0.4181414112*AO1622</f>
        <v>9163.01819949769</v>
      </c>
      <c r="AP1622" s="31" t="n">
        <f aca="false">AQ1622+AR1621+'ARIMAX(1,1,1) Model'!$C$19*(AR1621-AR1620)+'ARIMAX(1,1,1) Model'!$C$20*AS1621</f>
        <v>8745.11729538641</v>
      </c>
      <c r="AQ1622" s="31" t="n">
        <f aca="false">'ARIMAX(1,1,1) Model'!$C$6*I1622+'ARIMAX(1,1,1) Model'!$C$7*N1622/1000+'ARIMAX(1,1,1) Model'!$C$8*AD1622+'ARIMAX(1,1,1) Model'!$C$9*AE1622+'ARIMAX(1,1,1) Model'!$C$10*AC1622+'ARIMAX(1,1,1) Model'!$C$11*IF(AND(B1622&gt;='ARIMAX(1,1,1) Model'!$C$25,B1622&lt;='ARIMAX(1,1,1) Model'!$C$26),1,0)+'ARIMAX(1,1,1) Model'!$C$12*E1622/1000+'ARIMAX(1,1,1) Model'!$C$13*V1622+'ARIMAX(1,1,1) Model'!$C$14*A1622+'ARIMAX(1,1,1) Model'!$C$15*SIN(2*PI()*A1622/'ARIMAX(1,1,1) Model'!$C$24)+'ARIMAX(1,1,1) Model'!$C$16*COS(2*PI()*A1622/'ARIMAX(1,1,1) Model'!$C$24)+'ARIMAX(1,1,1) Model'!$C$17*SIN(4*PI()*A1622/'ARIMAX(1,1,1) Model'!$C$24)+'ARIMAX(1,1,1) Model'!$C$18*COS(4*PI()*A1622/'ARIMAX(1,1,1) Model'!$C$24)</f>
        <v>2317.75774481388</v>
      </c>
      <c r="AR1622" s="31" t="n">
        <f aca="false">IF(ISNUMBER(C1622),C1622,AP1622)-AQ1622</f>
        <v>6425.24225518612</v>
      </c>
      <c r="AS1622" s="31" t="n">
        <f aca="false">IF(ISNUMBER(C1622),C1622-AP1622,0)</f>
        <v>-2.11729538640975</v>
      </c>
      <c r="AT1622" s="32"/>
      <c r="AU1622" s="33"/>
      <c r="AV1622" s="33"/>
      <c r="AW1622" s="31"/>
      <c r="AX1622" s="31"/>
    </row>
    <row r="1623" customFormat="false" ht="16.5" hidden="false" customHeight="true" outlineLevel="0" collapsed="false">
      <c r="A1623" s="23" t="n">
        <v>1622</v>
      </c>
      <c r="B1623" s="24" t="n">
        <v>44624</v>
      </c>
      <c r="C1623" s="34" t="n">
        <v>8962</v>
      </c>
      <c r="D1623" s="25" t="n">
        <v>4351.82</v>
      </c>
      <c r="E1623" s="25" t="n">
        <v>208000</v>
      </c>
      <c r="F1623" s="25" t="n">
        <v>1935658.57142857</v>
      </c>
      <c r="G1623" s="25" t="n">
        <v>106.798</v>
      </c>
      <c r="H1623" s="25" t="n">
        <v>114.434</v>
      </c>
      <c r="I1623" s="25" t="n">
        <v>3.608</v>
      </c>
      <c r="J1623" s="25" t="n">
        <v>24813.6</v>
      </c>
      <c r="K1623" s="25" t="n">
        <v>502175</v>
      </c>
      <c r="L1623" s="25" t="n">
        <v>579</v>
      </c>
      <c r="M1623" s="25" t="n">
        <v>14.886</v>
      </c>
      <c r="N1623" s="25" t="n">
        <v>261028</v>
      </c>
      <c r="O1623" s="25" t="n">
        <v>16891</v>
      </c>
      <c r="P1623" s="25" t="n">
        <v>4447135</v>
      </c>
      <c r="Q1623" s="25" t="n">
        <v>294000</v>
      </c>
      <c r="R1623" s="25" t="n">
        <v>15617</v>
      </c>
      <c r="S1623" s="25" t="n">
        <v>15.576</v>
      </c>
      <c r="T1623" s="25" t="n">
        <v>148.2</v>
      </c>
      <c r="U1623" s="25" t="n">
        <v>16</v>
      </c>
      <c r="V1623" s="25" t="n">
        <v>89.1</v>
      </c>
      <c r="W1623" s="25" t="n">
        <v>115.14165</v>
      </c>
      <c r="X1623" s="25" t="n">
        <v>5.4835694</v>
      </c>
      <c r="Y1623" s="25" t="n">
        <v>5.78844022750855</v>
      </c>
      <c r="Z1623" s="25" t="n">
        <v>70.0105438232422</v>
      </c>
      <c r="AA1623" s="25" t="n">
        <v>332503</v>
      </c>
      <c r="AB1623" s="26" t="n">
        <v>32.57</v>
      </c>
      <c r="AC1623" s="27" t="n">
        <v>0</v>
      </c>
      <c r="AD1623" s="28" t="n">
        <v>136.9</v>
      </c>
      <c r="AE1623" s="28" t="n">
        <v>0.5</v>
      </c>
      <c r="AF1623" s="27"/>
      <c r="AG1623" s="29" t="n">
        <f aca="false">6753.47943187+0.36116788*I1623+0.01252571*N1623-22.85359542*V1623+0.00407811*AA1623-0.00067349*E1623</f>
        <v>9203.98609286904</v>
      </c>
      <c r="AH1623" s="29" t="n">
        <f aca="false">A1623*'Simple Linear Regression'!$B$18+'Simple Linear Regression'!$B$17</f>
        <v>9268.96249703297</v>
      </c>
      <c r="AI1623" s="29" t="n">
        <f aca="false">7491.3971+0.0137554*N1623-0.00058829*E1623-34.3283*V1623+0.30565*L1623+54.6031*M1623</f>
        <v>8890.7188978</v>
      </c>
      <c r="AJ1623" s="29" t="n">
        <f aca="false">7491.3971-0.00058829*E1623+0.30565*L1623+54.6031*M1623+0.0137554*N1623-34.3283*V1623</f>
        <v>8890.7188978</v>
      </c>
      <c r="AK1623" s="30" t="n">
        <f aca="false">11611.58410651-152.38769329*I897+0.00324611*N897-2.92151591*V897-0.00770426*AA897-0.00077781*E897</f>
        <v>8981.8171806089</v>
      </c>
      <c r="AL1623" s="29" t="n">
        <f aca="false">2192.59+2373.87*I1623+0.0316653*N1623-15.7623*V1623+0.00202406*AA1623-0.000740146*E1623-0.00963493*(I1623*N1623)</f>
        <v>9063.60629157168</v>
      </c>
      <c r="AM1623" s="30" t="n">
        <f aca="false">5205.907083+122.0638992*I1623+13.609808*(N1623/1000)-1.245906883*AD1623+0.7746840854*AE1623-134.2474226*AC1623-1547.125689*IF(AND(B1623&gt;=DATE(2020,3,20),B1623&lt;=DATE(2020,6,26)),1,0)</f>
        <v>9028.6772836976</v>
      </c>
      <c r="AN1623" s="30" t="n">
        <f aca="false">IF(ISNUMBER(C1624),C1624,AN1624)-0.8328750492*(AD1625-AD1624)+3.274150872*(AE1625-AE1624)+0.7954612886*((IF(ISNUMBER(C1624),C1624,AN1624)-IF(ISNUMBER(C1623),C1623,AN1623))-(-0.8328750492*(AD1624-AD1623)+3.274150872*(AE1624-AE1623)))-1.394571582*AO1624+0.4181414112*AO1623</f>
        <v>8908.08506013116</v>
      </c>
      <c r="AP1623" s="31" t="n">
        <f aca="false">AQ1623+AR1622+'ARIMAX(1,1,1) Model'!$C$19*(AR1622-AR1621)+'ARIMAX(1,1,1) Model'!$C$20*AS1622</f>
        <v>8771.93259533118</v>
      </c>
      <c r="AQ1623" s="31" t="n">
        <f aca="false">'ARIMAX(1,1,1) Model'!$C$6*I1623+'ARIMAX(1,1,1) Model'!$C$7*N1623/1000+'ARIMAX(1,1,1) Model'!$C$8*AD1623+'ARIMAX(1,1,1) Model'!$C$9*AE1623+'ARIMAX(1,1,1) Model'!$C$10*AC1623+'ARIMAX(1,1,1) Model'!$C$11*IF(AND(B1623&gt;='ARIMAX(1,1,1) Model'!$C$25,B1623&lt;='ARIMAX(1,1,1) Model'!$C$26),1,0)+'ARIMAX(1,1,1) Model'!$C$12*E1623/1000+'ARIMAX(1,1,1) Model'!$C$13*V1623+'ARIMAX(1,1,1) Model'!$C$14*A1623+'ARIMAX(1,1,1) Model'!$C$15*SIN(2*PI()*A1623/'ARIMAX(1,1,1) Model'!$C$24)+'ARIMAX(1,1,1) Model'!$C$16*COS(2*PI()*A1623/'ARIMAX(1,1,1) Model'!$C$24)+'ARIMAX(1,1,1) Model'!$C$17*SIN(4*PI()*A1623/'ARIMAX(1,1,1) Model'!$C$24)+'ARIMAX(1,1,1) Model'!$C$18*COS(4*PI()*A1623/'ARIMAX(1,1,1) Model'!$C$24)</f>
        <v>2338.54439883534</v>
      </c>
      <c r="AR1623" s="31" t="n">
        <f aca="false">IF(ISNUMBER(C1623),C1623,AP1623)-AQ1623</f>
        <v>6623.45560116466</v>
      </c>
      <c r="AS1623" s="31" t="n">
        <f aca="false">IF(ISNUMBER(C1623),C1623-AP1623,0)</f>
        <v>190.067404668816</v>
      </c>
      <c r="AT1623" s="32"/>
      <c r="AU1623" s="33"/>
      <c r="AV1623" s="33"/>
      <c r="AW1623" s="31"/>
      <c r="AX1623" s="31"/>
    </row>
    <row r="1624" customFormat="false" ht="16.5" hidden="false" customHeight="true" outlineLevel="0" collapsed="false">
      <c r="A1624" s="23" t="n">
        <v>1623</v>
      </c>
      <c r="B1624" s="24" t="n">
        <v>44631</v>
      </c>
      <c r="C1624" s="34" t="n">
        <v>8944</v>
      </c>
      <c r="D1624" s="25" t="n">
        <v>4222.7</v>
      </c>
      <c r="E1624" s="25" t="n">
        <v>222000</v>
      </c>
      <c r="F1624" s="25" t="n">
        <v>2004226.57142857</v>
      </c>
      <c r="G1624" s="25" t="n">
        <v>113.39</v>
      </c>
      <c r="H1624" s="25" t="n">
        <v>122.286</v>
      </c>
      <c r="I1624" s="25" t="n">
        <v>4.102</v>
      </c>
      <c r="J1624" s="25" t="n">
        <v>24813.6</v>
      </c>
      <c r="K1624" s="25" t="n">
        <v>470644</v>
      </c>
      <c r="L1624" s="25" t="n">
        <v>601</v>
      </c>
      <c r="M1624" s="25" t="n">
        <v>14.886</v>
      </c>
      <c r="N1624" s="25" t="n">
        <v>261028</v>
      </c>
      <c r="O1624" s="25" t="n">
        <v>16993.8</v>
      </c>
      <c r="P1624" s="25" t="n">
        <v>4447135</v>
      </c>
      <c r="Q1624" s="25" t="n">
        <v>294000</v>
      </c>
      <c r="R1624" s="25" t="n">
        <v>15617</v>
      </c>
      <c r="S1624" s="25" t="n">
        <v>15.576</v>
      </c>
      <c r="T1624" s="25" t="n">
        <v>148.2</v>
      </c>
      <c r="U1624" s="25" t="n">
        <v>16</v>
      </c>
      <c r="V1624" s="25" t="n">
        <v>91.2</v>
      </c>
      <c r="W1624" s="25" t="n">
        <v>115.87614</v>
      </c>
      <c r="X1624" s="25" t="n">
        <v>5.4835694</v>
      </c>
      <c r="Y1624" s="25" t="n">
        <v>5.78844022750855</v>
      </c>
      <c r="Z1624" s="25" t="n">
        <v>70.0105438232422</v>
      </c>
      <c r="AA1624" s="25" t="n">
        <v>332503</v>
      </c>
      <c r="AB1624" s="26" t="n">
        <v>31.1</v>
      </c>
      <c r="AC1624" s="27" t="n">
        <v>0</v>
      </c>
      <c r="AD1624" s="28" t="n">
        <v>113.5</v>
      </c>
      <c r="AE1624" s="28" t="n">
        <v>2.5</v>
      </c>
      <c r="AF1624" s="27"/>
      <c r="AG1624" s="29" t="n">
        <f aca="false">6753.47943187+0.36116788*I1624+0.01252571*N1624-22.85359542*V1624+0.00407811*AA1624-0.00067349*E1624</f>
        <v>9146.74309941976</v>
      </c>
      <c r="AH1624" s="29" t="n">
        <f aca="false">A1624*'Simple Linear Regression'!$B$18+'Simple Linear Regression'!$B$17</f>
        <v>9269.81553411687</v>
      </c>
      <c r="AI1624" s="29" t="n">
        <f aca="false">7491.3971+0.0137554*N1624-0.00058829*E1624-34.3283*V1624+0.30565*L1624+54.6031*M1624</f>
        <v>8817.1177078</v>
      </c>
      <c r="AJ1624" s="29" t="n">
        <f aca="false">7491.3971-0.00058829*E1624+0.30565*L1624+54.6031*M1624+0.0137554*N1624-34.3283*V1624</f>
        <v>8817.1177078</v>
      </c>
      <c r="AK1624" s="30" t="n">
        <f aca="false">11611.58410651-152.38769329*I898+0.00324611*N898-2.92151591*V898-0.00770426*AA898-0.00077781*E898</f>
        <v>9009.55702362972</v>
      </c>
      <c r="AL1624" s="29" t="n">
        <f aca="false">2192.59+2373.87*I1624+0.0316653*N1624-15.7623*V1624+0.00202406*AA1624-0.000740146*E1624-0.00963493*(I1624*N1624)</f>
        <v>8950.43186259992</v>
      </c>
      <c r="AM1624" s="30" t="n">
        <f aca="false">5205.907083+122.0638992*I1624+13.609808*(N1624/1000)-1.245906883*AD1624+0.7746840854*AE1624-134.2474226*AC1624-1547.125689*IF(AND(B1624&gt;=DATE(2020,3,20),B1624&lt;=DATE(2020,6,26)),1,0)</f>
        <v>9119.6804391354</v>
      </c>
      <c r="AN1624" s="30" t="n">
        <f aca="false">IF(ISNUMBER(C1625),C1625,AN1625)-0.8328750492*(AD1626-AD1625)+3.274150872*(AE1626-AE1625)+0.7954612886*((IF(ISNUMBER(C1625),C1625,AN1625)-IF(ISNUMBER(C1624),C1624,AN1624))-(-0.8328750492*(AD1625-AD1624)+3.274150872*(AE1625-AE1624)))-1.394571582*AO1625+0.4181414112*AO1624</f>
        <v>8433.81731762793</v>
      </c>
      <c r="AP1624" s="31" t="n">
        <f aca="false">AQ1624+AR1623+'ARIMAX(1,1,1) Model'!$C$19*(AR1623-AR1622)+'ARIMAX(1,1,1) Model'!$C$20*AS1623</f>
        <v>8756.05349990581</v>
      </c>
      <c r="AQ1624" s="31" t="n">
        <f aca="false">'ARIMAX(1,1,1) Model'!$C$6*I1624+'ARIMAX(1,1,1) Model'!$C$7*N1624/1000+'ARIMAX(1,1,1) Model'!$C$8*AD1624+'ARIMAX(1,1,1) Model'!$C$9*AE1624+'ARIMAX(1,1,1) Model'!$C$10*AC1624+'ARIMAX(1,1,1) Model'!$C$11*IF(AND(B1624&gt;='ARIMAX(1,1,1) Model'!$C$25,B1624&lt;='ARIMAX(1,1,1) Model'!$C$26),1,0)+'ARIMAX(1,1,1) Model'!$C$12*E1624/1000+'ARIMAX(1,1,1) Model'!$C$13*V1624+'ARIMAX(1,1,1) Model'!$C$14*A1624+'ARIMAX(1,1,1) Model'!$C$15*SIN(2*PI()*A1624/'ARIMAX(1,1,1) Model'!$C$24)+'ARIMAX(1,1,1) Model'!$C$16*COS(2*PI()*A1624/'ARIMAX(1,1,1) Model'!$C$24)+'ARIMAX(1,1,1) Model'!$C$17*SIN(4*PI()*A1624/'ARIMAX(1,1,1) Model'!$C$24)+'ARIMAX(1,1,1) Model'!$C$18*COS(4*PI()*A1624/'ARIMAX(1,1,1) Model'!$C$24)</f>
        <v>2284.3423579103</v>
      </c>
      <c r="AR1624" s="31" t="n">
        <f aca="false">IF(ISNUMBER(C1624),C1624,AP1624)-AQ1624</f>
        <v>6659.6576420897</v>
      </c>
      <c r="AS1624" s="31" t="n">
        <f aca="false">IF(ISNUMBER(C1624),C1624-AP1624,0)</f>
        <v>187.946500094187</v>
      </c>
      <c r="AT1624" s="32"/>
      <c r="AU1624" s="33"/>
      <c r="AV1624" s="33"/>
      <c r="AW1624" s="31"/>
      <c r="AX1624" s="31"/>
    </row>
    <row r="1625" customFormat="false" ht="16.5" hidden="false" customHeight="true" outlineLevel="0" collapsed="false">
      <c r="A1625" s="23" t="n">
        <v>1624</v>
      </c>
      <c r="B1625" s="24" t="n">
        <v>44638</v>
      </c>
      <c r="C1625" s="34" t="n">
        <v>8637</v>
      </c>
      <c r="D1625" s="25" t="n">
        <v>4333.642</v>
      </c>
      <c r="E1625" s="25" t="n">
        <v>217000</v>
      </c>
      <c r="F1625" s="25" t="n">
        <v>2131035.71428571</v>
      </c>
      <c r="G1625" s="25" t="n">
        <v>100.43</v>
      </c>
      <c r="H1625" s="25" t="n">
        <v>109.592</v>
      </c>
      <c r="I1625" s="25" t="n">
        <v>4.315</v>
      </c>
      <c r="J1625" s="25" t="n">
        <v>24813.6</v>
      </c>
      <c r="K1625" s="25" t="n">
        <v>470644</v>
      </c>
      <c r="L1625" s="25" t="n">
        <v>601</v>
      </c>
      <c r="M1625" s="25" t="n">
        <v>14.198</v>
      </c>
      <c r="N1625" s="25" t="n">
        <v>236055</v>
      </c>
      <c r="O1625" s="25" t="n">
        <v>16993.8</v>
      </c>
      <c r="P1625" s="25" t="n">
        <v>4512720</v>
      </c>
      <c r="Q1625" s="25" t="n">
        <v>294000</v>
      </c>
      <c r="R1625" s="25" t="n">
        <v>15617</v>
      </c>
      <c r="S1625" s="25" t="n">
        <v>15.576</v>
      </c>
      <c r="T1625" s="25" t="n">
        <v>148.2</v>
      </c>
      <c r="U1625" s="25" t="n">
        <v>16</v>
      </c>
      <c r="V1625" s="25" t="n">
        <v>91.2</v>
      </c>
      <c r="W1625" s="25" t="n">
        <v>117.06016</v>
      </c>
      <c r="X1625" s="25" t="n">
        <v>5.4835694</v>
      </c>
      <c r="Y1625" s="25" t="n">
        <v>6</v>
      </c>
      <c r="Z1625" s="25" t="n">
        <v>70.0105438232422</v>
      </c>
      <c r="AA1625" s="25" t="n">
        <v>332503</v>
      </c>
      <c r="AB1625" s="26" t="n">
        <v>31.1</v>
      </c>
      <c r="AC1625" s="27" t="n">
        <v>0</v>
      </c>
      <c r="AD1625" s="28" t="n">
        <v>106.7</v>
      </c>
      <c r="AE1625" s="28" t="n">
        <v>0.5</v>
      </c>
      <c r="AF1625" s="27"/>
      <c r="AG1625" s="29" t="n">
        <f aca="false">6753.47943187+0.36116788*I1625+0.01252571*N1625-22.85359542*V1625+0.00407811*AA1625-0.00067349*E1625</f>
        <v>8837.3829223482</v>
      </c>
      <c r="AH1625" s="29" t="n">
        <f aca="false">A1625*'Simple Linear Regression'!$B$18+'Simple Linear Regression'!$B$17</f>
        <v>9270.66857120078</v>
      </c>
      <c r="AI1625" s="29" t="n">
        <f aca="false">7491.3971+0.0137554*N1625-0.00058829*E1625-34.3283*V1625+0.30565*L1625+54.6031*M1625</f>
        <v>8438.9786208</v>
      </c>
      <c r="AJ1625" s="29" t="n">
        <f aca="false">7491.3971-0.00058829*E1625+0.30565*L1625+54.6031*M1625+0.0137554*N1625-34.3283*V1625</f>
        <v>8438.9786208</v>
      </c>
      <c r="AK1625" s="30" t="n">
        <f aca="false">11611.58410651-152.38769329*I899+0.00324611*N899-2.92151591*V899-0.00770426*AA899-0.00077781*E899</f>
        <v>8954.71207687219</v>
      </c>
      <c r="AL1625" s="29" t="n">
        <f aca="false">2192.59+2373.87*I1625+0.0316653*N1625-15.7623*V1625+0.00202406*AA1625-0.000740146*E1625-0.00963493*(I1625*N1625)</f>
        <v>9171.54279571775</v>
      </c>
      <c r="AM1625" s="30" t="n">
        <f aca="false">5205.907083+122.0638992*I1625+13.609808*(N1625/1000)-1.245906883*AD1625+0.7746840854*AE1625-134.2474226*AC1625-1547.125689*IF(AND(B1625&gt;=DATE(2020,3,20),B1625&lt;=DATE(2020,6,26)),1,0)</f>
        <v>8812.7251131146</v>
      </c>
      <c r="AN1625" s="30" t="n">
        <f aca="false">IF(ISNUMBER(C1626),C1626,AN1626)-0.8328750492*(AD1627-AD1626)+3.274150872*(AE1627-AE1626)+0.7954612886*((IF(ISNUMBER(C1626),C1626,AN1626)-IF(ISNUMBER(C1625),C1625,AN1625))-(-0.8328750492*(AD1626-AD1625)+3.274150872*(AE1626-AE1625)))-1.394571582*AO1626+0.4181414112*AO1625</f>
        <v>8334.89252195829</v>
      </c>
      <c r="AP1625" s="31" t="n">
        <f aca="false">AQ1625+AR1624+'ARIMAX(1,1,1) Model'!$C$19*(AR1624-AR1623)+'ARIMAX(1,1,1) Model'!$C$20*AS1624</f>
        <v>8753.23056040644</v>
      </c>
      <c r="AQ1625" s="31" t="n">
        <f aca="false">'ARIMAX(1,1,1) Model'!$C$6*I1625+'ARIMAX(1,1,1) Model'!$C$7*N1625/1000+'ARIMAX(1,1,1) Model'!$C$8*AD1625+'ARIMAX(1,1,1) Model'!$C$9*AE1625+'ARIMAX(1,1,1) Model'!$C$10*AC1625+'ARIMAX(1,1,1) Model'!$C$11*IF(AND(B1625&gt;='ARIMAX(1,1,1) Model'!$C$25,B1625&lt;='ARIMAX(1,1,1) Model'!$C$26),1,0)+'ARIMAX(1,1,1) Model'!$C$12*E1625/1000+'ARIMAX(1,1,1) Model'!$C$13*V1625+'ARIMAX(1,1,1) Model'!$C$14*A1625+'ARIMAX(1,1,1) Model'!$C$15*SIN(2*PI()*A1625/'ARIMAX(1,1,1) Model'!$C$24)+'ARIMAX(1,1,1) Model'!$C$16*COS(2*PI()*A1625/'ARIMAX(1,1,1) Model'!$C$24)+'ARIMAX(1,1,1) Model'!$C$17*SIN(4*PI()*A1625/'ARIMAX(1,1,1) Model'!$C$24)+'ARIMAX(1,1,1) Model'!$C$18*COS(4*PI()*A1625/'ARIMAX(1,1,1) Model'!$C$24)</f>
        <v>2259.20961524437</v>
      </c>
      <c r="AR1625" s="31" t="n">
        <f aca="false">IF(ISNUMBER(C1625),C1625,AP1625)-AQ1625</f>
        <v>6377.79038475563</v>
      </c>
      <c r="AS1625" s="31" t="n">
        <f aca="false">IF(ISNUMBER(C1625),C1625-AP1625,0)</f>
        <v>-116.23056040644</v>
      </c>
      <c r="AT1625" s="32"/>
      <c r="AU1625" s="33"/>
      <c r="AV1625" s="33"/>
      <c r="AW1625" s="31"/>
      <c r="AX1625" s="31"/>
    </row>
    <row r="1626" customFormat="false" ht="16.5" hidden="false" customHeight="true" outlineLevel="0" collapsed="false">
      <c r="A1626" s="23" t="n">
        <v>1625</v>
      </c>
      <c r="B1626" s="24" t="n">
        <v>44645</v>
      </c>
      <c r="C1626" s="34" t="n">
        <v>8499</v>
      </c>
      <c r="D1626" s="25" t="n">
        <v>4498.45</v>
      </c>
      <c r="E1626" s="25" t="n">
        <v>207000</v>
      </c>
      <c r="F1626" s="25" t="n">
        <v>2150872.57142857</v>
      </c>
      <c r="G1626" s="25" t="n">
        <v>113.692</v>
      </c>
      <c r="H1626" s="25" t="n">
        <v>123.598</v>
      </c>
      <c r="I1626" s="25" t="n">
        <v>4.239</v>
      </c>
      <c r="J1626" s="25" t="n">
        <v>24813.6</v>
      </c>
      <c r="K1626" s="25" t="n">
        <v>470644</v>
      </c>
      <c r="L1626" s="25" t="n">
        <v>601</v>
      </c>
      <c r="M1626" s="25" t="n">
        <v>14.198</v>
      </c>
      <c r="N1626" s="25" t="n">
        <v>236055</v>
      </c>
      <c r="O1626" s="25" t="n">
        <v>16993.8</v>
      </c>
      <c r="P1626" s="25" t="n">
        <v>4512720</v>
      </c>
      <c r="Q1626" s="25" t="n">
        <v>294000</v>
      </c>
      <c r="R1626" s="25" t="n">
        <v>15617</v>
      </c>
      <c r="S1626" s="25" t="n">
        <v>15.576</v>
      </c>
      <c r="T1626" s="25" t="n">
        <v>148.2</v>
      </c>
      <c r="U1626" s="25" t="n">
        <v>16</v>
      </c>
      <c r="V1626" s="25" t="n">
        <v>91.2</v>
      </c>
      <c r="W1626" s="25" t="n">
        <v>116.67768</v>
      </c>
      <c r="X1626" s="25" t="n">
        <v>5.4835694</v>
      </c>
      <c r="Y1626" s="25" t="n">
        <v>6</v>
      </c>
      <c r="Z1626" s="25" t="n">
        <v>70.0105438232422</v>
      </c>
      <c r="AA1626" s="25" t="n">
        <v>332503</v>
      </c>
      <c r="AB1626" s="26" t="n">
        <v>31.1</v>
      </c>
      <c r="AC1626" s="27" t="n">
        <v>0</v>
      </c>
      <c r="AD1626" s="28" t="n">
        <v>74.8</v>
      </c>
      <c r="AE1626" s="28" t="n">
        <v>4.7</v>
      </c>
      <c r="AF1626" s="27"/>
      <c r="AG1626" s="29" t="n">
        <f aca="false">6753.47943187+0.36116788*I1626+0.01252571*N1626-22.85359542*V1626+0.00407811*AA1626-0.00067349*E1626</f>
        <v>8844.09037358932</v>
      </c>
      <c r="AH1626" s="29" t="n">
        <f aca="false">A1626*'Simple Linear Regression'!$B$18+'Simple Linear Regression'!$B$17</f>
        <v>9271.52160828468</v>
      </c>
      <c r="AI1626" s="29" t="n">
        <f aca="false">7491.3971+0.0137554*N1626-0.00058829*E1626-34.3283*V1626+0.30565*L1626+54.6031*M1626</f>
        <v>8444.8615208</v>
      </c>
      <c r="AJ1626" s="29" t="n">
        <f aca="false">7491.3971-0.00058829*E1626+0.30565*L1626+54.6031*M1626+0.0137554*N1626-34.3283*V1626</f>
        <v>8444.8615208</v>
      </c>
      <c r="AK1626" s="30" t="n">
        <f aca="false">11611.58410651-152.38769329*I900+0.00324611*N900-2.92151591*V900-0.00770426*AA900-0.00077781*E900</f>
        <v>8949.02290137068</v>
      </c>
      <c r="AL1626" s="29" t="n">
        <f aca="false">2192.59+2373.87*I1626+0.0316653*N1626-15.7623*V1626+0.00202406*AA1626-0.000740146*E1626-0.00963493*(I1626*N1626)</f>
        <v>9171.38251420515</v>
      </c>
      <c r="AM1626" s="30" t="n">
        <f aca="false">5205.907083+122.0638992*I1626+13.609808*(N1626/1000)-1.245906883*AD1626+0.7746840854*AE1626-134.2474226*AC1626-1547.125689*IF(AND(B1626&gt;=DATE(2020,3,20),B1626&lt;=DATE(2020,6,26)),1,0)</f>
        <v>8846.44635950178</v>
      </c>
      <c r="AN1626" s="30" t="n">
        <f aca="false">IF(ISNUMBER(C1627),C1627,AN1627)-0.8328750492*(AD1628-AD1627)+3.274150872*(AE1628-AE1627)+0.7954612886*((IF(ISNUMBER(C1627),C1627,AN1627)-IF(ISNUMBER(C1626),C1626,AN1626))-(-0.8328750492*(AD1627-AD1626)+3.274150872*(AE1627-AE1626)))-1.394571582*AO1627+0.4181414112*AO1626</f>
        <v>8670.75942093682</v>
      </c>
      <c r="AP1626" s="31" t="n">
        <f aca="false">AQ1626+AR1625+'ARIMAX(1,1,1) Model'!$C$19*(AR1625-AR1624)+'ARIMAX(1,1,1) Model'!$C$20*AS1625</f>
        <v>8786.77565113061</v>
      </c>
      <c r="AQ1626" s="31" t="n">
        <f aca="false">'ARIMAX(1,1,1) Model'!$C$6*I1626+'ARIMAX(1,1,1) Model'!$C$7*N1626/1000+'ARIMAX(1,1,1) Model'!$C$8*AD1626+'ARIMAX(1,1,1) Model'!$C$9*AE1626+'ARIMAX(1,1,1) Model'!$C$10*AC1626+'ARIMAX(1,1,1) Model'!$C$11*IF(AND(B1626&gt;='ARIMAX(1,1,1) Model'!$C$25,B1626&lt;='ARIMAX(1,1,1) Model'!$C$26),1,0)+'ARIMAX(1,1,1) Model'!$C$12*E1626/1000+'ARIMAX(1,1,1) Model'!$C$13*V1626+'ARIMAX(1,1,1) Model'!$C$14*A1626+'ARIMAX(1,1,1) Model'!$C$15*SIN(2*PI()*A1626/'ARIMAX(1,1,1) Model'!$C$24)+'ARIMAX(1,1,1) Model'!$C$16*COS(2*PI()*A1626/'ARIMAX(1,1,1) Model'!$C$24)+'ARIMAX(1,1,1) Model'!$C$17*SIN(4*PI()*A1626/'ARIMAX(1,1,1) Model'!$C$24)+'ARIMAX(1,1,1) Model'!$C$18*COS(4*PI()*A1626/'ARIMAX(1,1,1) Model'!$C$24)</f>
        <v>2331.85903509758</v>
      </c>
      <c r="AR1626" s="31" t="n">
        <f aca="false">IF(ISNUMBER(C1626),C1626,AP1626)-AQ1626</f>
        <v>6167.14096490242</v>
      </c>
      <c r="AS1626" s="31" t="n">
        <f aca="false">IF(ISNUMBER(C1626),C1626-AP1626,0)</f>
        <v>-287.775651130607</v>
      </c>
      <c r="AT1626" s="32"/>
      <c r="AU1626" s="33"/>
      <c r="AV1626" s="33"/>
      <c r="AW1626" s="31"/>
      <c r="AX1626" s="31"/>
    </row>
    <row r="1627" customFormat="false" ht="16.5" hidden="false" customHeight="true" outlineLevel="0" collapsed="false">
      <c r="A1627" s="23" t="n">
        <v>1626</v>
      </c>
      <c r="B1627" s="24" t="n">
        <v>44652</v>
      </c>
      <c r="C1627" s="34" t="n">
        <v>8562</v>
      </c>
      <c r="D1627" s="25" t="n">
        <v>4577.168</v>
      </c>
      <c r="E1627" s="25" t="n">
        <v>214000</v>
      </c>
      <c r="F1627" s="25" t="n">
        <v>2088449.71428571</v>
      </c>
      <c r="G1627" s="25" t="n">
        <v>103.892</v>
      </c>
      <c r="H1627" s="25" t="n">
        <v>111.26</v>
      </c>
      <c r="I1627" s="25" t="n">
        <v>4.231</v>
      </c>
      <c r="J1627" s="25" t="n">
        <v>24813.6</v>
      </c>
      <c r="K1627" s="25" t="n">
        <v>470644</v>
      </c>
      <c r="L1627" s="25" t="n">
        <v>601</v>
      </c>
      <c r="M1627" s="25" t="n">
        <v>14.198</v>
      </c>
      <c r="N1627" s="25" t="n">
        <v>236055</v>
      </c>
      <c r="O1627" s="25" t="n">
        <v>16993.8</v>
      </c>
      <c r="P1627" s="25" t="n">
        <v>4512720</v>
      </c>
      <c r="Q1627" s="25" t="n">
        <v>294000</v>
      </c>
      <c r="R1627" s="25" t="n">
        <v>15617</v>
      </c>
      <c r="S1627" s="25" t="n">
        <v>15.576</v>
      </c>
      <c r="T1627" s="25" t="n">
        <v>148.2</v>
      </c>
      <c r="U1627" s="25" t="n">
        <v>16</v>
      </c>
      <c r="V1627" s="25" t="n">
        <v>91.2</v>
      </c>
      <c r="W1627" s="25" t="n">
        <v>115.95584</v>
      </c>
      <c r="X1627" s="25" t="n">
        <v>5.4835694</v>
      </c>
      <c r="Y1627" s="25" t="n">
        <v>6</v>
      </c>
      <c r="Z1627" s="25" t="n">
        <v>70.0105438232422</v>
      </c>
      <c r="AA1627" s="25" t="n">
        <v>332503</v>
      </c>
      <c r="AB1627" s="26" t="n">
        <v>31.1</v>
      </c>
      <c r="AC1627" s="27" t="n">
        <v>0</v>
      </c>
      <c r="AD1627" s="28" t="n">
        <v>103.1</v>
      </c>
      <c r="AE1627" s="28" t="n">
        <v>5.1</v>
      </c>
      <c r="AF1627" s="27"/>
      <c r="AG1627" s="29" t="n">
        <f aca="false">6753.47943187+0.36116788*I1627+0.01252571*N1627-22.85359542*V1627+0.00407811*AA1627-0.00067349*E1627</f>
        <v>8839.37305424628</v>
      </c>
      <c r="AH1627" s="29" t="n">
        <f aca="false">A1627*'Simple Linear Regression'!$B$18+'Simple Linear Regression'!$B$17</f>
        <v>9272.37464536859</v>
      </c>
      <c r="AI1627" s="29" t="n">
        <f aca="false">7491.3971+0.0137554*N1627-0.00058829*E1627-34.3283*V1627+0.30565*L1627+54.6031*M1627</f>
        <v>8440.7434908</v>
      </c>
      <c r="AJ1627" s="29" t="n">
        <f aca="false">7491.3971-0.00058829*E1627+0.30565*L1627+54.6031*M1627+0.0137554*N1627-34.3283*V1627</f>
        <v>8440.7434908</v>
      </c>
      <c r="AK1627" s="30" t="n">
        <f aca="false">11611.58410651-152.38769329*I901+0.00324611*N901-2.92151591*V901-0.00770426*AA901-0.00077781*E901</f>
        <v>8918.21206050813</v>
      </c>
      <c r="AL1627" s="29" t="n">
        <f aca="false">2192.59+2373.87*I1627+0.0316653*N1627-15.7623*V1627+0.00202406*AA1627-0.000740146*E1627-0.00963493*(I1627*N1627)</f>
        <v>9165.40551941435</v>
      </c>
      <c r="AM1627" s="30" t="n">
        <f aca="false">5205.907083+122.0638992*I1627+13.609808*(N1627/1000)-1.245906883*AD1627+0.7746840854*AE1627-134.2474226*AC1627-1547.125689*IF(AND(B1627&gt;=DATE(2020,3,20),B1627&lt;=DATE(2020,6,26)),1,0)</f>
        <v>8810.52055715344</v>
      </c>
      <c r="AN1627" s="30" t="n">
        <f aca="false">IF(ISNUMBER(C1628),C1628,AN1628)-0.8328750492*(AD1629-AD1628)+3.274150872*(AE1629-AE1628)+0.7954612886*((IF(ISNUMBER(C1628),C1628,AN1628)-IF(ISNUMBER(C1627),C1627,AN1627))-(-0.8328750492*(AD1628-AD1627)+3.274150872*(AE1628-AE1627)))-1.394571582*AO1628+0.4181414112*AO1627</f>
        <v>8866.17448857644</v>
      </c>
      <c r="AP1627" s="31" t="n">
        <f aca="false">AQ1627+AR1626+'ARIMAX(1,1,1) Model'!$C$19*(AR1626-AR1625)+'ARIMAX(1,1,1) Model'!$C$20*AS1626</f>
        <v>8812.76690604959</v>
      </c>
      <c r="AQ1627" s="31" t="n">
        <f aca="false">'ARIMAX(1,1,1) Model'!$C$6*I1627+'ARIMAX(1,1,1) Model'!$C$7*N1627/1000+'ARIMAX(1,1,1) Model'!$C$8*AD1627+'ARIMAX(1,1,1) Model'!$C$9*AE1627+'ARIMAX(1,1,1) Model'!$C$10*AC1627+'ARIMAX(1,1,1) Model'!$C$11*IF(AND(B1627&gt;='ARIMAX(1,1,1) Model'!$C$25,B1627&lt;='ARIMAX(1,1,1) Model'!$C$26),1,0)+'ARIMAX(1,1,1) Model'!$C$12*E1627/1000+'ARIMAX(1,1,1) Model'!$C$13*V1627+'ARIMAX(1,1,1) Model'!$C$14*A1627+'ARIMAX(1,1,1) Model'!$C$15*SIN(2*PI()*A1627/'ARIMAX(1,1,1) Model'!$C$24)+'ARIMAX(1,1,1) Model'!$C$16*COS(2*PI()*A1627/'ARIMAX(1,1,1) Model'!$C$24)+'ARIMAX(1,1,1) Model'!$C$17*SIN(4*PI()*A1627/'ARIMAX(1,1,1) Model'!$C$24)+'ARIMAX(1,1,1) Model'!$C$18*COS(4*PI()*A1627/'ARIMAX(1,1,1) Model'!$C$24)</f>
        <v>2407.14881335633</v>
      </c>
      <c r="AR1627" s="31" t="n">
        <f aca="false">IF(ISNUMBER(C1627),C1627,AP1627)-AQ1627</f>
        <v>6154.85118664368</v>
      </c>
      <c r="AS1627" s="31" t="n">
        <f aca="false">IF(ISNUMBER(C1627),C1627-AP1627,0)</f>
        <v>-250.766906049588</v>
      </c>
      <c r="AT1627" s="32"/>
      <c r="AU1627" s="33"/>
      <c r="AV1627" s="33"/>
      <c r="AW1627" s="31"/>
      <c r="AX1627" s="31"/>
    </row>
    <row r="1628" customFormat="false" ht="16.5" hidden="false" customHeight="true" outlineLevel="0" collapsed="false">
      <c r="A1628" s="23" t="n">
        <v>1627</v>
      </c>
      <c r="B1628" s="24" t="n">
        <v>44659</v>
      </c>
      <c r="C1628" s="34" t="n">
        <v>8736</v>
      </c>
      <c r="D1628" s="25" t="n">
        <v>4515.48</v>
      </c>
      <c r="E1628" s="25" t="n">
        <v>214000</v>
      </c>
      <c r="F1628" s="25" t="n">
        <v>2093984.42857143</v>
      </c>
      <c r="G1628" s="25" t="n">
        <v>99.212</v>
      </c>
      <c r="H1628" s="25" t="n">
        <v>103.33</v>
      </c>
      <c r="I1628" s="25" t="n">
        <v>4.17</v>
      </c>
      <c r="J1628" s="25" t="n">
        <v>24813.6</v>
      </c>
      <c r="K1628" s="25" t="n">
        <v>470644</v>
      </c>
      <c r="L1628" s="25" t="n">
        <v>636</v>
      </c>
      <c r="M1628" s="25" t="n">
        <v>14.198</v>
      </c>
      <c r="N1628" s="25" t="n">
        <v>236055</v>
      </c>
      <c r="O1628" s="25" t="n">
        <v>17106</v>
      </c>
      <c r="P1628" s="25" t="n">
        <v>4512720</v>
      </c>
      <c r="Q1628" s="25" t="n">
        <v>294000</v>
      </c>
      <c r="R1628" s="25" t="n">
        <v>15617</v>
      </c>
      <c r="S1628" s="25" t="n">
        <v>15.576</v>
      </c>
      <c r="T1628" s="25" t="n">
        <v>148.2</v>
      </c>
      <c r="U1628" s="25" t="n">
        <v>16</v>
      </c>
      <c r="V1628" s="25" t="n">
        <v>89</v>
      </c>
      <c r="W1628" s="25" t="n">
        <v>115.5088</v>
      </c>
      <c r="X1628" s="25" t="n">
        <v>5.4835694</v>
      </c>
      <c r="Y1628" s="25" t="n">
        <v>6</v>
      </c>
      <c r="Z1628" s="25" t="n">
        <v>70.0105438232422</v>
      </c>
      <c r="AA1628" s="25" t="n">
        <v>332503</v>
      </c>
      <c r="AB1628" s="26" t="n">
        <v>31.05</v>
      </c>
      <c r="AC1628" s="27" t="n">
        <v>0</v>
      </c>
      <c r="AD1628" s="28" t="n">
        <v>79.5</v>
      </c>
      <c r="AE1628" s="28" t="n">
        <v>11.6</v>
      </c>
      <c r="AF1628" s="27"/>
      <c r="AG1628" s="29" t="n">
        <f aca="false">6753.47943187+0.36116788*I1628+0.01252571*N1628-22.85359542*V1628+0.00407811*AA1628-0.00067349*E1628</f>
        <v>8889.6289329296</v>
      </c>
      <c r="AH1628" s="29" t="n">
        <f aca="false">A1628*'Simple Linear Regression'!$B$18+'Simple Linear Regression'!$B$17</f>
        <v>9273.22768245249</v>
      </c>
      <c r="AI1628" s="29" t="n">
        <f aca="false">7491.3971+0.0137554*N1628-0.00058829*E1628-34.3283*V1628+0.30565*L1628+54.6031*M1628</f>
        <v>8526.9635008</v>
      </c>
      <c r="AJ1628" s="29" t="n">
        <f aca="false">7491.3971-0.00058829*E1628+0.30565*L1628+54.6031*M1628+0.0137554*N1628-34.3283*V1628</f>
        <v>8526.9635008</v>
      </c>
      <c r="AK1628" s="30" t="n">
        <f aca="false">11611.58410651-152.38769329*I902+0.00324611*N902-2.92151591*V902-0.00770426*AA902-0.00077781*E902</f>
        <v>8919.02539630323</v>
      </c>
      <c r="AL1628" s="29" t="n">
        <f aca="false">2192.59+2373.87*I1628+0.0316653*N1628-15.7623*V1628+0.00202406*AA1628-0.000740146*E1628-0.00963493*(I1628*N1628)</f>
        <v>9194.0132868845</v>
      </c>
      <c r="AM1628" s="30" t="n">
        <f aca="false">5205.907083+122.0638992*I1628+13.609808*(N1628/1000)-1.245906883*AD1628+0.7746840854*AE1628-134.2474226*AC1628-1547.125689*IF(AND(B1628&gt;=DATE(2020,3,20),B1628&lt;=DATE(2020,6,26)),1,0)</f>
        <v>8837.51350829614</v>
      </c>
      <c r="AN1628" s="30" t="n">
        <f aca="false">IF(ISNUMBER(C1629),C1629,AN1629)-0.8328750492*(AD1630-AD1629)+3.274150872*(AE1630-AE1629)+0.7954612886*((IF(ISNUMBER(C1629),C1629,AN1629)-IF(ISNUMBER(C1628),C1628,AN1628))-(-0.8328750492*(AD1629-AD1628)+3.274150872*(AE1629-AE1628)))-1.394571582*AO1629+0.4181414112*AO1628</f>
        <v>8942.92147978164</v>
      </c>
      <c r="AP1628" s="31" t="n">
        <f aca="false">AQ1628+AR1627+'ARIMAX(1,1,1) Model'!$C$19*(AR1627-AR1626)+'ARIMAX(1,1,1) Model'!$C$20*AS1627</f>
        <v>8829.37458932662</v>
      </c>
      <c r="AQ1628" s="31" t="n">
        <f aca="false">'ARIMAX(1,1,1) Model'!$C$6*I1628+'ARIMAX(1,1,1) Model'!$C$7*N1628/1000+'ARIMAX(1,1,1) Model'!$C$8*AD1628+'ARIMAX(1,1,1) Model'!$C$9*AE1628+'ARIMAX(1,1,1) Model'!$C$10*AC1628+'ARIMAX(1,1,1) Model'!$C$11*IF(AND(B1628&gt;='ARIMAX(1,1,1) Model'!$C$25,B1628&lt;='ARIMAX(1,1,1) Model'!$C$26),1,0)+'ARIMAX(1,1,1) Model'!$C$12*E1628/1000+'ARIMAX(1,1,1) Model'!$C$13*V1628+'ARIMAX(1,1,1) Model'!$C$14*A1628+'ARIMAX(1,1,1) Model'!$C$15*SIN(2*PI()*A1628/'ARIMAX(1,1,1) Model'!$C$24)+'ARIMAX(1,1,1) Model'!$C$16*COS(2*PI()*A1628/'ARIMAX(1,1,1) Model'!$C$24)+'ARIMAX(1,1,1) Model'!$C$17*SIN(4*PI()*A1628/'ARIMAX(1,1,1) Model'!$C$24)+'ARIMAX(1,1,1) Model'!$C$18*COS(4*PI()*A1628/'ARIMAX(1,1,1) Model'!$C$24)</f>
        <v>2450.01089330715</v>
      </c>
      <c r="AR1628" s="31" t="n">
        <f aca="false">IF(ISNUMBER(C1628),C1628,AP1628)-AQ1628</f>
        <v>6285.98910669285</v>
      </c>
      <c r="AS1628" s="31" t="n">
        <f aca="false">IF(ISNUMBER(C1628),C1628-AP1628,0)</f>
        <v>-93.3745893266187</v>
      </c>
      <c r="AT1628" s="32"/>
      <c r="AU1628" s="33"/>
      <c r="AV1628" s="33"/>
      <c r="AW1628" s="31"/>
      <c r="AX1628" s="31"/>
    </row>
    <row r="1629" customFormat="false" ht="16.5" hidden="false" customHeight="true" outlineLevel="0" collapsed="false">
      <c r="A1629" s="23" t="n">
        <v>1628</v>
      </c>
      <c r="B1629" s="24" t="n">
        <v>44666</v>
      </c>
      <c r="C1629" s="34" t="n">
        <v>8868</v>
      </c>
      <c r="D1629" s="25" t="n">
        <v>4412.29</v>
      </c>
      <c r="E1629" s="25" t="n">
        <v>214000</v>
      </c>
      <c r="F1629" s="25" t="n">
        <v>2150815.57142857</v>
      </c>
      <c r="G1629" s="25" t="n">
        <v>101.46</v>
      </c>
      <c r="H1629" s="25" t="n">
        <v>105.415</v>
      </c>
      <c r="I1629" s="25" t="n">
        <v>4.091</v>
      </c>
      <c r="J1629" s="25" t="n">
        <v>24813.6</v>
      </c>
      <c r="K1629" s="25" t="n">
        <v>452037</v>
      </c>
      <c r="L1629" s="25" t="n">
        <v>636</v>
      </c>
      <c r="M1629" s="25" t="n">
        <v>14.198</v>
      </c>
      <c r="N1629" s="25" t="n">
        <v>231137</v>
      </c>
      <c r="O1629" s="25" t="n">
        <v>17106</v>
      </c>
      <c r="P1629" s="25" t="n">
        <v>4512720</v>
      </c>
      <c r="Q1629" s="25" t="n">
        <v>294000</v>
      </c>
      <c r="R1629" s="25" t="n">
        <v>15617</v>
      </c>
      <c r="S1629" s="25" t="n">
        <v>15.576</v>
      </c>
      <c r="T1629" s="25" t="n">
        <v>148.2</v>
      </c>
      <c r="U1629" s="25" t="n">
        <v>16</v>
      </c>
      <c r="V1629" s="25" t="n">
        <v>89</v>
      </c>
      <c r="W1629" s="25" t="n">
        <v>115.9819</v>
      </c>
      <c r="X1629" s="25" t="n">
        <v>5.4835694</v>
      </c>
      <c r="Y1629" s="25" t="n">
        <v>6</v>
      </c>
      <c r="Z1629" s="25" t="n">
        <v>70.0105438232422</v>
      </c>
      <c r="AA1629" s="25" t="n">
        <v>332503</v>
      </c>
      <c r="AB1629" s="26" t="n">
        <v>31.05</v>
      </c>
      <c r="AC1629" s="27" t="n">
        <v>0</v>
      </c>
      <c r="AD1629" s="28" t="n">
        <v>55.4</v>
      </c>
      <c r="AE1629" s="28" t="n">
        <v>12.9</v>
      </c>
      <c r="AF1629" s="27"/>
      <c r="AG1629" s="29" t="n">
        <f aca="false">6753.47943187+0.36116788*I1629+0.01252571*N1629-22.85359542*V1629+0.00407811*AA1629-0.00067349*E1629</f>
        <v>8827.99895888708</v>
      </c>
      <c r="AH1629" s="29" t="n">
        <f aca="false">A1629*'Simple Linear Regression'!$B$18+'Simple Linear Regression'!$B$17</f>
        <v>9274.08071953639</v>
      </c>
      <c r="AI1629" s="29" t="n">
        <f aca="false">7491.3971+0.0137554*N1629-0.00058829*E1629-34.3283*V1629+0.30565*L1629+54.6031*M1629</f>
        <v>8459.3144436</v>
      </c>
      <c r="AJ1629" s="29" t="n">
        <f aca="false">7491.3971-0.00058829*E1629+0.30565*L1629+54.6031*M1629+0.0137554*N1629-34.3283*V1629</f>
        <v>8459.3144436</v>
      </c>
      <c r="AK1629" s="30" t="n">
        <f aca="false">11611.58410651-152.38769329*I903+0.00324611*N903-2.92151591*V903-0.00770426*AA903-0.00077781*E903</f>
        <v>9006.17851050462</v>
      </c>
      <c r="AL1629" s="29" t="n">
        <f aca="false">2192.59+2373.87*I1629+0.0316653*N1629-15.7623*V1629+0.00202406*AA1629-0.000740146*E1629-0.00963493*(I1629*N1629)</f>
        <v>9224.27345043769</v>
      </c>
      <c r="AM1629" s="30" t="n">
        <f aca="false">5205.907083+122.0638992*I1629+13.609808*(N1629/1000)-1.245906883*AD1629+0.7746840854*AE1629-134.2474226*AC1629-1547.125689*IF(AND(B1629&gt;=DATE(2020,3,20),B1629&lt;=DATE(2020,6,26)),1,0)</f>
        <v>8791.97086970666</v>
      </c>
      <c r="AN1629" s="30" t="n">
        <f aca="false">IF(ISNUMBER(C1630),C1630,AN1630)-0.8328750492*(AD1631-AD1630)+3.274150872*(AE1631-AE1630)+0.7954612886*((IF(ISNUMBER(C1630),C1630,AN1630)-IF(ISNUMBER(C1629),C1629,AN1629))-(-0.8328750492*(AD1630-AD1629)+3.274150872*(AE1630-AE1629)))-1.394571582*AO1630+0.4181414112*AO1629</f>
        <v>8677.52439709962</v>
      </c>
      <c r="AP1629" s="31" t="n">
        <f aca="false">AQ1629+AR1628+'ARIMAX(1,1,1) Model'!$C$19*(AR1628-AR1627)+'ARIMAX(1,1,1) Model'!$C$20*AS1628</f>
        <v>8893.76618308396</v>
      </c>
      <c r="AQ1629" s="31" t="n">
        <f aca="false">'ARIMAX(1,1,1) Model'!$C$6*I1629+'ARIMAX(1,1,1) Model'!$C$7*N1629/1000+'ARIMAX(1,1,1) Model'!$C$8*AD1629+'ARIMAX(1,1,1) Model'!$C$9*AE1629+'ARIMAX(1,1,1) Model'!$C$10*AC1629+'ARIMAX(1,1,1) Model'!$C$11*IF(AND(B1629&gt;='ARIMAX(1,1,1) Model'!$C$25,B1629&lt;='ARIMAX(1,1,1) Model'!$C$26),1,0)+'ARIMAX(1,1,1) Model'!$C$12*E1629/1000+'ARIMAX(1,1,1) Model'!$C$13*V1629+'ARIMAX(1,1,1) Model'!$C$14*A1629+'ARIMAX(1,1,1) Model'!$C$15*SIN(2*PI()*A1629/'ARIMAX(1,1,1) Model'!$C$24)+'ARIMAX(1,1,1) Model'!$C$16*COS(2*PI()*A1629/'ARIMAX(1,1,1) Model'!$C$24)+'ARIMAX(1,1,1) Model'!$C$17*SIN(4*PI()*A1629/'ARIMAX(1,1,1) Model'!$C$24)+'ARIMAX(1,1,1) Model'!$C$18*COS(4*PI()*A1629/'ARIMAX(1,1,1) Model'!$C$24)</f>
        <v>2510.9420533229</v>
      </c>
      <c r="AR1629" s="31" t="n">
        <f aca="false">IF(ISNUMBER(C1629),C1629,AP1629)-AQ1629</f>
        <v>6357.05794667711</v>
      </c>
      <c r="AS1629" s="31" t="n">
        <f aca="false">IF(ISNUMBER(C1629),C1629-AP1629,0)</f>
        <v>-25.7661830839606</v>
      </c>
      <c r="AT1629" s="32"/>
      <c r="AU1629" s="33"/>
      <c r="AV1629" s="33"/>
      <c r="AW1629" s="31"/>
      <c r="AX1629" s="31"/>
    </row>
    <row r="1630" customFormat="false" ht="16.5" hidden="false" customHeight="true" outlineLevel="0" collapsed="false">
      <c r="A1630" s="23" t="n">
        <v>1629</v>
      </c>
      <c r="B1630" s="24" t="n">
        <v>44673</v>
      </c>
      <c r="C1630" s="34" t="n">
        <v>8739</v>
      </c>
      <c r="D1630" s="25" t="n">
        <v>4395.758</v>
      </c>
      <c r="E1630" s="25" t="n">
        <v>210000</v>
      </c>
      <c r="F1630" s="25" t="n">
        <v>2147436.71428571</v>
      </c>
      <c r="G1630" s="25" t="n">
        <v>104.018</v>
      </c>
      <c r="H1630" s="25" t="n">
        <v>105.7225</v>
      </c>
      <c r="I1630" s="25" t="n">
        <v>4.066</v>
      </c>
      <c r="J1630" s="25" t="n">
        <v>24813.6</v>
      </c>
      <c r="K1630" s="25" t="n">
        <v>452037</v>
      </c>
      <c r="L1630" s="25" t="n">
        <v>636</v>
      </c>
      <c r="M1630" s="25" t="n">
        <v>14.221</v>
      </c>
      <c r="N1630" s="25" t="n">
        <v>231137</v>
      </c>
      <c r="O1630" s="25" t="n">
        <v>17106</v>
      </c>
      <c r="P1630" s="25" t="n">
        <v>4512720</v>
      </c>
      <c r="Q1630" s="25" t="n">
        <v>294000</v>
      </c>
      <c r="R1630" s="25" t="n">
        <v>15617</v>
      </c>
      <c r="S1630" s="25" t="n">
        <v>15.576</v>
      </c>
      <c r="T1630" s="25" t="n">
        <v>148.2</v>
      </c>
      <c r="U1630" s="25" t="n">
        <v>16</v>
      </c>
      <c r="V1630" s="25" t="n">
        <v>89</v>
      </c>
      <c r="W1630" s="25" t="n">
        <v>116.53276</v>
      </c>
      <c r="X1630" s="25" t="n">
        <v>5.4835694</v>
      </c>
      <c r="Y1630" s="25" t="n">
        <v>6.58389806747437</v>
      </c>
      <c r="Z1630" s="25" t="n">
        <v>70.0105438232422</v>
      </c>
      <c r="AA1630" s="25" t="n">
        <v>332503</v>
      </c>
      <c r="AB1630" s="26" t="n">
        <v>31.05</v>
      </c>
      <c r="AC1630" s="27" t="n">
        <v>0</v>
      </c>
      <c r="AD1630" s="28" t="n">
        <v>67.1</v>
      </c>
      <c r="AE1630" s="28" t="n">
        <v>12.6</v>
      </c>
      <c r="AF1630" s="27"/>
      <c r="AG1630" s="29" t="n">
        <f aca="false">6753.47943187+0.36116788*I1630+0.01252571*N1630-22.85359542*V1630+0.00407811*AA1630-0.00067349*E1630</f>
        <v>8830.68388969008</v>
      </c>
      <c r="AH1630" s="29" t="n">
        <f aca="false">A1630*'Simple Linear Regression'!$B$18+'Simple Linear Regression'!$B$17</f>
        <v>9274.9337566203</v>
      </c>
      <c r="AI1630" s="29" t="n">
        <f aca="false">7491.3971+0.0137554*N1630-0.00058829*E1630-34.3283*V1630+0.30565*L1630+54.6031*M1630</f>
        <v>8462.9234749</v>
      </c>
      <c r="AJ1630" s="29" t="n">
        <f aca="false">7491.3971-0.00058829*E1630+0.30565*L1630+54.6031*M1630+0.0137554*N1630-34.3283*V1630</f>
        <v>8462.9234749</v>
      </c>
      <c r="AK1630" s="30" t="n">
        <f aca="false">11611.58410651-152.38769329*I904+0.00324611*N904-2.92151591*V904-0.00770426*AA904-0.00077781*E904</f>
        <v>8994.88594966761</v>
      </c>
      <c r="AL1630" s="29" t="n">
        <f aca="false">2192.59+2373.87*I1630+0.0316653*N1630-15.7623*V1630+0.00202406*AA1630-0.000740146*E1630-0.00963493*(I1630*N1630)</f>
        <v>9223.56200482294</v>
      </c>
      <c r="AM1630" s="30" t="n">
        <f aca="false">5205.907083+122.0638992*I1630+13.609808*(N1630/1000)-1.245906883*AD1630+0.7746840854*AE1630-134.2474226*AC1630-1547.125689*IF(AND(B1630&gt;=DATE(2020,3,20),B1630&lt;=DATE(2020,6,26)),1,0)</f>
        <v>8774.10975646994</v>
      </c>
      <c r="AN1630" s="30" t="n">
        <f aca="false">IF(ISNUMBER(C1631),C1631,AN1631)-0.8328750492*(AD1632-AD1631)+3.274150872*(AE1632-AE1631)+0.7954612886*((IF(ISNUMBER(C1631),C1631,AN1631)-IF(ISNUMBER(C1630),C1630,AN1630))-(-0.8328750492*(AD1631-AD1630)+3.274150872*(AE1631-AE1630)))-1.394571582*AO1631+0.4181414112*AO1630</f>
        <v>8959.48364015073</v>
      </c>
      <c r="AP1630" s="31" t="n">
        <f aca="false">AQ1630+AR1629+'ARIMAX(1,1,1) Model'!$C$19*(AR1629-AR1628)+'ARIMAX(1,1,1) Model'!$C$20*AS1629</f>
        <v>8968.47041821896</v>
      </c>
      <c r="AQ1630" s="31" t="n">
        <f aca="false">'ARIMAX(1,1,1) Model'!$C$6*I1630+'ARIMAX(1,1,1) Model'!$C$7*N1630/1000+'ARIMAX(1,1,1) Model'!$C$8*AD1630+'ARIMAX(1,1,1) Model'!$C$9*AE1630+'ARIMAX(1,1,1) Model'!$C$10*AC1630+'ARIMAX(1,1,1) Model'!$C$11*IF(AND(B1630&gt;='ARIMAX(1,1,1) Model'!$C$25,B1630&lt;='ARIMAX(1,1,1) Model'!$C$26),1,0)+'ARIMAX(1,1,1) Model'!$C$12*E1630/1000+'ARIMAX(1,1,1) Model'!$C$13*V1630+'ARIMAX(1,1,1) Model'!$C$14*A1630+'ARIMAX(1,1,1) Model'!$C$15*SIN(2*PI()*A1630/'ARIMAX(1,1,1) Model'!$C$24)+'ARIMAX(1,1,1) Model'!$C$16*COS(2*PI()*A1630/'ARIMAX(1,1,1) Model'!$C$24)+'ARIMAX(1,1,1) Model'!$C$17*SIN(4*PI()*A1630/'ARIMAX(1,1,1) Model'!$C$24)+'ARIMAX(1,1,1) Model'!$C$18*COS(4*PI()*A1630/'ARIMAX(1,1,1) Model'!$C$24)</f>
        <v>2581.28929477129</v>
      </c>
      <c r="AR1630" s="31" t="n">
        <f aca="false">IF(ISNUMBER(C1630),C1630,AP1630)-AQ1630</f>
        <v>6157.71070522871</v>
      </c>
      <c r="AS1630" s="31" t="n">
        <f aca="false">IF(ISNUMBER(C1630),C1630-AP1630,0)</f>
        <v>-229.47041821896</v>
      </c>
      <c r="AT1630" s="32"/>
      <c r="AU1630" s="33"/>
      <c r="AV1630" s="33"/>
      <c r="AW1630" s="31"/>
      <c r="AX1630" s="31"/>
    </row>
    <row r="1631" customFormat="false" ht="16.5" hidden="false" customHeight="true" outlineLevel="0" collapsed="false">
      <c r="A1631" s="23" t="n">
        <v>1630</v>
      </c>
      <c r="B1631" s="24" t="n">
        <v>44680</v>
      </c>
      <c r="C1631" s="34" t="n">
        <v>8856</v>
      </c>
      <c r="D1631" s="25" t="n">
        <v>4214.942</v>
      </c>
      <c r="E1631" s="25" t="n">
        <v>209000</v>
      </c>
      <c r="F1631" s="25" t="n">
        <v>2118255</v>
      </c>
      <c r="G1631" s="25" t="n">
        <v>102.848</v>
      </c>
      <c r="H1631" s="25" t="n">
        <v>103.92</v>
      </c>
      <c r="I1631" s="25" t="n">
        <v>4.107</v>
      </c>
      <c r="J1631" s="25" t="n">
        <v>24813.6</v>
      </c>
      <c r="K1631" s="25" t="n">
        <v>452037</v>
      </c>
      <c r="L1631" s="25" t="n">
        <v>636</v>
      </c>
      <c r="M1631" s="25" t="n">
        <v>14.221</v>
      </c>
      <c r="N1631" s="25" t="n">
        <v>231137</v>
      </c>
      <c r="O1631" s="25" t="n">
        <v>17106</v>
      </c>
      <c r="P1631" s="25" t="n">
        <v>4512720</v>
      </c>
      <c r="Q1631" s="25" t="n">
        <v>294000</v>
      </c>
      <c r="R1631" s="25" t="n">
        <v>15617</v>
      </c>
      <c r="S1631" s="25" t="n">
        <v>15.576</v>
      </c>
      <c r="T1631" s="25" t="n">
        <v>148.2</v>
      </c>
      <c r="U1631" s="25" t="n">
        <v>16</v>
      </c>
      <c r="V1631" s="25" t="n">
        <v>89</v>
      </c>
      <c r="W1631" s="25" t="n">
        <v>117.17378</v>
      </c>
      <c r="X1631" s="25" t="n">
        <v>5.4835694</v>
      </c>
      <c r="Y1631" s="25" t="n">
        <v>6.58389806747437</v>
      </c>
      <c r="Z1631" s="25" t="n">
        <v>70.0105438232422</v>
      </c>
      <c r="AA1631" s="25" t="n">
        <v>332503</v>
      </c>
      <c r="AB1631" s="26" t="n">
        <v>31.05</v>
      </c>
      <c r="AC1631" s="27" t="n">
        <v>0</v>
      </c>
      <c r="AD1631" s="28" t="n">
        <v>48</v>
      </c>
      <c r="AE1631" s="28" t="n">
        <v>17.7</v>
      </c>
      <c r="AF1631" s="27"/>
      <c r="AG1631" s="29" t="n">
        <f aca="false">6753.47943187+0.36116788*I1631+0.01252571*N1631-22.85359542*V1631+0.00407811*AA1631-0.00067349*E1631</f>
        <v>8831.37218757316</v>
      </c>
      <c r="AH1631" s="29" t="n">
        <f aca="false">A1631*'Simple Linear Regression'!$B$18+'Simple Linear Regression'!$B$17</f>
        <v>9275.7867937042</v>
      </c>
      <c r="AI1631" s="29" t="n">
        <f aca="false">7491.3971+0.0137554*N1631-0.00058829*E1631-34.3283*V1631+0.30565*L1631+54.6031*M1631</f>
        <v>8463.5117649</v>
      </c>
      <c r="AJ1631" s="29" t="n">
        <f aca="false">7491.3971-0.00058829*E1631+0.30565*L1631+54.6031*M1631+0.0137554*N1631-34.3283*V1631</f>
        <v>8463.5117649</v>
      </c>
      <c r="AK1631" s="30" t="n">
        <f aca="false">11611.58410651-152.38769329*I905+0.00324611*N905-2.92151591*V905-0.00770426*AA905-0.00077781*E905</f>
        <v>8971.08172644727</v>
      </c>
      <c r="AL1631" s="29" t="n">
        <f aca="false">2192.59+2373.87*I1631+0.0316653*N1631-15.7623*V1631+0.00202406*AA1631-0.000740146*E1631-0.00963493*(I1631*N1631)</f>
        <v>9230.32427939113</v>
      </c>
      <c r="AM1631" s="30" t="n">
        <f aca="false">5205.907083+122.0638992*I1631+13.609808*(N1631/1000)-1.245906883*AD1631+0.7746840854*AE1631-134.2474226*AC1631-1547.125689*IF(AND(B1631&gt;=DATE(2020,3,20),B1631&lt;=DATE(2020,6,26)),1,0)</f>
        <v>8806.86208663798</v>
      </c>
      <c r="AN1631" s="30" t="n">
        <f aca="false">IF(ISNUMBER(C1632),C1632,AN1632)-0.8328750492*(AD1633-AD1632)+3.274150872*(AE1633-AE1632)+0.7954612886*((IF(ISNUMBER(C1632),C1632,AN1632)-IF(ISNUMBER(C1631),C1631,AN1631))-(-0.8328750492*(AD1632-AD1631)+3.274150872*(AE1632-AE1631)))-1.394571582*AO1632+0.4181414112*AO1631</f>
        <v>8584.20271511822</v>
      </c>
      <c r="AP1631" s="31" t="n">
        <f aca="false">AQ1631+AR1630+'ARIMAX(1,1,1) Model'!$C$19*(AR1630-AR1629)+'ARIMAX(1,1,1) Model'!$C$20*AS1630</f>
        <v>8970.38454094118</v>
      </c>
      <c r="AQ1631" s="31" t="n">
        <f aca="false">'ARIMAX(1,1,1) Model'!$C$6*I1631+'ARIMAX(1,1,1) Model'!$C$7*N1631/1000+'ARIMAX(1,1,1) Model'!$C$8*AD1631+'ARIMAX(1,1,1) Model'!$C$9*AE1631+'ARIMAX(1,1,1) Model'!$C$10*AC1631+'ARIMAX(1,1,1) Model'!$C$11*IF(AND(B1631&gt;='ARIMAX(1,1,1) Model'!$C$25,B1631&lt;='ARIMAX(1,1,1) Model'!$C$26),1,0)+'ARIMAX(1,1,1) Model'!$C$12*E1631/1000+'ARIMAX(1,1,1) Model'!$C$13*V1631+'ARIMAX(1,1,1) Model'!$C$14*A1631+'ARIMAX(1,1,1) Model'!$C$15*SIN(2*PI()*A1631/'ARIMAX(1,1,1) Model'!$C$24)+'ARIMAX(1,1,1) Model'!$C$16*COS(2*PI()*A1631/'ARIMAX(1,1,1) Model'!$C$24)+'ARIMAX(1,1,1) Model'!$C$17*SIN(4*PI()*A1631/'ARIMAX(1,1,1) Model'!$C$24)+'ARIMAX(1,1,1) Model'!$C$18*COS(4*PI()*A1631/'ARIMAX(1,1,1) Model'!$C$24)</f>
        <v>2625.57396533005</v>
      </c>
      <c r="AR1631" s="31" t="n">
        <f aca="false">IF(ISNUMBER(C1631),C1631,AP1631)-AQ1631</f>
        <v>6230.42603466995</v>
      </c>
      <c r="AS1631" s="31" t="n">
        <f aca="false">IF(ISNUMBER(C1631),C1631-AP1631,0)</f>
        <v>-114.384540941177</v>
      </c>
      <c r="AT1631" s="32"/>
      <c r="AU1631" s="33"/>
      <c r="AV1631" s="33"/>
      <c r="AW1631" s="31"/>
      <c r="AX1631" s="31"/>
    </row>
    <row r="1632" customFormat="false" ht="16.5" hidden="false" customHeight="true" outlineLevel="0" collapsed="false">
      <c r="A1632" s="23" t="n">
        <v>1631</v>
      </c>
      <c r="B1632" s="24" t="n">
        <v>44687</v>
      </c>
      <c r="C1632" s="34" t="n">
        <v>8702</v>
      </c>
      <c r="D1632" s="25" t="n">
        <v>4180.248</v>
      </c>
      <c r="E1632" s="25" t="n">
        <v>218000</v>
      </c>
      <c r="F1632" s="25" t="n">
        <v>2090784.42857143</v>
      </c>
      <c r="G1632" s="25" t="n">
        <v>106.688</v>
      </c>
      <c r="H1632" s="25" t="n">
        <v>110.36</v>
      </c>
      <c r="I1632" s="25" t="n">
        <v>4.182</v>
      </c>
      <c r="J1632" s="25" t="n">
        <v>25250.347</v>
      </c>
      <c r="K1632" s="25" t="n">
        <v>452037</v>
      </c>
      <c r="L1632" s="25" t="n">
        <v>662</v>
      </c>
      <c r="M1632" s="25" t="n">
        <v>14.221</v>
      </c>
      <c r="N1632" s="25" t="n">
        <v>231137</v>
      </c>
      <c r="O1632" s="25" t="n">
        <v>17347.2</v>
      </c>
      <c r="P1632" s="25" t="n">
        <v>4512720</v>
      </c>
      <c r="Q1632" s="25" t="n">
        <v>294000</v>
      </c>
      <c r="R1632" s="25" t="n">
        <v>15617</v>
      </c>
      <c r="S1632" s="25" t="n">
        <v>15.576</v>
      </c>
      <c r="T1632" s="25" t="n">
        <v>150.1</v>
      </c>
      <c r="U1632" s="25" t="n">
        <v>16</v>
      </c>
      <c r="V1632" s="25" t="n">
        <v>88.9</v>
      </c>
      <c r="W1632" s="25" t="n">
        <v>119.32422</v>
      </c>
      <c r="X1632" s="25" t="n">
        <v>5.4835694</v>
      </c>
      <c r="Y1632" s="25" t="n">
        <v>6.58389806747437</v>
      </c>
      <c r="Z1632" s="25" t="n">
        <v>70.0105438232422</v>
      </c>
      <c r="AA1632" s="25" t="n">
        <v>332503</v>
      </c>
      <c r="AB1632" s="26" t="n">
        <v>29.58</v>
      </c>
      <c r="AC1632" s="27" t="n">
        <v>0</v>
      </c>
      <c r="AD1632" s="28" t="n">
        <v>41.7</v>
      </c>
      <c r="AE1632" s="28" t="n">
        <v>27.2</v>
      </c>
      <c r="AF1632" s="27"/>
      <c r="AG1632" s="29" t="n">
        <f aca="false">6753.47943187+0.36116788*I1632+0.01252571*N1632-22.85359542*V1632+0.00407811*AA1632-0.00067349*E1632</f>
        <v>8827.62322470616</v>
      </c>
      <c r="AH1632" s="29" t="n">
        <f aca="false">A1632*'Simple Linear Regression'!$B$18+'Simple Linear Regression'!$B$17</f>
        <v>9276.63983078811</v>
      </c>
      <c r="AI1632" s="29" t="n">
        <f aca="false">7491.3971+0.0137554*N1632-0.00058829*E1632-34.3283*V1632+0.30565*L1632+54.6031*M1632</f>
        <v>8469.5968849</v>
      </c>
      <c r="AJ1632" s="29" t="n">
        <f aca="false">7491.3971-0.00058829*E1632+0.30565*L1632+54.6031*M1632+0.0137554*N1632-34.3283*V1632</f>
        <v>8469.5968849</v>
      </c>
      <c r="AK1632" s="30" t="n">
        <f aca="false">11611.58410651-152.38769329*I906+0.00324611*N906-2.92151591*V906-0.00770426*AA906-0.00077781*E906</f>
        <v>8975.84200504696</v>
      </c>
      <c r="AL1632" s="29" t="n">
        <f aca="false">2192.59+2373.87*I1632+0.0316653*N1632-15.7623*V1632+0.00202406*AA1632-0.000740146*E1632-0.00963493*(I1632*N1632)</f>
        <v>9236.25528423538</v>
      </c>
      <c r="AM1632" s="30" t="n">
        <f aca="false">5205.907083+122.0638992*I1632+13.609808*(N1632/1000)-1.245906883*AD1632+0.7746840854*AE1632-134.2474226*AC1632-1547.125689*IF(AND(B1632&gt;=DATE(2020,3,20),B1632&lt;=DATE(2020,6,26)),1,0)</f>
        <v>8831.22559125218</v>
      </c>
      <c r="AN1632" s="30" t="n">
        <f aca="false">IF(ISNUMBER(C1633),C1633,AN1633)-0.8328750492*(AD1634-AD1633)+3.274150872*(AE1634-AE1633)+0.7954612886*((IF(ISNUMBER(C1633),C1633,AN1633)-IF(ISNUMBER(C1632),C1632,AN1632))-(-0.8328750492*(AD1633-AD1632)+3.274150872*(AE1633-AE1632)))-1.394571582*AO1633+0.4181414112*AO1632</f>
        <v>9297.99624167502</v>
      </c>
      <c r="AP1632" s="31" t="n">
        <f aca="false">AQ1632+AR1631+'ARIMAX(1,1,1) Model'!$C$19*(AR1631-AR1630)+'ARIMAX(1,1,1) Model'!$C$20*AS1631</f>
        <v>9008.69496035953</v>
      </c>
      <c r="AQ1632" s="31" t="n">
        <f aca="false">'ARIMAX(1,1,1) Model'!$C$6*I1632+'ARIMAX(1,1,1) Model'!$C$7*N1632/1000+'ARIMAX(1,1,1) Model'!$C$8*AD1632+'ARIMAX(1,1,1) Model'!$C$9*AE1632+'ARIMAX(1,1,1) Model'!$C$10*AC1632+'ARIMAX(1,1,1) Model'!$C$11*IF(AND(B1632&gt;='ARIMAX(1,1,1) Model'!$C$25,B1632&lt;='ARIMAX(1,1,1) Model'!$C$26),1,0)+'ARIMAX(1,1,1) Model'!$C$12*E1632/1000+'ARIMAX(1,1,1) Model'!$C$13*V1632+'ARIMAX(1,1,1) Model'!$C$14*A1632+'ARIMAX(1,1,1) Model'!$C$15*SIN(2*PI()*A1632/'ARIMAX(1,1,1) Model'!$C$24)+'ARIMAX(1,1,1) Model'!$C$16*COS(2*PI()*A1632/'ARIMAX(1,1,1) Model'!$C$24)+'ARIMAX(1,1,1) Model'!$C$17*SIN(4*PI()*A1632/'ARIMAX(1,1,1) Model'!$C$24)+'ARIMAX(1,1,1) Model'!$C$18*COS(4*PI()*A1632/'ARIMAX(1,1,1) Model'!$C$24)</f>
        <v>2668.22124338959</v>
      </c>
      <c r="AR1632" s="31" t="n">
        <f aca="false">IF(ISNUMBER(C1632),C1632,AP1632)-AQ1632</f>
        <v>6033.77875661041</v>
      </c>
      <c r="AS1632" s="31" t="n">
        <f aca="false">IF(ISNUMBER(C1632),C1632-AP1632,0)</f>
        <v>-306.694960359529</v>
      </c>
      <c r="AT1632" s="32"/>
      <c r="AU1632" s="33"/>
      <c r="AV1632" s="33"/>
      <c r="AW1632" s="31"/>
      <c r="AX1632" s="31"/>
    </row>
    <row r="1633" customFormat="false" ht="16.5" hidden="false" customHeight="true" outlineLevel="0" collapsed="false">
      <c r="A1633" s="23" t="n">
        <v>1632</v>
      </c>
      <c r="B1633" s="24" t="n">
        <v>44694</v>
      </c>
      <c r="C1633" s="34" t="n">
        <v>9027</v>
      </c>
      <c r="D1633" s="25" t="n">
        <v>3976.288</v>
      </c>
      <c r="E1633" s="25" t="n">
        <v>204000</v>
      </c>
      <c r="F1633" s="25" t="n">
        <v>2145847.28571429</v>
      </c>
      <c r="G1633" s="25" t="n">
        <v>104.998</v>
      </c>
      <c r="H1633" s="25" t="n">
        <v>107.432</v>
      </c>
      <c r="I1633" s="25" t="n">
        <v>4.328</v>
      </c>
      <c r="J1633" s="25" t="n">
        <v>25250.347</v>
      </c>
      <c r="K1633" s="25" t="n">
        <v>396877</v>
      </c>
      <c r="L1633" s="25" t="n">
        <v>662</v>
      </c>
      <c r="M1633" s="25" t="n">
        <v>14.221</v>
      </c>
      <c r="N1633" s="25" t="n">
        <v>231137</v>
      </c>
      <c r="O1633" s="25" t="n">
        <v>17347.2</v>
      </c>
      <c r="P1633" s="25" t="n">
        <v>4512720</v>
      </c>
      <c r="Q1633" s="25" t="n">
        <v>294000</v>
      </c>
      <c r="R1633" s="25" t="n">
        <v>15617</v>
      </c>
      <c r="S1633" s="25" t="n">
        <v>15.576</v>
      </c>
      <c r="T1633" s="25" t="n">
        <v>150.1</v>
      </c>
      <c r="U1633" s="25" t="n">
        <v>16</v>
      </c>
      <c r="V1633" s="25" t="n">
        <v>88.9</v>
      </c>
      <c r="W1633" s="25" t="n">
        <v>119.8021</v>
      </c>
      <c r="X1633" s="25" t="n">
        <v>5.4835694</v>
      </c>
      <c r="Y1633" s="25" t="n">
        <v>6.58389806747437</v>
      </c>
      <c r="Z1633" s="25" t="n">
        <v>70.0105438232422</v>
      </c>
      <c r="AA1633" s="25" t="n">
        <v>332503</v>
      </c>
      <c r="AB1633" s="26" t="n">
        <v>29.58</v>
      </c>
      <c r="AC1633" s="27" t="n">
        <v>0</v>
      </c>
      <c r="AD1633" s="28" t="n">
        <v>26.1</v>
      </c>
      <c r="AE1633" s="28" t="n">
        <v>33.5</v>
      </c>
      <c r="AF1633" s="27"/>
      <c r="AG1633" s="29" t="n">
        <f aca="false">6753.47943187+0.36116788*I1633+0.01252571*N1633-22.85359542*V1633+0.00407811*AA1633-0.00067349*E1633</f>
        <v>8837.10481521664</v>
      </c>
      <c r="AH1633" s="29" t="n">
        <f aca="false">A1633*'Simple Linear Regression'!$B$18+'Simple Linear Regression'!$B$17</f>
        <v>9277.49286787201</v>
      </c>
      <c r="AI1633" s="29" t="n">
        <f aca="false">7491.3971+0.0137554*N1633-0.00058829*E1633-34.3283*V1633+0.30565*L1633+54.6031*M1633</f>
        <v>8477.8329449</v>
      </c>
      <c r="AJ1633" s="29" t="n">
        <f aca="false">7491.3971-0.00058829*E1633+0.30565*L1633+54.6031*M1633+0.0137554*N1633-34.3283*V1633</f>
        <v>8477.8329449</v>
      </c>
      <c r="AK1633" s="30" t="n">
        <f aca="false">11611.58410651-152.38769329*I907+0.00324611*N907-2.92151591*V907-0.00770426*AA907-0.00077781*E907</f>
        <v>8950.68538036969</v>
      </c>
      <c r="AL1633" s="29" t="n">
        <f aca="false">2192.59+2373.87*I1633+0.0316653*N1633-15.7623*V1633+0.00202406*AA1633-0.000740146*E1633-0.00963493*(I1633*N1633)</f>
        <v>9268.06198118552</v>
      </c>
      <c r="AM1633" s="30" t="n">
        <f aca="false">5205.907083+122.0638992*I1633+13.609808*(N1633/1000)-1.245906883*AD1633+0.7746840854*AE1633-134.2474226*AC1633-1547.125689*IF(AND(B1633&gt;=DATE(2020,3,20),B1633&lt;=DATE(2020,6,26)),1,0)</f>
        <v>8873.3635776482</v>
      </c>
      <c r="AN1633" s="30" t="n">
        <f aca="false">IF(ISNUMBER(C1634),C1634,AN1634)-0.8328750492*(AD1635-AD1634)+3.274150872*(AE1635-AE1634)+0.7954612886*((IF(ISNUMBER(C1634),C1634,AN1634)-IF(ISNUMBER(C1633),C1633,AN1633))-(-0.8328750492*(AD1634-AD1633)+3.274150872*(AE1634-AE1633)))-1.394571582*AO1634+0.4181414112*AO1633</f>
        <v>8551.71753832932</v>
      </c>
      <c r="AP1633" s="31" t="n">
        <f aca="false">AQ1633+AR1632+'ARIMAX(1,1,1) Model'!$C$19*(AR1632-AR1631)+'ARIMAX(1,1,1) Model'!$C$20*AS1632</f>
        <v>8979.27613175581</v>
      </c>
      <c r="AQ1633" s="31" t="n">
        <f aca="false">'ARIMAX(1,1,1) Model'!$C$6*I1633+'ARIMAX(1,1,1) Model'!$C$7*N1633/1000+'ARIMAX(1,1,1) Model'!$C$8*AD1633+'ARIMAX(1,1,1) Model'!$C$9*AE1633+'ARIMAX(1,1,1) Model'!$C$10*AC1633+'ARIMAX(1,1,1) Model'!$C$11*IF(AND(B1633&gt;='ARIMAX(1,1,1) Model'!$C$25,B1633&lt;='ARIMAX(1,1,1) Model'!$C$26),1,0)+'ARIMAX(1,1,1) Model'!$C$12*E1633/1000+'ARIMAX(1,1,1) Model'!$C$13*V1633+'ARIMAX(1,1,1) Model'!$C$14*A1633+'ARIMAX(1,1,1) Model'!$C$15*SIN(2*PI()*A1633/'ARIMAX(1,1,1) Model'!$C$24)+'ARIMAX(1,1,1) Model'!$C$16*COS(2*PI()*A1633/'ARIMAX(1,1,1) Model'!$C$24)+'ARIMAX(1,1,1) Model'!$C$17*SIN(4*PI()*A1633/'ARIMAX(1,1,1) Model'!$C$24)+'ARIMAX(1,1,1) Model'!$C$18*COS(4*PI()*A1633/'ARIMAX(1,1,1) Model'!$C$24)</f>
        <v>2688.62563758914</v>
      </c>
      <c r="AR1633" s="31" t="n">
        <f aca="false">IF(ISNUMBER(C1633),C1633,AP1633)-AQ1633</f>
        <v>6338.37436241086</v>
      </c>
      <c r="AS1633" s="31" t="n">
        <f aca="false">IF(ISNUMBER(C1633),C1633-AP1633,0)</f>
        <v>47.7238682441894</v>
      </c>
      <c r="AT1633" s="32"/>
      <c r="AU1633" s="33"/>
      <c r="AV1633" s="33"/>
      <c r="AW1633" s="31"/>
      <c r="AX1633" s="31"/>
    </row>
    <row r="1634" customFormat="false" ht="16.5" hidden="false" customHeight="true" outlineLevel="0" collapsed="false">
      <c r="A1634" s="23" t="n">
        <v>1633</v>
      </c>
      <c r="B1634" s="24" t="n">
        <v>44701</v>
      </c>
      <c r="C1634" s="34" t="n">
        <v>8798</v>
      </c>
      <c r="D1634" s="25" t="n">
        <v>3964.538</v>
      </c>
      <c r="E1634" s="25" t="n">
        <v>225000</v>
      </c>
      <c r="F1634" s="25" t="n">
        <v>2221403.14285714</v>
      </c>
      <c r="G1634" s="25" t="n">
        <v>112.178</v>
      </c>
      <c r="H1634" s="25" t="n">
        <v>112.928</v>
      </c>
      <c r="I1634" s="25" t="n">
        <v>4.491</v>
      </c>
      <c r="J1634" s="25" t="n">
        <v>25250.347</v>
      </c>
      <c r="K1634" s="25" t="n">
        <v>396877</v>
      </c>
      <c r="L1634" s="25" t="n">
        <v>662</v>
      </c>
      <c r="M1634" s="25" t="n">
        <v>14.615</v>
      </c>
      <c r="N1634" s="25" t="n">
        <v>271869</v>
      </c>
      <c r="O1634" s="25" t="n">
        <v>17347.2</v>
      </c>
      <c r="P1634" s="25" t="n">
        <v>4512720</v>
      </c>
      <c r="Q1634" s="25" t="n">
        <v>294000</v>
      </c>
      <c r="R1634" s="25" t="n">
        <v>15617</v>
      </c>
      <c r="S1634" s="25" t="n">
        <v>15.576</v>
      </c>
      <c r="T1634" s="25" t="n">
        <v>150.1</v>
      </c>
      <c r="U1634" s="25" t="n">
        <v>16</v>
      </c>
      <c r="V1634" s="25" t="n">
        <v>88.9</v>
      </c>
      <c r="W1634" s="25" t="n">
        <v>120.75754</v>
      </c>
      <c r="X1634" s="25" t="n">
        <v>5.4835694</v>
      </c>
      <c r="Y1634" s="25" t="n">
        <v>6.34543752670288</v>
      </c>
      <c r="Z1634" s="25" t="n">
        <v>71.3729705810547</v>
      </c>
      <c r="AA1634" s="25" t="n">
        <v>332503</v>
      </c>
      <c r="AB1634" s="26" t="n">
        <v>29.58</v>
      </c>
      <c r="AC1634" s="27" t="n">
        <v>0</v>
      </c>
      <c r="AD1634" s="28" t="n">
        <v>8.5</v>
      </c>
      <c r="AE1634" s="28" t="n">
        <v>41</v>
      </c>
      <c r="AF1634" s="27"/>
      <c r="AG1634" s="29" t="n">
        <f aca="false">6753.47943187+0.36116788*I1634+0.01252571*N1634-22.85359542*V1634+0.00407811*AA1634-0.00067349*E1634</f>
        <v>9333.21761530108</v>
      </c>
      <c r="AH1634" s="29" t="n">
        <f aca="false">A1634*'Simple Linear Regression'!$B$18+'Simple Linear Regression'!$B$17</f>
        <v>9278.34590495592</v>
      </c>
      <c r="AI1634" s="29" t="n">
        <f aca="false">7491.3971+0.0137554*N1634-0.00058829*E1634-34.3283*V1634+0.30565*L1634+54.6031*M1634</f>
        <v>9047.2774291</v>
      </c>
      <c r="AJ1634" s="29" t="n">
        <f aca="false">7491.3971-0.00058829*E1634+0.30565*L1634+54.6031*M1634+0.0137554*N1634-34.3283*V1634</f>
        <v>9047.2774291</v>
      </c>
      <c r="AK1634" s="30" t="n">
        <f aca="false">11611.58410651-152.38769329*I908+0.00324611*N908-2.92151591*V908-0.00770426*AA908-0.00077781*E908</f>
        <v>8946.41619150822</v>
      </c>
      <c r="AL1634" s="29" t="n">
        <f aca="false">2192.59+2373.87*I1634+0.0316653*N1634-15.7623*V1634+0.00202406*AA1634-0.000740146*E1634-0.00963493*(I1634*N1634)</f>
        <v>8803.75873817253</v>
      </c>
      <c r="AM1634" s="30" t="n">
        <f aca="false">5205.907083+122.0638992*I1634+13.609808*(N1634/1000)-1.245906883*AD1634+0.7746840854*AE1634-134.2474226*AC1634-1547.125689*IF(AND(B1634&gt;=DATE(2020,3,20),B1634&lt;=DATE(2020,6,26)),1,0)</f>
        <v>9475.3527844551</v>
      </c>
      <c r="AN1634" s="30" t="n">
        <f aca="false">IF(ISNUMBER(C1635),C1635,AN1635)-0.8328750492*(AD1636-AD1635)+3.274150872*(AE1636-AE1635)+0.7954612886*((IF(ISNUMBER(C1635),C1635,AN1635)-IF(ISNUMBER(C1634),C1634,AN1634))-(-0.8328750492*(AD1635-AD1634)+3.274150872*(AE1635-AE1634)))-1.394571582*AO1635+0.4181414112*AO1634</f>
        <v>9214.12772822124</v>
      </c>
      <c r="AP1634" s="31" t="n">
        <f aca="false">AQ1634+AR1633+'ARIMAX(1,1,1) Model'!$C$19*(AR1633-AR1632)+'ARIMAX(1,1,1) Model'!$C$20*AS1633</f>
        <v>9032.63292548627</v>
      </c>
      <c r="AQ1634" s="31" t="n">
        <f aca="false">'ARIMAX(1,1,1) Model'!$C$6*I1634+'ARIMAX(1,1,1) Model'!$C$7*N1634/1000+'ARIMAX(1,1,1) Model'!$C$8*AD1634+'ARIMAX(1,1,1) Model'!$C$9*AE1634+'ARIMAX(1,1,1) Model'!$C$10*AC1634+'ARIMAX(1,1,1) Model'!$C$11*IF(AND(B1634&gt;='ARIMAX(1,1,1) Model'!$C$25,B1634&lt;='ARIMAX(1,1,1) Model'!$C$26),1,0)+'ARIMAX(1,1,1) Model'!$C$12*E1634/1000+'ARIMAX(1,1,1) Model'!$C$13*V1634+'ARIMAX(1,1,1) Model'!$C$14*A1634+'ARIMAX(1,1,1) Model'!$C$15*SIN(2*PI()*A1634/'ARIMAX(1,1,1) Model'!$C$24)+'ARIMAX(1,1,1) Model'!$C$16*COS(2*PI()*A1634/'ARIMAX(1,1,1) Model'!$C$24)+'ARIMAX(1,1,1) Model'!$C$17*SIN(4*PI()*A1634/'ARIMAX(1,1,1) Model'!$C$24)+'ARIMAX(1,1,1) Model'!$C$18*COS(4*PI()*A1634/'ARIMAX(1,1,1) Model'!$C$24)</f>
        <v>2707.50631867608</v>
      </c>
      <c r="AR1634" s="31" t="n">
        <f aca="false">IF(ISNUMBER(C1634),C1634,AP1634)-AQ1634</f>
        <v>6090.49368132392</v>
      </c>
      <c r="AS1634" s="31" t="n">
        <f aca="false">IF(ISNUMBER(C1634),C1634-AP1634,0)</f>
        <v>-234.632925486274</v>
      </c>
      <c r="AT1634" s="32"/>
      <c r="AU1634" s="33"/>
      <c r="AV1634" s="33"/>
      <c r="AW1634" s="31"/>
      <c r="AX1634" s="31"/>
    </row>
    <row r="1635" customFormat="false" ht="16.5" hidden="false" customHeight="true" outlineLevel="0" collapsed="false">
      <c r="A1635" s="23" t="n">
        <v>1634</v>
      </c>
      <c r="B1635" s="24" t="n">
        <v>44708</v>
      </c>
      <c r="C1635" s="34" t="n">
        <v>8977</v>
      </c>
      <c r="D1635" s="25" t="n">
        <v>4022.008</v>
      </c>
      <c r="E1635" s="25" t="n">
        <v>211000</v>
      </c>
      <c r="F1635" s="25" t="n">
        <v>2243136.71428571</v>
      </c>
      <c r="G1635" s="25" t="n">
        <v>113.38</v>
      </c>
      <c r="H1635" s="25" t="n">
        <v>117.662</v>
      </c>
      <c r="I1635" s="25" t="n">
        <v>4.593</v>
      </c>
      <c r="J1635" s="25" t="n">
        <v>25250.347</v>
      </c>
      <c r="K1635" s="25" t="n">
        <v>396877</v>
      </c>
      <c r="L1635" s="25" t="n">
        <v>662</v>
      </c>
      <c r="M1635" s="25" t="n">
        <v>14.615</v>
      </c>
      <c r="N1635" s="25" t="n">
        <v>271869</v>
      </c>
      <c r="O1635" s="25" t="n">
        <v>17347.2</v>
      </c>
      <c r="P1635" s="25" t="n">
        <v>4512720</v>
      </c>
      <c r="Q1635" s="25" t="n">
        <v>294000</v>
      </c>
      <c r="R1635" s="25" t="n">
        <v>15617</v>
      </c>
      <c r="S1635" s="25" t="n">
        <v>15.842</v>
      </c>
      <c r="T1635" s="25" t="n">
        <v>150.1</v>
      </c>
      <c r="U1635" s="25" t="n">
        <v>16</v>
      </c>
      <c r="V1635" s="25" t="n">
        <v>88.9</v>
      </c>
      <c r="W1635" s="25" t="n">
        <v>119.87962</v>
      </c>
      <c r="X1635" s="25" t="n">
        <v>5.4835694</v>
      </c>
      <c r="Y1635" s="25" t="n">
        <v>6.34543752670288</v>
      </c>
      <c r="Z1635" s="25" t="n">
        <v>71.3729705810547</v>
      </c>
      <c r="AA1635" s="25" t="n">
        <v>332503</v>
      </c>
      <c r="AB1635" s="26" t="n">
        <v>29.58</v>
      </c>
      <c r="AC1635" s="27" t="n">
        <v>0</v>
      </c>
      <c r="AD1635" s="28" t="n">
        <v>15.8</v>
      </c>
      <c r="AE1635" s="28" t="n">
        <v>32.8</v>
      </c>
      <c r="AF1635" s="27"/>
      <c r="AG1635" s="29" t="n">
        <f aca="false">6753.47943187+0.36116788*I1635+0.01252571*N1635-22.85359542*V1635+0.00407811*AA1635-0.00067349*E1635</f>
        <v>9342.68331442484</v>
      </c>
      <c r="AH1635" s="29" t="n">
        <f aca="false">A1635*'Simple Linear Regression'!$B$18+'Simple Linear Regression'!$B$17</f>
        <v>9279.19894203982</v>
      </c>
      <c r="AI1635" s="29" t="n">
        <f aca="false">7491.3971+0.0137554*N1635-0.00058829*E1635-34.3283*V1635+0.30565*L1635+54.6031*M1635</f>
        <v>9055.5134891</v>
      </c>
      <c r="AJ1635" s="29" t="n">
        <f aca="false">7491.3971-0.00058829*E1635+0.30565*L1635+54.6031*M1635+0.0137554*N1635-34.3283*V1635</f>
        <v>9055.5134891</v>
      </c>
      <c r="AK1635" s="30" t="n">
        <f aca="false">11611.58410651-152.38769329*I909+0.00324611*N909-2.92151591*V909-0.00770426*AA909-0.00077781*E909</f>
        <v>8944.53992458809</v>
      </c>
      <c r="AL1635" s="29" t="n">
        <f aca="false">2192.59+2373.87*I1635+0.0316653*N1635-15.7623*V1635+0.00202406*AA1635-0.000740146*E1635-0.00963493*(I1635*N1635)</f>
        <v>8789.07276618719</v>
      </c>
      <c r="AM1635" s="30" t="n">
        <f aca="false">5205.907083+122.0638992*I1635+13.609808*(N1635/1000)-1.245906883*AD1635+0.7746840854*AE1635-134.2474226*AC1635-1547.125689*IF(AND(B1635&gt;=DATE(2020,3,20),B1635&lt;=DATE(2020,6,26)),1,0)</f>
        <v>9472.35577242732</v>
      </c>
      <c r="AN1635" s="30" t="n">
        <f aca="false">IF(ISNUMBER(C1636),C1636,AN1636)-0.8328750492*(AD1637-AD1636)+3.274150872*(AE1637-AE1636)+0.7954612886*((IF(ISNUMBER(C1636),C1636,AN1636)-IF(ISNUMBER(C1635),C1635,AN1635))-(-0.8328750492*(AD1636-AD1635)+3.274150872*(AE1636-AE1635)))-1.394571582*AO1636+0.4181414112*AO1635</f>
        <v>9321.76374444105</v>
      </c>
      <c r="AP1635" s="31" t="n">
        <f aca="false">AQ1635+AR1634+'ARIMAX(1,1,1) Model'!$C$19*(AR1634-AR1633)+'ARIMAX(1,1,1) Model'!$C$20*AS1634</f>
        <v>8968.58658703916</v>
      </c>
      <c r="AQ1635" s="31" t="n">
        <f aca="false">'ARIMAX(1,1,1) Model'!$C$6*I1635+'ARIMAX(1,1,1) Model'!$C$7*N1635/1000+'ARIMAX(1,1,1) Model'!$C$8*AD1635+'ARIMAX(1,1,1) Model'!$C$9*AE1635+'ARIMAX(1,1,1) Model'!$C$10*AC1635+'ARIMAX(1,1,1) Model'!$C$11*IF(AND(B1635&gt;='ARIMAX(1,1,1) Model'!$C$25,B1635&lt;='ARIMAX(1,1,1) Model'!$C$26),1,0)+'ARIMAX(1,1,1) Model'!$C$12*E1635/1000+'ARIMAX(1,1,1) Model'!$C$13*V1635+'ARIMAX(1,1,1) Model'!$C$14*A1635+'ARIMAX(1,1,1) Model'!$C$15*SIN(2*PI()*A1635/'ARIMAX(1,1,1) Model'!$C$24)+'ARIMAX(1,1,1) Model'!$C$16*COS(2*PI()*A1635/'ARIMAX(1,1,1) Model'!$C$24)+'ARIMAX(1,1,1) Model'!$C$17*SIN(4*PI()*A1635/'ARIMAX(1,1,1) Model'!$C$24)+'ARIMAX(1,1,1) Model'!$C$18*COS(4*PI()*A1635/'ARIMAX(1,1,1) Model'!$C$24)</f>
        <v>2691.07989394361</v>
      </c>
      <c r="AR1635" s="31" t="n">
        <f aca="false">IF(ISNUMBER(C1635),C1635,AP1635)-AQ1635</f>
        <v>6285.92010605639</v>
      </c>
      <c r="AS1635" s="31" t="n">
        <f aca="false">IF(ISNUMBER(C1635),C1635-AP1635,0)</f>
        <v>8.41341296084283</v>
      </c>
      <c r="AT1635" s="32"/>
      <c r="AU1635" s="33"/>
      <c r="AV1635" s="33"/>
      <c r="AW1635" s="31"/>
      <c r="AX1635" s="31"/>
    </row>
    <row r="1636" customFormat="false" ht="16.5" hidden="false" customHeight="true" outlineLevel="0" collapsed="false">
      <c r="A1636" s="23" t="n">
        <v>1635</v>
      </c>
      <c r="B1636" s="24" t="n">
        <v>44715</v>
      </c>
      <c r="C1636" s="34" t="n">
        <v>9199</v>
      </c>
      <c r="D1636" s="25" t="n">
        <v>4129.685</v>
      </c>
      <c r="E1636" s="25" t="n">
        <v>199000</v>
      </c>
      <c r="F1636" s="25" t="n">
        <v>2162330.57142857</v>
      </c>
      <c r="G1636" s="25" t="n">
        <v>116.3725</v>
      </c>
      <c r="H1636" s="25" t="n">
        <v>124.105</v>
      </c>
      <c r="I1636" s="25" t="n">
        <v>4.624</v>
      </c>
      <c r="J1636" s="25" t="n">
        <v>25250.347</v>
      </c>
      <c r="K1636" s="25" t="n">
        <v>396877</v>
      </c>
      <c r="L1636" s="25" t="n">
        <v>662</v>
      </c>
      <c r="M1636" s="25" t="n">
        <v>14.615</v>
      </c>
      <c r="N1636" s="25" t="n">
        <v>271869</v>
      </c>
      <c r="O1636" s="25" t="n">
        <v>17347.2</v>
      </c>
      <c r="P1636" s="25" t="n">
        <v>4512720</v>
      </c>
      <c r="Q1636" s="25" t="n">
        <v>294000</v>
      </c>
      <c r="R1636" s="25" t="n">
        <v>15617</v>
      </c>
      <c r="S1636" s="25" t="n">
        <v>15.842</v>
      </c>
      <c r="T1636" s="25" t="n">
        <v>150.1</v>
      </c>
      <c r="U1636" s="25" t="n">
        <v>16</v>
      </c>
      <c r="V1636" s="25" t="n">
        <v>88.9</v>
      </c>
      <c r="W1636" s="25" t="n">
        <v>118.67066</v>
      </c>
      <c r="X1636" s="25" t="n">
        <v>5.71428571428571</v>
      </c>
      <c r="Y1636" s="25" t="n">
        <v>6.34543752670288</v>
      </c>
      <c r="Z1636" s="25" t="n">
        <v>71.3729705810547</v>
      </c>
      <c r="AA1636" s="25" t="n">
        <v>332503</v>
      </c>
      <c r="AB1636" s="26" t="n">
        <v>29.58</v>
      </c>
      <c r="AC1636" s="27" t="n">
        <v>1</v>
      </c>
      <c r="AD1636" s="28" t="n">
        <v>1.9</v>
      </c>
      <c r="AE1636" s="28" t="n">
        <v>50.2</v>
      </c>
      <c r="AF1636" s="27"/>
      <c r="AG1636" s="29" t="n">
        <f aca="false">6753.47943187+0.36116788*I1636+0.01252571*N1636-22.85359542*V1636+0.00407811*AA1636-0.00067349*E1636</f>
        <v>9350.77639062912</v>
      </c>
      <c r="AH1636" s="29" t="n">
        <f aca="false">A1636*'Simple Linear Regression'!$B$18+'Simple Linear Regression'!$B$17</f>
        <v>9280.05197912372</v>
      </c>
      <c r="AI1636" s="29" t="n">
        <f aca="false">7491.3971+0.0137554*N1636-0.00058829*E1636-34.3283*V1636+0.30565*L1636+54.6031*M1636</f>
        <v>9062.5729691</v>
      </c>
      <c r="AJ1636" s="29" t="n">
        <f aca="false">7491.3971-0.00058829*E1636+0.30565*L1636+54.6031*M1636+0.0137554*N1636-34.3283*V1636</f>
        <v>9062.5729691</v>
      </c>
      <c r="AK1636" s="30" t="n">
        <f aca="false">11611.58410651-152.38769329*I910+0.00324611*N910-2.92151591*V910-0.00770426*AA910-0.00077781*E910</f>
        <v>8933.54581149545</v>
      </c>
      <c r="AL1636" s="29" t="n">
        <f aca="false">2192.59+2373.87*I1636+0.0316653*N1636-15.7623*V1636+0.00202406*AA1636-0.000740146*E1636-0.00963493*(I1636*N1636)</f>
        <v>8790.34188587792</v>
      </c>
      <c r="AM1636" s="30" t="n">
        <f aca="false">5205.907083+122.0638992*I1636+13.609808*(N1636/1000)-1.245906883*AD1636+0.7746840854*AE1636-134.2474226*AC1636-1547.125689*IF(AND(B1636&gt;=DATE(2020,3,20),B1636&lt;=DATE(2020,6,26)),1,0)</f>
        <v>9372.68993946218</v>
      </c>
      <c r="AN1636" s="30" t="n">
        <f aca="false">IF(ISNUMBER(C1637),C1637,AN1637)-0.8328750492*(AD1638-AD1637)+3.274150872*(AE1638-AE1637)+0.7954612886*((IF(ISNUMBER(C1637),C1637,AN1637)-IF(ISNUMBER(C1636),C1636,AN1636))-(-0.8328750492*(AD1637-AD1636)+3.274150872*(AE1637-AE1636)))-1.394571582*AO1637+0.4181414112*AO1636</f>
        <v>9109.91457685965</v>
      </c>
      <c r="AP1636" s="31" t="n">
        <f aca="false">AQ1636+AR1635+'ARIMAX(1,1,1) Model'!$C$19*(AR1635-AR1634)+'ARIMAX(1,1,1) Model'!$C$20*AS1635</f>
        <v>8931.20535759645</v>
      </c>
      <c r="AQ1636" s="31" t="n">
        <f aca="false">'ARIMAX(1,1,1) Model'!$C$6*I1636+'ARIMAX(1,1,1) Model'!$C$7*N1636/1000+'ARIMAX(1,1,1) Model'!$C$8*AD1636+'ARIMAX(1,1,1) Model'!$C$9*AE1636+'ARIMAX(1,1,1) Model'!$C$10*AC1636+'ARIMAX(1,1,1) Model'!$C$11*IF(AND(B1636&gt;='ARIMAX(1,1,1) Model'!$C$25,B1636&lt;='ARIMAX(1,1,1) Model'!$C$26),1,0)+'ARIMAX(1,1,1) Model'!$C$12*E1636/1000+'ARIMAX(1,1,1) Model'!$C$13*V1636+'ARIMAX(1,1,1) Model'!$C$14*A1636+'ARIMAX(1,1,1) Model'!$C$15*SIN(2*PI()*A1636/'ARIMAX(1,1,1) Model'!$C$24)+'ARIMAX(1,1,1) Model'!$C$16*COS(2*PI()*A1636/'ARIMAX(1,1,1) Model'!$C$24)+'ARIMAX(1,1,1) Model'!$C$17*SIN(4*PI()*A1636/'ARIMAX(1,1,1) Model'!$C$24)+'ARIMAX(1,1,1) Model'!$C$18*COS(4*PI()*A1636/'ARIMAX(1,1,1) Model'!$C$24)</f>
        <v>2633.7977651221</v>
      </c>
      <c r="AR1636" s="31" t="n">
        <f aca="false">IF(ISNUMBER(C1636),C1636,AP1636)-AQ1636</f>
        <v>6565.20223487791</v>
      </c>
      <c r="AS1636" s="31" t="n">
        <f aca="false">IF(ISNUMBER(C1636),C1636-AP1636,0)</f>
        <v>267.794642403547</v>
      </c>
      <c r="AT1636" s="32"/>
      <c r="AU1636" s="33"/>
      <c r="AV1636" s="33"/>
      <c r="AW1636" s="31"/>
      <c r="AX1636" s="31"/>
    </row>
    <row r="1637" customFormat="false" ht="16.5" hidden="false" customHeight="true" outlineLevel="0" collapsed="false">
      <c r="A1637" s="23" t="n">
        <v>1636</v>
      </c>
      <c r="B1637" s="24" t="n">
        <v>44722</v>
      </c>
      <c r="C1637" s="34" t="n">
        <v>9093</v>
      </c>
      <c r="D1637" s="25" t="n">
        <v>4063.312</v>
      </c>
      <c r="E1637" s="25" t="n">
        <v>213000</v>
      </c>
      <c r="F1637" s="25" t="n">
        <v>2251169.14285714</v>
      </c>
      <c r="G1637" s="25" t="n">
        <v>120.43</v>
      </c>
      <c r="H1637" s="25" t="n">
        <v>127.398</v>
      </c>
      <c r="I1637" s="25" t="n">
        <v>4.876</v>
      </c>
      <c r="J1637" s="25" t="n">
        <v>25250.347</v>
      </c>
      <c r="K1637" s="25" t="n">
        <v>431634</v>
      </c>
      <c r="L1637" s="25" t="n">
        <v>690</v>
      </c>
      <c r="M1637" s="25" t="n">
        <v>14.615</v>
      </c>
      <c r="N1637" s="25" t="n">
        <v>271869</v>
      </c>
      <c r="O1637" s="25" t="n">
        <v>17490</v>
      </c>
      <c r="P1637" s="25" t="n">
        <v>4512720</v>
      </c>
      <c r="Q1637" s="25" t="n">
        <v>294000</v>
      </c>
      <c r="R1637" s="25" t="n">
        <v>15617</v>
      </c>
      <c r="S1637" s="25" t="n">
        <v>15.842</v>
      </c>
      <c r="T1637" s="25" t="n">
        <v>150.1</v>
      </c>
      <c r="U1637" s="25" t="n">
        <v>16</v>
      </c>
      <c r="V1637" s="25" t="n">
        <v>91.5</v>
      </c>
      <c r="W1637" s="25" t="n">
        <v>118.261725</v>
      </c>
      <c r="X1637" s="25" t="n">
        <v>5.71428571428571</v>
      </c>
      <c r="Y1637" s="25" t="n">
        <v>6.34543752670288</v>
      </c>
      <c r="Z1637" s="25" t="n">
        <v>71.3729705810547</v>
      </c>
      <c r="AA1637" s="25" t="n">
        <v>332503</v>
      </c>
      <c r="AB1637" s="26" t="n">
        <v>31.58</v>
      </c>
      <c r="AC1637" s="27" t="n">
        <v>0</v>
      </c>
      <c r="AD1637" s="28" t="n">
        <v>4.6</v>
      </c>
      <c r="AE1637" s="28" t="n">
        <v>51.1</v>
      </c>
      <c r="AF1637" s="27"/>
      <c r="AG1637" s="29" t="n">
        <f aca="false">6753.47943187+0.36116788*I1637+0.01252571*N1637-22.85359542*V1637+0.00407811*AA1637-0.00067349*E1637</f>
        <v>9282.01919684288</v>
      </c>
      <c r="AH1637" s="29" t="n">
        <f aca="false">A1637*'Simple Linear Regression'!$B$18+'Simple Linear Regression'!$B$17</f>
        <v>9280.90501620763</v>
      </c>
      <c r="AI1637" s="29" t="n">
        <f aca="false">7491.3971+0.0137554*N1637-0.00058829*E1637-34.3283*V1637+0.30565*L1637+54.6031*M1637</f>
        <v>8973.6415291</v>
      </c>
      <c r="AJ1637" s="29" t="n">
        <f aca="false">7491.3971-0.00058829*E1637+0.30565*L1637+54.6031*M1637+0.0137554*N1637-34.3283*V1637</f>
        <v>8973.6415291</v>
      </c>
      <c r="AK1637" s="30" t="n">
        <f aca="false">11611.58410651-152.38769329*I911+0.00324611*N911-2.92151591*V911-0.00770426*AA911-0.00077781*E911</f>
        <v>8938.21990759294</v>
      </c>
      <c r="AL1637" s="29" t="n">
        <f aca="false">2192.59+2373.87*I1637+0.0316653*N1637-15.7623*V1637+0.00202406*AA1637-0.000740146*E1637-0.00963493*(I1637*N1637)</f>
        <v>8677.11452826708</v>
      </c>
      <c r="AM1637" s="30" t="n">
        <f aca="false">5205.907083+122.0638992*I1637+13.609808*(N1637/1000)-1.245906883*AD1637+0.7746840854*AE1637-134.2474226*AC1637-1547.125689*IF(AND(B1637&gt;=DATE(2020,3,20),B1637&lt;=DATE(2020,6,26)),1,0)</f>
        <v>9535.03073175334</v>
      </c>
      <c r="AN1637" s="30" t="n">
        <f aca="false">IF(ISNUMBER(C1638),C1638,AN1638)-0.8328750492*(AD1639-AD1638)+3.274150872*(AE1639-AE1638)+0.7954612886*((IF(ISNUMBER(C1638),C1638,AN1638)-IF(ISNUMBER(C1637),C1637,AN1637))-(-0.8328750492*(AD1638-AD1637)+3.274150872*(AE1638-AE1637)))-1.394571582*AO1638+0.4181414112*AO1637</f>
        <v>7947.14365192806</v>
      </c>
      <c r="AP1637" s="31" t="n">
        <f aca="false">AQ1637+AR1636+'ARIMAX(1,1,1) Model'!$C$19*(AR1636-AR1635)+'ARIMAX(1,1,1) Model'!$C$20*AS1636</f>
        <v>9071.87078875179</v>
      </c>
      <c r="AQ1637" s="31" t="n">
        <f aca="false">'ARIMAX(1,1,1) Model'!$C$6*I1637+'ARIMAX(1,1,1) Model'!$C$7*N1637/1000+'ARIMAX(1,1,1) Model'!$C$8*AD1637+'ARIMAX(1,1,1) Model'!$C$9*AE1637+'ARIMAX(1,1,1) Model'!$C$10*AC1637+'ARIMAX(1,1,1) Model'!$C$11*IF(AND(B1637&gt;='ARIMAX(1,1,1) Model'!$C$25,B1637&lt;='ARIMAX(1,1,1) Model'!$C$26),1,0)+'ARIMAX(1,1,1) Model'!$C$12*E1637/1000+'ARIMAX(1,1,1) Model'!$C$13*V1637+'ARIMAX(1,1,1) Model'!$C$14*A1637+'ARIMAX(1,1,1) Model'!$C$15*SIN(2*PI()*A1637/'ARIMAX(1,1,1) Model'!$C$24)+'ARIMAX(1,1,1) Model'!$C$16*COS(2*PI()*A1637/'ARIMAX(1,1,1) Model'!$C$24)+'ARIMAX(1,1,1) Model'!$C$17*SIN(4*PI()*A1637/'ARIMAX(1,1,1) Model'!$C$24)+'ARIMAX(1,1,1) Model'!$C$18*COS(4*PI()*A1637/'ARIMAX(1,1,1) Model'!$C$24)</f>
        <v>2720.46724467551</v>
      </c>
      <c r="AR1637" s="31" t="n">
        <f aca="false">IF(ISNUMBER(C1637),C1637,AP1637)-AQ1637</f>
        <v>6372.53275532449</v>
      </c>
      <c r="AS1637" s="31" t="n">
        <f aca="false">IF(ISNUMBER(C1637),C1637-AP1637,0)</f>
        <v>21.1292112482097</v>
      </c>
      <c r="AT1637" s="32"/>
      <c r="AU1637" s="33"/>
      <c r="AV1637" s="33"/>
      <c r="AW1637" s="31"/>
      <c r="AX1637" s="31"/>
    </row>
    <row r="1638" customFormat="false" ht="16.5" hidden="false" customHeight="true" outlineLevel="0" collapsed="false">
      <c r="A1638" s="23" t="n">
        <v>1637</v>
      </c>
      <c r="B1638" s="24" t="n">
        <v>44729</v>
      </c>
      <c r="C1638" s="34" t="n">
        <v>8505</v>
      </c>
      <c r="D1638" s="25" t="n">
        <v>3723.342</v>
      </c>
      <c r="E1638" s="25" t="n">
        <v>211000</v>
      </c>
      <c r="F1638" s="25" t="n">
        <v>2317243.85714286</v>
      </c>
      <c r="G1638" s="25" t="n">
        <v>116.456</v>
      </c>
      <c r="H1638" s="25" t="n">
        <v>125.084</v>
      </c>
      <c r="I1638" s="25" t="n">
        <v>5.006</v>
      </c>
      <c r="J1638" s="25" t="n">
        <v>25250.347</v>
      </c>
      <c r="K1638" s="25" t="n">
        <v>431634</v>
      </c>
      <c r="L1638" s="25" t="n">
        <v>690</v>
      </c>
      <c r="M1638" s="25" t="n">
        <v>13.291</v>
      </c>
      <c r="N1638" s="25" t="n">
        <v>258001</v>
      </c>
      <c r="O1638" s="25" t="n">
        <v>17490</v>
      </c>
      <c r="P1638" s="25" t="n">
        <v>4598630</v>
      </c>
      <c r="Q1638" s="25" t="n">
        <v>294000</v>
      </c>
      <c r="R1638" s="25" t="n">
        <v>15617</v>
      </c>
      <c r="S1638" s="25" t="n">
        <v>15.842</v>
      </c>
      <c r="T1638" s="25" t="n">
        <v>150.1</v>
      </c>
      <c r="U1638" s="25" t="n">
        <v>16</v>
      </c>
      <c r="V1638" s="25" t="n">
        <v>91.5</v>
      </c>
      <c r="W1638" s="25" t="n">
        <v>118.81306</v>
      </c>
      <c r="X1638" s="25" t="n">
        <v>5.71428571428571</v>
      </c>
      <c r="Y1638" s="25" t="n">
        <v>6.57601499557495</v>
      </c>
      <c r="Z1638" s="25" t="n">
        <v>71.3729705810547</v>
      </c>
      <c r="AA1638" s="25" t="n">
        <v>332503</v>
      </c>
      <c r="AB1638" s="26" t="n">
        <v>31.58</v>
      </c>
      <c r="AC1638" s="27" t="n">
        <v>0</v>
      </c>
      <c r="AD1638" s="28" t="n">
        <v>1.5</v>
      </c>
      <c r="AE1638" s="28" t="n">
        <v>81.4</v>
      </c>
      <c r="AF1638" s="27"/>
      <c r="AG1638" s="29" t="n">
        <f aca="false">6753.47943187+0.36116788*I1638+0.01252571*N1638-22.85359542*V1638+0.00407811*AA1638-0.00067349*E1638</f>
        <v>9109.70658238728</v>
      </c>
      <c r="AH1638" s="29" t="n">
        <f aca="false">A1638*'Simple Linear Regression'!$B$18+'Simple Linear Regression'!$B$17</f>
        <v>9281.75805329153</v>
      </c>
      <c r="AI1638" s="29" t="n">
        <f aca="false">7491.3971+0.0137554*N1638-0.00058829*E1638-34.3283*V1638+0.30565*L1638+54.6031*M1638</f>
        <v>8711.7637175</v>
      </c>
      <c r="AJ1638" s="29" t="n">
        <f aca="false">7491.3971-0.00058829*E1638+0.30565*L1638+54.6031*M1638+0.0137554*N1638-34.3283*V1638</f>
        <v>8711.7637175</v>
      </c>
      <c r="AK1638" s="30" t="n">
        <f aca="false">11611.58410651-152.38769329*I912+0.00324611*N912-2.92151591*V912-0.00770426*AA912-0.00077781*E912</f>
        <v>8957.92497486623</v>
      </c>
      <c r="AL1638" s="29" t="n">
        <f aca="false">2192.59+2373.87*I1638+0.0316653*N1638-15.7623*V1638+0.00202406*AA1638-0.000740146*E1638-0.00963493*(I1638*N1638)</f>
        <v>8876.42424738042</v>
      </c>
      <c r="AM1638" s="30" t="n">
        <f aca="false">5205.907083+122.0638992*I1638+13.609808*(N1638/1000)-1.245906883*AD1638+0.7746840854*AE1638-134.2474226*AC1638-1547.125689*IF(AND(B1638&gt;=DATE(2020,3,20),B1638&lt;=DATE(2020,6,26)),1,0)</f>
        <v>9389.49346043026</v>
      </c>
      <c r="AN1638" s="30" t="n">
        <f aca="false">IF(ISNUMBER(C1639),C1639,AN1639)-0.8328750492*(AD1640-AD1639)+3.274150872*(AE1640-AE1639)+0.7954612886*((IF(ISNUMBER(C1639),C1639,AN1639)-IF(ISNUMBER(C1638),C1638,AN1638))-(-0.8328750492*(AD1639-AD1638)+3.274150872*(AE1639-AE1638)))-1.394571582*AO1639+0.4181414112*AO1638</f>
        <v>9263.86564041827</v>
      </c>
      <c r="AP1638" s="31" t="n">
        <f aca="false">AQ1638+AR1637+'ARIMAX(1,1,1) Model'!$C$19*(AR1637-AR1636)+'ARIMAX(1,1,1) Model'!$C$20*AS1637</f>
        <v>9094.87915839291</v>
      </c>
      <c r="AQ1638" s="31" t="n">
        <f aca="false">'ARIMAX(1,1,1) Model'!$C$6*I1638+'ARIMAX(1,1,1) Model'!$C$7*N1638/1000+'ARIMAX(1,1,1) Model'!$C$8*AD1638+'ARIMAX(1,1,1) Model'!$C$9*AE1638+'ARIMAX(1,1,1) Model'!$C$10*AC1638+'ARIMAX(1,1,1) Model'!$C$11*IF(AND(B1638&gt;='ARIMAX(1,1,1) Model'!$C$25,B1638&lt;='ARIMAX(1,1,1) Model'!$C$26),1,0)+'ARIMAX(1,1,1) Model'!$C$12*E1638/1000+'ARIMAX(1,1,1) Model'!$C$13*V1638+'ARIMAX(1,1,1) Model'!$C$14*A1638+'ARIMAX(1,1,1) Model'!$C$15*SIN(2*PI()*A1638/'ARIMAX(1,1,1) Model'!$C$24)+'ARIMAX(1,1,1) Model'!$C$16*COS(2*PI()*A1638/'ARIMAX(1,1,1) Model'!$C$24)+'ARIMAX(1,1,1) Model'!$C$17*SIN(4*PI()*A1638/'ARIMAX(1,1,1) Model'!$C$24)+'ARIMAX(1,1,1) Model'!$C$18*COS(4*PI()*A1638/'ARIMAX(1,1,1) Model'!$C$24)</f>
        <v>2760.15582835467</v>
      </c>
      <c r="AR1638" s="31" t="n">
        <f aca="false">IF(ISNUMBER(C1638),C1638,AP1638)-AQ1638</f>
        <v>5744.84417164533</v>
      </c>
      <c r="AS1638" s="31" t="n">
        <f aca="false">IF(ISNUMBER(C1638),C1638-AP1638,0)</f>
        <v>-589.879158392914</v>
      </c>
      <c r="AT1638" s="32"/>
      <c r="AU1638" s="33"/>
      <c r="AV1638" s="33"/>
      <c r="AW1638" s="31"/>
      <c r="AX1638" s="31"/>
    </row>
    <row r="1639" customFormat="false" ht="16.5" hidden="false" customHeight="true" outlineLevel="0" collapsed="false">
      <c r="A1639" s="23" t="n">
        <v>1638</v>
      </c>
      <c r="B1639" s="24" t="n">
        <v>44736</v>
      </c>
      <c r="C1639" s="34" t="n">
        <v>8922</v>
      </c>
      <c r="D1639" s="25" t="n">
        <v>3808.0375</v>
      </c>
      <c r="E1639" s="25" t="n">
        <v>214000</v>
      </c>
      <c r="F1639" s="25" t="n">
        <v>2328504.42857143</v>
      </c>
      <c r="G1639" s="25" t="n">
        <v>107.8825</v>
      </c>
      <c r="H1639" s="25" t="n">
        <v>116.832</v>
      </c>
      <c r="I1639" s="25" t="n">
        <v>4.962</v>
      </c>
      <c r="J1639" s="25" t="n">
        <v>25250.347</v>
      </c>
      <c r="K1639" s="25" t="n">
        <v>431634</v>
      </c>
      <c r="L1639" s="25" t="n">
        <v>690</v>
      </c>
      <c r="M1639" s="25" t="n">
        <v>13.291</v>
      </c>
      <c r="N1639" s="25" t="n">
        <v>258001</v>
      </c>
      <c r="O1639" s="25" t="n">
        <v>17490</v>
      </c>
      <c r="P1639" s="25" t="n">
        <v>4598630</v>
      </c>
      <c r="Q1639" s="25" t="n">
        <v>294000</v>
      </c>
      <c r="R1639" s="25" t="n">
        <v>15617</v>
      </c>
      <c r="S1639" s="25" t="n">
        <v>15.842</v>
      </c>
      <c r="T1639" s="25" t="n">
        <v>150.1</v>
      </c>
      <c r="U1639" s="25" t="n">
        <v>16</v>
      </c>
      <c r="V1639" s="25" t="n">
        <v>91.5</v>
      </c>
      <c r="W1639" s="25" t="n">
        <v>121.27356</v>
      </c>
      <c r="X1639" s="25" t="n">
        <v>5.71428571428571</v>
      </c>
      <c r="Y1639" s="25" t="n">
        <v>6.57601499557495</v>
      </c>
      <c r="Z1639" s="25" t="n">
        <v>71.3729705810547</v>
      </c>
      <c r="AA1639" s="25" t="n">
        <v>332503</v>
      </c>
      <c r="AB1639" s="26" t="n">
        <v>31.58</v>
      </c>
      <c r="AC1639" s="27" t="n">
        <v>0</v>
      </c>
      <c r="AD1639" s="28" t="n">
        <v>0.7</v>
      </c>
      <c r="AE1639" s="28" t="n">
        <v>78.4</v>
      </c>
      <c r="AF1639" s="27"/>
      <c r="AG1639" s="29" t="n">
        <f aca="false">6753.47943187+0.36116788*I1639+0.01252571*N1639-22.85359542*V1639+0.00407811*AA1639-0.00067349*E1639</f>
        <v>9107.67022100056</v>
      </c>
      <c r="AH1639" s="29" t="n">
        <f aca="false">A1639*'Simple Linear Regression'!$B$18+'Simple Linear Regression'!$B$17</f>
        <v>9282.61109037544</v>
      </c>
      <c r="AI1639" s="29" t="n">
        <f aca="false">7491.3971+0.0137554*N1639-0.00058829*E1639-34.3283*V1639+0.30565*L1639+54.6031*M1639</f>
        <v>8709.9988475</v>
      </c>
      <c r="AJ1639" s="29" t="n">
        <f aca="false">7491.3971-0.00058829*E1639+0.30565*L1639+54.6031*M1639+0.0137554*N1639-34.3283*V1639</f>
        <v>8709.9988475</v>
      </c>
      <c r="AK1639" s="30" t="n">
        <f aca="false">11611.58410651-152.38769329*I913+0.00324611*N913-2.92151591*V913-0.00770426*AA913-0.00077781*E913</f>
        <v>8952.16920183744</v>
      </c>
      <c r="AL1639" s="29" t="n">
        <f aca="false">2192.59+2373.87*I1639+0.0316653*N1639-15.7623*V1639+0.00202406*AA1639-0.000740146*E1639-0.00963493*(I1639*N1639)</f>
        <v>8879.12967867735</v>
      </c>
      <c r="AM1639" s="30" t="n">
        <f aca="false">5205.907083+122.0638992*I1639+13.609808*(N1639/1000)-1.245906883*AD1639+0.7746840854*AE1639-134.2474226*AC1639-1547.125689*IF(AND(B1639&gt;=DATE(2020,3,20),B1639&lt;=DATE(2020,6,26)),1,0)</f>
        <v>9382.79532211566</v>
      </c>
      <c r="AN1639" s="30" t="n">
        <f aca="false">IF(ISNUMBER(C1640),C1640,AN1640)-0.8328750492*(AD1641-AD1640)+3.274150872*(AE1641-AE1640)+0.7954612886*((IF(ISNUMBER(C1640),C1640,AN1640)-IF(ISNUMBER(C1639),C1639,AN1639))-(-0.8328750492*(AD1640-AD1639)+3.274150872*(AE1640-AE1639)))-1.394571582*AO1640+0.4181414112*AO1639</f>
        <v>9811.10705922649</v>
      </c>
      <c r="AP1639" s="31" t="n">
        <f aca="false">AQ1639+AR1638+'ARIMAX(1,1,1) Model'!$C$19*(AR1638-AR1637)+'ARIMAX(1,1,1) Model'!$C$20*AS1638</f>
        <v>8956.59405660306</v>
      </c>
      <c r="AQ1639" s="31" t="n">
        <f aca="false">'ARIMAX(1,1,1) Model'!$C$6*I1639+'ARIMAX(1,1,1) Model'!$C$7*N1639/1000+'ARIMAX(1,1,1) Model'!$C$8*AD1639+'ARIMAX(1,1,1) Model'!$C$9*AE1639+'ARIMAX(1,1,1) Model'!$C$10*AC1639+'ARIMAX(1,1,1) Model'!$C$11*IF(AND(B1639&gt;='ARIMAX(1,1,1) Model'!$C$25,B1639&lt;='ARIMAX(1,1,1) Model'!$C$26),1,0)+'ARIMAX(1,1,1) Model'!$C$12*E1639/1000+'ARIMAX(1,1,1) Model'!$C$13*V1639+'ARIMAX(1,1,1) Model'!$C$14*A1639+'ARIMAX(1,1,1) Model'!$C$15*SIN(2*PI()*A1639/'ARIMAX(1,1,1) Model'!$C$24)+'ARIMAX(1,1,1) Model'!$C$16*COS(2*PI()*A1639/'ARIMAX(1,1,1) Model'!$C$24)+'ARIMAX(1,1,1) Model'!$C$17*SIN(4*PI()*A1639/'ARIMAX(1,1,1) Model'!$C$24)+'ARIMAX(1,1,1) Model'!$C$18*COS(4*PI()*A1639/'ARIMAX(1,1,1) Model'!$C$24)</f>
        <v>2742.02889370136</v>
      </c>
      <c r="AR1639" s="31" t="n">
        <f aca="false">IF(ISNUMBER(C1639),C1639,AP1639)-AQ1639</f>
        <v>6179.97110629864</v>
      </c>
      <c r="AS1639" s="31" t="n">
        <f aca="false">IF(ISNUMBER(C1639),C1639-AP1639,0)</f>
        <v>-34.5940566030567</v>
      </c>
      <c r="AT1639" s="32"/>
      <c r="AU1639" s="33"/>
      <c r="AV1639" s="33"/>
      <c r="AW1639" s="31"/>
      <c r="AX1639" s="31"/>
    </row>
    <row r="1640" customFormat="false" ht="16.5" hidden="false" customHeight="true" outlineLevel="0" collapsed="false">
      <c r="A1640" s="23" t="n">
        <v>1639</v>
      </c>
      <c r="B1640" s="24" t="n">
        <v>44743</v>
      </c>
      <c r="C1640" s="34" t="n">
        <v>9413</v>
      </c>
      <c r="D1640" s="25" t="n">
        <v>3830.24</v>
      </c>
      <c r="E1640" s="25" t="n">
        <v>212000</v>
      </c>
      <c r="F1640" s="25" t="n">
        <v>2340722.57142857</v>
      </c>
      <c r="G1640" s="25" t="n">
        <v>110.962</v>
      </c>
      <c r="H1640" s="25" t="n">
        <v>120.338</v>
      </c>
      <c r="I1640" s="25" t="n">
        <v>4.872</v>
      </c>
      <c r="J1640" s="25" t="n">
        <v>25250.347</v>
      </c>
      <c r="K1640" s="25" t="n">
        <v>431634</v>
      </c>
      <c r="L1640" s="25" t="n">
        <v>690</v>
      </c>
      <c r="M1640" s="25" t="n">
        <v>13.291</v>
      </c>
      <c r="N1640" s="25" t="n">
        <v>258001</v>
      </c>
      <c r="O1640" s="25" t="n">
        <v>17490</v>
      </c>
      <c r="P1640" s="25" t="n">
        <v>4598630</v>
      </c>
      <c r="Q1640" s="25" t="n">
        <v>294000</v>
      </c>
      <c r="R1640" s="25" t="n">
        <v>15617</v>
      </c>
      <c r="S1640" s="25" t="n">
        <v>15.842</v>
      </c>
      <c r="T1640" s="25" t="n">
        <v>150.1</v>
      </c>
      <c r="U1640" s="25" t="n">
        <v>16</v>
      </c>
      <c r="V1640" s="25" t="n">
        <v>91.5</v>
      </c>
      <c r="W1640" s="25" t="n">
        <v>120.602475</v>
      </c>
      <c r="X1640" s="25" t="n">
        <v>5.71428571428571</v>
      </c>
      <c r="Y1640" s="25" t="n">
        <v>6.57601499557495</v>
      </c>
      <c r="Z1640" s="25" t="n">
        <v>71.3729705810547</v>
      </c>
      <c r="AA1640" s="25" t="n">
        <v>332503</v>
      </c>
      <c r="AB1640" s="26" t="n">
        <v>31.58</v>
      </c>
      <c r="AC1640" s="27" t="n">
        <v>0</v>
      </c>
      <c r="AD1640" s="28" t="n">
        <v>0</v>
      </c>
      <c r="AE1640" s="28" t="n">
        <v>79.1</v>
      </c>
      <c r="AF1640" s="27"/>
      <c r="AG1640" s="29" t="n">
        <f aca="false">6753.47943187+0.36116788*I1640+0.01252571*N1640-22.85359542*V1640+0.00407811*AA1640-0.00067349*E1640</f>
        <v>9108.98469589136</v>
      </c>
      <c r="AH1640" s="29" t="n">
        <f aca="false">A1640*'Simple Linear Regression'!$B$18+'Simple Linear Regression'!$B$17</f>
        <v>9283.46412745934</v>
      </c>
      <c r="AI1640" s="29" t="n">
        <f aca="false">7491.3971+0.0137554*N1640-0.00058829*E1640-34.3283*V1640+0.30565*L1640+54.6031*M1640</f>
        <v>8711.1754275</v>
      </c>
      <c r="AJ1640" s="29" t="n">
        <f aca="false">7491.3971-0.00058829*E1640+0.30565*L1640+54.6031*M1640+0.0137554*N1640-34.3283*V1640</f>
        <v>8711.1754275</v>
      </c>
      <c r="AK1640" s="30" t="n">
        <f aca="false">11611.58410651-152.38769329*I914+0.00324611*N914-2.92151591*V914-0.00770426*AA914-0.00077781*E914</f>
        <v>8943.88954040605</v>
      </c>
      <c r="AL1640" s="29" t="n">
        <f aca="false">2192.59+2373.87*I1640+0.0316653*N1640-15.7623*V1640+0.00202406*AA1640-0.000740146*E1640-0.00963493*(I1640*N1640)</f>
        <v>8890.68561242104</v>
      </c>
      <c r="AM1640" s="30" t="n">
        <f aca="false">5205.907083+122.0638992*I1640+13.609808*(N1640/1000)-1.245906883*AD1640+0.7746840854*AE1640-134.2474226*AC1640-1547.125689*IF(AND(B1640&gt;=DATE(2020,3,20),B1640&lt;=DATE(2020,6,26)),1,0)</f>
        <v>9373.22398486554</v>
      </c>
      <c r="AN1640" s="30" t="n">
        <f aca="false">IF(ISNUMBER(C1641),C1641,AN1641)-0.8328750492*(AD1642-AD1641)+3.274150872*(AE1642-AE1641)+0.7954612886*((IF(ISNUMBER(C1641),C1641,AN1641)-IF(ISNUMBER(C1640),C1640,AN1640))-(-0.8328750492*(AD1641-AD1640)+3.274150872*(AE1641-AE1640)))-1.394571582*AO1641+0.4181414112*AO1640</f>
        <v>6972.97011654226</v>
      </c>
      <c r="AP1640" s="31" t="n">
        <f aca="false">AQ1640+AR1639+'ARIMAX(1,1,1) Model'!$C$19*(AR1639-AR1638)+'ARIMAX(1,1,1) Model'!$C$20*AS1639</f>
        <v>8996.88716457851</v>
      </c>
      <c r="AQ1640" s="31" t="n">
        <f aca="false">'ARIMAX(1,1,1) Model'!$C$6*I1640+'ARIMAX(1,1,1) Model'!$C$7*N1640/1000+'ARIMAX(1,1,1) Model'!$C$8*AD1640+'ARIMAX(1,1,1) Model'!$C$9*AE1640+'ARIMAX(1,1,1) Model'!$C$10*AC1640+'ARIMAX(1,1,1) Model'!$C$11*IF(AND(B1640&gt;='ARIMAX(1,1,1) Model'!$C$25,B1640&lt;='ARIMAX(1,1,1) Model'!$C$26),1,0)+'ARIMAX(1,1,1) Model'!$C$12*E1640/1000+'ARIMAX(1,1,1) Model'!$C$13*V1640+'ARIMAX(1,1,1) Model'!$C$14*A1640+'ARIMAX(1,1,1) Model'!$C$15*SIN(2*PI()*A1640/'ARIMAX(1,1,1) Model'!$C$24)+'ARIMAX(1,1,1) Model'!$C$16*COS(2*PI()*A1640/'ARIMAX(1,1,1) Model'!$C$24)+'ARIMAX(1,1,1) Model'!$C$17*SIN(4*PI()*A1640/'ARIMAX(1,1,1) Model'!$C$24)+'ARIMAX(1,1,1) Model'!$C$18*COS(4*PI()*A1640/'ARIMAX(1,1,1) Model'!$C$24)</f>
        <v>2743.33987378731</v>
      </c>
      <c r="AR1640" s="31" t="n">
        <f aca="false">IF(ISNUMBER(C1640),C1640,AP1640)-AQ1640</f>
        <v>6669.66012621269</v>
      </c>
      <c r="AS1640" s="31" t="n">
        <f aca="false">IF(ISNUMBER(C1640),C1640-AP1640,0)</f>
        <v>416.112835421491</v>
      </c>
      <c r="AT1640" s="32"/>
      <c r="AU1640" s="33"/>
      <c r="AV1640" s="33"/>
      <c r="AW1640" s="31"/>
      <c r="AX1640" s="31"/>
    </row>
    <row r="1641" customFormat="false" ht="16.5" hidden="false" customHeight="true" outlineLevel="0" collapsed="false">
      <c r="A1641" s="23" t="n">
        <v>1640</v>
      </c>
      <c r="B1641" s="24" t="n">
        <v>44750</v>
      </c>
      <c r="C1641" s="34" t="n">
        <v>8062</v>
      </c>
      <c r="D1641" s="25" t="n">
        <v>3869.6175</v>
      </c>
      <c r="E1641" s="25" t="n">
        <v>214000</v>
      </c>
      <c r="F1641" s="25" t="n">
        <v>2176975.71428571</v>
      </c>
      <c r="G1641" s="25" t="n">
        <v>103.315</v>
      </c>
      <c r="H1641" s="25" t="n">
        <v>113.636</v>
      </c>
      <c r="I1641" s="25" t="n">
        <v>4.771</v>
      </c>
      <c r="J1641" s="25" t="n">
        <v>25250.347</v>
      </c>
      <c r="K1641" s="25" t="n">
        <v>431634</v>
      </c>
      <c r="L1641" s="25" t="n">
        <v>719</v>
      </c>
      <c r="M1641" s="25" t="n">
        <v>13.291</v>
      </c>
      <c r="N1641" s="25" t="n">
        <v>258001</v>
      </c>
      <c r="O1641" s="25" t="n">
        <v>17574.5</v>
      </c>
      <c r="P1641" s="25" t="n">
        <v>4598630</v>
      </c>
      <c r="Q1641" s="25" t="n">
        <v>630000</v>
      </c>
      <c r="R1641" s="25" t="n">
        <v>15617</v>
      </c>
      <c r="S1641" s="25" t="n">
        <v>15.842</v>
      </c>
      <c r="T1641" s="25" t="n">
        <v>150.1</v>
      </c>
      <c r="U1641" s="25" t="n">
        <v>16</v>
      </c>
      <c r="V1641" s="25" t="n">
        <v>89.9</v>
      </c>
      <c r="W1641" s="25" t="n">
        <v>120.84524</v>
      </c>
      <c r="X1641" s="25" t="n">
        <v>5.71428571428571</v>
      </c>
      <c r="Y1641" s="25" t="n">
        <v>6.57601499557495</v>
      </c>
      <c r="Z1641" s="25" t="n">
        <v>71.3729705810547</v>
      </c>
      <c r="AA1641" s="25" t="n">
        <v>332503</v>
      </c>
      <c r="AB1641" s="26" t="n">
        <v>31.66</v>
      </c>
      <c r="AC1641" s="27" t="n">
        <v>1</v>
      </c>
      <c r="AD1641" s="28" t="n">
        <v>0</v>
      </c>
      <c r="AE1641" s="28" t="n">
        <v>82.1</v>
      </c>
      <c r="AF1641" s="27"/>
      <c r="AG1641" s="29" t="n">
        <f aca="false">6753.47943187+0.36116788*I1641+0.01252571*N1641-22.85359542*V1641+0.00407811*AA1641-0.00067349*E1641</f>
        <v>9144.16699060748</v>
      </c>
      <c r="AH1641" s="29" t="n">
        <f aca="false">A1641*'Simple Linear Regression'!$B$18+'Simple Linear Regression'!$B$17</f>
        <v>9284.31716454325</v>
      </c>
      <c r="AI1641" s="29" t="n">
        <f aca="false">7491.3971+0.0137554*N1641-0.00058829*E1641-34.3283*V1641+0.30565*L1641+54.6031*M1641</f>
        <v>8773.7879775</v>
      </c>
      <c r="AJ1641" s="29" t="n">
        <f aca="false">7491.3971-0.00058829*E1641+0.30565*L1641+54.6031*M1641+0.0137554*N1641-34.3283*V1641</f>
        <v>8773.7879775</v>
      </c>
      <c r="AK1641" s="30" t="n">
        <f aca="false">11611.58410651-152.38769329*I915+0.00324611*N915-2.92151591*V915-0.00770426*AA915-0.00077781*E915</f>
        <v>8936.8333360368</v>
      </c>
      <c r="AL1641" s="29" t="n">
        <f aca="false">2192.59+2373.87*I1641+0.0316653*N1641-15.7623*V1641+0.00202406*AA1641-0.000740146*E1641-0.00963493*(I1641*N1641)</f>
        <v>8925.73210948897</v>
      </c>
      <c r="AM1641" s="30" t="n">
        <f aca="false">5205.907083+122.0638992*I1641+13.609808*(N1641/1000)-1.245906883*AD1641+0.7746840854*AE1641-134.2474226*AC1641-1547.125689*IF(AND(B1641&gt;=DATE(2020,3,20),B1641&lt;=DATE(2020,6,26)),1,0)</f>
        <v>9228.97216070254</v>
      </c>
      <c r="AN1641" s="30" t="n">
        <f aca="false">IF(ISNUMBER(C1642),C1642,AN1642)-0.8328750492*(AD1643-AD1642)+3.274150872*(AE1643-AE1642)+0.7954612886*((IF(ISNUMBER(C1642),C1642,AN1642)-IF(ISNUMBER(C1641),C1641,AN1641))-(-0.8328750492*(AD1642-AD1641)+3.274150872*(AE1642-AE1641)))-1.394571582*AO1642+0.4181414112*AO1641</f>
        <v>8946.65880174762</v>
      </c>
      <c r="AP1641" s="31" t="n">
        <f aca="false">AQ1641+AR1640+'ARIMAX(1,1,1) Model'!$C$19*(AR1640-AR1639)+'ARIMAX(1,1,1) Model'!$C$20*AS1640</f>
        <v>8954.97577150333</v>
      </c>
      <c r="AQ1641" s="31" t="n">
        <f aca="false">'ARIMAX(1,1,1) Model'!$C$6*I1641+'ARIMAX(1,1,1) Model'!$C$7*N1641/1000+'ARIMAX(1,1,1) Model'!$C$8*AD1641+'ARIMAX(1,1,1) Model'!$C$9*AE1641+'ARIMAX(1,1,1) Model'!$C$10*AC1641+'ARIMAX(1,1,1) Model'!$C$11*IF(AND(B1641&gt;='ARIMAX(1,1,1) Model'!$C$25,B1641&lt;='ARIMAX(1,1,1) Model'!$C$26),1,0)+'ARIMAX(1,1,1) Model'!$C$12*E1641/1000+'ARIMAX(1,1,1) Model'!$C$13*V1641+'ARIMAX(1,1,1) Model'!$C$14*A1641+'ARIMAX(1,1,1) Model'!$C$15*SIN(2*PI()*A1641/'ARIMAX(1,1,1) Model'!$C$24)+'ARIMAX(1,1,1) Model'!$C$16*COS(2*PI()*A1641/'ARIMAX(1,1,1) Model'!$C$24)+'ARIMAX(1,1,1) Model'!$C$17*SIN(4*PI()*A1641/'ARIMAX(1,1,1) Model'!$C$24)+'ARIMAX(1,1,1) Model'!$C$18*COS(4*PI()*A1641/'ARIMAX(1,1,1) Model'!$C$24)</f>
        <v>2612.09176268439</v>
      </c>
      <c r="AR1641" s="31" t="n">
        <f aca="false">IF(ISNUMBER(C1641),C1641,AP1641)-AQ1641</f>
        <v>5449.90823731561</v>
      </c>
      <c r="AS1641" s="31" t="n">
        <f aca="false">IF(ISNUMBER(C1641),C1641-AP1641,0)</f>
        <v>-892.975771503332</v>
      </c>
      <c r="AT1641" s="32"/>
      <c r="AU1641" s="33"/>
      <c r="AV1641" s="33"/>
      <c r="AW1641" s="31"/>
      <c r="AX1641" s="31"/>
    </row>
    <row r="1642" customFormat="false" ht="16.5" hidden="false" customHeight="true" outlineLevel="0" collapsed="false">
      <c r="A1642" s="23" t="n">
        <v>1641</v>
      </c>
      <c r="B1642" s="24" t="n">
        <v>44757</v>
      </c>
      <c r="C1642" s="34" t="n">
        <v>8521</v>
      </c>
      <c r="D1642" s="25" t="n">
        <v>3825.71</v>
      </c>
      <c r="E1642" s="25" t="n">
        <v>212000</v>
      </c>
      <c r="F1642" s="25" t="n">
        <v>2288709.71428571</v>
      </c>
      <c r="G1642" s="25" t="n">
        <v>99.92</v>
      </c>
      <c r="H1642" s="25" t="n">
        <v>109.8</v>
      </c>
      <c r="I1642" s="25" t="n">
        <v>4.646</v>
      </c>
      <c r="J1642" s="25" t="n">
        <v>25250.347</v>
      </c>
      <c r="K1642" s="25" t="n">
        <v>516997</v>
      </c>
      <c r="L1642" s="25" t="n">
        <v>719</v>
      </c>
      <c r="M1642" s="25" t="n">
        <v>13.291</v>
      </c>
      <c r="N1642" s="25" t="n">
        <v>258001</v>
      </c>
      <c r="O1642" s="25" t="n">
        <v>17574.5</v>
      </c>
      <c r="P1642" s="25" t="n">
        <v>4598630</v>
      </c>
      <c r="Q1642" s="25" t="n">
        <v>630000</v>
      </c>
      <c r="R1642" s="25" t="n">
        <v>15617</v>
      </c>
      <c r="S1642" s="25" t="n">
        <v>15.842</v>
      </c>
      <c r="T1642" s="25" t="n">
        <v>150.1</v>
      </c>
      <c r="U1642" s="25" t="n">
        <v>16</v>
      </c>
      <c r="V1642" s="25" t="n">
        <v>89.9</v>
      </c>
      <c r="W1642" s="25" t="n">
        <v>122.704875</v>
      </c>
      <c r="X1642" s="25" t="n">
        <v>5.71428571428571</v>
      </c>
      <c r="Y1642" s="25" t="n">
        <v>6.57601499557495</v>
      </c>
      <c r="Z1642" s="25" t="n">
        <v>71.3729705810547</v>
      </c>
      <c r="AA1642" s="25" t="n">
        <v>332503</v>
      </c>
      <c r="AB1642" s="26" t="n">
        <v>31.66</v>
      </c>
      <c r="AC1642" s="27" t="n">
        <v>0</v>
      </c>
      <c r="AD1642" s="28" t="n">
        <v>0</v>
      </c>
      <c r="AE1642" s="28" t="n">
        <v>80.1</v>
      </c>
      <c r="AF1642" s="27"/>
      <c r="AG1642" s="29" t="n">
        <f aca="false">6753.47943187+0.36116788*I1642+0.01252571*N1642-22.85359542*V1642+0.00407811*AA1642-0.00067349*E1642</f>
        <v>9145.46882462248</v>
      </c>
      <c r="AH1642" s="29" t="n">
        <f aca="false">A1642*'Simple Linear Regression'!$B$18+'Simple Linear Regression'!$B$17</f>
        <v>9285.17020162715</v>
      </c>
      <c r="AI1642" s="29" t="n">
        <f aca="false">7491.3971+0.0137554*N1642-0.00058829*E1642-34.3283*V1642+0.30565*L1642+54.6031*M1642</f>
        <v>8774.9645575</v>
      </c>
      <c r="AJ1642" s="29" t="n">
        <f aca="false">7491.3971-0.00058829*E1642+0.30565*L1642+54.6031*M1642+0.0137554*N1642-34.3283*V1642</f>
        <v>8774.9645575</v>
      </c>
      <c r="AK1642" s="30" t="n">
        <f aca="false">11611.58410651-152.38769329*I916+0.00324611*N916-2.92151591*V916-0.00770426*AA916-0.00077781*E916</f>
        <v>8948.72743224039</v>
      </c>
      <c r="AL1642" s="29" t="n">
        <f aca="false">2192.59+2373.87*I1642+0.0316653*N1642-15.7623*V1642+0.00202406*AA1642-0.000740146*E1642-0.00963493*(I1642*N1642)</f>
        <v>8941.20634835522</v>
      </c>
      <c r="AM1642" s="30" t="n">
        <f aca="false">5205.907083+122.0638992*I1642+13.609808*(N1642/1000)-1.245906883*AD1642+0.7746840854*AE1642-134.2474226*AC1642-1547.125689*IF(AND(B1642&gt;=DATE(2020,3,20),B1642&lt;=DATE(2020,6,26)),1,0)</f>
        <v>9346.41222773174</v>
      </c>
      <c r="AN1642" s="30" t="n">
        <f aca="false">IF(ISNUMBER(C1643),C1643,AN1643)-0.8328750492*(AD1644-AD1643)+3.274150872*(AE1644-AE1643)+0.7954612886*((IF(ISNUMBER(C1643),C1643,AN1643)-IF(ISNUMBER(C1642),C1642,AN1642))-(-0.8328750492*(AD1643-AD1642)+3.274150872*(AE1643-AE1642)))-1.394571582*AO1643+0.4181414112*AO1642</f>
        <v>9755.94402877367</v>
      </c>
      <c r="AP1642" s="31" t="n">
        <f aca="false">AQ1642+AR1641+'ARIMAX(1,1,1) Model'!$C$19*(AR1641-AR1640)+'ARIMAX(1,1,1) Model'!$C$20*AS1641</f>
        <v>8851.16881881995</v>
      </c>
      <c r="AQ1642" s="31" t="n">
        <f aca="false">'ARIMAX(1,1,1) Model'!$C$6*I1642+'ARIMAX(1,1,1) Model'!$C$7*N1642/1000+'ARIMAX(1,1,1) Model'!$C$8*AD1642+'ARIMAX(1,1,1) Model'!$C$9*AE1642+'ARIMAX(1,1,1) Model'!$C$10*AC1642+'ARIMAX(1,1,1) Model'!$C$11*IF(AND(B1642&gt;='ARIMAX(1,1,1) Model'!$C$25,B1642&lt;='ARIMAX(1,1,1) Model'!$C$26),1,0)+'ARIMAX(1,1,1) Model'!$C$12*E1642/1000+'ARIMAX(1,1,1) Model'!$C$13*V1642+'ARIMAX(1,1,1) Model'!$C$14*A1642+'ARIMAX(1,1,1) Model'!$C$15*SIN(2*PI()*A1642/'ARIMAX(1,1,1) Model'!$C$24)+'ARIMAX(1,1,1) Model'!$C$16*COS(2*PI()*A1642/'ARIMAX(1,1,1) Model'!$C$24)+'ARIMAX(1,1,1) Model'!$C$17*SIN(4*PI()*A1642/'ARIMAX(1,1,1) Model'!$C$24)+'ARIMAX(1,1,1) Model'!$C$18*COS(4*PI()*A1642/'ARIMAX(1,1,1) Model'!$C$24)</f>
        <v>2716.47224087598</v>
      </c>
      <c r="AR1642" s="31" t="n">
        <f aca="false">IF(ISNUMBER(C1642),C1642,AP1642)-AQ1642</f>
        <v>5804.52775912402</v>
      </c>
      <c r="AS1642" s="31" t="n">
        <f aca="false">IF(ISNUMBER(C1642),C1642-AP1642,0)</f>
        <v>-330.16881881995</v>
      </c>
      <c r="AT1642" s="32"/>
      <c r="AU1642" s="33"/>
      <c r="AV1642" s="33"/>
      <c r="AW1642" s="31"/>
      <c r="AX1642" s="31"/>
    </row>
    <row r="1643" customFormat="false" ht="16.5" hidden="false" customHeight="true" outlineLevel="0" collapsed="false">
      <c r="A1643" s="23" t="n">
        <v>1642</v>
      </c>
      <c r="B1643" s="24" t="n">
        <v>44764</v>
      </c>
      <c r="C1643" s="34" t="n">
        <v>9245</v>
      </c>
      <c r="D1643" s="25" t="n">
        <v>3937.604</v>
      </c>
      <c r="E1643" s="25" t="n">
        <v>216000</v>
      </c>
      <c r="F1643" s="25" t="n">
        <v>2326585.71428571</v>
      </c>
      <c r="G1643" s="25" t="n">
        <v>102.24</v>
      </c>
      <c r="H1643" s="25" t="n">
        <v>113.534</v>
      </c>
      <c r="I1643" s="25" t="n">
        <v>4.49</v>
      </c>
      <c r="J1643" s="25" t="n">
        <v>25250.347</v>
      </c>
      <c r="K1643" s="25" t="n">
        <v>516997</v>
      </c>
      <c r="L1643" s="25" t="n">
        <v>719</v>
      </c>
      <c r="M1643" s="25" t="n">
        <v>13.821</v>
      </c>
      <c r="N1643" s="25" t="n">
        <v>282678</v>
      </c>
      <c r="O1643" s="25" t="n">
        <v>17574.5</v>
      </c>
      <c r="P1643" s="25" t="n">
        <v>4598630</v>
      </c>
      <c r="Q1643" s="25" t="n">
        <v>630000</v>
      </c>
      <c r="R1643" s="25" t="n">
        <v>15617</v>
      </c>
      <c r="S1643" s="25" t="n">
        <v>15.842</v>
      </c>
      <c r="T1643" s="25" t="n">
        <v>150.1</v>
      </c>
      <c r="U1643" s="25" t="n">
        <v>16</v>
      </c>
      <c r="V1643" s="25" t="n">
        <v>89.9</v>
      </c>
      <c r="W1643" s="25" t="n">
        <v>123.51438</v>
      </c>
      <c r="X1643" s="25" t="n">
        <v>5.71428571428571</v>
      </c>
      <c r="Y1643" s="25" t="n">
        <v>6.77585458755493</v>
      </c>
      <c r="Z1643" s="25" t="n">
        <v>71.3729705810547</v>
      </c>
      <c r="AA1643" s="25" t="n">
        <v>332503</v>
      </c>
      <c r="AB1643" s="26" t="n">
        <v>31.66</v>
      </c>
      <c r="AC1643" s="27" t="n">
        <v>0</v>
      </c>
      <c r="AD1643" s="28" t="n">
        <v>0</v>
      </c>
      <c r="AE1643" s="28" t="n">
        <v>97</v>
      </c>
      <c r="AF1643" s="27"/>
      <c r="AG1643" s="29" t="n">
        <f aca="false">6753.47943187+0.36116788*I1643+0.01252571*N1643-22.85359542*V1643+0.00407811*AA1643-0.00067349*E1643</f>
        <v>9451.8154681032</v>
      </c>
      <c r="AH1643" s="29" t="n">
        <f aca="false">A1643*'Simple Linear Regression'!$B$18+'Simple Linear Regression'!$B$17</f>
        <v>9286.02323871105</v>
      </c>
      <c r="AI1643" s="29" t="n">
        <f aca="false">7491.3971+0.0137554*N1643-0.00058829*E1643-34.3283*V1643+0.30565*L1643+54.6031*M1643</f>
        <v>9140.9930463</v>
      </c>
      <c r="AJ1643" s="29" t="n">
        <f aca="false">7491.3971-0.00058829*E1643+0.30565*L1643+54.6031*M1643+0.0137554*N1643-34.3283*V1643</f>
        <v>9140.9930463</v>
      </c>
      <c r="AK1643" s="30" t="n">
        <f aca="false">11611.58410651-152.38769329*I917+0.00324611*N917-2.92151591*V917-0.00770426*AA917-0.00077781*E917</f>
        <v>8963.9090430774</v>
      </c>
      <c r="AL1643" s="29" t="n">
        <f aca="false">2192.59+2373.87*I1643+0.0316653*N1643-15.7623*V1643+0.00202406*AA1643-0.000740146*E1643-0.00963493*(I1643*N1643)</f>
        <v>8669.5671755754</v>
      </c>
      <c r="AM1643" s="30" t="n">
        <f aca="false">5205.907083+122.0638992*I1643+13.609808*(N1643/1000)-1.245906883*AD1643+0.7746840854*AE1643-134.2474226*AC1643-1547.125689*IF(AND(B1643&gt;=DATE(2020,3,20),B1643&lt;=DATE(2020,6,26)),1,0)</f>
        <v>9676.3116525158</v>
      </c>
      <c r="AN1643" s="30" t="n">
        <f aca="false">IF(ISNUMBER(C1644),C1644,AN1644)-0.8328750492*(AD1645-AD1644)+3.274150872*(AE1645-AE1644)+0.7954612886*((IF(ISNUMBER(C1644),C1644,AN1644)-IF(ISNUMBER(C1643),C1643,AN1643))-(-0.8328750492*(AD1644-AD1643)+3.274150872*(AE1644-AE1643)))-1.394571582*AO1644+0.4181414112*AO1643</f>
        <v>8009.12332661656</v>
      </c>
      <c r="AP1643" s="31" t="n">
        <f aca="false">AQ1643+AR1642+'ARIMAX(1,1,1) Model'!$C$19*(AR1642-AR1641)+'ARIMAX(1,1,1) Model'!$C$20*AS1642</f>
        <v>8926.3180361274</v>
      </c>
      <c r="AQ1643" s="31" t="n">
        <f aca="false">'ARIMAX(1,1,1) Model'!$C$6*I1643+'ARIMAX(1,1,1) Model'!$C$7*N1643/1000+'ARIMAX(1,1,1) Model'!$C$8*AD1643+'ARIMAX(1,1,1) Model'!$C$9*AE1643+'ARIMAX(1,1,1) Model'!$C$10*AC1643+'ARIMAX(1,1,1) Model'!$C$11*IF(AND(B1643&gt;='ARIMAX(1,1,1) Model'!$C$25,B1643&lt;='ARIMAX(1,1,1) Model'!$C$26),1,0)+'ARIMAX(1,1,1) Model'!$C$12*E1643/1000+'ARIMAX(1,1,1) Model'!$C$13*V1643+'ARIMAX(1,1,1) Model'!$C$14*A1643+'ARIMAX(1,1,1) Model'!$C$15*SIN(2*PI()*A1643/'ARIMAX(1,1,1) Model'!$C$24)+'ARIMAX(1,1,1) Model'!$C$16*COS(2*PI()*A1643/'ARIMAX(1,1,1) Model'!$C$24)+'ARIMAX(1,1,1) Model'!$C$17*SIN(4*PI()*A1643/'ARIMAX(1,1,1) Model'!$C$24)+'ARIMAX(1,1,1) Model'!$C$18*COS(4*PI()*A1643/'ARIMAX(1,1,1) Model'!$C$24)</f>
        <v>2790.02414969235</v>
      </c>
      <c r="AR1643" s="31" t="n">
        <f aca="false">IF(ISNUMBER(C1643),C1643,AP1643)-AQ1643</f>
        <v>6454.97585030765</v>
      </c>
      <c r="AS1643" s="31" t="n">
        <f aca="false">IF(ISNUMBER(C1643),C1643-AP1643,0)</f>
        <v>318.681963872599</v>
      </c>
      <c r="AT1643" s="32"/>
      <c r="AU1643" s="33"/>
      <c r="AV1643" s="33"/>
      <c r="AW1643" s="31"/>
      <c r="AX1643" s="31"/>
    </row>
    <row r="1644" customFormat="false" ht="16.5" hidden="false" customHeight="true" outlineLevel="0" collapsed="false">
      <c r="A1644" s="23" t="n">
        <v>1643</v>
      </c>
      <c r="B1644" s="24" t="n">
        <v>44771</v>
      </c>
      <c r="C1644" s="34" t="n">
        <v>8541</v>
      </c>
      <c r="D1644" s="25" t="n">
        <v>4022.844</v>
      </c>
      <c r="E1644" s="25" t="n">
        <v>221000</v>
      </c>
      <c r="F1644" s="25" t="n">
        <v>2333378.28571429</v>
      </c>
      <c r="G1644" s="25" t="n">
        <v>99.604</v>
      </c>
      <c r="H1644" s="25" t="n">
        <v>109.276</v>
      </c>
      <c r="I1644" s="25" t="n">
        <v>4.33</v>
      </c>
      <c r="J1644" s="25" t="n">
        <v>25250.347</v>
      </c>
      <c r="K1644" s="25" t="n">
        <v>516997</v>
      </c>
      <c r="L1644" s="25" t="n">
        <v>719</v>
      </c>
      <c r="M1644" s="25" t="n">
        <v>13.821</v>
      </c>
      <c r="N1644" s="25" t="n">
        <v>282678</v>
      </c>
      <c r="O1644" s="25" t="n">
        <v>17574.5</v>
      </c>
      <c r="P1644" s="25" t="n">
        <v>4598630</v>
      </c>
      <c r="Q1644" s="25" t="n">
        <v>630000</v>
      </c>
      <c r="R1644" s="25" t="n">
        <v>15617</v>
      </c>
      <c r="S1644" s="25" t="n">
        <v>15.842</v>
      </c>
      <c r="T1644" s="25" t="n">
        <v>150.1</v>
      </c>
      <c r="U1644" s="25" t="n">
        <v>16</v>
      </c>
      <c r="V1644" s="25" t="n">
        <v>89.9</v>
      </c>
      <c r="W1644" s="25" t="n">
        <v>122.6417</v>
      </c>
      <c r="X1644" s="25" t="n">
        <v>5.71428571428571</v>
      </c>
      <c r="Y1644" s="25" t="n">
        <v>6.77585458755493</v>
      </c>
      <c r="Z1644" s="25" t="n">
        <v>71.3729705810547</v>
      </c>
      <c r="AA1644" s="25" t="n">
        <v>332503</v>
      </c>
      <c r="AB1644" s="26" t="n">
        <v>31.66</v>
      </c>
      <c r="AC1644" s="27" t="n">
        <v>0</v>
      </c>
      <c r="AD1644" s="28" t="n">
        <v>0</v>
      </c>
      <c r="AE1644" s="28" t="n">
        <v>90.6</v>
      </c>
      <c r="AF1644" s="27"/>
      <c r="AG1644" s="29" t="n">
        <f aca="false">6753.47943187+0.36116788*I1644+0.01252571*N1644-22.85359542*V1644+0.00407811*AA1644-0.00067349*E1644</f>
        <v>9448.3902312424</v>
      </c>
      <c r="AH1644" s="29" t="n">
        <f aca="false">A1644*'Simple Linear Regression'!$B$18+'Simple Linear Regression'!$B$17</f>
        <v>9286.87627579496</v>
      </c>
      <c r="AI1644" s="29" t="n">
        <f aca="false">7491.3971+0.0137554*N1644-0.00058829*E1644-34.3283*V1644+0.30565*L1644+54.6031*M1644</f>
        <v>9138.0515963</v>
      </c>
      <c r="AJ1644" s="29" t="n">
        <f aca="false">7491.3971-0.00058829*E1644+0.30565*L1644+54.6031*M1644+0.0137554*N1644-34.3283*V1644</f>
        <v>9138.0515963</v>
      </c>
      <c r="AK1644" s="30" t="n">
        <f aca="false">11611.58410651-152.38769329*I918+0.00324611*N918-2.92151591*V918-0.00770426*AA918-0.00077781*E918</f>
        <v>8974.62379620835</v>
      </c>
      <c r="AL1644" s="29" t="n">
        <f aca="false">2192.59+2373.87*I1644+0.0316653*N1644-15.7623*V1644+0.00202406*AA1644-0.000740146*E1644-0.00963493*(I1644*N1644)</f>
        <v>8721.8204843818</v>
      </c>
      <c r="AM1644" s="30" t="n">
        <f aca="false">5205.907083+122.0638992*I1644+13.609808*(N1644/1000)-1.245906883*AD1644+0.7746840854*AE1644-134.2474226*AC1644-1547.125689*IF(AND(B1644&gt;=DATE(2020,3,20),B1644&lt;=DATE(2020,6,26)),1,0)</f>
        <v>9651.82345049724</v>
      </c>
      <c r="AN1644" s="30" t="n">
        <f aca="false">IF(ISNUMBER(C1645),C1645,AN1645)-0.8328750492*(AD1646-AD1645)+3.274150872*(AE1646-AE1645)+0.7954612886*((IF(ISNUMBER(C1645),C1645,AN1645)-IF(ISNUMBER(C1644),C1644,AN1644))-(-0.8328750492*(AD1645-AD1644)+3.274150872*(AE1645-AE1644)))-1.394571582*AO1645+0.4181414112*AO1644</f>
        <v>9574.87836849101</v>
      </c>
      <c r="AP1644" s="31" t="n">
        <f aca="false">AQ1644+AR1643+'ARIMAX(1,1,1) Model'!$C$19*(AR1643-AR1642)+'ARIMAX(1,1,1) Model'!$C$20*AS1643</f>
        <v>9005.46579489255</v>
      </c>
      <c r="AQ1644" s="31" t="n">
        <f aca="false">'ARIMAX(1,1,1) Model'!$C$6*I1644+'ARIMAX(1,1,1) Model'!$C$7*N1644/1000+'ARIMAX(1,1,1) Model'!$C$8*AD1644+'ARIMAX(1,1,1) Model'!$C$9*AE1644+'ARIMAX(1,1,1) Model'!$C$10*AC1644+'ARIMAX(1,1,1) Model'!$C$11*IF(AND(B1644&gt;='ARIMAX(1,1,1) Model'!$C$25,B1644&lt;='ARIMAX(1,1,1) Model'!$C$26),1,0)+'ARIMAX(1,1,1) Model'!$C$12*E1644/1000+'ARIMAX(1,1,1) Model'!$C$13*V1644+'ARIMAX(1,1,1) Model'!$C$14*A1644+'ARIMAX(1,1,1) Model'!$C$15*SIN(2*PI()*A1644/'ARIMAX(1,1,1) Model'!$C$24)+'ARIMAX(1,1,1) Model'!$C$16*COS(2*PI()*A1644/'ARIMAX(1,1,1) Model'!$C$24)+'ARIMAX(1,1,1) Model'!$C$17*SIN(4*PI()*A1644/'ARIMAX(1,1,1) Model'!$C$24)+'ARIMAX(1,1,1) Model'!$C$18*COS(4*PI()*A1644/'ARIMAX(1,1,1) Model'!$C$24)</f>
        <v>2773.8910466774</v>
      </c>
      <c r="AR1644" s="31" t="n">
        <f aca="false">IF(ISNUMBER(C1644),C1644,AP1644)-AQ1644</f>
        <v>5767.1089533226</v>
      </c>
      <c r="AS1644" s="31" t="n">
        <f aca="false">IF(ISNUMBER(C1644),C1644-AP1644,0)</f>
        <v>-464.465794892554</v>
      </c>
      <c r="AT1644" s="32"/>
      <c r="AU1644" s="33"/>
      <c r="AV1644" s="33"/>
      <c r="AW1644" s="31"/>
      <c r="AX1644" s="31"/>
    </row>
    <row r="1645" customFormat="false" ht="16.5" hidden="false" customHeight="true" outlineLevel="0" collapsed="false">
      <c r="A1645" s="23" t="n">
        <v>1644</v>
      </c>
      <c r="B1645" s="24" t="n">
        <v>44778</v>
      </c>
      <c r="C1645" s="34" t="n">
        <v>9123</v>
      </c>
      <c r="D1645" s="25" t="n">
        <v>4132.424</v>
      </c>
      <c r="E1645" s="25" t="n">
        <v>228000</v>
      </c>
      <c r="F1645" s="25" t="n">
        <v>2287055.71428571</v>
      </c>
      <c r="G1645" s="25" t="n">
        <v>94.008</v>
      </c>
      <c r="H1645" s="25" t="n">
        <v>102.544</v>
      </c>
      <c r="I1645" s="25" t="n">
        <v>4.192</v>
      </c>
      <c r="J1645" s="25" t="n">
        <v>25861.292</v>
      </c>
      <c r="K1645" s="25" t="n">
        <v>516997</v>
      </c>
      <c r="L1645" s="25" t="n">
        <v>738</v>
      </c>
      <c r="M1645" s="25" t="n">
        <v>13.821</v>
      </c>
      <c r="N1645" s="25" t="n">
        <v>282678</v>
      </c>
      <c r="O1645" s="25" t="n">
        <v>17755.2</v>
      </c>
      <c r="P1645" s="25" t="n">
        <v>4598630</v>
      </c>
      <c r="Q1645" s="25" t="n">
        <v>630000</v>
      </c>
      <c r="R1645" s="25" t="n">
        <v>15617</v>
      </c>
      <c r="S1645" s="25" t="n">
        <v>15.842</v>
      </c>
      <c r="T1645" s="25" t="n">
        <v>152.1</v>
      </c>
      <c r="U1645" s="25" t="n">
        <v>16</v>
      </c>
      <c r="V1645" s="25" t="n">
        <v>93.3</v>
      </c>
      <c r="W1645" s="25" t="n">
        <v>122.38366</v>
      </c>
      <c r="X1645" s="25" t="n">
        <v>5.71428571428571</v>
      </c>
      <c r="Y1645" s="25" t="n">
        <v>6.77585458755493</v>
      </c>
      <c r="Z1645" s="25" t="n">
        <v>71.3729705810547</v>
      </c>
      <c r="AA1645" s="25" t="n">
        <v>332503</v>
      </c>
      <c r="AB1645" s="26" t="n">
        <v>30.78</v>
      </c>
      <c r="AC1645" s="27" t="n">
        <v>0</v>
      </c>
      <c r="AD1645" s="28" t="n">
        <v>0</v>
      </c>
      <c r="AE1645" s="28" t="n">
        <v>94.1</v>
      </c>
      <c r="AF1645" s="27"/>
      <c r="AG1645" s="29" t="n">
        <f aca="false">6753.47943187+0.36116788*I1645+0.01252571*N1645-22.85359542*V1645+0.00407811*AA1645-0.00067349*E1645</f>
        <v>9365.92373564696</v>
      </c>
      <c r="AH1645" s="29" t="n">
        <f aca="false">A1645*'Simple Linear Regression'!$B$18+'Simple Linear Regression'!$B$17</f>
        <v>9287.72931287886</v>
      </c>
      <c r="AI1645" s="29" t="n">
        <f aca="false">7491.3971+0.0137554*N1645-0.00058829*E1645-34.3283*V1645+0.30565*L1645+54.6031*M1645</f>
        <v>9023.0246963</v>
      </c>
      <c r="AJ1645" s="29" t="n">
        <f aca="false">7491.3971-0.00058829*E1645+0.30565*L1645+54.6031*M1645+0.0137554*N1645-34.3283*V1645</f>
        <v>9023.0246963</v>
      </c>
      <c r="AK1645" s="30" t="n">
        <f aca="false">11611.58410651-152.38769329*I919+0.00324611*N919-2.92151591*V919-0.00770426*AA919-0.00077781*E919</f>
        <v>8957.0066635378</v>
      </c>
      <c r="AL1645" s="29" t="n">
        <f aca="false">2192.59+2373.87*I1645+0.0316653*N1645-15.7623*V1645+0.00202406*AA1645-0.000740146*E1645-0.00963493*(I1645*N1645)</f>
        <v>8711.30800085232</v>
      </c>
      <c r="AM1645" s="30" t="n">
        <f aca="false">5205.907083+122.0638992*I1645+13.609808*(N1645/1000)-1.245906883*AD1645+0.7746840854*AE1645-134.2474226*AC1645-1547.125689*IF(AND(B1645&gt;=DATE(2020,3,20),B1645&lt;=DATE(2020,6,26)),1,0)</f>
        <v>9637.69002670654</v>
      </c>
      <c r="AN1645" s="30" t="n">
        <f aca="false">IF(ISNUMBER(C1646),C1646,AN1646)-0.8328750492*(AD1647-AD1646)+3.274150872*(AE1647-AE1646)+0.7954612886*((IF(ISNUMBER(C1646),C1646,AN1646)-IF(ISNUMBER(C1645),C1645,AN1645))-(-0.8328750492*(AD1646-AD1645)+3.274150872*(AE1646-AE1645)))-1.394571582*AO1646+0.4181414112*AO1645</f>
        <v>9465.02293918123</v>
      </c>
      <c r="AP1645" s="31" t="n">
        <f aca="false">AQ1645+AR1644+'ARIMAX(1,1,1) Model'!$C$19*(AR1644-AR1643)+'ARIMAX(1,1,1) Model'!$C$20*AS1644</f>
        <v>8955.23580273684</v>
      </c>
      <c r="AQ1645" s="31" t="n">
        <f aca="false">'ARIMAX(1,1,1) Model'!$C$6*I1645+'ARIMAX(1,1,1) Model'!$C$7*N1645/1000+'ARIMAX(1,1,1) Model'!$C$8*AD1645+'ARIMAX(1,1,1) Model'!$C$9*AE1645+'ARIMAX(1,1,1) Model'!$C$10*AC1645+'ARIMAX(1,1,1) Model'!$C$11*IF(AND(B1645&gt;='ARIMAX(1,1,1) Model'!$C$25,B1645&lt;='ARIMAX(1,1,1) Model'!$C$26),1,0)+'ARIMAX(1,1,1) Model'!$C$12*E1645/1000+'ARIMAX(1,1,1) Model'!$C$13*V1645+'ARIMAX(1,1,1) Model'!$C$14*A1645+'ARIMAX(1,1,1) Model'!$C$15*SIN(2*PI()*A1645/'ARIMAX(1,1,1) Model'!$C$24)+'ARIMAX(1,1,1) Model'!$C$16*COS(2*PI()*A1645/'ARIMAX(1,1,1) Model'!$C$24)+'ARIMAX(1,1,1) Model'!$C$17*SIN(4*PI()*A1645/'ARIMAX(1,1,1) Model'!$C$24)+'ARIMAX(1,1,1) Model'!$C$18*COS(4*PI()*A1645/'ARIMAX(1,1,1) Model'!$C$24)</f>
        <v>2837.15764574752</v>
      </c>
      <c r="AR1645" s="31" t="n">
        <f aca="false">IF(ISNUMBER(C1645),C1645,AP1645)-AQ1645</f>
        <v>6285.84235425248</v>
      </c>
      <c r="AS1645" s="31" t="n">
        <f aca="false">IF(ISNUMBER(C1645),C1645-AP1645,0)</f>
        <v>167.764197263163</v>
      </c>
      <c r="AT1645" s="32"/>
      <c r="AU1645" s="33"/>
      <c r="AV1645" s="33"/>
      <c r="AW1645" s="31"/>
      <c r="AX1645" s="31"/>
    </row>
    <row r="1646" customFormat="false" ht="16.5" hidden="false" customHeight="true" outlineLevel="0" collapsed="false">
      <c r="A1646" s="23" t="n">
        <v>1645</v>
      </c>
      <c r="B1646" s="24" t="n">
        <v>44785</v>
      </c>
      <c r="C1646" s="34" t="n">
        <v>9348</v>
      </c>
      <c r="D1646" s="25" t="n">
        <v>4192.038</v>
      </c>
      <c r="E1646" s="25" t="n">
        <v>221000</v>
      </c>
      <c r="F1646" s="25" t="n">
        <v>2260166</v>
      </c>
      <c r="G1646" s="25" t="n">
        <v>94.652</v>
      </c>
      <c r="H1646" s="25" t="n">
        <v>104.644</v>
      </c>
      <c r="I1646" s="25" t="n">
        <v>4.038</v>
      </c>
      <c r="J1646" s="25" t="n">
        <v>25861.292</v>
      </c>
      <c r="K1646" s="25" t="n">
        <v>511186</v>
      </c>
      <c r="L1646" s="25" t="n">
        <v>738</v>
      </c>
      <c r="M1646" s="25" t="n">
        <v>13.821</v>
      </c>
      <c r="N1646" s="25" t="n">
        <v>282678</v>
      </c>
      <c r="O1646" s="25" t="n">
        <v>17755.2</v>
      </c>
      <c r="P1646" s="25" t="n">
        <v>4598630</v>
      </c>
      <c r="Q1646" s="25" t="n">
        <v>630000</v>
      </c>
      <c r="R1646" s="25" t="n">
        <v>15617</v>
      </c>
      <c r="S1646" s="25" t="n">
        <v>15.842</v>
      </c>
      <c r="T1646" s="25" t="n">
        <v>152.1</v>
      </c>
      <c r="U1646" s="25" t="n">
        <v>16</v>
      </c>
      <c r="V1646" s="25" t="n">
        <v>93.3</v>
      </c>
      <c r="W1646" s="25" t="n">
        <v>121.98052</v>
      </c>
      <c r="X1646" s="25" t="n">
        <v>5.71428571428571</v>
      </c>
      <c r="Y1646" s="25" t="n">
        <v>6.77585458755493</v>
      </c>
      <c r="Z1646" s="25" t="n">
        <v>71.3729705810547</v>
      </c>
      <c r="AA1646" s="25" t="n">
        <v>332503</v>
      </c>
      <c r="AB1646" s="26" t="n">
        <v>30.78</v>
      </c>
      <c r="AC1646" s="27" t="n">
        <v>0</v>
      </c>
      <c r="AD1646" s="28" t="n">
        <v>0</v>
      </c>
      <c r="AE1646" s="28" t="n">
        <v>93.5</v>
      </c>
      <c r="AF1646" s="27"/>
      <c r="AG1646" s="29" t="n">
        <f aca="false">6753.47943187+0.36116788*I1646+0.01252571*N1646-22.85359542*V1646+0.00407811*AA1646-0.00067349*E1646</f>
        <v>9370.58254579344</v>
      </c>
      <c r="AH1646" s="29" t="n">
        <f aca="false">A1646*'Simple Linear Regression'!$B$18+'Simple Linear Regression'!$B$17</f>
        <v>9288.58234996277</v>
      </c>
      <c r="AI1646" s="29" t="n">
        <f aca="false">7491.3971+0.0137554*N1646-0.00058829*E1646-34.3283*V1646+0.30565*L1646+54.6031*M1646</f>
        <v>9027.1427263</v>
      </c>
      <c r="AJ1646" s="29" t="n">
        <f aca="false">7491.3971-0.00058829*E1646+0.30565*L1646+54.6031*M1646+0.0137554*N1646-34.3283*V1646</f>
        <v>9027.1427263</v>
      </c>
      <c r="AK1646" s="30" t="n">
        <f aca="false">11611.58410651-152.38769329*I920+0.00324611*N920-2.92151591*V920-0.00770426*AA920-0.00077781*E920</f>
        <v>8962.66087972308</v>
      </c>
      <c r="AL1646" s="29" t="n">
        <f aca="false">2192.59+2373.87*I1646+0.0316653*N1646-15.7623*V1646+0.00202406*AA1646-0.000740146*E1646-0.00963493*(I1646*N1646)</f>
        <v>8770.34478520348</v>
      </c>
      <c r="AM1646" s="30" t="n">
        <f aca="false">5205.907083+122.0638992*I1646+13.609808*(N1646/1000)-1.245906883*AD1646+0.7746840854*AE1646-134.2474226*AC1646-1547.125689*IF(AND(B1646&gt;=DATE(2020,3,20),B1646&lt;=DATE(2020,6,26)),1,0)</f>
        <v>9618.4273757785</v>
      </c>
      <c r="AN1646" s="30" t="n">
        <f aca="false">IF(ISNUMBER(C1647),C1647,AN1647)-0.8328750492*(AD1648-AD1647)+3.274150872*(AE1648-AE1647)+0.7954612886*((IF(ISNUMBER(C1647),C1647,AN1647)-IF(ISNUMBER(C1646),C1646,AN1646))-(-0.8328750492*(AD1647-AD1646)+3.274150872*(AE1647-AE1646)))-1.394571582*AO1647+0.4181414112*AO1646</f>
        <v>7746.99762870041</v>
      </c>
      <c r="AP1646" s="31" t="n">
        <f aca="false">AQ1646+AR1645+'ARIMAX(1,1,1) Model'!$C$19*(AR1645-AR1644)+'ARIMAX(1,1,1) Model'!$C$20*AS1645</f>
        <v>9035.49327299811</v>
      </c>
      <c r="AQ1646" s="31" t="n">
        <f aca="false">'ARIMAX(1,1,1) Model'!$C$6*I1646+'ARIMAX(1,1,1) Model'!$C$7*N1646/1000+'ARIMAX(1,1,1) Model'!$C$8*AD1646+'ARIMAX(1,1,1) Model'!$C$9*AE1646+'ARIMAX(1,1,1) Model'!$C$10*AC1646+'ARIMAX(1,1,1) Model'!$C$11*IF(AND(B1646&gt;='ARIMAX(1,1,1) Model'!$C$25,B1646&lt;='ARIMAX(1,1,1) Model'!$C$26),1,0)+'ARIMAX(1,1,1) Model'!$C$12*E1646/1000+'ARIMAX(1,1,1) Model'!$C$13*V1646+'ARIMAX(1,1,1) Model'!$C$14*A1646+'ARIMAX(1,1,1) Model'!$C$15*SIN(2*PI()*A1646/'ARIMAX(1,1,1) Model'!$C$24)+'ARIMAX(1,1,1) Model'!$C$16*COS(2*PI()*A1646/'ARIMAX(1,1,1) Model'!$C$24)+'ARIMAX(1,1,1) Model'!$C$17*SIN(4*PI()*A1646/'ARIMAX(1,1,1) Model'!$C$24)+'ARIMAX(1,1,1) Model'!$C$18*COS(4*PI()*A1646/'ARIMAX(1,1,1) Model'!$C$24)</f>
        <v>2850.05978125163</v>
      </c>
      <c r="AR1646" s="31" t="n">
        <f aca="false">IF(ISNUMBER(C1646),C1646,AP1646)-AQ1646</f>
        <v>6497.94021874837</v>
      </c>
      <c r="AS1646" s="31" t="n">
        <f aca="false">IF(ISNUMBER(C1646),C1646-AP1646,0)</f>
        <v>312.506727001888</v>
      </c>
      <c r="AT1646" s="32"/>
      <c r="AU1646" s="33"/>
      <c r="AV1646" s="33"/>
      <c r="AW1646" s="31"/>
      <c r="AX1646" s="31"/>
    </row>
    <row r="1647" customFormat="false" ht="16.5" hidden="false" customHeight="true" outlineLevel="0" collapsed="false">
      <c r="A1647" s="23" t="n">
        <v>1646</v>
      </c>
      <c r="B1647" s="24" t="n">
        <v>44792</v>
      </c>
      <c r="C1647" s="34" t="n">
        <v>8434</v>
      </c>
      <c r="D1647" s="25" t="n">
        <v>4277.72</v>
      </c>
      <c r="E1647" s="25" t="n">
        <v>220000</v>
      </c>
      <c r="F1647" s="25" t="n">
        <v>2208114.14285714</v>
      </c>
      <c r="G1647" s="25" t="n">
        <v>91.814</v>
      </c>
      <c r="H1647" s="25" t="n">
        <v>96.726</v>
      </c>
      <c r="I1647" s="25" t="n">
        <v>3.938</v>
      </c>
      <c r="J1647" s="25" t="n">
        <v>25861.292</v>
      </c>
      <c r="K1647" s="25" t="n">
        <v>511186</v>
      </c>
      <c r="L1647" s="25" t="n">
        <v>738</v>
      </c>
      <c r="M1647" s="25" t="n">
        <v>13.87</v>
      </c>
      <c r="N1647" s="25" t="n">
        <v>277059</v>
      </c>
      <c r="O1647" s="25" t="n">
        <v>17755.2</v>
      </c>
      <c r="P1647" s="25" t="n">
        <v>4598630</v>
      </c>
      <c r="Q1647" s="25" t="n">
        <v>630000</v>
      </c>
      <c r="R1647" s="25" t="n">
        <v>15617</v>
      </c>
      <c r="S1647" s="25" t="n">
        <v>15.842</v>
      </c>
      <c r="T1647" s="25" t="n">
        <v>152.1</v>
      </c>
      <c r="U1647" s="25" t="n">
        <v>11</v>
      </c>
      <c r="V1647" s="25" t="n">
        <v>93.3</v>
      </c>
      <c r="W1647" s="25" t="n">
        <v>121.24566</v>
      </c>
      <c r="X1647" s="25" t="n">
        <v>5.71428571428571</v>
      </c>
      <c r="Y1647" s="25" t="n">
        <v>6.22362565994263</v>
      </c>
      <c r="Z1647" s="25" t="n">
        <v>71.3729705810547</v>
      </c>
      <c r="AA1647" s="25" t="n">
        <v>332503</v>
      </c>
      <c r="AB1647" s="26" t="n">
        <v>30.78</v>
      </c>
      <c r="AC1647" s="27" t="n">
        <v>0</v>
      </c>
      <c r="AD1647" s="28" t="n">
        <v>0</v>
      </c>
      <c r="AE1647" s="28" t="n">
        <v>74.1</v>
      </c>
      <c r="AF1647" s="27"/>
      <c r="AG1647" s="29" t="n">
        <f aca="false">6753.47943187+0.36116788*I1647+0.01252571*N1647-22.85359542*V1647+0.00407811*AA1647-0.00067349*E1647</f>
        <v>9300.83795451544</v>
      </c>
      <c r="AH1647" s="29" t="n">
        <f aca="false">A1647*'Simple Linear Regression'!$B$18+'Simple Linear Regression'!$B$17</f>
        <v>9289.43538704667</v>
      </c>
      <c r="AI1647" s="29" t="n">
        <f aca="false">7491.3971+0.0137554*N1647-0.00058829*E1647-34.3283*V1647+0.30565*L1647+54.6031*M1647</f>
        <v>8953.1149756</v>
      </c>
      <c r="AJ1647" s="29" t="n">
        <f aca="false">7491.3971-0.00058829*E1647+0.30565*L1647+54.6031*M1647+0.0137554*N1647-34.3283*V1647</f>
        <v>8953.1149756</v>
      </c>
      <c r="AK1647" s="30" t="n">
        <f aca="false">11611.58410651-152.38769329*I921+0.00324611*N921-2.92151591*V921-0.00770426*AA921-0.00077781*E921</f>
        <v>8941.30288983785</v>
      </c>
      <c r="AL1647" s="29" t="n">
        <f aca="false">2192.59+2373.87*I1647+0.0316653*N1647-15.7623*V1647+0.00202406*AA1647-0.000740146*E1647-0.00963493*(I1647*N1647)</f>
        <v>8841.32697379394</v>
      </c>
      <c r="AM1647" s="30" t="n">
        <f aca="false">5205.907083+122.0638992*I1647+13.609808*(N1647/1000)-1.245906883*AD1647+0.7746840854*AE1647-134.2474226*AC1647-1547.125689*IF(AND(B1647&gt;=DATE(2020,3,20),B1647&lt;=DATE(2020,6,26)),1,0)</f>
        <v>9514.71860344974</v>
      </c>
      <c r="AN1647" s="30" t="n">
        <f aca="false">IF(ISNUMBER(C1648),C1648,AN1648)-0.8328750492*(AD1649-AD1648)+3.274150872*(AE1649-AE1648)+0.7954612886*((IF(ISNUMBER(C1648),C1648,AN1648)-IF(ISNUMBER(C1647),C1647,AN1647))-(-0.8328750492*(AD1648-AD1647)+3.274150872*(AE1648-AE1647)))-1.394571582*AO1648+0.4181414112*AO1647</f>
        <v>8760.89218494608</v>
      </c>
      <c r="AP1647" s="31" t="n">
        <f aca="false">AQ1647+AR1646+'ARIMAX(1,1,1) Model'!$C$19*(AR1646-AR1645)+'ARIMAX(1,1,1) Model'!$C$20*AS1646</f>
        <v>9026.15032391264</v>
      </c>
      <c r="AQ1647" s="31" t="n">
        <f aca="false">'ARIMAX(1,1,1) Model'!$C$6*I1647+'ARIMAX(1,1,1) Model'!$C$7*N1647/1000+'ARIMAX(1,1,1) Model'!$C$8*AD1647+'ARIMAX(1,1,1) Model'!$C$9*AE1647+'ARIMAX(1,1,1) Model'!$C$10*AC1647+'ARIMAX(1,1,1) Model'!$C$11*IF(AND(B1647&gt;='ARIMAX(1,1,1) Model'!$C$25,B1647&lt;='ARIMAX(1,1,1) Model'!$C$26),1,0)+'ARIMAX(1,1,1) Model'!$C$12*E1647/1000+'ARIMAX(1,1,1) Model'!$C$13*V1647+'ARIMAX(1,1,1) Model'!$C$14*A1647+'ARIMAX(1,1,1) Model'!$C$15*SIN(2*PI()*A1647/'ARIMAX(1,1,1) Model'!$C$24)+'ARIMAX(1,1,1) Model'!$C$16*COS(2*PI()*A1647/'ARIMAX(1,1,1) Model'!$C$24)+'ARIMAX(1,1,1) Model'!$C$17*SIN(4*PI()*A1647/'ARIMAX(1,1,1) Model'!$C$24)+'ARIMAX(1,1,1) Model'!$C$18*COS(4*PI()*A1647/'ARIMAX(1,1,1) Model'!$C$24)</f>
        <v>2788.80599681797</v>
      </c>
      <c r="AR1647" s="31" t="n">
        <f aca="false">IF(ISNUMBER(C1647),C1647,AP1647)-AQ1647</f>
        <v>5645.19400318203</v>
      </c>
      <c r="AS1647" s="31" t="n">
        <f aca="false">IF(ISNUMBER(C1647),C1647-AP1647,0)</f>
        <v>-592.150323912638</v>
      </c>
      <c r="AT1647" s="32"/>
      <c r="AU1647" s="33"/>
      <c r="AV1647" s="33"/>
      <c r="AW1647" s="31"/>
      <c r="AX1647" s="31"/>
    </row>
    <row r="1648" customFormat="false" ht="16.5" hidden="false" customHeight="true" outlineLevel="0" collapsed="false">
      <c r="A1648" s="23" t="n">
        <v>1647</v>
      </c>
      <c r="B1648" s="24" t="n">
        <v>44799</v>
      </c>
      <c r="C1648" s="34" t="n">
        <v>8591</v>
      </c>
      <c r="D1648" s="25" t="n">
        <v>4132.854</v>
      </c>
      <c r="E1648" s="25" t="n">
        <v>215000</v>
      </c>
      <c r="F1648" s="25" t="n">
        <v>2161397.28571429</v>
      </c>
      <c r="G1648" s="25" t="n">
        <v>94.472</v>
      </c>
      <c r="H1648" s="25" t="n">
        <v>98.872</v>
      </c>
      <c r="I1648" s="25" t="n">
        <v>3.88</v>
      </c>
      <c r="J1648" s="25" t="n">
        <v>25861.292</v>
      </c>
      <c r="K1648" s="25" t="n">
        <v>511186</v>
      </c>
      <c r="L1648" s="25" t="n">
        <v>738</v>
      </c>
      <c r="M1648" s="25" t="n">
        <v>13.87</v>
      </c>
      <c r="N1648" s="25" t="n">
        <v>277059</v>
      </c>
      <c r="O1648" s="25" t="n">
        <v>17755.2</v>
      </c>
      <c r="P1648" s="25" t="n">
        <v>4598630</v>
      </c>
      <c r="Q1648" s="25" t="n">
        <v>630000</v>
      </c>
      <c r="R1648" s="25" t="n">
        <v>15617</v>
      </c>
      <c r="S1648" s="25" t="n">
        <v>16.154</v>
      </c>
      <c r="T1648" s="25" t="n">
        <v>152.1</v>
      </c>
      <c r="U1648" s="25" t="n">
        <v>11</v>
      </c>
      <c r="V1648" s="25" t="n">
        <v>93.3</v>
      </c>
      <c r="W1648" s="25" t="n">
        <v>122.11922</v>
      </c>
      <c r="X1648" s="25" t="n">
        <v>5.71428571428571</v>
      </c>
      <c r="Y1648" s="25" t="n">
        <v>6.22362565994263</v>
      </c>
      <c r="Z1648" s="25" t="n">
        <v>71.3729705810547</v>
      </c>
      <c r="AA1648" s="25" t="n">
        <v>332503</v>
      </c>
      <c r="AB1648" s="26" t="n">
        <v>30.78</v>
      </c>
      <c r="AC1648" s="27" t="n">
        <v>0</v>
      </c>
      <c r="AD1648" s="28" t="n">
        <v>0</v>
      </c>
      <c r="AE1648" s="28" t="n">
        <v>70.9</v>
      </c>
      <c r="AF1648" s="27"/>
      <c r="AG1648" s="29" t="n">
        <f aca="false">6753.47943187+0.36116788*I1648+0.01252571*N1648-22.85359542*V1648+0.00407811*AA1648-0.00067349*E1648</f>
        <v>9304.1844567784</v>
      </c>
      <c r="AH1648" s="29" t="n">
        <f aca="false">A1648*'Simple Linear Regression'!$B$18+'Simple Linear Regression'!$B$17</f>
        <v>9290.28842413057</v>
      </c>
      <c r="AI1648" s="29" t="n">
        <f aca="false">7491.3971+0.0137554*N1648-0.00058829*E1648-34.3283*V1648+0.30565*L1648+54.6031*M1648</f>
        <v>8956.0564256</v>
      </c>
      <c r="AJ1648" s="29" t="n">
        <f aca="false">7491.3971-0.00058829*E1648+0.30565*L1648+54.6031*M1648+0.0137554*N1648-34.3283*V1648</f>
        <v>8956.0564256</v>
      </c>
      <c r="AK1648" s="30" t="n">
        <f aca="false">11611.58410651-152.38769329*I922+0.00324611*N922-2.92151591*V922-0.00770426*AA922-0.00077781*E922</f>
        <v>8932.68670995278</v>
      </c>
      <c r="AL1648" s="29" t="n">
        <f aca="false">2192.59+2373.87*I1648+0.0316653*N1648-15.7623*V1648+0.00202406*AA1648-0.000740146*E1648-0.00963493*(I1648*N1648)</f>
        <v>8862.1709999044</v>
      </c>
      <c r="AM1648" s="30" t="n">
        <f aca="false">5205.907083+122.0638992*I1648+13.609808*(N1648/1000)-1.245906883*AD1648+0.7746840854*AE1648-134.2474226*AC1648-1547.125689*IF(AND(B1648&gt;=DATE(2020,3,20),B1648&lt;=DATE(2020,6,26)),1,0)</f>
        <v>9505.15990822286</v>
      </c>
      <c r="AN1648" s="30" t="n">
        <f aca="false">IF(ISNUMBER(C1649),C1649,AN1649)-0.8328750492*(AD1650-AD1649)+3.274150872*(AE1650-AE1649)+0.7954612886*((IF(ISNUMBER(C1649),C1649,AN1649)-IF(ISNUMBER(C1648),C1648,AN1648))-(-0.8328750492*(AD1649-AD1648)+3.274150872*(AE1649-AE1648)))-1.394571582*AO1649+0.4181414112*AO1648</f>
        <v>8782.11147884083</v>
      </c>
      <c r="AP1648" s="31" t="n">
        <f aca="false">AQ1648+AR1647+'ARIMAX(1,1,1) Model'!$C$19*(AR1647-AR1646)+'ARIMAX(1,1,1) Model'!$C$20*AS1647</f>
        <v>8873.08672883029</v>
      </c>
      <c r="AQ1648" s="31" t="n">
        <f aca="false">'ARIMAX(1,1,1) Model'!$C$6*I1648+'ARIMAX(1,1,1) Model'!$C$7*N1648/1000+'ARIMAX(1,1,1) Model'!$C$8*AD1648+'ARIMAX(1,1,1) Model'!$C$9*AE1648+'ARIMAX(1,1,1) Model'!$C$10*AC1648+'ARIMAX(1,1,1) Model'!$C$11*IF(AND(B1648&gt;='ARIMAX(1,1,1) Model'!$C$25,B1648&lt;='ARIMAX(1,1,1) Model'!$C$26),1,0)+'ARIMAX(1,1,1) Model'!$C$12*E1648/1000+'ARIMAX(1,1,1) Model'!$C$13*V1648+'ARIMAX(1,1,1) Model'!$C$14*A1648+'ARIMAX(1,1,1) Model'!$C$15*SIN(2*PI()*A1648/'ARIMAX(1,1,1) Model'!$C$24)+'ARIMAX(1,1,1) Model'!$C$16*COS(2*PI()*A1648/'ARIMAX(1,1,1) Model'!$C$24)+'ARIMAX(1,1,1) Model'!$C$17*SIN(4*PI()*A1648/'ARIMAX(1,1,1) Model'!$C$24)+'ARIMAX(1,1,1) Model'!$C$18*COS(4*PI()*A1648/'ARIMAX(1,1,1) Model'!$C$24)</f>
        <v>2778.07773666626</v>
      </c>
      <c r="AR1648" s="31" t="n">
        <f aca="false">IF(ISNUMBER(C1648),C1648,AP1648)-AQ1648</f>
        <v>5812.92226333374</v>
      </c>
      <c r="AS1648" s="31" t="n">
        <f aca="false">IF(ISNUMBER(C1648),C1648-AP1648,0)</f>
        <v>-282.086728830289</v>
      </c>
      <c r="AT1648" s="32"/>
      <c r="AU1648" s="33"/>
      <c r="AV1648" s="33"/>
      <c r="AW1648" s="31"/>
      <c r="AX1648" s="31"/>
    </row>
    <row r="1649" customFormat="false" ht="16.5" hidden="false" customHeight="true" outlineLevel="0" collapsed="false">
      <c r="A1649" s="23" t="n">
        <v>1648</v>
      </c>
      <c r="B1649" s="24" t="n">
        <v>44806</v>
      </c>
      <c r="C1649" s="34" t="n">
        <v>8727</v>
      </c>
      <c r="D1649" s="25" t="n">
        <v>3972.576</v>
      </c>
      <c r="E1649" s="25" t="n">
        <v>210000</v>
      </c>
      <c r="F1649" s="25" t="n">
        <v>2127256.71428571</v>
      </c>
      <c r="G1649" s="25" t="n">
        <v>90.79</v>
      </c>
      <c r="H1649" s="25" t="n">
        <v>95.305</v>
      </c>
      <c r="I1649" s="25" t="n">
        <v>3.827</v>
      </c>
      <c r="J1649" s="25" t="n">
        <v>25861.292</v>
      </c>
      <c r="K1649" s="25" t="n">
        <v>511186</v>
      </c>
      <c r="L1649" s="25" t="n">
        <v>738</v>
      </c>
      <c r="M1649" s="25" t="n">
        <v>13.87</v>
      </c>
      <c r="N1649" s="25" t="n">
        <v>277059</v>
      </c>
      <c r="O1649" s="25" t="n">
        <v>17755.2</v>
      </c>
      <c r="P1649" s="25" t="n">
        <v>4598630</v>
      </c>
      <c r="Q1649" s="25" t="n">
        <v>630000</v>
      </c>
      <c r="R1649" s="25" t="n">
        <v>15617</v>
      </c>
      <c r="S1649" s="25" t="n">
        <v>16.154</v>
      </c>
      <c r="T1649" s="25" t="n">
        <v>152.1</v>
      </c>
      <c r="U1649" s="25" t="n">
        <v>11</v>
      </c>
      <c r="V1649" s="25" t="n">
        <v>93.3</v>
      </c>
      <c r="W1649" s="25" t="n">
        <v>123.17858</v>
      </c>
      <c r="X1649" s="25" t="n">
        <v>5.71428571428571</v>
      </c>
      <c r="Y1649" s="25" t="n">
        <v>6.22362565994263</v>
      </c>
      <c r="Z1649" s="25" t="n">
        <v>71.3729705810547</v>
      </c>
      <c r="AA1649" s="25" t="n">
        <v>332503</v>
      </c>
      <c r="AB1649" s="26" t="n">
        <v>30.78</v>
      </c>
      <c r="AC1649" s="27" t="n">
        <v>0</v>
      </c>
      <c r="AD1649" s="28" t="n">
        <v>0</v>
      </c>
      <c r="AE1649" s="28" t="n">
        <v>82.1</v>
      </c>
      <c r="AF1649" s="27"/>
      <c r="AG1649" s="29" t="n">
        <f aca="false">6753.47943187+0.36116788*I1649+0.01252571*N1649-22.85359542*V1649+0.00407811*AA1649-0.00067349*E1649</f>
        <v>9307.53276488076</v>
      </c>
      <c r="AH1649" s="29" t="n">
        <f aca="false">A1649*'Simple Linear Regression'!$B$18+'Simple Linear Regression'!$B$17</f>
        <v>9291.14146121448</v>
      </c>
      <c r="AI1649" s="29" t="n">
        <f aca="false">7491.3971+0.0137554*N1649-0.00058829*E1649-34.3283*V1649+0.30565*L1649+54.6031*M1649</f>
        <v>8958.9978756</v>
      </c>
      <c r="AJ1649" s="29" t="n">
        <f aca="false">7491.3971-0.00058829*E1649+0.30565*L1649+54.6031*M1649+0.0137554*N1649-34.3283*V1649</f>
        <v>8958.9978756</v>
      </c>
      <c r="AK1649" s="30" t="n">
        <f aca="false">11611.58410651-152.38769329*I923+0.00324611*N923-2.92151591*V923-0.00770426*AA923-0.00077781*E923</f>
        <v>8945.79205157572</v>
      </c>
      <c r="AL1649" s="29" t="n">
        <f aca="false">2192.59+2373.87*I1649+0.0316653*N1649-15.7623*V1649+0.00202406*AA1649-0.000740146*E1649-0.00963493*(I1649*N1649)</f>
        <v>8881.53715566052</v>
      </c>
      <c r="AM1649" s="30" t="n">
        <f aca="false">5205.907083+122.0638992*I1649+13.609808*(N1649/1000)-1.245906883*AD1649+0.7746840854*AE1649-134.2474226*AC1649-1547.125689*IF(AND(B1649&gt;=DATE(2020,3,20),B1649&lt;=DATE(2020,6,26)),1,0)</f>
        <v>9507.36698332174</v>
      </c>
      <c r="AN1649" s="30" t="n">
        <f aca="false">IF(ISNUMBER(C1650),C1650,AN1650)-0.8328750492*(AD1651-AD1650)+3.274150872*(AE1651-AE1650)+0.7954612886*((IF(ISNUMBER(C1650),C1650,AN1650)-IF(ISNUMBER(C1649),C1649,AN1649))-(-0.8328750492*(AD1650-AD1649)+3.274150872*(AE1650-AE1649)))-1.394571582*AO1650+0.4181414112*AO1649</f>
        <v>8242.9299199299</v>
      </c>
      <c r="AP1649" s="31" t="n">
        <f aca="false">AQ1649+AR1648+'ARIMAX(1,1,1) Model'!$C$19*(AR1648-AR1647)+'ARIMAX(1,1,1) Model'!$C$20*AS1648</f>
        <v>8896.87860715806</v>
      </c>
      <c r="AQ1649" s="31" t="n">
        <f aca="false">'ARIMAX(1,1,1) Model'!$C$6*I1649+'ARIMAX(1,1,1) Model'!$C$7*N1649/1000+'ARIMAX(1,1,1) Model'!$C$8*AD1649+'ARIMAX(1,1,1) Model'!$C$9*AE1649+'ARIMAX(1,1,1) Model'!$C$10*AC1649+'ARIMAX(1,1,1) Model'!$C$11*IF(AND(B1649&gt;='ARIMAX(1,1,1) Model'!$C$25,B1649&lt;='ARIMAX(1,1,1) Model'!$C$26),1,0)+'ARIMAX(1,1,1) Model'!$C$12*E1649/1000+'ARIMAX(1,1,1) Model'!$C$13*V1649+'ARIMAX(1,1,1) Model'!$C$14*A1649+'ARIMAX(1,1,1) Model'!$C$15*SIN(2*PI()*A1649/'ARIMAX(1,1,1) Model'!$C$24)+'ARIMAX(1,1,1) Model'!$C$16*COS(2*PI()*A1649/'ARIMAX(1,1,1) Model'!$C$24)+'ARIMAX(1,1,1) Model'!$C$17*SIN(4*PI()*A1649/'ARIMAX(1,1,1) Model'!$C$24)+'ARIMAX(1,1,1) Model'!$C$18*COS(4*PI()*A1649/'ARIMAX(1,1,1) Model'!$C$24)</f>
        <v>2813.69592383694</v>
      </c>
      <c r="AR1649" s="31" t="n">
        <f aca="false">IF(ISNUMBER(C1649),C1649,AP1649)-AQ1649</f>
        <v>5913.30407616307</v>
      </c>
      <c r="AS1649" s="31" t="n">
        <f aca="false">IF(ISNUMBER(C1649),C1649-AP1649,0)</f>
        <v>-169.87860715806</v>
      </c>
      <c r="AT1649" s="32"/>
      <c r="AU1649" s="33"/>
      <c r="AV1649" s="33"/>
      <c r="AW1649" s="31"/>
      <c r="AX1649" s="31"/>
    </row>
    <row r="1650" customFormat="false" ht="16.5" hidden="false" customHeight="true" outlineLevel="0" collapsed="false">
      <c r="A1650" s="23" t="n">
        <v>1649</v>
      </c>
      <c r="B1650" s="24" t="n">
        <v>44813</v>
      </c>
      <c r="C1650" s="34" t="n">
        <v>8494</v>
      </c>
      <c r="D1650" s="25" t="n">
        <v>3990.4</v>
      </c>
      <c r="E1650" s="25" t="n">
        <v>203000</v>
      </c>
      <c r="F1650" s="25" t="n">
        <v>2080368.28571429</v>
      </c>
      <c r="G1650" s="25" t="n">
        <v>85.29</v>
      </c>
      <c r="H1650" s="25" t="n">
        <v>90.43</v>
      </c>
      <c r="I1650" s="25" t="n">
        <v>3.746</v>
      </c>
      <c r="J1650" s="25" t="n">
        <v>25861.292</v>
      </c>
      <c r="K1650" s="25" t="n">
        <v>521581</v>
      </c>
      <c r="L1650" s="25" t="n">
        <v>757</v>
      </c>
      <c r="M1650" s="25" t="n">
        <v>13.87</v>
      </c>
      <c r="N1650" s="25" t="n">
        <v>277059</v>
      </c>
      <c r="O1650" s="25" t="n">
        <v>17770.1</v>
      </c>
      <c r="P1650" s="25" t="n">
        <v>4598630</v>
      </c>
      <c r="Q1650" s="25" t="n">
        <v>630000</v>
      </c>
      <c r="R1650" s="25" t="n">
        <v>15617</v>
      </c>
      <c r="S1650" s="25" t="n">
        <v>16.154</v>
      </c>
      <c r="T1650" s="25" t="n">
        <v>152.1</v>
      </c>
      <c r="U1650" s="25" t="n">
        <v>11</v>
      </c>
      <c r="V1650" s="25" t="n">
        <v>95.4</v>
      </c>
      <c r="W1650" s="25" t="n">
        <v>123.77266</v>
      </c>
      <c r="X1650" s="25" t="n">
        <v>5.71428571428571</v>
      </c>
      <c r="Y1650" s="25" t="n">
        <v>6.22362565994263</v>
      </c>
      <c r="Z1650" s="25" t="n">
        <v>71.3729705810547</v>
      </c>
      <c r="AA1650" s="25" t="n">
        <v>332503</v>
      </c>
      <c r="AB1650" s="26" t="n">
        <v>29.57</v>
      </c>
      <c r="AC1650" s="27" t="n">
        <v>1</v>
      </c>
      <c r="AD1650" s="28" t="n">
        <v>0</v>
      </c>
      <c r="AE1650" s="28" t="n">
        <v>74.8</v>
      </c>
      <c r="AF1650" s="27"/>
      <c r="AG1650" s="29" t="n">
        <f aca="false">6753.47943187+0.36116788*I1650+0.01252571*N1650-22.85359542*V1650+0.00407811*AA1650-0.00067349*E1650</f>
        <v>9264.22538990048</v>
      </c>
      <c r="AH1650" s="29" t="n">
        <f aca="false">A1650*'Simple Linear Regression'!$B$18+'Simple Linear Regression'!$B$17</f>
        <v>9291.99449829838</v>
      </c>
      <c r="AI1650" s="29" t="n">
        <f aca="false">7491.3971+0.0137554*N1650-0.00058829*E1650-34.3283*V1650+0.30565*L1650+54.6031*M1650</f>
        <v>8896.8338256</v>
      </c>
      <c r="AJ1650" s="29" t="n">
        <f aca="false">7491.3971-0.00058829*E1650+0.30565*L1650+54.6031*M1650+0.0137554*N1650-34.3283*V1650</f>
        <v>8896.8338256</v>
      </c>
      <c r="AK1650" s="30" t="n">
        <f aca="false">11611.58410651-152.38769329*I924+0.00324611*N924-2.92151591*V924-0.00770426*AA924-0.00077781*E924</f>
        <v>8971.16830131964</v>
      </c>
      <c r="AL1650" s="29" t="n">
        <f aca="false">2192.59+2373.87*I1650+0.0316653*N1650-15.7623*V1650+0.00202406*AA1650-0.000740146*E1650-0.00963493*(I1650*N1650)</f>
        <v>8877.55884740098</v>
      </c>
      <c r="AM1650" s="30" t="n">
        <f aca="false">5205.907083+122.0638992*I1650+13.609808*(N1650/1000)-1.245906883*AD1650+0.7746840854*AE1650-134.2474226*AC1650-1547.125689*IF(AND(B1650&gt;=DATE(2020,3,20),B1650&lt;=DATE(2020,6,26)),1,0)</f>
        <v>9357.57719106312</v>
      </c>
      <c r="AN1650" s="30" t="n">
        <f aca="false">IF(ISNUMBER(C1651),C1651,AN1651)-0.8328750492*(AD1652-AD1651)+3.274150872*(AE1652-AE1651)+0.7954612886*((IF(ISNUMBER(C1651),C1651,AN1651)-IF(ISNUMBER(C1650),C1650,AN1650))-(-0.8328750492*(AD1651-AD1650)+3.274150872*(AE1651-AE1650)))-1.394571582*AO1651+0.4181414112*AO1650</f>
        <v>8284.54568666011</v>
      </c>
      <c r="AP1650" s="31" t="n">
        <f aca="false">AQ1650+AR1649+'ARIMAX(1,1,1) Model'!$C$19*(AR1649-AR1648)+'ARIMAX(1,1,1) Model'!$C$20*AS1649</f>
        <v>8805.37907177563</v>
      </c>
      <c r="AQ1650" s="31" t="n">
        <f aca="false">'ARIMAX(1,1,1) Model'!$C$6*I1650+'ARIMAX(1,1,1) Model'!$C$7*N1650/1000+'ARIMAX(1,1,1) Model'!$C$8*AD1650+'ARIMAX(1,1,1) Model'!$C$9*AE1650+'ARIMAX(1,1,1) Model'!$C$10*AC1650+'ARIMAX(1,1,1) Model'!$C$11*IF(AND(B1650&gt;='ARIMAX(1,1,1) Model'!$C$25,B1650&lt;='ARIMAX(1,1,1) Model'!$C$26),1,0)+'ARIMAX(1,1,1) Model'!$C$12*E1650/1000+'ARIMAX(1,1,1) Model'!$C$13*V1650+'ARIMAX(1,1,1) Model'!$C$14*A1650+'ARIMAX(1,1,1) Model'!$C$15*SIN(2*PI()*A1650/'ARIMAX(1,1,1) Model'!$C$24)+'ARIMAX(1,1,1) Model'!$C$16*COS(2*PI()*A1650/'ARIMAX(1,1,1) Model'!$C$24)+'ARIMAX(1,1,1) Model'!$C$17*SIN(4*PI()*A1650/'ARIMAX(1,1,1) Model'!$C$24)+'ARIMAX(1,1,1) Model'!$C$18*COS(4*PI()*A1650/'ARIMAX(1,1,1) Model'!$C$24)</f>
        <v>2729.37966297651</v>
      </c>
      <c r="AR1650" s="31" t="n">
        <f aca="false">IF(ISNUMBER(C1650),C1650,AP1650)-AQ1650</f>
        <v>5764.62033702349</v>
      </c>
      <c r="AS1650" s="31" t="n">
        <f aca="false">IF(ISNUMBER(C1650),C1650-AP1650,0)</f>
        <v>-311.379071775629</v>
      </c>
      <c r="AT1650" s="32"/>
      <c r="AU1650" s="33"/>
      <c r="AV1650" s="33"/>
      <c r="AW1650" s="31"/>
      <c r="AX1650" s="31"/>
    </row>
    <row r="1651" customFormat="false" ht="16.5" hidden="false" customHeight="true" outlineLevel="0" collapsed="false">
      <c r="A1651" s="23" t="n">
        <v>1650</v>
      </c>
      <c r="B1651" s="24" t="n">
        <v>44820</v>
      </c>
      <c r="C1651" s="34" t="n">
        <v>8322</v>
      </c>
      <c r="D1651" s="25" t="n">
        <v>3952.758</v>
      </c>
      <c r="E1651" s="25" t="n">
        <v>195000</v>
      </c>
      <c r="F1651" s="25" t="n">
        <v>2132350.57142857</v>
      </c>
      <c r="G1651" s="25" t="n">
        <v>87.238</v>
      </c>
      <c r="H1651" s="25" t="n">
        <v>91.406</v>
      </c>
      <c r="I1651" s="25" t="n">
        <v>3.69</v>
      </c>
      <c r="J1651" s="25" t="n">
        <v>25861.292</v>
      </c>
      <c r="K1651" s="25" t="n">
        <v>521581</v>
      </c>
      <c r="L1651" s="25" t="n">
        <v>757</v>
      </c>
      <c r="M1651" s="25" t="n">
        <v>14.184</v>
      </c>
      <c r="N1651" s="25" t="n">
        <v>281976</v>
      </c>
      <c r="O1651" s="25" t="n">
        <v>17770.1</v>
      </c>
      <c r="P1651" s="25" t="n">
        <v>4698762</v>
      </c>
      <c r="Q1651" s="25" t="n">
        <v>630000</v>
      </c>
      <c r="R1651" s="25" t="n">
        <v>15617</v>
      </c>
      <c r="S1651" s="25" t="n">
        <v>16.154</v>
      </c>
      <c r="T1651" s="25" t="n">
        <v>152.1</v>
      </c>
      <c r="U1651" s="25" t="n">
        <v>11</v>
      </c>
      <c r="V1651" s="25" t="n">
        <v>95.4</v>
      </c>
      <c r="W1651" s="25" t="n">
        <v>124.4933</v>
      </c>
      <c r="X1651" s="25" t="n">
        <v>5.71428571428571</v>
      </c>
      <c r="Y1651" s="25" t="n">
        <v>5.74571418762207</v>
      </c>
      <c r="Z1651" s="25" t="n">
        <v>75.9640274047852</v>
      </c>
      <c r="AA1651" s="25" t="n">
        <v>332503</v>
      </c>
      <c r="AB1651" s="26" t="n">
        <v>29.57</v>
      </c>
      <c r="AC1651" s="27" t="n">
        <v>0</v>
      </c>
      <c r="AD1651" s="28" t="n">
        <v>1.5</v>
      </c>
      <c r="AE1651" s="28" t="n">
        <v>49.3</v>
      </c>
      <c r="AF1651" s="27"/>
      <c r="AG1651" s="29" t="n">
        <f aca="false">6753.47943187+0.36116788*I1651+0.01252571*N1651-22.85359542*V1651+0.00407811*AA1651-0.00067349*E1651</f>
        <v>9331.1820005692</v>
      </c>
      <c r="AH1651" s="29" t="n">
        <f aca="false">A1651*'Simple Linear Regression'!$B$18+'Simple Linear Regression'!$B$17</f>
        <v>9292.84753538229</v>
      </c>
      <c r="AI1651" s="29" t="n">
        <f aca="false">7491.3971+0.0137554*N1651-0.00058829*E1651-34.3283*V1651+0.30565*L1651+54.6031*M1651</f>
        <v>8986.3208208</v>
      </c>
      <c r="AJ1651" s="29" t="n">
        <f aca="false">7491.3971-0.00058829*E1651+0.30565*L1651+54.6031*M1651+0.0137554*N1651-34.3283*V1651</f>
        <v>8986.3208208</v>
      </c>
      <c r="AK1651" s="30" t="n">
        <f aca="false">11611.58410651-152.38769329*I925+0.00324611*N925-2.92151591*V925-0.00770426*AA925-0.00077781*E925</f>
        <v>9035.03051817521</v>
      </c>
      <c r="AL1651" s="29" t="n">
        <f aca="false">2192.59+2373.87*I1651+0.0316653*N1651-15.7623*V1651+0.00202406*AA1651-0.000740146*E1651-0.00963493*(I1651*N1651)</f>
        <v>8880.9168749808</v>
      </c>
      <c r="AM1651" s="30" t="n">
        <f aca="false">5205.907083+122.0638992*I1651+13.609808*(N1651/1000)-1.245906883*AD1651+0.7746840854*AE1651-134.2474226*AC1651-1547.125689*IF(AND(B1651&gt;=DATE(2020,3,20),B1651&lt;=DATE(2020,6,26)),1,0)</f>
        <v>9530.28515674172</v>
      </c>
      <c r="AN1651" s="30" t="n">
        <f aca="false">IF(ISNUMBER(C1652),C1652,AN1652)-0.8328750492*(AD1653-AD1652)+3.274150872*(AE1653-AE1652)+0.7954612886*((IF(ISNUMBER(C1652),C1652,AN1652)-IF(ISNUMBER(C1651),C1651,AN1651))-(-0.8328750492*(AD1652-AD1651)+3.274150872*(AE1652-AE1651)))-1.394571582*AO1652+0.4181414112*AO1651</f>
        <v>9099.18862840346</v>
      </c>
      <c r="AP1651" s="31" t="n">
        <f aca="false">AQ1651+AR1650+'ARIMAX(1,1,1) Model'!$C$19*(AR1650-AR1649)+'ARIMAX(1,1,1) Model'!$C$20*AS1650</f>
        <v>8809.99298166071</v>
      </c>
      <c r="AQ1651" s="31" t="n">
        <f aca="false">'ARIMAX(1,1,1) Model'!$C$6*I1651+'ARIMAX(1,1,1) Model'!$C$7*N1651/1000+'ARIMAX(1,1,1) Model'!$C$8*AD1651+'ARIMAX(1,1,1) Model'!$C$9*AE1651+'ARIMAX(1,1,1) Model'!$C$10*AC1651+'ARIMAX(1,1,1) Model'!$C$11*IF(AND(B1651&gt;='ARIMAX(1,1,1) Model'!$C$25,B1651&lt;='ARIMAX(1,1,1) Model'!$C$26),1,0)+'ARIMAX(1,1,1) Model'!$C$12*E1651/1000+'ARIMAX(1,1,1) Model'!$C$13*V1651+'ARIMAX(1,1,1) Model'!$C$14*A1651+'ARIMAX(1,1,1) Model'!$C$15*SIN(2*PI()*A1651/'ARIMAX(1,1,1) Model'!$C$24)+'ARIMAX(1,1,1) Model'!$C$16*COS(2*PI()*A1651/'ARIMAX(1,1,1) Model'!$C$24)+'ARIMAX(1,1,1) Model'!$C$17*SIN(4*PI()*A1651/'ARIMAX(1,1,1) Model'!$C$24)+'ARIMAX(1,1,1) Model'!$C$18*COS(4*PI()*A1651/'ARIMAX(1,1,1) Model'!$C$24)</f>
        <v>2779.60685292746</v>
      </c>
      <c r="AR1651" s="31" t="n">
        <f aca="false">IF(ISNUMBER(C1651),C1651,AP1651)-AQ1651</f>
        <v>5542.39314707254</v>
      </c>
      <c r="AS1651" s="31" t="n">
        <f aca="false">IF(ISNUMBER(C1651),C1651-AP1651,0)</f>
        <v>-487.992981660706</v>
      </c>
      <c r="AT1651" s="32"/>
      <c r="AU1651" s="33"/>
      <c r="AV1651" s="33"/>
      <c r="AW1651" s="31"/>
      <c r="AX1651" s="31"/>
    </row>
    <row r="1652" customFormat="false" ht="16.5" hidden="false" customHeight="true" outlineLevel="0" collapsed="false">
      <c r="A1652" s="23" t="n">
        <v>1651</v>
      </c>
      <c r="B1652" s="24" t="n">
        <v>44827</v>
      </c>
      <c r="C1652" s="34" t="n">
        <v>8825</v>
      </c>
      <c r="D1652" s="25" t="n">
        <v>3799.394</v>
      </c>
      <c r="E1652" s="25" t="n">
        <v>202000</v>
      </c>
      <c r="F1652" s="25" t="n">
        <v>2152220.42857143</v>
      </c>
      <c r="G1652" s="25" t="n">
        <v>83.462</v>
      </c>
      <c r="H1652" s="25" t="n">
        <v>88.5425</v>
      </c>
      <c r="I1652" s="25" t="n">
        <v>3.654</v>
      </c>
      <c r="J1652" s="25" t="n">
        <v>25861.292</v>
      </c>
      <c r="K1652" s="25" t="n">
        <v>521581</v>
      </c>
      <c r="L1652" s="25" t="n">
        <v>757</v>
      </c>
      <c r="M1652" s="25" t="n">
        <v>14.184</v>
      </c>
      <c r="N1652" s="25" t="n">
        <v>281976</v>
      </c>
      <c r="O1652" s="25" t="n">
        <v>17770.1</v>
      </c>
      <c r="P1652" s="25" t="n">
        <v>4698762</v>
      </c>
      <c r="Q1652" s="25" t="n">
        <v>630000</v>
      </c>
      <c r="R1652" s="25" t="n">
        <v>15617</v>
      </c>
      <c r="S1652" s="25" t="n">
        <v>16.154</v>
      </c>
      <c r="T1652" s="25" t="n">
        <v>152.1</v>
      </c>
      <c r="U1652" s="25" t="n">
        <v>11</v>
      </c>
      <c r="V1652" s="25" t="n">
        <v>95.4</v>
      </c>
      <c r="W1652" s="25" t="n">
        <v>124.3944</v>
      </c>
      <c r="X1652" s="25" t="n">
        <v>5.71428571428571</v>
      </c>
      <c r="Y1652" s="25" t="n">
        <v>5.74571418762207</v>
      </c>
      <c r="Z1652" s="25" t="n">
        <v>75.9640274047852</v>
      </c>
      <c r="AA1652" s="25" t="n">
        <v>332503</v>
      </c>
      <c r="AB1652" s="26" t="n">
        <v>29.57</v>
      </c>
      <c r="AC1652" s="27" t="n">
        <v>0</v>
      </c>
      <c r="AD1652" s="28" t="n">
        <v>4.8</v>
      </c>
      <c r="AE1652" s="28" t="n">
        <v>59.9</v>
      </c>
      <c r="AF1652" s="27"/>
      <c r="AG1652" s="29" t="n">
        <f aca="false">6753.47943187+0.36116788*I1652+0.01252571*N1652-22.85359542*V1652+0.00407811*AA1652-0.00067349*E1652</f>
        <v>9326.45456852552</v>
      </c>
      <c r="AH1652" s="29" t="n">
        <f aca="false">A1652*'Simple Linear Regression'!$B$18+'Simple Linear Regression'!$B$17</f>
        <v>9293.70057246619</v>
      </c>
      <c r="AI1652" s="29" t="n">
        <f aca="false">7491.3971+0.0137554*N1652-0.00058829*E1652-34.3283*V1652+0.30565*L1652+54.6031*M1652</f>
        <v>8982.2027908</v>
      </c>
      <c r="AJ1652" s="29" t="n">
        <f aca="false">7491.3971-0.00058829*E1652+0.30565*L1652+54.6031*M1652+0.0137554*N1652-34.3283*V1652</f>
        <v>8982.2027908</v>
      </c>
      <c r="AK1652" s="30" t="n">
        <f aca="false">11611.58410651-152.38769329*I926+0.00324611*N926-2.92151591*V926-0.00770426*AA926-0.00077781*E926</f>
        <v>9057.92363148494</v>
      </c>
      <c r="AL1652" s="29" t="n">
        <f aca="false">2192.59+2373.87*I1652+0.0316653*N1652-15.7623*V1652+0.00202406*AA1652-0.000740146*E1652-0.00963493*(I1652*N1652)</f>
        <v>8888.08201776128</v>
      </c>
      <c r="AM1652" s="30" t="n">
        <f aca="false">5205.907083+122.0638992*I1652+13.609808*(N1652/1000)-1.245906883*AD1652+0.7746840854*AE1652-134.2474226*AC1652-1547.125689*IF(AND(B1652&gt;=DATE(2020,3,20),B1652&lt;=DATE(2020,6,26)),1,0)</f>
        <v>9529.99101496186</v>
      </c>
      <c r="AN1652" s="30" t="n">
        <f aca="false">IF(ISNUMBER(C1653),C1653,AN1653)-0.8328750492*(AD1654-AD1653)+3.274150872*(AE1654-AE1653)+0.7954612886*((IF(ISNUMBER(C1653),C1653,AN1653)-IF(ISNUMBER(C1652),C1652,AN1652))-(-0.8328750492*(AD1653-AD1652)+3.274150872*(AE1653-AE1652)))-1.394571582*AO1653+0.4181414112*AO1652</f>
        <v>10000.0474483845</v>
      </c>
      <c r="AP1652" s="31" t="n">
        <f aca="false">AQ1652+AR1651+'ARIMAX(1,1,1) Model'!$C$19*(AR1651-AR1650)+'ARIMAX(1,1,1) Model'!$C$20*AS1651</f>
        <v>8773.22373836838</v>
      </c>
      <c r="AQ1652" s="31" t="n">
        <f aca="false">'ARIMAX(1,1,1) Model'!$C$6*I1652+'ARIMAX(1,1,1) Model'!$C$7*N1652/1000+'ARIMAX(1,1,1) Model'!$C$8*AD1652+'ARIMAX(1,1,1) Model'!$C$9*AE1652+'ARIMAX(1,1,1) Model'!$C$10*AC1652+'ARIMAX(1,1,1) Model'!$C$11*IF(AND(B1652&gt;='ARIMAX(1,1,1) Model'!$C$25,B1652&lt;='ARIMAX(1,1,1) Model'!$C$26),1,0)+'ARIMAX(1,1,1) Model'!$C$12*E1652/1000+'ARIMAX(1,1,1) Model'!$C$13*V1652+'ARIMAX(1,1,1) Model'!$C$14*A1652+'ARIMAX(1,1,1) Model'!$C$15*SIN(2*PI()*A1652/'ARIMAX(1,1,1) Model'!$C$24)+'ARIMAX(1,1,1) Model'!$C$16*COS(2*PI()*A1652/'ARIMAX(1,1,1) Model'!$C$24)+'ARIMAX(1,1,1) Model'!$C$17*SIN(4*PI()*A1652/'ARIMAX(1,1,1) Model'!$C$24)+'ARIMAX(1,1,1) Model'!$C$18*COS(4*PI()*A1652/'ARIMAX(1,1,1) Model'!$C$24)</f>
        <v>2813.27034909005</v>
      </c>
      <c r="AR1652" s="31" t="n">
        <f aca="false">IF(ISNUMBER(C1652),C1652,AP1652)-AQ1652</f>
        <v>6011.72965090995</v>
      </c>
      <c r="AS1652" s="31" t="n">
        <f aca="false">IF(ISNUMBER(C1652),C1652-AP1652,0)</f>
        <v>51.7762616316213</v>
      </c>
      <c r="AT1652" s="32"/>
      <c r="AU1652" s="33"/>
      <c r="AV1652" s="33"/>
      <c r="AW1652" s="31"/>
      <c r="AX1652" s="31"/>
    </row>
    <row r="1653" customFormat="false" ht="16.5" hidden="false" customHeight="true" outlineLevel="0" collapsed="false">
      <c r="A1653" s="23" t="n">
        <v>1652</v>
      </c>
      <c r="B1653" s="24" t="n">
        <v>44834</v>
      </c>
      <c r="C1653" s="34" t="n">
        <v>9465</v>
      </c>
      <c r="D1653" s="25" t="n">
        <v>3649.492</v>
      </c>
      <c r="E1653" s="25" t="n">
        <v>190000</v>
      </c>
      <c r="F1653" s="25" t="n">
        <v>2031074.14285714</v>
      </c>
      <c r="G1653" s="25" t="n">
        <v>80.076</v>
      </c>
      <c r="H1653" s="25" t="n">
        <v>87.276</v>
      </c>
      <c r="I1653" s="25" t="n">
        <v>3.711</v>
      </c>
      <c r="J1653" s="25" t="n">
        <v>25861.292</v>
      </c>
      <c r="K1653" s="25" t="n">
        <v>521581</v>
      </c>
      <c r="L1653" s="25" t="n">
        <v>757</v>
      </c>
      <c r="M1653" s="25" t="n">
        <v>14.184</v>
      </c>
      <c r="N1653" s="25" t="n">
        <v>281976</v>
      </c>
      <c r="O1653" s="25" t="n">
        <v>17770.1</v>
      </c>
      <c r="P1653" s="25" t="n">
        <v>4698762</v>
      </c>
      <c r="Q1653" s="25" t="n">
        <v>630000</v>
      </c>
      <c r="R1653" s="25" t="n">
        <v>15617</v>
      </c>
      <c r="S1653" s="25" t="n">
        <v>16.154</v>
      </c>
      <c r="T1653" s="25" t="n">
        <v>152.1</v>
      </c>
      <c r="U1653" s="25" t="n">
        <v>11</v>
      </c>
      <c r="V1653" s="25" t="n">
        <v>95.4</v>
      </c>
      <c r="W1653" s="25" t="n">
        <v>125.86542</v>
      </c>
      <c r="X1653" s="25" t="n">
        <v>5.71428571428571</v>
      </c>
      <c r="Y1653" s="25" t="n">
        <v>5.74571418762207</v>
      </c>
      <c r="Z1653" s="25" t="n">
        <v>75.9640274047852</v>
      </c>
      <c r="AA1653" s="25" t="n">
        <v>332503</v>
      </c>
      <c r="AB1653" s="26" t="n">
        <v>29.57</v>
      </c>
      <c r="AC1653" s="27" t="n">
        <v>0</v>
      </c>
      <c r="AD1653" s="28" t="n">
        <v>21.3</v>
      </c>
      <c r="AE1653" s="28" t="n">
        <v>33.4</v>
      </c>
      <c r="AF1653" s="27"/>
      <c r="AG1653" s="29" t="n">
        <f aca="false">6753.47943187+0.36116788*I1653+0.01252571*N1653-22.85359542*V1653+0.00407811*AA1653-0.00067349*E1653</f>
        <v>9334.55703509468</v>
      </c>
      <c r="AH1653" s="29" t="n">
        <f aca="false">A1653*'Simple Linear Regression'!$B$18+'Simple Linear Regression'!$B$17</f>
        <v>9294.55360955009</v>
      </c>
      <c r="AI1653" s="29" t="n">
        <f aca="false">7491.3971+0.0137554*N1653-0.00058829*E1653-34.3283*V1653+0.30565*L1653+54.6031*M1653</f>
        <v>8989.2622708</v>
      </c>
      <c r="AJ1653" s="29" t="n">
        <f aca="false">7491.3971-0.00058829*E1653+0.30565*L1653+54.6031*M1653+0.0137554*N1653-34.3283*V1653</f>
        <v>8989.2622708</v>
      </c>
      <c r="AK1653" s="30" t="n">
        <f aca="false">11611.58410651-152.38769329*I927+0.00324611*N927-2.92151591*V927-0.00770426*AA927-0.00077781*E927</f>
        <v>9095.68403635376</v>
      </c>
      <c r="AL1653" s="29" t="n">
        <f aca="false">2192.59+2373.87*I1653+0.0316653*N1653-15.7623*V1653+0.00202406*AA1653-0.000740146*E1653-0.00963493*(I1653*N1653)</f>
        <v>8877.41567552552</v>
      </c>
      <c r="AM1653" s="30" t="n">
        <f aca="false">5205.907083+122.0638992*I1653+13.609808*(N1653/1000)-1.245906883*AD1653+0.7746840854*AE1653-134.2474226*AC1653-1547.125689*IF(AND(B1653&gt;=DATE(2020,3,20),B1653&lt;=DATE(2020,6,26)),1,0)</f>
        <v>9495.86206538366</v>
      </c>
      <c r="AN1653" s="30" t="n">
        <f aca="false">IF(ISNUMBER(C1654),C1654,AN1654)-0.8328750492*(AD1655-AD1654)+3.274150872*(AE1655-AE1654)+0.7954612886*((IF(ISNUMBER(C1654),C1654,AN1654)-IF(ISNUMBER(C1653),C1653,AN1653))-(-0.8328750492*(AD1654-AD1653)+3.274150872*(AE1654-AE1653)))-1.394571582*AO1654+0.4181414112*AO1653</f>
        <v>7374.31577655647</v>
      </c>
      <c r="AP1653" s="31" t="n">
        <f aca="false">AQ1653+AR1652+'ARIMAX(1,1,1) Model'!$C$19*(AR1652-AR1651)+'ARIMAX(1,1,1) Model'!$C$20*AS1652</f>
        <v>8748.29709559448</v>
      </c>
      <c r="AQ1653" s="31" t="n">
        <f aca="false">'ARIMAX(1,1,1) Model'!$C$6*I1653+'ARIMAX(1,1,1) Model'!$C$7*N1653/1000+'ARIMAX(1,1,1) Model'!$C$8*AD1653+'ARIMAX(1,1,1) Model'!$C$9*AE1653+'ARIMAX(1,1,1) Model'!$C$10*AC1653+'ARIMAX(1,1,1) Model'!$C$11*IF(AND(B1653&gt;='ARIMAX(1,1,1) Model'!$C$25,B1653&lt;='ARIMAX(1,1,1) Model'!$C$26),1,0)+'ARIMAX(1,1,1) Model'!$C$12*E1653/1000+'ARIMAX(1,1,1) Model'!$C$13*V1653+'ARIMAX(1,1,1) Model'!$C$14*A1653+'ARIMAX(1,1,1) Model'!$C$15*SIN(2*PI()*A1653/'ARIMAX(1,1,1) Model'!$C$24)+'ARIMAX(1,1,1) Model'!$C$16*COS(2*PI()*A1653/'ARIMAX(1,1,1) Model'!$C$24)+'ARIMAX(1,1,1) Model'!$C$17*SIN(4*PI()*A1653/'ARIMAX(1,1,1) Model'!$C$24)+'ARIMAX(1,1,1) Model'!$C$18*COS(4*PI()*A1653/'ARIMAX(1,1,1) Model'!$C$24)</f>
        <v>2737.39524202434</v>
      </c>
      <c r="AR1653" s="31" t="n">
        <f aca="false">IF(ISNUMBER(C1653),C1653,AP1653)-AQ1653</f>
        <v>6727.60475797566</v>
      </c>
      <c r="AS1653" s="31" t="n">
        <f aca="false">IF(ISNUMBER(C1653),C1653-AP1653,0)</f>
        <v>716.702904405525</v>
      </c>
      <c r="AT1653" s="32"/>
      <c r="AU1653" s="33"/>
      <c r="AV1653" s="33"/>
      <c r="AW1653" s="31"/>
      <c r="AX1653" s="31"/>
    </row>
    <row r="1654" customFormat="false" ht="16.5" hidden="false" customHeight="true" outlineLevel="0" collapsed="false">
      <c r="A1654" s="23" t="n">
        <v>1653</v>
      </c>
      <c r="B1654" s="24" t="n">
        <v>44841</v>
      </c>
      <c r="C1654" s="34" t="n">
        <v>8276</v>
      </c>
      <c r="D1654" s="25" t="n">
        <v>3727.364</v>
      </c>
      <c r="E1654" s="25" t="n">
        <v>203000</v>
      </c>
      <c r="F1654" s="25" t="n">
        <v>2128143</v>
      </c>
      <c r="G1654" s="25" t="n">
        <v>88.222</v>
      </c>
      <c r="H1654" s="25" t="n">
        <v>94.66</v>
      </c>
      <c r="I1654" s="25" t="n">
        <v>3.782</v>
      </c>
      <c r="J1654" s="25" t="n">
        <v>25861.292</v>
      </c>
      <c r="K1654" s="25" t="n">
        <v>521581</v>
      </c>
      <c r="L1654" s="25" t="n">
        <v>764</v>
      </c>
      <c r="M1654" s="25" t="n">
        <v>14.184</v>
      </c>
      <c r="N1654" s="25" t="n">
        <v>281976</v>
      </c>
      <c r="O1654" s="25" t="n">
        <v>17916.5</v>
      </c>
      <c r="P1654" s="25" t="n">
        <v>4698762</v>
      </c>
      <c r="Q1654" s="25" t="n">
        <v>630000</v>
      </c>
      <c r="R1654" s="25" t="n">
        <v>15617</v>
      </c>
      <c r="S1654" s="25" t="n">
        <v>16.154</v>
      </c>
      <c r="T1654" s="25" t="n">
        <v>152.1</v>
      </c>
      <c r="U1654" s="25" t="n">
        <v>11</v>
      </c>
      <c r="V1654" s="25" t="n">
        <v>94.1</v>
      </c>
      <c r="W1654" s="25" t="n">
        <v>128.00788</v>
      </c>
      <c r="X1654" s="25" t="n">
        <v>5.71428571428571</v>
      </c>
      <c r="Y1654" s="25" t="n">
        <v>5.74571418762207</v>
      </c>
      <c r="Z1654" s="25" t="n">
        <v>75.9640274047852</v>
      </c>
      <c r="AA1654" s="25" t="n">
        <v>332503</v>
      </c>
      <c r="AB1654" s="26" t="n">
        <v>29.14</v>
      </c>
      <c r="AC1654" s="27" t="n">
        <v>0</v>
      </c>
      <c r="AD1654" s="28" t="n">
        <v>25.2</v>
      </c>
      <c r="AE1654" s="28" t="n">
        <v>17.9</v>
      </c>
      <c r="AF1654" s="27"/>
      <c r="AG1654" s="29" t="n">
        <f aca="false">6753.47943187+0.36116788*I1654+0.01252571*N1654-22.85359542*V1654+0.00407811*AA1654-0.00067349*E1654</f>
        <v>9355.53698206016</v>
      </c>
      <c r="AH1654" s="29" t="n">
        <f aca="false">A1654*'Simple Linear Regression'!$B$18+'Simple Linear Regression'!$B$17</f>
        <v>9295.406646634</v>
      </c>
      <c r="AI1654" s="29" t="n">
        <f aca="false">7491.3971+0.0137554*N1654-0.00058829*E1654-34.3283*V1654+0.30565*L1654+54.6031*M1654</f>
        <v>9028.3808408</v>
      </c>
      <c r="AJ1654" s="29" t="n">
        <f aca="false">7491.3971-0.00058829*E1654+0.30565*L1654+54.6031*M1654+0.0137554*N1654-34.3283*V1654</f>
        <v>9028.3808408</v>
      </c>
      <c r="AK1654" s="30" t="n">
        <f aca="false">11611.58410651-152.38769329*I928+0.00324611*N928-2.92151591*V928-0.00770426*AA928-0.00077781*E928</f>
        <v>9131.883762883</v>
      </c>
      <c r="AL1654" s="29" t="n">
        <f aca="false">2192.59+2373.87*I1654+0.0316653*N1654-15.7623*V1654+0.00202406*AA1654-0.000740146*E1654-0.00963493*(I1654*N1654)</f>
        <v>8863.93538698624</v>
      </c>
      <c r="AM1654" s="30" t="n">
        <f aca="false">5205.907083+122.0638992*I1654+13.609808*(N1654/1000)-1.245906883*AD1654+0.7746840854*AE1654-134.2474226*AC1654-1547.125689*IF(AND(B1654&gt;=DATE(2020,3,20),B1654&lt;=DATE(2020,6,26)),1,0)</f>
        <v>9487.66196205946</v>
      </c>
      <c r="AN1654" s="30" t="n">
        <f aca="false">IF(ISNUMBER(C1655),C1655,AN1655)-0.8328750492*(AD1656-AD1655)+3.274150872*(AE1656-AE1655)+0.7954612886*((IF(ISNUMBER(C1655),C1655,AN1655)-IF(ISNUMBER(C1654),C1654,AN1654))-(-0.8328750492*(AD1655-AD1654)+3.274150872*(AE1655-AE1654)))-1.394571582*AO1655+0.4181414112*AO1654</f>
        <v>8953.10403301175</v>
      </c>
      <c r="AP1654" s="31" t="n">
        <f aca="false">AQ1654+AR1653+'ARIMAX(1,1,1) Model'!$C$19*(AR1653-AR1652)+'ARIMAX(1,1,1) Model'!$C$20*AS1653</f>
        <v>8797.7623079787</v>
      </c>
      <c r="AQ1654" s="31" t="n">
        <f aca="false">'ARIMAX(1,1,1) Model'!$C$6*I1654+'ARIMAX(1,1,1) Model'!$C$7*N1654/1000+'ARIMAX(1,1,1) Model'!$C$8*AD1654+'ARIMAX(1,1,1) Model'!$C$9*AE1654+'ARIMAX(1,1,1) Model'!$C$10*AC1654+'ARIMAX(1,1,1) Model'!$C$11*IF(AND(B1654&gt;='ARIMAX(1,1,1) Model'!$C$25,B1654&lt;='ARIMAX(1,1,1) Model'!$C$26),1,0)+'ARIMAX(1,1,1) Model'!$C$12*E1654/1000+'ARIMAX(1,1,1) Model'!$C$13*V1654+'ARIMAX(1,1,1) Model'!$C$14*A1654+'ARIMAX(1,1,1) Model'!$C$15*SIN(2*PI()*A1654/'ARIMAX(1,1,1) Model'!$C$24)+'ARIMAX(1,1,1) Model'!$C$16*COS(2*PI()*A1654/'ARIMAX(1,1,1) Model'!$C$24)+'ARIMAX(1,1,1) Model'!$C$17*SIN(4*PI()*A1654/'ARIMAX(1,1,1) Model'!$C$24)+'ARIMAX(1,1,1) Model'!$C$18*COS(4*PI()*A1654/'ARIMAX(1,1,1) Model'!$C$24)</f>
        <v>2645.42952440949</v>
      </c>
      <c r="AR1654" s="31" t="n">
        <f aca="false">IF(ISNUMBER(C1654),C1654,AP1654)-AQ1654</f>
        <v>5630.57047559051</v>
      </c>
      <c r="AS1654" s="31" t="n">
        <f aca="false">IF(ISNUMBER(C1654),C1654-AP1654,0)</f>
        <v>-521.762307978703</v>
      </c>
      <c r="AT1654" s="32"/>
      <c r="AU1654" s="33"/>
      <c r="AV1654" s="33"/>
      <c r="AW1654" s="31"/>
      <c r="AX1654" s="31"/>
    </row>
    <row r="1655" customFormat="false" ht="16.5" hidden="false" customHeight="true" outlineLevel="0" collapsed="false">
      <c r="A1655" s="23" t="n">
        <v>1654</v>
      </c>
      <c r="B1655" s="24" t="n">
        <v>44848</v>
      </c>
      <c r="C1655" s="34" t="n">
        <v>8678</v>
      </c>
      <c r="D1655" s="25" t="n">
        <v>3606.248</v>
      </c>
      <c r="E1655" s="25" t="n">
        <v>207000</v>
      </c>
      <c r="F1655" s="25" t="n">
        <v>2252396.42857143</v>
      </c>
      <c r="G1655" s="25" t="n">
        <v>88.974</v>
      </c>
      <c r="H1655" s="25" t="n">
        <v>94.624</v>
      </c>
      <c r="I1655" s="25" t="n">
        <v>3.912</v>
      </c>
      <c r="J1655" s="25" t="n">
        <v>25861.292</v>
      </c>
      <c r="K1655" s="25" t="n">
        <v>526993</v>
      </c>
      <c r="L1655" s="25" t="n">
        <v>764</v>
      </c>
      <c r="M1655" s="25" t="n">
        <v>14.184</v>
      </c>
      <c r="N1655" s="25" t="n">
        <v>281976</v>
      </c>
      <c r="O1655" s="25" t="n">
        <v>17916.5</v>
      </c>
      <c r="P1655" s="25" t="n">
        <v>4698762</v>
      </c>
      <c r="Q1655" s="25" t="n">
        <v>630000</v>
      </c>
      <c r="R1655" s="25" t="n">
        <v>15617</v>
      </c>
      <c r="S1655" s="25" t="n">
        <v>16.154</v>
      </c>
      <c r="T1655" s="25" t="n">
        <v>152.1</v>
      </c>
      <c r="U1655" s="25" t="n">
        <v>11</v>
      </c>
      <c r="V1655" s="25" t="n">
        <v>94.1</v>
      </c>
      <c r="W1655" s="25" t="n">
        <v>126.93704</v>
      </c>
      <c r="X1655" s="25" t="n">
        <v>5.71428571428571</v>
      </c>
      <c r="Y1655" s="25" t="n">
        <v>5.74571418762207</v>
      </c>
      <c r="Z1655" s="25" t="n">
        <v>75.9640274047852</v>
      </c>
      <c r="AA1655" s="25" t="n">
        <v>332503</v>
      </c>
      <c r="AB1655" s="26" t="n">
        <v>29.14</v>
      </c>
      <c r="AC1655" s="27" t="n">
        <v>0</v>
      </c>
      <c r="AD1655" s="28" t="n">
        <v>35.2</v>
      </c>
      <c r="AE1655" s="28" t="n">
        <v>20.8</v>
      </c>
      <c r="AF1655" s="27"/>
      <c r="AG1655" s="29" t="n">
        <f aca="false">6753.47943187+0.36116788*I1655+0.01252571*N1655-22.85359542*V1655+0.00407811*AA1655-0.00067349*E1655</f>
        <v>9352.88997388456</v>
      </c>
      <c r="AH1655" s="29" t="n">
        <f aca="false">A1655*'Simple Linear Regression'!$B$18+'Simple Linear Regression'!$B$17</f>
        <v>9296.2596837179</v>
      </c>
      <c r="AI1655" s="29" t="n">
        <f aca="false">7491.3971+0.0137554*N1655-0.00058829*E1655-34.3283*V1655+0.30565*L1655+54.6031*M1655</f>
        <v>9026.0276808</v>
      </c>
      <c r="AJ1655" s="29" t="n">
        <f aca="false">7491.3971-0.00058829*E1655+0.30565*L1655+54.6031*M1655+0.0137554*N1655-34.3283*V1655</f>
        <v>9026.0276808</v>
      </c>
      <c r="AK1655" s="30" t="n">
        <f aca="false">11611.58410651-152.38769329*I929+0.00324611*N929-2.92151591*V929-0.00770426*AA929-0.00077781*E929</f>
        <v>9141.59217690204</v>
      </c>
      <c r="AL1655" s="29" t="n">
        <f aca="false">2192.59+2373.87*I1655+0.0316653*N1655-15.7623*V1655+0.00202406*AA1655-0.000740146*E1655-0.00963493*(I1655*N1655)</f>
        <v>8816.39143016784</v>
      </c>
      <c r="AM1655" s="30" t="n">
        <f aca="false">5205.907083+122.0638992*I1655+13.609808*(N1655/1000)-1.245906883*AD1655+0.7746840854*AE1655-134.2474226*AC1655-1547.125689*IF(AND(B1655&gt;=DATE(2020,3,20),B1655&lt;=DATE(2020,6,26)),1,0)</f>
        <v>9493.31778397312</v>
      </c>
      <c r="AN1655" s="30" t="n">
        <f aca="false">IF(ISNUMBER(C1656),C1656,AN1656)-0.8328750492*(AD1657-AD1656)+3.274150872*(AE1657-AE1656)+0.7954612886*((IF(ISNUMBER(C1656),C1656,AN1656)-IF(ISNUMBER(C1655),C1655,AN1655))-(-0.8328750492*(AD1656-AD1655)+3.274150872*(AE1656-AE1655)))-1.394571582*AO1656+0.4181414112*AO1655</f>
        <v>9168.88509305993</v>
      </c>
      <c r="AP1655" s="31" t="n">
        <f aca="false">AQ1655+AR1654+'ARIMAX(1,1,1) Model'!$C$19*(AR1654-AR1653)+'ARIMAX(1,1,1) Model'!$C$20*AS1654</f>
        <v>8618.73587147432</v>
      </c>
      <c r="AQ1655" s="31" t="n">
        <f aca="false">'ARIMAX(1,1,1) Model'!$C$6*I1655+'ARIMAX(1,1,1) Model'!$C$7*N1655/1000+'ARIMAX(1,1,1) Model'!$C$8*AD1655+'ARIMAX(1,1,1) Model'!$C$9*AE1655+'ARIMAX(1,1,1) Model'!$C$10*AC1655+'ARIMAX(1,1,1) Model'!$C$11*IF(AND(B1655&gt;='ARIMAX(1,1,1) Model'!$C$25,B1655&lt;='ARIMAX(1,1,1) Model'!$C$26),1,0)+'ARIMAX(1,1,1) Model'!$C$12*E1655/1000+'ARIMAX(1,1,1) Model'!$C$13*V1655+'ARIMAX(1,1,1) Model'!$C$14*A1655+'ARIMAX(1,1,1) Model'!$C$15*SIN(2*PI()*A1655/'ARIMAX(1,1,1) Model'!$C$24)+'ARIMAX(1,1,1) Model'!$C$16*COS(2*PI()*A1655/'ARIMAX(1,1,1) Model'!$C$24)+'ARIMAX(1,1,1) Model'!$C$17*SIN(4*PI()*A1655/'ARIMAX(1,1,1) Model'!$C$24)+'ARIMAX(1,1,1) Model'!$C$18*COS(4*PI()*A1655/'ARIMAX(1,1,1) Model'!$C$24)</f>
        <v>2625.53131464321</v>
      </c>
      <c r="AR1655" s="31" t="n">
        <f aca="false">IF(ISNUMBER(C1655),C1655,AP1655)-AQ1655</f>
        <v>6052.46868535679</v>
      </c>
      <c r="AS1655" s="31" t="n">
        <f aca="false">IF(ISNUMBER(C1655),C1655-AP1655,0)</f>
        <v>59.2641285256796</v>
      </c>
      <c r="AT1655" s="32"/>
      <c r="AU1655" s="33"/>
      <c r="AV1655" s="33"/>
      <c r="AW1655" s="31"/>
      <c r="AX1655" s="31"/>
    </row>
    <row r="1656" customFormat="false" ht="16.5" hidden="false" customHeight="true" outlineLevel="0" collapsed="false">
      <c r="A1656" s="23" t="n">
        <v>1655</v>
      </c>
      <c r="B1656" s="24" t="n">
        <v>44855</v>
      </c>
      <c r="C1656" s="34" t="n">
        <v>8930</v>
      </c>
      <c r="D1656" s="25" t="n">
        <v>3702.324</v>
      </c>
      <c r="E1656" s="25" t="n">
        <v>199000</v>
      </c>
      <c r="F1656" s="25" t="n">
        <v>2246505.85714286</v>
      </c>
      <c r="G1656" s="25" t="n">
        <v>85.356</v>
      </c>
      <c r="H1656" s="25" t="n">
        <v>91.036</v>
      </c>
      <c r="I1656" s="25" t="n">
        <v>3.871</v>
      </c>
      <c r="J1656" s="25" t="n">
        <v>25861.292</v>
      </c>
      <c r="K1656" s="25" t="n">
        <v>526993</v>
      </c>
      <c r="L1656" s="25" t="n">
        <v>764</v>
      </c>
      <c r="M1656" s="25" t="n">
        <v>14.12</v>
      </c>
      <c r="N1656" s="25" t="n">
        <v>284347</v>
      </c>
      <c r="O1656" s="25" t="n">
        <v>17916.5</v>
      </c>
      <c r="P1656" s="25" t="n">
        <v>4698762</v>
      </c>
      <c r="Q1656" s="25" t="n">
        <v>630000</v>
      </c>
      <c r="R1656" s="25" t="n">
        <v>15617</v>
      </c>
      <c r="S1656" s="25" t="n">
        <v>16.154</v>
      </c>
      <c r="T1656" s="25" t="n">
        <v>152.1</v>
      </c>
      <c r="U1656" s="25" t="n">
        <v>11</v>
      </c>
      <c r="V1656" s="25" t="n">
        <v>94.1</v>
      </c>
      <c r="W1656" s="25" t="n">
        <v>127.968325</v>
      </c>
      <c r="X1656" s="25" t="n">
        <v>5.71428571428571</v>
      </c>
      <c r="Y1656" s="25" t="n">
        <v>5.44079399108887</v>
      </c>
      <c r="Z1656" s="25" t="n">
        <v>75.9640274047852</v>
      </c>
      <c r="AA1656" s="25" t="n">
        <v>332503</v>
      </c>
      <c r="AB1656" s="26" t="n">
        <v>29.14</v>
      </c>
      <c r="AC1656" s="27" t="n">
        <v>0</v>
      </c>
      <c r="AD1656" s="28" t="n">
        <v>66.1</v>
      </c>
      <c r="AE1656" s="28" t="n">
        <v>15.3</v>
      </c>
      <c r="AF1656" s="27"/>
      <c r="AG1656" s="29" t="n">
        <f aca="false">6753.47943187+0.36116788*I1656+0.01252571*N1656-22.85359542*V1656+0.00407811*AA1656-0.00067349*E1656</f>
        <v>9387.96154441148</v>
      </c>
      <c r="AH1656" s="29" t="n">
        <f aca="false">A1656*'Simple Linear Regression'!$B$18+'Simple Linear Regression'!$B$17</f>
        <v>9297.11272080181</v>
      </c>
      <c r="AI1656" s="29" t="n">
        <f aca="false">7491.3971+0.0137554*N1656-0.00058829*E1656-34.3283*V1656+0.30565*L1656+54.6031*M1656</f>
        <v>9059.8534558</v>
      </c>
      <c r="AJ1656" s="29" t="n">
        <f aca="false">7491.3971-0.00058829*E1656+0.30565*L1656+54.6031*M1656+0.0137554*N1656-34.3283*V1656</f>
        <v>9059.8534558</v>
      </c>
      <c r="AK1656" s="30" t="n">
        <f aca="false">11611.58410651-152.38769329*I930+0.00324611*N930-2.92151591*V930-0.00770426*AA930-0.00077781*E930</f>
        <v>9077.91286406212</v>
      </c>
      <c r="AL1656" s="29" t="n">
        <f aca="false">2192.59+2373.87*I1656+0.0316653*N1656-15.7623*V1656+0.00202406*AA1656-0.000740146*E1656-0.00963493*(I1656*N1656)</f>
        <v>8823.02118829159</v>
      </c>
      <c r="AM1656" s="30" t="n">
        <f aca="false">5205.907083+122.0638992*I1656+13.609808*(N1656/1000)-1.245906883*AD1656+0.7746840854*AE1656-134.2474226*AC1656-1547.125689*IF(AND(B1656&gt;=DATE(2020,3,20),B1656&lt;=DATE(2020,6,26)),1,0)</f>
        <v>9477.82273371952</v>
      </c>
      <c r="AN1656" s="30" t="n">
        <f aca="false">IF(ISNUMBER(C1657),C1657,AN1657)-0.8328750492*(AD1658-AD1657)+3.274150872*(AE1658-AE1657)+0.7954612886*((IF(ISNUMBER(C1657),C1657,AN1657)-IF(ISNUMBER(C1656),C1656,AN1656))-(-0.8328750492*(AD1657-AD1656)+3.274150872*(AE1657-AE1656)))-1.394571582*AO1657+0.4181414112*AO1656</f>
        <v>8425.55751769825</v>
      </c>
      <c r="AP1656" s="31" t="n">
        <f aca="false">AQ1656+AR1655+'ARIMAX(1,1,1) Model'!$C$19*(AR1655-AR1654)+'ARIMAX(1,1,1) Model'!$C$20*AS1655</f>
        <v>8682.14308494473</v>
      </c>
      <c r="AQ1656" s="31" t="n">
        <f aca="false">'ARIMAX(1,1,1) Model'!$C$6*I1656+'ARIMAX(1,1,1) Model'!$C$7*N1656/1000+'ARIMAX(1,1,1) Model'!$C$8*AD1656+'ARIMAX(1,1,1) Model'!$C$9*AE1656+'ARIMAX(1,1,1) Model'!$C$10*AC1656+'ARIMAX(1,1,1) Model'!$C$11*IF(AND(B1656&gt;='ARIMAX(1,1,1) Model'!$C$25,B1656&lt;='ARIMAX(1,1,1) Model'!$C$26),1,0)+'ARIMAX(1,1,1) Model'!$C$12*E1656/1000+'ARIMAX(1,1,1) Model'!$C$13*V1656+'ARIMAX(1,1,1) Model'!$C$14*A1656+'ARIMAX(1,1,1) Model'!$C$15*SIN(2*PI()*A1656/'ARIMAX(1,1,1) Model'!$C$24)+'ARIMAX(1,1,1) Model'!$C$16*COS(2*PI()*A1656/'ARIMAX(1,1,1) Model'!$C$24)+'ARIMAX(1,1,1) Model'!$C$17*SIN(4*PI()*A1656/'ARIMAX(1,1,1) Model'!$C$24)+'ARIMAX(1,1,1) Model'!$C$18*COS(4*PI()*A1656/'ARIMAX(1,1,1) Model'!$C$24)</f>
        <v>2641.86863709974</v>
      </c>
      <c r="AR1656" s="31" t="n">
        <f aca="false">IF(ISNUMBER(C1656),C1656,AP1656)-AQ1656</f>
        <v>6288.13136290026</v>
      </c>
      <c r="AS1656" s="31" t="n">
        <f aca="false">IF(ISNUMBER(C1656),C1656-AP1656,0)</f>
        <v>247.856915055267</v>
      </c>
      <c r="AT1656" s="32"/>
      <c r="AU1656" s="33"/>
      <c r="AV1656" s="33"/>
      <c r="AW1656" s="31"/>
      <c r="AX1656" s="31"/>
    </row>
    <row r="1657" customFormat="false" ht="16.5" hidden="false" customHeight="true" outlineLevel="0" collapsed="false">
      <c r="A1657" s="23" t="n">
        <v>1656</v>
      </c>
      <c r="B1657" s="24" t="n">
        <v>44862</v>
      </c>
      <c r="C1657" s="34" t="n">
        <v>8660</v>
      </c>
      <c r="D1657" s="25" t="n">
        <v>3839.082</v>
      </c>
      <c r="E1657" s="25" t="n">
        <v>202000</v>
      </c>
      <c r="F1657" s="25" t="n">
        <v>2200897.28571429</v>
      </c>
      <c r="G1657" s="25" t="n">
        <v>87.87</v>
      </c>
      <c r="H1657" s="25" t="n">
        <v>93.014</v>
      </c>
      <c r="I1657" s="25" t="n">
        <v>3.769</v>
      </c>
      <c r="J1657" s="25" t="n">
        <v>25861.292</v>
      </c>
      <c r="K1657" s="25" t="n">
        <v>526993</v>
      </c>
      <c r="L1657" s="25" t="n">
        <v>764</v>
      </c>
      <c r="M1657" s="25" t="n">
        <v>14.12</v>
      </c>
      <c r="N1657" s="25" t="n">
        <v>284347</v>
      </c>
      <c r="O1657" s="25" t="n">
        <v>17916.5</v>
      </c>
      <c r="P1657" s="25" t="n">
        <v>4698762</v>
      </c>
      <c r="Q1657" s="25" t="n">
        <v>630000</v>
      </c>
      <c r="R1657" s="25" t="n">
        <v>15617</v>
      </c>
      <c r="S1657" s="25" t="n">
        <v>16.154</v>
      </c>
      <c r="T1657" s="25" t="n">
        <v>152.1</v>
      </c>
      <c r="U1657" s="25" t="n">
        <v>11</v>
      </c>
      <c r="V1657" s="25" t="n">
        <v>94.1</v>
      </c>
      <c r="W1657" s="25" t="n">
        <v>127.92712</v>
      </c>
      <c r="X1657" s="25" t="n">
        <v>5.71428571428571</v>
      </c>
      <c r="Y1657" s="25" t="n">
        <v>5.44079399108887</v>
      </c>
      <c r="Z1657" s="25" t="n">
        <v>75.9640274047852</v>
      </c>
      <c r="AA1657" s="25" t="n">
        <v>332503</v>
      </c>
      <c r="AB1657" s="26" t="n">
        <v>29.14</v>
      </c>
      <c r="AC1657" s="27" t="n">
        <v>0</v>
      </c>
      <c r="AD1657" s="28" t="n">
        <v>35.4</v>
      </c>
      <c r="AE1657" s="28" t="n">
        <v>8.6</v>
      </c>
      <c r="AF1657" s="27"/>
      <c r="AG1657" s="29" t="n">
        <f aca="false">6753.47943187+0.36116788*I1657+0.01252571*N1657-22.85359542*V1657+0.00407811*AA1657-0.00067349*E1657</f>
        <v>9385.90423528772</v>
      </c>
      <c r="AH1657" s="29" t="n">
        <f aca="false">A1657*'Simple Linear Regression'!$B$18+'Simple Linear Regression'!$B$17</f>
        <v>9297.96575788571</v>
      </c>
      <c r="AI1657" s="29" t="n">
        <f aca="false">7491.3971+0.0137554*N1657-0.00058829*E1657-34.3283*V1657+0.30565*L1657+54.6031*M1657</f>
        <v>9058.0885858</v>
      </c>
      <c r="AJ1657" s="29" t="n">
        <f aca="false">7491.3971-0.00058829*E1657+0.30565*L1657+54.6031*M1657+0.0137554*N1657-34.3283*V1657</f>
        <v>9058.0885858</v>
      </c>
      <c r="AK1657" s="30" t="n">
        <f aca="false">11611.58410651-152.38769329*I931+0.00324611*N931-2.92151591*V931-0.00770426*AA931-0.00077781*E931</f>
        <v>9108.45388885432</v>
      </c>
      <c r="AL1657" s="29" t="n">
        <f aca="false">2192.59+2373.87*I1657+0.0316653*N1657-15.7623*V1657+0.00202406*AA1657-0.000740146*E1657-0.00963493*(I1657*N1657)</f>
        <v>8858.11168124401</v>
      </c>
      <c r="AM1657" s="30" t="n">
        <f aca="false">5205.907083+122.0638992*I1657+13.609808*(N1657/1000)-1.245906883*AD1657+0.7746840854*AE1657-134.2474226*AC1657-1547.125689*IF(AND(B1657&gt;=DATE(2020,3,20),B1657&lt;=DATE(2020,6,26)),1,0)</f>
        <v>9498.43117393704</v>
      </c>
      <c r="AN1657" s="30" t="n">
        <f aca="false">IF(ISNUMBER(C1658),C1658,AN1658)-0.8328750492*(AD1659-AD1658)+3.274150872*(AE1659-AE1658)+0.7954612886*((IF(ISNUMBER(C1658),C1658,AN1658)-IF(ISNUMBER(C1657),C1657,AN1657))-(-0.8328750492*(AD1658-AD1657)+3.274150872*(AE1658-AE1657)))-1.394571582*AO1658+0.4181414112*AO1657</f>
        <v>9328.65252606634</v>
      </c>
      <c r="AP1657" s="31" t="n">
        <f aca="false">AQ1657+AR1656+'ARIMAX(1,1,1) Model'!$C$19*(AR1656-AR1655)+'ARIMAX(1,1,1) Model'!$C$20*AS1656</f>
        <v>8704.50715834748</v>
      </c>
      <c r="AQ1657" s="31" t="n">
        <f aca="false">'ARIMAX(1,1,1) Model'!$C$6*I1657+'ARIMAX(1,1,1) Model'!$C$7*N1657/1000+'ARIMAX(1,1,1) Model'!$C$8*AD1657+'ARIMAX(1,1,1) Model'!$C$9*AE1657+'ARIMAX(1,1,1) Model'!$C$10*AC1657+'ARIMAX(1,1,1) Model'!$C$11*IF(AND(B1657&gt;='ARIMAX(1,1,1) Model'!$C$25,B1657&lt;='ARIMAX(1,1,1) Model'!$C$26),1,0)+'ARIMAX(1,1,1) Model'!$C$12*E1657/1000+'ARIMAX(1,1,1) Model'!$C$13*V1657+'ARIMAX(1,1,1) Model'!$C$14*A1657+'ARIMAX(1,1,1) Model'!$C$15*SIN(2*PI()*A1657/'ARIMAX(1,1,1) Model'!$C$24)+'ARIMAX(1,1,1) Model'!$C$16*COS(2*PI()*A1657/'ARIMAX(1,1,1) Model'!$C$24)+'ARIMAX(1,1,1) Model'!$C$17*SIN(4*PI()*A1657/'ARIMAX(1,1,1) Model'!$C$24)+'ARIMAX(1,1,1) Model'!$C$18*COS(4*PI()*A1657/'ARIMAX(1,1,1) Model'!$C$24)</f>
        <v>2616.48314385844</v>
      </c>
      <c r="AR1657" s="31" t="n">
        <f aca="false">IF(ISNUMBER(C1657),C1657,AP1657)-AQ1657</f>
        <v>6043.51685614156</v>
      </c>
      <c r="AS1657" s="31" t="n">
        <f aca="false">IF(ISNUMBER(C1657),C1657-AP1657,0)</f>
        <v>-44.5071583474819</v>
      </c>
      <c r="AT1657" s="32"/>
      <c r="AU1657" s="33"/>
      <c r="AV1657" s="33"/>
      <c r="AW1657" s="31"/>
      <c r="AX1657" s="31"/>
    </row>
    <row r="1658" customFormat="false" ht="16.5" hidden="false" customHeight="true" outlineLevel="0" collapsed="false">
      <c r="A1658" s="23" t="n">
        <v>1657</v>
      </c>
      <c r="B1658" s="24" t="n">
        <v>44869</v>
      </c>
      <c r="C1658" s="34" t="n">
        <v>9011</v>
      </c>
      <c r="D1658" s="25" t="n">
        <v>3795.642</v>
      </c>
      <c r="E1658" s="25" t="n">
        <v>202000</v>
      </c>
      <c r="F1658" s="25" t="n">
        <v>2057030.85714286</v>
      </c>
      <c r="G1658" s="25" t="n">
        <v>89.136</v>
      </c>
      <c r="H1658" s="25" t="n">
        <v>95.862</v>
      </c>
      <c r="I1658" s="25" t="n">
        <v>3.742</v>
      </c>
      <c r="J1658" s="25" t="n">
        <v>25861.292</v>
      </c>
      <c r="K1658" s="25" t="n">
        <v>526993</v>
      </c>
      <c r="L1658" s="25" t="n">
        <v>764</v>
      </c>
      <c r="M1658" s="25" t="n">
        <v>14.12</v>
      </c>
      <c r="N1658" s="25" t="n">
        <v>284347</v>
      </c>
      <c r="O1658" s="25" t="n">
        <v>17916.5</v>
      </c>
      <c r="P1658" s="25" t="n">
        <v>4698762</v>
      </c>
      <c r="Q1658" s="25" t="n">
        <v>630000</v>
      </c>
      <c r="R1658" s="25" t="n">
        <v>15617</v>
      </c>
      <c r="S1658" s="25" t="n">
        <v>16.154</v>
      </c>
      <c r="T1658" s="25" t="n">
        <v>152.1</v>
      </c>
      <c r="U1658" s="25" t="n">
        <v>11</v>
      </c>
      <c r="V1658" s="25" t="n">
        <v>94.1</v>
      </c>
      <c r="W1658" s="25" t="n">
        <v>127.15922</v>
      </c>
      <c r="X1658" s="25" t="n">
        <v>5.71428571428571</v>
      </c>
      <c r="Y1658" s="25" t="n">
        <v>5.44079399108887</v>
      </c>
      <c r="Z1658" s="25" t="n">
        <v>75.9640274047852</v>
      </c>
      <c r="AA1658" s="25" t="n">
        <v>332503</v>
      </c>
      <c r="AB1658" s="26" t="n">
        <v>29.14</v>
      </c>
      <c r="AC1658" s="27" t="n">
        <v>0</v>
      </c>
      <c r="AD1658" s="28" t="n">
        <v>41</v>
      </c>
      <c r="AE1658" s="28" t="n">
        <v>4.9</v>
      </c>
      <c r="AF1658" s="27"/>
      <c r="AG1658" s="29" t="n">
        <f aca="false">6753.47943187+0.36116788*I1658+0.01252571*N1658-22.85359542*V1658+0.00407811*AA1658-0.00067349*E1658</f>
        <v>9385.89448375496</v>
      </c>
      <c r="AH1658" s="29" t="n">
        <f aca="false">A1658*'Simple Linear Regression'!$B$18+'Simple Linear Regression'!$B$17</f>
        <v>9298.81879496962</v>
      </c>
      <c r="AI1658" s="29" t="n">
        <f aca="false">7491.3971+0.0137554*N1658-0.00058829*E1658-34.3283*V1658+0.30565*L1658+54.6031*M1658</f>
        <v>9058.0885858</v>
      </c>
      <c r="AJ1658" s="29" t="n">
        <f aca="false">7491.3971-0.00058829*E1658+0.30565*L1658+54.6031*M1658+0.0137554*N1658-34.3283*V1658</f>
        <v>9058.0885858</v>
      </c>
      <c r="AK1658" s="30" t="n">
        <f aca="false">11611.58410651-152.38769329*I932+0.00324611*N932-2.92151591*V932-0.00770426*AA932-0.00077781*E932</f>
        <v>9159.64967088581</v>
      </c>
      <c r="AL1658" s="29" t="n">
        <f aca="false">2192.59+2373.87*I1658+0.0316653*N1658-15.7623*V1658+0.00202406*AA1658-0.000740146*E1658-0.00963493*(I1658*N1658)</f>
        <v>8867.98810414318</v>
      </c>
      <c r="AM1658" s="30" t="n">
        <f aca="false">5205.907083+122.0638992*I1658+13.609808*(N1658/1000)-1.245906883*AD1658+0.7746840854*AE1658-134.2474226*AC1658-1547.125689*IF(AND(B1658&gt;=DATE(2020,3,20),B1658&lt;=DATE(2020,6,26)),1,0)</f>
        <v>9485.29203899786</v>
      </c>
      <c r="AN1658" s="30" t="n">
        <f aca="false">IF(ISNUMBER(C1659),C1659,AN1659)-0.8328750492*(AD1660-AD1659)+3.274150872*(AE1660-AE1659)+0.7954612886*((IF(ISNUMBER(C1659),C1659,AN1659)-IF(ISNUMBER(C1658),C1658,AN1658))-(-0.8328750492*(AD1659-AD1658)+3.274150872*(AE1659-AE1658)))-1.394571582*AO1659+0.4181414112*AO1658</f>
        <v>8385.03020482311</v>
      </c>
      <c r="AP1658" s="31" t="n">
        <f aca="false">AQ1658+AR1657+'ARIMAX(1,1,1) Model'!$C$19*(AR1657-AR1656)+'ARIMAX(1,1,1) Model'!$C$20*AS1657</f>
        <v>8664.50743200522</v>
      </c>
      <c r="AQ1658" s="31" t="n">
        <f aca="false">'ARIMAX(1,1,1) Model'!$C$6*I1658+'ARIMAX(1,1,1) Model'!$C$7*N1658/1000+'ARIMAX(1,1,1) Model'!$C$8*AD1658+'ARIMAX(1,1,1) Model'!$C$9*AE1658+'ARIMAX(1,1,1) Model'!$C$10*AC1658+'ARIMAX(1,1,1) Model'!$C$11*IF(AND(B1658&gt;='ARIMAX(1,1,1) Model'!$C$25,B1658&lt;='ARIMAX(1,1,1) Model'!$C$26),1,0)+'ARIMAX(1,1,1) Model'!$C$12*E1658/1000+'ARIMAX(1,1,1) Model'!$C$13*V1658+'ARIMAX(1,1,1) Model'!$C$14*A1658+'ARIMAX(1,1,1) Model'!$C$15*SIN(2*PI()*A1658/'ARIMAX(1,1,1) Model'!$C$24)+'ARIMAX(1,1,1) Model'!$C$16*COS(2*PI()*A1658/'ARIMAX(1,1,1) Model'!$C$24)+'ARIMAX(1,1,1) Model'!$C$17*SIN(4*PI()*A1658/'ARIMAX(1,1,1) Model'!$C$24)+'ARIMAX(1,1,1) Model'!$C$18*COS(4*PI()*A1658/'ARIMAX(1,1,1) Model'!$C$24)</f>
        <v>2604.78807252362</v>
      </c>
      <c r="AR1658" s="31" t="n">
        <f aca="false">IF(ISNUMBER(C1658),C1658,AP1658)-AQ1658</f>
        <v>6406.21192747638</v>
      </c>
      <c r="AS1658" s="31" t="n">
        <f aca="false">IF(ISNUMBER(C1658),C1658-AP1658,0)</f>
        <v>346.492567994785</v>
      </c>
      <c r="AT1658" s="32"/>
      <c r="AU1658" s="33"/>
      <c r="AV1658" s="33"/>
      <c r="AW1658" s="31"/>
      <c r="AX1658" s="31"/>
    </row>
    <row r="1659" customFormat="false" ht="16.5" hidden="false" customHeight="true" outlineLevel="0" collapsed="false">
      <c r="A1659" s="23" t="n">
        <v>1658</v>
      </c>
      <c r="B1659" s="24" t="n">
        <v>44876</v>
      </c>
      <c r="C1659" s="34" t="n">
        <v>8742</v>
      </c>
      <c r="D1659" s="25" t="n">
        <v>3866.556</v>
      </c>
      <c r="E1659" s="25" t="n">
        <v>204000</v>
      </c>
      <c r="F1659" s="25" t="n">
        <v>2120606.85714286</v>
      </c>
      <c r="G1659" s="25" t="n">
        <v>88.41</v>
      </c>
      <c r="H1659" s="25" t="n">
        <v>96.078</v>
      </c>
      <c r="I1659" s="25" t="n">
        <v>3.796</v>
      </c>
      <c r="J1659" s="25" t="n">
        <v>26336.304</v>
      </c>
      <c r="K1659" s="25" t="n">
        <v>507625</v>
      </c>
      <c r="L1659" s="25" t="n">
        <v>762</v>
      </c>
      <c r="M1659" s="25" t="n">
        <v>14.12</v>
      </c>
      <c r="N1659" s="25" t="n">
        <v>284347</v>
      </c>
      <c r="O1659" s="25" t="n">
        <v>17992.8</v>
      </c>
      <c r="P1659" s="25" t="n">
        <v>4698762</v>
      </c>
      <c r="Q1659" s="25" t="n">
        <v>630000</v>
      </c>
      <c r="R1659" s="25" t="n">
        <v>15617</v>
      </c>
      <c r="S1659" s="25" t="n">
        <v>16.154</v>
      </c>
      <c r="T1659" s="25" t="n">
        <v>153.9</v>
      </c>
      <c r="U1659" s="25" t="n">
        <v>11</v>
      </c>
      <c r="V1659" s="25" t="n">
        <v>94.1</v>
      </c>
      <c r="W1659" s="25" t="n">
        <v>127.53064</v>
      </c>
      <c r="X1659" s="25" t="n">
        <v>5.71428571428571</v>
      </c>
      <c r="Y1659" s="25" t="n">
        <v>5.44079399108887</v>
      </c>
      <c r="Z1659" s="25" t="n">
        <v>75.9640274047852</v>
      </c>
      <c r="AA1659" s="25" t="n">
        <v>332503</v>
      </c>
      <c r="AB1659" s="26" t="n">
        <v>29.47</v>
      </c>
      <c r="AC1659" s="27" t="n">
        <v>0</v>
      </c>
      <c r="AD1659" s="28" t="n">
        <v>43.1</v>
      </c>
      <c r="AE1659" s="28" t="n">
        <v>13.1</v>
      </c>
      <c r="AF1659" s="27"/>
      <c r="AG1659" s="29" t="n">
        <f aca="false">6753.47943187+0.36116788*I1659+0.01252571*N1659-22.85359542*V1659+0.00407811*AA1659-0.00067349*E1659</f>
        <v>9384.56700682048</v>
      </c>
      <c r="AH1659" s="29" t="n">
        <f aca="false">A1659*'Simple Linear Regression'!$B$18+'Simple Linear Regression'!$B$17</f>
        <v>9299.67183205352</v>
      </c>
      <c r="AI1659" s="29" t="n">
        <f aca="false">7491.3971+0.0137554*N1659-0.00058829*E1659-34.3283*V1659+0.30565*L1659+54.6031*M1659</f>
        <v>9056.3007058</v>
      </c>
      <c r="AJ1659" s="29" t="n">
        <f aca="false">7491.3971-0.00058829*E1659+0.30565*L1659+54.6031*M1659+0.0137554*N1659-34.3283*V1659</f>
        <v>9056.3007058</v>
      </c>
      <c r="AK1659" s="30" t="n">
        <f aca="false">11611.58410651-152.38769329*I933+0.00324611*N933-2.92151591*V933-0.00770426*AA933-0.00077781*E933</f>
        <v>9144.82688253429</v>
      </c>
      <c r="AL1659" s="29" t="n">
        <f aca="false">2192.59+2373.87*I1659+0.0316653*N1659-15.7623*V1659+0.00202406*AA1659-0.000740146*E1659-0.00963493*(I1659*N1659)</f>
        <v>8846.75496634484</v>
      </c>
      <c r="AM1659" s="30" t="n">
        <f aca="false">5205.907083+122.0638992*I1659+13.609808*(N1659/1000)-1.245906883*AD1659+0.7746840854*AE1659-134.2474226*AC1659-1547.125689*IF(AND(B1659&gt;=DATE(2020,3,20),B1659&lt;=DATE(2020,6,26)),1,0)</f>
        <v>9495.61949460064</v>
      </c>
      <c r="AN1659" s="30" t="n">
        <f aca="false">IF(ISNUMBER(C1660),C1660,AN1660)-0.8328750492*(AD1661-AD1660)+3.274150872*(AE1661-AE1660)+0.7954612886*((IF(ISNUMBER(C1660),C1660,AN1660)-IF(ISNUMBER(C1659),C1659,AN1659))-(-0.8328750492*(AD1660-AD1659)+3.274150872*(AE1660-AE1659)))-1.394571582*AO1660+0.4181414112*AO1659</f>
        <v>8100.97488721595</v>
      </c>
      <c r="AP1659" s="31" t="n">
        <f aca="false">AQ1659+AR1658+'ARIMAX(1,1,1) Model'!$C$19*(AR1658-AR1657)+'ARIMAX(1,1,1) Model'!$C$20*AS1658</f>
        <v>8732.17140124823</v>
      </c>
      <c r="AQ1659" s="31" t="n">
        <f aca="false">'ARIMAX(1,1,1) Model'!$C$6*I1659+'ARIMAX(1,1,1) Model'!$C$7*N1659/1000+'ARIMAX(1,1,1) Model'!$C$8*AD1659+'ARIMAX(1,1,1) Model'!$C$9*AE1659+'ARIMAX(1,1,1) Model'!$C$10*AC1659+'ARIMAX(1,1,1) Model'!$C$11*IF(AND(B1659&gt;='ARIMAX(1,1,1) Model'!$C$25,B1659&lt;='ARIMAX(1,1,1) Model'!$C$26),1,0)+'ARIMAX(1,1,1) Model'!$C$12*E1659/1000+'ARIMAX(1,1,1) Model'!$C$13*V1659+'ARIMAX(1,1,1) Model'!$C$14*A1659+'ARIMAX(1,1,1) Model'!$C$15*SIN(2*PI()*A1659/'ARIMAX(1,1,1) Model'!$C$24)+'ARIMAX(1,1,1) Model'!$C$16*COS(2*PI()*A1659/'ARIMAX(1,1,1) Model'!$C$24)+'ARIMAX(1,1,1) Model'!$C$17*SIN(4*PI()*A1659/'ARIMAX(1,1,1) Model'!$C$24)+'ARIMAX(1,1,1) Model'!$C$18*COS(4*PI()*A1659/'ARIMAX(1,1,1) Model'!$C$24)</f>
        <v>2602.45746657158</v>
      </c>
      <c r="AR1659" s="31" t="n">
        <f aca="false">IF(ISNUMBER(C1659),C1659,AP1659)-AQ1659</f>
        <v>6139.54253342842</v>
      </c>
      <c r="AS1659" s="31" t="n">
        <f aca="false">IF(ISNUMBER(C1659),C1659-AP1659,0)</f>
        <v>9.82859875176655</v>
      </c>
      <c r="AT1659" s="32"/>
      <c r="AU1659" s="33"/>
      <c r="AV1659" s="33"/>
      <c r="AW1659" s="31"/>
      <c r="AX1659" s="31"/>
    </row>
    <row r="1660" customFormat="false" ht="16.5" hidden="false" customHeight="true" outlineLevel="0" collapsed="false">
      <c r="A1660" s="23" t="n">
        <v>1659</v>
      </c>
      <c r="B1660" s="24" t="n">
        <v>44883</v>
      </c>
      <c r="C1660" s="34" t="n">
        <v>8327</v>
      </c>
      <c r="D1660" s="25" t="n">
        <v>3963.934</v>
      </c>
      <c r="E1660" s="25" t="n">
        <v>210000</v>
      </c>
      <c r="F1660" s="25" t="n">
        <v>2185466.42857143</v>
      </c>
      <c r="G1660" s="25" t="n">
        <v>84.02</v>
      </c>
      <c r="H1660" s="25" t="n">
        <v>92.086</v>
      </c>
      <c r="I1660" s="25" t="n">
        <v>3.762</v>
      </c>
      <c r="J1660" s="25" t="n">
        <v>26336.304</v>
      </c>
      <c r="K1660" s="25" t="n">
        <v>507625</v>
      </c>
      <c r="L1660" s="25" t="n">
        <v>762</v>
      </c>
      <c r="M1660" s="25" t="n">
        <v>15.099</v>
      </c>
      <c r="N1660" s="25" t="n">
        <v>275638</v>
      </c>
      <c r="O1660" s="25" t="n">
        <v>17992.8</v>
      </c>
      <c r="P1660" s="25" t="n">
        <v>4698762</v>
      </c>
      <c r="Q1660" s="25" t="n">
        <v>630000</v>
      </c>
      <c r="R1660" s="25" t="n">
        <v>15617</v>
      </c>
      <c r="S1660" s="25" t="n">
        <v>16.154</v>
      </c>
      <c r="T1660" s="25" t="n">
        <v>153.9</v>
      </c>
      <c r="U1660" s="25" t="n">
        <v>11</v>
      </c>
      <c r="V1660" s="25" t="n">
        <v>94.1</v>
      </c>
      <c r="W1660" s="25" t="n">
        <v>125.657425</v>
      </c>
      <c r="X1660" s="25" t="n">
        <v>5.71428571428571</v>
      </c>
      <c r="Y1660" s="25" t="n">
        <v>5.94429111480713</v>
      </c>
      <c r="Z1660" s="25" t="n">
        <v>75.9640274047852</v>
      </c>
      <c r="AA1660" s="25" t="n">
        <v>332503</v>
      </c>
      <c r="AB1660" s="26" t="n">
        <v>29.47</v>
      </c>
      <c r="AC1660" s="27" t="n">
        <v>0</v>
      </c>
      <c r="AD1660" s="28" t="n">
        <v>140.1</v>
      </c>
      <c r="AE1660" s="28" t="n">
        <v>0.2</v>
      </c>
      <c r="AF1660" s="27"/>
      <c r="AG1660" s="29" t="n">
        <f aca="false">6753.47943187+0.36116788*I1660+0.01252571*N1660-22.85359542*V1660+0.00407811*AA1660-0.00067349*E1660</f>
        <v>9271.42737872256</v>
      </c>
      <c r="AH1660" s="29" t="n">
        <f aca="false">A1660*'Simple Linear Regression'!$B$18+'Simple Linear Regression'!$B$17</f>
        <v>9300.52486913742</v>
      </c>
      <c r="AI1660" s="29" t="n">
        <f aca="false">7491.3971+0.0137554*N1660-0.00058829*E1660-34.3283*V1660+0.30565*L1660+54.6031*M1660</f>
        <v>8986.4316221</v>
      </c>
      <c r="AJ1660" s="29" t="n">
        <f aca="false">7491.3971-0.00058829*E1660+0.30565*L1660+54.6031*M1660+0.0137554*N1660-34.3283*V1660</f>
        <v>8986.4316221</v>
      </c>
      <c r="AK1660" s="30" t="n">
        <f aca="false">11611.58410651-152.38769329*I934+0.00324611*N934-2.92151591*V934-0.00770426*AA934-0.00077781*E934</f>
        <v>9206.75370277589</v>
      </c>
      <c r="AL1660" s="29" t="n">
        <f aca="false">2192.59+2373.87*I1660+0.0316653*N1660-15.7623*V1660+0.00202406*AA1660-0.000740146*E1660-0.00963493*(I1660*N1660)</f>
        <v>8894.64966703092</v>
      </c>
      <c r="AM1660" s="30" t="n">
        <f aca="false">5205.907083+122.0638992*I1660+13.609808*(N1660/1000)-1.245906883*AD1660+0.7746840854*AE1660-134.2474226*AC1660-1547.125689*IF(AND(B1660&gt;=DATE(2020,3,20),B1660&lt;=DATE(2020,6,26)),1,0)</f>
        <v>9242.09511180318</v>
      </c>
      <c r="AN1660" s="30" t="n">
        <f aca="false">IF(ISNUMBER(C1661),C1661,AN1661)-0.8328750492*(AD1662-AD1661)+3.274150872*(AE1662-AE1661)+0.7954612886*((IF(ISNUMBER(C1661),C1661,AN1661)-IF(ISNUMBER(C1660),C1660,AN1660))-(-0.8328750492*(AD1661-AD1660)+3.274150872*(AE1661-AE1660)))-1.394571582*AO1661+0.4181414112*AO1660</f>
        <v>8328.50214623949</v>
      </c>
      <c r="AP1660" s="31" t="n">
        <f aca="false">AQ1660+AR1659+'ARIMAX(1,1,1) Model'!$C$19*(AR1659-AR1658)+'ARIMAX(1,1,1) Model'!$C$20*AS1659</f>
        <v>8708.71057273493</v>
      </c>
      <c r="AQ1660" s="31" t="n">
        <f aca="false">'ARIMAX(1,1,1) Model'!$C$6*I1660+'ARIMAX(1,1,1) Model'!$C$7*N1660/1000+'ARIMAX(1,1,1) Model'!$C$8*AD1660+'ARIMAX(1,1,1) Model'!$C$9*AE1660+'ARIMAX(1,1,1) Model'!$C$10*AC1660+'ARIMAX(1,1,1) Model'!$C$11*IF(AND(B1660&gt;='ARIMAX(1,1,1) Model'!$C$25,B1660&lt;='ARIMAX(1,1,1) Model'!$C$26),1,0)+'ARIMAX(1,1,1) Model'!$C$12*E1660/1000+'ARIMAX(1,1,1) Model'!$C$13*V1660+'ARIMAX(1,1,1) Model'!$C$14*A1660+'ARIMAX(1,1,1) Model'!$C$15*SIN(2*PI()*A1660/'ARIMAX(1,1,1) Model'!$C$24)+'ARIMAX(1,1,1) Model'!$C$16*COS(2*PI()*A1660/'ARIMAX(1,1,1) Model'!$C$24)+'ARIMAX(1,1,1) Model'!$C$17*SIN(4*PI()*A1660/'ARIMAX(1,1,1) Model'!$C$24)+'ARIMAX(1,1,1) Model'!$C$18*COS(4*PI()*A1660/'ARIMAX(1,1,1) Model'!$C$24)</f>
        <v>2604.02330319728</v>
      </c>
      <c r="AR1660" s="31" t="n">
        <f aca="false">IF(ISNUMBER(C1660),C1660,AP1660)-AQ1660</f>
        <v>5722.97669680272</v>
      </c>
      <c r="AS1660" s="31" t="n">
        <f aca="false">IF(ISNUMBER(C1660),C1660-AP1660,0)</f>
        <v>-381.710572734934</v>
      </c>
      <c r="AT1660" s="32"/>
      <c r="AU1660" s="33"/>
      <c r="AV1660" s="33"/>
      <c r="AW1660" s="31"/>
      <c r="AX1660" s="31"/>
    </row>
    <row r="1661" customFormat="false" ht="16.5" hidden="false" customHeight="true" outlineLevel="0" collapsed="false">
      <c r="A1661" s="23" t="n">
        <v>1660</v>
      </c>
      <c r="B1661" s="24" t="n">
        <v>44890</v>
      </c>
      <c r="C1661" s="34" t="n">
        <v>8317</v>
      </c>
      <c r="D1661" s="25" t="n">
        <v>4001.725</v>
      </c>
      <c r="E1661" s="25" t="n">
        <v>220000</v>
      </c>
      <c r="F1661" s="25" t="n">
        <v>2149714.57142857</v>
      </c>
      <c r="G1661" s="25" t="n">
        <v>78.7375</v>
      </c>
      <c r="H1661" s="25" t="n">
        <v>86.396</v>
      </c>
      <c r="I1661" s="25" t="n">
        <v>3.648</v>
      </c>
      <c r="J1661" s="25" t="n">
        <v>26336.304</v>
      </c>
      <c r="K1661" s="25" t="n">
        <v>507625</v>
      </c>
      <c r="L1661" s="25" t="n">
        <v>762</v>
      </c>
      <c r="M1661" s="25" t="n">
        <v>15.099</v>
      </c>
      <c r="N1661" s="25" t="n">
        <v>275638</v>
      </c>
      <c r="O1661" s="25" t="n">
        <v>17992.8</v>
      </c>
      <c r="P1661" s="25" t="n">
        <v>4698762</v>
      </c>
      <c r="Q1661" s="25" t="n">
        <v>630000</v>
      </c>
      <c r="R1661" s="25" t="n">
        <v>15617</v>
      </c>
      <c r="S1661" s="25" t="n">
        <v>16.505</v>
      </c>
      <c r="T1661" s="25" t="n">
        <v>153.9</v>
      </c>
      <c r="U1661" s="25" t="n">
        <v>11</v>
      </c>
      <c r="V1661" s="25" t="n">
        <v>94.1</v>
      </c>
      <c r="W1661" s="25" t="n">
        <v>123.51556</v>
      </c>
      <c r="X1661" s="25" t="n">
        <v>5.71428571428571</v>
      </c>
      <c r="Y1661" s="25" t="n">
        <v>5.94429111480713</v>
      </c>
      <c r="Z1661" s="25" t="n">
        <v>75.9640274047852</v>
      </c>
      <c r="AA1661" s="25" t="n">
        <v>332503</v>
      </c>
      <c r="AB1661" s="26" t="n">
        <v>29.47</v>
      </c>
      <c r="AC1661" s="27" t="n">
        <v>1</v>
      </c>
      <c r="AD1661" s="28" t="n">
        <v>133.8</v>
      </c>
      <c r="AE1661" s="28" t="n">
        <v>0.5</v>
      </c>
      <c r="AF1661" s="27"/>
      <c r="AG1661" s="29" t="n">
        <f aca="false">6753.47943187+0.36116788*I1661+0.01252571*N1661-22.85359542*V1661+0.00407811*AA1661-0.00067349*E1661</f>
        <v>9264.65130558424</v>
      </c>
      <c r="AH1661" s="29" t="n">
        <f aca="false">A1661*'Simple Linear Regression'!$B$18+'Simple Linear Regression'!$B$17</f>
        <v>9301.37790622133</v>
      </c>
      <c r="AI1661" s="29" t="n">
        <f aca="false">7491.3971+0.0137554*N1661-0.00058829*E1661-34.3283*V1661+0.30565*L1661+54.6031*M1661</f>
        <v>8980.5487221</v>
      </c>
      <c r="AJ1661" s="29" t="n">
        <f aca="false">7491.3971-0.00058829*E1661+0.30565*L1661+54.6031*M1661+0.0137554*N1661-34.3283*V1661</f>
        <v>8980.5487221</v>
      </c>
      <c r="AK1661" s="30" t="n">
        <f aca="false">11611.58410651-152.38769329*I935+0.00324611*N935-2.92151591*V935-0.00770426*AA935-0.00077781*E935</f>
        <v>9191.33401893563</v>
      </c>
      <c r="AL1661" s="29" t="n">
        <f aca="false">2192.59+2373.87*I1661+0.0316653*N1661-15.7623*V1661+0.00202406*AA1661-0.000740146*E1661-0.00963493*(I1661*N1661)</f>
        <v>8919.38285025968</v>
      </c>
      <c r="AM1661" s="30" t="n">
        <f aca="false">5205.907083+122.0638992*I1661+13.609808*(N1661/1000)-1.245906883*AD1661+0.7746840854*AE1661-134.2474226*AC1661-1547.125689*IF(AND(B1661&gt;=DATE(2020,3,20),B1661&lt;=DATE(2020,6,26)),1,0)</f>
        <v>9102.0140232829</v>
      </c>
      <c r="AN1661" s="30" t="n">
        <f aca="false">IF(ISNUMBER(C1662),C1662,AN1662)-0.8328750492*(AD1663-AD1662)+3.274150872*(AE1663-AE1662)+0.7954612886*((IF(ISNUMBER(C1662),C1662,AN1662)-IF(ISNUMBER(C1661),C1661,AN1661))-(-0.8328750492*(AD1662-AD1661)+3.274150872*(AE1662-AE1661)))-1.394571582*AO1662+0.4181414112*AO1661</f>
        <v>8401.79384522437</v>
      </c>
      <c r="AP1661" s="31" t="n">
        <f aca="false">AQ1661+AR1660+'ARIMAX(1,1,1) Model'!$C$19*(AR1660-AR1659)+'ARIMAX(1,1,1) Model'!$C$20*AS1660</f>
        <v>8513.47495810387</v>
      </c>
      <c r="AQ1661" s="31" t="n">
        <f aca="false">'ARIMAX(1,1,1) Model'!$C$6*I1661+'ARIMAX(1,1,1) Model'!$C$7*N1661/1000+'ARIMAX(1,1,1) Model'!$C$8*AD1661+'ARIMAX(1,1,1) Model'!$C$9*AE1661+'ARIMAX(1,1,1) Model'!$C$10*AC1661+'ARIMAX(1,1,1) Model'!$C$11*IF(AND(B1661&gt;='ARIMAX(1,1,1) Model'!$C$25,B1661&lt;='ARIMAX(1,1,1) Model'!$C$26),1,0)+'ARIMAX(1,1,1) Model'!$C$12*E1661/1000+'ARIMAX(1,1,1) Model'!$C$13*V1661+'ARIMAX(1,1,1) Model'!$C$14*A1661+'ARIMAX(1,1,1) Model'!$C$15*SIN(2*PI()*A1661/'ARIMAX(1,1,1) Model'!$C$24)+'ARIMAX(1,1,1) Model'!$C$16*COS(2*PI()*A1661/'ARIMAX(1,1,1) Model'!$C$24)+'ARIMAX(1,1,1) Model'!$C$17*SIN(4*PI()*A1661/'ARIMAX(1,1,1) Model'!$C$24)+'ARIMAX(1,1,1) Model'!$C$18*COS(4*PI()*A1661/'ARIMAX(1,1,1) Model'!$C$24)</f>
        <v>2487.5552282374</v>
      </c>
      <c r="AR1661" s="31" t="n">
        <f aca="false">IF(ISNUMBER(C1661),C1661,AP1661)-AQ1661</f>
        <v>5829.4447717626</v>
      </c>
      <c r="AS1661" s="31" t="n">
        <f aca="false">IF(ISNUMBER(C1661),C1661-AP1661,0)</f>
        <v>-196.474958103865</v>
      </c>
      <c r="AT1661" s="32"/>
      <c r="AU1661" s="33"/>
      <c r="AV1661" s="33"/>
      <c r="AW1661" s="31"/>
      <c r="AX1661" s="31"/>
    </row>
    <row r="1662" customFormat="false" ht="16.5" hidden="false" customHeight="true" outlineLevel="0" collapsed="false">
      <c r="A1662" s="23" t="n">
        <v>1661</v>
      </c>
      <c r="B1662" s="24" t="n">
        <v>44897</v>
      </c>
      <c r="C1662" s="34" t="n">
        <v>8358</v>
      </c>
      <c r="D1662" s="25" t="n">
        <v>4029.99</v>
      </c>
      <c r="E1662" s="25" t="n">
        <v>209000</v>
      </c>
      <c r="F1662" s="25" t="n">
        <v>2208641.85714286</v>
      </c>
      <c r="G1662" s="25" t="n">
        <v>79.292</v>
      </c>
      <c r="H1662" s="25" t="n">
        <v>85.03</v>
      </c>
      <c r="I1662" s="25" t="n">
        <v>3.534</v>
      </c>
      <c r="J1662" s="25" t="n">
        <v>26336.304</v>
      </c>
      <c r="K1662" s="25" t="n">
        <v>507625</v>
      </c>
      <c r="L1662" s="25" t="n">
        <v>762</v>
      </c>
      <c r="M1662" s="25" t="n">
        <v>15.099</v>
      </c>
      <c r="N1662" s="25" t="n">
        <v>275638</v>
      </c>
      <c r="O1662" s="25" t="n">
        <v>17992.8</v>
      </c>
      <c r="P1662" s="25" t="n">
        <v>4698762</v>
      </c>
      <c r="Q1662" s="25" t="n">
        <v>630000</v>
      </c>
      <c r="R1662" s="25" t="n">
        <v>15617</v>
      </c>
      <c r="S1662" s="25" t="n">
        <v>16.505</v>
      </c>
      <c r="T1662" s="25" t="n">
        <v>153.9</v>
      </c>
      <c r="U1662" s="25" t="n">
        <v>11</v>
      </c>
      <c r="V1662" s="25" t="n">
        <v>94.1</v>
      </c>
      <c r="W1662" s="25" t="n">
        <v>124.00835</v>
      </c>
      <c r="X1662" s="25" t="n">
        <v>5.71428571428571</v>
      </c>
      <c r="Y1662" s="25" t="n">
        <v>5.94429111480713</v>
      </c>
      <c r="Z1662" s="25" t="n">
        <v>75.9640274047852</v>
      </c>
      <c r="AA1662" s="25" t="n">
        <v>332503</v>
      </c>
      <c r="AB1662" s="26" t="n">
        <v>29.47</v>
      </c>
      <c r="AC1662" s="27" t="n">
        <v>0</v>
      </c>
      <c r="AD1662" s="28" t="n">
        <v>109.6</v>
      </c>
      <c r="AE1662" s="28" t="n">
        <v>1.8</v>
      </c>
      <c r="AF1662" s="27"/>
      <c r="AG1662" s="29" t="n">
        <f aca="false">6753.47943187+0.36116788*I1662+0.01252571*N1662-22.85359542*V1662+0.00407811*AA1662-0.00067349*E1662</f>
        <v>9272.01852244592</v>
      </c>
      <c r="AH1662" s="29" t="n">
        <f aca="false">A1662*'Simple Linear Regression'!$B$18+'Simple Linear Regression'!$B$17</f>
        <v>9302.23094330523</v>
      </c>
      <c r="AI1662" s="29" t="n">
        <f aca="false">7491.3971+0.0137554*N1662-0.00058829*E1662-34.3283*V1662+0.30565*L1662+54.6031*M1662</f>
        <v>8987.0199121</v>
      </c>
      <c r="AJ1662" s="29" t="n">
        <f aca="false">7491.3971-0.00058829*E1662+0.30565*L1662+54.6031*M1662+0.0137554*N1662-34.3283*V1662</f>
        <v>8987.0199121</v>
      </c>
      <c r="AK1662" s="30" t="n">
        <f aca="false">11611.58410651-152.38769329*I936+0.00324611*N936-2.92151591*V936-0.00770426*AA936-0.00077781*E936</f>
        <v>9239.43126666723</v>
      </c>
      <c r="AL1662" s="29" t="n">
        <f aca="false">2192.59+2373.87*I1662+0.0316653*N1662-15.7623*V1662+0.00202406*AA1662-0.000740146*E1662-0.00963493*(I1662*N1662)</f>
        <v>8959.65909948844</v>
      </c>
      <c r="AM1662" s="30" t="n">
        <f aca="false">5205.907083+122.0638992*I1662+13.609808*(N1662/1000)-1.245906883*AD1662+0.7746840854*AE1662-134.2474226*AC1662-1547.125689*IF(AND(B1662&gt;=DATE(2020,3,20),B1662&lt;=DATE(2020,6,26)),1,0)</f>
        <v>9253.50419725372</v>
      </c>
      <c r="AN1662" s="30" t="n">
        <f aca="false">IF(ISNUMBER(C1663),C1663,AN1663)-0.8328750492*(AD1664-AD1663)+3.274150872*(AE1664-AE1663)+0.7954612886*((IF(ISNUMBER(C1663),C1663,AN1663)-IF(ISNUMBER(C1662),C1662,AN1662))-(-0.8328750492*(AD1663-AD1662)+3.274150872*(AE1663-AE1662)))-1.394571582*AO1663+0.4181414112*AO1662</f>
        <v>8102.88433567427</v>
      </c>
      <c r="AP1662" s="31" t="n">
        <f aca="false">AQ1662+AR1661+'ARIMAX(1,1,1) Model'!$C$19*(AR1661-AR1660)+'ARIMAX(1,1,1) Model'!$C$20*AS1661</f>
        <v>8609.773140339</v>
      </c>
      <c r="AQ1662" s="31" t="n">
        <f aca="false">'ARIMAX(1,1,1) Model'!$C$6*I1662+'ARIMAX(1,1,1) Model'!$C$7*N1662/1000+'ARIMAX(1,1,1) Model'!$C$8*AD1662+'ARIMAX(1,1,1) Model'!$C$9*AE1662+'ARIMAX(1,1,1) Model'!$C$10*AC1662+'ARIMAX(1,1,1) Model'!$C$11*IF(AND(B1662&gt;='ARIMAX(1,1,1) Model'!$C$25,B1662&lt;='ARIMAX(1,1,1) Model'!$C$26),1,0)+'ARIMAX(1,1,1) Model'!$C$12*E1662/1000+'ARIMAX(1,1,1) Model'!$C$13*V1662+'ARIMAX(1,1,1) Model'!$C$14*A1662+'ARIMAX(1,1,1) Model'!$C$15*SIN(2*PI()*A1662/'ARIMAX(1,1,1) Model'!$C$24)+'ARIMAX(1,1,1) Model'!$C$16*COS(2*PI()*A1662/'ARIMAX(1,1,1) Model'!$C$24)+'ARIMAX(1,1,1) Model'!$C$17*SIN(4*PI()*A1662/'ARIMAX(1,1,1) Model'!$C$24)+'ARIMAX(1,1,1) Model'!$C$18*COS(4*PI()*A1662/'ARIMAX(1,1,1) Model'!$C$24)</f>
        <v>2593.10049644145</v>
      </c>
      <c r="AR1662" s="31" t="n">
        <f aca="false">IF(ISNUMBER(C1662),C1662,AP1662)-AQ1662</f>
        <v>5764.89950355855</v>
      </c>
      <c r="AS1662" s="31" t="n">
        <f aca="false">IF(ISNUMBER(C1662),C1662-AP1662,0)</f>
        <v>-251.773140339004</v>
      </c>
      <c r="AT1662" s="32"/>
      <c r="AU1662" s="33"/>
      <c r="AV1662" s="33"/>
      <c r="AW1662" s="31"/>
      <c r="AX1662" s="31"/>
    </row>
    <row r="1663" customFormat="false" ht="16.5" hidden="false" customHeight="true" outlineLevel="0" collapsed="false">
      <c r="A1663" s="23" t="n">
        <v>1662</v>
      </c>
      <c r="B1663" s="24" t="n">
        <v>44904</v>
      </c>
      <c r="C1663" s="34" t="n">
        <v>8255</v>
      </c>
      <c r="D1663" s="25" t="n">
        <v>3954.382</v>
      </c>
      <c r="E1663" s="25" t="n">
        <v>209000</v>
      </c>
      <c r="F1663" s="25" t="n">
        <v>2047925.14285714</v>
      </c>
      <c r="G1663" s="25" t="n">
        <v>73.064</v>
      </c>
      <c r="H1663" s="25" t="n">
        <v>78.556</v>
      </c>
      <c r="I1663" s="25" t="n">
        <v>3.39</v>
      </c>
      <c r="J1663" s="25" t="n">
        <v>26336.304</v>
      </c>
      <c r="K1663" s="25" t="n">
        <v>507625</v>
      </c>
      <c r="L1663" s="25" t="n">
        <v>768</v>
      </c>
      <c r="M1663" s="25" t="n">
        <v>15.099</v>
      </c>
      <c r="N1663" s="25" t="n">
        <v>275638</v>
      </c>
      <c r="O1663" s="25" t="n">
        <v>18109.6</v>
      </c>
      <c r="P1663" s="25" t="n">
        <v>4698762</v>
      </c>
      <c r="Q1663" s="25" t="n">
        <v>630000</v>
      </c>
      <c r="R1663" s="25" t="n">
        <v>15617</v>
      </c>
      <c r="S1663" s="25" t="n">
        <v>16.505</v>
      </c>
      <c r="T1663" s="25" t="n">
        <v>153.9</v>
      </c>
      <c r="U1663" s="25" t="n">
        <v>11</v>
      </c>
      <c r="V1663" s="25" t="n">
        <v>92.5</v>
      </c>
      <c r="W1663" s="25" t="n">
        <v>122.95938</v>
      </c>
      <c r="X1663" s="25" t="n">
        <v>5.71428571428571</v>
      </c>
      <c r="Y1663" s="25" t="n">
        <v>5.94429111480713</v>
      </c>
      <c r="Z1663" s="25" t="n">
        <v>75.9640274047852</v>
      </c>
      <c r="AA1663" s="25" t="n">
        <v>332503</v>
      </c>
      <c r="AB1663" s="26" t="n">
        <v>28.92</v>
      </c>
      <c r="AC1663" s="27" t="n">
        <v>0</v>
      </c>
      <c r="AD1663" s="28" t="n">
        <v>99.2</v>
      </c>
      <c r="AE1663" s="28" t="n">
        <v>8.5</v>
      </c>
      <c r="AF1663" s="27"/>
      <c r="AG1663" s="29" t="n">
        <f aca="false">6753.47943187+0.36116788*I1663+0.01252571*N1663-22.85359542*V1663+0.00407811*AA1663-0.00067349*E1663</f>
        <v>9308.5322669432</v>
      </c>
      <c r="AH1663" s="29" t="n">
        <f aca="false">A1663*'Simple Linear Regression'!$B$18+'Simple Linear Regression'!$B$17</f>
        <v>9303.08398038914</v>
      </c>
      <c r="AI1663" s="29" t="n">
        <f aca="false">7491.3971+0.0137554*N1663-0.00058829*E1663-34.3283*V1663+0.30565*L1663+54.6031*M1663</f>
        <v>9043.7790921</v>
      </c>
      <c r="AJ1663" s="29" t="n">
        <f aca="false">7491.3971-0.00058829*E1663+0.30565*L1663+54.6031*M1663+0.0137554*N1663-34.3283*V1663</f>
        <v>9043.7790921</v>
      </c>
      <c r="AK1663" s="30" t="n">
        <f aca="false">11611.58410651-152.38769329*I937+0.00324611*N937-2.92151591*V937-0.00770426*AA937-0.00077781*E937</f>
        <v>9220.68582020664</v>
      </c>
      <c r="AL1663" s="29" t="n">
        <f aca="false">2192.59+2373.87*I1663+0.0316653*N1663-15.7623*V1663+0.00202406*AA1663-0.000740146*E1663-0.00963493*(I1663*N1663)</f>
        <v>9025.4699077774</v>
      </c>
      <c r="AM1663" s="30" t="n">
        <f aca="false">5205.907083+122.0638992*I1663+13.609808*(N1663/1000)-1.245906883*AD1663+0.7746840854*AE1663-134.2474226*AC1663-1547.125689*IF(AND(B1663&gt;=DATE(2020,3,20),B1663&lt;=DATE(2020,6,26)),1,0)</f>
        <v>9254.0748107243</v>
      </c>
      <c r="AN1663" s="30" t="n">
        <f aca="false">IF(ISNUMBER(C1664),C1664,AN1664)-0.8328750492*(AD1665-AD1664)+3.274150872*(AE1665-AE1664)+0.7954612886*((IF(ISNUMBER(C1664),C1664,AN1664)-IF(ISNUMBER(C1663),C1663,AN1663))-(-0.8328750492*(AD1664-AD1663)+3.274150872*(AE1664-AE1663)))-1.394571582*AO1664+0.4181414112*AO1663</f>
        <v>9053.72317363857</v>
      </c>
      <c r="AP1663" s="31" t="n">
        <f aca="false">AQ1663+AR1662+'ARIMAX(1,1,1) Model'!$C$19*(AR1662-AR1661)+'ARIMAX(1,1,1) Model'!$C$20*AS1662</f>
        <v>8570.12231994569</v>
      </c>
      <c r="AQ1663" s="31" t="n">
        <f aca="false">'ARIMAX(1,1,1) Model'!$C$6*I1663+'ARIMAX(1,1,1) Model'!$C$7*N1663/1000+'ARIMAX(1,1,1) Model'!$C$8*AD1663+'ARIMAX(1,1,1) Model'!$C$9*AE1663+'ARIMAX(1,1,1) Model'!$C$10*AC1663+'ARIMAX(1,1,1) Model'!$C$11*IF(AND(B1663&gt;='ARIMAX(1,1,1) Model'!$C$25,B1663&lt;='ARIMAX(1,1,1) Model'!$C$26),1,0)+'ARIMAX(1,1,1) Model'!$C$12*E1663/1000+'ARIMAX(1,1,1) Model'!$C$13*V1663+'ARIMAX(1,1,1) Model'!$C$14*A1663+'ARIMAX(1,1,1) Model'!$C$15*SIN(2*PI()*A1663/'ARIMAX(1,1,1) Model'!$C$24)+'ARIMAX(1,1,1) Model'!$C$16*COS(2*PI()*A1663/'ARIMAX(1,1,1) Model'!$C$24)+'ARIMAX(1,1,1) Model'!$C$17*SIN(4*PI()*A1663/'ARIMAX(1,1,1) Model'!$C$24)+'ARIMAX(1,1,1) Model'!$C$18*COS(4*PI()*A1663/'ARIMAX(1,1,1) Model'!$C$24)</f>
        <v>2584.9011759901</v>
      </c>
      <c r="AR1663" s="31" t="n">
        <f aca="false">IF(ISNUMBER(C1663),C1663,AP1663)-AQ1663</f>
        <v>5670.0988240099</v>
      </c>
      <c r="AS1663" s="31" t="n">
        <f aca="false">IF(ISNUMBER(C1663),C1663-AP1663,0)</f>
        <v>-315.122319945685</v>
      </c>
      <c r="AT1663" s="32"/>
      <c r="AU1663" s="33"/>
      <c r="AV1663" s="33"/>
      <c r="AW1663" s="31"/>
      <c r="AX1663" s="31"/>
    </row>
    <row r="1664" customFormat="false" ht="16.5" hidden="false" customHeight="true" outlineLevel="0" collapsed="false">
      <c r="A1664" s="23" t="n">
        <v>1663</v>
      </c>
      <c r="B1664" s="24" t="n">
        <v>44911</v>
      </c>
      <c r="C1664" s="34" t="n">
        <v>8714</v>
      </c>
      <c r="D1664" s="25" t="n">
        <v>3950.728</v>
      </c>
      <c r="E1664" s="25" t="n">
        <v>209000</v>
      </c>
      <c r="F1664" s="25" t="n">
        <v>2129013.28571429</v>
      </c>
      <c r="G1664" s="25" t="n">
        <v>75.124</v>
      </c>
      <c r="H1664" s="25" t="n">
        <v>80.802</v>
      </c>
      <c r="I1664" s="25" t="n">
        <v>3.239</v>
      </c>
      <c r="J1664" s="25" t="n">
        <v>26336.304</v>
      </c>
      <c r="K1664" s="25" t="n">
        <v>543990</v>
      </c>
      <c r="L1664" s="25" t="n">
        <v>768</v>
      </c>
      <c r="M1664" s="25" t="n">
        <v>14.583</v>
      </c>
      <c r="N1664" s="25" t="n">
        <v>280673</v>
      </c>
      <c r="O1664" s="25" t="n">
        <v>18109.6</v>
      </c>
      <c r="P1664" s="25" t="n">
        <v>4778704</v>
      </c>
      <c r="Q1664" s="25" t="n">
        <v>630000</v>
      </c>
      <c r="R1664" s="25" t="n">
        <v>15617</v>
      </c>
      <c r="S1664" s="25" t="n">
        <v>16.505</v>
      </c>
      <c r="T1664" s="25" t="n">
        <v>153.9</v>
      </c>
      <c r="U1664" s="25" t="n">
        <v>11</v>
      </c>
      <c r="V1664" s="25" t="n">
        <v>92.5</v>
      </c>
      <c r="W1664" s="25" t="n">
        <v>122.65072</v>
      </c>
      <c r="X1664" s="25" t="n">
        <v>5.71428571428571</v>
      </c>
      <c r="Y1664" s="25" t="n">
        <v>5.22854852676392</v>
      </c>
      <c r="Z1664" s="25" t="n">
        <v>75.9640274047852</v>
      </c>
      <c r="AA1664" s="25" t="n">
        <v>332503</v>
      </c>
      <c r="AB1664" s="26" t="n">
        <v>28.92</v>
      </c>
      <c r="AC1664" s="27" t="n">
        <v>0</v>
      </c>
      <c r="AD1664" s="28" t="n">
        <v>133.8</v>
      </c>
      <c r="AE1664" s="28" t="n">
        <v>3.3</v>
      </c>
      <c r="AF1664" s="27"/>
      <c r="AG1664" s="29" t="n">
        <f aca="false">6753.47943187+0.36116788*I1664+0.01252571*N1664-22.85359542*V1664+0.00407811*AA1664-0.00067349*E1664</f>
        <v>9371.54468044332</v>
      </c>
      <c r="AH1664" s="29" t="n">
        <f aca="false">A1664*'Simple Linear Regression'!$B$18+'Simple Linear Regression'!$B$17</f>
        <v>9303.93701747304</v>
      </c>
      <c r="AI1664" s="29" t="n">
        <f aca="false">7491.3971+0.0137554*N1664-0.00058829*E1664-34.3283*V1664+0.30565*L1664+54.6031*M1664</f>
        <v>9084.8623315</v>
      </c>
      <c r="AJ1664" s="29" t="n">
        <f aca="false">7491.3971-0.00058829*E1664+0.30565*L1664+54.6031*M1664+0.0137554*N1664-34.3283*V1664</f>
        <v>9084.8623315</v>
      </c>
      <c r="AK1664" s="30" t="n">
        <f aca="false">11611.58410651-152.38769329*I938+0.00324611*N938-2.92151591*V938-0.00770426*AA938-0.00077781*E938</f>
        <v>9105.19282074764</v>
      </c>
      <c r="AL1664" s="29" t="n">
        <f aca="false">2192.59+2373.87*I1664+0.0316653*N1664-15.7623*V1664+0.00202406*AA1664-0.000740146*E1664-0.00963493*(I1664*N1664)</f>
        <v>9070.33904622429</v>
      </c>
      <c r="AM1664" s="30" t="n">
        <f aca="false">5205.907083+122.0638992*I1664+13.609808*(N1664/1000)-1.245906883*AD1664+0.7746840854*AE1664-134.2474226*AC1664-1547.125689*IF(AND(B1664&gt;=DATE(2020,3,20),B1664&lt;=DATE(2020,6,26)),1,0)</f>
        <v>9257.03180982922</v>
      </c>
      <c r="AN1664" s="30" t="n">
        <f aca="false">IF(ISNUMBER(C1665),C1665,AN1665)-0.8328750492*(AD1666-AD1665)+3.274150872*(AE1666-AE1665)+0.7954612886*((IF(ISNUMBER(C1665),C1665,AN1665)-IF(ISNUMBER(C1664),C1664,AN1664))-(-0.8328750492*(AD1665-AD1664)+3.274150872*(AE1665-AE1664)))-1.394571582*AO1665+0.4181414112*AO1664</f>
        <v>9873.75637255218</v>
      </c>
      <c r="AP1664" s="31" t="n">
        <f aca="false">AQ1664+AR1663+'ARIMAX(1,1,1) Model'!$C$19*(AR1663-AR1662)+'ARIMAX(1,1,1) Model'!$C$20*AS1663</f>
        <v>8544.13855925244</v>
      </c>
      <c r="AQ1664" s="31" t="n">
        <f aca="false">'ARIMAX(1,1,1) Model'!$C$6*I1664+'ARIMAX(1,1,1) Model'!$C$7*N1664/1000+'ARIMAX(1,1,1) Model'!$C$8*AD1664+'ARIMAX(1,1,1) Model'!$C$9*AE1664+'ARIMAX(1,1,1) Model'!$C$10*AC1664+'ARIMAX(1,1,1) Model'!$C$11*IF(AND(B1664&gt;='ARIMAX(1,1,1) Model'!$C$25,B1664&lt;='ARIMAX(1,1,1) Model'!$C$26),1,0)+'ARIMAX(1,1,1) Model'!$C$12*E1664/1000+'ARIMAX(1,1,1) Model'!$C$13*V1664+'ARIMAX(1,1,1) Model'!$C$14*A1664+'ARIMAX(1,1,1) Model'!$C$15*SIN(2*PI()*A1664/'ARIMAX(1,1,1) Model'!$C$24)+'ARIMAX(1,1,1) Model'!$C$16*COS(2*PI()*A1664/'ARIMAX(1,1,1) Model'!$C$24)+'ARIMAX(1,1,1) Model'!$C$17*SIN(4*PI()*A1664/'ARIMAX(1,1,1) Model'!$C$24)+'ARIMAX(1,1,1) Model'!$C$18*COS(4*PI()*A1664/'ARIMAX(1,1,1) Model'!$C$24)</f>
        <v>2599.64940426878</v>
      </c>
      <c r="AR1664" s="31" t="n">
        <f aca="false">IF(ISNUMBER(C1664),C1664,AP1664)-AQ1664</f>
        <v>6114.35059573122</v>
      </c>
      <c r="AS1664" s="31" t="n">
        <f aca="false">IF(ISNUMBER(C1664),C1664-AP1664,0)</f>
        <v>169.861440747563</v>
      </c>
      <c r="AT1664" s="32"/>
      <c r="AU1664" s="33"/>
      <c r="AV1664" s="33"/>
      <c r="AW1664" s="31"/>
      <c r="AX1664" s="31"/>
    </row>
    <row r="1665" customFormat="false" ht="16.5" hidden="false" customHeight="true" outlineLevel="0" collapsed="false">
      <c r="A1665" s="23" t="n">
        <v>1664</v>
      </c>
      <c r="B1665" s="24" t="n">
        <v>44918</v>
      </c>
      <c r="C1665" s="34" t="n">
        <v>9327</v>
      </c>
      <c r="D1665" s="25" t="n">
        <v>3836.986</v>
      </c>
      <c r="E1665" s="25" t="n">
        <v>213000</v>
      </c>
      <c r="F1665" s="25" t="n">
        <v>2280531.85714286</v>
      </c>
      <c r="G1665" s="25" t="n">
        <v>77.278</v>
      </c>
      <c r="H1665" s="25" t="n">
        <v>80.678</v>
      </c>
      <c r="I1665" s="25" t="n">
        <v>3.12</v>
      </c>
      <c r="J1665" s="25" t="n">
        <v>26336.304</v>
      </c>
      <c r="K1665" s="25" t="n">
        <v>543990</v>
      </c>
      <c r="L1665" s="25" t="n">
        <v>768</v>
      </c>
      <c r="M1665" s="25" t="n">
        <v>14.583</v>
      </c>
      <c r="N1665" s="25" t="n">
        <v>280673</v>
      </c>
      <c r="O1665" s="25" t="n">
        <v>18109.6</v>
      </c>
      <c r="P1665" s="25" t="n">
        <v>4778704</v>
      </c>
      <c r="Q1665" s="25" t="n">
        <v>630000</v>
      </c>
      <c r="R1665" s="25" t="n">
        <v>15617</v>
      </c>
      <c r="S1665" s="25" t="n">
        <v>16.505</v>
      </c>
      <c r="T1665" s="25" t="n">
        <v>153.9</v>
      </c>
      <c r="U1665" s="25" t="n">
        <v>11</v>
      </c>
      <c r="V1665" s="25" t="n">
        <v>92.5</v>
      </c>
      <c r="W1665" s="25" t="n">
        <v>122.32914</v>
      </c>
      <c r="X1665" s="25" t="n">
        <v>5.71428571428571</v>
      </c>
      <c r="Y1665" s="25" t="n">
        <v>5.22854852676392</v>
      </c>
      <c r="Z1665" s="25" t="n">
        <v>75.9640274047852</v>
      </c>
      <c r="AA1665" s="25" t="n">
        <v>332503</v>
      </c>
      <c r="AB1665" s="26" t="n">
        <v>28.92</v>
      </c>
      <c r="AC1665" s="27" t="n">
        <v>0</v>
      </c>
      <c r="AD1665" s="28" t="n">
        <v>195.1</v>
      </c>
      <c r="AE1665" s="28" t="n">
        <v>0</v>
      </c>
      <c r="AF1665" s="27"/>
      <c r="AG1665" s="29" t="n">
        <f aca="false">6753.47943187+0.36116788*I1665+0.01252571*N1665-22.85359542*V1665+0.00407811*AA1665-0.00067349*E1665</f>
        <v>9368.8077414656</v>
      </c>
      <c r="AH1665" s="29" t="n">
        <f aca="false">A1665*'Simple Linear Regression'!$B$18+'Simple Linear Regression'!$B$17</f>
        <v>9304.79005455695</v>
      </c>
      <c r="AI1665" s="29" t="n">
        <f aca="false">7491.3971+0.0137554*N1665-0.00058829*E1665-34.3283*V1665+0.30565*L1665+54.6031*M1665</f>
        <v>9082.5091715</v>
      </c>
      <c r="AJ1665" s="29" t="n">
        <f aca="false">7491.3971-0.00058829*E1665+0.30565*L1665+54.6031*M1665+0.0137554*N1665-34.3283*V1665</f>
        <v>9082.5091715</v>
      </c>
      <c r="AK1665" s="30" t="n">
        <f aca="false">11611.58410651-152.38769329*I939+0.00324611*N939-2.92151591*V939-0.00770426*AA939-0.00077781*E939</f>
        <v>9064.47999607037</v>
      </c>
      <c r="AL1665" s="29" t="n">
        <f aca="false">2192.59+2373.87*I1665+0.0316653*N1665-15.7623*V1665+0.00202406*AA1665-0.000740146*E1665-0.00963493*(I1665*N1665)</f>
        <v>9106.6954324632</v>
      </c>
      <c r="AM1665" s="30" t="n">
        <f aca="false">5205.907083+122.0638992*I1665+13.609808*(N1665/1000)-1.245906883*AD1665+0.7746840854*AE1665-134.2474226*AC1665-1547.125689*IF(AND(B1665&gt;=DATE(2020,3,20),B1665&lt;=DATE(2020,6,26)),1,0)</f>
        <v>9163.5756564147</v>
      </c>
      <c r="AN1665" s="30" t="n">
        <f aca="false">IF(ISNUMBER(C1666),C1666,AN1666)-0.8328750492*(AD1667-AD1666)+3.274150872*(AE1667-AE1666)+0.7954612886*((IF(ISNUMBER(C1666),C1666,AN1666)-IF(ISNUMBER(C1665),C1665,AN1665))-(-0.8328750492*(AD1666-AD1665)+3.274150872*(AE1666-AE1665)))-1.394571582*AO1666+0.4181414112*AO1665</f>
        <v>6142.95426235607</v>
      </c>
      <c r="AP1665" s="31" t="n">
        <f aca="false">AQ1665+AR1664+'ARIMAX(1,1,1) Model'!$C$19*(AR1664-AR1663)+'ARIMAX(1,1,1) Model'!$C$20*AS1664</f>
        <v>8627.53403755713</v>
      </c>
      <c r="AQ1665" s="31" t="n">
        <f aca="false">'ARIMAX(1,1,1) Model'!$C$6*I1665+'ARIMAX(1,1,1) Model'!$C$7*N1665/1000+'ARIMAX(1,1,1) Model'!$C$8*AD1665+'ARIMAX(1,1,1) Model'!$C$9*AE1665+'ARIMAX(1,1,1) Model'!$C$10*AC1665+'ARIMAX(1,1,1) Model'!$C$11*IF(AND(B1665&gt;='ARIMAX(1,1,1) Model'!$C$25,B1665&lt;='ARIMAX(1,1,1) Model'!$C$26),1,0)+'ARIMAX(1,1,1) Model'!$C$12*E1665/1000+'ARIMAX(1,1,1) Model'!$C$13*V1665+'ARIMAX(1,1,1) Model'!$C$14*A1665+'ARIMAX(1,1,1) Model'!$C$15*SIN(2*PI()*A1665/'ARIMAX(1,1,1) Model'!$C$24)+'ARIMAX(1,1,1) Model'!$C$16*COS(2*PI()*A1665/'ARIMAX(1,1,1) Model'!$C$24)+'ARIMAX(1,1,1) Model'!$C$17*SIN(4*PI()*A1665/'ARIMAX(1,1,1) Model'!$C$24)+'ARIMAX(1,1,1) Model'!$C$18*COS(4*PI()*A1665/'ARIMAX(1,1,1) Model'!$C$24)</f>
        <v>2622.74431431724</v>
      </c>
      <c r="AR1665" s="31" t="n">
        <f aca="false">IF(ISNUMBER(C1665),C1665,AP1665)-AQ1665</f>
        <v>6704.25568568276</v>
      </c>
      <c r="AS1665" s="31" t="n">
        <f aca="false">IF(ISNUMBER(C1665),C1665-AP1665,0)</f>
        <v>699.465962442866</v>
      </c>
      <c r="AT1665" s="32"/>
      <c r="AU1665" s="33"/>
      <c r="AV1665" s="33"/>
      <c r="AW1665" s="31"/>
      <c r="AX1665" s="31"/>
    </row>
    <row r="1666" customFormat="false" ht="16.5" hidden="false" customHeight="true" outlineLevel="0" collapsed="false">
      <c r="A1666" s="23" t="n">
        <v>1665</v>
      </c>
      <c r="B1666" s="24" t="n">
        <v>44925</v>
      </c>
      <c r="C1666" s="34" t="n">
        <v>7514</v>
      </c>
      <c r="D1666" s="25" t="n">
        <v>3825.3125</v>
      </c>
      <c r="E1666" s="25" t="n">
        <v>205000</v>
      </c>
      <c r="F1666" s="25" t="n">
        <v>2106773.57142857</v>
      </c>
      <c r="G1666" s="25" t="n">
        <v>79.2325</v>
      </c>
      <c r="H1666" s="25" t="n">
        <v>81.8266666666667</v>
      </c>
      <c r="I1666" s="25" t="n">
        <v>3.091</v>
      </c>
      <c r="J1666" s="25" t="n">
        <v>26336.304</v>
      </c>
      <c r="K1666" s="25" t="n">
        <v>543990</v>
      </c>
      <c r="L1666" s="25" t="n">
        <v>768</v>
      </c>
      <c r="M1666" s="25" t="n">
        <v>14.583</v>
      </c>
      <c r="N1666" s="25" t="n">
        <v>280673</v>
      </c>
      <c r="O1666" s="25" t="n">
        <v>18109.6</v>
      </c>
      <c r="P1666" s="25" t="n">
        <v>4778704</v>
      </c>
      <c r="Q1666" s="25" t="n">
        <v>630000</v>
      </c>
      <c r="R1666" s="25" t="n">
        <v>15617</v>
      </c>
      <c r="S1666" s="25" t="n">
        <v>16.505</v>
      </c>
      <c r="T1666" s="25" t="n">
        <v>153.9</v>
      </c>
      <c r="U1666" s="25" t="n">
        <v>11</v>
      </c>
      <c r="V1666" s="25" t="n">
        <v>92.5</v>
      </c>
      <c r="W1666" s="25" t="n">
        <v>122.23244</v>
      </c>
      <c r="X1666" s="25" t="n">
        <v>5.71428571428571</v>
      </c>
      <c r="Y1666" s="25" t="n">
        <v>5.22854852676392</v>
      </c>
      <c r="Z1666" s="25" t="n">
        <v>75.9640274047852</v>
      </c>
      <c r="AA1666" s="25" t="n">
        <v>332503</v>
      </c>
      <c r="AB1666" s="26" t="n">
        <v>28.92</v>
      </c>
      <c r="AC1666" s="27" t="n">
        <v>1</v>
      </c>
      <c r="AD1666" s="28" t="n">
        <v>187.5</v>
      </c>
      <c r="AE1666" s="28" t="n">
        <v>1.1</v>
      </c>
      <c r="AF1666" s="27"/>
      <c r="AG1666" s="29" t="n">
        <f aca="false">6753.47943187+0.36116788*I1666+0.01252571*N1666-22.85359542*V1666+0.00407811*AA1666-0.00067349*E1666</f>
        <v>9374.18518759708</v>
      </c>
      <c r="AH1666" s="29" t="n">
        <f aca="false">A1666*'Simple Linear Regression'!$B$18+'Simple Linear Regression'!$B$17</f>
        <v>9305.64309164085</v>
      </c>
      <c r="AI1666" s="29" t="n">
        <f aca="false">7491.3971+0.0137554*N1666-0.00058829*E1666-34.3283*V1666+0.30565*L1666+54.6031*M1666</f>
        <v>9087.2154915</v>
      </c>
      <c r="AJ1666" s="29" t="n">
        <f aca="false">7491.3971-0.00058829*E1666+0.30565*L1666+54.6031*M1666+0.0137554*N1666-34.3283*V1666</f>
        <v>9087.2154915</v>
      </c>
      <c r="AK1666" s="30" t="n">
        <f aca="false">11611.58410651-152.38769329*I940+0.00324611*N940-2.92151591*V940-0.00770426*AA940-0.00077781*E940</f>
        <v>9069.74053530998</v>
      </c>
      <c r="AL1666" s="29" t="n">
        <f aca="false">2192.59+2373.87*I1666+0.0316653*N1666-15.7623*V1666+0.00202406*AA1666-0.000740146*E1666-0.00963493*(I1666*N1666)</f>
        <v>9122.19804699201</v>
      </c>
      <c r="AM1666" s="30" t="n">
        <f aca="false">5205.907083+122.0638992*I1666+13.609808*(N1666/1000)-1.245906883*AD1666+0.7746840854*AE1666-134.2474226*AC1666-1547.125689*IF(AND(B1666&gt;=DATE(2020,3,20),B1666&lt;=DATE(2020,6,26)),1,0)</f>
        <v>9036.10942554264</v>
      </c>
      <c r="AN1666" s="30" t="n">
        <f aca="false">IF(ISNUMBER(C1667),C1667,AN1667)-0.8328750492*(AD1668-AD1667)+3.274150872*(AE1668-AE1667)+0.7954612886*((IF(ISNUMBER(C1667),C1667,AN1667)-IF(ISNUMBER(C1666),C1666,AN1666))-(-0.8328750492*(AD1667-AD1666)+3.274150872*(AE1667-AE1666)))-1.394571582*AO1667+0.4181414112*AO1666</f>
        <v>7501.74015989969</v>
      </c>
      <c r="AP1666" s="31" t="n">
        <f aca="false">AQ1666+AR1665+'ARIMAX(1,1,1) Model'!$C$19*(AR1665-AR1664)+'ARIMAX(1,1,1) Model'!$C$20*AS1665</f>
        <v>8625.97817389164</v>
      </c>
      <c r="AQ1666" s="31" t="n">
        <f aca="false">'ARIMAX(1,1,1) Model'!$C$6*I1666+'ARIMAX(1,1,1) Model'!$C$7*N1666/1000+'ARIMAX(1,1,1) Model'!$C$8*AD1666+'ARIMAX(1,1,1) Model'!$C$9*AE1666+'ARIMAX(1,1,1) Model'!$C$10*AC1666+'ARIMAX(1,1,1) Model'!$C$11*IF(AND(B1666&gt;='ARIMAX(1,1,1) Model'!$C$25,B1666&lt;='ARIMAX(1,1,1) Model'!$C$26),1,0)+'ARIMAX(1,1,1) Model'!$C$12*E1666/1000+'ARIMAX(1,1,1) Model'!$C$13*V1666+'ARIMAX(1,1,1) Model'!$C$14*A1666+'ARIMAX(1,1,1) Model'!$C$15*SIN(2*PI()*A1666/'ARIMAX(1,1,1) Model'!$C$24)+'ARIMAX(1,1,1) Model'!$C$16*COS(2*PI()*A1666/'ARIMAX(1,1,1) Model'!$C$24)+'ARIMAX(1,1,1) Model'!$C$17*SIN(4*PI()*A1666/'ARIMAX(1,1,1) Model'!$C$24)+'ARIMAX(1,1,1) Model'!$C$18*COS(4*PI()*A1666/'ARIMAX(1,1,1) Model'!$C$24)</f>
        <v>2493.76583863702</v>
      </c>
      <c r="AR1666" s="31" t="n">
        <f aca="false">IF(ISNUMBER(C1666),C1666,AP1666)-AQ1666</f>
        <v>5020.23416136298</v>
      </c>
      <c r="AS1666" s="31" t="n">
        <f aca="false">IF(ISNUMBER(C1666),C1666-AP1666,0)</f>
        <v>-1111.97817389164</v>
      </c>
      <c r="AT1666" s="32"/>
      <c r="AU1666" s="33"/>
      <c r="AV1666" s="33"/>
      <c r="AW1666" s="31"/>
      <c r="AX1666" s="31"/>
    </row>
    <row r="1667" customFormat="false" ht="16.5" hidden="false" customHeight="true" outlineLevel="0" collapsed="false">
      <c r="A1667" s="23" t="n">
        <v>1666</v>
      </c>
      <c r="B1667" s="24" t="n">
        <v>44932</v>
      </c>
      <c r="C1667" s="34" t="n">
        <v>7558</v>
      </c>
      <c r="D1667" s="25" t="n">
        <v>3845.0725</v>
      </c>
      <c r="E1667" s="25" t="n">
        <v>205000</v>
      </c>
      <c r="F1667" s="25" t="n">
        <v>2089224.71428571</v>
      </c>
      <c r="G1667" s="25" t="n">
        <v>74.2675</v>
      </c>
      <c r="H1667" s="25" t="n">
        <v>77.2025</v>
      </c>
      <c r="I1667" s="25" t="n">
        <v>3.223</v>
      </c>
      <c r="J1667" s="25" t="n">
        <v>26336.304</v>
      </c>
      <c r="K1667" s="25" t="n">
        <v>543990</v>
      </c>
      <c r="L1667" s="25" t="n">
        <v>779</v>
      </c>
      <c r="M1667" s="25" t="n">
        <v>14.583</v>
      </c>
      <c r="N1667" s="25" t="n">
        <v>280673</v>
      </c>
      <c r="O1667" s="25" t="n">
        <v>18108</v>
      </c>
      <c r="P1667" s="25" t="n">
        <v>4778704</v>
      </c>
      <c r="Q1667" s="25" t="n">
        <v>630000</v>
      </c>
      <c r="R1667" s="25" t="n">
        <v>15617</v>
      </c>
      <c r="S1667" s="25" t="n">
        <v>16.505</v>
      </c>
      <c r="T1667" s="25" t="n">
        <v>153.9</v>
      </c>
      <c r="U1667" s="25" t="n">
        <v>11</v>
      </c>
      <c r="V1667" s="25" t="n">
        <v>90.3</v>
      </c>
      <c r="W1667" s="25" t="n">
        <v>121.711175</v>
      </c>
      <c r="X1667" s="25" t="n">
        <v>5.71428571428571</v>
      </c>
      <c r="Y1667" s="25" t="n">
        <v>5.22854852676392</v>
      </c>
      <c r="Z1667" s="25" t="n">
        <v>75.9640274047852</v>
      </c>
      <c r="AA1667" s="25" t="n">
        <v>332503</v>
      </c>
      <c r="AB1667" s="26" t="n">
        <v>29.3</v>
      </c>
      <c r="AC1667" s="27" t="n">
        <v>1</v>
      </c>
      <c r="AD1667" s="28" t="n">
        <v>99.3</v>
      </c>
      <c r="AE1667" s="28" t="n">
        <v>2.8</v>
      </c>
      <c r="AF1667" s="27"/>
      <c r="AG1667" s="29" t="n">
        <f aca="false">6753.47943187+0.36116788*I1667+0.01252571*N1667-22.85359542*V1667+0.00407811*AA1667-0.00067349*E1667</f>
        <v>9424.51077168124</v>
      </c>
      <c r="AH1667" s="29" t="n">
        <f aca="false">A1667*'Simple Linear Regression'!$B$18+'Simple Linear Regression'!$B$17</f>
        <v>9306.49612872475</v>
      </c>
      <c r="AI1667" s="29" t="n">
        <f aca="false">7491.3971+0.0137554*N1667-0.00058829*E1667-34.3283*V1667+0.30565*L1667+54.6031*M1667</f>
        <v>9166.0999015</v>
      </c>
      <c r="AJ1667" s="29" t="n">
        <f aca="false">7491.3971-0.00058829*E1667+0.30565*L1667+54.6031*M1667+0.0137554*N1667-34.3283*V1667</f>
        <v>9166.0999015</v>
      </c>
      <c r="AK1667" s="30" t="n">
        <f aca="false">11611.58410651-152.38769329*I941+0.00324611*N941-2.92151591*V941-0.00770426*AA941-0.00077781*E941</f>
        <v>9026.60501191732</v>
      </c>
      <c r="AL1667" s="29" t="n">
        <f aca="false">2192.59+2373.87*I1667+0.0316653*N1667-15.7623*V1667+0.00202406*AA1667-0.000740146*E1667-0.00963493*(I1667*N1667)</f>
        <v>9113.26300555053</v>
      </c>
      <c r="AM1667" s="30" t="n">
        <f aca="false">5205.907083+122.0638992*I1667+13.609808*(N1667/1000)-1.245906883*AD1667+0.7746840854*AE1667-134.2474226*AC1667-1547.125689*IF(AND(B1667&gt;=DATE(2020,3,20),B1667&lt;=DATE(2020,6,26)),1,0)</f>
        <v>9163.42781026282</v>
      </c>
      <c r="AN1667" s="30" t="n">
        <f aca="false">IF(ISNUMBER(C1668),C1668,AN1668)-0.8328750492*(AD1669-AD1668)+3.274150872*(AE1669-AE1668)+0.7954612886*((IF(ISNUMBER(C1668),C1668,AN1668)-IF(ISNUMBER(C1667),C1667,AN1667))-(-0.8328750492*(AD1668-AD1667)+3.274150872*(AE1668-AE1667)))-1.394571582*AO1668+0.4181414112*AO1667</f>
        <v>8466.85074232349</v>
      </c>
      <c r="AP1667" s="31" t="n">
        <f aca="false">AQ1667+AR1666+'ARIMAX(1,1,1) Model'!$C$19*(AR1666-AR1665)+'ARIMAX(1,1,1) Model'!$C$20*AS1666</f>
        <v>8206.12701523227</v>
      </c>
      <c r="AQ1667" s="31" t="n">
        <f aca="false">'ARIMAX(1,1,1) Model'!$C$6*I1667+'ARIMAX(1,1,1) Model'!$C$7*N1667/1000+'ARIMAX(1,1,1) Model'!$C$8*AD1667+'ARIMAX(1,1,1) Model'!$C$9*AE1667+'ARIMAX(1,1,1) Model'!$C$10*AC1667+'ARIMAX(1,1,1) Model'!$C$11*IF(AND(B1667&gt;='ARIMAX(1,1,1) Model'!$C$25,B1667&lt;='ARIMAX(1,1,1) Model'!$C$26),1,0)+'ARIMAX(1,1,1) Model'!$C$12*E1667/1000+'ARIMAX(1,1,1) Model'!$C$13*V1667+'ARIMAX(1,1,1) Model'!$C$14*A1667+'ARIMAX(1,1,1) Model'!$C$15*SIN(2*PI()*A1667/'ARIMAX(1,1,1) Model'!$C$24)+'ARIMAX(1,1,1) Model'!$C$16*COS(2*PI()*A1667/'ARIMAX(1,1,1) Model'!$C$24)+'ARIMAX(1,1,1) Model'!$C$17*SIN(4*PI()*A1667/'ARIMAX(1,1,1) Model'!$C$24)+'ARIMAX(1,1,1) Model'!$C$18*COS(4*PI()*A1667/'ARIMAX(1,1,1) Model'!$C$24)</f>
        <v>2349.26504771495</v>
      </c>
      <c r="AR1667" s="31" t="n">
        <f aca="false">IF(ISNUMBER(C1667),C1667,AP1667)-AQ1667</f>
        <v>5208.73495228505</v>
      </c>
      <c r="AS1667" s="31" t="n">
        <f aca="false">IF(ISNUMBER(C1667),C1667-AP1667,0)</f>
        <v>-648.12701523227</v>
      </c>
      <c r="AT1667" s="32"/>
      <c r="AU1667" s="33"/>
      <c r="AV1667" s="33"/>
      <c r="AW1667" s="31"/>
      <c r="AX1667" s="31"/>
    </row>
    <row r="1668" customFormat="false" ht="16.5" hidden="false" customHeight="true" outlineLevel="0" collapsed="false">
      <c r="A1668" s="23" t="n">
        <v>1667</v>
      </c>
      <c r="B1668" s="24" t="n">
        <v>44939</v>
      </c>
      <c r="C1668" s="34" t="n">
        <v>8054</v>
      </c>
      <c r="D1668" s="25" t="n">
        <v>3952.642</v>
      </c>
      <c r="E1668" s="25" t="n">
        <v>210000</v>
      </c>
      <c r="F1668" s="25" t="n">
        <v>2008804.28571429</v>
      </c>
      <c r="G1668" s="25" t="n">
        <v>77.096</v>
      </c>
      <c r="H1668" s="25" t="n">
        <v>80.606</v>
      </c>
      <c r="I1668" s="25" t="n">
        <v>3.259</v>
      </c>
      <c r="J1668" s="25" t="n">
        <v>26336.304</v>
      </c>
      <c r="K1668" s="25" t="n">
        <v>572428</v>
      </c>
      <c r="L1668" s="25" t="n">
        <v>779</v>
      </c>
      <c r="M1668" s="25" t="n">
        <v>14.583</v>
      </c>
      <c r="N1668" s="25" t="n">
        <v>280673</v>
      </c>
      <c r="O1668" s="25" t="n">
        <v>18108</v>
      </c>
      <c r="P1668" s="25" t="n">
        <v>4778704</v>
      </c>
      <c r="Q1668" s="25" t="n">
        <v>630000</v>
      </c>
      <c r="R1668" s="25" t="n">
        <v>15617</v>
      </c>
      <c r="S1668" s="25" t="n">
        <v>16.505</v>
      </c>
      <c r="T1668" s="25" t="n">
        <v>153.9</v>
      </c>
      <c r="U1668" s="25" t="n">
        <v>11</v>
      </c>
      <c r="V1668" s="25" t="n">
        <v>90.3</v>
      </c>
      <c r="W1668" s="25" t="n">
        <v>121.69455</v>
      </c>
      <c r="X1668" s="25" t="n">
        <v>5.71428571428571</v>
      </c>
      <c r="Y1668" s="25" t="n">
        <v>5.22854852676392</v>
      </c>
      <c r="Z1668" s="25" t="n">
        <v>75.9640274047852</v>
      </c>
      <c r="AA1668" s="25" t="n">
        <v>332503</v>
      </c>
      <c r="AB1668" s="26" t="n">
        <v>29.3</v>
      </c>
      <c r="AC1668" s="27" t="n">
        <v>0</v>
      </c>
      <c r="AD1668" s="28" t="n">
        <v>127.5</v>
      </c>
      <c r="AE1668" s="28" t="n">
        <v>1.3</v>
      </c>
      <c r="AF1668" s="27"/>
      <c r="AG1668" s="29" t="n">
        <f aca="false">6753.47943187+0.36116788*I1668+0.01252571*N1668-22.85359542*V1668+0.00407811*AA1668-0.00067349*E1668</f>
        <v>9421.15632372492</v>
      </c>
      <c r="AH1668" s="29" t="n">
        <f aca="false">A1668*'Simple Linear Regression'!$B$18+'Simple Linear Regression'!$B$17</f>
        <v>9307.34916580866</v>
      </c>
      <c r="AI1668" s="29" t="n">
        <f aca="false">7491.3971+0.0137554*N1668-0.00058829*E1668-34.3283*V1668+0.30565*L1668+54.6031*M1668</f>
        <v>9163.1584515</v>
      </c>
      <c r="AJ1668" s="29" t="n">
        <f aca="false">7491.3971-0.00058829*E1668+0.30565*L1668+54.6031*M1668+0.0137554*N1668-34.3283*V1668</f>
        <v>9163.1584515</v>
      </c>
      <c r="AK1668" s="30" t="n">
        <f aca="false">11611.58410651-152.38769329*I942+0.00324611*N942-2.92151591*V942-0.00770426*AA942-0.00077781*E942</f>
        <v>9015.20135034546</v>
      </c>
      <c r="AL1668" s="29" t="n">
        <f aca="false">2192.59+2373.87*I1668+0.0316653*N1668-15.7623*V1668+0.00202406*AA1668-0.000740146*E1668-0.00963493*(I1668*N1668)</f>
        <v>9097.66806606649</v>
      </c>
      <c r="AM1668" s="30" t="n">
        <f aca="false">5205.907083+122.0638992*I1668+13.609808*(N1668/1000)-1.245906883*AD1668+0.7746840854*AE1668-134.2474226*AC1668-1547.125689*IF(AND(B1668&gt;=DATE(2020,3,20),B1668&lt;=DATE(2020,6,26)),1,0)</f>
        <v>9265.77293300532</v>
      </c>
      <c r="AN1668" s="30" t="n">
        <f aca="false">IF(ISNUMBER(C1669),C1669,AN1669)-0.8328750492*(AD1670-AD1669)+3.274150872*(AE1670-AE1669)+0.7954612886*((IF(ISNUMBER(C1669),C1669,AN1669)-IF(ISNUMBER(C1668),C1668,AN1668))-(-0.8328750492*(AD1669-AD1668)+3.274150872*(AE1669-AE1668)))-1.394571582*AO1669+0.4181414112*AO1668</f>
        <v>8181.79463725665</v>
      </c>
      <c r="AP1668" s="31" t="n">
        <f aca="false">AQ1668+AR1667+'ARIMAX(1,1,1) Model'!$C$19*(AR1667-AR1666)+'ARIMAX(1,1,1) Model'!$C$20*AS1667</f>
        <v>8248.80423638113</v>
      </c>
      <c r="AQ1668" s="31" t="n">
        <f aca="false">'ARIMAX(1,1,1) Model'!$C$6*I1668+'ARIMAX(1,1,1) Model'!$C$7*N1668/1000+'ARIMAX(1,1,1) Model'!$C$8*AD1668+'ARIMAX(1,1,1) Model'!$C$9*AE1668+'ARIMAX(1,1,1) Model'!$C$10*AC1668+'ARIMAX(1,1,1) Model'!$C$11*IF(AND(B1668&gt;='ARIMAX(1,1,1) Model'!$C$25,B1668&lt;='ARIMAX(1,1,1) Model'!$C$26),1,0)+'ARIMAX(1,1,1) Model'!$C$12*E1668/1000+'ARIMAX(1,1,1) Model'!$C$13*V1668+'ARIMAX(1,1,1) Model'!$C$14*A1668+'ARIMAX(1,1,1) Model'!$C$15*SIN(2*PI()*A1668/'ARIMAX(1,1,1) Model'!$C$24)+'ARIMAX(1,1,1) Model'!$C$16*COS(2*PI()*A1668/'ARIMAX(1,1,1) Model'!$C$24)+'ARIMAX(1,1,1) Model'!$C$17*SIN(4*PI()*A1668/'ARIMAX(1,1,1) Model'!$C$24)+'ARIMAX(1,1,1) Model'!$C$18*COS(4*PI()*A1668/'ARIMAX(1,1,1) Model'!$C$24)</f>
        <v>2438.31606702971</v>
      </c>
      <c r="AR1668" s="31" t="n">
        <f aca="false">IF(ISNUMBER(C1668),C1668,AP1668)-AQ1668</f>
        <v>5615.68393297029</v>
      </c>
      <c r="AS1668" s="31" t="n">
        <f aca="false">IF(ISNUMBER(C1668),C1668-AP1668,0)</f>
        <v>-194.804236381129</v>
      </c>
      <c r="AT1668" s="32"/>
      <c r="AU1668" s="33"/>
      <c r="AV1668" s="33"/>
      <c r="AW1668" s="31"/>
      <c r="AX1668" s="31"/>
    </row>
    <row r="1669" customFormat="false" ht="16.5" hidden="false" customHeight="true" outlineLevel="0" collapsed="false">
      <c r="A1669" s="23" t="n">
        <v>1668</v>
      </c>
      <c r="B1669" s="24" t="n">
        <v>44946</v>
      </c>
      <c r="C1669" s="34" t="n">
        <v>8142</v>
      </c>
      <c r="D1669" s="25" t="n">
        <v>3947.8225</v>
      </c>
      <c r="E1669" s="25" t="n">
        <v>204000</v>
      </c>
      <c r="F1669" s="25" t="n">
        <v>1950098.57142857</v>
      </c>
      <c r="G1669" s="25" t="n">
        <v>80.34</v>
      </c>
      <c r="H1669" s="25" t="n">
        <v>84.57</v>
      </c>
      <c r="I1669" s="25" t="n">
        <v>3.31</v>
      </c>
      <c r="J1669" s="25" t="n">
        <v>26336.304</v>
      </c>
      <c r="K1669" s="25" t="n">
        <v>572428</v>
      </c>
      <c r="L1669" s="25" t="n">
        <v>779</v>
      </c>
      <c r="M1669" s="25" t="n">
        <v>13.874</v>
      </c>
      <c r="N1669" s="25" t="n">
        <v>258728</v>
      </c>
      <c r="O1669" s="25" t="n">
        <v>18108</v>
      </c>
      <c r="P1669" s="25" t="n">
        <v>4778704</v>
      </c>
      <c r="Q1669" s="25" t="n">
        <v>630000</v>
      </c>
      <c r="R1669" s="25" t="n">
        <v>15617</v>
      </c>
      <c r="S1669" s="25" t="n">
        <v>16.505</v>
      </c>
      <c r="T1669" s="25" t="n">
        <v>153.9</v>
      </c>
      <c r="U1669" s="25" t="n">
        <v>11</v>
      </c>
      <c r="V1669" s="25" t="n">
        <v>90.3</v>
      </c>
      <c r="W1669" s="25" t="n">
        <v>119.82992</v>
      </c>
      <c r="X1669" s="25" t="n">
        <v>5.71428571428571</v>
      </c>
      <c r="Y1669" s="25" t="n">
        <v>4.99346923828125</v>
      </c>
      <c r="Z1669" s="25" t="n">
        <v>80.2129821777344</v>
      </c>
      <c r="AA1669" s="25" t="n">
        <v>332503</v>
      </c>
      <c r="AB1669" s="26" t="n">
        <v>29.3</v>
      </c>
      <c r="AC1669" s="27" t="n">
        <v>0</v>
      </c>
      <c r="AD1669" s="28" t="n">
        <v>135.4</v>
      </c>
      <c r="AE1669" s="28" t="n">
        <v>2</v>
      </c>
      <c r="AF1669" s="27"/>
      <c r="AG1669" s="29" t="n">
        <f aca="false">6753.47943187+0.36116788*I1669+0.01252571*N1669-22.85359542*V1669+0.00407811*AA1669-0.00067349*E1669</f>
        <v>9150.3389773368</v>
      </c>
      <c r="AH1669" s="29" t="n">
        <f aca="false">A1669*'Simple Linear Regression'!$B$18+'Simple Linear Regression'!$B$17</f>
        <v>9308.20220289256</v>
      </c>
      <c r="AI1669" s="29" t="n">
        <f aca="false">7491.3971+0.0137554*N1669-0.00058829*E1669-34.3283*V1669+0.30565*L1669+54.6031*M1669</f>
        <v>8826.1123406</v>
      </c>
      <c r="AJ1669" s="29" t="n">
        <f aca="false">7491.3971-0.00058829*E1669+0.30565*L1669+54.6031*M1669+0.0137554*N1669-34.3283*V1669</f>
        <v>8826.1123406</v>
      </c>
      <c r="AK1669" s="30" t="n">
        <f aca="false">11611.58410651-152.38769329*I943+0.00324611*N943-2.92151591*V943-0.00770426*AA943-0.00077781*E943</f>
        <v>9030.42939047044</v>
      </c>
      <c r="AL1669" s="29" t="n">
        <f aca="false">2192.59+2373.87*I1669+0.0316653*N1669-15.7623*V1669+0.00202406*AA1669-0.000740146*E1669-0.00963493*(I1669*N1669)</f>
        <v>9090.2253670576</v>
      </c>
      <c r="AM1669" s="30" t="n">
        <f aca="false">5205.907083+122.0638992*I1669+13.609808*(N1669/1000)-1.245906883*AD1669+0.7746840854*AE1669-134.2474226*AC1669-1547.125689*IF(AND(B1669&gt;=DATE(2020,3,20),B1669&lt;=DATE(2020,6,26)),1,0)</f>
        <v>8964.0305697886</v>
      </c>
      <c r="AN1669" s="30" t="n">
        <f aca="false">IF(ISNUMBER(C1670),C1670,AN1670)-0.8328750492*(AD1671-AD1670)+3.274150872*(AE1671-AE1670)+0.7954612886*((IF(ISNUMBER(C1670),C1670,AN1670)-IF(ISNUMBER(C1669),C1669,AN1669))-(-0.8328750492*(AD1670-AD1669)+3.274150872*(AE1670-AE1669)))-1.394571582*AO1670+0.4181414112*AO1669</f>
        <v>8786.08895293486</v>
      </c>
      <c r="AP1669" s="31" t="n">
        <f aca="false">AQ1669+AR1668+'ARIMAX(1,1,1) Model'!$C$19*(AR1668-AR1667)+'ARIMAX(1,1,1) Model'!$C$20*AS1668</f>
        <v>8234.09797398124</v>
      </c>
      <c r="AQ1669" s="31" t="n">
        <f aca="false">'ARIMAX(1,1,1) Model'!$C$6*I1669+'ARIMAX(1,1,1) Model'!$C$7*N1669/1000+'ARIMAX(1,1,1) Model'!$C$8*AD1669+'ARIMAX(1,1,1) Model'!$C$9*AE1669+'ARIMAX(1,1,1) Model'!$C$10*AC1669+'ARIMAX(1,1,1) Model'!$C$11*IF(AND(B1669&gt;='ARIMAX(1,1,1) Model'!$C$25,B1669&lt;='ARIMAX(1,1,1) Model'!$C$26),1,0)+'ARIMAX(1,1,1) Model'!$C$12*E1669/1000+'ARIMAX(1,1,1) Model'!$C$13*V1669+'ARIMAX(1,1,1) Model'!$C$14*A1669+'ARIMAX(1,1,1) Model'!$C$15*SIN(2*PI()*A1669/'ARIMAX(1,1,1) Model'!$C$24)+'ARIMAX(1,1,1) Model'!$C$16*COS(2*PI()*A1669/'ARIMAX(1,1,1) Model'!$C$24)+'ARIMAX(1,1,1) Model'!$C$17*SIN(4*PI()*A1669/'ARIMAX(1,1,1) Model'!$C$24)+'ARIMAX(1,1,1) Model'!$C$18*COS(4*PI()*A1669/'ARIMAX(1,1,1) Model'!$C$24)</f>
        <v>2403.38356115198</v>
      </c>
      <c r="AR1669" s="31" t="n">
        <f aca="false">IF(ISNUMBER(C1669),C1669,AP1669)-AQ1669</f>
        <v>5738.61643884802</v>
      </c>
      <c r="AS1669" s="31" t="n">
        <f aca="false">IF(ISNUMBER(C1669),C1669-AP1669,0)</f>
        <v>-92.0979739812356</v>
      </c>
      <c r="AT1669" s="32"/>
      <c r="AU1669" s="33"/>
      <c r="AV1669" s="33"/>
      <c r="AW1669" s="31"/>
      <c r="AX1669" s="31"/>
    </row>
    <row r="1670" customFormat="false" ht="16.5" hidden="false" customHeight="true" outlineLevel="0" collapsed="false">
      <c r="A1670" s="23" t="n">
        <v>1669</v>
      </c>
      <c r="B1670" s="24" t="n">
        <v>44953</v>
      </c>
      <c r="C1670" s="34" t="n">
        <v>8491</v>
      </c>
      <c r="D1670" s="25" t="n">
        <v>4036.794</v>
      </c>
      <c r="E1670" s="25" t="n">
        <v>204000</v>
      </c>
      <c r="F1670" s="25" t="n">
        <v>1891369.71428571</v>
      </c>
      <c r="G1670" s="25" t="n">
        <v>80.326</v>
      </c>
      <c r="H1670" s="25" t="n">
        <v>85.904</v>
      </c>
      <c r="I1670" s="25" t="n">
        <v>3.415</v>
      </c>
      <c r="J1670" s="25" t="n">
        <v>26336.304</v>
      </c>
      <c r="K1670" s="25" t="n">
        <v>572428</v>
      </c>
      <c r="L1670" s="25" t="n">
        <v>779</v>
      </c>
      <c r="M1670" s="25" t="n">
        <v>13.874</v>
      </c>
      <c r="N1670" s="25" t="n">
        <v>258728</v>
      </c>
      <c r="O1670" s="25" t="n">
        <v>18108</v>
      </c>
      <c r="P1670" s="25" t="n">
        <v>4778704</v>
      </c>
      <c r="Q1670" s="25" t="n">
        <v>630000</v>
      </c>
      <c r="R1670" s="25" t="n">
        <v>15617</v>
      </c>
      <c r="S1670" s="25" t="n">
        <v>16.505</v>
      </c>
      <c r="T1670" s="25" t="n">
        <v>153.9</v>
      </c>
      <c r="U1670" s="25" t="n">
        <v>11</v>
      </c>
      <c r="V1670" s="25" t="n">
        <v>90.3</v>
      </c>
      <c r="W1670" s="25" t="n">
        <v>119.311725</v>
      </c>
      <c r="X1670" s="25" t="n">
        <v>5.71428571428571</v>
      </c>
      <c r="Y1670" s="25" t="n">
        <v>4.99346923828125</v>
      </c>
      <c r="Z1670" s="25" t="n">
        <v>80.2129821777344</v>
      </c>
      <c r="AA1670" s="25" t="n">
        <v>332503</v>
      </c>
      <c r="AB1670" s="26" t="n">
        <v>29.3</v>
      </c>
      <c r="AC1670" s="27" t="n">
        <v>0</v>
      </c>
      <c r="AD1670" s="28" t="n">
        <v>167.9</v>
      </c>
      <c r="AE1670" s="28" t="n">
        <v>0</v>
      </c>
      <c r="AF1670" s="27"/>
      <c r="AG1670" s="29" t="n">
        <f aca="false">6753.47943187+0.36116788*I1670+0.01252571*N1670-22.85359542*V1670+0.00407811*AA1670-0.00067349*E1670</f>
        <v>9150.3768999642</v>
      </c>
      <c r="AH1670" s="29" t="n">
        <f aca="false">A1670*'Simple Linear Regression'!$B$18+'Simple Linear Regression'!$B$17</f>
        <v>9309.05523997647</v>
      </c>
      <c r="AI1670" s="29" t="n">
        <f aca="false">7491.3971+0.0137554*N1670-0.00058829*E1670-34.3283*V1670+0.30565*L1670+54.6031*M1670</f>
        <v>8826.1123406</v>
      </c>
      <c r="AJ1670" s="29" t="n">
        <f aca="false">7491.3971-0.00058829*E1670+0.30565*L1670+54.6031*M1670+0.0137554*N1670-34.3283*V1670</f>
        <v>8826.1123406</v>
      </c>
      <c r="AK1670" s="30" t="n">
        <f aca="false">11611.58410651-152.38769329*I944+0.00324611*N944-2.92151591*V944-0.00770426*AA944-0.00077781*E944</f>
        <v>9020.92108360139</v>
      </c>
      <c r="AL1670" s="29" t="n">
        <f aca="false">2192.59+2373.87*I1670+0.0316653*N1670-15.7623*V1670+0.00202406*AA1670-0.000740146*E1670-0.00963493*(I1670*N1670)</f>
        <v>9077.7349693084</v>
      </c>
      <c r="AM1670" s="30" t="n">
        <f aca="false">5205.907083+122.0638992*I1670+13.609808*(N1670/1000)-1.245906883*AD1670+0.7746840854*AE1670-134.2474226*AC1670-1547.125689*IF(AND(B1670&gt;=DATE(2020,3,20),B1670&lt;=DATE(2020,6,26)),1,0)</f>
        <v>8934.8059373363</v>
      </c>
      <c r="AN1670" s="30" t="n">
        <f aca="false">IF(ISNUMBER(C1671),C1671,AN1671)-0.8328750492*(AD1672-AD1671)+3.274150872*(AE1672-AE1671)+0.7954612886*((IF(ISNUMBER(C1671),C1671,AN1671)-IF(ISNUMBER(C1670),C1670,AN1670))-(-0.8328750492*(AD1671-AD1670)+3.274150872*(AE1671-AE1670)))-1.394571582*AO1671+0.4181414112*AO1670</f>
        <v>8425.32518172898</v>
      </c>
      <c r="AP1670" s="31" t="n">
        <f aca="false">AQ1670+AR1669+'ARIMAX(1,1,1) Model'!$C$19*(AR1669-AR1668)+'ARIMAX(1,1,1) Model'!$C$20*AS1669</f>
        <v>8218.40150517792</v>
      </c>
      <c r="AQ1670" s="31" t="n">
        <f aca="false">'ARIMAX(1,1,1) Model'!$C$6*I1670+'ARIMAX(1,1,1) Model'!$C$7*N1670/1000+'ARIMAX(1,1,1) Model'!$C$8*AD1670+'ARIMAX(1,1,1) Model'!$C$9*AE1670+'ARIMAX(1,1,1) Model'!$C$10*AC1670+'ARIMAX(1,1,1) Model'!$C$11*IF(AND(B1670&gt;='ARIMAX(1,1,1) Model'!$C$25,B1670&lt;='ARIMAX(1,1,1) Model'!$C$26),1,0)+'ARIMAX(1,1,1) Model'!$C$12*E1670/1000+'ARIMAX(1,1,1) Model'!$C$13*V1670+'ARIMAX(1,1,1) Model'!$C$14*A1670+'ARIMAX(1,1,1) Model'!$C$15*SIN(2*PI()*A1670/'ARIMAX(1,1,1) Model'!$C$24)+'ARIMAX(1,1,1) Model'!$C$16*COS(2*PI()*A1670/'ARIMAX(1,1,1) Model'!$C$24)+'ARIMAX(1,1,1) Model'!$C$17*SIN(4*PI()*A1670/'ARIMAX(1,1,1) Model'!$C$24)+'ARIMAX(1,1,1) Model'!$C$18*COS(4*PI()*A1670/'ARIMAX(1,1,1) Model'!$C$24)</f>
        <v>2384.89939119032</v>
      </c>
      <c r="AR1670" s="31" t="n">
        <f aca="false">IF(ISNUMBER(C1670),C1670,AP1670)-AQ1670</f>
        <v>6106.10060880968</v>
      </c>
      <c r="AS1670" s="31" t="n">
        <f aca="false">IF(ISNUMBER(C1670),C1670-AP1670,0)</f>
        <v>272.598494822079</v>
      </c>
      <c r="AT1670" s="32"/>
      <c r="AU1670" s="33"/>
      <c r="AV1670" s="33"/>
      <c r="AW1670" s="31"/>
      <c r="AX1670" s="31"/>
    </row>
    <row r="1671" customFormat="false" ht="16.5" hidden="false" customHeight="true" outlineLevel="0" collapsed="false">
      <c r="A1671" s="23" t="n">
        <v>1670</v>
      </c>
      <c r="B1671" s="24" t="n">
        <v>44960</v>
      </c>
      <c r="C1671" s="34" t="n">
        <v>8428</v>
      </c>
      <c r="D1671" s="25" t="n">
        <v>4105.964</v>
      </c>
      <c r="E1671" s="25" t="n">
        <v>200000</v>
      </c>
      <c r="F1671" s="25" t="n">
        <v>1859885.57142857</v>
      </c>
      <c r="G1671" s="25" t="n">
        <v>76.506</v>
      </c>
      <c r="H1671" s="25" t="n">
        <v>81.87</v>
      </c>
      <c r="I1671" s="25" t="n">
        <v>3.489</v>
      </c>
      <c r="J1671" s="25" t="n">
        <v>26336.304</v>
      </c>
      <c r="K1671" s="25" t="n">
        <v>572428</v>
      </c>
      <c r="L1671" s="25" t="n">
        <v>779</v>
      </c>
      <c r="M1671" s="25" t="n">
        <v>13.874</v>
      </c>
      <c r="N1671" s="25" t="n">
        <v>258728</v>
      </c>
      <c r="O1671" s="25" t="n">
        <v>18108</v>
      </c>
      <c r="P1671" s="25" t="n">
        <v>4778704</v>
      </c>
      <c r="Q1671" s="25" t="n">
        <v>630000</v>
      </c>
      <c r="R1671" s="25" t="n">
        <v>15617</v>
      </c>
      <c r="S1671" s="25" t="n">
        <v>16.505</v>
      </c>
      <c r="T1671" s="25" t="n">
        <v>153.9</v>
      </c>
      <c r="U1671" s="25" t="n">
        <v>11</v>
      </c>
      <c r="V1671" s="25" t="n">
        <v>90.3</v>
      </c>
      <c r="W1671" s="25" t="n">
        <v>119.03022</v>
      </c>
      <c r="X1671" s="25" t="n">
        <v>5.71428571428571</v>
      </c>
      <c r="Y1671" s="25" t="n">
        <v>4.99346923828125</v>
      </c>
      <c r="Z1671" s="25" t="n">
        <v>80.2129821777344</v>
      </c>
      <c r="AA1671" s="25" t="n">
        <v>332503</v>
      </c>
      <c r="AB1671" s="26" t="n">
        <v>29.3</v>
      </c>
      <c r="AC1671" s="27" t="n">
        <v>0</v>
      </c>
      <c r="AD1671" s="28" t="n">
        <v>180.6</v>
      </c>
      <c r="AE1671" s="28" t="n">
        <v>0.4</v>
      </c>
      <c r="AF1671" s="27"/>
      <c r="AG1671" s="29" t="n">
        <f aca="false">6753.47943187+0.36116788*I1671+0.01252571*N1671-22.85359542*V1671+0.00407811*AA1671-0.00067349*E1671</f>
        <v>9153.09758638732</v>
      </c>
      <c r="AH1671" s="29" t="n">
        <f aca="false">A1671*'Simple Linear Regression'!$B$18+'Simple Linear Regression'!$B$17</f>
        <v>9309.90827706037</v>
      </c>
      <c r="AI1671" s="29" t="n">
        <f aca="false">7491.3971+0.0137554*N1671-0.00058829*E1671-34.3283*V1671+0.30565*L1671+54.6031*M1671</f>
        <v>8828.4655006</v>
      </c>
      <c r="AJ1671" s="29" t="n">
        <f aca="false">7491.3971-0.00058829*E1671+0.30565*L1671+54.6031*M1671+0.0137554*N1671-34.3283*V1671</f>
        <v>8828.4655006</v>
      </c>
      <c r="AK1671" s="30" t="n">
        <f aca="false">11611.58410651-152.38769329*I945+0.00324611*N945-2.92151591*V945-0.00770426*AA945-0.00077781*E945</f>
        <v>8997.51079304914</v>
      </c>
      <c r="AL1671" s="29" t="n">
        <f aca="false">2192.59+2373.87*I1671+0.0316653*N1671-15.7623*V1671+0.00202406*AA1671-0.000740146*E1671-0.00963493*(I1671*N1671)</f>
        <v>9071.89279679944</v>
      </c>
      <c r="AM1671" s="30" t="n">
        <f aca="false">5205.907083+122.0638992*I1671+13.609808*(N1671/1000)-1.245906883*AD1671+0.7746840854*AE1671-134.2474226*AC1671-1547.125689*IF(AND(B1671&gt;=DATE(2020,3,20),B1671&lt;=DATE(2020,6,26)),1,0)</f>
        <v>8928.32552209716</v>
      </c>
      <c r="AN1671" s="30" t="n">
        <f aca="false">IF(ISNUMBER(C1672),C1672,AN1672)-0.8328750492*(AD1673-AD1672)+3.274150872*(AE1673-AE1672)+0.7954612886*((IF(ISNUMBER(C1672),C1672,AN1672)-IF(ISNUMBER(C1671),C1671,AN1671))-(-0.8328750492*(AD1672-AD1671)+3.274150872*(AE1672-AE1671)))-1.394571582*AO1672+0.4181414112*AO1671</f>
        <v>8130.2249107511</v>
      </c>
      <c r="AP1671" s="31" t="n">
        <f aca="false">AQ1671+AR1670+'ARIMAX(1,1,1) Model'!$C$19*(AR1670-AR1669)+'ARIMAX(1,1,1) Model'!$C$20*AS1670</f>
        <v>8275.77111243379</v>
      </c>
      <c r="AQ1671" s="31" t="n">
        <f aca="false">'ARIMAX(1,1,1) Model'!$C$6*I1671+'ARIMAX(1,1,1) Model'!$C$7*N1671/1000+'ARIMAX(1,1,1) Model'!$C$8*AD1671+'ARIMAX(1,1,1) Model'!$C$9*AE1671+'ARIMAX(1,1,1) Model'!$C$10*AC1671+'ARIMAX(1,1,1) Model'!$C$11*IF(AND(B1671&gt;='ARIMAX(1,1,1) Model'!$C$25,B1671&lt;='ARIMAX(1,1,1) Model'!$C$26),1,0)+'ARIMAX(1,1,1) Model'!$C$12*E1671/1000+'ARIMAX(1,1,1) Model'!$C$13*V1671+'ARIMAX(1,1,1) Model'!$C$14*A1671+'ARIMAX(1,1,1) Model'!$C$15*SIN(2*PI()*A1671/'ARIMAX(1,1,1) Model'!$C$24)+'ARIMAX(1,1,1) Model'!$C$16*COS(2*PI()*A1671/'ARIMAX(1,1,1) Model'!$C$24)+'ARIMAX(1,1,1) Model'!$C$17*SIN(4*PI()*A1671/'ARIMAX(1,1,1) Model'!$C$24)+'ARIMAX(1,1,1) Model'!$C$18*COS(4*PI()*A1671/'ARIMAX(1,1,1) Model'!$C$24)</f>
        <v>2379.19057258315</v>
      </c>
      <c r="AR1671" s="31" t="n">
        <f aca="false">IF(ISNUMBER(C1671),C1671,AP1671)-AQ1671</f>
        <v>6048.80942741685</v>
      </c>
      <c r="AS1671" s="31" t="n">
        <f aca="false">IF(ISNUMBER(C1671),C1671-AP1671,0)</f>
        <v>152.228887566213</v>
      </c>
      <c r="AT1671" s="32"/>
      <c r="AU1671" s="33"/>
      <c r="AV1671" s="33"/>
      <c r="AW1671" s="31"/>
      <c r="AX1671" s="31"/>
    </row>
    <row r="1672" customFormat="false" ht="16.5" hidden="false" customHeight="true" outlineLevel="0" collapsed="false">
      <c r="A1672" s="23" t="n">
        <v>1671</v>
      </c>
      <c r="B1672" s="24" t="n">
        <v>44967</v>
      </c>
      <c r="C1672" s="34" t="n">
        <v>8274</v>
      </c>
      <c r="D1672" s="25" t="n">
        <v>4112.98</v>
      </c>
      <c r="E1672" s="25" t="n">
        <v>215000</v>
      </c>
      <c r="F1672" s="25" t="n">
        <v>1964128.57142857</v>
      </c>
      <c r="G1672" s="25" t="n">
        <v>77.506</v>
      </c>
      <c r="H1672" s="25" t="n">
        <v>83.298</v>
      </c>
      <c r="I1672" s="25" t="n">
        <v>3.444</v>
      </c>
      <c r="J1672" s="25" t="n">
        <v>26770.514</v>
      </c>
      <c r="K1672" s="25" t="n">
        <v>590484</v>
      </c>
      <c r="L1672" s="25" t="n">
        <v>780</v>
      </c>
      <c r="M1672" s="25" t="n">
        <v>13.874</v>
      </c>
      <c r="N1672" s="25" t="n">
        <v>258728</v>
      </c>
      <c r="O1672" s="25" t="n">
        <v>18116.5</v>
      </c>
      <c r="P1672" s="25" t="n">
        <v>4778704</v>
      </c>
      <c r="Q1672" s="25" t="n">
        <v>630000</v>
      </c>
      <c r="R1672" s="25" t="n">
        <v>15617</v>
      </c>
      <c r="S1672" s="25" t="n">
        <v>16.505</v>
      </c>
      <c r="T1672" s="25" t="n">
        <v>155.7</v>
      </c>
      <c r="U1672" s="25" t="n">
        <v>11</v>
      </c>
      <c r="V1672" s="25" t="n">
        <v>94.1</v>
      </c>
      <c r="W1672" s="25" t="n">
        <v>118.8706</v>
      </c>
      <c r="X1672" s="25" t="n">
        <v>5.71428571428571</v>
      </c>
      <c r="Y1672" s="25" t="n">
        <v>4.99346923828125</v>
      </c>
      <c r="Z1672" s="25" t="n">
        <v>80.2129821777344</v>
      </c>
      <c r="AA1672" s="25" t="n">
        <v>332503</v>
      </c>
      <c r="AB1672" s="26" t="n">
        <v>27.29</v>
      </c>
      <c r="AC1672" s="27" t="n">
        <v>0</v>
      </c>
      <c r="AD1672" s="28" t="n">
        <v>132.1</v>
      </c>
      <c r="AE1672" s="28" t="n">
        <v>0.3</v>
      </c>
      <c r="AF1672" s="27"/>
      <c r="AG1672" s="29" t="n">
        <f aca="false">6753.47943187+0.36116788*I1672+0.01252571*N1672-22.85359542*V1672+0.00407811*AA1672-0.00067349*E1672</f>
        <v>9056.13532123672</v>
      </c>
      <c r="AH1672" s="29" t="n">
        <f aca="false">A1672*'Simple Linear Regression'!$B$18+'Simple Linear Regression'!$B$17</f>
        <v>9310.76131414427</v>
      </c>
      <c r="AI1672" s="29" t="n">
        <f aca="false">7491.3971+0.0137554*N1672-0.00058829*E1672-34.3283*V1672+0.30565*L1672+54.6031*M1672</f>
        <v>8689.4992606</v>
      </c>
      <c r="AJ1672" s="29" t="n">
        <f aca="false">7491.3971-0.00058829*E1672+0.30565*L1672+54.6031*M1672+0.0137554*N1672-34.3283*V1672</f>
        <v>8689.4992606</v>
      </c>
      <c r="AK1672" s="30" t="n">
        <f aca="false">11611.58410651-152.38769329*I946+0.00324611*N946-2.92151591*V946-0.00770426*AA946-0.00077781*E946</f>
        <v>8995.77247942511</v>
      </c>
      <c r="AL1672" s="29" t="n">
        <f aca="false">2192.59+2373.87*I1672+0.0316653*N1672-15.7623*V1672+0.00202406*AA1672-0.000740146*E1672-0.00963493*(I1672*N1672)</f>
        <v>9006.24689440625</v>
      </c>
      <c r="AM1672" s="30" t="n">
        <f aca="false">5205.907083+122.0638992*I1672+13.609808*(N1672/1000)-1.245906883*AD1672+0.7746840854*AE1672-134.2474226*AC1672-1547.125689*IF(AND(B1672&gt;=DATE(2020,3,20),B1672&lt;=DATE(2020,6,26)),1,0)</f>
        <v>8983.18166205012</v>
      </c>
      <c r="AN1672" s="30" t="n">
        <f aca="false">IF(ISNUMBER(C1673),C1673,AN1673)-0.8328750492*(AD1674-AD1673)+3.274150872*(AE1674-AE1673)+0.7954612886*((IF(ISNUMBER(C1673),C1673,AN1673)-IF(ISNUMBER(C1672),C1672,AN1672))-(-0.8328750492*(AD1673-AD1672)+3.274150872*(AE1673-AE1672)))-1.394571582*AO1673+0.4181414112*AO1672</f>
        <v>9432.35238473977</v>
      </c>
      <c r="AP1672" s="31" t="n">
        <f aca="false">AQ1672+AR1671+'ARIMAX(1,1,1) Model'!$C$19*(AR1671-AR1670)+'ARIMAX(1,1,1) Model'!$C$20*AS1671</f>
        <v>8322.69541846887</v>
      </c>
      <c r="AQ1672" s="31" t="n">
        <f aca="false">'ARIMAX(1,1,1) Model'!$C$6*I1672+'ARIMAX(1,1,1) Model'!$C$7*N1672/1000+'ARIMAX(1,1,1) Model'!$C$8*AD1672+'ARIMAX(1,1,1) Model'!$C$9*AE1672+'ARIMAX(1,1,1) Model'!$C$10*AC1672+'ARIMAX(1,1,1) Model'!$C$11*IF(AND(B1672&gt;='ARIMAX(1,1,1) Model'!$C$25,B1672&lt;='ARIMAX(1,1,1) Model'!$C$26),1,0)+'ARIMAX(1,1,1) Model'!$C$12*E1672/1000+'ARIMAX(1,1,1) Model'!$C$13*V1672+'ARIMAX(1,1,1) Model'!$C$14*A1672+'ARIMAX(1,1,1) Model'!$C$15*SIN(2*PI()*A1672/'ARIMAX(1,1,1) Model'!$C$24)+'ARIMAX(1,1,1) Model'!$C$16*COS(2*PI()*A1672/'ARIMAX(1,1,1) Model'!$C$24)+'ARIMAX(1,1,1) Model'!$C$17*SIN(4*PI()*A1672/'ARIMAX(1,1,1) Model'!$C$24)+'ARIMAX(1,1,1) Model'!$C$18*COS(4*PI()*A1672/'ARIMAX(1,1,1) Model'!$C$24)</f>
        <v>2416.49240237273</v>
      </c>
      <c r="AR1672" s="31" t="n">
        <f aca="false">IF(ISNUMBER(C1672),C1672,AP1672)-AQ1672</f>
        <v>5857.50759762727</v>
      </c>
      <c r="AS1672" s="31" t="n">
        <f aca="false">IF(ISNUMBER(C1672),C1672-AP1672,0)</f>
        <v>-48.6954184688693</v>
      </c>
      <c r="AT1672" s="32"/>
      <c r="AU1672" s="33"/>
      <c r="AV1672" s="33"/>
      <c r="AW1672" s="31"/>
      <c r="AX1672" s="31"/>
    </row>
    <row r="1673" customFormat="false" ht="16.5" hidden="false" customHeight="true" outlineLevel="0" collapsed="false">
      <c r="A1673" s="23" t="n">
        <v>1672</v>
      </c>
      <c r="B1673" s="24" t="n">
        <v>44974</v>
      </c>
      <c r="C1673" s="34" t="n">
        <v>8910</v>
      </c>
      <c r="D1673" s="25" t="n">
        <v>4118.104</v>
      </c>
      <c r="E1673" s="25" t="n">
        <v>220000</v>
      </c>
      <c r="F1673" s="25" t="n">
        <v>2076921.28571429</v>
      </c>
      <c r="G1673" s="25" t="n">
        <v>78.51</v>
      </c>
      <c r="H1673" s="25" t="n">
        <v>84.172</v>
      </c>
      <c r="I1673" s="25" t="n">
        <v>3.39</v>
      </c>
      <c r="J1673" s="25" t="n">
        <v>26770.514</v>
      </c>
      <c r="K1673" s="25" t="n">
        <v>590484</v>
      </c>
      <c r="L1673" s="25" t="n">
        <v>780</v>
      </c>
      <c r="M1673" s="25" t="n">
        <v>15.657</v>
      </c>
      <c r="N1673" s="25" t="n">
        <v>258030</v>
      </c>
      <c r="O1673" s="25" t="n">
        <v>18116.5</v>
      </c>
      <c r="P1673" s="25" t="n">
        <v>4778704</v>
      </c>
      <c r="Q1673" s="25" t="n">
        <v>630000</v>
      </c>
      <c r="R1673" s="25" t="n">
        <v>15617</v>
      </c>
      <c r="S1673" s="25" t="n">
        <v>16.505</v>
      </c>
      <c r="T1673" s="25" t="n">
        <v>155.7</v>
      </c>
      <c r="U1673" s="25" t="n">
        <v>11</v>
      </c>
      <c r="V1673" s="25" t="n">
        <v>94.1</v>
      </c>
      <c r="W1673" s="25" t="n">
        <v>120.23042</v>
      </c>
      <c r="X1673" s="25" t="n">
        <v>5.71428571428571</v>
      </c>
      <c r="Y1673" s="25" t="n">
        <v>4.95498037338257</v>
      </c>
      <c r="Z1673" s="25" t="n">
        <v>80.2129821777344</v>
      </c>
      <c r="AA1673" s="25" t="n">
        <v>332503</v>
      </c>
      <c r="AB1673" s="26" t="n">
        <v>27.29</v>
      </c>
      <c r="AC1673" s="27" t="n">
        <v>0</v>
      </c>
      <c r="AD1673" s="28" t="n">
        <v>123.7</v>
      </c>
      <c r="AE1673" s="28" t="n">
        <v>1.4</v>
      </c>
      <c r="AF1673" s="27"/>
      <c r="AG1673" s="29" t="n">
        <f aca="false">6753.47943187+0.36116788*I1673+0.01252571*N1673-22.85359542*V1673+0.00407811*AA1673-0.00067349*E1673</f>
        <v>9044.0054225912</v>
      </c>
      <c r="AH1673" s="29" t="n">
        <f aca="false">A1673*'Simple Linear Regression'!$B$18+'Simple Linear Regression'!$B$17</f>
        <v>9311.61435122818</v>
      </c>
      <c r="AI1673" s="29" t="n">
        <f aca="false">7491.3971+0.0137554*N1673-0.00058829*E1673-34.3283*V1673+0.30565*L1673+54.6031*M1673</f>
        <v>8774.3138687</v>
      </c>
      <c r="AJ1673" s="29" t="n">
        <f aca="false">7491.3971-0.00058829*E1673+0.30565*L1673+54.6031*M1673+0.0137554*N1673-34.3283*V1673</f>
        <v>8774.3138687</v>
      </c>
      <c r="AK1673" s="30" t="n">
        <f aca="false">11611.58410651-152.38769329*I947+0.00324611*N947-2.92151591*V947-0.00770426*AA947-0.00077781*E947</f>
        <v>8954.8676064871</v>
      </c>
      <c r="AL1673" s="29" t="n">
        <f aca="false">2192.59+2373.87*I1673+0.0316653*N1673-15.7623*V1673+0.00202406*AA1673-0.000740146*E1673-0.00963493*(I1673*N1673)</f>
        <v>9009.665782199</v>
      </c>
      <c r="AM1673" s="30" t="n">
        <f aca="false">5205.907083+122.0638992*I1673+13.609808*(N1673/1000)-1.245906883*AD1673+0.7746840854*AE1673-134.2474226*AC1673-1547.125689*IF(AND(B1673&gt;=DATE(2020,3,20),B1673&lt;=DATE(2020,6,26)),1,0)</f>
        <v>8978.40833582046</v>
      </c>
      <c r="AN1673" s="30" t="n">
        <f aca="false">IF(ISNUMBER(C1674),C1674,AN1674)-0.8328750492*(AD1675-AD1674)+3.274150872*(AE1675-AE1674)+0.7954612886*((IF(ISNUMBER(C1674),C1674,AN1674)-IF(ISNUMBER(C1673),C1673,AN1673))-(-0.8328750492*(AD1674-AD1673)+3.274150872*(AE1674-AE1673)))-1.394571582*AO1674+0.4181414112*AO1673</f>
        <v>9262.33248252041</v>
      </c>
      <c r="AP1673" s="31" t="n">
        <f aca="false">AQ1673+AR1672+'ARIMAX(1,1,1) Model'!$C$19*(AR1672-AR1671)+'ARIMAX(1,1,1) Model'!$C$20*AS1672</f>
        <v>8323.13417063666</v>
      </c>
      <c r="AQ1673" s="31" t="n">
        <f aca="false">'ARIMAX(1,1,1) Model'!$C$6*I1673+'ARIMAX(1,1,1) Model'!$C$7*N1673/1000+'ARIMAX(1,1,1) Model'!$C$8*AD1673+'ARIMAX(1,1,1) Model'!$C$9*AE1673+'ARIMAX(1,1,1) Model'!$C$10*AC1673+'ARIMAX(1,1,1) Model'!$C$11*IF(AND(B1673&gt;='ARIMAX(1,1,1) Model'!$C$25,B1673&lt;='ARIMAX(1,1,1) Model'!$C$26),1,0)+'ARIMAX(1,1,1) Model'!$C$12*E1673/1000+'ARIMAX(1,1,1) Model'!$C$13*V1673+'ARIMAX(1,1,1) Model'!$C$14*A1673+'ARIMAX(1,1,1) Model'!$C$15*SIN(2*PI()*A1673/'ARIMAX(1,1,1) Model'!$C$24)+'ARIMAX(1,1,1) Model'!$C$16*COS(2*PI()*A1673/'ARIMAX(1,1,1) Model'!$C$24)+'ARIMAX(1,1,1) Model'!$C$17*SIN(4*PI()*A1673/'ARIMAX(1,1,1) Model'!$C$24)+'ARIMAX(1,1,1) Model'!$C$18*COS(4*PI()*A1673/'ARIMAX(1,1,1) Model'!$C$24)</f>
        <v>2440.45461285055</v>
      </c>
      <c r="AR1673" s="31" t="n">
        <f aca="false">IF(ISNUMBER(C1673),C1673,AP1673)-AQ1673</f>
        <v>6469.54538714945</v>
      </c>
      <c r="AS1673" s="31" t="n">
        <f aca="false">IF(ISNUMBER(C1673),C1673-AP1673,0)</f>
        <v>586.865829363343</v>
      </c>
      <c r="AT1673" s="32"/>
      <c r="AU1673" s="33"/>
      <c r="AV1673" s="33"/>
      <c r="AW1673" s="31"/>
      <c r="AX1673" s="31"/>
    </row>
    <row r="1674" customFormat="false" ht="16.5" hidden="false" customHeight="true" outlineLevel="0" collapsed="false">
      <c r="A1674" s="23" t="n">
        <v>1673</v>
      </c>
      <c r="B1674" s="24" t="n">
        <v>44981</v>
      </c>
      <c r="C1674" s="34" t="n">
        <v>9112</v>
      </c>
      <c r="D1674" s="25" t="n">
        <v>3992.6875</v>
      </c>
      <c r="E1674" s="25" t="n">
        <v>217000</v>
      </c>
      <c r="F1674" s="25" t="n">
        <v>2247758.42857143</v>
      </c>
      <c r="G1674" s="25" t="n">
        <v>75.42</v>
      </c>
      <c r="H1674" s="25" t="n">
        <v>81.774</v>
      </c>
      <c r="I1674" s="25" t="n">
        <v>3.379</v>
      </c>
      <c r="J1674" s="25" t="n">
        <v>26770.514</v>
      </c>
      <c r="K1674" s="25" t="n">
        <v>590484</v>
      </c>
      <c r="L1674" s="25" t="n">
        <v>780</v>
      </c>
      <c r="M1674" s="25" t="n">
        <v>15.657</v>
      </c>
      <c r="N1674" s="25" t="n">
        <v>258030</v>
      </c>
      <c r="O1674" s="25" t="n">
        <v>18116.5</v>
      </c>
      <c r="P1674" s="25" t="n">
        <v>4778704</v>
      </c>
      <c r="Q1674" s="25" t="n">
        <v>630000</v>
      </c>
      <c r="R1674" s="25" t="n">
        <v>15617</v>
      </c>
      <c r="S1674" s="25" t="n">
        <v>16.899</v>
      </c>
      <c r="T1674" s="25" t="n">
        <v>155.7</v>
      </c>
      <c r="U1674" s="25" t="n">
        <v>11</v>
      </c>
      <c r="V1674" s="25" t="n">
        <v>94.1</v>
      </c>
      <c r="W1674" s="25" t="n">
        <v>120.27582</v>
      </c>
      <c r="X1674" s="25" t="n">
        <v>5.71428571428571</v>
      </c>
      <c r="Y1674" s="25" t="n">
        <v>4.95498037338257</v>
      </c>
      <c r="Z1674" s="25" t="n">
        <v>80.2129821777344</v>
      </c>
      <c r="AA1674" s="25" t="n">
        <v>332503</v>
      </c>
      <c r="AB1674" s="26" t="n">
        <v>27.29</v>
      </c>
      <c r="AC1674" s="27" t="n">
        <v>0</v>
      </c>
      <c r="AD1674" s="28" t="n">
        <v>119</v>
      </c>
      <c r="AE1674" s="28" t="n">
        <v>7.8</v>
      </c>
      <c r="AF1674" s="27"/>
      <c r="AG1674" s="29" t="n">
        <f aca="false">6753.47943187+0.36116788*I1674+0.01252571*N1674-22.85359542*V1674+0.00407811*AA1674-0.00067349*E1674</f>
        <v>9046.02191974452</v>
      </c>
      <c r="AH1674" s="29" t="n">
        <f aca="false">A1674*'Simple Linear Regression'!$B$18+'Simple Linear Regression'!$B$17</f>
        <v>9312.46738831208</v>
      </c>
      <c r="AI1674" s="29" t="n">
        <f aca="false">7491.3971+0.0137554*N1674-0.00058829*E1674-34.3283*V1674+0.30565*L1674+54.6031*M1674</f>
        <v>8776.0787387</v>
      </c>
      <c r="AJ1674" s="29" t="n">
        <f aca="false">7491.3971-0.00058829*E1674+0.30565*L1674+54.6031*M1674+0.0137554*N1674-34.3283*V1674</f>
        <v>8776.0787387</v>
      </c>
      <c r="AK1674" s="30" t="n">
        <f aca="false">11611.58410651-152.38769329*I948+0.00324611*N948-2.92151591*V948-0.00770426*AA948-0.00077781*E948</f>
        <v>8939.16534643602</v>
      </c>
      <c r="AL1674" s="29" t="n">
        <f aca="false">2192.59+2373.87*I1674+0.0316653*N1674-15.7623*V1674+0.00202406*AA1674-0.000740146*E1674-0.00963493*(I1674*N1674)</f>
        <v>9013.1207610659</v>
      </c>
      <c r="AM1674" s="30" t="n">
        <f aca="false">5205.907083+122.0638992*I1674+13.609808*(N1674/1000)-1.245906883*AD1674+0.7746840854*AE1674-134.2474226*AC1674-1547.125689*IF(AND(B1674&gt;=DATE(2020,3,20),B1674&lt;=DATE(2020,6,26)),1,0)</f>
        <v>8987.87937342592</v>
      </c>
      <c r="AN1674" s="30" t="n">
        <f aca="false">IF(ISNUMBER(C1675),C1675,AN1675)-0.8328750492*(AD1676-AD1675)+3.274150872*(AE1676-AE1675)+0.7954612886*((IF(ISNUMBER(C1675),C1675,AN1675)-IF(ISNUMBER(C1674),C1674,AN1674))-(-0.8328750492*(AD1675-AD1674)+3.274150872*(AE1675-AE1674)))-1.394571582*AO1675+0.4181414112*AO1674</f>
        <v>8114.5696749266</v>
      </c>
      <c r="AP1674" s="31" t="n">
        <f aca="false">AQ1674+AR1673+'ARIMAX(1,1,1) Model'!$C$19*(AR1673-AR1672)+'ARIMAX(1,1,1) Model'!$C$20*AS1673</f>
        <v>8489.35022101174</v>
      </c>
      <c r="AQ1674" s="31" t="n">
        <f aca="false">'ARIMAX(1,1,1) Model'!$C$6*I1674+'ARIMAX(1,1,1) Model'!$C$7*N1674/1000+'ARIMAX(1,1,1) Model'!$C$8*AD1674+'ARIMAX(1,1,1) Model'!$C$9*AE1674+'ARIMAX(1,1,1) Model'!$C$10*AC1674+'ARIMAX(1,1,1) Model'!$C$11*IF(AND(B1674&gt;='ARIMAX(1,1,1) Model'!$C$25,B1674&lt;='ARIMAX(1,1,1) Model'!$C$26),1,0)+'ARIMAX(1,1,1) Model'!$C$12*E1674/1000+'ARIMAX(1,1,1) Model'!$C$13*V1674+'ARIMAX(1,1,1) Model'!$C$14*A1674+'ARIMAX(1,1,1) Model'!$C$15*SIN(2*PI()*A1674/'ARIMAX(1,1,1) Model'!$C$24)+'ARIMAX(1,1,1) Model'!$C$16*COS(2*PI()*A1674/'ARIMAX(1,1,1) Model'!$C$24)+'ARIMAX(1,1,1) Model'!$C$17*SIN(4*PI()*A1674/'ARIMAX(1,1,1) Model'!$C$24)+'ARIMAX(1,1,1) Model'!$C$18*COS(4*PI()*A1674/'ARIMAX(1,1,1) Model'!$C$24)</f>
        <v>2488.34002509889</v>
      </c>
      <c r="AR1674" s="31" t="n">
        <f aca="false">IF(ISNUMBER(C1674),C1674,AP1674)-AQ1674</f>
        <v>6623.65997490111</v>
      </c>
      <c r="AS1674" s="31" t="n">
        <f aca="false">IF(ISNUMBER(C1674),C1674-AP1674,0)</f>
        <v>622.649778988256</v>
      </c>
      <c r="AT1674" s="32"/>
      <c r="AU1674" s="33"/>
      <c r="AV1674" s="33"/>
      <c r="AW1674" s="31"/>
      <c r="AX1674" s="31"/>
    </row>
    <row r="1675" customFormat="false" ht="16.5" hidden="false" customHeight="true" outlineLevel="0" collapsed="false">
      <c r="A1675" s="23" t="n">
        <v>1674</v>
      </c>
      <c r="B1675" s="24" t="n">
        <v>44988</v>
      </c>
      <c r="C1675" s="34" t="n">
        <v>8562</v>
      </c>
      <c r="D1675" s="25" t="n">
        <v>3986.154</v>
      </c>
      <c r="E1675" s="25" t="n">
        <v>207000</v>
      </c>
      <c r="F1675" s="25" t="n">
        <v>2192078.71428571</v>
      </c>
      <c r="G1675" s="25" t="n">
        <v>77.538</v>
      </c>
      <c r="H1675" s="25" t="n">
        <v>83.604</v>
      </c>
      <c r="I1675" s="25" t="n">
        <v>3.342</v>
      </c>
      <c r="J1675" s="25" t="n">
        <v>26770.514</v>
      </c>
      <c r="K1675" s="25" t="n">
        <v>590484</v>
      </c>
      <c r="L1675" s="25" t="n">
        <v>780</v>
      </c>
      <c r="M1675" s="25" t="n">
        <v>15.657</v>
      </c>
      <c r="N1675" s="25" t="n">
        <v>258030</v>
      </c>
      <c r="O1675" s="25" t="n">
        <v>18116.5</v>
      </c>
      <c r="P1675" s="25" t="n">
        <v>4778704</v>
      </c>
      <c r="Q1675" s="25" t="n">
        <v>630000</v>
      </c>
      <c r="R1675" s="25" t="n">
        <v>10582</v>
      </c>
      <c r="S1675" s="25" t="n">
        <v>16.899</v>
      </c>
      <c r="T1675" s="25" t="n">
        <v>155.7</v>
      </c>
      <c r="U1675" s="25" t="n">
        <v>11</v>
      </c>
      <c r="V1675" s="25" t="n">
        <v>94.1</v>
      </c>
      <c r="W1675" s="25" t="n">
        <v>121.03055</v>
      </c>
      <c r="X1675" s="25" t="n">
        <v>5.71428571428571</v>
      </c>
      <c r="Y1675" s="25" t="n">
        <v>4.95498037338257</v>
      </c>
      <c r="Z1675" s="25" t="n">
        <v>80.2129821777344</v>
      </c>
      <c r="AA1675" s="25" t="n">
        <v>334350</v>
      </c>
      <c r="AB1675" s="26" t="n">
        <v>27.29</v>
      </c>
      <c r="AC1675" s="27" t="n">
        <v>0</v>
      </c>
      <c r="AD1675" s="28" t="n">
        <v>112</v>
      </c>
      <c r="AE1675" s="28" t="n">
        <v>8.9</v>
      </c>
      <c r="AF1675" s="27"/>
      <c r="AG1675" s="29" t="n">
        <f aca="false">6753.47943187+0.36116788*I1675+0.01252571*N1675-22.85359542*V1675+0.00407811*AA1675-0.00067349*E1675</f>
        <v>9060.27572570296</v>
      </c>
      <c r="AH1675" s="29" t="n">
        <f aca="false">A1675*'Simple Linear Regression'!$B$18+'Simple Linear Regression'!$B$17</f>
        <v>9313.32042539599</v>
      </c>
      <c r="AI1675" s="29" t="n">
        <f aca="false">7491.3971+0.0137554*N1675-0.00058829*E1675-34.3283*V1675+0.30565*L1675+54.6031*M1675</f>
        <v>8781.9616387</v>
      </c>
      <c r="AJ1675" s="29" t="n">
        <f aca="false">7491.3971-0.00058829*E1675+0.30565*L1675+54.6031*M1675+0.0137554*N1675-34.3283*V1675</f>
        <v>8781.9616387</v>
      </c>
      <c r="AK1675" s="30" t="n">
        <f aca="false">11611.58410651-152.38769329*I949+0.00324611*N949-2.92151591*V949-0.00770426*AA949-0.00077781*E949</f>
        <v>8923.25354019966</v>
      </c>
      <c r="AL1675" s="29" t="n">
        <f aca="false">2192.59+2373.87*I1675+0.0316653*N1675-15.7623*V1675+0.00202406*AA1675-0.000740146*E1675-0.00963493*(I1675*N1675)</f>
        <v>9028.4132064382</v>
      </c>
      <c r="AM1675" s="30" t="n">
        <f aca="false">5205.907083+122.0638992*I1675+13.609808*(N1675/1000)-1.245906883*AD1675+0.7746840854*AE1675-134.2474226*AC1675-1547.125689*IF(AND(B1675&gt;=DATE(2020,3,20),B1675&lt;=DATE(2020,6,26)),1,0)</f>
        <v>8992.93650983046</v>
      </c>
      <c r="AN1675" s="30" t="n">
        <f aca="false">IF(ISNUMBER(C1676),C1676,AN1676)-0.8328750492*(AD1677-AD1676)+3.274150872*(AE1677-AE1676)+0.7954612886*((IF(ISNUMBER(C1676),C1676,AN1676)-IF(ISNUMBER(C1675),C1675,AN1675))-(-0.8328750492*(AD1676-AD1675)+3.274150872*(AE1676-AE1675)))-1.394571582*AO1676+0.4181414112*AO1675</f>
        <v>8598.91806733029</v>
      </c>
      <c r="AP1675" s="31" t="n">
        <f aca="false">AQ1675+AR1674+'ARIMAX(1,1,1) Model'!$C$19*(AR1674-AR1673)+'ARIMAX(1,1,1) Model'!$C$20*AS1674</f>
        <v>8616.78932048749</v>
      </c>
      <c r="AQ1675" s="31" t="n">
        <f aca="false">'ARIMAX(1,1,1) Model'!$C$6*I1675+'ARIMAX(1,1,1) Model'!$C$7*N1675/1000+'ARIMAX(1,1,1) Model'!$C$8*AD1675+'ARIMAX(1,1,1) Model'!$C$9*AE1675+'ARIMAX(1,1,1) Model'!$C$10*AC1675+'ARIMAX(1,1,1) Model'!$C$11*IF(AND(B1675&gt;='ARIMAX(1,1,1) Model'!$C$25,B1675&lt;='ARIMAX(1,1,1) Model'!$C$26),1,0)+'ARIMAX(1,1,1) Model'!$C$12*E1675/1000+'ARIMAX(1,1,1) Model'!$C$13*V1675+'ARIMAX(1,1,1) Model'!$C$14*A1675+'ARIMAX(1,1,1) Model'!$C$15*SIN(2*PI()*A1675/'ARIMAX(1,1,1) Model'!$C$24)+'ARIMAX(1,1,1) Model'!$C$16*COS(2*PI()*A1675/'ARIMAX(1,1,1) Model'!$C$24)+'ARIMAX(1,1,1) Model'!$C$17*SIN(4*PI()*A1675/'ARIMAX(1,1,1) Model'!$C$24)+'ARIMAX(1,1,1) Model'!$C$18*COS(4*PI()*A1675/'ARIMAX(1,1,1) Model'!$C$24)</f>
        <v>2538.5350817895</v>
      </c>
      <c r="AR1675" s="31" t="n">
        <f aca="false">IF(ISNUMBER(C1675),C1675,AP1675)-AQ1675</f>
        <v>6023.4649182105</v>
      </c>
      <c r="AS1675" s="31" t="n">
        <f aca="false">IF(ISNUMBER(C1675),C1675-AP1675,0)</f>
        <v>-54.7893204874854</v>
      </c>
      <c r="AT1675" s="32"/>
      <c r="AU1675" s="33"/>
      <c r="AV1675" s="33"/>
      <c r="AW1675" s="31"/>
      <c r="AX1675" s="31"/>
    </row>
    <row r="1676" customFormat="false" ht="16.5" hidden="false" customHeight="true" outlineLevel="0" collapsed="false">
      <c r="A1676" s="23" t="n">
        <v>1675</v>
      </c>
      <c r="B1676" s="24" t="n">
        <v>44995</v>
      </c>
      <c r="C1676" s="34" t="n">
        <v>8594</v>
      </c>
      <c r="D1676" s="25" t="n">
        <v>3961.342</v>
      </c>
      <c r="E1676" s="25" t="n">
        <v>230000</v>
      </c>
      <c r="F1676" s="25" t="n">
        <v>2249492</v>
      </c>
      <c r="G1676" s="25" t="n">
        <v>77.31</v>
      </c>
      <c r="H1676" s="25" t="n">
        <v>82.858</v>
      </c>
      <c r="I1676" s="25" t="n">
        <v>3.389</v>
      </c>
      <c r="J1676" s="25" t="n">
        <v>26770.514</v>
      </c>
      <c r="K1676" s="25" t="n">
        <v>590484</v>
      </c>
      <c r="L1676" s="25" t="n">
        <v>772</v>
      </c>
      <c r="M1676" s="25" t="n">
        <v>15.657</v>
      </c>
      <c r="N1676" s="25" t="n">
        <v>258030</v>
      </c>
      <c r="O1676" s="25" t="n">
        <v>18449.1</v>
      </c>
      <c r="P1676" s="25" t="n">
        <v>4778704</v>
      </c>
      <c r="Q1676" s="25" t="n">
        <v>630000</v>
      </c>
      <c r="R1676" s="25" t="n">
        <v>10582</v>
      </c>
      <c r="S1676" s="25" t="n">
        <v>16.899</v>
      </c>
      <c r="T1676" s="25" t="n">
        <v>155.7</v>
      </c>
      <c r="U1676" s="25" t="n">
        <v>11</v>
      </c>
      <c r="V1676" s="25" t="n">
        <v>88</v>
      </c>
      <c r="W1676" s="25" t="n">
        <v>121.05346</v>
      </c>
      <c r="X1676" s="25" t="n">
        <v>5.71428571428571</v>
      </c>
      <c r="Y1676" s="25" t="n">
        <v>4.95498037338257</v>
      </c>
      <c r="Z1676" s="25" t="n">
        <v>80.2129821777344</v>
      </c>
      <c r="AA1676" s="25" t="n">
        <v>334350</v>
      </c>
      <c r="AB1676" s="26" t="n">
        <v>27.86</v>
      </c>
      <c r="AC1676" s="27" t="n">
        <v>0</v>
      </c>
      <c r="AD1676" s="28" t="n">
        <v>109.8</v>
      </c>
      <c r="AE1676" s="28" t="n">
        <v>7.6</v>
      </c>
      <c r="AF1676" s="27"/>
      <c r="AG1676" s="29" t="n">
        <f aca="false">6753.47943187+0.36116788*I1676+0.01252571*N1676-22.85359542*V1676+0.00407811*AA1676-0.00067349*E1676</f>
        <v>9184.20936265532</v>
      </c>
      <c r="AH1676" s="29" t="n">
        <f aca="false">A1676*'Simple Linear Regression'!$B$18+'Simple Linear Regression'!$B$17</f>
        <v>9314.17346247989</v>
      </c>
      <c r="AI1676" s="29" t="n">
        <f aca="false">7491.3971+0.0137554*N1676-0.00058829*E1676-34.3283*V1676+0.30565*L1676+54.6031*M1676</f>
        <v>8975.3883987</v>
      </c>
      <c r="AJ1676" s="29" t="n">
        <f aca="false">7491.3971-0.00058829*E1676+0.30565*L1676+54.6031*M1676+0.0137554*N1676-34.3283*V1676</f>
        <v>8975.3883987</v>
      </c>
      <c r="AK1676" s="30" t="n">
        <f aca="false">11611.58410651-152.38769329*I950+0.00324611*N950-2.92151591*V950-0.00770426*AA950-0.00077781*E950</f>
        <v>8938.63317489527</v>
      </c>
      <c r="AL1676" s="29" t="n">
        <f aca="false">2192.59+2373.87*I1676+0.0316653*N1676-15.7623*V1676+0.00202406*AA1676-0.000740146*E1676-0.00963493*(I1676*N1676)</f>
        <v>9102.2650220069</v>
      </c>
      <c r="AM1676" s="30" t="n">
        <f aca="false">5205.907083+122.0638992*I1676+13.609808*(N1676/1000)-1.245906883*AD1676+0.7746840854*AE1676-134.2474226*AC1676-1547.125689*IF(AND(B1676&gt;=DATE(2020,3,20),B1676&lt;=DATE(2020,6,26)),1,0)</f>
        <v>9000.40741892444</v>
      </c>
      <c r="AN1676" s="30" t="n">
        <f aca="false">IF(ISNUMBER(C1677),C1677,AN1677)-0.8328750492*(AD1678-AD1677)+3.274150872*(AE1678-AE1677)+0.7954612886*((IF(ISNUMBER(C1677),C1677,AN1677)-IF(ISNUMBER(C1676),C1676,AN1676))-(-0.8328750492*(AD1677-AD1676)+3.274150872*(AE1677-AE1676)))-1.394571582*AO1677+0.4181414112*AO1676</f>
        <v>9274.5317420674</v>
      </c>
      <c r="AP1676" s="31" t="n">
        <f aca="false">AQ1676+AR1675+'ARIMAX(1,1,1) Model'!$C$19*(AR1675-AR1674)+'ARIMAX(1,1,1) Model'!$C$20*AS1675</f>
        <v>8466.7274920254</v>
      </c>
      <c r="AQ1676" s="31" t="n">
        <f aca="false">'ARIMAX(1,1,1) Model'!$C$6*I1676+'ARIMAX(1,1,1) Model'!$C$7*N1676/1000+'ARIMAX(1,1,1) Model'!$C$8*AD1676+'ARIMAX(1,1,1) Model'!$C$9*AE1676+'ARIMAX(1,1,1) Model'!$C$10*AC1676+'ARIMAX(1,1,1) Model'!$C$11*IF(AND(B1676&gt;='ARIMAX(1,1,1) Model'!$C$25,B1676&lt;='ARIMAX(1,1,1) Model'!$C$26),1,0)+'ARIMAX(1,1,1) Model'!$C$12*E1676/1000+'ARIMAX(1,1,1) Model'!$C$13*V1676+'ARIMAX(1,1,1) Model'!$C$14*A1676+'ARIMAX(1,1,1) Model'!$C$15*SIN(2*PI()*A1676/'ARIMAX(1,1,1) Model'!$C$24)+'ARIMAX(1,1,1) Model'!$C$16*COS(2*PI()*A1676/'ARIMAX(1,1,1) Model'!$C$24)+'ARIMAX(1,1,1) Model'!$C$17*SIN(4*PI()*A1676/'ARIMAX(1,1,1) Model'!$C$24)+'ARIMAX(1,1,1) Model'!$C$18*COS(4*PI()*A1676/'ARIMAX(1,1,1) Model'!$C$24)</f>
        <v>2452.48562175478</v>
      </c>
      <c r="AR1676" s="31" t="n">
        <f aca="false">IF(ISNUMBER(C1676),C1676,AP1676)-AQ1676</f>
        <v>6141.51437824522</v>
      </c>
      <c r="AS1676" s="31" t="n">
        <f aca="false">IF(ISNUMBER(C1676),C1676-AP1676,0)</f>
        <v>127.272507974601</v>
      </c>
      <c r="AT1676" s="32"/>
      <c r="AU1676" s="33"/>
      <c r="AV1676" s="33"/>
      <c r="AW1676" s="31"/>
      <c r="AX1676" s="31"/>
    </row>
    <row r="1677" customFormat="false" ht="16.5" hidden="false" customHeight="true" outlineLevel="0" collapsed="false">
      <c r="A1677" s="23" t="n">
        <v>1676</v>
      </c>
      <c r="B1677" s="24" t="n">
        <v>45002</v>
      </c>
      <c r="C1677" s="34" t="n">
        <v>8960</v>
      </c>
      <c r="D1677" s="25" t="n">
        <v>3908.78</v>
      </c>
      <c r="E1677" s="25" t="n">
        <v>222000</v>
      </c>
      <c r="F1677" s="25" t="n">
        <v>2360553.14285714</v>
      </c>
      <c r="G1677" s="25" t="n">
        <v>69.6</v>
      </c>
      <c r="H1677" s="25" t="n">
        <v>74.978</v>
      </c>
      <c r="I1677" s="25" t="n">
        <v>3.456</v>
      </c>
      <c r="J1677" s="25" t="n">
        <v>26770.514</v>
      </c>
      <c r="K1677" s="25" t="n">
        <v>556153</v>
      </c>
      <c r="L1677" s="25" t="n">
        <v>772</v>
      </c>
      <c r="M1677" s="25" t="n">
        <v>15.47</v>
      </c>
      <c r="N1677" s="25" t="n">
        <v>258030</v>
      </c>
      <c r="O1677" s="25" t="n">
        <v>18449.1</v>
      </c>
      <c r="P1677" s="25" t="n">
        <v>4858439</v>
      </c>
      <c r="Q1677" s="25" t="n">
        <v>630000</v>
      </c>
      <c r="R1677" s="25" t="n">
        <v>10582</v>
      </c>
      <c r="S1677" s="25" t="n">
        <v>16.899</v>
      </c>
      <c r="T1677" s="25" t="n">
        <v>155.7</v>
      </c>
      <c r="U1677" s="25" t="n">
        <v>11</v>
      </c>
      <c r="V1677" s="25" t="n">
        <v>88</v>
      </c>
      <c r="W1677" s="25" t="n">
        <v>121.21726</v>
      </c>
      <c r="X1677" s="25" t="n">
        <v>5.71428571428571</v>
      </c>
      <c r="Y1677" s="25" t="n">
        <v>4.22545480728149</v>
      </c>
      <c r="Z1677" s="25" t="n">
        <v>80.2129821777344</v>
      </c>
      <c r="AA1677" s="25" t="n">
        <v>334350</v>
      </c>
      <c r="AB1677" s="26" t="n">
        <v>27.86</v>
      </c>
      <c r="AC1677" s="27" t="n">
        <v>0</v>
      </c>
      <c r="AD1677" s="28" t="n">
        <v>123.8</v>
      </c>
      <c r="AE1677" s="28" t="n">
        <v>4.3</v>
      </c>
      <c r="AF1677" s="27"/>
      <c r="AG1677" s="29" t="n">
        <f aca="false">6753.47943187+0.36116788*I1677+0.01252571*N1677-22.85359542*V1677+0.00407811*AA1677-0.00067349*E1677</f>
        <v>9189.62148090328</v>
      </c>
      <c r="AH1677" s="29" t="n">
        <f aca="false">A1677*'Simple Linear Regression'!$B$18+'Simple Linear Regression'!$B$17</f>
        <v>9315.02649956379</v>
      </c>
      <c r="AI1677" s="29" t="n">
        <f aca="false">7491.3971+0.0137554*N1677-0.00058829*E1677-34.3283*V1677+0.30565*L1677+54.6031*M1677</f>
        <v>8969.883939</v>
      </c>
      <c r="AJ1677" s="29" t="n">
        <f aca="false">7491.3971-0.00058829*E1677+0.30565*L1677+54.6031*M1677+0.0137554*N1677-34.3283*V1677</f>
        <v>8969.883939</v>
      </c>
      <c r="AK1677" s="30" t="n">
        <f aca="false">11611.58410651-152.38769329*I951+0.00324611*N951-2.92151591*V951-0.00770426*AA951-0.00077781*E951</f>
        <v>8952.90266372921</v>
      </c>
      <c r="AL1677" s="29" t="n">
        <f aca="false">2192.59+2373.87*I1677+0.0316653*N1677-15.7623*V1677+0.00202406*AA1677-0.000740146*E1677-0.00963493*(I1677*N1677)</f>
        <v>9100.6667138176</v>
      </c>
      <c r="AM1677" s="30" t="n">
        <f aca="false">5205.907083+122.0638992*I1677+13.609808*(N1677/1000)-1.245906883*AD1677+0.7746840854*AE1677-134.2474226*AC1677-1547.125689*IF(AND(B1677&gt;=DATE(2020,3,20),B1677&lt;=DATE(2020,6,26)),1,0)</f>
        <v>8988.58654632702</v>
      </c>
      <c r="AN1677" s="30" t="n">
        <f aca="false">IF(ISNUMBER(C1678),C1678,AN1678)-0.8328750492*(AD1679-AD1678)+3.274150872*(AE1679-AE1678)+0.7954612886*((IF(ISNUMBER(C1678),C1678,AN1678)-IF(ISNUMBER(C1677),C1677,AN1677))-(-0.8328750492*(AD1678-AD1677)+3.274150872*(AE1678-AE1677)))-1.394571582*AO1678+0.4181414112*AO1677</f>
        <v>9315.63124256865</v>
      </c>
      <c r="AP1677" s="31" t="n">
        <f aca="false">AQ1677+AR1676+'ARIMAX(1,1,1) Model'!$C$19*(AR1676-AR1675)+'ARIMAX(1,1,1) Model'!$C$20*AS1676</f>
        <v>8530.60261085355</v>
      </c>
      <c r="AQ1677" s="31" t="n">
        <f aca="false">'ARIMAX(1,1,1) Model'!$C$6*I1677+'ARIMAX(1,1,1) Model'!$C$7*N1677/1000+'ARIMAX(1,1,1) Model'!$C$8*AD1677+'ARIMAX(1,1,1) Model'!$C$9*AE1677+'ARIMAX(1,1,1) Model'!$C$10*AC1677+'ARIMAX(1,1,1) Model'!$C$11*IF(AND(B1677&gt;='ARIMAX(1,1,1) Model'!$C$25,B1677&lt;='ARIMAX(1,1,1) Model'!$C$26),1,0)+'ARIMAX(1,1,1) Model'!$C$12*E1677/1000+'ARIMAX(1,1,1) Model'!$C$13*V1677+'ARIMAX(1,1,1) Model'!$C$14*A1677+'ARIMAX(1,1,1) Model'!$C$15*SIN(2*PI()*A1677/'ARIMAX(1,1,1) Model'!$C$24)+'ARIMAX(1,1,1) Model'!$C$16*COS(2*PI()*A1677/'ARIMAX(1,1,1) Model'!$C$24)+'ARIMAX(1,1,1) Model'!$C$17*SIN(4*PI()*A1677/'ARIMAX(1,1,1) Model'!$C$24)+'ARIMAX(1,1,1) Model'!$C$18*COS(4*PI()*A1677/'ARIMAX(1,1,1) Model'!$C$24)</f>
        <v>2492.13055768134</v>
      </c>
      <c r="AR1677" s="31" t="n">
        <f aca="false">IF(ISNUMBER(C1677),C1677,AP1677)-AQ1677</f>
        <v>6467.86944231866</v>
      </c>
      <c r="AS1677" s="31" t="n">
        <f aca="false">IF(ISNUMBER(C1677),C1677-AP1677,0)</f>
        <v>429.39738914645</v>
      </c>
      <c r="AT1677" s="32"/>
      <c r="AU1677" s="33"/>
      <c r="AV1677" s="33"/>
      <c r="AW1677" s="31"/>
      <c r="AX1677" s="31"/>
    </row>
    <row r="1678" customFormat="false" ht="16.5" hidden="false" customHeight="true" outlineLevel="0" collapsed="false">
      <c r="A1678" s="23" t="n">
        <v>1677</v>
      </c>
      <c r="B1678" s="24" t="n">
        <v>45009</v>
      </c>
      <c r="C1678" s="34" t="n">
        <v>9145</v>
      </c>
      <c r="D1678" s="25" t="n">
        <v>3962.224</v>
      </c>
      <c r="E1678" s="25" t="n">
        <v>230000</v>
      </c>
      <c r="F1678" s="25" t="n">
        <v>2357525.14285714</v>
      </c>
      <c r="G1678" s="25" t="n">
        <v>69.332</v>
      </c>
      <c r="H1678" s="25" t="n">
        <v>74.244</v>
      </c>
      <c r="I1678" s="25" t="n">
        <v>3.422</v>
      </c>
      <c r="J1678" s="25" t="n">
        <v>26770.514</v>
      </c>
      <c r="K1678" s="25" t="n">
        <v>556153</v>
      </c>
      <c r="L1678" s="25" t="n">
        <v>772</v>
      </c>
      <c r="M1678" s="25" t="n">
        <v>15.47</v>
      </c>
      <c r="N1678" s="25" t="n">
        <v>248718</v>
      </c>
      <c r="O1678" s="25" t="n">
        <v>18449.1</v>
      </c>
      <c r="P1678" s="25" t="n">
        <v>4858439</v>
      </c>
      <c r="Q1678" s="25" t="n">
        <v>630000</v>
      </c>
      <c r="R1678" s="25" t="n">
        <v>10582</v>
      </c>
      <c r="S1678" s="25" t="n">
        <v>16.899</v>
      </c>
      <c r="T1678" s="25" t="n">
        <v>155.7</v>
      </c>
      <c r="U1678" s="25" t="n">
        <v>11</v>
      </c>
      <c r="V1678" s="25" t="n">
        <v>88</v>
      </c>
      <c r="W1678" s="25" t="n">
        <v>121.45962</v>
      </c>
      <c r="X1678" s="25" t="n">
        <v>5.71428571428571</v>
      </c>
      <c r="Y1678" s="25" t="n">
        <v>4.22545480728149</v>
      </c>
      <c r="Z1678" s="25" t="n">
        <v>80.2129821777344</v>
      </c>
      <c r="AA1678" s="25" t="n">
        <v>334350</v>
      </c>
      <c r="AB1678" s="26" t="n">
        <v>27.86</v>
      </c>
      <c r="AC1678" s="27" t="n">
        <v>0</v>
      </c>
      <c r="AD1678" s="28" t="n">
        <v>121.1</v>
      </c>
      <c r="AE1678" s="28" t="n">
        <v>5.3</v>
      </c>
      <c r="AF1678" s="27"/>
      <c r="AG1678" s="29" t="n">
        <f aca="false">6753.47943187+0.36116788*I1678+0.01252571*N1678-22.85359542*V1678+0.00407811*AA1678-0.00067349*E1678</f>
        <v>9067.58186967536</v>
      </c>
      <c r="AH1678" s="29" t="n">
        <f aca="false">A1678*'Simple Linear Regression'!$B$18+'Simple Linear Regression'!$B$17</f>
        <v>9315.8795366477</v>
      </c>
      <c r="AI1678" s="29" t="n">
        <f aca="false">7491.3971+0.0137554*N1678-0.00058829*E1678-34.3283*V1678+0.30565*L1678+54.6031*M1678</f>
        <v>8837.0873342</v>
      </c>
      <c r="AJ1678" s="29" t="n">
        <f aca="false">7491.3971-0.00058829*E1678+0.30565*L1678+54.6031*M1678+0.0137554*N1678-34.3283*V1678</f>
        <v>8837.0873342</v>
      </c>
      <c r="AK1678" s="30" t="n">
        <f aca="false">11611.58410651-152.38769329*I952+0.00324611*N952-2.92151591*V952-0.00770426*AA952-0.00077781*E952</f>
        <v>8920.57116218289</v>
      </c>
      <c r="AL1678" s="29" t="n">
        <f aca="false">2192.59+2373.87*I1678+0.0316653*N1678-15.7623*V1678+0.00202406*AA1678-0.000740146*E1678-0.00963493*(I1678*N1678)</f>
        <v>9110.71756784972</v>
      </c>
      <c r="AM1678" s="30" t="n">
        <f aca="false">5205.907083+122.0638992*I1678+13.609808*(N1678/1000)-1.245906883*AD1678+0.7746840854*AE1678-134.2474226*AC1678-1547.125689*IF(AND(B1678&gt;=DATE(2020,3,20),B1678&lt;=DATE(2020,6,26)),1,0)</f>
        <v>8861.84047432772</v>
      </c>
      <c r="AN1678" s="30" t="n">
        <f aca="false">IF(ISNUMBER(C1679),C1679,AN1679)-0.8328750492*(AD1680-AD1679)+3.274150872*(AE1680-AE1679)+0.7954612886*((IF(ISNUMBER(C1679),C1679,AN1679)-IF(ISNUMBER(C1678),C1678,AN1678))-(-0.8328750492*(AD1679-AD1678)+3.274150872*(AE1679-AE1678)))-1.394571582*AO1679+0.4181414112*AO1678</f>
        <v>9431.94607429041</v>
      </c>
      <c r="AP1678" s="31" t="n">
        <f aca="false">AQ1678+AR1677+'ARIMAX(1,1,1) Model'!$C$19*(AR1677-AR1676)+'ARIMAX(1,1,1) Model'!$C$20*AS1677</f>
        <v>8656.57528219121</v>
      </c>
      <c r="AQ1678" s="31" t="n">
        <f aca="false">'ARIMAX(1,1,1) Model'!$C$6*I1678+'ARIMAX(1,1,1) Model'!$C$7*N1678/1000+'ARIMAX(1,1,1) Model'!$C$8*AD1678+'ARIMAX(1,1,1) Model'!$C$9*AE1678+'ARIMAX(1,1,1) Model'!$C$10*AC1678+'ARIMAX(1,1,1) Model'!$C$11*IF(AND(B1678&gt;='ARIMAX(1,1,1) Model'!$C$25,B1678&lt;='ARIMAX(1,1,1) Model'!$C$26),1,0)+'ARIMAX(1,1,1) Model'!$C$12*E1678/1000+'ARIMAX(1,1,1) Model'!$C$13*V1678+'ARIMAX(1,1,1) Model'!$C$14*A1678+'ARIMAX(1,1,1) Model'!$C$15*SIN(2*PI()*A1678/'ARIMAX(1,1,1) Model'!$C$24)+'ARIMAX(1,1,1) Model'!$C$16*COS(2*PI()*A1678/'ARIMAX(1,1,1) Model'!$C$24)+'ARIMAX(1,1,1) Model'!$C$17*SIN(4*PI()*A1678/'ARIMAX(1,1,1) Model'!$C$24)+'ARIMAX(1,1,1) Model'!$C$18*COS(4*PI()*A1678/'ARIMAX(1,1,1) Model'!$C$24)</f>
        <v>2543.36939398241</v>
      </c>
      <c r="AR1678" s="31" t="n">
        <f aca="false">IF(ISNUMBER(C1678),C1678,AP1678)-AQ1678</f>
        <v>6601.63060601759</v>
      </c>
      <c r="AS1678" s="31" t="n">
        <f aca="false">IF(ISNUMBER(C1678),C1678-AP1678,0)</f>
        <v>488.42471780879</v>
      </c>
      <c r="AT1678" s="32"/>
      <c r="AU1678" s="33"/>
      <c r="AV1678" s="33"/>
      <c r="AW1678" s="31"/>
      <c r="AX1678" s="31"/>
    </row>
    <row r="1679" customFormat="false" ht="16.5" hidden="false" customHeight="true" outlineLevel="0" collapsed="false">
      <c r="A1679" s="23" t="n">
        <v>1678</v>
      </c>
      <c r="B1679" s="24" t="n">
        <v>45016</v>
      </c>
      <c r="C1679" s="34" t="n">
        <v>9295</v>
      </c>
      <c r="D1679" s="25" t="n">
        <v>4027.35</v>
      </c>
      <c r="E1679" s="25" t="n">
        <v>234000</v>
      </c>
      <c r="F1679" s="25" t="n">
        <v>2341143.71428571</v>
      </c>
      <c r="G1679" s="25" t="n">
        <v>73.788</v>
      </c>
      <c r="H1679" s="25" t="n">
        <v>78.004</v>
      </c>
      <c r="I1679" s="25" t="n">
        <v>3.421</v>
      </c>
      <c r="J1679" s="25" t="n">
        <v>26770.514</v>
      </c>
      <c r="K1679" s="25" t="n">
        <v>556153</v>
      </c>
      <c r="L1679" s="25" t="n">
        <v>772</v>
      </c>
      <c r="M1679" s="25" t="n">
        <v>15.47</v>
      </c>
      <c r="N1679" s="25" t="n">
        <v>248718</v>
      </c>
      <c r="O1679" s="25" t="n">
        <v>18449.1</v>
      </c>
      <c r="P1679" s="25" t="n">
        <v>4858439</v>
      </c>
      <c r="Q1679" s="25" t="n">
        <v>630000</v>
      </c>
      <c r="R1679" s="25" t="n">
        <v>10582</v>
      </c>
      <c r="S1679" s="25" t="n">
        <v>16.899</v>
      </c>
      <c r="T1679" s="25" t="n">
        <v>155.7</v>
      </c>
      <c r="U1679" s="25" t="n">
        <v>11</v>
      </c>
      <c r="V1679" s="25" t="n">
        <v>88</v>
      </c>
      <c r="W1679" s="25" t="n">
        <v>120.55002</v>
      </c>
      <c r="X1679" s="25" t="n">
        <v>5.71428571428571</v>
      </c>
      <c r="Y1679" s="25" t="n">
        <v>4.22545480728149</v>
      </c>
      <c r="Z1679" s="25" t="n">
        <v>80.2129821777344</v>
      </c>
      <c r="AA1679" s="25" t="n">
        <v>334350</v>
      </c>
      <c r="AB1679" s="26" t="n">
        <v>27.86</v>
      </c>
      <c r="AC1679" s="27" t="n">
        <v>0</v>
      </c>
      <c r="AD1679" s="28" t="n">
        <v>95.9</v>
      </c>
      <c r="AE1679" s="28" t="n">
        <v>7.4</v>
      </c>
      <c r="AF1679" s="27"/>
      <c r="AG1679" s="29" t="n">
        <f aca="false">6753.47943187+0.36116788*I1679+0.01252571*N1679-22.85359542*V1679+0.00407811*AA1679-0.00067349*E1679</f>
        <v>9064.88754850748</v>
      </c>
      <c r="AH1679" s="29" t="n">
        <f aca="false">A1679*'Simple Linear Regression'!$B$18+'Simple Linear Regression'!$B$17</f>
        <v>9316.7325737316</v>
      </c>
      <c r="AI1679" s="29" t="n">
        <f aca="false">7491.3971+0.0137554*N1679-0.00058829*E1679-34.3283*V1679+0.30565*L1679+54.6031*M1679</f>
        <v>8834.7341742</v>
      </c>
      <c r="AJ1679" s="29" t="n">
        <f aca="false">7491.3971-0.00058829*E1679+0.30565*L1679+54.6031*M1679+0.0137554*N1679-34.3283*V1679</f>
        <v>8834.7341742</v>
      </c>
      <c r="AK1679" s="30" t="n">
        <f aca="false">11611.58410651-152.38769329*I953+0.00324611*N953-2.92151591*V953-0.00770426*AA953-0.00077781*E953</f>
        <v>8936.87342911579</v>
      </c>
      <c r="AL1679" s="29" t="n">
        <f aca="false">2192.59+2373.87*I1679+0.0316653*N1679-15.7623*V1679+0.00202406*AA1679-0.000740146*E1679-0.00963493*(I1679*N1679)</f>
        <v>9107.77949436946</v>
      </c>
      <c r="AM1679" s="30" t="n">
        <f aca="false">5205.907083+122.0638992*I1679+13.609808*(N1679/1000)-1.245906883*AD1679+0.7746840854*AE1679-134.2474226*AC1679-1547.125689*IF(AND(B1679&gt;=DATE(2020,3,20),B1679&lt;=DATE(2020,6,26)),1,0)</f>
        <v>8894.74210045946</v>
      </c>
      <c r="AN1679" s="30" t="n">
        <f aca="false">IF(ISNUMBER(C1680),C1680,AN1680)-0.8328750492*(AD1681-AD1680)+3.274150872*(AE1681-AE1680)+0.7954612886*((IF(ISNUMBER(C1680),C1680,AN1680)-IF(ISNUMBER(C1679),C1679,AN1679))-(-0.8328750492*(AD1680-AD1679)+3.274150872*(AE1680-AE1679)))-1.394571582*AO1680+0.4181414112*AO1679</f>
        <v>8611.82580733181</v>
      </c>
      <c r="AP1679" s="31" t="n">
        <f aca="false">AQ1679+AR1678+'ARIMAX(1,1,1) Model'!$C$19*(AR1678-AR1677)+'ARIMAX(1,1,1) Model'!$C$20*AS1678</f>
        <v>8764.42851333084</v>
      </c>
      <c r="AQ1679" s="31" t="n">
        <f aca="false">'ARIMAX(1,1,1) Model'!$C$6*I1679+'ARIMAX(1,1,1) Model'!$C$7*N1679/1000+'ARIMAX(1,1,1) Model'!$C$8*AD1679+'ARIMAX(1,1,1) Model'!$C$9*AE1679+'ARIMAX(1,1,1) Model'!$C$10*AC1679+'ARIMAX(1,1,1) Model'!$C$11*IF(AND(B1679&gt;='ARIMAX(1,1,1) Model'!$C$25,B1679&lt;='ARIMAX(1,1,1) Model'!$C$26),1,0)+'ARIMAX(1,1,1) Model'!$C$12*E1679/1000+'ARIMAX(1,1,1) Model'!$C$13*V1679+'ARIMAX(1,1,1) Model'!$C$14*A1679+'ARIMAX(1,1,1) Model'!$C$15*SIN(2*PI()*A1679/'ARIMAX(1,1,1) Model'!$C$24)+'ARIMAX(1,1,1) Model'!$C$16*COS(2*PI()*A1679/'ARIMAX(1,1,1) Model'!$C$24)+'ARIMAX(1,1,1) Model'!$C$17*SIN(4*PI()*A1679/'ARIMAX(1,1,1) Model'!$C$24)+'ARIMAX(1,1,1) Model'!$C$18*COS(4*PI()*A1679/'ARIMAX(1,1,1) Model'!$C$24)</f>
        <v>2589.3749850862</v>
      </c>
      <c r="AR1679" s="31" t="n">
        <f aca="false">IF(ISNUMBER(C1679),C1679,AP1679)-AQ1679</f>
        <v>6705.6250149138</v>
      </c>
      <c r="AS1679" s="31" t="n">
        <f aca="false">IF(ISNUMBER(C1679),C1679-AP1679,0)</f>
        <v>530.571486669163</v>
      </c>
      <c r="AT1679" s="32"/>
      <c r="AU1679" s="33"/>
      <c r="AV1679" s="33"/>
      <c r="AW1679" s="31"/>
      <c r="AX1679" s="31"/>
    </row>
    <row r="1680" customFormat="false" ht="16.5" hidden="false" customHeight="true" outlineLevel="0" collapsed="false">
      <c r="A1680" s="23" t="n">
        <v>1679</v>
      </c>
      <c r="B1680" s="24" t="n">
        <v>45023</v>
      </c>
      <c r="C1680" s="34" t="n">
        <v>8936</v>
      </c>
      <c r="D1680" s="25" t="n">
        <v>4105.1275</v>
      </c>
      <c r="E1680" s="25" t="n">
        <v>217000</v>
      </c>
      <c r="F1680" s="25" t="n">
        <v>2357607.42857143</v>
      </c>
      <c r="G1680" s="25" t="n">
        <v>80.6225</v>
      </c>
      <c r="H1680" s="25" t="n">
        <v>85.99</v>
      </c>
      <c r="I1680" s="25" t="n">
        <v>3.497</v>
      </c>
      <c r="J1680" s="25" t="n">
        <v>26770.514</v>
      </c>
      <c r="K1680" s="25" t="n">
        <v>556153</v>
      </c>
      <c r="L1680" s="25" t="n">
        <v>758</v>
      </c>
      <c r="M1680" s="25" t="n">
        <v>15.47</v>
      </c>
      <c r="N1680" s="25" t="n">
        <v>248718</v>
      </c>
      <c r="O1680" s="25" t="n">
        <v>18491.6</v>
      </c>
      <c r="P1680" s="25" t="n">
        <v>4858439</v>
      </c>
      <c r="Q1680" s="25" t="n">
        <v>630000</v>
      </c>
      <c r="R1680" s="25" t="n">
        <v>10582</v>
      </c>
      <c r="S1680" s="25" t="n">
        <v>16.899</v>
      </c>
      <c r="T1680" s="25" t="n">
        <v>155.7</v>
      </c>
      <c r="U1680" s="25" t="n">
        <v>11</v>
      </c>
      <c r="V1680" s="25" t="n">
        <v>86.5</v>
      </c>
      <c r="W1680" s="25" t="n">
        <v>119.69234</v>
      </c>
      <c r="X1680" s="25" t="n">
        <v>5.71428571428571</v>
      </c>
      <c r="Y1680" s="25" t="n">
        <v>4.22545480728149</v>
      </c>
      <c r="Z1680" s="25" t="n">
        <v>80.2129821777344</v>
      </c>
      <c r="AA1680" s="25" t="n">
        <v>334350</v>
      </c>
      <c r="AB1680" s="26" t="n">
        <v>28.77</v>
      </c>
      <c r="AC1680" s="27" t="n">
        <v>0</v>
      </c>
      <c r="AD1680" s="28" t="n">
        <v>66.6</v>
      </c>
      <c r="AE1680" s="28" t="n">
        <v>12.1</v>
      </c>
      <c r="AF1680" s="27"/>
      <c r="AG1680" s="29" t="n">
        <f aca="false">6753.47943187+0.36116788*I1680+0.01252571*N1680-22.85359542*V1680+0.00407811*AA1680-0.00067349*E1680</f>
        <v>9110.64472039636</v>
      </c>
      <c r="AH1680" s="29" t="n">
        <f aca="false">A1680*'Simple Linear Regression'!$B$18+'Simple Linear Regression'!$B$17</f>
        <v>9317.58561081551</v>
      </c>
      <c r="AI1680" s="29" t="n">
        <f aca="false">7491.3971+0.0137554*N1680-0.00058829*E1680-34.3283*V1680+0.30565*L1680+54.6031*M1680</f>
        <v>8891.9484542</v>
      </c>
      <c r="AJ1680" s="29" t="n">
        <f aca="false">7491.3971-0.00058829*E1680+0.30565*L1680+54.6031*M1680+0.0137554*N1680-34.3283*V1680</f>
        <v>8891.9484542</v>
      </c>
      <c r="AK1680" s="30" t="n">
        <f aca="false">11611.58410651-152.38769329*I954+0.00324611*N954-2.92151591*V954-0.00770426*AA954-0.00077781*E954</f>
        <v>8948.79197873838</v>
      </c>
      <c r="AL1680" s="29" t="n">
        <f aca="false">2192.59+2373.87*I1680+0.0316653*N1680-15.7623*V1680+0.00202406*AA1680-0.000740146*E1680-0.00963493*(I1680*N1680)</f>
        <v>9142.29462686922</v>
      </c>
      <c r="AM1680" s="30" t="n">
        <f aca="false">5205.907083+122.0638992*I1680+13.609808*(N1680/1000)-1.245906883*AD1680+0.7746840854*AE1680-134.2474226*AC1680-1547.125689*IF(AND(B1680&gt;=DATE(2020,3,20),B1680&lt;=DATE(2020,6,26)),1,0)</f>
        <v>8944.16504367194</v>
      </c>
      <c r="AN1680" s="30" t="n">
        <f aca="false">IF(ISNUMBER(C1681),C1681,AN1681)-0.8328750492*(AD1682-AD1681)+3.274150872*(AE1682-AE1681)+0.7954612886*((IF(ISNUMBER(C1681),C1681,AN1681)-IF(ISNUMBER(C1680),C1680,AN1680))-(-0.8328750492*(AD1681-AD1680)+3.274150872*(AE1681-AE1680)))-1.394571582*AO1681+0.4181414112*AO1680</f>
        <v>8208.26185440394</v>
      </c>
      <c r="AP1680" s="31" t="n">
        <f aca="false">AQ1680+AR1679+'ARIMAX(1,1,1) Model'!$C$19*(AR1679-AR1678)+'ARIMAX(1,1,1) Model'!$C$20*AS1679</f>
        <v>8852.86726142791</v>
      </c>
      <c r="AQ1680" s="31" t="n">
        <f aca="false">'ARIMAX(1,1,1) Model'!$C$6*I1680+'ARIMAX(1,1,1) Model'!$C$7*N1680/1000+'ARIMAX(1,1,1) Model'!$C$8*AD1680+'ARIMAX(1,1,1) Model'!$C$9*AE1680+'ARIMAX(1,1,1) Model'!$C$10*AC1680+'ARIMAX(1,1,1) Model'!$C$11*IF(AND(B1680&gt;='ARIMAX(1,1,1) Model'!$C$25,B1680&lt;='ARIMAX(1,1,1) Model'!$C$26),1,0)+'ARIMAX(1,1,1) Model'!$C$12*E1680/1000+'ARIMAX(1,1,1) Model'!$C$13*V1680+'ARIMAX(1,1,1) Model'!$C$14*A1680+'ARIMAX(1,1,1) Model'!$C$15*SIN(2*PI()*A1680/'ARIMAX(1,1,1) Model'!$C$24)+'ARIMAX(1,1,1) Model'!$C$16*COS(2*PI()*A1680/'ARIMAX(1,1,1) Model'!$C$24)+'ARIMAX(1,1,1) Model'!$C$17*SIN(4*PI()*A1680/'ARIMAX(1,1,1) Model'!$C$24)+'ARIMAX(1,1,1) Model'!$C$18*COS(4*PI()*A1680/'ARIMAX(1,1,1) Model'!$C$24)</f>
        <v>2614.65813557752</v>
      </c>
      <c r="AR1680" s="31" t="n">
        <f aca="false">IF(ISNUMBER(C1680),C1680,AP1680)-AQ1680</f>
        <v>6321.34186442248</v>
      </c>
      <c r="AS1680" s="31" t="n">
        <f aca="false">IF(ISNUMBER(C1680),C1680-AP1680,0)</f>
        <v>83.1327385720906</v>
      </c>
      <c r="AT1680" s="32"/>
      <c r="AU1680" s="33"/>
      <c r="AV1680" s="33"/>
      <c r="AW1680" s="31"/>
      <c r="AX1680" s="31"/>
    </row>
    <row r="1681" customFormat="false" ht="16.5" hidden="false" customHeight="true" outlineLevel="0" collapsed="false">
      <c r="A1681" s="23" t="n">
        <v>1680</v>
      </c>
      <c r="B1681" s="24" t="n">
        <v>45030</v>
      </c>
      <c r="C1681" s="34" t="n">
        <v>8519</v>
      </c>
      <c r="D1681" s="25" t="n">
        <v>4118.772</v>
      </c>
      <c r="E1681" s="25" t="n">
        <v>220000</v>
      </c>
      <c r="F1681" s="25" t="n">
        <v>2325789.14285714</v>
      </c>
      <c r="G1681" s="25" t="n">
        <v>81.866</v>
      </c>
      <c r="H1681" s="25" t="n">
        <v>87.3625</v>
      </c>
      <c r="I1681" s="25" t="n">
        <v>3.596</v>
      </c>
      <c r="J1681" s="25" t="n">
        <v>26770.514</v>
      </c>
      <c r="K1681" s="25" t="n">
        <v>529212</v>
      </c>
      <c r="L1681" s="25" t="n">
        <v>758</v>
      </c>
      <c r="M1681" s="25" t="n">
        <v>15.47</v>
      </c>
      <c r="N1681" s="25" t="n">
        <v>248718</v>
      </c>
      <c r="O1681" s="25" t="n">
        <v>18491.6</v>
      </c>
      <c r="P1681" s="25" t="n">
        <v>4858439</v>
      </c>
      <c r="Q1681" s="25" t="n">
        <v>630000</v>
      </c>
      <c r="R1681" s="25" t="n">
        <v>10582</v>
      </c>
      <c r="S1681" s="25" t="n">
        <v>16.899</v>
      </c>
      <c r="T1681" s="25" t="n">
        <v>155.7</v>
      </c>
      <c r="U1681" s="25" t="n">
        <v>11</v>
      </c>
      <c r="V1681" s="25" t="n">
        <v>86.5</v>
      </c>
      <c r="W1681" s="25" t="n">
        <v>119.28392</v>
      </c>
      <c r="X1681" s="25" t="n">
        <v>5.71428571428571</v>
      </c>
      <c r="Y1681" s="25" t="n">
        <v>4.22545480728149</v>
      </c>
      <c r="Z1681" s="25" t="n">
        <v>80.2129821777344</v>
      </c>
      <c r="AA1681" s="25" t="n">
        <v>334350</v>
      </c>
      <c r="AB1681" s="26" t="n">
        <v>28.77</v>
      </c>
      <c r="AC1681" s="27" t="n">
        <v>0</v>
      </c>
      <c r="AD1681" s="28" t="n">
        <v>49</v>
      </c>
      <c r="AE1681" s="28" t="n">
        <v>5.5</v>
      </c>
      <c r="AF1681" s="27"/>
      <c r="AG1681" s="29" t="n">
        <f aca="false">6753.47943187+0.36116788*I1681+0.01252571*N1681-22.85359542*V1681+0.00407811*AA1681-0.00067349*E1681</f>
        <v>9108.66000601648</v>
      </c>
      <c r="AH1681" s="29" t="n">
        <f aca="false">A1681*'Simple Linear Regression'!$B$18+'Simple Linear Regression'!$B$17</f>
        <v>9318.43864789941</v>
      </c>
      <c r="AI1681" s="29" t="n">
        <f aca="false">7491.3971+0.0137554*N1681-0.00058829*E1681-34.3283*V1681+0.30565*L1681+54.6031*M1681</f>
        <v>8890.1835842</v>
      </c>
      <c r="AJ1681" s="29" t="n">
        <f aca="false">7491.3971-0.00058829*E1681+0.30565*L1681+54.6031*M1681+0.0137554*N1681-34.3283*V1681</f>
        <v>8890.1835842</v>
      </c>
      <c r="AK1681" s="30" t="n">
        <f aca="false">11611.58410651-152.38769329*I955+0.00324611*N955-2.92151591*V955-0.00770426*AA955-0.00077781*E955</f>
        <v>8906.2155424254</v>
      </c>
      <c r="AL1681" s="29" t="n">
        <f aca="false">2192.59+2373.87*I1681+0.0316653*N1681-15.7623*V1681+0.00202406*AA1681-0.000740146*E1681-0.00963493*(I1681*N1681)</f>
        <v>9137.84564741496</v>
      </c>
      <c r="AM1681" s="30" t="n">
        <f aca="false">5205.907083+122.0638992*I1681+13.609808*(N1681/1000)-1.245906883*AD1681+0.7746840854*AE1681-134.2474226*AC1681-1547.125689*IF(AND(B1681&gt;=DATE(2020,3,20),B1681&lt;=DATE(2020,6,26)),1,0)</f>
        <v>8973.0644158699</v>
      </c>
      <c r="AN1681" s="30" t="n">
        <f aca="false">IF(ISNUMBER(C1682),C1682,AN1682)-0.8328750492*(AD1683-AD1682)+3.274150872*(AE1683-AE1682)+0.7954612886*((IF(ISNUMBER(C1682),C1682,AN1682)-IF(ISNUMBER(C1681),C1681,AN1681))-(-0.8328750492*(AD1682-AD1681)+3.274150872*(AE1682-AE1681)))-1.394571582*AO1682+0.4181414112*AO1681</f>
        <v>10257.5846879915</v>
      </c>
      <c r="AP1681" s="31" t="n">
        <f aca="false">AQ1681+AR1680+'ARIMAX(1,1,1) Model'!$C$19*(AR1680-AR1679)+'ARIMAX(1,1,1) Model'!$C$20*AS1680</f>
        <v>8826.32370190774</v>
      </c>
      <c r="AQ1681" s="31" t="n">
        <f aca="false">'ARIMAX(1,1,1) Model'!$C$6*I1681+'ARIMAX(1,1,1) Model'!$C$7*N1681/1000+'ARIMAX(1,1,1) Model'!$C$8*AD1681+'ARIMAX(1,1,1) Model'!$C$9*AE1681+'ARIMAX(1,1,1) Model'!$C$10*AC1681+'ARIMAX(1,1,1) Model'!$C$11*IF(AND(B1681&gt;='ARIMAX(1,1,1) Model'!$C$25,B1681&lt;='ARIMAX(1,1,1) Model'!$C$26),1,0)+'ARIMAX(1,1,1) Model'!$C$12*E1681/1000+'ARIMAX(1,1,1) Model'!$C$13*V1681+'ARIMAX(1,1,1) Model'!$C$14*A1681+'ARIMAX(1,1,1) Model'!$C$15*SIN(2*PI()*A1681/'ARIMAX(1,1,1) Model'!$C$24)+'ARIMAX(1,1,1) Model'!$C$16*COS(2*PI()*A1681/'ARIMAX(1,1,1) Model'!$C$24)+'ARIMAX(1,1,1) Model'!$C$17*SIN(4*PI()*A1681/'ARIMAX(1,1,1) Model'!$C$24)+'ARIMAX(1,1,1) Model'!$C$18*COS(4*PI()*A1681/'ARIMAX(1,1,1) Model'!$C$24)</f>
        <v>2617.28801032047</v>
      </c>
      <c r="AR1681" s="31" t="n">
        <f aca="false">IF(ISNUMBER(C1681),C1681,AP1681)-AQ1681</f>
        <v>5901.71198967953</v>
      </c>
      <c r="AS1681" s="31" t="n">
        <f aca="false">IF(ISNUMBER(C1681),C1681-AP1681,0)</f>
        <v>-307.323701907742</v>
      </c>
      <c r="AT1681" s="32"/>
      <c r="AU1681" s="33"/>
      <c r="AV1681" s="33"/>
      <c r="AW1681" s="31"/>
      <c r="AX1681" s="31"/>
    </row>
    <row r="1682" customFormat="false" ht="16.5" hidden="false" customHeight="true" outlineLevel="0" collapsed="false">
      <c r="A1682" s="23" t="n">
        <v>1681</v>
      </c>
      <c r="B1682" s="24" t="n">
        <v>45037</v>
      </c>
      <c r="C1682" s="34" t="n">
        <v>9511</v>
      </c>
      <c r="D1682" s="25" t="n">
        <v>4144.804</v>
      </c>
      <c r="E1682" s="25" t="n">
        <v>223000</v>
      </c>
      <c r="F1682" s="25" t="n">
        <v>2373369.57142857</v>
      </c>
      <c r="G1682" s="25" t="n">
        <v>79.218</v>
      </c>
      <c r="H1682" s="25" t="n">
        <v>84.62</v>
      </c>
      <c r="I1682" s="25" t="n">
        <v>3.663</v>
      </c>
      <c r="J1682" s="25" t="n">
        <v>26770.514</v>
      </c>
      <c r="K1682" s="25" t="n">
        <v>529212</v>
      </c>
      <c r="L1682" s="25" t="n">
        <v>758</v>
      </c>
      <c r="M1682" s="25" t="n">
        <v>15.621</v>
      </c>
      <c r="N1682" s="25" t="n">
        <v>236170</v>
      </c>
      <c r="O1682" s="25" t="n">
        <v>18491.6</v>
      </c>
      <c r="P1682" s="25" t="n">
        <v>4858439</v>
      </c>
      <c r="Q1682" s="25" t="n">
        <v>630000</v>
      </c>
      <c r="R1682" s="25" t="n">
        <v>10582</v>
      </c>
      <c r="S1682" s="25" t="n">
        <v>16.899</v>
      </c>
      <c r="T1682" s="25" t="n">
        <v>155.7</v>
      </c>
      <c r="U1682" s="25" t="n">
        <v>11</v>
      </c>
      <c r="V1682" s="25" t="n">
        <v>86.5</v>
      </c>
      <c r="W1682" s="25" t="n">
        <v>119.11416</v>
      </c>
      <c r="X1682" s="25" t="n">
        <v>5.71428571428571</v>
      </c>
      <c r="Y1682" s="25" t="n">
        <v>4.74799728393555</v>
      </c>
      <c r="Z1682" s="25" t="n">
        <v>80.2129821777344</v>
      </c>
      <c r="AA1682" s="25" t="n">
        <v>334350</v>
      </c>
      <c r="AB1682" s="26" t="n">
        <v>28.77</v>
      </c>
      <c r="AC1682" s="27" t="n">
        <v>0</v>
      </c>
      <c r="AD1682" s="28" t="n">
        <v>45.4</v>
      </c>
      <c r="AE1682" s="28" t="n">
        <v>9.3</v>
      </c>
      <c r="AF1682" s="27"/>
      <c r="AG1682" s="29" t="n">
        <f aca="false">6753.47943187+0.36116788*I1682+0.01252571*N1682-22.85359542*V1682+0.00407811*AA1682-0.00067349*E1682</f>
        <v>8949.49112518444</v>
      </c>
      <c r="AH1682" s="29" t="n">
        <f aca="false">A1682*'Simple Linear Regression'!$B$18+'Simple Linear Regression'!$B$17</f>
        <v>9319.29168498332</v>
      </c>
      <c r="AI1682" s="29" t="n">
        <f aca="false">7491.3971+0.0137554*N1682-0.00058829*E1682-34.3283*V1682+0.30565*L1682+54.6031*M1682</f>
        <v>8724.0610231</v>
      </c>
      <c r="AJ1682" s="29" t="n">
        <f aca="false">7491.3971-0.00058829*E1682+0.30565*L1682+54.6031*M1682+0.0137554*N1682-34.3283*V1682</f>
        <v>8724.0610231</v>
      </c>
      <c r="AK1682" s="30" t="n">
        <f aca="false">11611.58410651-152.38769329*I956+0.00324611*N956-2.92151591*V956-0.00770426*AA956-0.00077781*E956</f>
        <v>9003.78348036839</v>
      </c>
      <c r="AL1682" s="29" t="n">
        <f aca="false">2192.59+2373.87*I1682+0.0316653*N1682-15.7623*V1682+0.00202406*AA1682-0.000740146*E1682-0.00963493*(I1682*N1682)</f>
        <v>9179.6342294997</v>
      </c>
      <c r="AM1682" s="30" t="n">
        <f aca="false">5205.907083+122.0638992*I1682+13.609808*(N1682/1000)-1.245906883*AD1682+0.7746840854*AE1682-134.2474226*AC1682-1547.125689*IF(AND(B1682&gt;=DATE(2020,3,20),B1682&lt;=DATE(2020,6,26)),1,0)</f>
        <v>8817.89589063562</v>
      </c>
      <c r="AN1682" s="30" t="n">
        <f aca="false">IF(ISNUMBER(C1683),C1683,AN1683)-0.8328750492*(AD1684-AD1683)+3.274150872*(AE1684-AE1683)+0.7954612886*((IF(ISNUMBER(C1683),C1683,AN1683)-IF(ISNUMBER(C1682),C1682,AN1682))-(-0.8328750492*(AD1683-AD1682)+3.274150872*(AE1683-AE1682)))-1.394571582*AO1683+0.4181414112*AO1682</f>
        <v>7944.17101978944</v>
      </c>
      <c r="AP1682" s="31" t="n">
        <f aca="false">AQ1682+AR1681+'ARIMAX(1,1,1) Model'!$C$19*(AR1681-AR1680)+'ARIMAX(1,1,1) Model'!$C$20*AS1681</f>
        <v>8791.78565284992</v>
      </c>
      <c r="AQ1682" s="31" t="n">
        <f aca="false">'ARIMAX(1,1,1) Model'!$C$6*I1682+'ARIMAX(1,1,1) Model'!$C$7*N1682/1000+'ARIMAX(1,1,1) Model'!$C$8*AD1682+'ARIMAX(1,1,1) Model'!$C$9*AE1682+'ARIMAX(1,1,1) Model'!$C$10*AC1682+'ARIMAX(1,1,1) Model'!$C$11*IF(AND(B1682&gt;='ARIMAX(1,1,1) Model'!$C$25,B1682&lt;='ARIMAX(1,1,1) Model'!$C$26),1,0)+'ARIMAX(1,1,1) Model'!$C$12*E1682/1000+'ARIMAX(1,1,1) Model'!$C$13*V1682+'ARIMAX(1,1,1) Model'!$C$14*A1682+'ARIMAX(1,1,1) Model'!$C$15*SIN(2*PI()*A1682/'ARIMAX(1,1,1) Model'!$C$24)+'ARIMAX(1,1,1) Model'!$C$16*COS(2*PI()*A1682/'ARIMAX(1,1,1) Model'!$C$24)+'ARIMAX(1,1,1) Model'!$C$17*SIN(4*PI()*A1682/'ARIMAX(1,1,1) Model'!$C$24)+'ARIMAX(1,1,1) Model'!$C$18*COS(4*PI()*A1682/'ARIMAX(1,1,1) Model'!$C$24)</f>
        <v>2654.38386499172</v>
      </c>
      <c r="AR1682" s="31" t="n">
        <f aca="false">IF(ISNUMBER(C1682),C1682,AP1682)-AQ1682</f>
        <v>6856.61613500828</v>
      </c>
      <c r="AS1682" s="31" t="n">
        <f aca="false">IF(ISNUMBER(C1682),C1682-AP1682,0)</f>
        <v>719.21434715008</v>
      </c>
      <c r="AT1682" s="32"/>
      <c r="AU1682" s="33"/>
      <c r="AV1682" s="33"/>
      <c r="AW1682" s="31"/>
      <c r="AX1682" s="31"/>
    </row>
    <row r="1683" customFormat="false" ht="16.5" hidden="false" customHeight="true" outlineLevel="0" collapsed="false">
      <c r="A1683" s="23" t="n">
        <v>1682</v>
      </c>
      <c r="B1683" s="24" t="n">
        <v>45044</v>
      </c>
      <c r="C1683" s="34" t="n">
        <v>8618</v>
      </c>
      <c r="D1683" s="25" t="n">
        <v>4113.898</v>
      </c>
      <c r="E1683" s="25" t="n">
        <v>209000</v>
      </c>
      <c r="F1683" s="25" t="n">
        <v>2325900.71428571</v>
      </c>
      <c r="G1683" s="25" t="n">
        <v>76.314</v>
      </c>
      <c r="H1683" s="25" t="n">
        <v>81.396</v>
      </c>
      <c r="I1683" s="25" t="n">
        <v>3.656</v>
      </c>
      <c r="J1683" s="25" t="n">
        <v>26770.514</v>
      </c>
      <c r="K1683" s="25" t="n">
        <v>529212</v>
      </c>
      <c r="L1683" s="25" t="n">
        <v>758</v>
      </c>
      <c r="M1683" s="25" t="n">
        <v>15.621</v>
      </c>
      <c r="N1683" s="25" t="n">
        <v>236170</v>
      </c>
      <c r="O1683" s="25" t="n">
        <v>18491.6</v>
      </c>
      <c r="P1683" s="25" t="n">
        <v>4858439</v>
      </c>
      <c r="Q1683" s="25" t="n">
        <v>630000</v>
      </c>
      <c r="R1683" s="25" t="n">
        <v>10582</v>
      </c>
      <c r="S1683" s="25" t="n">
        <v>16.899</v>
      </c>
      <c r="T1683" s="25" t="n">
        <v>155.7</v>
      </c>
      <c r="U1683" s="25" t="n">
        <v>11</v>
      </c>
      <c r="V1683" s="25" t="n">
        <v>86.5</v>
      </c>
      <c r="W1683" s="25" t="n">
        <v>119.22364</v>
      </c>
      <c r="X1683" s="25" t="n">
        <v>5.71428571428571</v>
      </c>
      <c r="Y1683" s="25" t="n">
        <v>4.74799728393555</v>
      </c>
      <c r="Z1683" s="25" t="n">
        <v>80.2129821777344</v>
      </c>
      <c r="AA1683" s="25" t="n">
        <v>334350</v>
      </c>
      <c r="AB1683" s="26" t="n">
        <v>28.77</v>
      </c>
      <c r="AC1683" s="27" t="n">
        <v>0</v>
      </c>
      <c r="AD1683" s="28" t="n">
        <v>64.4</v>
      </c>
      <c r="AE1683" s="28" t="n">
        <v>4.9</v>
      </c>
      <c r="AF1683" s="27"/>
      <c r="AG1683" s="29" t="n">
        <f aca="false">6753.47943187+0.36116788*I1683+0.01252571*N1683-22.85359542*V1683+0.00407811*AA1683-0.00067349*E1683</f>
        <v>8958.91745700928</v>
      </c>
      <c r="AH1683" s="29" t="n">
        <f aca="false">A1683*'Simple Linear Regression'!$B$18+'Simple Linear Regression'!$B$17</f>
        <v>9320.14472206722</v>
      </c>
      <c r="AI1683" s="29" t="n">
        <f aca="false">7491.3971+0.0137554*N1683-0.00058829*E1683-34.3283*V1683+0.30565*L1683+54.6031*M1683</f>
        <v>8732.2970831</v>
      </c>
      <c r="AJ1683" s="29" t="n">
        <f aca="false">7491.3971-0.00058829*E1683+0.30565*L1683+54.6031*M1683+0.0137554*N1683-34.3283*V1683</f>
        <v>8732.2970831</v>
      </c>
      <c r="AK1683" s="30" t="n">
        <f aca="false">11611.58410651-152.38769329*I957+0.00324611*N957-2.92151591*V957-0.00770426*AA957-0.00077781*E957</f>
        <v>8995.47197101385</v>
      </c>
      <c r="AL1683" s="29" t="n">
        <f aca="false">2192.59+2373.87*I1683+0.0316653*N1683-15.7623*V1683+0.00202406*AA1683-0.000740146*E1683-0.00963493*(I1683*N1683)</f>
        <v>9189.3075534264</v>
      </c>
      <c r="AM1683" s="30" t="n">
        <f aca="false">5205.907083+122.0638992*I1683+13.609808*(N1683/1000)-1.245906883*AD1683+0.7746840854*AE1683-134.2474226*AC1683-1547.125689*IF(AND(B1683&gt;=DATE(2020,3,20),B1683&lt;=DATE(2020,6,26)),1,0)</f>
        <v>8789.96060258846</v>
      </c>
      <c r="AN1683" s="30" t="n">
        <f aca="false">IF(ISNUMBER(C1684),C1684,AN1684)-0.8328750492*(AD1685-AD1684)+3.274150872*(AE1685-AE1684)+0.7954612886*((IF(ISNUMBER(C1684),C1684,AN1684)-IF(ISNUMBER(C1683),C1683,AN1683))-(-0.8328750492*(AD1684-AD1683)+3.274150872*(AE1684-AE1683)))-1.394571582*AO1684+0.4181414112*AO1683</f>
        <v>9913.83871751363</v>
      </c>
      <c r="AP1683" s="31" t="n">
        <f aca="false">AQ1683+AR1682+'ARIMAX(1,1,1) Model'!$C$19*(AR1682-AR1681)+'ARIMAX(1,1,1) Model'!$C$20*AS1682</f>
        <v>9018.29742634477</v>
      </c>
      <c r="AQ1683" s="31" t="n">
        <f aca="false">'ARIMAX(1,1,1) Model'!$C$6*I1683+'ARIMAX(1,1,1) Model'!$C$7*N1683/1000+'ARIMAX(1,1,1) Model'!$C$8*AD1683+'ARIMAX(1,1,1) Model'!$C$9*AE1683+'ARIMAX(1,1,1) Model'!$C$10*AC1683+'ARIMAX(1,1,1) Model'!$C$11*IF(AND(B1683&gt;='ARIMAX(1,1,1) Model'!$C$25,B1683&lt;='ARIMAX(1,1,1) Model'!$C$26),1,0)+'ARIMAX(1,1,1) Model'!$C$12*E1683/1000+'ARIMAX(1,1,1) Model'!$C$13*V1683+'ARIMAX(1,1,1) Model'!$C$14*A1683+'ARIMAX(1,1,1) Model'!$C$15*SIN(2*PI()*A1683/'ARIMAX(1,1,1) Model'!$C$24)+'ARIMAX(1,1,1) Model'!$C$16*COS(2*PI()*A1683/'ARIMAX(1,1,1) Model'!$C$24)+'ARIMAX(1,1,1) Model'!$C$17*SIN(4*PI()*A1683/'ARIMAX(1,1,1) Model'!$C$24)+'ARIMAX(1,1,1) Model'!$C$18*COS(4*PI()*A1683/'ARIMAX(1,1,1) Model'!$C$24)</f>
        <v>2715.90087879691</v>
      </c>
      <c r="AR1683" s="31" t="n">
        <f aca="false">IF(ISNUMBER(C1683),C1683,AP1683)-AQ1683</f>
        <v>5902.09912120309</v>
      </c>
      <c r="AS1683" s="31" t="n">
        <f aca="false">IF(ISNUMBER(C1683),C1683-AP1683,0)</f>
        <v>-400.297426344774</v>
      </c>
      <c r="AT1683" s="32"/>
      <c r="AU1683" s="33"/>
      <c r="AV1683" s="33"/>
      <c r="AW1683" s="31"/>
      <c r="AX1683" s="31"/>
    </row>
    <row r="1684" customFormat="false" ht="16.5" hidden="false" customHeight="true" outlineLevel="0" collapsed="false">
      <c r="A1684" s="23" t="n">
        <v>1683</v>
      </c>
      <c r="B1684" s="24" t="n">
        <v>45051</v>
      </c>
      <c r="C1684" s="34" t="n">
        <v>9303</v>
      </c>
      <c r="D1684" s="25" t="n">
        <v>4115.134</v>
      </c>
      <c r="E1684" s="25" t="n">
        <v>213000</v>
      </c>
      <c r="F1684" s="25" t="n">
        <v>2307779.14285714</v>
      </c>
      <c r="G1684" s="25" t="n">
        <v>71.164</v>
      </c>
      <c r="H1684" s="25" t="n">
        <v>74.6175</v>
      </c>
      <c r="I1684" s="25" t="n">
        <v>3.6</v>
      </c>
      <c r="J1684" s="25" t="n">
        <v>26770.514</v>
      </c>
      <c r="K1684" s="25" t="n">
        <v>529212</v>
      </c>
      <c r="L1684" s="25" t="n">
        <v>758</v>
      </c>
      <c r="M1684" s="25" t="n">
        <v>15.621</v>
      </c>
      <c r="N1684" s="25" t="n">
        <v>236170</v>
      </c>
      <c r="O1684" s="25" t="n">
        <v>18491.6</v>
      </c>
      <c r="P1684" s="25" t="n">
        <v>4858439</v>
      </c>
      <c r="Q1684" s="25" t="n">
        <v>630000</v>
      </c>
      <c r="R1684" s="25" t="n">
        <v>10582</v>
      </c>
      <c r="S1684" s="25" t="n">
        <v>16.899</v>
      </c>
      <c r="T1684" s="25" t="n">
        <v>155.7</v>
      </c>
      <c r="U1684" s="25" t="n">
        <v>11</v>
      </c>
      <c r="V1684" s="25" t="n">
        <v>86.7</v>
      </c>
      <c r="W1684" s="25" t="n">
        <v>119.35886</v>
      </c>
      <c r="X1684" s="25" t="n">
        <v>5.71428571428571</v>
      </c>
      <c r="Y1684" s="25" t="n">
        <v>4.74799728393555</v>
      </c>
      <c r="Z1684" s="25" t="n">
        <v>80.2129821777344</v>
      </c>
      <c r="AA1684" s="25" t="n">
        <v>334350</v>
      </c>
      <c r="AB1684" s="26" t="n">
        <v>28.77</v>
      </c>
      <c r="AC1684" s="27" t="n">
        <v>0</v>
      </c>
      <c r="AD1684" s="28" t="n">
        <v>62.4</v>
      </c>
      <c r="AE1684" s="28" t="n">
        <v>8.2</v>
      </c>
      <c r="AF1684" s="27"/>
      <c r="AG1684" s="29" t="n">
        <f aca="false">6753.47943187+0.36116788*I1684+0.01252571*N1684-22.85359542*V1684+0.00407811*AA1684-0.00067349*E1684</f>
        <v>8951.632552524</v>
      </c>
      <c r="AH1684" s="29" t="n">
        <f aca="false">A1684*'Simple Linear Regression'!$B$18+'Simple Linear Regression'!$B$17</f>
        <v>9320.99775915112</v>
      </c>
      <c r="AI1684" s="29" t="n">
        <f aca="false">7491.3971+0.0137554*N1684-0.00058829*E1684-34.3283*V1684+0.30565*L1684+54.6031*M1684</f>
        <v>8723.0782631</v>
      </c>
      <c r="AJ1684" s="29" t="n">
        <f aca="false">7491.3971-0.00058829*E1684+0.30565*L1684+54.6031*M1684+0.0137554*N1684-34.3283*V1684</f>
        <v>8723.0782631</v>
      </c>
      <c r="AK1684" s="30" t="n">
        <f aca="false">11611.58410651-152.38769329*I958+0.00324611*N958-2.92151591*V958-0.00770426*AA958-0.00077781*E958</f>
        <v>8981.13165631104</v>
      </c>
      <c r="AL1684" s="29" t="n">
        <f aca="false">2192.59+2373.87*I1684+0.0316653*N1684-15.7623*V1684+0.00202406*AA1684-0.000740146*E1684-0.00963493*(I1684*N1684)</f>
        <v>9177.68474884</v>
      </c>
      <c r="AM1684" s="30" t="n">
        <f aca="false">5205.907083+122.0638992*I1684+13.609808*(N1684/1000)-1.245906883*AD1684+0.7746840854*AE1684-134.2474226*AC1684-1547.125689*IF(AND(B1684&gt;=DATE(2020,3,20),B1684&lt;=DATE(2020,6,26)),1,0)</f>
        <v>8788.17329548108</v>
      </c>
      <c r="AN1684" s="30" t="n">
        <f aca="false">IF(ISNUMBER(C1685),C1685,AN1685)-0.8328750492*(AD1686-AD1685)+3.274150872*(AE1686-AE1685)+0.7954612886*((IF(ISNUMBER(C1685),C1685,AN1685)-IF(ISNUMBER(C1684),C1684,AN1684))-(-0.8328750492*(AD1685-AD1684)+3.274150872*(AE1685-AE1684)))-1.394571582*AO1685+0.4181414112*AO1684</f>
        <v>8541.31830379937</v>
      </c>
      <c r="AP1684" s="31" t="n">
        <f aca="false">AQ1684+AR1683+'ARIMAX(1,1,1) Model'!$C$19*(AR1683-AR1682)+'ARIMAX(1,1,1) Model'!$C$20*AS1683</f>
        <v>8951.79081331377</v>
      </c>
      <c r="AQ1684" s="31" t="n">
        <f aca="false">'ARIMAX(1,1,1) Model'!$C$6*I1684+'ARIMAX(1,1,1) Model'!$C$7*N1684/1000+'ARIMAX(1,1,1) Model'!$C$8*AD1684+'ARIMAX(1,1,1) Model'!$C$9*AE1684+'ARIMAX(1,1,1) Model'!$C$10*AC1684+'ARIMAX(1,1,1) Model'!$C$11*IF(AND(B1684&gt;='ARIMAX(1,1,1) Model'!$C$25,B1684&lt;='ARIMAX(1,1,1) Model'!$C$26),1,0)+'ARIMAX(1,1,1) Model'!$C$12*E1684/1000+'ARIMAX(1,1,1) Model'!$C$13*V1684+'ARIMAX(1,1,1) Model'!$C$14*A1684+'ARIMAX(1,1,1) Model'!$C$15*SIN(2*PI()*A1684/'ARIMAX(1,1,1) Model'!$C$24)+'ARIMAX(1,1,1) Model'!$C$16*COS(2*PI()*A1684/'ARIMAX(1,1,1) Model'!$C$24)+'ARIMAX(1,1,1) Model'!$C$17*SIN(4*PI()*A1684/'ARIMAX(1,1,1) Model'!$C$24)+'ARIMAX(1,1,1) Model'!$C$18*COS(4*PI()*A1684/'ARIMAX(1,1,1) Model'!$C$24)</f>
        <v>2782.48620176981</v>
      </c>
      <c r="AR1684" s="31" t="n">
        <f aca="false">IF(ISNUMBER(C1684),C1684,AP1684)-AQ1684</f>
        <v>6520.51379823019</v>
      </c>
      <c r="AS1684" s="31" t="n">
        <f aca="false">IF(ISNUMBER(C1684),C1684-AP1684,0)</f>
        <v>351.20918668623</v>
      </c>
      <c r="AT1684" s="32"/>
      <c r="AU1684" s="33"/>
      <c r="AV1684" s="33"/>
      <c r="AW1684" s="31"/>
      <c r="AX1684" s="31"/>
    </row>
    <row r="1685" customFormat="false" ht="16.5" hidden="false" customHeight="true" outlineLevel="0" collapsed="false">
      <c r="A1685" s="23" t="n">
        <v>1684</v>
      </c>
      <c r="B1685" s="24" t="n">
        <v>45058</v>
      </c>
      <c r="C1685" s="34" t="n">
        <v>8908</v>
      </c>
      <c r="D1685" s="25" t="n">
        <v>4129.926</v>
      </c>
      <c r="E1685" s="25" t="n">
        <v>223000</v>
      </c>
      <c r="F1685" s="25" t="n">
        <v>2380891.14285714</v>
      </c>
      <c r="G1685" s="25" t="n">
        <v>72.034</v>
      </c>
      <c r="H1685" s="25" t="n">
        <v>76.08</v>
      </c>
      <c r="I1685" s="25" t="n">
        <v>3.533</v>
      </c>
      <c r="J1685" s="25" t="n">
        <v>27216.445</v>
      </c>
      <c r="K1685" s="25" t="n">
        <v>541900</v>
      </c>
      <c r="L1685" s="25" t="n">
        <v>752</v>
      </c>
      <c r="M1685" s="25" t="n">
        <v>15.621</v>
      </c>
      <c r="N1685" s="25" t="n">
        <v>236170</v>
      </c>
      <c r="O1685" s="25" t="n">
        <v>18520.4</v>
      </c>
      <c r="P1685" s="25" t="n">
        <v>4858439</v>
      </c>
      <c r="Q1685" s="25" t="n">
        <v>630000</v>
      </c>
      <c r="R1685" s="25" t="n">
        <v>10582</v>
      </c>
      <c r="S1685" s="25" t="n">
        <v>16.899</v>
      </c>
      <c r="T1685" s="25" t="n">
        <v>157.3</v>
      </c>
      <c r="U1685" s="25" t="n">
        <v>11</v>
      </c>
      <c r="V1685" s="25" t="n">
        <v>86.7</v>
      </c>
      <c r="W1685" s="25" t="n">
        <v>119.15572</v>
      </c>
      <c r="X1685" s="25" t="n">
        <v>5.71428571428571</v>
      </c>
      <c r="Y1685" s="25" t="n">
        <v>4.74799728393555</v>
      </c>
      <c r="Z1685" s="25" t="n">
        <v>80.2129821777344</v>
      </c>
      <c r="AA1685" s="25" t="n">
        <v>334350</v>
      </c>
      <c r="AB1685" s="26" t="n">
        <v>28.4</v>
      </c>
      <c r="AC1685" s="27" t="n">
        <v>0</v>
      </c>
      <c r="AD1685" s="28" t="n">
        <v>23.2</v>
      </c>
      <c r="AE1685" s="28" t="n">
        <v>21.4</v>
      </c>
      <c r="AF1685" s="27"/>
      <c r="AG1685" s="29" t="n">
        <f aca="false">6753.47943187+0.36116788*I1685+0.01252571*N1685-22.85359542*V1685+0.00407811*AA1685-0.00067349*E1685</f>
        <v>8944.87345427604</v>
      </c>
      <c r="AH1685" s="29" t="n">
        <f aca="false">A1685*'Simple Linear Regression'!$B$18+'Simple Linear Regression'!$B$17</f>
        <v>9321.85079623503</v>
      </c>
      <c r="AI1685" s="29" t="n">
        <f aca="false">7491.3971+0.0137554*N1685-0.00058829*E1685-34.3283*V1685+0.30565*L1685+54.6031*M1685</f>
        <v>8715.3614631</v>
      </c>
      <c r="AJ1685" s="29" t="n">
        <f aca="false">7491.3971-0.00058829*E1685+0.30565*L1685+54.6031*M1685+0.0137554*N1685-34.3283*V1685</f>
        <v>8715.3614631</v>
      </c>
      <c r="AK1685" s="30" t="n">
        <f aca="false">11611.58410651-152.38769329*I959+0.00324611*N959-2.92151591*V959-0.00770426*AA959-0.00077781*E959</f>
        <v>8974.44879698204</v>
      </c>
      <c r="AL1685" s="29" t="n">
        <f aca="false">2192.59+2373.87*I1685+0.0316653*N1685-15.7623*V1685+0.00202406*AA1685-0.000740146*E1685-0.00963493*(I1685*N1685)</f>
        <v>9163.6912538527</v>
      </c>
      <c r="AM1685" s="30" t="n">
        <f aca="false">5205.907083+122.0638992*I1685+13.609808*(N1685/1000)-1.245906883*AD1685+0.7746840854*AE1685-134.2474226*AC1685-1547.125689*IF(AND(B1685&gt;=DATE(2020,3,20),B1685&lt;=DATE(2020,6,26)),1,0)</f>
        <v>8839.06039397556</v>
      </c>
      <c r="AN1685" s="30" t="n">
        <f aca="false">IF(ISNUMBER(C1686),C1686,AN1686)-0.8328750492*(AD1687-AD1686)+3.274150872*(AE1687-AE1686)+0.7954612886*((IF(ISNUMBER(C1686),C1686,AN1686)-IF(ISNUMBER(C1685),C1685,AN1685))-(-0.8328750492*(AD1686-AD1685)+3.274150872*(AE1686-AE1685)))-1.394571582*AO1686+0.4181414112*AO1685</f>
        <v>9840.37084518955</v>
      </c>
      <c r="AP1685" s="31" t="n">
        <f aca="false">AQ1685+AR1684+'ARIMAX(1,1,1) Model'!$C$19*(AR1684-AR1683)+'ARIMAX(1,1,1) Model'!$C$20*AS1684</f>
        <v>9106.92301317351</v>
      </c>
      <c r="AQ1685" s="31" t="n">
        <f aca="false">'ARIMAX(1,1,1) Model'!$C$6*I1685+'ARIMAX(1,1,1) Model'!$C$7*N1685/1000+'ARIMAX(1,1,1) Model'!$C$8*AD1685+'ARIMAX(1,1,1) Model'!$C$9*AE1685+'ARIMAX(1,1,1) Model'!$C$10*AC1685+'ARIMAX(1,1,1) Model'!$C$11*IF(AND(B1685&gt;='ARIMAX(1,1,1) Model'!$C$25,B1685&lt;='ARIMAX(1,1,1) Model'!$C$26),1,0)+'ARIMAX(1,1,1) Model'!$C$12*E1685/1000+'ARIMAX(1,1,1) Model'!$C$13*V1685+'ARIMAX(1,1,1) Model'!$C$14*A1685+'ARIMAX(1,1,1) Model'!$C$15*SIN(2*PI()*A1685/'ARIMAX(1,1,1) Model'!$C$24)+'ARIMAX(1,1,1) Model'!$C$16*COS(2*PI()*A1685/'ARIMAX(1,1,1) Model'!$C$24)+'ARIMAX(1,1,1) Model'!$C$17*SIN(4*PI()*A1685/'ARIMAX(1,1,1) Model'!$C$24)+'ARIMAX(1,1,1) Model'!$C$18*COS(4*PI()*A1685/'ARIMAX(1,1,1) Model'!$C$24)</f>
        <v>2842.21180477395</v>
      </c>
      <c r="AR1685" s="31" t="n">
        <f aca="false">IF(ISNUMBER(C1685),C1685,AP1685)-AQ1685</f>
        <v>6065.78819522605</v>
      </c>
      <c r="AS1685" s="31" t="n">
        <f aca="false">IF(ISNUMBER(C1685),C1685-AP1685,0)</f>
        <v>-198.923013173513</v>
      </c>
      <c r="AT1685" s="32"/>
      <c r="AU1685" s="33"/>
      <c r="AV1685" s="33"/>
      <c r="AW1685" s="31"/>
      <c r="AX1685" s="31"/>
    </row>
    <row r="1686" customFormat="false" ht="16.5" hidden="false" customHeight="true" outlineLevel="0" collapsed="false">
      <c r="A1686" s="23" t="n">
        <v>1685</v>
      </c>
      <c r="B1686" s="24" t="n">
        <v>45065</v>
      </c>
      <c r="C1686" s="34" t="n">
        <v>9437</v>
      </c>
      <c r="D1686" s="25" t="n">
        <v>4158.996</v>
      </c>
      <c r="E1686" s="25" t="n">
        <v>225000</v>
      </c>
      <c r="F1686" s="25" t="n">
        <v>2429242.14285714</v>
      </c>
      <c r="G1686" s="25" t="n">
        <v>71.618</v>
      </c>
      <c r="H1686" s="25" t="n">
        <v>75.752</v>
      </c>
      <c r="I1686" s="25" t="n">
        <v>3.536</v>
      </c>
      <c r="J1686" s="25" t="n">
        <v>27216.445</v>
      </c>
      <c r="K1686" s="25" t="n">
        <v>541900</v>
      </c>
      <c r="L1686" s="25" t="n">
        <v>752</v>
      </c>
      <c r="M1686" s="25" t="n">
        <v>16.41</v>
      </c>
      <c r="N1686" s="25" t="n">
        <v>272758</v>
      </c>
      <c r="O1686" s="25" t="n">
        <v>18520.4</v>
      </c>
      <c r="P1686" s="25" t="n">
        <v>4858439</v>
      </c>
      <c r="Q1686" s="25" t="n">
        <v>630000</v>
      </c>
      <c r="R1686" s="25" t="n">
        <v>10582</v>
      </c>
      <c r="S1686" s="25" t="n">
        <v>16.899</v>
      </c>
      <c r="T1686" s="25" t="n">
        <v>157.3</v>
      </c>
      <c r="U1686" s="25" t="n">
        <v>11</v>
      </c>
      <c r="V1686" s="25" t="n">
        <v>86.7</v>
      </c>
      <c r="W1686" s="25" t="n">
        <v>118.87672</v>
      </c>
      <c r="X1686" s="25" t="n">
        <v>5.71428571428571</v>
      </c>
      <c r="Y1686" s="25" t="n">
        <v>4.44703722000122</v>
      </c>
      <c r="Z1686" s="25" t="n">
        <v>78.7793121337891</v>
      </c>
      <c r="AA1686" s="25" t="n">
        <v>334350</v>
      </c>
      <c r="AB1686" s="26" t="n">
        <v>28.4</v>
      </c>
      <c r="AC1686" s="27" t="n">
        <v>0</v>
      </c>
      <c r="AD1686" s="28" t="n">
        <v>22</v>
      </c>
      <c r="AE1686" s="28" t="n">
        <v>23.5</v>
      </c>
      <c r="AF1686" s="27"/>
      <c r="AG1686" s="29" t="n">
        <f aca="false">6753.47943187+0.36116788*I1686+0.01252571*N1686-22.85359542*V1686+0.00407811*AA1686-0.00067349*E1686</f>
        <v>9401.81823525968</v>
      </c>
      <c r="AH1686" s="29" t="n">
        <f aca="false">A1686*'Simple Linear Regression'!$B$18+'Simple Linear Regression'!$B$17</f>
        <v>9322.70383331893</v>
      </c>
      <c r="AI1686" s="29" t="n">
        <f aca="false">7491.3971+0.0137554*N1686-0.00058829*E1686-34.3283*V1686+0.30565*L1686+54.6031*M1686</f>
        <v>9260.5493042</v>
      </c>
      <c r="AJ1686" s="29" t="n">
        <f aca="false">7491.3971-0.00058829*E1686+0.30565*L1686+54.6031*M1686+0.0137554*N1686-34.3283*V1686</f>
        <v>9260.5493042</v>
      </c>
      <c r="AK1686" s="30" t="n">
        <f aca="false">11611.58410651-152.38769329*I960+0.00324611*N960-2.92151591*V960-0.00770426*AA960-0.00077781*E960</f>
        <v>8973.21289533412</v>
      </c>
      <c r="AL1686" s="29" t="n">
        <f aca="false">2192.59+2373.87*I1686+0.0316653*N1686-15.7623*V1686+0.00202406*AA1686-0.000740146*E1686-0.00963493*(I1686*N1686)</f>
        <v>9074.55543658016</v>
      </c>
      <c r="AM1686" s="30" t="n">
        <f aca="false">5205.907083+122.0638992*I1686+13.609808*(N1686/1000)-1.245906883*AD1686+0.7746840854*AE1686-134.2474226*AC1686-1547.125689*IF(AND(B1686&gt;=DATE(2020,3,20),B1686&lt;=DATE(2020,6,26)),1,0)</f>
        <v>9340.5041656161</v>
      </c>
      <c r="AN1686" s="30" t="n">
        <f aca="false">IF(ISNUMBER(C1687),C1687,AN1687)-0.8328750492*(AD1688-AD1687)+3.274150872*(AE1688-AE1687)+0.7954612886*((IF(ISNUMBER(C1687),C1687,AN1687)-IF(ISNUMBER(C1686),C1686,AN1686))-(-0.8328750492*(AD1687-AD1686)+3.274150872*(AE1687-AE1686)))-1.394571582*AO1687+0.4181414112*AO1686</f>
        <v>8880.75345758811</v>
      </c>
      <c r="AP1686" s="31" t="n">
        <f aca="false">AQ1686+AR1685+'ARIMAX(1,1,1) Model'!$C$19*(AR1685-AR1684)+'ARIMAX(1,1,1) Model'!$C$20*AS1685</f>
        <v>9104.35278227223</v>
      </c>
      <c r="AQ1686" s="31" t="n">
        <f aca="false">'ARIMAX(1,1,1) Model'!$C$6*I1686+'ARIMAX(1,1,1) Model'!$C$7*N1686/1000+'ARIMAX(1,1,1) Model'!$C$8*AD1686+'ARIMAX(1,1,1) Model'!$C$9*AE1686+'ARIMAX(1,1,1) Model'!$C$10*AC1686+'ARIMAX(1,1,1) Model'!$C$11*IF(AND(B1686&gt;='ARIMAX(1,1,1) Model'!$C$25,B1686&lt;='ARIMAX(1,1,1) Model'!$C$26),1,0)+'ARIMAX(1,1,1) Model'!$C$12*E1686/1000+'ARIMAX(1,1,1) Model'!$C$13*V1686+'ARIMAX(1,1,1) Model'!$C$14*A1686+'ARIMAX(1,1,1) Model'!$C$15*SIN(2*PI()*A1686/'ARIMAX(1,1,1) Model'!$C$24)+'ARIMAX(1,1,1) Model'!$C$16*COS(2*PI()*A1686/'ARIMAX(1,1,1) Model'!$C$24)+'ARIMAX(1,1,1) Model'!$C$17*SIN(4*PI()*A1686/'ARIMAX(1,1,1) Model'!$C$24)+'ARIMAX(1,1,1) Model'!$C$18*COS(4*PI()*A1686/'ARIMAX(1,1,1) Model'!$C$24)</f>
        <v>2903.86740304294</v>
      </c>
      <c r="AR1686" s="31" t="n">
        <f aca="false">IF(ISNUMBER(C1686),C1686,AP1686)-AQ1686</f>
        <v>6533.13259695706</v>
      </c>
      <c r="AS1686" s="31" t="n">
        <f aca="false">IF(ISNUMBER(C1686),C1686-AP1686,0)</f>
        <v>332.647217727774</v>
      </c>
      <c r="AT1686" s="32"/>
      <c r="AU1686" s="33"/>
      <c r="AV1686" s="33"/>
      <c r="AW1686" s="31"/>
      <c r="AX1686" s="31"/>
    </row>
    <row r="1687" customFormat="false" ht="16.5" hidden="false" customHeight="true" outlineLevel="0" collapsed="false">
      <c r="A1687" s="23" t="n">
        <v>1686</v>
      </c>
      <c r="B1687" s="24" t="n">
        <v>45072</v>
      </c>
      <c r="C1687" s="34" t="n">
        <v>9098</v>
      </c>
      <c r="D1687" s="25" t="n">
        <v>4162.036</v>
      </c>
      <c r="E1687" s="25" t="n">
        <v>227000</v>
      </c>
      <c r="F1687" s="25" t="n">
        <v>2514981.71428571</v>
      </c>
      <c r="G1687" s="25" t="n">
        <v>72.616</v>
      </c>
      <c r="H1687" s="25" t="n">
        <v>76.482</v>
      </c>
      <c r="I1687" s="25" t="n">
        <v>3.534</v>
      </c>
      <c r="J1687" s="25" t="n">
        <v>27216.445</v>
      </c>
      <c r="K1687" s="25" t="n">
        <v>541900</v>
      </c>
      <c r="L1687" s="25" t="n">
        <v>752</v>
      </c>
      <c r="M1687" s="25" t="n">
        <v>16.41</v>
      </c>
      <c r="N1687" s="25" t="n">
        <v>272758</v>
      </c>
      <c r="O1687" s="25" t="n">
        <v>18520.4</v>
      </c>
      <c r="P1687" s="25" t="n">
        <v>4858439</v>
      </c>
      <c r="Q1687" s="25" t="n">
        <v>630000</v>
      </c>
      <c r="R1687" s="25" t="n">
        <v>10582</v>
      </c>
      <c r="S1687" s="25" t="n">
        <v>17.047</v>
      </c>
      <c r="T1687" s="25" t="n">
        <v>157.3</v>
      </c>
      <c r="U1687" s="25" t="n">
        <v>11</v>
      </c>
      <c r="V1687" s="25" t="n">
        <v>86.7</v>
      </c>
      <c r="W1687" s="25" t="n">
        <v>119.56116</v>
      </c>
      <c r="X1687" s="25" t="n">
        <v>5.71428571428571</v>
      </c>
      <c r="Y1687" s="25" t="n">
        <v>4.44703722000122</v>
      </c>
      <c r="Z1687" s="25" t="n">
        <v>78.7793121337891</v>
      </c>
      <c r="AA1687" s="25" t="n">
        <v>334350</v>
      </c>
      <c r="AB1687" s="26" t="n">
        <v>28.4</v>
      </c>
      <c r="AC1687" s="27" t="n">
        <v>0</v>
      </c>
      <c r="AD1687" s="28" t="n">
        <v>18.5</v>
      </c>
      <c r="AE1687" s="28" t="n">
        <v>19.2</v>
      </c>
      <c r="AF1687" s="27"/>
      <c r="AG1687" s="29" t="n">
        <f aca="false">6753.47943187+0.36116788*I1687+0.01252571*N1687-22.85359542*V1687+0.00407811*AA1687-0.00067349*E1687</f>
        <v>9400.47053292392</v>
      </c>
      <c r="AH1687" s="29" t="n">
        <f aca="false">A1687*'Simple Linear Regression'!$B$18+'Simple Linear Regression'!$B$17</f>
        <v>9323.55687040284</v>
      </c>
      <c r="AI1687" s="29" t="n">
        <f aca="false">7491.3971+0.0137554*N1687-0.00058829*E1687-34.3283*V1687+0.30565*L1687+54.6031*M1687</f>
        <v>9259.3727242</v>
      </c>
      <c r="AJ1687" s="29" t="n">
        <f aca="false">7491.3971-0.00058829*E1687+0.30565*L1687+54.6031*M1687+0.0137554*N1687-34.3283*V1687</f>
        <v>9259.3727242</v>
      </c>
      <c r="AK1687" s="30" t="n">
        <f aca="false">11611.58410651-152.38769329*I961+0.00324611*N961-2.92151591*V961-0.00770426*AA961-0.00077781*E961</f>
        <v>8960.20599916161</v>
      </c>
      <c r="AL1687" s="29" t="n">
        <f aca="false">2192.59+2373.87*I1687+0.0316653*N1687-15.7623*V1687+0.00202406*AA1687-0.000740146*E1687-0.00963493*(I1687*N1687)</f>
        <v>9073.58341305404</v>
      </c>
      <c r="AM1687" s="30" t="n">
        <f aca="false">5205.907083+122.0638992*I1687+13.609808*(N1687/1000)-1.245906883*AD1687+0.7746840854*AE1687-134.2474226*AC1687-1547.125689*IF(AND(B1687&gt;=DATE(2020,3,20),B1687&lt;=DATE(2020,6,26)),1,0)</f>
        <v>9341.28957034098</v>
      </c>
      <c r="AN1687" s="30" t="n">
        <f aca="false">IF(ISNUMBER(C1688),C1688,AN1688)-0.8328750492*(AD1689-AD1688)+3.274150872*(AE1689-AE1688)+0.7954612886*((IF(ISNUMBER(C1688),C1688,AN1688)-IF(ISNUMBER(C1687),C1687,AN1687))-(-0.8328750492*(AD1688-AD1687)+3.274150872*(AE1688-AE1687)))-1.394571582*AO1688+0.4181414112*AO1687</f>
        <v>9282.36658342133</v>
      </c>
      <c r="AP1687" s="31" t="n">
        <f aca="false">AQ1687+AR1686+'ARIMAX(1,1,1) Model'!$C$19*(AR1686-AR1685)+'ARIMAX(1,1,1) Model'!$C$20*AS1686</f>
        <v>9185.95250856262</v>
      </c>
      <c r="AQ1687" s="31" t="n">
        <f aca="false">'ARIMAX(1,1,1) Model'!$C$6*I1687+'ARIMAX(1,1,1) Model'!$C$7*N1687/1000+'ARIMAX(1,1,1) Model'!$C$8*AD1687+'ARIMAX(1,1,1) Model'!$C$9*AE1687+'ARIMAX(1,1,1) Model'!$C$10*AC1687+'ARIMAX(1,1,1) Model'!$C$11*IF(AND(B1687&gt;='ARIMAX(1,1,1) Model'!$C$25,B1687&lt;='ARIMAX(1,1,1) Model'!$C$26),1,0)+'ARIMAX(1,1,1) Model'!$C$12*E1687/1000+'ARIMAX(1,1,1) Model'!$C$13*V1687+'ARIMAX(1,1,1) Model'!$C$14*A1687+'ARIMAX(1,1,1) Model'!$C$15*SIN(2*PI()*A1687/'ARIMAX(1,1,1) Model'!$C$24)+'ARIMAX(1,1,1) Model'!$C$16*COS(2*PI()*A1687/'ARIMAX(1,1,1) Model'!$C$24)+'ARIMAX(1,1,1) Model'!$C$17*SIN(4*PI()*A1687/'ARIMAX(1,1,1) Model'!$C$24)+'ARIMAX(1,1,1) Model'!$C$18*COS(4*PI()*A1687/'ARIMAX(1,1,1) Model'!$C$24)</f>
        <v>2906.64931198507</v>
      </c>
      <c r="AR1687" s="31" t="n">
        <f aca="false">IF(ISNUMBER(C1687),C1687,AP1687)-AQ1687</f>
        <v>6191.35068801493</v>
      </c>
      <c r="AS1687" s="31" t="n">
        <f aca="false">IF(ISNUMBER(C1687),C1687-AP1687,0)</f>
        <v>-87.952508562621</v>
      </c>
      <c r="AT1687" s="32"/>
      <c r="AU1687" s="33"/>
      <c r="AV1687" s="33"/>
      <c r="AW1687" s="31"/>
      <c r="AX1687" s="31"/>
    </row>
    <row r="1688" customFormat="false" ht="16.5" hidden="false" customHeight="true" outlineLevel="0" collapsed="false">
      <c r="A1688" s="23" t="n">
        <v>1687</v>
      </c>
      <c r="B1688" s="24" t="n">
        <v>45079</v>
      </c>
      <c r="C1688" s="34" t="n">
        <v>9218</v>
      </c>
      <c r="D1688" s="25" t="n">
        <v>4222.185</v>
      </c>
      <c r="E1688" s="25" t="n">
        <v>229000</v>
      </c>
      <c r="F1688" s="25" t="n">
        <v>2383196.14285714</v>
      </c>
      <c r="G1688" s="25" t="n">
        <v>69.8525</v>
      </c>
      <c r="H1688" s="25" t="n">
        <v>73.885</v>
      </c>
      <c r="I1688" s="25" t="n">
        <v>3.571</v>
      </c>
      <c r="J1688" s="25" t="n">
        <v>27216.445</v>
      </c>
      <c r="K1688" s="25" t="n">
        <v>541900</v>
      </c>
      <c r="L1688" s="25" t="n">
        <v>752</v>
      </c>
      <c r="M1688" s="25" t="n">
        <v>16.41</v>
      </c>
      <c r="N1688" s="25" t="n">
        <v>272758</v>
      </c>
      <c r="O1688" s="25" t="n">
        <v>18520.4</v>
      </c>
      <c r="P1688" s="25" t="n">
        <v>4858439</v>
      </c>
      <c r="Q1688" s="25" t="n">
        <v>630000</v>
      </c>
      <c r="R1688" s="25" t="n">
        <v>10582</v>
      </c>
      <c r="S1688" s="25" t="n">
        <v>17.047</v>
      </c>
      <c r="T1688" s="25" t="n">
        <v>157.3</v>
      </c>
      <c r="U1688" s="25" t="n">
        <v>11</v>
      </c>
      <c r="V1688" s="25" t="n">
        <v>86.7</v>
      </c>
      <c r="W1688" s="25" t="n">
        <v>120.47096</v>
      </c>
      <c r="X1688" s="25" t="n">
        <v>2.5</v>
      </c>
      <c r="Y1688" s="25" t="n">
        <v>4.44703722000122</v>
      </c>
      <c r="Z1688" s="25" t="n">
        <v>78.7793121337891</v>
      </c>
      <c r="AA1688" s="25" t="n">
        <v>334350</v>
      </c>
      <c r="AB1688" s="26" t="n">
        <v>28.4</v>
      </c>
      <c r="AC1688" s="27" t="n">
        <v>1</v>
      </c>
      <c r="AD1688" s="28" t="n">
        <v>7.9</v>
      </c>
      <c r="AE1688" s="28" t="n">
        <v>29.8</v>
      </c>
      <c r="AF1688" s="27"/>
      <c r="AG1688" s="29" t="n">
        <f aca="false">6753.47943187+0.36116788*I1688+0.01252571*N1688-22.85359542*V1688+0.00407811*AA1688-0.00067349*E1688</f>
        <v>9399.13691613548</v>
      </c>
      <c r="AH1688" s="29" t="n">
        <f aca="false">A1688*'Simple Linear Regression'!$B$18+'Simple Linear Regression'!$B$17</f>
        <v>9324.40990748674</v>
      </c>
      <c r="AI1688" s="29" t="n">
        <f aca="false">7491.3971+0.0137554*N1688-0.00058829*E1688-34.3283*V1688+0.30565*L1688+54.6031*M1688</f>
        <v>9258.1961442</v>
      </c>
      <c r="AJ1688" s="29" t="n">
        <f aca="false">7491.3971-0.00058829*E1688+0.30565*L1688+54.6031*M1688+0.0137554*N1688-34.3283*V1688</f>
        <v>9258.1961442</v>
      </c>
      <c r="AK1688" s="30" t="n">
        <f aca="false">11611.58410651-152.38769329*I962+0.00324611*N962-2.92151591*V962-0.00770426*AA962-0.00077781*E962</f>
        <v>8978.56233613282</v>
      </c>
      <c r="AL1688" s="29" t="n">
        <f aca="false">2192.59+2373.87*I1688+0.0316653*N1688-15.7623*V1688+0.00202406*AA1688-0.000740146*E1688-0.00963493*(I1688*N1688)</f>
        <v>9062.70015428726</v>
      </c>
      <c r="AM1688" s="30" t="n">
        <f aca="false">5205.907083+122.0638992*I1688+13.609808*(N1688/1000)-1.245906883*AD1688+0.7746840854*AE1688-134.2474226*AC1688-1547.125689*IF(AND(B1688&gt;=DATE(2020,3,20),B1688&lt;=DATE(2020,6,26)),1,0)</f>
        <v>9232.97677627642</v>
      </c>
      <c r="AN1688" s="30" t="n">
        <f aca="false">IF(ISNUMBER(C1689),C1689,AN1689)-0.8328750492*(AD1690-AD1689)+3.274150872*(AE1690-AE1689)+0.7954612886*((IF(ISNUMBER(C1689),C1689,AN1689)-IF(ISNUMBER(C1688),C1688,AN1688))-(-0.8328750492*(AD1689-AD1688)+3.274150872*(AE1689-AE1688)))-1.394571582*AO1689+0.4181414112*AO1688</f>
        <v>9209.39112659674</v>
      </c>
      <c r="AP1688" s="31" t="n">
        <f aca="false">AQ1688+AR1687+'ARIMAX(1,1,1) Model'!$C$19*(AR1687-AR1686)+'ARIMAX(1,1,1) Model'!$C$20*AS1687</f>
        <v>9058.69594682022</v>
      </c>
      <c r="AQ1688" s="31" t="n">
        <f aca="false">'ARIMAX(1,1,1) Model'!$C$6*I1688+'ARIMAX(1,1,1) Model'!$C$7*N1688/1000+'ARIMAX(1,1,1) Model'!$C$8*AD1688+'ARIMAX(1,1,1) Model'!$C$9*AE1688+'ARIMAX(1,1,1) Model'!$C$10*AC1688+'ARIMAX(1,1,1) Model'!$C$11*IF(AND(B1688&gt;='ARIMAX(1,1,1) Model'!$C$25,B1688&lt;='ARIMAX(1,1,1) Model'!$C$26),1,0)+'ARIMAX(1,1,1) Model'!$C$12*E1688/1000+'ARIMAX(1,1,1) Model'!$C$13*V1688+'ARIMAX(1,1,1) Model'!$C$14*A1688+'ARIMAX(1,1,1) Model'!$C$15*SIN(2*PI()*A1688/'ARIMAX(1,1,1) Model'!$C$24)+'ARIMAX(1,1,1) Model'!$C$16*COS(2*PI()*A1688/'ARIMAX(1,1,1) Model'!$C$24)+'ARIMAX(1,1,1) Model'!$C$17*SIN(4*PI()*A1688/'ARIMAX(1,1,1) Model'!$C$24)+'ARIMAX(1,1,1) Model'!$C$18*COS(4*PI()*A1688/'ARIMAX(1,1,1) Model'!$C$24)</f>
        <v>2821.51520956395</v>
      </c>
      <c r="AR1688" s="31" t="n">
        <f aca="false">IF(ISNUMBER(C1688),C1688,AP1688)-AQ1688</f>
        <v>6396.48479043605</v>
      </c>
      <c r="AS1688" s="31" t="n">
        <f aca="false">IF(ISNUMBER(C1688),C1688-AP1688,0)</f>
        <v>159.30405317978</v>
      </c>
      <c r="AT1688" s="32"/>
      <c r="AU1688" s="33"/>
      <c r="AV1688" s="33"/>
      <c r="AW1688" s="31"/>
      <c r="AX1688" s="31"/>
    </row>
    <row r="1689" customFormat="false" ht="16.5" hidden="false" customHeight="true" outlineLevel="0" collapsed="false">
      <c r="A1689" s="23" t="n">
        <v>1688</v>
      </c>
      <c r="B1689" s="24" t="n">
        <v>45086</v>
      </c>
      <c r="C1689" s="34" t="n">
        <v>9193</v>
      </c>
      <c r="D1689" s="25" t="n">
        <v>4283.59</v>
      </c>
      <c r="E1689" s="25" t="n">
        <v>252000</v>
      </c>
      <c r="F1689" s="25" t="n">
        <v>2477903.57142857</v>
      </c>
      <c r="G1689" s="25" t="n">
        <v>71.562</v>
      </c>
      <c r="H1689" s="25" t="n">
        <v>76.06</v>
      </c>
      <c r="I1689" s="25" t="n">
        <v>3.541</v>
      </c>
      <c r="J1689" s="25" t="n">
        <v>27216.445</v>
      </c>
      <c r="K1689" s="25" t="n">
        <v>527213</v>
      </c>
      <c r="L1689" s="25" t="n">
        <v>752</v>
      </c>
      <c r="M1689" s="25" t="n">
        <v>16.41</v>
      </c>
      <c r="N1689" s="25" t="n">
        <v>272758</v>
      </c>
      <c r="O1689" s="25" t="n">
        <v>18641.8</v>
      </c>
      <c r="P1689" s="25" t="n">
        <v>4858439</v>
      </c>
      <c r="Q1689" s="25" t="n">
        <v>630000</v>
      </c>
      <c r="R1689" s="25" t="n">
        <v>10582</v>
      </c>
      <c r="S1689" s="25" t="n">
        <v>17.047</v>
      </c>
      <c r="T1689" s="25" t="n">
        <v>157.3</v>
      </c>
      <c r="U1689" s="25" t="n">
        <v>11</v>
      </c>
      <c r="V1689" s="25" t="n">
        <v>87.7</v>
      </c>
      <c r="W1689" s="25" t="n">
        <v>120.3937</v>
      </c>
      <c r="X1689" s="25" t="n">
        <v>2.5</v>
      </c>
      <c r="Y1689" s="25" t="n">
        <v>4.44703722000122</v>
      </c>
      <c r="Z1689" s="25" t="n">
        <v>78.7793121337891</v>
      </c>
      <c r="AA1689" s="25" t="n">
        <v>334350</v>
      </c>
      <c r="AB1689" s="26" t="n">
        <v>28.3</v>
      </c>
      <c r="AC1689" s="27" t="n">
        <v>0</v>
      </c>
      <c r="AD1689" s="28" t="n">
        <v>6.4</v>
      </c>
      <c r="AE1689" s="28" t="n">
        <v>30.5</v>
      </c>
      <c r="AF1689" s="27"/>
      <c r="AG1689" s="29" t="n">
        <f aca="false">6753.47943187+0.36116788*I1689+0.01252571*N1689-22.85359542*V1689+0.00407811*AA1689-0.00067349*E1689</f>
        <v>9360.78221567908</v>
      </c>
      <c r="AH1689" s="29" t="n">
        <f aca="false">A1689*'Simple Linear Regression'!$B$18+'Simple Linear Regression'!$B$17</f>
        <v>9325.26294457064</v>
      </c>
      <c r="AI1689" s="29" t="n">
        <f aca="false">7491.3971+0.0137554*N1689-0.00058829*E1689-34.3283*V1689+0.30565*L1689+54.6031*M1689</f>
        <v>9210.3371742</v>
      </c>
      <c r="AJ1689" s="29" t="n">
        <f aca="false">7491.3971-0.00058829*E1689+0.30565*L1689+54.6031*M1689+0.0137554*N1689-34.3283*V1689</f>
        <v>9210.3371742</v>
      </c>
      <c r="AK1689" s="30" t="n">
        <f aca="false">11611.58410651-152.38769329*I963+0.00324611*N963-2.92151591*V963-0.00770426*AA963-0.00077781*E963</f>
        <v>8995.96215783952</v>
      </c>
      <c r="AL1689" s="29" t="n">
        <f aca="false">2192.59+2373.87*I1689+0.0316653*N1689-15.7623*V1689+0.00202406*AA1689-0.000740146*E1689-0.00963493*(I1689*N1689)</f>
        <v>9037.53852339546</v>
      </c>
      <c r="AM1689" s="30" t="n">
        <f aca="false">5205.907083+122.0638992*I1689+13.609808*(N1689/1000)-1.245906883*AD1689+0.7746840854*AE1689-134.2474226*AC1689-1547.125689*IF(AND(B1689&gt;=DATE(2020,3,20),B1689&lt;=DATE(2020,6,26)),1,0)</f>
        <v>9365.9734210847</v>
      </c>
      <c r="AN1689" s="30" t="n">
        <f aca="false">IF(ISNUMBER(C1690),C1690,AN1690)-0.8328750492*(AD1691-AD1690)+3.274150872*(AE1691-AE1690)+0.7954612886*((IF(ISNUMBER(C1690),C1690,AN1690)-IF(ISNUMBER(C1689),C1689,AN1689))-(-0.8328750492*(AD1690-AD1689)+3.274150872*(AE1690-AE1689)))-1.394571582*AO1690+0.4181414112*AO1689</f>
        <v>9518.0912263083</v>
      </c>
      <c r="AP1689" s="31" t="n">
        <f aca="false">AQ1689+AR1688+'ARIMAX(1,1,1) Model'!$C$19*(AR1688-AR1687)+'ARIMAX(1,1,1) Model'!$C$20*AS1688</f>
        <v>9212.68888345786</v>
      </c>
      <c r="AQ1689" s="31" t="n">
        <f aca="false">'ARIMAX(1,1,1) Model'!$C$6*I1689+'ARIMAX(1,1,1) Model'!$C$7*N1689/1000+'ARIMAX(1,1,1) Model'!$C$8*AD1689+'ARIMAX(1,1,1) Model'!$C$9*AE1689+'ARIMAX(1,1,1) Model'!$C$10*AC1689+'ARIMAX(1,1,1) Model'!$C$11*IF(AND(B1689&gt;='ARIMAX(1,1,1) Model'!$C$25,B1689&lt;='ARIMAX(1,1,1) Model'!$C$26),1,0)+'ARIMAX(1,1,1) Model'!$C$12*E1689/1000+'ARIMAX(1,1,1) Model'!$C$13*V1689+'ARIMAX(1,1,1) Model'!$C$14*A1689+'ARIMAX(1,1,1) Model'!$C$15*SIN(2*PI()*A1689/'ARIMAX(1,1,1) Model'!$C$24)+'ARIMAX(1,1,1) Model'!$C$16*COS(2*PI()*A1689/'ARIMAX(1,1,1) Model'!$C$24)+'ARIMAX(1,1,1) Model'!$C$17*SIN(4*PI()*A1689/'ARIMAX(1,1,1) Model'!$C$24)+'ARIMAX(1,1,1) Model'!$C$18*COS(4*PI()*A1689/'ARIMAX(1,1,1) Model'!$C$24)</f>
        <v>2939.5839747033</v>
      </c>
      <c r="AR1689" s="31" t="n">
        <f aca="false">IF(ISNUMBER(C1689),C1689,AP1689)-AQ1689</f>
        <v>6253.4160252967</v>
      </c>
      <c r="AS1689" s="31" t="n">
        <f aca="false">IF(ISNUMBER(C1689),C1689-AP1689,0)</f>
        <v>-19.6888834578585</v>
      </c>
      <c r="AT1689" s="32"/>
      <c r="AU1689" s="33"/>
      <c r="AV1689" s="33"/>
      <c r="AW1689" s="31"/>
      <c r="AX1689" s="31"/>
    </row>
    <row r="1690" customFormat="false" ht="16.5" hidden="false" customHeight="true" outlineLevel="0" collapsed="false">
      <c r="A1690" s="23" t="n">
        <v>1689</v>
      </c>
      <c r="B1690" s="24" t="n">
        <v>45093</v>
      </c>
      <c r="C1690" s="34" t="n">
        <v>9375</v>
      </c>
      <c r="D1690" s="25" t="n">
        <v>4383.192</v>
      </c>
      <c r="E1690" s="25" t="n">
        <v>256000</v>
      </c>
      <c r="F1690" s="25" t="n">
        <v>2575786</v>
      </c>
      <c r="G1690" s="25" t="n">
        <v>69.422</v>
      </c>
      <c r="H1690" s="25" t="n">
        <v>74.388</v>
      </c>
      <c r="I1690" s="25" t="n">
        <v>3.595</v>
      </c>
      <c r="J1690" s="25" t="n">
        <v>27216.445</v>
      </c>
      <c r="K1690" s="25" t="n">
        <v>527213</v>
      </c>
      <c r="L1690" s="25" t="n">
        <v>752</v>
      </c>
      <c r="M1690" s="25" t="n">
        <v>15.931</v>
      </c>
      <c r="N1690" s="25" t="n">
        <v>267308</v>
      </c>
      <c r="O1690" s="25" t="n">
        <v>18641.8</v>
      </c>
      <c r="P1690" s="25" t="n">
        <v>4909164</v>
      </c>
      <c r="Q1690" s="25" t="n">
        <v>630000</v>
      </c>
      <c r="R1690" s="25" t="n">
        <v>10582</v>
      </c>
      <c r="S1690" s="25" t="n">
        <v>17.047</v>
      </c>
      <c r="T1690" s="25" t="n">
        <v>157.3</v>
      </c>
      <c r="U1690" s="25" t="n">
        <v>11</v>
      </c>
      <c r="V1690" s="25" t="n">
        <v>87.7</v>
      </c>
      <c r="W1690" s="25" t="n">
        <v>119.7678</v>
      </c>
      <c r="X1690" s="25" t="n">
        <v>2.5</v>
      </c>
      <c r="Y1690" s="25" t="n">
        <v>4.06706762313843</v>
      </c>
      <c r="Z1690" s="25" t="n">
        <v>78.7793121337891</v>
      </c>
      <c r="AA1690" s="25" t="n">
        <v>334350</v>
      </c>
      <c r="AB1690" s="26" t="n">
        <v>28.3</v>
      </c>
      <c r="AC1690" s="27" t="n">
        <v>0</v>
      </c>
      <c r="AD1690" s="28" t="n">
        <v>8.6</v>
      </c>
      <c r="AE1690" s="28" t="n">
        <v>43</v>
      </c>
      <c r="AF1690" s="27"/>
      <c r="AG1690" s="29" t="n">
        <f aca="false">6753.47943187+0.36116788*I1690+0.01252571*N1690-22.85359542*V1690+0.00407811*AA1690-0.00067349*E1690</f>
        <v>9289.8426392446</v>
      </c>
      <c r="AH1690" s="29" t="n">
        <f aca="false">A1690*'Simple Linear Regression'!$B$18+'Simple Linear Regression'!$B$17</f>
        <v>9326.11598165455</v>
      </c>
      <c r="AI1690" s="29" t="n">
        <f aca="false">7491.3971+0.0137554*N1690-0.00058829*E1690-34.3283*V1690+0.30565*L1690+54.6031*M1690</f>
        <v>9106.8621993</v>
      </c>
      <c r="AJ1690" s="29" t="n">
        <f aca="false">7491.3971-0.00058829*E1690+0.30565*L1690+54.6031*M1690+0.0137554*N1690-34.3283*V1690</f>
        <v>9106.8621993</v>
      </c>
      <c r="AK1690" s="30" t="n">
        <f aca="false">11611.58410651-152.38769329*I964+0.00324611*N964-2.92151591*V964-0.00770426*AA964-0.00077781*E964</f>
        <v>9052.16824529588</v>
      </c>
      <c r="AL1690" s="29" t="n">
        <f aca="false">2192.59+2373.87*I1690+0.0316653*N1690-15.7623*V1690+0.00202406*AA1690-0.000740146*E1690-0.00963493*(I1690*N1690)</f>
        <v>9037.0535803582</v>
      </c>
      <c r="AM1690" s="30" t="n">
        <f aca="false">5205.907083+122.0638992*I1690+13.609808*(N1690/1000)-1.245906883*AD1690+0.7746840854*AE1690-134.2474226*AC1690-1547.125689*IF(AND(B1690&gt;=DATE(2020,3,20),B1690&lt;=DATE(2020,6,26)),1,0)</f>
        <v>9305.3339739664</v>
      </c>
      <c r="AN1690" s="30" t="n">
        <f aca="false">IF(ISNUMBER(C1691),C1691,AN1691)-0.8328750492*(AD1692-AD1691)+3.274150872*(AE1692-AE1691)+0.7954612886*((IF(ISNUMBER(C1691),C1691,AN1691)-IF(ISNUMBER(C1690),C1690,AN1690))-(-0.8328750492*(AD1691-AD1690)+3.274150872*(AE1691-AE1690)))-1.394571582*AO1691+0.4181414112*AO1690</f>
        <v>9297.46517771612</v>
      </c>
      <c r="AP1690" s="31" t="n">
        <f aca="false">AQ1690+AR1689+'ARIMAX(1,1,1) Model'!$C$19*(AR1689-AR1688)+'ARIMAX(1,1,1) Model'!$C$20*AS1689</f>
        <v>9207.99914605666</v>
      </c>
      <c r="AQ1690" s="31" t="n">
        <f aca="false">'ARIMAX(1,1,1) Model'!$C$6*I1690+'ARIMAX(1,1,1) Model'!$C$7*N1690/1000+'ARIMAX(1,1,1) Model'!$C$8*AD1690+'ARIMAX(1,1,1) Model'!$C$9*AE1690+'ARIMAX(1,1,1) Model'!$C$10*AC1690+'ARIMAX(1,1,1) Model'!$C$11*IF(AND(B1690&gt;='ARIMAX(1,1,1) Model'!$C$25,B1690&lt;='ARIMAX(1,1,1) Model'!$C$26),1,0)+'ARIMAX(1,1,1) Model'!$C$12*E1690/1000+'ARIMAX(1,1,1) Model'!$C$13*V1690+'ARIMAX(1,1,1) Model'!$C$14*A1690+'ARIMAX(1,1,1) Model'!$C$15*SIN(2*PI()*A1690/'ARIMAX(1,1,1) Model'!$C$24)+'ARIMAX(1,1,1) Model'!$C$16*COS(2*PI()*A1690/'ARIMAX(1,1,1) Model'!$C$24)+'ARIMAX(1,1,1) Model'!$C$17*SIN(4*PI()*A1690/'ARIMAX(1,1,1) Model'!$C$24)+'ARIMAX(1,1,1) Model'!$C$18*COS(4*PI()*A1690/'ARIMAX(1,1,1) Model'!$C$24)</f>
        <v>2950.81521373372</v>
      </c>
      <c r="AR1690" s="31" t="n">
        <f aca="false">IF(ISNUMBER(C1690),C1690,AP1690)-AQ1690</f>
        <v>6424.18478626628</v>
      </c>
      <c r="AS1690" s="31" t="n">
        <f aca="false">IF(ISNUMBER(C1690),C1690-AP1690,0)</f>
        <v>167.000853943337</v>
      </c>
      <c r="AT1690" s="32"/>
      <c r="AU1690" s="33"/>
      <c r="AV1690" s="33"/>
      <c r="AW1690" s="31"/>
      <c r="AX1690" s="31"/>
    </row>
    <row r="1691" customFormat="false" ht="16.5" hidden="false" customHeight="true" outlineLevel="0" collapsed="false">
      <c r="A1691" s="23" t="n">
        <v>1690</v>
      </c>
      <c r="B1691" s="24" t="n">
        <v>45100</v>
      </c>
      <c r="C1691" s="34" t="n">
        <v>9306</v>
      </c>
      <c r="D1691" s="25" t="n">
        <v>4371.155</v>
      </c>
      <c r="E1691" s="25" t="n">
        <v>259000</v>
      </c>
      <c r="F1691" s="25" t="n">
        <v>2611432.57142857</v>
      </c>
      <c r="G1691" s="25" t="n">
        <v>70.405</v>
      </c>
      <c r="H1691" s="25" t="n">
        <v>75.258</v>
      </c>
      <c r="I1691" s="25" t="n">
        <v>3.577</v>
      </c>
      <c r="J1691" s="25" t="n">
        <v>27216.445</v>
      </c>
      <c r="K1691" s="25" t="n">
        <v>527213</v>
      </c>
      <c r="L1691" s="25" t="n">
        <v>752</v>
      </c>
      <c r="M1691" s="25" t="n">
        <v>15.931</v>
      </c>
      <c r="N1691" s="25" t="n">
        <v>267308</v>
      </c>
      <c r="O1691" s="25" t="n">
        <v>18641.8</v>
      </c>
      <c r="P1691" s="25" t="n">
        <v>4909164</v>
      </c>
      <c r="Q1691" s="25" t="n">
        <v>630000</v>
      </c>
      <c r="R1691" s="25" t="n">
        <v>10582</v>
      </c>
      <c r="S1691" s="25" t="n">
        <v>17.047</v>
      </c>
      <c r="T1691" s="25" t="n">
        <v>157.3</v>
      </c>
      <c r="U1691" s="25" t="n">
        <v>11</v>
      </c>
      <c r="V1691" s="25" t="n">
        <v>87.7</v>
      </c>
      <c r="W1691" s="25" t="n">
        <v>118.9148</v>
      </c>
      <c r="X1691" s="25" t="n">
        <v>2.5</v>
      </c>
      <c r="Y1691" s="25" t="n">
        <v>4.06706762313843</v>
      </c>
      <c r="Z1691" s="25" t="n">
        <v>78.7793121337891</v>
      </c>
      <c r="AA1691" s="25" t="n">
        <v>334350</v>
      </c>
      <c r="AB1691" s="26" t="n">
        <v>28.3</v>
      </c>
      <c r="AC1691" s="27" t="n">
        <v>0</v>
      </c>
      <c r="AD1691" s="28" t="n">
        <v>0.8</v>
      </c>
      <c r="AE1691" s="28" t="n">
        <v>50</v>
      </c>
      <c r="AF1691" s="27"/>
      <c r="AG1691" s="29" t="n">
        <f aca="false">6753.47943187+0.36116788*I1691+0.01252571*N1691-22.85359542*V1691+0.00407811*AA1691-0.00067349*E1691</f>
        <v>9287.81566822276</v>
      </c>
      <c r="AH1691" s="29" t="n">
        <f aca="false">A1691*'Simple Linear Regression'!$B$18+'Simple Linear Regression'!$B$17</f>
        <v>9326.96901873845</v>
      </c>
      <c r="AI1691" s="29" t="n">
        <f aca="false">7491.3971+0.0137554*N1691-0.00058829*E1691-34.3283*V1691+0.30565*L1691+54.6031*M1691</f>
        <v>9105.0973293</v>
      </c>
      <c r="AJ1691" s="29" t="n">
        <f aca="false">7491.3971-0.00058829*E1691+0.30565*L1691+54.6031*M1691+0.0137554*N1691-34.3283*V1691</f>
        <v>9105.0973293</v>
      </c>
      <c r="AK1691" s="30" t="n">
        <f aca="false">11611.58410651-152.38769329*I965+0.00324611*N965-2.92151591*V965-0.00770426*AA965-0.00077781*E965</f>
        <v>9051.18410535973</v>
      </c>
      <c r="AL1691" s="29" t="n">
        <f aca="false">2192.59+2373.87*I1691+0.0316653*N1691-15.7623*V1691+0.00202406*AA1691-0.000740146*E1691-0.00963493*(I1691*N1691)</f>
        <v>9038.46237199012</v>
      </c>
      <c r="AM1691" s="30" t="n">
        <f aca="false">5205.907083+122.0638992*I1691+13.609808*(N1691/1000)-1.245906883*AD1691+0.7746840854*AE1691-134.2474226*AC1691-1547.125689*IF(AND(B1691&gt;=DATE(2020,3,20),B1691&lt;=DATE(2020,6,26)),1,0)</f>
        <v>9318.277686066</v>
      </c>
      <c r="AN1691" s="30" t="n">
        <f aca="false">IF(ISNUMBER(C1692),C1692,AN1692)-0.8328750492*(AD1693-AD1692)+3.274150872*(AE1693-AE1692)+0.7954612886*((IF(ISNUMBER(C1692),C1692,AN1692)-IF(ISNUMBER(C1691),C1691,AN1691))-(-0.8328750492*(AD1692-AD1691)+3.274150872*(AE1692-AE1691)))-1.394571582*AO1692+0.4181414112*AO1691</f>
        <v>9787.06331272918</v>
      </c>
      <c r="AP1691" s="31" t="n">
        <f aca="false">AQ1691+AR1690+'ARIMAX(1,1,1) Model'!$C$19*(AR1690-AR1689)+'ARIMAX(1,1,1) Model'!$C$20*AS1690</f>
        <v>9243.95018656665</v>
      </c>
      <c r="AQ1691" s="31" t="n">
        <f aca="false">'ARIMAX(1,1,1) Model'!$C$6*I1691+'ARIMAX(1,1,1) Model'!$C$7*N1691/1000+'ARIMAX(1,1,1) Model'!$C$8*AD1691+'ARIMAX(1,1,1) Model'!$C$9*AE1691+'ARIMAX(1,1,1) Model'!$C$10*AC1691+'ARIMAX(1,1,1) Model'!$C$11*IF(AND(B1691&gt;='ARIMAX(1,1,1) Model'!$C$25,B1691&lt;='ARIMAX(1,1,1) Model'!$C$26),1,0)+'ARIMAX(1,1,1) Model'!$C$12*E1691/1000+'ARIMAX(1,1,1) Model'!$C$13*V1691+'ARIMAX(1,1,1) Model'!$C$14*A1691+'ARIMAX(1,1,1) Model'!$C$15*SIN(2*PI()*A1691/'ARIMAX(1,1,1) Model'!$C$24)+'ARIMAX(1,1,1) Model'!$C$16*COS(2*PI()*A1691/'ARIMAX(1,1,1) Model'!$C$24)+'ARIMAX(1,1,1) Model'!$C$17*SIN(4*PI()*A1691/'ARIMAX(1,1,1) Model'!$C$24)+'ARIMAX(1,1,1) Model'!$C$18*COS(4*PI()*A1691/'ARIMAX(1,1,1) Model'!$C$24)</f>
        <v>2953.42475351757</v>
      </c>
      <c r="AR1691" s="31" t="n">
        <f aca="false">IF(ISNUMBER(C1691),C1691,AP1691)-AQ1691</f>
        <v>6352.57524648243</v>
      </c>
      <c r="AS1691" s="31" t="n">
        <f aca="false">IF(ISNUMBER(C1691),C1691-AP1691,0)</f>
        <v>62.0498134333502</v>
      </c>
      <c r="AT1691" s="32"/>
      <c r="AU1691" s="33"/>
      <c r="AV1691" s="33"/>
      <c r="AW1691" s="31"/>
      <c r="AX1691" s="31"/>
    </row>
    <row r="1692" customFormat="false" ht="16.5" hidden="false" customHeight="true" outlineLevel="0" collapsed="false">
      <c r="A1692" s="23" t="n">
        <v>1691</v>
      </c>
      <c r="B1692" s="24" t="n">
        <v>45107</v>
      </c>
      <c r="C1692" s="34" t="n">
        <v>9599</v>
      </c>
      <c r="D1692" s="25" t="n">
        <v>4386.182</v>
      </c>
      <c r="E1692" s="25" t="n">
        <v>236000</v>
      </c>
      <c r="F1692" s="25" t="n">
        <v>2641103.57142857</v>
      </c>
      <c r="G1692" s="25" t="n">
        <v>69.364</v>
      </c>
      <c r="H1692" s="25" t="n">
        <v>73.55</v>
      </c>
      <c r="I1692" s="25" t="n">
        <v>3.571</v>
      </c>
      <c r="J1692" s="25" t="n">
        <v>27216.445</v>
      </c>
      <c r="K1692" s="25" t="n">
        <v>527213</v>
      </c>
      <c r="L1692" s="25" t="n">
        <v>752</v>
      </c>
      <c r="M1692" s="25" t="n">
        <v>15.931</v>
      </c>
      <c r="N1692" s="25" t="n">
        <v>267308</v>
      </c>
      <c r="O1692" s="25" t="n">
        <v>18641.8</v>
      </c>
      <c r="P1692" s="25" t="n">
        <v>4909164</v>
      </c>
      <c r="Q1692" s="25" t="n">
        <v>630000</v>
      </c>
      <c r="R1692" s="25" t="n">
        <v>10582</v>
      </c>
      <c r="S1692" s="25" t="n">
        <v>17.047</v>
      </c>
      <c r="T1692" s="25" t="n">
        <v>157.3</v>
      </c>
      <c r="U1692" s="25" t="n">
        <v>11</v>
      </c>
      <c r="V1692" s="25" t="n">
        <v>87.7</v>
      </c>
      <c r="W1692" s="25" t="n">
        <v>118.89305</v>
      </c>
      <c r="X1692" s="25" t="n">
        <v>2.5</v>
      </c>
      <c r="Y1692" s="25" t="n">
        <v>4.06706762313843</v>
      </c>
      <c r="Z1692" s="25" t="n">
        <v>78.7793121337891</v>
      </c>
      <c r="AA1692" s="25" t="n">
        <v>334350</v>
      </c>
      <c r="AB1692" s="26" t="n">
        <v>28.3</v>
      </c>
      <c r="AC1692" s="27" t="n">
        <v>0</v>
      </c>
      <c r="AD1692" s="28" t="n">
        <v>0</v>
      </c>
      <c r="AE1692" s="28" t="n">
        <v>71.1</v>
      </c>
      <c r="AF1692" s="27"/>
      <c r="AG1692" s="29" t="n">
        <f aca="false">6753.47943187+0.36116788*I1692+0.01252571*N1692-22.85359542*V1692+0.00407811*AA1692-0.00067349*E1692</f>
        <v>9303.30377121548</v>
      </c>
      <c r="AH1692" s="29" t="n">
        <f aca="false">A1692*'Simple Linear Regression'!$B$18+'Simple Linear Regression'!$B$17</f>
        <v>9327.82205582236</v>
      </c>
      <c r="AI1692" s="29" t="n">
        <f aca="false">7491.3971+0.0137554*N1692-0.00058829*E1692-34.3283*V1692+0.30565*L1692+54.6031*M1692</f>
        <v>9118.6279993</v>
      </c>
      <c r="AJ1692" s="29" t="n">
        <f aca="false">7491.3971-0.00058829*E1692+0.30565*L1692+54.6031*M1692+0.0137554*N1692-34.3283*V1692</f>
        <v>9118.6279993</v>
      </c>
      <c r="AK1692" s="30" t="n">
        <f aca="false">11611.58410651-152.38769329*I966+0.00324611*N966-2.92151591*V966-0.00770426*AA966-0.00077781*E966</f>
        <v>9024.08772762813</v>
      </c>
      <c r="AL1692" s="29" t="n">
        <f aca="false">2192.59+2373.87*I1692+0.0316653*N1692-15.7623*V1692+0.00202406*AA1692-0.000740146*E1692-0.00963493*(I1692*N1692)</f>
        <v>9056.69547320076</v>
      </c>
      <c r="AM1692" s="30" t="n">
        <f aca="false">5205.907083+122.0638992*I1692+13.609808*(N1692/1000)-1.245906883*AD1692+0.7746840854*AE1692-134.2474226*AC1692-1547.125689*IF(AND(B1692&gt;=DATE(2020,3,20),B1692&lt;=DATE(2020,6,26)),1,0)</f>
        <v>9334.88786237914</v>
      </c>
      <c r="AN1692" s="30" t="n">
        <f aca="false">IF(ISNUMBER(C1693),C1693,AN1693)-0.8328750492*(AD1694-AD1693)+3.274150872*(AE1694-AE1693)+0.7954612886*((IF(ISNUMBER(C1693),C1693,AN1693)-IF(ISNUMBER(C1692),C1692,AN1692))-(-0.8328750492*(AD1693-AD1692)+3.274150872*(AE1693-AE1692)))-1.394571582*AO1693+0.4181414112*AO1692</f>
        <v>8099.68350185752</v>
      </c>
      <c r="AP1692" s="31" t="n">
        <f aca="false">AQ1692+AR1691+'ARIMAX(1,1,1) Model'!$C$19*(AR1691-AR1690)+'ARIMAX(1,1,1) Model'!$C$20*AS1691</f>
        <v>9302.00891963467</v>
      </c>
      <c r="AQ1692" s="31" t="n">
        <f aca="false">'ARIMAX(1,1,1) Model'!$C$6*I1692+'ARIMAX(1,1,1) Model'!$C$7*N1692/1000+'ARIMAX(1,1,1) Model'!$C$8*AD1692+'ARIMAX(1,1,1) Model'!$C$9*AE1692+'ARIMAX(1,1,1) Model'!$C$10*AC1692+'ARIMAX(1,1,1) Model'!$C$11*IF(AND(B1692&gt;='ARIMAX(1,1,1) Model'!$C$25,B1692&lt;='ARIMAX(1,1,1) Model'!$C$26),1,0)+'ARIMAX(1,1,1) Model'!$C$12*E1692/1000+'ARIMAX(1,1,1) Model'!$C$13*V1692+'ARIMAX(1,1,1) Model'!$C$14*A1692+'ARIMAX(1,1,1) Model'!$C$15*SIN(2*PI()*A1692/'ARIMAX(1,1,1) Model'!$C$24)+'ARIMAX(1,1,1) Model'!$C$16*COS(2*PI()*A1692/'ARIMAX(1,1,1) Model'!$C$24)+'ARIMAX(1,1,1) Model'!$C$17*SIN(4*PI()*A1692/'ARIMAX(1,1,1) Model'!$C$24)+'ARIMAX(1,1,1) Model'!$C$18*COS(4*PI()*A1692/'ARIMAX(1,1,1) Model'!$C$24)</f>
        <v>3012.26788185191</v>
      </c>
      <c r="AR1692" s="31" t="n">
        <f aca="false">IF(ISNUMBER(C1692),C1692,AP1692)-AQ1692</f>
        <v>6586.73211814809</v>
      </c>
      <c r="AS1692" s="31" t="n">
        <f aca="false">IF(ISNUMBER(C1692),C1692-AP1692,0)</f>
        <v>296.991080365327</v>
      </c>
      <c r="AT1692" s="32"/>
      <c r="AU1692" s="33"/>
      <c r="AV1692" s="33"/>
      <c r="AW1692" s="31"/>
      <c r="AX1692" s="31"/>
    </row>
    <row r="1693" customFormat="false" ht="16.5" hidden="false" customHeight="true" outlineLevel="0" collapsed="false">
      <c r="A1693" s="23" t="n">
        <v>1692</v>
      </c>
      <c r="B1693" s="24" t="n">
        <v>45114</v>
      </c>
      <c r="C1693" s="34" t="n">
        <v>8756</v>
      </c>
      <c r="D1693" s="25" t="n">
        <v>4428.2375</v>
      </c>
      <c r="E1693" s="25" t="n">
        <v>248000</v>
      </c>
      <c r="F1693" s="25" t="n">
        <v>2428901.57142857</v>
      </c>
      <c r="G1693" s="25" t="n">
        <v>71.79</v>
      </c>
      <c r="H1693" s="25" t="n">
        <v>76.596</v>
      </c>
      <c r="I1693" s="25" t="n">
        <v>3.527</v>
      </c>
      <c r="J1693" s="25" t="n">
        <v>27216.445</v>
      </c>
      <c r="K1693" s="25" t="n">
        <v>527213</v>
      </c>
      <c r="L1693" s="25" t="n">
        <v>728</v>
      </c>
      <c r="M1693" s="25" t="n">
        <v>15.931</v>
      </c>
      <c r="N1693" s="25" t="n">
        <v>267308</v>
      </c>
      <c r="O1693" s="25" t="n">
        <v>18664.6</v>
      </c>
      <c r="P1693" s="25" t="n">
        <v>4909164</v>
      </c>
      <c r="Q1693" s="25" t="n">
        <v>990000</v>
      </c>
      <c r="R1693" s="25" t="n">
        <v>10582</v>
      </c>
      <c r="S1693" s="25" t="n">
        <v>17.047</v>
      </c>
      <c r="T1693" s="25" t="n">
        <v>157.3</v>
      </c>
      <c r="U1693" s="25" t="n">
        <v>11</v>
      </c>
      <c r="V1693" s="25" t="n">
        <v>90.1</v>
      </c>
      <c r="W1693" s="25" t="n">
        <v>119.23936</v>
      </c>
      <c r="X1693" s="25" t="n">
        <v>2.5</v>
      </c>
      <c r="Y1693" s="25" t="n">
        <v>4.06706762313843</v>
      </c>
      <c r="Z1693" s="25" t="n">
        <v>78.7793121337891</v>
      </c>
      <c r="AA1693" s="25" t="n">
        <v>334350</v>
      </c>
      <c r="AB1693" s="26" t="n">
        <v>28.29</v>
      </c>
      <c r="AC1693" s="27" t="n">
        <v>1</v>
      </c>
      <c r="AD1693" s="28" t="n">
        <v>0</v>
      </c>
      <c r="AE1693" s="28" t="n">
        <v>74.3</v>
      </c>
      <c r="AF1693" s="27"/>
      <c r="AG1693" s="29" t="n">
        <f aca="false">6753.47943187+0.36116788*I1693+0.01252571*N1693-22.85359542*V1693+0.00407811*AA1693-0.00067349*E1693</f>
        <v>9240.35737082076</v>
      </c>
      <c r="AH1693" s="29" t="n">
        <f aca="false">A1693*'Simple Linear Regression'!$B$18+'Simple Linear Regression'!$B$17</f>
        <v>9328.67509290626</v>
      </c>
      <c r="AI1693" s="29" t="n">
        <f aca="false">7491.3971+0.0137554*N1693-0.00058829*E1693-34.3283*V1693+0.30565*L1693+54.6031*M1693</f>
        <v>9021.8449993</v>
      </c>
      <c r="AJ1693" s="29" t="n">
        <f aca="false">7491.3971-0.00058829*E1693+0.30565*L1693+54.6031*M1693+0.0137554*N1693-34.3283*V1693</f>
        <v>9021.8449993</v>
      </c>
      <c r="AK1693" s="30" t="n">
        <f aca="false">11611.58410651-152.38769329*I967+0.00324611*N967-2.92151591*V967-0.00770426*AA967-0.00077781*E967</f>
        <v>9036.95074150747</v>
      </c>
      <c r="AL1693" s="29" t="n">
        <f aca="false">2192.59+2373.87*I1693+0.0316653*N1693-15.7623*V1693+0.00202406*AA1693-0.000740146*E1693-0.00963493*(I1693*N1693)</f>
        <v>9018.85565141212</v>
      </c>
      <c r="AM1693" s="30" t="n">
        <f aca="false">5205.907083+122.0638992*I1693+13.609808*(N1693/1000)-1.245906883*AD1693+0.7746840854*AE1693-134.2474226*AC1693-1547.125689*IF(AND(B1693&gt;=DATE(2020,3,20),B1693&lt;=DATE(2020,6,26)),1,0)</f>
        <v>9197.74861728762</v>
      </c>
      <c r="AN1693" s="30" t="n">
        <f aca="false">IF(ISNUMBER(C1694),C1694,AN1694)-0.8328750492*(AD1695-AD1694)+3.274150872*(AE1695-AE1694)+0.7954612886*((IF(ISNUMBER(C1694),C1694,AN1694)-IF(ISNUMBER(C1693),C1693,AN1693))-(-0.8328750492*(AD1694-AD1693)+3.274150872*(AE1694-AE1693)))-1.394571582*AO1694+0.4181414112*AO1693</f>
        <v>8948.19398532939</v>
      </c>
      <c r="AP1693" s="31" t="n">
        <f aca="false">AQ1693+AR1692+'ARIMAX(1,1,1) Model'!$C$19*(AR1692-AR1691)+'ARIMAX(1,1,1) Model'!$C$20*AS1692</f>
        <v>9268.34350917613</v>
      </c>
      <c r="AQ1693" s="31" t="n">
        <f aca="false">'ARIMAX(1,1,1) Model'!$C$6*I1693+'ARIMAX(1,1,1) Model'!$C$7*N1693/1000+'ARIMAX(1,1,1) Model'!$C$8*AD1693+'ARIMAX(1,1,1) Model'!$C$9*AE1693+'ARIMAX(1,1,1) Model'!$C$10*AC1693+'ARIMAX(1,1,1) Model'!$C$11*IF(AND(B1693&gt;='ARIMAX(1,1,1) Model'!$C$25,B1693&lt;='ARIMAX(1,1,1) Model'!$C$26),1,0)+'ARIMAX(1,1,1) Model'!$C$12*E1693/1000+'ARIMAX(1,1,1) Model'!$C$13*V1693+'ARIMAX(1,1,1) Model'!$C$14*A1693+'ARIMAX(1,1,1) Model'!$C$15*SIN(2*PI()*A1693/'ARIMAX(1,1,1) Model'!$C$24)+'ARIMAX(1,1,1) Model'!$C$16*COS(2*PI()*A1693/'ARIMAX(1,1,1) Model'!$C$24)+'ARIMAX(1,1,1) Model'!$C$17*SIN(4*PI()*A1693/'ARIMAX(1,1,1) Model'!$C$24)+'ARIMAX(1,1,1) Model'!$C$18*COS(4*PI()*A1693/'ARIMAX(1,1,1) Model'!$C$24)</f>
        <v>2926.09045409037</v>
      </c>
      <c r="AR1693" s="31" t="n">
        <f aca="false">IF(ISNUMBER(C1693),C1693,AP1693)-AQ1693</f>
        <v>5829.90954590963</v>
      </c>
      <c r="AS1693" s="31" t="n">
        <f aca="false">IF(ISNUMBER(C1693),C1693-AP1693,0)</f>
        <v>-512.343509176131</v>
      </c>
      <c r="AT1693" s="32"/>
      <c r="AU1693" s="33"/>
      <c r="AV1693" s="33"/>
      <c r="AW1693" s="31"/>
      <c r="AX1693" s="31"/>
    </row>
    <row r="1694" customFormat="false" ht="16.5" hidden="false" customHeight="true" outlineLevel="0" collapsed="false">
      <c r="A1694" s="23" t="n">
        <v>1693</v>
      </c>
      <c r="B1694" s="24" t="n">
        <v>45121</v>
      </c>
      <c r="C1694" s="34" t="n">
        <v>8855</v>
      </c>
      <c r="D1694" s="25" t="n">
        <v>4467.282</v>
      </c>
      <c r="E1694" s="25" t="n">
        <v>230000</v>
      </c>
      <c r="F1694" s="25" t="n">
        <v>2581278.57142857</v>
      </c>
      <c r="G1694" s="25" t="n">
        <v>75.198</v>
      </c>
      <c r="H1694" s="25" t="n">
        <v>79.786</v>
      </c>
      <c r="I1694" s="25" t="n">
        <v>3.546</v>
      </c>
      <c r="J1694" s="25" t="n">
        <v>27216.445</v>
      </c>
      <c r="K1694" s="25" t="n">
        <v>611155</v>
      </c>
      <c r="L1694" s="25" t="n">
        <v>728</v>
      </c>
      <c r="M1694" s="25" t="n">
        <v>15.931</v>
      </c>
      <c r="N1694" s="25" t="n">
        <v>267308</v>
      </c>
      <c r="O1694" s="25" t="n">
        <v>18664.6</v>
      </c>
      <c r="P1694" s="25" t="n">
        <v>4909164</v>
      </c>
      <c r="Q1694" s="25" t="n">
        <v>990000</v>
      </c>
      <c r="R1694" s="25" t="n">
        <v>10582</v>
      </c>
      <c r="S1694" s="25" t="n">
        <v>17.047</v>
      </c>
      <c r="T1694" s="25" t="n">
        <v>157.3</v>
      </c>
      <c r="U1694" s="25" t="n">
        <v>11</v>
      </c>
      <c r="V1694" s="25" t="n">
        <v>90.1</v>
      </c>
      <c r="W1694" s="25" t="n">
        <v>119.3639</v>
      </c>
      <c r="X1694" s="25" t="n">
        <v>2.5</v>
      </c>
      <c r="Y1694" s="25" t="n">
        <v>4.06706762313843</v>
      </c>
      <c r="Z1694" s="25" t="n">
        <v>78.7793121337891</v>
      </c>
      <c r="AA1694" s="25" t="n">
        <v>334350</v>
      </c>
      <c r="AB1694" s="26" t="n">
        <v>28.29</v>
      </c>
      <c r="AC1694" s="27" t="n">
        <v>0</v>
      </c>
      <c r="AD1694" s="28" t="n">
        <v>0</v>
      </c>
      <c r="AE1694" s="28" t="n">
        <v>81.2</v>
      </c>
      <c r="AF1694" s="27"/>
      <c r="AG1694" s="29" t="n">
        <f aca="false">6753.47943187+0.36116788*I1694+0.01252571*N1694-22.85359542*V1694+0.00407811*AA1694-0.00067349*E1694</f>
        <v>9252.48705301048</v>
      </c>
      <c r="AH1694" s="29" t="n">
        <f aca="false">A1694*'Simple Linear Regression'!$B$18+'Simple Linear Regression'!$B$17</f>
        <v>9329.52812999017</v>
      </c>
      <c r="AI1694" s="29" t="n">
        <f aca="false">7491.3971+0.0137554*N1694-0.00058829*E1694-34.3283*V1694+0.30565*L1694+54.6031*M1694</f>
        <v>9032.4342193</v>
      </c>
      <c r="AJ1694" s="29" t="n">
        <f aca="false">7491.3971-0.00058829*E1694+0.30565*L1694+54.6031*M1694+0.0137554*N1694-34.3283*V1694</f>
        <v>9032.4342193</v>
      </c>
      <c r="AK1694" s="30" t="n">
        <f aca="false">11611.58410651-152.38769329*I968+0.00324611*N968-2.92151591*V968-0.00770426*AA968-0.00077781*E968</f>
        <v>9023.23584911137</v>
      </c>
      <c r="AL1694" s="29" t="n">
        <f aca="false">2192.59+2373.87*I1694+0.0316653*N1694-15.7623*V1694+0.00202406*AA1694-0.000740146*E1694-0.00963493*(I1694*N1694)</f>
        <v>9028.34742591176</v>
      </c>
      <c r="AM1694" s="30" t="n">
        <f aca="false">5205.907083+122.0638992*I1694+13.609808*(N1694/1000)-1.245906883*AD1694+0.7746840854*AE1694-134.2474226*AC1694-1547.125689*IF(AND(B1694&gt;=DATE(2020,3,20),B1694&lt;=DATE(2020,6,26)),1,0)</f>
        <v>9339.66057416168</v>
      </c>
      <c r="AN1694" s="30" t="n">
        <f aca="false">IF(ISNUMBER(C1695),C1695,AN1695)-0.8328750492*(AD1696-AD1695)+3.274150872*(AE1696-AE1695)+0.7954612886*((IF(ISNUMBER(C1695),C1695,AN1695)-IF(ISNUMBER(C1694),C1694,AN1694))-(-0.8328750492*(AD1695-AD1694)+3.274150872*(AE1695-AE1694)))-1.394571582*AO1695+0.4181414112*AO1694</f>
        <v>8999.35208169725</v>
      </c>
      <c r="AP1694" s="31" t="n">
        <f aca="false">AQ1694+AR1693+'ARIMAX(1,1,1) Model'!$C$19*(AR1693-AR1692)+'ARIMAX(1,1,1) Model'!$C$20*AS1693</f>
        <v>9252.83279577742</v>
      </c>
      <c r="AQ1694" s="31" t="n">
        <f aca="false">'ARIMAX(1,1,1) Model'!$C$6*I1694+'ARIMAX(1,1,1) Model'!$C$7*N1694/1000+'ARIMAX(1,1,1) Model'!$C$8*AD1694+'ARIMAX(1,1,1) Model'!$C$9*AE1694+'ARIMAX(1,1,1) Model'!$C$10*AC1694+'ARIMAX(1,1,1) Model'!$C$11*IF(AND(B1694&gt;='ARIMAX(1,1,1) Model'!$C$25,B1694&lt;='ARIMAX(1,1,1) Model'!$C$26),1,0)+'ARIMAX(1,1,1) Model'!$C$12*E1694/1000+'ARIMAX(1,1,1) Model'!$C$13*V1694+'ARIMAX(1,1,1) Model'!$C$14*A1694+'ARIMAX(1,1,1) Model'!$C$15*SIN(2*PI()*A1694/'ARIMAX(1,1,1) Model'!$C$24)+'ARIMAX(1,1,1) Model'!$C$16*COS(2*PI()*A1694/'ARIMAX(1,1,1) Model'!$C$24)+'ARIMAX(1,1,1) Model'!$C$17*SIN(4*PI()*A1694/'ARIMAX(1,1,1) Model'!$C$24)+'ARIMAX(1,1,1) Model'!$C$18*COS(4*PI()*A1694/'ARIMAX(1,1,1) Model'!$C$24)</f>
        <v>3035.58546647489</v>
      </c>
      <c r="AR1694" s="31" t="n">
        <f aca="false">IF(ISNUMBER(C1694),C1694,AP1694)-AQ1694</f>
        <v>5819.41453352511</v>
      </c>
      <c r="AS1694" s="31" t="n">
        <f aca="false">IF(ISNUMBER(C1694),C1694-AP1694,0)</f>
        <v>-397.83279577742</v>
      </c>
      <c r="AT1694" s="32"/>
      <c r="AU1694" s="33"/>
      <c r="AV1694" s="33"/>
      <c r="AW1694" s="31"/>
      <c r="AX1694" s="31"/>
    </row>
    <row r="1695" customFormat="false" ht="16.5" hidden="false" customHeight="true" outlineLevel="0" collapsed="false">
      <c r="A1695" s="23" t="n">
        <v>1694</v>
      </c>
      <c r="B1695" s="24" t="n">
        <v>45128</v>
      </c>
      <c r="C1695" s="34" t="n">
        <v>8939</v>
      </c>
      <c r="D1695" s="25" t="n">
        <v>4542.94</v>
      </c>
      <c r="E1695" s="25" t="n">
        <v>229000</v>
      </c>
      <c r="F1695" s="25" t="n">
        <v>2634636.28571429</v>
      </c>
      <c r="G1695" s="25" t="n">
        <v>75.608</v>
      </c>
      <c r="H1695" s="25" t="n">
        <v>79.48</v>
      </c>
      <c r="I1695" s="25" t="n">
        <v>3.559</v>
      </c>
      <c r="J1695" s="25" t="n">
        <v>27216.445</v>
      </c>
      <c r="K1695" s="25" t="n">
        <v>611155</v>
      </c>
      <c r="L1695" s="25" t="n">
        <v>728</v>
      </c>
      <c r="M1695" s="25" t="n">
        <v>16.606</v>
      </c>
      <c r="N1695" s="25" t="n">
        <v>288661</v>
      </c>
      <c r="O1695" s="25" t="n">
        <v>18664.6</v>
      </c>
      <c r="P1695" s="25" t="n">
        <v>4909164</v>
      </c>
      <c r="Q1695" s="25" t="n">
        <v>990000</v>
      </c>
      <c r="R1695" s="25" t="n">
        <v>10582</v>
      </c>
      <c r="S1695" s="25" t="n">
        <v>17.047</v>
      </c>
      <c r="T1695" s="25" t="n">
        <v>157.3</v>
      </c>
      <c r="U1695" s="25" t="n">
        <v>11</v>
      </c>
      <c r="V1695" s="25" t="n">
        <v>90.1</v>
      </c>
      <c r="W1695" s="25" t="n">
        <v>117.91142</v>
      </c>
      <c r="X1695" s="25" t="n">
        <v>2.5</v>
      </c>
      <c r="Y1695" s="25" t="n">
        <v>3.82544136047363</v>
      </c>
      <c r="Z1695" s="25" t="n">
        <v>78.7793121337891</v>
      </c>
      <c r="AA1695" s="25" t="n">
        <v>334350</v>
      </c>
      <c r="AB1695" s="26" t="n">
        <v>28.29</v>
      </c>
      <c r="AC1695" s="27" t="n">
        <v>0</v>
      </c>
      <c r="AD1695" s="28" t="n">
        <v>0</v>
      </c>
      <c r="AE1695" s="28" t="n">
        <v>91.1</v>
      </c>
      <c r="AF1695" s="27"/>
      <c r="AG1695" s="29" t="n">
        <f aca="false">6753.47943187+0.36116788*I1695+0.01252571*N1695-22.85359542*V1695+0.00407811*AA1695-0.00067349*E1695</f>
        <v>9520.62672382292</v>
      </c>
      <c r="AH1695" s="29" t="n">
        <f aca="false">A1695*'Simple Linear Regression'!$B$18+'Simple Linear Regression'!$B$17</f>
        <v>9330.38116707407</v>
      </c>
      <c r="AI1695" s="29" t="n">
        <f aca="false">7491.3971+0.0137554*N1695-0.00058829*E1695-34.3283*V1695+0.30565*L1695+54.6031*M1695</f>
        <v>9363.598658</v>
      </c>
      <c r="AJ1695" s="29" t="n">
        <f aca="false">7491.3971-0.00058829*E1695+0.30565*L1695+54.6031*M1695+0.0137554*N1695-34.3283*V1695</f>
        <v>9363.598658</v>
      </c>
      <c r="AK1695" s="30" t="n">
        <f aca="false">11611.58410651-152.38769329*I969+0.00324611*N969-2.92151591*V969-0.00770426*AA969-0.00077781*E969</f>
        <v>9019.70134313427</v>
      </c>
      <c r="AL1695" s="29" t="n">
        <f aca="false">2192.59+2373.87*I1695+0.0316653*N1695-15.7623*V1695+0.00202406*AA1695-0.000740146*E1695-0.00963493*(I1695*N1695)</f>
        <v>8970.40595654993</v>
      </c>
      <c r="AM1695" s="30" t="n">
        <f aca="false">5205.907083+122.0638992*I1695+13.609808*(N1695/1000)-1.245906883*AD1695+0.7746840854*AE1695-134.2474226*AC1695-1547.125689*IF(AND(B1695&gt;=DATE(2020,3,20),B1695&lt;=DATE(2020,6,26)),1,0)</f>
        <v>9639.52700752074</v>
      </c>
      <c r="AN1695" s="30" t="n">
        <f aca="false">IF(ISNUMBER(C1696),C1696,AN1696)-0.8328750492*(AD1697-AD1696)+3.274150872*(AE1697-AE1696)+0.7954612886*((IF(ISNUMBER(C1696),C1696,AN1696)-IF(ISNUMBER(C1695),C1695,AN1695))-(-0.8328750492*(AD1696-AD1695)+3.274150872*(AE1696-AE1695)))-1.394571582*AO1696+0.4181414112*AO1695</f>
        <v>8718.0633777955</v>
      </c>
      <c r="AP1695" s="31" t="n">
        <f aca="false">AQ1695+AR1694+'ARIMAX(1,1,1) Model'!$C$19*(AR1694-AR1693)+'ARIMAX(1,1,1) Model'!$C$20*AS1694</f>
        <v>9226.44374785085</v>
      </c>
      <c r="AQ1695" s="31" t="n">
        <f aca="false">'ARIMAX(1,1,1) Model'!$C$6*I1695+'ARIMAX(1,1,1) Model'!$C$7*N1695/1000+'ARIMAX(1,1,1) Model'!$C$8*AD1695+'ARIMAX(1,1,1) Model'!$C$9*AE1695+'ARIMAX(1,1,1) Model'!$C$10*AC1695+'ARIMAX(1,1,1) Model'!$C$11*IF(AND(B1695&gt;='ARIMAX(1,1,1) Model'!$C$25,B1695&lt;='ARIMAX(1,1,1) Model'!$C$26),1,0)+'ARIMAX(1,1,1) Model'!$C$12*E1695/1000+'ARIMAX(1,1,1) Model'!$C$13*V1695+'ARIMAX(1,1,1) Model'!$C$14*A1695+'ARIMAX(1,1,1) Model'!$C$15*SIN(2*PI()*A1695/'ARIMAX(1,1,1) Model'!$C$24)+'ARIMAX(1,1,1) Model'!$C$16*COS(2*PI()*A1695/'ARIMAX(1,1,1) Model'!$C$24)+'ARIMAX(1,1,1) Model'!$C$17*SIN(4*PI()*A1695/'ARIMAX(1,1,1) Model'!$C$24)+'ARIMAX(1,1,1) Model'!$C$18*COS(4*PI()*A1695/'ARIMAX(1,1,1) Model'!$C$24)</f>
        <v>3049.970079384</v>
      </c>
      <c r="AR1695" s="31" t="n">
        <f aca="false">IF(ISNUMBER(C1695),C1695,AP1695)-AQ1695</f>
        <v>5889.029920616</v>
      </c>
      <c r="AS1695" s="31" t="n">
        <f aca="false">IF(ISNUMBER(C1695),C1695-AP1695,0)</f>
        <v>-287.443747850852</v>
      </c>
      <c r="AT1695" s="32"/>
      <c r="AU1695" s="33"/>
      <c r="AV1695" s="33"/>
      <c r="AW1695" s="31"/>
      <c r="AX1695" s="31"/>
    </row>
    <row r="1696" customFormat="false" ht="16.5" hidden="false" customHeight="true" outlineLevel="0" collapsed="false">
      <c r="A1696" s="23" t="n">
        <v>1695</v>
      </c>
      <c r="B1696" s="24" t="n">
        <v>45135</v>
      </c>
      <c r="C1696" s="34" t="n">
        <v>8838</v>
      </c>
      <c r="D1696" s="25" t="n">
        <v>4561.698</v>
      </c>
      <c r="E1696" s="25" t="n">
        <v>231000</v>
      </c>
      <c r="F1696" s="25" t="n">
        <v>2623218.71428571</v>
      </c>
      <c r="G1696" s="25" t="n">
        <v>79.68</v>
      </c>
      <c r="H1696" s="25" t="n">
        <v>83.548</v>
      </c>
      <c r="I1696" s="25" t="n">
        <v>3.596</v>
      </c>
      <c r="J1696" s="25" t="n">
        <v>27216.445</v>
      </c>
      <c r="K1696" s="25" t="n">
        <v>611155</v>
      </c>
      <c r="L1696" s="25" t="n">
        <v>728</v>
      </c>
      <c r="M1696" s="25" t="n">
        <v>16.606</v>
      </c>
      <c r="N1696" s="25" t="n">
        <v>288661</v>
      </c>
      <c r="O1696" s="25" t="n">
        <v>18664.6</v>
      </c>
      <c r="P1696" s="25" t="n">
        <v>4909164</v>
      </c>
      <c r="Q1696" s="25" t="n">
        <v>990000</v>
      </c>
      <c r="R1696" s="25" t="n">
        <v>10582</v>
      </c>
      <c r="S1696" s="25" t="n">
        <v>17.047</v>
      </c>
      <c r="T1696" s="25" t="n">
        <v>157.3</v>
      </c>
      <c r="U1696" s="25" t="n">
        <v>11</v>
      </c>
      <c r="V1696" s="25" t="n">
        <v>90.1</v>
      </c>
      <c r="W1696" s="25" t="n">
        <v>117.40716</v>
      </c>
      <c r="X1696" s="25" t="n">
        <v>2.5</v>
      </c>
      <c r="Y1696" s="25" t="n">
        <v>3.82544136047363</v>
      </c>
      <c r="Z1696" s="25" t="n">
        <v>78.7793121337891</v>
      </c>
      <c r="AA1696" s="25" t="n">
        <v>334350</v>
      </c>
      <c r="AB1696" s="26" t="n">
        <v>28.29</v>
      </c>
      <c r="AC1696" s="27" t="n">
        <v>0</v>
      </c>
      <c r="AD1696" s="28" t="n">
        <v>0</v>
      </c>
      <c r="AE1696" s="28" t="n">
        <v>97</v>
      </c>
      <c r="AF1696" s="27"/>
      <c r="AG1696" s="29" t="n">
        <f aca="false">6753.47943187+0.36116788*I1696+0.01252571*N1696-22.85359542*V1696+0.00407811*AA1696-0.00067349*E1696</f>
        <v>9519.29310703448</v>
      </c>
      <c r="AH1696" s="29" t="n">
        <f aca="false">A1696*'Simple Linear Regression'!$B$18+'Simple Linear Regression'!$B$17</f>
        <v>9331.23420415797</v>
      </c>
      <c r="AI1696" s="29" t="n">
        <f aca="false">7491.3971+0.0137554*N1696-0.00058829*E1696-34.3283*V1696+0.30565*L1696+54.6031*M1696</f>
        <v>9362.422078</v>
      </c>
      <c r="AJ1696" s="29" t="n">
        <f aca="false">7491.3971-0.00058829*E1696+0.30565*L1696+54.6031*M1696+0.0137554*N1696-34.3283*V1696</f>
        <v>9362.422078</v>
      </c>
      <c r="AK1696" s="30" t="n">
        <f aca="false">11611.58410651-152.38769329*I970+0.00324611*N970-2.92151591*V970-0.00770426*AA970-0.00077781*E970</f>
        <v>9022.62845237388</v>
      </c>
      <c r="AL1696" s="29" t="n">
        <f aca="false">2192.59+2373.87*I1696+0.0316653*N1696-15.7623*V1696+0.00202406*AA1696-0.000740146*E1696-0.00963493*(I1696*N1696)</f>
        <v>8953.85339898692</v>
      </c>
      <c r="AM1696" s="30" t="n">
        <f aca="false">5205.907083+122.0638992*I1696+13.609808*(N1696/1000)-1.245906883*AD1696+0.7746840854*AE1696-134.2474226*AC1696-1547.125689*IF(AND(B1696&gt;=DATE(2020,3,20),B1696&lt;=DATE(2020,6,26)),1,0)</f>
        <v>9648.614007895</v>
      </c>
      <c r="AN1696" s="30" t="n">
        <f aca="false">IF(ISNUMBER(C1697),C1697,AN1697)-0.8328750492*(AD1698-AD1697)+3.274150872*(AE1698-AE1697)+0.7954612886*((IF(ISNUMBER(C1697),C1697,AN1697)-IF(ISNUMBER(C1696),C1696,AN1696))-(-0.8328750492*(AD1697-AD1696)+3.274150872*(AE1697-AE1696)))-1.394571582*AO1697+0.4181414112*AO1696</f>
        <v>9680.54459130507</v>
      </c>
      <c r="AP1696" s="31" t="n">
        <f aca="false">AQ1696+AR1695+'ARIMAX(1,1,1) Model'!$C$19*(AR1695-AR1694)+'ARIMAX(1,1,1) Model'!$C$20*AS1695</f>
        <v>9181.84741893762</v>
      </c>
      <c r="AQ1696" s="31" t="n">
        <f aca="false">'ARIMAX(1,1,1) Model'!$C$6*I1696+'ARIMAX(1,1,1) Model'!$C$7*N1696/1000+'ARIMAX(1,1,1) Model'!$C$8*AD1696+'ARIMAX(1,1,1) Model'!$C$9*AE1696+'ARIMAX(1,1,1) Model'!$C$10*AC1696+'ARIMAX(1,1,1) Model'!$C$11*IF(AND(B1696&gt;='ARIMAX(1,1,1) Model'!$C$25,B1696&lt;='ARIMAX(1,1,1) Model'!$C$26),1,0)+'ARIMAX(1,1,1) Model'!$C$12*E1696/1000+'ARIMAX(1,1,1) Model'!$C$13*V1696+'ARIMAX(1,1,1) Model'!$C$14*A1696+'ARIMAX(1,1,1) Model'!$C$15*SIN(2*PI()*A1696/'ARIMAX(1,1,1) Model'!$C$24)+'ARIMAX(1,1,1) Model'!$C$16*COS(2*PI()*A1696/'ARIMAX(1,1,1) Model'!$C$24)+'ARIMAX(1,1,1) Model'!$C$17*SIN(4*PI()*A1696/'ARIMAX(1,1,1) Model'!$C$24)+'ARIMAX(1,1,1) Model'!$C$18*COS(4*PI()*A1696/'ARIMAX(1,1,1) Model'!$C$24)</f>
        <v>3027.30442378359</v>
      </c>
      <c r="AR1696" s="31" t="n">
        <f aca="false">IF(ISNUMBER(C1696),C1696,AP1696)-AQ1696</f>
        <v>5810.69557621641</v>
      </c>
      <c r="AS1696" s="31" t="n">
        <f aca="false">IF(ISNUMBER(C1696),C1696-AP1696,0)</f>
        <v>-343.847418937619</v>
      </c>
      <c r="AT1696" s="32"/>
      <c r="AU1696" s="33"/>
      <c r="AV1696" s="33"/>
      <c r="AW1696" s="31"/>
      <c r="AX1696" s="31"/>
    </row>
    <row r="1697" customFormat="false" ht="16.5" hidden="false" customHeight="true" outlineLevel="0" collapsed="false">
      <c r="A1697" s="23" t="n">
        <v>1696</v>
      </c>
      <c r="B1697" s="24" t="n">
        <v>45142</v>
      </c>
      <c r="C1697" s="34" t="n">
        <v>9302</v>
      </c>
      <c r="D1697" s="25" t="n">
        <v>4531.8</v>
      </c>
      <c r="E1697" s="25" t="n">
        <v>238000</v>
      </c>
      <c r="F1697" s="25" t="n">
        <v>2590827.42857143</v>
      </c>
      <c r="G1697" s="25" t="n">
        <v>81.398</v>
      </c>
      <c r="H1697" s="25" t="n">
        <v>85.628</v>
      </c>
      <c r="I1697" s="25" t="n">
        <v>3.757</v>
      </c>
      <c r="J1697" s="25" t="n">
        <v>27216.445</v>
      </c>
      <c r="K1697" s="25" t="n">
        <v>611155</v>
      </c>
      <c r="L1697" s="25" t="n">
        <v>728</v>
      </c>
      <c r="M1697" s="25" t="n">
        <v>16.606</v>
      </c>
      <c r="N1697" s="25" t="n">
        <v>288661</v>
      </c>
      <c r="O1697" s="25" t="n">
        <v>18664.6</v>
      </c>
      <c r="P1697" s="25" t="n">
        <v>4909164</v>
      </c>
      <c r="Q1697" s="25" t="n">
        <v>990000</v>
      </c>
      <c r="R1697" s="25" t="n">
        <v>10582</v>
      </c>
      <c r="S1697" s="25" t="n">
        <v>17.047</v>
      </c>
      <c r="T1697" s="25" t="n">
        <v>157.3</v>
      </c>
      <c r="U1697" s="25" t="n">
        <v>11</v>
      </c>
      <c r="V1697" s="25" t="n">
        <v>90.1</v>
      </c>
      <c r="W1697" s="25" t="n">
        <v>117.82214</v>
      </c>
      <c r="X1697" s="25" t="n">
        <v>2.5</v>
      </c>
      <c r="Y1697" s="25" t="n">
        <v>3.82544136047363</v>
      </c>
      <c r="Z1697" s="25" t="n">
        <v>78.7793121337891</v>
      </c>
      <c r="AA1697" s="25" t="n">
        <v>334350</v>
      </c>
      <c r="AB1697" s="26" t="n">
        <v>28.29</v>
      </c>
      <c r="AC1697" s="27" t="n">
        <v>0</v>
      </c>
      <c r="AD1697" s="28" t="n">
        <v>0</v>
      </c>
      <c r="AE1697" s="28" t="n">
        <v>89.6</v>
      </c>
      <c r="AF1697" s="27"/>
      <c r="AG1697" s="29" t="n">
        <f aca="false">6753.47943187+0.36116788*I1697+0.01252571*N1697-22.85359542*V1697+0.00407811*AA1697-0.00067349*E1697</f>
        <v>9514.63682506316</v>
      </c>
      <c r="AH1697" s="29" t="n">
        <f aca="false">A1697*'Simple Linear Regression'!$B$18+'Simple Linear Regression'!$B$17</f>
        <v>9332.08724124188</v>
      </c>
      <c r="AI1697" s="29" t="n">
        <f aca="false">7491.3971+0.0137554*N1697-0.00058829*E1697-34.3283*V1697+0.30565*L1697+54.6031*M1697</f>
        <v>9358.304048</v>
      </c>
      <c r="AJ1697" s="29" t="n">
        <f aca="false">7491.3971-0.00058829*E1697+0.30565*L1697+54.6031*M1697+0.0137554*N1697-34.3283*V1697</f>
        <v>9358.304048</v>
      </c>
      <c r="AK1697" s="30" t="n">
        <f aca="false">11611.58410651-152.38769329*I971+0.00324611*N971-2.92151591*V971-0.00770426*AA971-0.00077781*E971</f>
        <v>9015.95999595323</v>
      </c>
      <c r="AL1697" s="29" t="n">
        <f aca="false">2192.59+2373.87*I1697+0.0316653*N1697-15.7623*V1697+0.00202406*AA1697-0.000740146*E1697-0.00963493*(I1697*N1697)</f>
        <v>8883.08765386139</v>
      </c>
      <c r="AM1697" s="30" t="n">
        <f aca="false">5205.907083+122.0638992*I1697+13.609808*(N1697/1000)-1.245906883*AD1697+0.7746840854*AE1697-134.2474226*AC1697-1547.125689*IF(AND(B1697&gt;=DATE(2020,3,20),B1697&lt;=DATE(2020,6,26)),1,0)</f>
        <v>9662.53363343424</v>
      </c>
      <c r="AN1697" s="30" t="n">
        <f aca="false">IF(ISNUMBER(C1698),C1698,AN1698)-0.8328750492*(AD1699-AD1698)+3.274150872*(AE1699-AE1698)+0.7954612886*((IF(ISNUMBER(C1698),C1698,AN1698)-IF(ISNUMBER(C1697),C1697,AN1697))-(-0.8328750492*(AD1698-AD1697)+3.274150872*(AE1698-AE1697)))-1.394571582*AO1698+0.4181414112*AO1697</f>
        <v>8490.23788704054</v>
      </c>
      <c r="AP1697" s="31" t="n">
        <f aca="false">AQ1697+AR1696+'ARIMAX(1,1,1) Model'!$C$19*(AR1696-AR1695)+'ARIMAX(1,1,1) Model'!$C$20*AS1696</f>
        <v>9046.61661404668</v>
      </c>
      <c r="AQ1697" s="31" t="n">
        <f aca="false">'ARIMAX(1,1,1) Model'!$C$6*I1697+'ARIMAX(1,1,1) Model'!$C$7*N1697/1000+'ARIMAX(1,1,1) Model'!$C$8*AD1697+'ARIMAX(1,1,1) Model'!$C$9*AE1697+'ARIMAX(1,1,1) Model'!$C$10*AC1697+'ARIMAX(1,1,1) Model'!$C$11*IF(AND(B1697&gt;='ARIMAX(1,1,1) Model'!$C$25,B1697&lt;='ARIMAX(1,1,1) Model'!$C$26),1,0)+'ARIMAX(1,1,1) Model'!$C$12*E1697/1000+'ARIMAX(1,1,1) Model'!$C$13*V1697+'ARIMAX(1,1,1) Model'!$C$14*A1697+'ARIMAX(1,1,1) Model'!$C$15*SIN(2*PI()*A1697/'ARIMAX(1,1,1) Model'!$C$24)+'ARIMAX(1,1,1) Model'!$C$16*COS(2*PI()*A1697/'ARIMAX(1,1,1) Model'!$C$24)+'ARIMAX(1,1,1) Model'!$C$17*SIN(4*PI()*A1697/'ARIMAX(1,1,1) Model'!$C$24)+'ARIMAX(1,1,1) Model'!$C$18*COS(4*PI()*A1697/'ARIMAX(1,1,1) Model'!$C$24)</f>
        <v>2934.06973080207</v>
      </c>
      <c r="AR1697" s="31" t="n">
        <f aca="false">IF(ISNUMBER(C1697),C1697,AP1697)-AQ1697</f>
        <v>6367.93026919793</v>
      </c>
      <c r="AS1697" s="31" t="n">
        <f aca="false">IF(ISNUMBER(C1697),C1697-AP1697,0)</f>
        <v>255.383385953322</v>
      </c>
      <c r="AT1697" s="32"/>
      <c r="AU1697" s="33"/>
      <c r="AV1697" s="33"/>
      <c r="AW1697" s="31"/>
      <c r="AX1697" s="31"/>
    </row>
    <row r="1698" customFormat="false" ht="16.5" hidden="false" customHeight="true" outlineLevel="0" collapsed="false">
      <c r="A1698" s="23" t="n">
        <v>1697</v>
      </c>
      <c r="B1698" s="24" t="n">
        <v>45149</v>
      </c>
      <c r="C1698" s="34" t="n">
        <v>8851</v>
      </c>
      <c r="D1698" s="25" t="n">
        <v>4483.682</v>
      </c>
      <c r="E1698" s="25" t="n">
        <v>258000</v>
      </c>
      <c r="F1698" s="25" t="n">
        <v>2549701.85714286</v>
      </c>
      <c r="G1698" s="25" t="n">
        <v>83.042</v>
      </c>
      <c r="H1698" s="25" t="n">
        <v>87.83</v>
      </c>
      <c r="I1698" s="25" t="n">
        <v>3.828</v>
      </c>
      <c r="J1698" s="25" t="n">
        <v>27530.055</v>
      </c>
      <c r="K1698" s="25" t="n">
        <v>575920</v>
      </c>
      <c r="L1698" s="25" t="n">
        <v>687</v>
      </c>
      <c r="M1698" s="25" t="n">
        <v>16.606</v>
      </c>
      <c r="N1698" s="25" t="n">
        <v>288661</v>
      </c>
      <c r="O1698" s="25" t="n">
        <v>18773</v>
      </c>
      <c r="P1698" s="25" t="n">
        <v>4909164</v>
      </c>
      <c r="Q1698" s="25" t="n">
        <v>990000</v>
      </c>
      <c r="R1698" s="25" t="n">
        <v>10582</v>
      </c>
      <c r="S1698" s="25" t="n">
        <v>17.047</v>
      </c>
      <c r="T1698" s="25" t="n">
        <v>159</v>
      </c>
      <c r="U1698" s="25" t="n">
        <v>11</v>
      </c>
      <c r="V1698" s="25" t="n">
        <v>91.7</v>
      </c>
      <c r="W1698" s="25" t="n">
        <v>118.7484</v>
      </c>
      <c r="X1698" s="25" t="n">
        <v>2.5</v>
      </c>
      <c r="Y1698" s="25" t="n">
        <v>3.82544136047363</v>
      </c>
      <c r="Z1698" s="25" t="n">
        <v>78.7793121337891</v>
      </c>
      <c r="AA1698" s="25" t="n">
        <v>334350</v>
      </c>
      <c r="AB1698" s="26" t="n">
        <v>30.83</v>
      </c>
      <c r="AC1698" s="27" t="n">
        <v>0</v>
      </c>
      <c r="AD1698" s="28" t="n">
        <v>0</v>
      </c>
      <c r="AE1698" s="28" t="n">
        <v>86.6</v>
      </c>
      <c r="AF1698" s="27"/>
      <c r="AG1698" s="29" t="n">
        <f aca="false">6753.47943187+0.36116788*I1698+0.01252571*N1698-22.85359542*V1698+0.00407811*AA1698-0.00067349*E1698</f>
        <v>9464.62691531064</v>
      </c>
      <c r="AH1698" s="29" t="n">
        <f aca="false">A1698*'Simple Linear Regression'!$B$18+'Simple Linear Regression'!$B$17</f>
        <v>9332.94027832578</v>
      </c>
      <c r="AI1698" s="29" t="n">
        <f aca="false">7491.3971+0.0137554*N1698-0.00058829*E1698-34.3283*V1698+0.30565*L1698+54.6031*M1698</f>
        <v>9279.081318</v>
      </c>
      <c r="AJ1698" s="29" t="n">
        <f aca="false">7491.3971-0.00058829*E1698+0.30565*L1698+54.6031*M1698+0.0137554*N1698-34.3283*V1698</f>
        <v>9279.081318</v>
      </c>
      <c r="AK1698" s="30" t="n">
        <f aca="false">11611.58410651-152.38769329*I972+0.00324611*N972-2.92151591*V972-0.00770426*AA972-0.00077781*E972</f>
        <v>9024.43654828548</v>
      </c>
      <c r="AL1698" s="29" t="n">
        <f aca="false">2192.59+2373.87*I1698+0.0316653*N1698-15.7623*V1698+0.00202406*AA1698-0.000740146*E1698-0.00963493*(I1698*N1698)</f>
        <v>8814.14259832156</v>
      </c>
      <c r="AM1698" s="30" t="n">
        <f aca="false">5205.907083+122.0638992*I1698+13.609808*(N1698/1000)-1.245906883*AD1698+0.7746840854*AE1698-134.2474226*AC1698-1547.125689*IF(AND(B1698&gt;=DATE(2020,3,20),B1698&lt;=DATE(2020,6,26)),1,0)</f>
        <v>9668.87611802124</v>
      </c>
      <c r="AN1698" s="30" t="n">
        <f aca="false">IF(ISNUMBER(C1699),C1699,AN1699)-0.8328750492*(AD1700-AD1699)+3.274150872*(AE1700-AE1699)+0.7954612886*((IF(ISNUMBER(C1699),C1699,AN1699)-IF(ISNUMBER(C1698),C1698,AN1698))-(-0.8328750492*(AD1699-AD1698)+3.274150872*(AE1699-AE1698)))-1.394571582*AO1699+0.4181414112*AO1698</f>
        <v>8994.54036977774</v>
      </c>
      <c r="AP1698" s="31" t="n">
        <f aca="false">AQ1698+AR1697+'ARIMAX(1,1,1) Model'!$C$19*(AR1697-AR1696)+'ARIMAX(1,1,1) Model'!$C$20*AS1697</f>
        <v>9086.37896611969</v>
      </c>
      <c r="AQ1698" s="31" t="n">
        <f aca="false">'ARIMAX(1,1,1) Model'!$C$6*I1698+'ARIMAX(1,1,1) Model'!$C$7*N1698/1000+'ARIMAX(1,1,1) Model'!$C$8*AD1698+'ARIMAX(1,1,1) Model'!$C$9*AE1698+'ARIMAX(1,1,1) Model'!$C$10*AC1698+'ARIMAX(1,1,1) Model'!$C$11*IF(AND(B1698&gt;='ARIMAX(1,1,1) Model'!$C$25,B1698&lt;='ARIMAX(1,1,1) Model'!$C$26),1,0)+'ARIMAX(1,1,1) Model'!$C$12*E1698/1000+'ARIMAX(1,1,1) Model'!$C$13*V1698+'ARIMAX(1,1,1) Model'!$C$14*A1698+'ARIMAX(1,1,1) Model'!$C$15*SIN(2*PI()*A1698/'ARIMAX(1,1,1) Model'!$C$24)+'ARIMAX(1,1,1) Model'!$C$16*COS(2*PI()*A1698/'ARIMAX(1,1,1) Model'!$C$24)+'ARIMAX(1,1,1) Model'!$C$17*SIN(4*PI()*A1698/'ARIMAX(1,1,1) Model'!$C$24)+'ARIMAX(1,1,1) Model'!$C$18*COS(4*PI()*A1698/'ARIMAX(1,1,1) Model'!$C$24)</f>
        <v>2893.96705014932</v>
      </c>
      <c r="AR1698" s="31" t="n">
        <f aca="false">IF(ISNUMBER(C1698),C1698,AP1698)-AQ1698</f>
        <v>5957.03294985068</v>
      </c>
      <c r="AS1698" s="31" t="n">
        <f aca="false">IF(ISNUMBER(C1698),C1698-AP1698,0)</f>
        <v>-235.378966119692</v>
      </c>
      <c r="AT1698" s="32"/>
      <c r="AU1698" s="33"/>
      <c r="AV1698" s="33"/>
      <c r="AW1698" s="31"/>
      <c r="AX1698" s="31"/>
    </row>
    <row r="1699" customFormat="false" ht="16.5" hidden="false" customHeight="true" outlineLevel="0" collapsed="false">
      <c r="A1699" s="23" t="n">
        <v>1698</v>
      </c>
      <c r="B1699" s="24" t="n">
        <v>45156</v>
      </c>
      <c r="C1699" s="34" t="n">
        <v>8910</v>
      </c>
      <c r="D1699" s="25" t="n">
        <v>4414.396</v>
      </c>
      <c r="E1699" s="25" t="n">
        <v>248000</v>
      </c>
      <c r="F1699" s="25" t="n">
        <v>2474505.57142857</v>
      </c>
      <c r="G1699" s="25" t="n">
        <v>80.928</v>
      </c>
      <c r="H1699" s="25" t="n">
        <v>85.866</v>
      </c>
      <c r="I1699" s="25" t="n">
        <v>3.85</v>
      </c>
      <c r="J1699" s="25" t="n">
        <v>27530.055</v>
      </c>
      <c r="K1699" s="25" t="n">
        <v>575920</v>
      </c>
      <c r="L1699" s="25" t="n">
        <v>687</v>
      </c>
      <c r="M1699" s="25" t="n">
        <v>16.321</v>
      </c>
      <c r="N1699" s="25" t="n">
        <v>284123</v>
      </c>
      <c r="O1699" s="25" t="n">
        <v>18773</v>
      </c>
      <c r="P1699" s="25" t="n">
        <v>4909164</v>
      </c>
      <c r="Q1699" s="25" t="n">
        <v>990000</v>
      </c>
      <c r="R1699" s="25" t="n">
        <v>10582</v>
      </c>
      <c r="S1699" s="25" t="n">
        <v>17.047</v>
      </c>
      <c r="T1699" s="25" t="n">
        <v>159</v>
      </c>
      <c r="U1699" s="25" t="n">
        <v>11</v>
      </c>
      <c r="V1699" s="25" t="n">
        <v>91.7</v>
      </c>
      <c r="W1699" s="25" t="n">
        <v>119.3965</v>
      </c>
      <c r="X1699" s="25" t="n">
        <v>2.5</v>
      </c>
      <c r="Y1699" s="25" t="n">
        <v>3.54691791534424</v>
      </c>
      <c r="Z1699" s="25" t="n">
        <v>78.7793121337891</v>
      </c>
      <c r="AA1699" s="25" t="n">
        <v>334350</v>
      </c>
      <c r="AB1699" s="26" t="n">
        <v>30.83</v>
      </c>
      <c r="AC1699" s="27" t="n">
        <v>0</v>
      </c>
      <c r="AD1699" s="28" t="n">
        <v>0</v>
      </c>
      <c r="AE1699" s="28" t="n">
        <v>83.6</v>
      </c>
      <c r="AF1699" s="27"/>
      <c r="AG1699" s="29" t="n">
        <f aca="false">6753.47943187+0.36116788*I1699+0.01252571*N1699-22.85359542*V1699+0.00407811*AA1699-0.00067349*E1699</f>
        <v>9414.528089024</v>
      </c>
      <c r="AH1699" s="29" t="n">
        <f aca="false">A1699*'Simple Linear Regression'!$B$18+'Simple Linear Regression'!$B$17</f>
        <v>9333.79331540969</v>
      </c>
      <c r="AI1699" s="29" t="n">
        <f aca="false">7491.3971+0.0137554*N1699-0.00058829*E1699-34.3283*V1699+0.30565*L1699+54.6031*M1699</f>
        <v>9206.9803293</v>
      </c>
      <c r="AJ1699" s="29" t="n">
        <f aca="false">7491.3971-0.00058829*E1699+0.30565*L1699+54.6031*M1699+0.0137554*N1699-34.3283*V1699</f>
        <v>9206.9803293</v>
      </c>
      <c r="AK1699" s="30" t="n">
        <f aca="false">11611.58410651-152.38769329*I973+0.00324611*N973-2.92151591*V973-0.00770426*AA973-0.00077781*E973</f>
        <v>9058.28438338167</v>
      </c>
      <c r="AL1699" s="29" t="n">
        <f aca="false">2192.59+2373.87*I1699+0.0316653*N1699-15.7623*V1699+0.00202406*AA1699-0.000740146*E1699-0.00963493*(I1699*N1699)</f>
        <v>8837.21979179849</v>
      </c>
      <c r="AM1699" s="30" t="n">
        <f aca="false">5205.907083+122.0638992*I1699+13.609808*(N1699/1000)-1.245906883*AD1699+0.7746840854*AE1699-134.2474226*AC1699-1547.125689*IF(AND(B1699&gt;=DATE(2020,3,20),B1699&lt;=DATE(2020,6,26)),1,0)</f>
        <v>9607.47616284344</v>
      </c>
      <c r="AN1699" s="30" t="n">
        <f aca="false">IF(ISNUMBER(C1700),C1700,AN1700)-0.8328750492*(AD1701-AD1700)+3.274150872*(AE1701-AE1700)+0.7954612886*((IF(ISNUMBER(C1700),C1700,AN1700)-IF(ISNUMBER(C1699),C1699,AN1699))-(-0.8328750492*(AD1700-AD1699)+3.274150872*(AE1700-AE1699)))-1.394571582*AO1700+0.4181414112*AO1699</f>
        <v>9118.89980659054</v>
      </c>
      <c r="AP1699" s="31" t="n">
        <f aca="false">AQ1699+AR1698+'ARIMAX(1,1,1) Model'!$C$19*(AR1698-AR1697)+'ARIMAX(1,1,1) Model'!$C$20*AS1698</f>
        <v>8989.19915547532</v>
      </c>
      <c r="AQ1699" s="31" t="n">
        <f aca="false">'ARIMAX(1,1,1) Model'!$C$6*I1699+'ARIMAX(1,1,1) Model'!$C$7*N1699/1000+'ARIMAX(1,1,1) Model'!$C$8*AD1699+'ARIMAX(1,1,1) Model'!$C$9*AE1699+'ARIMAX(1,1,1) Model'!$C$10*AC1699+'ARIMAX(1,1,1) Model'!$C$11*IF(AND(B1699&gt;='ARIMAX(1,1,1) Model'!$C$25,B1699&lt;='ARIMAX(1,1,1) Model'!$C$26),1,0)+'ARIMAX(1,1,1) Model'!$C$12*E1699/1000+'ARIMAX(1,1,1) Model'!$C$13*V1699+'ARIMAX(1,1,1) Model'!$C$14*A1699+'ARIMAX(1,1,1) Model'!$C$15*SIN(2*PI()*A1699/'ARIMAX(1,1,1) Model'!$C$24)+'ARIMAX(1,1,1) Model'!$C$16*COS(2*PI()*A1699/'ARIMAX(1,1,1) Model'!$C$24)+'ARIMAX(1,1,1) Model'!$C$17*SIN(4*PI()*A1699/'ARIMAX(1,1,1) Model'!$C$24)+'ARIMAX(1,1,1) Model'!$C$18*COS(4*PI()*A1699/'ARIMAX(1,1,1) Model'!$C$24)</f>
        <v>2860.38097574478</v>
      </c>
      <c r="AR1699" s="31" t="n">
        <f aca="false">IF(ISNUMBER(C1699),C1699,AP1699)-AQ1699</f>
        <v>6049.61902425522</v>
      </c>
      <c r="AS1699" s="31" t="n">
        <f aca="false">IF(ISNUMBER(C1699),C1699-AP1699,0)</f>
        <v>-79.1991554753222</v>
      </c>
      <c r="AT1699" s="32"/>
      <c r="AU1699" s="33"/>
      <c r="AV1699" s="33"/>
      <c r="AW1699" s="31"/>
      <c r="AX1699" s="31"/>
    </row>
    <row r="1700" customFormat="false" ht="16.5" hidden="false" customHeight="true" outlineLevel="0" collapsed="false">
      <c r="A1700" s="23" t="n">
        <v>1699</v>
      </c>
      <c r="B1700" s="24" t="n">
        <v>45163</v>
      </c>
      <c r="C1700" s="34" t="n">
        <v>9068</v>
      </c>
      <c r="D1700" s="25" t="n">
        <v>4401.07</v>
      </c>
      <c r="E1700" s="25" t="n">
        <v>240000</v>
      </c>
      <c r="F1700" s="25" t="n">
        <v>2365382.85714286</v>
      </c>
      <c r="G1700" s="25" t="n">
        <v>79.972</v>
      </c>
      <c r="H1700" s="25" t="n">
        <v>84.714</v>
      </c>
      <c r="I1700" s="25" t="n">
        <v>3.868</v>
      </c>
      <c r="J1700" s="25" t="n">
        <v>27530.055</v>
      </c>
      <c r="K1700" s="25" t="n">
        <v>575920</v>
      </c>
      <c r="L1700" s="25" t="n">
        <v>687</v>
      </c>
      <c r="M1700" s="25" t="n">
        <v>16.321</v>
      </c>
      <c r="N1700" s="25" t="n">
        <v>284123</v>
      </c>
      <c r="O1700" s="25" t="n">
        <v>18773</v>
      </c>
      <c r="P1700" s="25" t="n">
        <v>4909164</v>
      </c>
      <c r="Q1700" s="25" t="n">
        <v>990000</v>
      </c>
      <c r="R1700" s="25" t="n">
        <v>10582</v>
      </c>
      <c r="S1700" s="25" t="n">
        <v>17.063</v>
      </c>
      <c r="T1700" s="25" t="n">
        <v>159</v>
      </c>
      <c r="U1700" s="25" t="n">
        <v>12</v>
      </c>
      <c r="V1700" s="25" t="n">
        <v>91.7</v>
      </c>
      <c r="W1700" s="25" t="n">
        <v>120.31932</v>
      </c>
      <c r="X1700" s="25" t="n">
        <v>2.5</v>
      </c>
      <c r="Y1700" s="25" t="n">
        <v>3.54691791534424</v>
      </c>
      <c r="Z1700" s="25" t="n">
        <v>78.7793121337891</v>
      </c>
      <c r="AA1700" s="25" t="n">
        <v>334350</v>
      </c>
      <c r="AB1700" s="26" t="n">
        <v>30.83</v>
      </c>
      <c r="AC1700" s="27" t="n">
        <v>0</v>
      </c>
      <c r="AD1700" s="28" t="n">
        <v>0</v>
      </c>
      <c r="AE1700" s="28" t="n">
        <v>92.7</v>
      </c>
      <c r="AF1700" s="27"/>
      <c r="AG1700" s="29" t="n">
        <f aca="false">6753.47943187+0.36116788*I1700+0.01252571*N1700-22.85359542*V1700+0.00407811*AA1700-0.00067349*E1700</f>
        <v>9419.92251004584</v>
      </c>
      <c r="AH1700" s="29" t="n">
        <f aca="false">A1700*'Simple Linear Regression'!$B$18+'Simple Linear Regression'!$B$17</f>
        <v>9334.64635249359</v>
      </c>
      <c r="AI1700" s="29" t="n">
        <f aca="false">7491.3971+0.0137554*N1700-0.00058829*E1700-34.3283*V1700+0.30565*L1700+54.6031*M1700</f>
        <v>9211.6866493</v>
      </c>
      <c r="AJ1700" s="29" t="n">
        <f aca="false">7491.3971-0.00058829*E1700+0.30565*L1700+54.6031*M1700+0.0137554*N1700-34.3283*V1700</f>
        <v>9211.6866493</v>
      </c>
      <c r="AK1700" s="30" t="n">
        <f aca="false">11611.58410651-152.38769329*I974+0.00324611*N974-2.92151591*V974-0.00770426*AA974-0.00077781*E974</f>
        <v>9066.76093571392</v>
      </c>
      <c r="AL1700" s="29" t="n">
        <f aca="false">2192.59+2373.87*I1700+0.0316653*N1700-15.7623*V1700+0.00202406*AA1700-0.000740146*E1700-0.00963493*(I1700*N1700)</f>
        <v>8836.59552590348</v>
      </c>
      <c r="AM1700" s="30" t="n">
        <f aca="false">5205.907083+122.0638992*I1700+13.609808*(N1700/1000)-1.245906883*AD1700+0.7746840854*AE1700-134.2474226*AC1700-1547.125689*IF(AND(B1700&gt;=DATE(2020,3,20),B1700&lt;=DATE(2020,6,26)),1,0)</f>
        <v>9616.72293820618</v>
      </c>
      <c r="AN1700" s="30" t="n">
        <f aca="false">IF(ISNUMBER(C1701),C1701,AN1701)-0.8328750492*(AD1702-AD1701)+3.274150872*(AE1702-AE1701)+0.7954612886*((IF(ISNUMBER(C1701),C1701,AN1701)-IF(ISNUMBER(C1700),C1700,AN1700))-(-0.8328750492*(AD1701-AD1700)+3.274150872*(AE1701-AE1700)))-1.394571582*AO1701+0.4181414112*AO1700</f>
        <v>9608.89053538913</v>
      </c>
      <c r="AP1700" s="31" t="n">
        <f aca="false">AQ1700+AR1699+'ARIMAX(1,1,1) Model'!$C$19*(AR1699-AR1698)+'ARIMAX(1,1,1) Model'!$C$20*AS1699</f>
        <v>9000.39320214572</v>
      </c>
      <c r="AQ1700" s="31" t="n">
        <f aca="false">'ARIMAX(1,1,1) Model'!$C$6*I1700+'ARIMAX(1,1,1) Model'!$C$7*N1700/1000+'ARIMAX(1,1,1) Model'!$C$8*AD1700+'ARIMAX(1,1,1) Model'!$C$9*AE1700+'ARIMAX(1,1,1) Model'!$C$10*AC1700+'ARIMAX(1,1,1) Model'!$C$11*IF(AND(B1700&gt;='ARIMAX(1,1,1) Model'!$C$25,B1700&lt;='ARIMAX(1,1,1) Model'!$C$26),1,0)+'ARIMAX(1,1,1) Model'!$C$12*E1700/1000+'ARIMAX(1,1,1) Model'!$C$13*V1700+'ARIMAX(1,1,1) Model'!$C$14*A1700+'ARIMAX(1,1,1) Model'!$C$15*SIN(2*PI()*A1700/'ARIMAX(1,1,1) Model'!$C$24)+'ARIMAX(1,1,1) Model'!$C$16*COS(2*PI()*A1700/'ARIMAX(1,1,1) Model'!$C$24)+'ARIMAX(1,1,1) Model'!$C$17*SIN(4*PI()*A1700/'ARIMAX(1,1,1) Model'!$C$24)+'ARIMAX(1,1,1) Model'!$C$18*COS(4*PI()*A1700/'ARIMAX(1,1,1) Model'!$C$24)</f>
        <v>2870.45825366685</v>
      </c>
      <c r="AR1700" s="31" t="n">
        <f aca="false">IF(ISNUMBER(C1700),C1700,AP1700)-AQ1700</f>
        <v>6197.54174633315</v>
      </c>
      <c r="AS1700" s="31" t="n">
        <f aca="false">IF(ISNUMBER(C1700),C1700-AP1700,0)</f>
        <v>67.6067978542797</v>
      </c>
      <c r="AT1700" s="32"/>
      <c r="AU1700" s="33"/>
      <c r="AV1700" s="33"/>
      <c r="AW1700" s="31"/>
      <c r="AX1700" s="31"/>
    </row>
    <row r="1701" customFormat="false" ht="16.5" hidden="false" customHeight="true" outlineLevel="0" collapsed="false">
      <c r="A1701" s="23" t="n">
        <v>1700</v>
      </c>
      <c r="B1701" s="24" t="n">
        <v>45170</v>
      </c>
      <c r="C1701" s="34" t="n">
        <v>9321</v>
      </c>
      <c r="D1701" s="25" t="n">
        <v>4493.848</v>
      </c>
      <c r="E1701" s="25" t="n">
        <v>234000</v>
      </c>
      <c r="F1701" s="25" t="n">
        <v>2316695</v>
      </c>
      <c r="G1701" s="25" t="n">
        <v>82.5</v>
      </c>
      <c r="H1701" s="25" t="n">
        <v>87.565</v>
      </c>
      <c r="I1701" s="25" t="n">
        <v>3.813</v>
      </c>
      <c r="J1701" s="25" t="n">
        <v>27530.055</v>
      </c>
      <c r="K1701" s="25" t="n">
        <v>575920</v>
      </c>
      <c r="L1701" s="25" t="n">
        <v>687</v>
      </c>
      <c r="M1701" s="25" t="n">
        <v>16.321</v>
      </c>
      <c r="N1701" s="25" t="n">
        <v>284123</v>
      </c>
      <c r="O1701" s="25" t="n">
        <v>18773</v>
      </c>
      <c r="P1701" s="25" t="n">
        <v>4909164</v>
      </c>
      <c r="Q1701" s="25" t="n">
        <v>990000</v>
      </c>
      <c r="R1701" s="25" t="n">
        <v>10582</v>
      </c>
      <c r="S1701" s="25" t="n">
        <v>17.063</v>
      </c>
      <c r="T1701" s="25" t="n">
        <v>159</v>
      </c>
      <c r="U1701" s="25" t="n">
        <v>12</v>
      </c>
      <c r="V1701" s="25" t="n">
        <v>91.7</v>
      </c>
      <c r="W1701" s="25" t="n">
        <v>120.31958</v>
      </c>
      <c r="X1701" s="25" t="n">
        <v>2.5</v>
      </c>
      <c r="Y1701" s="25" t="n">
        <v>3.54691791534424</v>
      </c>
      <c r="Z1701" s="25" t="n">
        <v>78.7793121337891</v>
      </c>
      <c r="AA1701" s="25" t="n">
        <v>334350</v>
      </c>
      <c r="AB1701" s="26" t="n">
        <v>30.83</v>
      </c>
      <c r="AC1701" s="27" t="n">
        <v>0</v>
      </c>
      <c r="AD1701" s="28" t="n">
        <v>0.4</v>
      </c>
      <c r="AE1701" s="28" t="n">
        <v>77.2</v>
      </c>
      <c r="AF1701" s="27"/>
      <c r="AG1701" s="29" t="n">
        <f aca="false">6753.47943187+0.36116788*I1701+0.01252571*N1701-22.85359542*V1701+0.00407811*AA1701-0.00067349*E1701</f>
        <v>9423.94358581244</v>
      </c>
      <c r="AH1701" s="29" t="n">
        <f aca="false">A1701*'Simple Linear Regression'!$B$18+'Simple Linear Regression'!$B$17</f>
        <v>9335.4993895775</v>
      </c>
      <c r="AI1701" s="29" t="n">
        <f aca="false">7491.3971+0.0137554*N1701-0.00058829*E1701-34.3283*V1701+0.30565*L1701+54.6031*M1701</f>
        <v>9215.2163893</v>
      </c>
      <c r="AJ1701" s="29" t="n">
        <f aca="false">7491.3971-0.00058829*E1701+0.30565*L1701+54.6031*M1701+0.0137554*N1701-34.3283*V1701</f>
        <v>9215.2163893</v>
      </c>
      <c r="AK1701" s="30" t="n">
        <f aca="false">11611.58410651-152.38769329*I975+0.00324611*N975-2.92151591*V975-0.00770426*AA975-0.00077781*E975</f>
        <v>9060.83690345829</v>
      </c>
      <c r="AL1701" s="29" t="n">
        <f aca="false">2192.59+2373.87*I1701+0.0316653*N1701-15.7623*V1701+0.00202406*AA1701-0.000740146*E1701-0.00963493*(I1701*N1701)</f>
        <v>8861.03633880493</v>
      </c>
      <c r="AM1701" s="30" t="n">
        <f aca="false">5205.907083+122.0638992*I1701+13.609808*(N1701/1000)-1.245906883*AD1701+0.7746840854*AE1701-134.2474226*AC1701-1547.125689*IF(AND(B1701&gt;=DATE(2020,3,20),B1701&lt;=DATE(2020,6,26)),1,0)</f>
        <v>9597.50345767328</v>
      </c>
      <c r="AN1701" s="30" t="n">
        <f aca="false">IF(ISNUMBER(C1702),C1702,AN1702)-0.8328750492*(AD1703-AD1702)+3.274150872*(AE1703-AE1702)+0.7954612886*((IF(ISNUMBER(C1702),C1702,AN1702)-IF(ISNUMBER(C1701),C1701,AN1701))-(-0.8328750492*(AD1702-AD1701)+3.274150872*(AE1702-AE1701)))-1.394571582*AO1702+0.4181414112*AO1701</f>
        <v>7354.6489145813</v>
      </c>
      <c r="AP1701" s="31" t="n">
        <f aca="false">AQ1701+AR1700+'ARIMAX(1,1,1) Model'!$C$19*(AR1700-AR1699)+'ARIMAX(1,1,1) Model'!$C$20*AS1700</f>
        <v>8977.60227299763</v>
      </c>
      <c r="AQ1701" s="31" t="n">
        <f aca="false">'ARIMAX(1,1,1) Model'!$C$6*I1701+'ARIMAX(1,1,1) Model'!$C$7*N1701/1000+'ARIMAX(1,1,1) Model'!$C$8*AD1701+'ARIMAX(1,1,1) Model'!$C$9*AE1701+'ARIMAX(1,1,1) Model'!$C$10*AC1701+'ARIMAX(1,1,1) Model'!$C$11*IF(AND(B1701&gt;='ARIMAX(1,1,1) Model'!$C$25,B1701&lt;='ARIMAX(1,1,1) Model'!$C$26),1,0)+'ARIMAX(1,1,1) Model'!$C$12*E1701/1000+'ARIMAX(1,1,1) Model'!$C$13*V1701+'ARIMAX(1,1,1) Model'!$C$14*A1701+'ARIMAX(1,1,1) Model'!$C$15*SIN(2*PI()*A1701/'ARIMAX(1,1,1) Model'!$C$24)+'ARIMAX(1,1,1) Model'!$C$16*COS(2*PI()*A1701/'ARIMAX(1,1,1) Model'!$C$24)+'ARIMAX(1,1,1) Model'!$C$17*SIN(4*PI()*A1701/'ARIMAX(1,1,1) Model'!$C$24)+'ARIMAX(1,1,1) Model'!$C$18*COS(4*PI()*A1701/'ARIMAX(1,1,1) Model'!$C$24)</f>
        <v>2826.48514285264</v>
      </c>
      <c r="AR1701" s="31" t="n">
        <f aca="false">IF(ISNUMBER(C1701),C1701,AP1701)-AQ1701</f>
        <v>6494.51485714736</v>
      </c>
      <c r="AS1701" s="31" t="n">
        <f aca="false">IF(ISNUMBER(C1701),C1701-AP1701,0)</f>
        <v>343.397727002373</v>
      </c>
      <c r="AT1701" s="32"/>
      <c r="AU1701" s="33"/>
      <c r="AV1701" s="33"/>
      <c r="AW1701" s="31"/>
      <c r="AX1701" s="31"/>
    </row>
    <row r="1702" customFormat="false" ht="16.5" hidden="false" customHeight="true" outlineLevel="0" collapsed="false">
      <c r="A1702" s="23" t="n">
        <v>1701</v>
      </c>
      <c r="B1702" s="24" t="n">
        <v>45177</v>
      </c>
      <c r="C1702" s="34" t="n">
        <v>8307</v>
      </c>
      <c r="D1702" s="25" t="n">
        <v>4467.735</v>
      </c>
      <c r="E1702" s="25" t="n">
        <v>225000</v>
      </c>
      <c r="F1702" s="25" t="n">
        <v>2245196.42857143</v>
      </c>
      <c r="G1702" s="25" t="n">
        <v>87.1675</v>
      </c>
      <c r="H1702" s="25" t="n">
        <v>91.294</v>
      </c>
      <c r="I1702" s="25" t="n">
        <v>3.807</v>
      </c>
      <c r="J1702" s="25" t="n">
        <v>27530.055</v>
      </c>
      <c r="K1702" s="25" t="n">
        <v>575920</v>
      </c>
      <c r="L1702" s="25" t="n">
        <v>672</v>
      </c>
      <c r="M1702" s="25" t="n">
        <v>16.321</v>
      </c>
      <c r="N1702" s="25" t="n">
        <v>284123</v>
      </c>
      <c r="O1702" s="25" t="n">
        <v>18884.2</v>
      </c>
      <c r="P1702" s="25" t="n">
        <v>4909164</v>
      </c>
      <c r="Q1702" s="25" t="n">
        <v>990000</v>
      </c>
      <c r="R1702" s="25" t="n">
        <v>10582</v>
      </c>
      <c r="S1702" s="25" t="n">
        <v>17.063</v>
      </c>
      <c r="T1702" s="25" t="n">
        <v>159</v>
      </c>
      <c r="U1702" s="25" t="n">
        <v>12</v>
      </c>
      <c r="V1702" s="25" t="n">
        <v>93.1</v>
      </c>
      <c r="W1702" s="25" t="n">
        <v>120.27202</v>
      </c>
      <c r="X1702" s="25" t="n">
        <v>2.5</v>
      </c>
      <c r="Y1702" s="25" t="n">
        <v>3.54691791534424</v>
      </c>
      <c r="Z1702" s="25" t="n">
        <v>78.7793121337891</v>
      </c>
      <c r="AA1702" s="25" t="n">
        <v>334350</v>
      </c>
      <c r="AB1702" s="26" t="n">
        <v>30.67</v>
      </c>
      <c r="AC1702" s="27" t="n">
        <v>1</v>
      </c>
      <c r="AD1702" s="28" t="n">
        <v>0.2</v>
      </c>
      <c r="AE1702" s="28" t="n">
        <v>91.2</v>
      </c>
      <c r="AF1702" s="27"/>
      <c r="AG1702" s="29" t="n">
        <f aca="false">6753.47943187+0.36116788*I1702+0.01252571*N1702-22.85359542*V1702+0.00407811*AA1702-0.00067349*E1702</f>
        <v>9398.00779521716</v>
      </c>
      <c r="AH1702" s="29" t="n">
        <f aca="false">A1702*'Simple Linear Regression'!$B$18+'Simple Linear Regression'!$B$17</f>
        <v>9336.3524266614</v>
      </c>
      <c r="AI1702" s="29" t="n">
        <f aca="false">7491.3971+0.0137554*N1702-0.00058829*E1702-34.3283*V1702+0.30565*L1702+54.6031*M1702</f>
        <v>9167.8666293</v>
      </c>
      <c r="AJ1702" s="29" t="n">
        <f aca="false">7491.3971-0.00058829*E1702+0.30565*L1702+54.6031*M1702+0.0137554*N1702-34.3283*V1702</f>
        <v>9167.8666293</v>
      </c>
      <c r="AK1702" s="30" t="n">
        <f aca="false">11611.58410651-152.38769329*I976+0.00324611*N976-2.92151591*V976-0.00770426*AA976-0.00077781*E976</f>
        <v>9087.15366058828</v>
      </c>
      <c r="AL1702" s="29" t="n">
        <f aca="false">2192.59+2373.87*I1702+0.0316653*N1702-15.7623*V1702+0.00202406*AA1702-0.000740146*E1702-0.00963493*(I1702*N1702)</f>
        <v>8847.81224410327</v>
      </c>
      <c r="AM1702" s="30" t="n">
        <f aca="false">5205.907083+122.0638992*I1702+13.609808*(N1702/1000)-1.245906883*AD1702+0.7746840854*AE1702-134.2474226*AC1702-1547.125689*IF(AND(B1702&gt;=DATE(2020,3,20),B1702&lt;=DATE(2020,6,26)),1,0)</f>
        <v>9473.61841025028</v>
      </c>
      <c r="AN1702" s="30" t="n">
        <f aca="false">IF(ISNUMBER(C1703),C1703,AN1703)-0.8328750492*(AD1704-AD1703)+3.274150872*(AE1704-AE1703)+0.7954612886*((IF(ISNUMBER(C1703),C1703,AN1703)-IF(ISNUMBER(C1702),C1702,AN1702))-(-0.8328750492*(AD1703-AD1702)+3.274150872*(AE1703-AE1702)))-1.394571582*AO1703+0.4181414112*AO1702</f>
        <v>8498.77401351488</v>
      </c>
      <c r="AP1702" s="31" t="n">
        <f aca="false">AQ1702+AR1701+'ARIMAX(1,1,1) Model'!$C$19*(AR1701-AR1700)+'ARIMAX(1,1,1) Model'!$C$20*AS1701</f>
        <v>8992.70226755891</v>
      </c>
      <c r="AQ1702" s="31" t="n">
        <f aca="false">'ARIMAX(1,1,1) Model'!$C$6*I1702+'ARIMAX(1,1,1) Model'!$C$7*N1702/1000+'ARIMAX(1,1,1) Model'!$C$8*AD1702+'ARIMAX(1,1,1) Model'!$C$9*AE1702+'ARIMAX(1,1,1) Model'!$C$10*AC1702+'ARIMAX(1,1,1) Model'!$C$11*IF(AND(B1702&gt;='ARIMAX(1,1,1) Model'!$C$25,B1702&lt;='ARIMAX(1,1,1) Model'!$C$26),1,0)+'ARIMAX(1,1,1) Model'!$C$12*E1702/1000+'ARIMAX(1,1,1) Model'!$C$13*V1702+'ARIMAX(1,1,1) Model'!$C$14*A1702+'ARIMAX(1,1,1) Model'!$C$15*SIN(2*PI()*A1702/'ARIMAX(1,1,1) Model'!$C$24)+'ARIMAX(1,1,1) Model'!$C$16*COS(2*PI()*A1702/'ARIMAX(1,1,1) Model'!$C$24)+'ARIMAX(1,1,1) Model'!$C$17*SIN(4*PI()*A1702/'ARIMAX(1,1,1) Model'!$C$24)+'ARIMAX(1,1,1) Model'!$C$18*COS(4*PI()*A1702/'ARIMAX(1,1,1) Model'!$C$24)</f>
        <v>2778.30975879786</v>
      </c>
      <c r="AR1702" s="31" t="n">
        <f aca="false">IF(ISNUMBER(C1702),C1702,AP1702)-AQ1702</f>
        <v>5528.69024120214</v>
      </c>
      <c r="AS1702" s="31" t="n">
        <f aca="false">IF(ISNUMBER(C1702),C1702-AP1702,0)</f>
        <v>-685.702267558905</v>
      </c>
      <c r="AT1702" s="32"/>
      <c r="AU1702" s="33"/>
      <c r="AV1702" s="33"/>
      <c r="AW1702" s="31"/>
      <c r="AX1702" s="31"/>
    </row>
    <row r="1703" customFormat="false" ht="16.5" hidden="false" customHeight="true" outlineLevel="0" collapsed="false">
      <c r="A1703" s="23" t="n">
        <v>1702</v>
      </c>
      <c r="B1703" s="24" t="n">
        <v>45184</v>
      </c>
      <c r="C1703" s="34" t="n">
        <v>8410</v>
      </c>
      <c r="D1703" s="25" t="n">
        <v>4474.444</v>
      </c>
      <c r="E1703" s="25" t="n">
        <v>225000</v>
      </c>
      <c r="F1703" s="25" t="n">
        <v>2322358</v>
      </c>
      <c r="G1703" s="25" t="n">
        <v>89.144</v>
      </c>
      <c r="H1703" s="25" t="n">
        <v>93.868</v>
      </c>
      <c r="I1703" s="25" t="n">
        <v>3.822</v>
      </c>
      <c r="J1703" s="25" t="n">
        <v>27530.055</v>
      </c>
      <c r="K1703" s="25" t="n">
        <v>627026</v>
      </c>
      <c r="L1703" s="25" t="n">
        <v>672</v>
      </c>
      <c r="M1703" s="25" t="n">
        <v>16.321</v>
      </c>
      <c r="N1703" s="25" t="n">
        <v>287583</v>
      </c>
      <c r="O1703" s="25" t="n">
        <v>18884.2</v>
      </c>
      <c r="P1703" s="25" t="n">
        <v>4948991</v>
      </c>
      <c r="Q1703" s="25" t="n">
        <v>990000</v>
      </c>
      <c r="R1703" s="25" t="n">
        <v>10582</v>
      </c>
      <c r="S1703" s="25" t="n">
        <v>17.063</v>
      </c>
      <c r="T1703" s="25" t="n">
        <v>159</v>
      </c>
      <c r="U1703" s="25" t="n">
        <v>12</v>
      </c>
      <c r="V1703" s="25" t="n">
        <v>93.1</v>
      </c>
      <c r="W1703" s="25" t="n">
        <v>121.800475</v>
      </c>
      <c r="X1703" s="25" t="n">
        <v>2.5</v>
      </c>
      <c r="Y1703" s="25" t="n">
        <v>3.54691791534424</v>
      </c>
      <c r="Z1703" s="25" t="n">
        <v>79.7110595703125</v>
      </c>
      <c r="AA1703" s="25" t="n">
        <v>334350</v>
      </c>
      <c r="AB1703" s="26" t="n">
        <v>30.67</v>
      </c>
      <c r="AC1703" s="27" t="n">
        <v>0</v>
      </c>
      <c r="AD1703" s="28" t="n">
        <v>3.5</v>
      </c>
      <c r="AE1703" s="28" t="n">
        <v>58.7</v>
      </c>
      <c r="AF1703" s="27"/>
      <c r="AG1703" s="29" t="n">
        <f aca="false">6753.47943187+0.36116788*I1703+0.01252571*N1703-22.85359542*V1703+0.00407811*AA1703-0.00067349*E1703</f>
        <v>9441.35216933536</v>
      </c>
      <c r="AH1703" s="29" t="n">
        <f aca="false">A1703*'Simple Linear Regression'!$B$18+'Simple Linear Regression'!$B$17</f>
        <v>9337.2054637453</v>
      </c>
      <c r="AI1703" s="29" t="n">
        <f aca="false">7491.3971+0.0137554*N1703-0.00058829*E1703-34.3283*V1703+0.30565*L1703+54.6031*M1703</f>
        <v>9215.4603133</v>
      </c>
      <c r="AJ1703" s="29" t="n">
        <f aca="false">7491.3971-0.00058829*E1703+0.30565*L1703+54.6031*M1703+0.0137554*N1703-34.3283*V1703</f>
        <v>9215.4603133</v>
      </c>
      <c r="AK1703" s="30" t="n">
        <f aca="false">11611.58410651-152.38769329*I977+0.00324611*N977-2.92151591*V977-0.00770426*AA977-0.00077781*E977</f>
        <v>9087.51282977919</v>
      </c>
      <c r="AL1703" s="29" t="n">
        <f aca="false">2192.59+2373.87*I1703+0.0316653*N1703-15.7623*V1703+0.00202406*AA1703-0.000740146*E1703-0.00963493*(I1703*N1703)</f>
        <v>8824.50618334582</v>
      </c>
      <c r="AM1703" s="30" t="n">
        <f aca="false">5205.907083+122.0638992*I1703+13.609808*(N1703/1000)-1.245906883*AD1703+0.7746840854*AE1703-134.2474226*AC1703-1547.125689*IF(AND(B1703&gt;=DATE(2020,3,20),B1703&lt;=DATE(2020,6,26)),1,0)</f>
        <v>9627.49800152888</v>
      </c>
      <c r="AN1703" s="30" t="n">
        <f aca="false">IF(ISNUMBER(C1704),C1704,AN1704)-0.8328750492*(AD1705-AD1704)+3.274150872*(AE1705-AE1704)+0.7954612886*((IF(ISNUMBER(C1704),C1704,AN1704)-IF(ISNUMBER(C1703),C1703,AN1703))-(-0.8328750492*(AD1704-AD1703)+3.274150872*(AE1704-AE1703)))-1.394571582*AO1704+0.4181414112*AO1703</f>
        <v>8845.29881497194</v>
      </c>
      <c r="AP1703" s="31" t="n">
        <f aca="false">AQ1703+AR1702+'ARIMAX(1,1,1) Model'!$C$19*(AR1702-AR1701)+'ARIMAX(1,1,1) Model'!$C$20*AS1702</f>
        <v>8836.60235160827</v>
      </c>
      <c r="AQ1703" s="31" t="n">
        <f aca="false">'ARIMAX(1,1,1) Model'!$C$6*I1703+'ARIMAX(1,1,1) Model'!$C$7*N1703/1000+'ARIMAX(1,1,1) Model'!$C$8*AD1703+'ARIMAX(1,1,1) Model'!$C$9*AE1703+'ARIMAX(1,1,1) Model'!$C$10*AC1703+'ARIMAX(1,1,1) Model'!$C$11*IF(AND(B1703&gt;='ARIMAX(1,1,1) Model'!$C$25,B1703&lt;='ARIMAX(1,1,1) Model'!$C$26),1,0)+'ARIMAX(1,1,1) Model'!$C$12*E1703/1000+'ARIMAX(1,1,1) Model'!$C$13*V1703+'ARIMAX(1,1,1) Model'!$C$14*A1703+'ARIMAX(1,1,1) Model'!$C$15*SIN(2*PI()*A1703/'ARIMAX(1,1,1) Model'!$C$24)+'ARIMAX(1,1,1) Model'!$C$16*COS(2*PI()*A1703/'ARIMAX(1,1,1) Model'!$C$24)+'ARIMAX(1,1,1) Model'!$C$17*SIN(4*PI()*A1703/'ARIMAX(1,1,1) Model'!$C$24)+'ARIMAX(1,1,1) Model'!$C$18*COS(4*PI()*A1703/'ARIMAX(1,1,1) Model'!$C$24)</f>
        <v>2784.92128391249</v>
      </c>
      <c r="AR1703" s="31" t="n">
        <f aca="false">IF(ISNUMBER(C1703),C1703,AP1703)-AQ1703</f>
        <v>5625.07871608751</v>
      </c>
      <c r="AS1703" s="31" t="n">
        <f aca="false">IF(ISNUMBER(C1703),C1703-AP1703,0)</f>
        <v>-426.60235160827</v>
      </c>
      <c r="AT1703" s="32"/>
      <c r="AU1703" s="33"/>
      <c r="AV1703" s="33"/>
      <c r="AW1703" s="31"/>
      <c r="AX1703" s="31"/>
    </row>
    <row r="1704" customFormat="false" ht="16.5" hidden="false" customHeight="true" outlineLevel="0" collapsed="false">
      <c r="A1704" s="23" t="n">
        <v>1703</v>
      </c>
      <c r="B1704" s="24" t="n">
        <v>45191</v>
      </c>
      <c r="C1704" s="34" t="n">
        <v>8619</v>
      </c>
      <c r="D1704" s="25" t="n">
        <v>4389.948</v>
      </c>
      <c r="E1704" s="25" t="n">
        <v>211000</v>
      </c>
      <c r="F1704" s="25" t="n">
        <v>2379818.71428571</v>
      </c>
      <c r="G1704" s="25" t="n">
        <v>90.278</v>
      </c>
      <c r="H1704" s="25" t="n">
        <v>94.862</v>
      </c>
      <c r="I1704" s="25" t="n">
        <v>3.878</v>
      </c>
      <c r="J1704" s="25" t="n">
        <v>27530.055</v>
      </c>
      <c r="K1704" s="25" t="n">
        <v>627026</v>
      </c>
      <c r="L1704" s="25" t="n">
        <v>672</v>
      </c>
      <c r="M1704" s="25" t="n">
        <v>16.071</v>
      </c>
      <c r="N1704" s="25" t="n">
        <v>287583</v>
      </c>
      <c r="O1704" s="25" t="n">
        <v>18884.2</v>
      </c>
      <c r="P1704" s="25" t="n">
        <v>4948991</v>
      </c>
      <c r="Q1704" s="25" t="n">
        <v>990000</v>
      </c>
      <c r="R1704" s="25" t="n">
        <v>10582</v>
      </c>
      <c r="S1704" s="25" t="n">
        <v>17.063</v>
      </c>
      <c r="T1704" s="25" t="n">
        <v>159</v>
      </c>
      <c r="U1704" s="25" t="n">
        <v>12</v>
      </c>
      <c r="V1704" s="25" t="n">
        <v>93.1</v>
      </c>
      <c r="W1704" s="25" t="n">
        <v>121.22466</v>
      </c>
      <c r="X1704" s="25" t="n">
        <v>2.5</v>
      </c>
      <c r="Y1704" s="25" t="n">
        <v>3.63211607933044</v>
      </c>
      <c r="Z1704" s="25" t="n">
        <v>79.7110595703125</v>
      </c>
      <c r="AA1704" s="25" t="n">
        <v>334350</v>
      </c>
      <c r="AB1704" s="26" t="n">
        <v>30.67</v>
      </c>
      <c r="AC1704" s="27" t="n">
        <v>0</v>
      </c>
      <c r="AD1704" s="28" t="n">
        <v>4.8</v>
      </c>
      <c r="AE1704" s="28" t="n">
        <v>34.6</v>
      </c>
      <c r="AF1704" s="27"/>
      <c r="AG1704" s="29" t="n">
        <f aca="false">6753.47943187+0.36116788*I1704+0.01252571*N1704-22.85359542*V1704+0.00407811*AA1704-0.00067349*E1704</f>
        <v>9450.80125473664</v>
      </c>
      <c r="AH1704" s="29" t="n">
        <f aca="false">A1704*'Simple Linear Regression'!$B$18+'Simple Linear Regression'!$B$17</f>
        <v>9338.05850082921</v>
      </c>
      <c r="AI1704" s="29" t="n">
        <f aca="false">7491.3971+0.0137554*N1704-0.00058829*E1704-34.3283*V1704+0.30565*L1704+54.6031*M1704</f>
        <v>9210.0455983</v>
      </c>
      <c r="AJ1704" s="29" t="n">
        <f aca="false">7491.3971-0.00058829*E1704+0.30565*L1704+54.6031*M1704+0.0137554*N1704-34.3283*V1704</f>
        <v>9210.0455983</v>
      </c>
      <c r="AK1704" s="30" t="n">
        <f aca="false">11611.58410651-152.38769329*I978+0.00324611*N978-2.92151591*V978-0.00770426*AA978-0.00077781*E978</f>
        <v>9059.00367584954</v>
      </c>
      <c r="AL1704" s="29" t="n">
        <f aca="false">2192.59+2373.87*I1704+0.0316653*N1704-15.7623*V1704+0.00202406*AA1704-0.000740146*E1704-0.00963493*(I1704*N1704)</f>
        <v>8812.63779119118</v>
      </c>
      <c r="AM1704" s="30" t="n">
        <f aca="false">5205.907083+122.0638992*I1704+13.609808*(N1704/1000)-1.245906883*AD1704+0.7746840854*AE1704-134.2474226*AC1704-1547.125689*IF(AND(B1704&gt;=DATE(2020,3,20),B1704&lt;=DATE(2020,6,26)),1,0)</f>
        <v>9614.04401447804</v>
      </c>
      <c r="AN1704" s="30" t="n">
        <f aca="false">IF(ISNUMBER(C1705),C1705,AN1705)-0.8328750492*(AD1706-AD1705)+3.274150872*(AE1706-AE1705)+0.7954612886*((IF(ISNUMBER(C1705),C1705,AN1705)-IF(ISNUMBER(C1704),C1704,AN1704))-(-0.8328750492*(AD1705-AD1704)+3.274150872*(AE1705-AE1704)))-1.394571582*AO1705+0.4181414112*AO1704</f>
        <v>7567.2562634328</v>
      </c>
      <c r="AP1704" s="31" t="n">
        <f aca="false">AQ1704+AR1703+'ARIMAX(1,1,1) Model'!$C$19*(AR1703-AR1702)+'ARIMAX(1,1,1) Model'!$C$20*AS1703</f>
        <v>8724.51707540846</v>
      </c>
      <c r="AQ1704" s="31" t="n">
        <f aca="false">'ARIMAX(1,1,1) Model'!$C$6*I1704+'ARIMAX(1,1,1) Model'!$C$7*N1704/1000+'ARIMAX(1,1,1) Model'!$C$8*AD1704+'ARIMAX(1,1,1) Model'!$C$9*AE1704+'ARIMAX(1,1,1) Model'!$C$10*AC1704+'ARIMAX(1,1,1) Model'!$C$11*IF(AND(B1704&gt;='ARIMAX(1,1,1) Model'!$C$25,B1704&lt;='ARIMAX(1,1,1) Model'!$C$26),1,0)+'ARIMAX(1,1,1) Model'!$C$12*E1704/1000+'ARIMAX(1,1,1) Model'!$C$13*V1704+'ARIMAX(1,1,1) Model'!$C$14*A1704+'ARIMAX(1,1,1) Model'!$C$15*SIN(2*PI()*A1704/'ARIMAX(1,1,1) Model'!$C$24)+'ARIMAX(1,1,1) Model'!$C$16*COS(2*PI()*A1704/'ARIMAX(1,1,1) Model'!$C$24)+'ARIMAX(1,1,1) Model'!$C$17*SIN(4*PI()*A1704/'ARIMAX(1,1,1) Model'!$C$24)+'ARIMAX(1,1,1) Model'!$C$18*COS(4*PI()*A1704/'ARIMAX(1,1,1) Model'!$C$24)</f>
        <v>2706.05969995545</v>
      </c>
      <c r="AR1704" s="31" t="n">
        <f aca="false">IF(ISNUMBER(C1704),C1704,AP1704)-AQ1704</f>
        <v>5912.94030004455</v>
      </c>
      <c r="AS1704" s="31" t="n">
        <f aca="false">IF(ISNUMBER(C1704),C1704-AP1704,0)</f>
        <v>-105.517075408456</v>
      </c>
      <c r="AT1704" s="32"/>
      <c r="AU1704" s="33"/>
      <c r="AV1704" s="33"/>
      <c r="AW1704" s="31"/>
      <c r="AX1704" s="31"/>
    </row>
    <row r="1705" customFormat="false" ht="16.5" hidden="false" customHeight="true" outlineLevel="0" collapsed="false">
      <c r="A1705" s="23" t="n">
        <v>1704</v>
      </c>
      <c r="B1705" s="24" t="n">
        <v>45198</v>
      </c>
      <c r="C1705" s="34" t="n">
        <v>8014</v>
      </c>
      <c r="D1705" s="25" t="n">
        <v>4294.646</v>
      </c>
      <c r="E1705" s="25" t="n">
        <v>216000</v>
      </c>
      <c r="F1705" s="25" t="n">
        <v>2385491.14285714</v>
      </c>
      <c r="G1705" s="25" t="n">
        <v>91.44</v>
      </c>
      <c r="H1705" s="25" t="n">
        <v>95.614</v>
      </c>
      <c r="I1705" s="25" t="n">
        <v>3.837</v>
      </c>
      <c r="J1705" s="25" t="n">
        <v>27530.055</v>
      </c>
      <c r="K1705" s="25" t="n">
        <v>627026</v>
      </c>
      <c r="L1705" s="25" t="n">
        <v>672</v>
      </c>
      <c r="M1705" s="25" t="n">
        <v>16.071</v>
      </c>
      <c r="N1705" s="25" t="n">
        <v>287583</v>
      </c>
      <c r="O1705" s="25" t="n">
        <v>18884.2</v>
      </c>
      <c r="P1705" s="25" t="n">
        <v>4948991</v>
      </c>
      <c r="Q1705" s="25" t="n">
        <v>990000</v>
      </c>
      <c r="R1705" s="25" t="n">
        <v>10582</v>
      </c>
      <c r="S1705" s="25" t="n">
        <v>17.063</v>
      </c>
      <c r="T1705" s="25" t="n">
        <v>159</v>
      </c>
      <c r="U1705" s="25" t="n">
        <v>12</v>
      </c>
      <c r="V1705" s="25" t="n">
        <v>93.1</v>
      </c>
      <c r="W1705" s="25" t="n">
        <v>121.2813</v>
      </c>
      <c r="X1705" s="25" t="n">
        <v>2.5</v>
      </c>
      <c r="Y1705" s="25" t="n">
        <v>3.63211607933044</v>
      </c>
      <c r="Z1705" s="25" t="n">
        <v>79.7110595703125</v>
      </c>
      <c r="AA1705" s="25" t="n">
        <v>334350</v>
      </c>
      <c r="AB1705" s="26" t="n">
        <v>30.67</v>
      </c>
      <c r="AC1705" s="27" t="n">
        <v>0</v>
      </c>
      <c r="AD1705" s="28" t="n">
        <v>9.1</v>
      </c>
      <c r="AE1705" s="28" t="n">
        <v>34.6</v>
      </c>
      <c r="AF1705" s="27"/>
      <c r="AG1705" s="29" t="n">
        <f aca="false">6753.47943187+0.36116788*I1705+0.01252571*N1705-22.85359542*V1705+0.00407811*AA1705-0.00067349*E1705</f>
        <v>9447.41899685356</v>
      </c>
      <c r="AH1705" s="29" t="n">
        <f aca="false">A1705*'Simple Linear Regression'!$B$18+'Simple Linear Regression'!$B$17</f>
        <v>9338.91153791311</v>
      </c>
      <c r="AI1705" s="29" t="n">
        <f aca="false">7491.3971+0.0137554*N1705-0.00058829*E1705-34.3283*V1705+0.30565*L1705+54.6031*M1705</f>
        <v>9207.1041483</v>
      </c>
      <c r="AJ1705" s="29" t="n">
        <f aca="false">7491.3971-0.00058829*E1705+0.30565*L1705+54.6031*M1705+0.0137554*N1705-34.3283*V1705</f>
        <v>9207.1041483</v>
      </c>
      <c r="AK1705" s="30" t="n">
        <f aca="false">11611.58410651-152.38769329*I979+0.00324611*N979-2.92151591*V979-0.00770426*AA979-0.00077781*E979</f>
        <v>9044.54271652054</v>
      </c>
      <c r="AL1705" s="29" t="n">
        <f aca="false">2192.59+2373.87*I1705+0.0316653*N1705-15.7623*V1705+0.00202406*AA1705-0.000740146*E1705-0.00963493*(I1705*N1705)</f>
        <v>8825.21291623297</v>
      </c>
      <c r="AM1705" s="30" t="n">
        <f aca="false">5205.907083+122.0638992*I1705+13.609808*(N1705/1000)-1.245906883*AD1705+0.7746840854*AE1705-134.2474226*AC1705-1547.125689*IF(AND(B1705&gt;=DATE(2020,3,20),B1705&lt;=DATE(2020,6,26)),1,0)</f>
        <v>9603.68199501394</v>
      </c>
      <c r="AN1705" s="30" t="n">
        <f aca="false">IF(ISNUMBER(C1706),C1706,AN1706)-0.8328750492*(AD1707-AD1706)+3.274150872*(AE1707-AE1706)+0.7954612886*((IF(ISNUMBER(C1706),C1706,AN1706)-IF(ISNUMBER(C1705),C1705,AN1705))-(-0.8328750492*(AD1706-AD1705)+3.274150872*(AE1706-AE1705)))-1.394571582*AO1706+0.4181414112*AO1705</f>
        <v>8883.25697478816</v>
      </c>
      <c r="AP1705" s="31" t="n">
        <f aca="false">AQ1705+AR1704+'ARIMAX(1,1,1) Model'!$C$19*(AR1704-AR1703)+'ARIMAX(1,1,1) Model'!$C$20*AS1704</f>
        <v>8748.46079381569</v>
      </c>
      <c r="AQ1705" s="31" t="n">
        <f aca="false">'ARIMAX(1,1,1) Model'!$C$6*I1705+'ARIMAX(1,1,1) Model'!$C$7*N1705/1000+'ARIMAX(1,1,1) Model'!$C$8*AD1705+'ARIMAX(1,1,1) Model'!$C$9*AE1705+'ARIMAX(1,1,1) Model'!$C$10*AC1705+'ARIMAX(1,1,1) Model'!$C$11*IF(AND(B1705&gt;='ARIMAX(1,1,1) Model'!$C$25,B1705&lt;='ARIMAX(1,1,1) Model'!$C$26),1,0)+'ARIMAX(1,1,1) Model'!$C$12*E1705/1000+'ARIMAX(1,1,1) Model'!$C$13*V1705+'ARIMAX(1,1,1) Model'!$C$14*A1705+'ARIMAX(1,1,1) Model'!$C$15*SIN(2*PI()*A1705/'ARIMAX(1,1,1) Model'!$C$24)+'ARIMAX(1,1,1) Model'!$C$16*COS(2*PI()*A1705/'ARIMAX(1,1,1) Model'!$C$24)+'ARIMAX(1,1,1) Model'!$C$17*SIN(4*PI()*A1705/'ARIMAX(1,1,1) Model'!$C$24)+'ARIMAX(1,1,1) Model'!$C$18*COS(4*PI()*A1705/'ARIMAX(1,1,1) Model'!$C$24)</f>
        <v>2712.47070285569</v>
      </c>
      <c r="AR1705" s="31" t="n">
        <f aca="false">IF(ISNUMBER(C1705),C1705,AP1705)-AQ1705</f>
        <v>5301.52929714431</v>
      </c>
      <c r="AS1705" s="31" t="n">
        <f aca="false">IF(ISNUMBER(C1705),C1705-AP1705,0)</f>
        <v>-734.460793815693</v>
      </c>
      <c r="AT1705" s="32"/>
      <c r="AU1705" s="33"/>
      <c r="AV1705" s="33"/>
      <c r="AW1705" s="31"/>
      <c r="AX1705" s="31"/>
    </row>
    <row r="1706" customFormat="false" ht="16.5" hidden="false" customHeight="true" outlineLevel="0" collapsed="false">
      <c r="A1706" s="23" t="n">
        <v>1705</v>
      </c>
      <c r="B1706" s="24" t="n">
        <v>45205</v>
      </c>
      <c r="C1706" s="34" t="n">
        <v>8581</v>
      </c>
      <c r="D1706" s="25" t="n">
        <v>4269.656</v>
      </c>
      <c r="E1706" s="25" t="n">
        <v>216000</v>
      </c>
      <c r="F1706" s="25" t="n">
        <v>2424576.14285714</v>
      </c>
      <c r="G1706" s="25" t="n">
        <v>85.504</v>
      </c>
      <c r="H1706" s="25" t="n">
        <v>90.328</v>
      </c>
      <c r="I1706" s="25" t="n">
        <v>3.798</v>
      </c>
      <c r="J1706" s="25" t="n">
        <v>27530.055</v>
      </c>
      <c r="K1706" s="25" t="n">
        <v>627026</v>
      </c>
      <c r="L1706" s="25" t="n">
        <v>647</v>
      </c>
      <c r="M1706" s="25" t="n">
        <v>16.071</v>
      </c>
      <c r="N1706" s="25" t="n">
        <v>287583</v>
      </c>
      <c r="O1706" s="25" t="n">
        <v>18953.3</v>
      </c>
      <c r="P1706" s="25" t="n">
        <v>4948991</v>
      </c>
      <c r="Q1706" s="25" t="n">
        <v>990000</v>
      </c>
      <c r="R1706" s="25" t="n">
        <v>10582</v>
      </c>
      <c r="S1706" s="25" t="n">
        <v>17.063</v>
      </c>
      <c r="T1706" s="25" t="n">
        <v>159</v>
      </c>
      <c r="U1706" s="25" t="n">
        <v>12</v>
      </c>
      <c r="V1706" s="25" t="n">
        <v>93.8</v>
      </c>
      <c r="W1706" s="25" t="n">
        <v>122.48398</v>
      </c>
      <c r="X1706" s="25" t="n">
        <v>2.5</v>
      </c>
      <c r="Y1706" s="25" t="n">
        <v>3.63211607933044</v>
      </c>
      <c r="Z1706" s="25" t="n">
        <v>79.7110595703125</v>
      </c>
      <c r="AA1706" s="25" t="n">
        <v>334350</v>
      </c>
      <c r="AB1706" s="26" t="n">
        <v>29.36</v>
      </c>
      <c r="AC1706" s="27" t="n">
        <v>0</v>
      </c>
      <c r="AD1706" s="28" t="n">
        <v>4.5</v>
      </c>
      <c r="AE1706" s="28" t="n">
        <v>43.1</v>
      </c>
      <c r="AF1706" s="27"/>
      <c r="AG1706" s="29" t="n">
        <f aca="false">6753.47943187+0.36116788*I1706+0.01252571*N1706-22.85359542*V1706+0.00407811*AA1706-0.00067349*E1706</f>
        <v>9431.40739451224</v>
      </c>
      <c r="AH1706" s="29" t="n">
        <f aca="false">A1706*'Simple Linear Regression'!$B$18+'Simple Linear Regression'!$B$17</f>
        <v>9339.76457499702</v>
      </c>
      <c r="AI1706" s="29" t="n">
        <f aca="false">7491.3971+0.0137554*N1706-0.00058829*E1706-34.3283*V1706+0.30565*L1706+54.6031*M1706</f>
        <v>9175.4330883</v>
      </c>
      <c r="AJ1706" s="29" t="n">
        <f aca="false">7491.3971-0.00058829*E1706+0.30565*L1706+54.6031*M1706+0.0137554*N1706-34.3283*V1706</f>
        <v>9175.4330883</v>
      </c>
      <c r="AK1706" s="30" t="n">
        <f aca="false">11611.58410651-152.38769329*I980+0.00324611*N980-2.92151591*V980-0.00770426*AA980-0.00077781*E980</f>
        <v>9048.00959424574</v>
      </c>
      <c r="AL1706" s="29" t="n">
        <f aca="false">2192.59+2373.87*I1706+0.0316653*N1706-15.7623*V1706+0.00202406*AA1706-0.000740146*E1706-0.00963493*(I1706*N1706)</f>
        <v>8829.66121712638</v>
      </c>
      <c r="AM1706" s="30" t="n">
        <f aca="false">5205.907083+122.0638992*I1706+13.609808*(N1706/1000)-1.245906883*AD1706+0.7746840854*AE1706-134.2474226*AC1706-1547.125689*IF(AND(B1706&gt;=DATE(2020,3,20),B1706&lt;=DATE(2020,6,26)),1,0)</f>
        <v>9611.23748933284</v>
      </c>
      <c r="AN1706" s="30" t="n">
        <f aca="false">IF(ISNUMBER(C1707),C1707,AN1707)-0.8328750492*(AD1708-AD1707)+3.274150872*(AE1708-AE1707)+0.7954612886*((IF(ISNUMBER(C1707),C1707,AN1707)-IF(ISNUMBER(C1706),C1706,AN1706))-(-0.8328750492*(AD1707-AD1706)+3.274150872*(AE1707-AE1706)))-1.394571582*AO1707+0.4181414112*AO1706</f>
        <v>9321.27346624252</v>
      </c>
      <c r="AP1706" s="31" t="n">
        <f aca="false">AQ1706+AR1705+'ARIMAX(1,1,1) Model'!$C$19*(AR1705-AR1704)+'ARIMAX(1,1,1) Model'!$C$20*AS1705</f>
        <v>8656.6018001025</v>
      </c>
      <c r="AQ1706" s="31" t="n">
        <f aca="false">'ARIMAX(1,1,1) Model'!$C$6*I1706+'ARIMAX(1,1,1) Model'!$C$7*N1706/1000+'ARIMAX(1,1,1) Model'!$C$8*AD1706+'ARIMAX(1,1,1) Model'!$C$9*AE1706+'ARIMAX(1,1,1) Model'!$C$10*AC1706+'ARIMAX(1,1,1) Model'!$C$11*IF(AND(B1706&gt;='ARIMAX(1,1,1) Model'!$C$25,B1706&lt;='ARIMAX(1,1,1) Model'!$C$26),1,0)+'ARIMAX(1,1,1) Model'!$C$12*E1706/1000+'ARIMAX(1,1,1) Model'!$C$13*V1706+'ARIMAX(1,1,1) Model'!$C$14*A1706+'ARIMAX(1,1,1) Model'!$C$15*SIN(2*PI()*A1706/'ARIMAX(1,1,1) Model'!$C$24)+'ARIMAX(1,1,1) Model'!$C$16*COS(2*PI()*A1706/'ARIMAX(1,1,1) Model'!$C$24)+'ARIMAX(1,1,1) Model'!$C$17*SIN(4*PI()*A1706/'ARIMAX(1,1,1) Model'!$C$24)+'ARIMAX(1,1,1) Model'!$C$18*COS(4*PI()*A1706/'ARIMAX(1,1,1) Model'!$C$24)</f>
        <v>2753.62838966857</v>
      </c>
      <c r="AR1706" s="31" t="n">
        <f aca="false">IF(ISNUMBER(C1706),C1706,AP1706)-AQ1706</f>
        <v>5827.37161033143</v>
      </c>
      <c r="AS1706" s="31" t="n">
        <f aca="false">IF(ISNUMBER(C1706),C1706-AP1706,0)</f>
        <v>-75.6018001024986</v>
      </c>
      <c r="AT1706" s="32"/>
      <c r="AU1706" s="33"/>
      <c r="AV1706" s="33"/>
      <c r="AW1706" s="31"/>
      <c r="AX1706" s="31"/>
    </row>
    <row r="1707" customFormat="false" ht="16.5" hidden="false" customHeight="true" outlineLevel="0" collapsed="false">
      <c r="A1707" s="23" t="n">
        <v>1706</v>
      </c>
      <c r="B1707" s="24" t="n">
        <v>45212</v>
      </c>
      <c r="C1707" s="34" t="n">
        <v>8943</v>
      </c>
      <c r="D1707" s="25" t="n">
        <v>4349.648</v>
      </c>
      <c r="E1707" s="25" t="n">
        <v>210000</v>
      </c>
      <c r="F1707" s="25" t="n">
        <v>2523041.71428571</v>
      </c>
      <c r="G1707" s="25" t="n">
        <v>85.0325</v>
      </c>
      <c r="H1707" s="25" t="n">
        <v>90.476</v>
      </c>
      <c r="I1707" s="25" t="n">
        <v>3.684</v>
      </c>
      <c r="J1707" s="25" t="n">
        <v>27530.055</v>
      </c>
      <c r="K1707" s="25" t="n">
        <v>591068</v>
      </c>
      <c r="L1707" s="25" t="n">
        <v>647</v>
      </c>
      <c r="M1707" s="25" t="n">
        <v>16.071</v>
      </c>
      <c r="N1707" s="25" t="n">
        <v>287583</v>
      </c>
      <c r="O1707" s="25" t="n">
        <v>18953.3</v>
      </c>
      <c r="P1707" s="25" t="n">
        <v>4948991</v>
      </c>
      <c r="Q1707" s="25" t="n">
        <v>990000</v>
      </c>
      <c r="R1707" s="25" t="n">
        <v>10582</v>
      </c>
      <c r="S1707" s="25" t="n">
        <v>17.063</v>
      </c>
      <c r="T1707" s="25" t="n">
        <v>159</v>
      </c>
      <c r="U1707" s="25" t="n">
        <v>12</v>
      </c>
      <c r="V1707" s="25" t="n">
        <v>93.8</v>
      </c>
      <c r="W1707" s="25" t="n">
        <v>123.5379</v>
      </c>
      <c r="X1707" s="25" t="n">
        <v>2.5</v>
      </c>
      <c r="Y1707" s="25" t="n">
        <v>3.63211607933044</v>
      </c>
      <c r="Z1707" s="25" t="n">
        <v>79.7110595703125</v>
      </c>
      <c r="AA1707" s="25" t="n">
        <v>334350</v>
      </c>
      <c r="AB1707" s="26" t="n">
        <v>29.36</v>
      </c>
      <c r="AC1707" s="27" t="n">
        <v>0</v>
      </c>
      <c r="AD1707" s="28" t="n">
        <v>37.7</v>
      </c>
      <c r="AE1707" s="28" t="n">
        <v>13.8</v>
      </c>
      <c r="AF1707" s="27"/>
      <c r="AG1707" s="29" t="n">
        <f aca="false">6753.47943187+0.36116788*I1707+0.01252571*N1707-22.85359542*V1707+0.00407811*AA1707-0.00067349*E1707</f>
        <v>9435.40716137392</v>
      </c>
      <c r="AH1707" s="29" t="n">
        <f aca="false">A1707*'Simple Linear Regression'!$B$18+'Simple Linear Regression'!$B$17</f>
        <v>9340.61761208092</v>
      </c>
      <c r="AI1707" s="29" t="n">
        <f aca="false">7491.3971+0.0137554*N1707-0.00058829*E1707-34.3283*V1707+0.30565*L1707+54.6031*M1707</f>
        <v>9178.9628283</v>
      </c>
      <c r="AJ1707" s="29" t="n">
        <f aca="false">7491.3971-0.00058829*E1707+0.30565*L1707+54.6031*M1707+0.0137554*N1707-34.3283*V1707</f>
        <v>9178.9628283</v>
      </c>
      <c r="AK1707" s="30" t="n">
        <f aca="false">11611.58410651-152.38769329*I981+0.00324611*N981-2.92151591*V981-0.00770426*AA981-0.00077781*E981</f>
        <v>9060.05454965786</v>
      </c>
      <c r="AL1707" s="29" t="n">
        <f aca="false">2192.59+2373.87*I1707+0.0316653*N1707-15.7623*V1707+0.00202406*AA1707-0.000740146*E1707-0.00963493*(I1707*N1707)</f>
        <v>8879.35690958404</v>
      </c>
      <c r="AM1707" s="30" t="n">
        <f aca="false">5205.907083+122.0638992*I1707+13.609808*(N1707/1000)-1.245906883*AD1707+0.7746840854*AE1707-134.2474226*AC1707-1547.125689*IF(AND(B1707&gt;=DATE(2020,3,20),B1707&lt;=DATE(2020,6,26)),1,0)</f>
        <v>9533.25985260622</v>
      </c>
      <c r="AN1707" s="30" t="n">
        <f aca="false">IF(ISNUMBER(C1708),C1708,AN1708)-0.8328750492*(AD1709-AD1708)+3.274150872*(AE1709-AE1708)+0.7954612886*((IF(ISNUMBER(C1708),C1708,AN1708)-IF(ISNUMBER(C1707),C1707,AN1707))-(-0.8328750492*(AD1708-AD1707)+3.274150872*(AE1708-AE1707)))-1.394571582*AO1708+0.4181414112*AO1707</f>
        <v>8842.2570702911</v>
      </c>
      <c r="AP1707" s="31" t="n">
        <f aca="false">AQ1707+AR1706+'ARIMAX(1,1,1) Model'!$C$19*(AR1706-AR1705)+'ARIMAX(1,1,1) Model'!$C$20*AS1706</f>
        <v>8662.08720589201</v>
      </c>
      <c r="AQ1707" s="31" t="n">
        <f aca="false">'ARIMAX(1,1,1) Model'!$C$6*I1707+'ARIMAX(1,1,1) Model'!$C$7*N1707/1000+'ARIMAX(1,1,1) Model'!$C$8*AD1707+'ARIMAX(1,1,1) Model'!$C$9*AE1707+'ARIMAX(1,1,1) Model'!$C$10*AC1707+'ARIMAX(1,1,1) Model'!$C$11*IF(AND(B1707&gt;='ARIMAX(1,1,1) Model'!$C$25,B1707&lt;='ARIMAX(1,1,1) Model'!$C$26),1,0)+'ARIMAX(1,1,1) Model'!$C$12*E1707/1000+'ARIMAX(1,1,1) Model'!$C$13*V1707+'ARIMAX(1,1,1) Model'!$C$14*A1707+'ARIMAX(1,1,1) Model'!$C$15*SIN(2*PI()*A1707/'ARIMAX(1,1,1) Model'!$C$24)+'ARIMAX(1,1,1) Model'!$C$16*COS(2*PI()*A1707/'ARIMAX(1,1,1) Model'!$C$24)+'ARIMAX(1,1,1) Model'!$C$17*SIN(4*PI()*A1707/'ARIMAX(1,1,1) Model'!$C$24)+'ARIMAX(1,1,1) Model'!$C$18*COS(4*PI()*A1707/'ARIMAX(1,1,1) Model'!$C$24)</f>
        <v>2715.38139821907</v>
      </c>
      <c r="AR1707" s="31" t="n">
        <f aca="false">IF(ISNUMBER(C1707),C1707,AP1707)-AQ1707</f>
        <v>6227.61860178093</v>
      </c>
      <c r="AS1707" s="31" t="n">
        <f aca="false">IF(ISNUMBER(C1707),C1707-AP1707,0)</f>
        <v>280.912794107988</v>
      </c>
      <c r="AT1707" s="32"/>
      <c r="AU1707" s="33"/>
      <c r="AV1707" s="33"/>
      <c r="AW1707" s="31"/>
      <c r="AX1707" s="31"/>
    </row>
    <row r="1708" customFormat="false" ht="16.5" hidden="false" customHeight="true" outlineLevel="0" collapsed="false">
      <c r="A1708" s="23" t="n">
        <v>1707</v>
      </c>
      <c r="B1708" s="24" t="n">
        <v>45219</v>
      </c>
      <c r="C1708" s="34" t="n">
        <v>8864</v>
      </c>
      <c r="D1708" s="25" t="n">
        <v>4312.718</v>
      </c>
      <c r="E1708" s="25" t="n">
        <v>200000</v>
      </c>
      <c r="F1708" s="25" t="n">
        <v>2509465.57142857</v>
      </c>
      <c r="G1708" s="25" t="n">
        <v>88.026</v>
      </c>
      <c r="H1708" s="25" t="n">
        <v>92.468</v>
      </c>
      <c r="I1708" s="25" t="n">
        <v>3.576</v>
      </c>
      <c r="J1708" s="25" t="n">
        <v>27530.055</v>
      </c>
      <c r="K1708" s="25" t="n">
        <v>591068</v>
      </c>
      <c r="L1708" s="25" t="n">
        <v>647</v>
      </c>
      <c r="M1708" s="25" t="n">
        <v>16.209</v>
      </c>
      <c r="N1708" s="25" t="n">
        <v>288849</v>
      </c>
      <c r="O1708" s="25" t="n">
        <v>18953.3</v>
      </c>
      <c r="P1708" s="25" t="n">
        <v>4948991</v>
      </c>
      <c r="Q1708" s="25" t="n">
        <v>990000</v>
      </c>
      <c r="R1708" s="25" t="n">
        <v>10582</v>
      </c>
      <c r="S1708" s="25" t="n">
        <v>17.063</v>
      </c>
      <c r="T1708" s="25" t="n">
        <v>159</v>
      </c>
      <c r="U1708" s="25" t="n">
        <v>12</v>
      </c>
      <c r="V1708" s="25" t="n">
        <v>93.8</v>
      </c>
      <c r="W1708" s="25" t="n">
        <v>123.12585</v>
      </c>
      <c r="X1708" s="25" t="n">
        <v>2.5</v>
      </c>
      <c r="Y1708" s="25" t="n">
        <v>3.67345714569092</v>
      </c>
      <c r="Z1708" s="25" t="n">
        <v>79.7110595703125</v>
      </c>
      <c r="AA1708" s="25" t="n">
        <v>334350</v>
      </c>
      <c r="AB1708" s="26" t="n">
        <v>29.36</v>
      </c>
      <c r="AC1708" s="27" t="n">
        <v>0</v>
      </c>
      <c r="AD1708" s="28" t="n">
        <v>46.9</v>
      </c>
      <c r="AE1708" s="28" t="n">
        <v>13.7</v>
      </c>
      <c r="AF1708" s="27"/>
      <c r="AG1708" s="29" t="n">
        <f aca="false">6753.47943187+0.36116788*I1708+0.01252571*N1708-22.85359542*V1708+0.00407811*AA1708-0.00067349*E1708</f>
        <v>9457.96060410288</v>
      </c>
      <c r="AH1708" s="29" t="n">
        <f aca="false">A1708*'Simple Linear Regression'!$B$18+'Simple Linear Regression'!$B$17</f>
        <v>9341.47064916482</v>
      </c>
      <c r="AI1708" s="29" t="n">
        <f aca="false">7491.3971+0.0137554*N1708-0.00058829*E1708-34.3283*V1708+0.30565*L1708+54.6031*M1708</f>
        <v>9209.7952925</v>
      </c>
      <c r="AJ1708" s="29" t="n">
        <f aca="false">7491.3971-0.00058829*E1708+0.30565*L1708+54.6031*M1708+0.0137554*N1708-34.3283*V1708</f>
        <v>9209.7952925</v>
      </c>
      <c r="AK1708" s="30" t="n">
        <f aca="false">11611.58410651-152.38769329*I982+0.00324611*N982-2.92151591*V982-0.00770426*AA982-0.00077781*E982</f>
        <v>9010.09048633959</v>
      </c>
      <c r="AL1708" s="29" t="n">
        <f aca="false">2192.59+2373.87*I1708+0.0316653*N1708-15.7623*V1708+0.00202406*AA1708-0.000740146*E1708-0.00963493*(I1708*N1708)</f>
        <v>8926.10021414168</v>
      </c>
      <c r="AM1708" s="30" t="n">
        <f aca="false">5205.907083+122.0638992*I1708+13.609808*(N1708/1000)-1.245906883*AD1708+0.7746840854*AE1708-134.2474226*AC1708-1547.125689*IF(AND(B1708&gt;=DATE(2020,3,20),B1708&lt;=DATE(2020,6,26)),1,0)</f>
        <v>9525.76715668848</v>
      </c>
      <c r="AN1708" s="30" t="n">
        <f aca="false">IF(ISNUMBER(C1709),C1709,AN1709)-0.8328750492*(AD1710-AD1709)+3.274150872*(AE1710-AE1709)+0.7954612886*((IF(ISNUMBER(C1709),C1709,AN1709)-IF(ISNUMBER(C1708),C1708,AN1708))-(-0.8328750492*(AD1709-AD1708)+3.274150872*(AE1709-AE1708)))-1.394571582*AO1709+0.4181414112*AO1708</f>
        <v>8452.09844129463</v>
      </c>
      <c r="AP1708" s="31" t="n">
        <f aca="false">AQ1708+AR1707+'ARIMAX(1,1,1) Model'!$C$19*(AR1707-AR1706)+'ARIMAX(1,1,1) Model'!$C$20*AS1707</f>
        <v>8764.10038336638</v>
      </c>
      <c r="AQ1708" s="31" t="n">
        <f aca="false">'ARIMAX(1,1,1) Model'!$C$6*I1708+'ARIMAX(1,1,1) Model'!$C$7*N1708/1000+'ARIMAX(1,1,1) Model'!$C$8*AD1708+'ARIMAX(1,1,1) Model'!$C$9*AE1708+'ARIMAX(1,1,1) Model'!$C$10*AC1708+'ARIMAX(1,1,1) Model'!$C$11*IF(AND(B1708&gt;='ARIMAX(1,1,1) Model'!$C$25,B1708&lt;='ARIMAX(1,1,1) Model'!$C$26),1,0)+'ARIMAX(1,1,1) Model'!$C$12*E1708/1000+'ARIMAX(1,1,1) Model'!$C$13*V1708+'ARIMAX(1,1,1) Model'!$C$14*A1708+'ARIMAX(1,1,1) Model'!$C$15*SIN(2*PI()*A1708/'ARIMAX(1,1,1) Model'!$C$24)+'ARIMAX(1,1,1) Model'!$C$16*COS(2*PI()*A1708/'ARIMAX(1,1,1) Model'!$C$24)+'ARIMAX(1,1,1) Model'!$C$17*SIN(4*PI()*A1708/'ARIMAX(1,1,1) Model'!$C$24)+'ARIMAX(1,1,1) Model'!$C$18*COS(4*PI()*A1708/'ARIMAX(1,1,1) Model'!$C$24)</f>
        <v>2750.29000220651</v>
      </c>
      <c r="AR1708" s="31" t="n">
        <f aca="false">IF(ISNUMBER(C1708),C1708,AP1708)-AQ1708</f>
        <v>6113.70999779349</v>
      </c>
      <c r="AS1708" s="31" t="n">
        <f aca="false">IF(ISNUMBER(C1708),C1708-AP1708,0)</f>
        <v>99.8996166336201</v>
      </c>
      <c r="AT1708" s="32"/>
      <c r="AU1708" s="33"/>
      <c r="AV1708" s="33"/>
      <c r="AW1708" s="31"/>
      <c r="AX1708" s="31"/>
    </row>
    <row r="1709" customFormat="false" ht="16.5" hidden="false" customHeight="true" outlineLevel="0" collapsed="false">
      <c r="A1709" s="23" t="n">
        <v>1708</v>
      </c>
      <c r="B1709" s="24" t="n">
        <v>45226</v>
      </c>
      <c r="C1709" s="34" t="n">
        <v>8697</v>
      </c>
      <c r="D1709" s="25" t="n">
        <v>4181.218</v>
      </c>
      <c r="E1709" s="25" t="n">
        <v>214000</v>
      </c>
      <c r="F1709" s="25" t="n">
        <v>2453646.71428571</v>
      </c>
      <c r="G1709" s="25" t="n">
        <v>85.196</v>
      </c>
      <c r="H1709" s="25" t="n">
        <v>89.84</v>
      </c>
      <c r="I1709" s="25" t="n">
        <v>3.533</v>
      </c>
      <c r="J1709" s="25" t="n">
        <v>27530.055</v>
      </c>
      <c r="K1709" s="25" t="n">
        <v>591068</v>
      </c>
      <c r="L1709" s="25" t="n">
        <v>647</v>
      </c>
      <c r="M1709" s="25" t="n">
        <v>16.209</v>
      </c>
      <c r="N1709" s="25" t="n">
        <v>288849</v>
      </c>
      <c r="O1709" s="25" t="n">
        <v>18953.3</v>
      </c>
      <c r="P1709" s="25" t="n">
        <v>4948991</v>
      </c>
      <c r="Q1709" s="25" t="n">
        <v>990000</v>
      </c>
      <c r="R1709" s="25" t="n">
        <v>10582</v>
      </c>
      <c r="S1709" s="25" t="n">
        <v>17.063</v>
      </c>
      <c r="T1709" s="25" t="n">
        <v>159</v>
      </c>
      <c r="U1709" s="25" t="n">
        <v>12</v>
      </c>
      <c r="V1709" s="25" t="n">
        <v>93.8</v>
      </c>
      <c r="W1709" s="25" t="n">
        <v>123.5327</v>
      </c>
      <c r="X1709" s="25" t="n">
        <v>2.5</v>
      </c>
      <c r="Y1709" s="25" t="n">
        <v>3.67345714569092</v>
      </c>
      <c r="Z1709" s="25" t="n">
        <v>79.7110595703125</v>
      </c>
      <c r="AA1709" s="25" t="n">
        <v>334350</v>
      </c>
      <c r="AB1709" s="26" t="n">
        <v>29.36</v>
      </c>
      <c r="AC1709" s="27" t="n">
        <v>0</v>
      </c>
      <c r="AD1709" s="28" t="n">
        <v>27.2</v>
      </c>
      <c r="AE1709" s="28" t="n">
        <v>19.3</v>
      </c>
      <c r="AF1709" s="27"/>
      <c r="AG1709" s="29" t="n">
        <f aca="false">6753.47943187+0.36116788*I1709+0.01252571*N1709-22.85359542*V1709+0.00407811*AA1709-0.00067349*E1709</f>
        <v>9448.51621388404</v>
      </c>
      <c r="AH1709" s="29" t="n">
        <f aca="false">A1709*'Simple Linear Regression'!$B$18+'Simple Linear Regression'!$B$17</f>
        <v>9342.32368624873</v>
      </c>
      <c r="AI1709" s="29" t="n">
        <f aca="false">7491.3971+0.0137554*N1709-0.00058829*E1709-34.3283*V1709+0.30565*L1709+54.6031*M1709</f>
        <v>9201.5592325</v>
      </c>
      <c r="AJ1709" s="29" t="n">
        <f aca="false">7491.3971-0.00058829*E1709+0.30565*L1709+54.6031*M1709+0.0137554*N1709-34.3283*V1709</f>
        <v>9201.5592325</v>
      </c>
      <c r="AK1709" s="30" t="n">
        <f aca="false">11611.58410651-152.38769329*I983+0.00324611*N983-2.92151591*V983-0.00770426*AA983-0.00077781*E983</f>
        <v>9028.01185940669</v>
      </c>
      <c r="AL1709" s="29" t="n">
        <f aca="false">2192.59+2373.87*I1709+0.0316653*N1709-15.7623*V1709+0.00202406*AA1709-0.000740146*E1709-0.00963493*(I1709*N1709)</f>
        <v>8933.33247565119</v>
      </c>
      <c r="AM1709" s="30" t="n">
        <f aca="false">5205.907083+122.0638992*I1709+13.609808*(N1709/1000)-1.245906883*AD1709+0.7746840854*AE1709-134.2474226*AC1709-1547.125689*IF(AND(B1709&gt;=DATE(2020,3,20),B1709&lt;=DATE(2020,6,26)),1,0)</f>
        <v>9549.40100549622</v>
      </c>
      <c r="AN1709" s="30" t="n">
        <f aca="false">IF(ISNUMBER(C1710),C1710,AN1710)-0.8328750492*(AD1711-AD1710)+3.274150872*(AE1711-AE1710)+0.7954612886*((IF(ISNUMBER(C1710),C1710,AN1710)-IF(ISNUMBER(C1709),C1709,AN1709))-(-0.8328750492*(AD1710-AD1709)+3.274150872*(AE1710-AE1709)))-1.394571582*AO1710+0.4181414112*AO1709</f>
        <v>10214.6232508305</v>
      </c>
      <c r="AP1709" s="31" t="n">
        <f aca="false">AQ1709+AR1708+'ARIMAX(1,1,1) Model'!$C$19*(AR1708-AR1707)+'ARIMAX(1,1,1) Model'!$C$20*AS1708</f>
        <v>8760.91050664826</v>
      </c>
      <c r="AQ1709" s="31" t="n">
        <f aca="false">'ARIMAX(1,1,1) Model'!$C$6*I1709+'ARIMAX(1,1,1) Model'!$C$7*N1709/1000+'ARIMAX(1,1,1) Model'!$C$8*AD1709+'ARIMAX(1,1,1) Model'!$C$9*AE1709+'ARIMAX(1,1,1) Model'!$C$10*AC1709+'ARIMAX(1,1,1) Model'!$C$11*IF(AND(B1709&gt;='ARIMAX(1,1,1) Model'!$C$25,B1709&lt;='ARIMAX(1,1,1) Model'!$C$26),1,0)+'ARIMAX(1,1,1) Model'!$C$12*E1709/1000+'ARIMAX(1,1,1) Model'!$C$13*V1709+'ARIMAX(1,1,1) Model'!$C$14*A1709+'ARIMAX(1,1,1) Model'!$C$15*SIN(2*PI()*A1709/'ARIMAX(1,1,1) Model'!$C$24)+'ARIMAX(1,1,1) Model'!$C$16*COS(2*PI()*A1709/'ARIMAX(1,1,1) Model'!$C$24)+'ARIMAX(1,1,1) Model'!$C$17*SIN(4*PI()*A1709/'ARIMAX(1,1,1) Model'!$C$24)+'ARIMAX(1,1,1) Model'!$C$18*COS(4*PI()*A1709/'ARIMAX(1,1,1) Model'!$C$24)</f>
        <v>2748.22819774303</v>
      </c>
      <c r="AR1709" s="31" t="n">
        <f aca="false">IF(ISNUMBER(C1709),C1709,AP1709)-AQ1709</f>
        <v>5948.77180225697</v>
      </c>
      <c r="AS1709" s="31" t="n">
        <f aca="false">IF(ISNUMBER(C1709),C1709-AP1709,0)</f>
        <v>-63.9105066482553</v>
      </c>
      <c r="AT1709" s="32"/>
      <c r="AU1709" s="33"/>
      <c r="AV1709" s="33"/>
      <c r="AW1709" s="31"/>
      <c r="AX1709" s="31"/>
    </row>
    <row r="1710" customFormat="false" ht="16.5" hidden="false" customHeight="true" outlineLevel="0" collapsed="false">
      <c r="A1710" s="23" t="n">
        <v>1709</v>
      </c>
      <c r="B1710" s="24" t="n">
        <v>45233</v>
      </c>
      <c r="C1710" s="34" t="n">
        <v>9492</v>
      </c>
      <c r="D1710" s="25" t="n">
        <v>4254.92</v>
      </c>
      <c r="E1710" s="25" t="n">
        <v>217000</v>
      </c>
      <c r="F1710" s="25" t="n">
        <v>2224296.14285714</v>
      </c>
      <c r="G1710" s="25" t="n">
        <v>81.99</v>
      </c>
      <c r="H1710" s="25" t="n">
        <v>88.208</v>
      </c>
      <c r="I1710" s="25" t="n">
        <v>3.473</v>
      </c>
      <c r="J1710" s="25" t="n">
        <v>27530.055</v>
      </c>
      <c r="K1710" s="25" t="n">
        <v>591068</v>
      </c>
      <c r="L1710" s="25" t="n">
        <v>647</v>
      </c>
      <c r="M1710" s="25" t="n">
        <v>16.209</v>
      </c>
      <c r="N1710" s="25" t="n">
        <v>288849</v>
      </c>
      <c r="O1710" s="25" t="n">
        <v>18953.3</v>
      </c>
      <c r="P1710" s="25" t="n">
        <v>4948991</v>
      </c>
      <c r="Q1710" s="25" t="n">
        <v>990000</v>
      </c>
      <c r="R1710" s="25" t="n">
        <v>10582</v>
      </c>
      <c r="S1710" s="25" t="n">
        <v>17.063</v>
      </c>
      <c r="T1710" s="25" t="n">
        <v>159</v>
      </c>
      <c r="U1710" s="25" t="n">
        <v>12</v>
      </c>
      <c r="V1710" s="25" t="n">
        <v>93.8</v>
      </c>
      <c r="W1710" s="25" t="n">
        <v>123.66794</v>
      </c>
      <c r="X1710" s="25" t="n">
        <v>2.5</v>
      </c>
      <c r="Y1710" s="25" t="n">
        <v>3.67345714569092</v>
      </c>
      <c r="Z1710" s="25" t="n">
        <v>79.7110595703125</v>
      </c>
      <c r="AA1710" s="25" t="n">
        <v>334350</v>
      </c>
      <c r="AB1710" s="26" t="n">
        <v>29.36</v>
      </c>
      <c r="AC1710" s="27" t="n">
        <v>0</v>
      </c>
      <c r="AD1710" s="28" t="n">
        <v>86.5</v>
      </c>
      <c r="AE1710" s="28" t="n">
        <v>8.6</v>
      </c>
      <c r="AF1710" s="27"/>
      <c r="AG1710" s="29" t="n">
        <f aca="false">6753.47943187+0.36116788*I1710+0.01252571*N1710-22.85359542*V1710+0.00407811*AA1710-0.00067349*E1710</f>
        <v>9446.47407381124</v>
      </c>
      <c r="AH1710" s="29" t="n">
        <f aca="false">A1710*'Simple Linear Regression'!$B$18+'Simple Linear Regression'!$B$17</f>
        <v>9343.17672333263</v>
      </c>
      <c r="AI1710" s="29" t="n">
        <f aca="false">7491.3971+0.0137554*N1710-0.00058829*E1710-34.3283*V1710+0.30565*L1710+54.6031*M1710</f>
        <v>9199.7943625</v>
      </c>
      <c r="AJ1710" s="29" t="n">
        <f aca="false">7491.3971-0.00058829*E1710+0.30565*L1710+54.6031*M1710+0.0137554*N1710-34.3283*V1710</f>
        <v>9199.7943625</v>
      </c>
      <c r="AK1710" s="30" t="n">
        <f aca="false">11611.58410651-152.38769329*I984+0.00324611*N984-2.92151591*V984-0.00770426*AA984-0.00077781*E984</f>
        <v>9034.98040633959</v>
      </c>
      <c r="AL1710" s="29" t="n">
        <f aca="false">2192.59+2373.87*I1710+0.0316653*N1710-15.7623*V1710+0.00202406*AA1710-0.000740146*E1710-0.00963493*(I1710*N1710)</f>
        <v>8955.66223138539</v>
      </c>
      <c r="AM1710" s="30" t="n">
        <f aca="false">5205.907083+122.0638992*I1710+13.609808*(N1710/1000)-1.245906883*AD1710+0.7746840854*AE1710-134.2474226*AC1710-1547.125689*IF(AND(B1710&gt;=DATE(2020,3,20),B1710&lt;=DATE(2020,6,26)),1,0)</f>
        <v>9459.90577366854</v>
      </c>
      <c r="AN1710" s="30" t="n">
        <f aca="false">IF(ISNUMBER(C1711),C1711,AN1711)-0.8328750492*(AD1712-AD1711)+3.274150872*(AE1712-AE1711)+0.7954612886*((IF(ISNUMBER(C1711),C1711,AN1711)-IF(ISNUMBER(C1710),C1710,AN1710))-(-0.8328750492*(AD1711-AD1710)+3.274150872*(AE1711-AE1710)))-1.394571582*AO1711+0.4181414112*AO1710</f>
        <v>8455.61332271248</v>
      </c>
      <c r="AP1710" s="31" t="n">
        <f aca="false">AQ1710+AR1709+'ARIMAX(1,1,1) Model'!$C$19*(AR1709-AR1708)+'ARIMAX(1,1,1) Model'!$C$20*AS1709</f>
        <v>8746.54407973487</v>
      </c>
      <c r="AQ1710" s="31" t="n">
        <f aca="false">'ARIMAX(1,1,1) Model'!$C$6*I1710+'ARIMAX(1,1,1) Model'!$C$7*N1710/1000+'ARIMAX(1,1,1) Model'!$C$8*AD1710+'ARIMAX(1,1,1) Model'!$C$9*AE1710+'ARIMAX(1,1,1) Model'!$C$10*AC1710+'ARIMAX(1,1,1) Model'!$C$11*IF(AND(B1710&gt;='ARIMAX(1,1,1) Model'!$C$25,B1710&lt;='ARIMAX(1,1,1) Model'!$C$26),1,0)+'ARIMAX(1,1,1) Model'!$C$12*E1710/1000+'ARIMAX(1,1,1) Model'!$C$13*V1710+'ARIMAX(1,1,1) Model'!$C$14*A1710+'ARIMAX(1,1,1) Model'!$C$15*SIN(2*PI()*A1710/'ARIMAX(1,1,1) Model'!$C$24)+'ARIMAX(1,1,1) Model'!$C$16*COS(2*PI()*A1710/'ARIMAX(1,1,1) Model'!$C$24)+'ARIMAX(1,1,1) Model'!$C$17*SIN(4*PI()*A1710/'ARIMAX(1,1,1) Model'!$C$24)+'ARIMAX(1,1,1) Model'!$C$18*COS(4*PI()*A1710/'ARIMAX(1,1,1) Model'!$C$24)</f>
        <v>2756.33417907565</v>
      </c>
      <c r="AR1710" s="31" t="n">
        <f aca="false">IF(ISNUMBER(C1710),C1710,AP1710)-AQ1710</f>
        <v>6735.66582092436</v>
      </c>
      <c r="AS1710" s="31" t="n">
        <f aca="false">IF(ISNUMBER(C1710),C1710-AP1710,0)</f>
        <v>745.455920265134</v>
      </c>
      <c r="AT1710" s="32"/>
      <c r="AU1710" s="33"/>
      <c r="AV1710" s="33"/>
      <c r="AW1710" s="31"/>
      <c r="AX1710" s="31"/>
    </row>
    <row r="1711" customFormat="false" ht="16.5" hidden="false" customHeight="true" outlineLevel="0" collapsed="false">
      <c r="A1711" s="23" t="n">
        <v>1710</v>
      </c>
      <c r="B1711" s="24" t="n">
        <v>45240</v>
      </c>
      <c r="C1711" s="34" t="n">
        <v>8949</v>
      </c>
      <c r="D1711" s="25" t="n">
        <v>4377.946</v>
      </c>
      <c r="E1711" s="25" t="n">
        <v>216000</v>
      </c>
      <c r="F1711" s="25" t="n">
        <v>2383703.42857143</v>
      </c>
      <c r="G1711" s="25" t="n">
        <v>77.9225</v>
      </c>
      <c r="H1711" s="25" t="n">
        <v>83.52</v>
      </c>
      <c r="I1711" s="25" t="n">
        <v>3.396</v>
      </c>
      <c r="J1711" s="25" t="n">
        <v>28074.846</v>
      </c>
      <c r="K1711" s="25" t="n">
        <v>562975</v>
      </c>
      <c r="L1711" s="25" t="n">
        <v>631</v>
      </c>
      <c r="M1711" s="25" t="n">
        <v>16.209</v>
      </c>
      <c r="N1711" s="25" t="n">
        <v>288849</v>
      </c>
      <c r="O1711" s="25" t="n">
        <v>19048.1</v>
      </c>
      <c r="P1711" s="25" t="n">
        <v>4948991</v>
      </c>
      <c r="Q1711" s="25" t="n">
        <v>990000</v>
      </c>
      <c r="R1711" s="25" t="n">
        <v>10582</v>
      </c>
      <c r="S1711" s="25" t="n">
        <v>17.063</v>
      </c>
      <c r="T1711" s="25" t="n">
        <v>160.7</v>
      </c>
      <c r="U1711" s="25" t="n">
        <v>12</v>
      </c>
      <c r="V1711" s="25" t="n">
        <v>94.1</v>
      </c>
      <c r="W1711" s="25" t="n">
        <v>123.13488</v>
      </c>
      <c r="X1711" s="25" t="n">
        <v>2.5</v>
      </c>
      <c r="Y1711" s="25" t="n">
        <v>3.67345714569092</v>
      </c>
      <c r="Z1711" s="25" t="n">
        <v>79.7110595703125</v>
      </c>
      <c r="AA1711" s="25" t="n">
        <v>334350</v>
      </c>
      <c r="AB1711" s="26" t="n">
        <v>28.05</v>
      </c>
      <c r="AC1711" s="27" t="n">
        <v>0</v>
      </c>
      <c r="AD1711" s="28" t="n">
        <v>58.4</v>
      </c>
      <c r="AE1711" s="28" t="n">
        <v>8.5</v>
      </c>
      <c r="AF1711" s="27"/>
      <c r="AG1711" s="29" t="n">
        <f aca="false">6753.47943187+0.36116788*I1711+0.01252571*N1711-22.85359542*V1711+0.00407811*AA1711-0.00067349*E1711</f>
        <v>9440.26367525848</v>
      </c>
      <c r="AH1711" s="29" t="n">
        <f aca="false">A1711*'Simple Linear Regression'!$B$18+'Simple Linear Regression'!$B$17</f>
        <v>9344.02976041654</v>
      </c>
      <c r="AI1711" s="29" t="n">
        <f aca="false">7491.3971+0.0137554*N1711-0.00058829*E1711-34.3283*V1711+0.30565*L1711+54.6031*M1711</f>
        <v>9185.1937625</v>
      </c>
      <c r="AJ1711" s="29" t="n">
        <f aca="false">7491.3971-0.00058829*E1711+0.30565*L1711+54.6031*M1711+0.0137554*N1711-34.3283*V1711</f>
        <v>9185.1937625</v>
      </c>
      <c r="AK1711" s="30" t="n">
        <f aca="false">11611.58410651-152.38769329*I985+0.00324611*N985-2.92151591*V985-0.00770426*AA985-0.00077781*E985</f>
        <v>9014.76943514514</v>
      </c>
      <c r="AL1711" s="29" t="n">
        <f aca="false">2192.59+2373.87*I1711+0.0316653*N1711-15.7623*V1711+0.00202406*AA1711-0.000740146*E1711-0.00963493*(I1711*N1711)</f>
        <v>8983.17976934428</v>
      </c>
      <c r="AM1711" s="30" t="n">
        <f aca="false">5205.907083+122.0638992*I1711+13.609808*(N1711/1000)-1.245906883*AD1711+0.7746840854*AE1711-134.2474226*AC1711-1547.125689*IF(AND(B1711&gt;=DATE(2020,3,20),B1711&lt;=DATE(2020,6,26)),1,0)</f>
        <v>9485.4393684339</v>
      </c>
      <c r="AN1711" s="30" t="n">
        <f aca="false">IF(ISNUMBER(C1712),C1712,AN1712)-0.8328750492*(AD1713-AD1712)+3.274150872*(AE1713-AE1712)+0.7954612886*((IF(ISNUMBER(C1712),C1712,AN1712)-IF(ISNUMBER(C1711),C1711,AN1711))-(-0.8328750492*(AD1712-AD1711)+3.274150872*(AE1712-AE1711)))-1.394571582*AO1712+0.4181414112*AO1711</f>
        <v>8126.90941639295</v>
      </c>
      <c r="AP1711" s="31" t="n">
        <f aca="false">AQ1711+AR1710+'ARIMAX(1,1,1) Model'!$C$19*(AR1710-AR1709)+'ARIMAX(1,1,1) Model'!$C$20*AS1710</f>
        <v>8888.85889392741</v>
      </c>
      <c r="AQ1711" s="31" t="n">
        <f aca="false">'ARIMAX(1,1,1) Model'!$C$6*I1711+'ARIMAX(1,1,1) Model'!$C$7*N1711/1000+'ARIMAX(1,1,1) Model'!$C$8*AD1711+'ARIMAX(1,1,1) Model'!$C$9*AE1711+'ARIMAX(1,1,1) Model'!$C$10*AC1711+'ARIMAX(1,1,1) Model'!$C$11*IF(AND(B1711&gt;='ARIMAX(1,1,1) Model'!$C$25,B1711&lt;='ARIMAX(1,1,1) Model'!$C$26),1,0)+'ARIMAX(1,1,1) Model'!$C$12*E1711/1000+'ARIMAX(1,1,1) Model'!$C$13*V1711+'ARIMAX(1,1,1) Model'!$C$14*A1711+'ARIMAX(1,1,1) Model'!$C$15*SIN(2*PI()*A1711/'ARIMAX(1,1,1) Model'!$C$24)+'ARIMAX(1,1,1) Model'!$C$16*COS(2*PI()*A1711/'ARIMAX(1,1,1) Model'!$C$24)+'ARIMAX(1,1,1) Model'!$C$17*SIN(4*PI()*A1711/'ARIMAX(1,1,1) Model'!$C$24)+'ARIMAX(1,1,1) Model'!$C$18*COS(4*PI()*A1711/'ARIMAX(1,1,1) Model'!$C$24)</f>
        <v>2747.41857102408</v>
      </c>
      <c r="AR1711" s="31" t="n">
        <f aca="false">IF(ISNUMBER(C1711),C1711,AP1711)-AQ1711</f>
        <v>6201.58142897592</v>
      </c>
      <c r="AS1711" s="31" t="n">
        <f aca="false">IF(ISNUMBER(C1711),C1711-AP1711,0)</f>
        <v>60.141106072595</v>
      </c>
      <c r="AT1711" s="32"/>
      <c r="AU1711" s="33"/>
      <c r="AV1711" s="33"/>
      <c r="AW1711" s="31"/>
      <c r="AX1711" s="31"/>
    </row>
    <row r="1712" customFormat="false" ht="16.5" hidden="false" customHeight="true" outlineLevel="0" collapsed="false">
      <c r="A1712" s="23" t="n">
        <v>1711</v>
      </c>
      <c r="B1712" s="24" t="n">
        <v>45247</v>
      </c>
      <c r="C1712" s="34" t="n">
        <v>8480</v>
      </c>
      <c r="D1712" s="25" t="n">
        <v>4486.478</v>
      </c>
      <c r="E1712" s="25" t="n">
        <v>230000</v>
      </c>
      <c r="F1712" s="25" t="n">
        <v>2392212.14285714</v>
      </c>
      <c r="G1712" s="25" t="n">
        <v>76.976</v>
      </c>
      <c r="H1712" s="25" t="n">
        <v>81.928</v>
      </c>
      <c r="I1712" s="25" t="n">
        <v>3.349</v>
      </c>
      <c r="J1712" s="25" t="n">
        <v>28074.846</v>
      </c>
      <c r="K1712" s="25" t="n">
        <v>562975</v>
      </c>
      <c r="L1712" s="25" t="n">
        <v>631</v>
      </c>
      <c r="M1712" s="25" t="n">
        <v>15.738</v>
      </c>
      <c r="N1712" s="25" t="n">
        <v>273125</v>
      </c>
      <c r="O1712" s="25" t="n">
        <v>19048.1</v>
      </c>
      <c r="P1712" s="25" t="n">
        <v>4948991</v>
      </c>
      <c r="Q1712" s="25" t="n">
        <v>990000</v>
      </c>
      <c r="R1712" s="25" t="n">
        <v>10582</v>
      </c>
      <c r="S1712" s="25" t="n">
        <v>17.063</v>
      </c>
      <c r="T1712" s="25" t="n">
        <v>160.7</v>
      </c>
      <c r="U1712" s="25" t="n">
        <v>12</v>
      </c>
      <c r="V1712" s="25" t="n">
        <v>94.1</v>
      </c>
      <c r="W1712" s="25" t="n">
        <v>121.9867</v>
      </c>
      <c r="X1712" s="25" t="n">
        <v>2.5</v>
      </c>
      <c r="Y1712" s="25" t="n">
        <v>3.57241702079773</v>
      </c>
      <c r="Z1712" s="25" t="n">
        <v>79.7110595703125</v>
      </c>
      <c r="AA1712" s="25" t="n">
        <v>334350</v>
      </c>
      <c r="AB1712" s="26" t="n">
        <v>28.05</v>
      </c>
      <c r="AC1712" s="27" t="n">
        <v>0</v>
      </c>
      <c r="AD1712" s="28" t="n">
        <v>78.3</v>
      </c>
      <c r="AE1712" s="28" t="n">
        <v>0.4</v>
      </c>
      <c r="AF1712" s="27"/>
      <c r="AG1712" s="29" t="n">
        <f aca="false">6753.47943187+0.36116788*I1712+0.01252571*N1712-22.85359542*V1712+0.00407811*AA1712-0.00067349*E1712</f>
        <v>9233.86357632812</v>
      </c>
      <c r="AH1712" s="29" t="n">
        <f aca="false">A1712*'Simple Linear Regression'!$B$18+'Simple Linear Regression'!$B$17</f>
        <v>9344.88279750044</v>
      </c>
      <c r="AI1712" s="29" t="n">
        <f aca="false">7491.3971+0.0137554*N1712-0.00058829*E1712-34.3283*V1712+0.30565*L1712+54.6031*M1712</f>
        <v>8934.9497328</v>
      </c>
      <c r="AJ1712" s="29" t="n">
        <f aca="false">7491.3971-0.00058829*E1712+0.30565*L1712+54.6031*M1712+0.0137554*N1712-34.3283*V1712</f>
        <v>8934.9497328</v>
      </c>
      <c r="AK1712" s="30" t="n">
        <f aca="false">11611.58410651-152.38769329*I986+0.00324611*N986-2.92151591*V986-0.00770426*AA986-0.00077781*E986</f>
        <v>9052.56211470029</v>
      </c>
      <c r="AL1712" s="29" t="n">
        <f aca="false">2192.59+2373.87*I1712+0.0316653*N1712-15.7623*V1712+0.00202406*AA1712-0.000740146*E1712-0.00963493*(I1712*N1712)</f>
        <v>9001.51582531875</v>
      </c>
      <c r="AM1712" s="30" t="n">
        <f aca="false">5205.907083+122.0638992*I1712+13.609808*(N1712/1000)-1.245906883*AD1712+0.7746840854*AE1712-134.2474226*AC1712-1547.125689*IF(AND(B1712&gt;=DATE(2020,3,20),B1712&lt;=DATE(2020,6,26)),1,0)</f>
        <v>9234.63325611606</v>
      </c>
      <c r="AN1712" s="30" t="n">
        <f aca="false">IF(ISNUMBER(C1713),C1713,AN1713)-0.8328750492*(AD1714-AD1713)+3.274150872*(AE1714-AE1713)+0.7954612886*((IF(ISNUMBER(C1713),C1713,AN1713)-IF(ISNUMBER(C1712),C1712,AN1712))-(-0.8328750492*(AD1713-AD1712)+3.274150872*(AE1713-AE1712)))-1.394571582*AO1713+0.4181414112*AO1712</f>
        <v>7961.1462079595</v>
      </c>
      <c r="AP1712" s="31" t="n">
        <f aca="false">AQ1712+AR1711+'ARIMAX(1,1,1) Model'!$C$19*(AR1711-AR1710)+'ARIMAX(1,1,1) Model'!$C$20*AS1711</f>
        <v>8801.40783832428</v>
      </c>
      <c r="AQ1712" s="31" t="n">
        <f aca="false">'ARIMAX(1,1,1) Model'!$C$6*I1712+'ARIMAX(1,1,1) Model'!$C$7*N1712/1000+'ARIMAX(1,1,1) Model'!$C$8*AD1712+'ARIMAX(1,1,1) Model'!$C$9*AE1712+'ARIMAX(1,1,1) Model'!$C$10*AC1712+'ARIMAX(1,1,1) Model'!$C$11*IF(AND(B1712&gt;='ARIMAX(1,1,1) Model'!$C$25,B1712&lt;='ARIMAX(1,1,1) Model'!$C$26),1,0)+'ARIMAX(1,1,1) Model'!$C$12*E1712/1000+'ARIMAX(1,1,1) Model'!$C$13*V1712+'ARIMAX(1,1,1) Model'!$C$14*A1712+'ARIMAX(1,1,1) Model'!$C$15*SIN(2*PI()*A1712/'ARIMAX(1,1,1) Model'!$C$24)+'ARIMAX(1,1,1) Model'!$C$16*COS(2*PI()*A1712/'ARIMAX(1,1,1) Model'!$C$24)+'ARIMAX(1,1,1) Model'!$C$17*SIN(4*PI()*A1712/'ARIMAX(1,1,1) Model'!$C$24)+'ARIMAX(1,1,1) Model'!$C$18*COS(4*PI()*A1712/'ARIMAX(1,1,1) Model'!$C$24)</f>
        <v>2706.04855476177</v>
      </c>
      <c r="AR1712" s="31" t="n">
        <f aca="false">IF(ISNUMBER(C1712),C1712,AP1712)-AQ1712</f>
        <v>5773.95144523823</v>
      </c>
      <c r="AS1712" s="31" t="n">
        <f aca="false">IF(ISNUMBER(C1712),C1712-AP1712,0)</f>
        <v>-321.407838324278</v>
      </c>
      <c r="AT1712" s="32"/>
      <c r="AU1712" s="33"/>
      <c r="AV1712" s="33"/>
      <c r="AW1712" s="31"/>
      <c r="AX1712" s="31"/>
    </row>
    <row r="1713" customFormat="false" ht="16.5" hidden="false" customHeight="true" outlineLevel="0" collapsed="false">
      <c r="A1713" s="23" t="n">
        <v>1712</v>
      </c>
      <c r="B1713" s="24" t="n">
        <v>45254</v>
      </c>
      <c r="C1713" s="34" t="n">
        <v>8206</v>
      </c>
      <c r="D1713" s="25" t="n">
        <v>4550.3825</v>
      </c>
      <c r="E1713" s="25" t="n">
        <v>213000</v>
      </c>
      <c r="F1713" s="25" t="n">
        <v>2379493</v>
      </c>
      <c r="G1713" s="25" t="n">
        <v>77.02</v>
      </c>
      <c r="H1713" s="25" t="n">
        <v>81.62</v>
      </c>
      <c r="I1713" s="25" t="n">
        <v>3.289</v>
      </c>
      <c r="J1713" s="25" t="n">
        <v>28074.846</v>
      </c>
      <c r="K1713" s="25" t="n">
        <v>562975</v>
      </c>
      <c r="L1713" s="25" t="n">
        <v>631</v>
      </c>
      <c r="M1713" s="25" t="n">
        <v>15.738</v>
      </c>
      <c r="N1713" s="25" t="n">
        <v>273125</v>
      </c>
      <c r="O1713" s="25" t="n">
        <v>19048.1</v>
      </c>
      <c r="P1713" s="25" t="n">
        <v>4948991</v>
      </c>
      <c r="Q1713" s="25" t="n">
        <v>990000</v>
      </c>
      <c r="R1713" s="25" t="n">
        <v>10582</v>
      </c>
      <c r="S1713" s="25" t="n">
        <v>17.291</v>
      </c>
      <c r="T1713" s="25" t="n">
        <v>160.7</v>
      </c>
      <c r="U1713" s="25" t="n">
        <v>12</v>
      </c>
      <c r="V1713" s="25" t="n">
        <v>94.1</v>
      </c>
      <c r="W1713" s="25" t="n">
        <v>121.37488</v>
      </c>
      <c r="X1713" s="25" t="n">
        <v>2.5</v>
      </c>
      <c r="Y1713" s="25" t="n">
        <v>3.57241702079773</v>
      </c>
      <c r="Z1713" s="25" t="n">
        <v>79.7110595703125</v>
      </c>
      <c r="AA1713" s="25" t="n">
        <v>334350</v>
      </c>
      <c r="AB1713" s="26" t="n">
        <v>28.05</v>
      </c>
      <c r="AC1713" s="27" t="n">
        <v>1</v>
      </c>
      <c r="AD1713" s="28" t="n">
        <v>99.4</v>
      </c>
      <c r="AE1713" s="28" t="n">
        <v>1.4</v>
      </c>
      <c r="AF1713" s="27"/>
      <c r="AG1713" s="29" t="n">
        <f aca="false">6753.47943187+0.36116788*I1713+0.01252571*N1713-22.85359542*V1713+0.00407811*AA1713-0.00067349*E1713</f>
        <v>9245.29123625532</v>
      </c>
      <c r="AH1713" s="29" t="n">
        <f aca="false">A1713*'Simple Linear Regression'!$B$18+'Simple Linear Regression'!$B$17</f>
        <v>9345.73583458434</v>
      </c>
      <c r="AI1713" s="29" t="n">
        <f aca="false">7491.3971+0.0137554*N1713-0.00058829*E1713-34.3283*V1713+0.30565*L1713+54.6031*M1713</f>
        <v>8944.9506628</v>
      </c>
      <c r="AJ1713" s="29" t="n">
        <f aca="false">7491.3971-0.00058829*E1713+0.30565*L1713+54.6031*M1713+0.0137554*N1713-34.3283*V1713</f>
        <v>8944.9506628</v>
      </c>
      <c r="AK1713" s="30" t="n">
        <f aca="false">11611.58410651-152.38769329*I987+0.00324611*N987-2.92151591*V987-0.00770426*AA987-0.00077781*E987</f>
        <v>9068.86438163319</v>
      </c>
      <c r="AL1713" s="29" t="n">
        <f aca="false">2192.59+2373.87*I1713+0.0316653*N1713-15.7623*V1713+0.00202406*AA1713-0.000740146*E1713-0.00963493*(I1713*N1713)</f>
        <v>9029.55852269375</v>
      </c>
      <c r="AM1713" s="30" t="n">
        <f aca="false">5205.907083+122.0638992*I1713+13.609808*(N1713/1000)-1.245906883*AD1713+0.7746840854*AE1713-134.2474226*AC1713-1547.125689*IF(AND(B1713&gt;=DATE(2020,3,20),B1713&lt;=DATE(2020,6,26)),1,0)</f>
        <v>9067.54804841816</v>
      </c>
      <c r="AN1713" s="30" t="n">
        <f aca="false">IF(ISNUMBER(C1714),C1714,AN1714)-0.8328750492*(AD1715-AD1714)+3.274150872*(AE1715-AE1714)+0.7954612886*((IF(ISNUMBER(C1714),C1714,AN1714)-IF(ISNUMBER(C1713),C1713,AN1713))-(-0.8328750492*(AD1714-AD1713)+3.274150872*(AE1714-AE1713)))-1.394571582*AO1714+0.4181414112*AO1713</f>
        <v>8731.49264440839</v>
      </c>
      <c r="AP1713" s="31" t="n">
        <f aca="false">AQ1713+AR1712+'ARIMAX(1,1,1) Model'!$C$19*(AR1712-AR1711)+'ARIMAX(1,1,1) Model'!$C$20*AS1712</f>
        <v>8638.06402039232</v>
      </c>
      <c r="AQ1713" s="31" t="n">
        <f aca="false">'ARIMAX(1,1,1) Model'!$C$6*I1713+'ARIMAX(1,1,1) Model'!$C$7*N1713/1000+'ARIMAX(1,1,1) Model'!$C$8*AD1713+'ARIMAX(1,1,1) Model'!$C$9*AE1713+'ARIMAX(1,1,1) Model'!$C$10*AC1713+'ARIMAX(1,1,1) Model'!$C$11*IF(AND(B1713&gt;='ARIMAX(1,1,1) Model'!$C$25,B1713&lt;='ARIMAX(1,1,1) Model'!$C$26),1,0)+'ARIMAX(1,1,1) Model'!$C$12*E1713/1000+'ARIMAX(1,1,1) Model'!$C$13*V1713+'ARIMAX(1,1,1) Model'!$C$14*A1713+'ARIMAX(1,1,1) Model'!$C$15*SIN(2*PI()*A1713/'ARIMAX(1,1,1) Model'!$C$24)+'ARIMAX(1,1,1) Model'!$C$16*COS(2*PI()*A1713/'ARIMAX(1,1,1) Model'!$C$24)+'ARIMAX(1,1,1) Model'!$C$17*SIN(4*PI()*A1713/'ARIMAX(1,1,1) Model'!$C$24)+'ARIMAX(1,1,1) Model'!$C$18*COS(4*PI()*A1713/'ARIMAX(1,1,1) Model'!$C$24)</f>
        <v>2616.52614211724</v>
      </c>
      <c r="AR1713" s="31" t="n">
        <f aca="false">IF(ISNUMBER(C1713),C1713,AP1713)-AQ1713</f>
        <v>5589.47385788276</v>
      </c>
      <c r="AS1713" s="31" t="n">
        <f aca="false">IF(ISNUMBER(C1713),C1713-AP1713,0)</f>
        <v>-432.064020392323</v>
      </c>
      <c r="AT1713" s="32"/>
      <c r="AU1713" s="33"/>
      <c r="AV1713" s="33"/>
      <c r="AW1713" s="31"/>
      <c r="AX1713" s="31"/>
    </row>
    <row r="1714" customFormat="false" ht="16.5" hidden="false" customHeight="true" outlineLevel="0" collapsed="false">
      <c r="A1714" s="23" t="n">
        <v>1713</v>
      </c>
      <c r="B1714" s="24" t="n">
        <v>45261</v>
      </c>
      <c r="C1714" s="34" t="n">
        <v>8466</v>
      </c>
      <c r="D1714" s="25" t="n">
        <v>4563.666</v>
      </c>
      <c r="E1714" s="25" t="n">
        <v>213000</v>
      </c>
      <c r="F1714" s="25" t="n">
        <v>2407562.14285714</v>
      </c>
      <c r="G1714" s="25" t="n">
        <v>75.494</v>
      </c>
      <c r="H1714" s="25" t="n">
        <v>80.914</v>
      </c>
      <c r="I1714" s="25" t="n">
        <v>3.238</v>
      </c>
      <c r="J1714" s="25" t="n">
        <v>28074.846</v>
      </c>
      <c r="K1714" s="25" t="n">
        <v>562975</v>
      </c>
      <c r="L1714" s="25" t="n">
        <v>631</v>
      </c>
      <c r="M1714" s="25" t="n">
        <v>15.738</v>
      </c>
      <c r="N1714" s="25" t="n">
        <v>273125</v>
      </c>
      <c r="O1714" s="25" t="n">
        <v>19048.1</v>
      </c>
      <c r="P1714" s="25" t="n">
        <v>4948991</v>
      </c>
      <c r="Q1714" s="25" t="n">
        <v>990000</v>
      </c>
      <c r="R1714" s="25" t="n">
        <v>10582</v>
      </c>
      <c r="S1714" s="25" t="n">
        <v>17.291</v>
      </c>
      <c r="T1714" s="25" t="n">
        <v>160.7</v>
      </c>
      <c r="U1714" s="25" t="n">
        <v>12</v>
      </c>
      <c r="V1714" s="25" t="n">
        <v>94.1</v>
      </c>
      <c r="W1714" s="25" t="n">
        <v>120.342025</v>
      </c>
      <c r="X1714" s="25" t="n">
        <v>2.5</v>
      </c>
      <c r="Y1714" s="25" t="n">
        <v>3.57241702079773</v>
      </c>
      <c r="Z1714" s="25" t="n">
        <v>79.7110595703125</v>
      </c>
      <c r="AA1714" s="25" t="n">
        <v>334350</v>
      </c>
      <c r="AB1714" s="26" t="n">
        <v>28.05</v>
      </c>
      <c r="AC1714" s="27" t="n">
        <v>0</v>
      </c>
      <c r="AD1714" s="28" t="n">
        <v>142.6</v>
      </c>
      <c r="AE1714" s="28" t="n">
        <v>0.7</v>
      </c>
      <c r="AF1714" s="27"/>
      <c r="AG1714" s="29" t="n">
        <f aca="false">6753.47943187+0.36116788*I1714+0.01252571*N1714-22.85359542*V1714+0.00407811*AA1714-0.00067349*E1714</f>
        <v>9245.27281669344</v>
      </c>
      <c r="AH1714" s="29" t="n">
        <f aca="false">A1714*'Simple Linear Regression'!$B$18+'Simple Linear Regression'!$B$17</f>
        <v>9346.58887166825</v>
      </c>
      <c r="AI1714" s="29" t="n">
        <f aca="false">7491.3971+0.0137554*N1714-0.00058829*E1714-34.3283*V1714+0.30565*L1714+54.6031*M1714</f>
        <v>8944.9506628</v>
      </c>
      <c r="AJ1714" s="29" t="n">
        <f aca="false">7491.3971-0.00058829*E1714+0.30565*L1714+54.6031*M1714+0.0137554*N1714-34.3283*V1714</f>
        <v>8944.9506628</v>
      </c>
      <c r="AK1714" s="30" t="n">
        <f aca="false">11611.58410651-152.38769329*I988+0.00324611*N988-2.92151591*V988-0.00770426*AA988-0.00077781*E988</f>
        <v>9074.67731315397</v>
      </c>
      <c r="AL1714" s="29" t="n">
        <f aca="false">2192.59+2373.87*I1714+0.0316653*N1714-15.7623*V1714+0.00202406*AA1714-0.000740146*E1714-0.00963493*(I1714*N1714)</f>
        <v>9042.6997057625</v>
      </c>
      <c r="AM1714" s="30" t="n">
        <f aca="false">5205.907083+122.0638992*I1714+13.609808*(N1714/1000)-1.245906883*AD1714+0.7746840854*AE1714-134.2474226*AC1714-1547.125689*IF(AND(B1714&gt;=DATE(2020,3,20),B1714&lt;=DATE(2020,6,26)),1,0)</f>
        <v>9141.20475595358</v>
      </c>
      <c r="AN1714" s="30" t="n">
        <f aca="false">IF(ISNUMBER(C1715),C1715,AN1715)-0.8328750492*(AD1716-AD1715)+3.274150872*(AE1716-AE1715)+0.7954612886*((IF(ISNUMBER(C1715),C1715,AN1715)-IF(ISNUMBER(C1714),C1714,AN1714))-(-0.8328750492*(AD1715-AD1714)+3.274150872*(AE1715-AE1714)))-1.394571582*AO1715+0.4181414112*AO1714</f>
        <v>9136.05661215183</v>
      </c>
      <c r="AP1714" s="31" t="n">
        <f aca="false">AQ1714+AR1713+'ARIMAX(1,1,1) Model'!$C$19*(AR1713-AR1712)+'ARIMAX(1,1,1) Model'!$C$20*AS1713</f>
        <v>8698.28944825772</v>
      </c>
      <c r="AQ1714" s="31" t="n">
        <f aca="false">'ARIMAX(1,1,1) Model'!$C$6*I1714+'ARIMAX(1,1,1) Model'!$C$7*N1714/1000+'ARIMAX(1,1,1) Model'!$C$8*AD1714+'ARIMAX(1,1,1) Model'!$C$9*AE1714+'ARIMAX(1,1,1) Model'!$C$10*AC1714+'ARIMAX(1,1,1) Model'!$C$11*IF(AND(B1714&gt;='ARIMAX(1,1,1) Model'!$C$25,B1714&lt;='ARIMAX(1,1,1) Model'!$C$26),1,0)+'ARIMAX(1,1,1) Model'!$C$12*E1714/1000+'ARIMAX(1,1,1) Model'!$C$13*V1714+'ARIMAX(1,1,1) Model'!$C$14*A1714+'ARIMAX(1,1,1) Model'!$C$15*SIN(2*PI()*A1714/'ARIMAX(1,1,1) Model'!$C$24)+'ARIMAX(1,1,1) Model'!$C$16*COS(2*PI()*A1714/'ARIMAX(1,1,1) Model'!$C$24)+'ARIMAX(1,1,1) Model'!$C$17*SIN(4*PI()*A1714/'ARIMAX(1,1,1) Model'!$C$24)+'ARIMAX(1,1,1) Model'!$C$18*COS(4*PI()*A1714/'ARIMAX(1,1,1) Model'!$C$24)</f>
        <v>2737.91430194281</v>
      </c>
      <c r="AR1714" s="31" t="n">
        <f aca="false">IF(ISNUMBER(C1714),C1714,AP1714)-AQ1714</f>
        <v>5728.08569805719</v>
      </c>
      <c r="AS1714" s="31" t="n">
        <f aca="false">IF(ISNUMBER(C1714),C1714-AP1714,0)</f>
        <v>-232.289448257719</v>
      </c>
      <c r="AT1714" s="32"/>
      <c r="AU1714" s="33"/>
      <c r="AV1714" s="33"/>
      <c r="AW1714" s="31"/>
      <c r="AX1714" s="31"/>
    </row>
    <row r="1715" customFormat="false" ht="16.5" hidden="false" customHeight="true" outlineLevel="0" collapsed="false">
      <c r="A1715" s="23" t="n">
        <v>1714</v>
      </c>
      <c r="B1715" s="24" t="n">
        <v>45268</v>
      </c>
      <c r="C1715" s="34" t="n">
        <v>8859</v>
      </c>
      <c r="D1715" s="25" t="n">
        <v>4575.252</v>
      </c>
      <c r="E1715" s="25" t="n">
        <v>215000</v>
      </c>
      <c r="F1715" s="25" t="n">
        <v>2157600</v>
      </c>
      <c r="G1715" s="25" t="n">
        <v>70.706</v>
      </c>
      <c r="H1715" s="25" t="n">
        <v>75.982</v>
      </c>
      <c r="I1715" s="25" t="n">
        <v>3.231</v>
      </c>
      <c r="J1715" s="25" t="n">
        <v>28074.846</v>
      </c>
      <c r="K1715" s="25" t="n">
        <v>562975</v>
      </c>
      <c r="L1715" s="25" t="n">
        <v>623</v>
      </c>
      <c r="M1715" s="25" t="n">
        <v>15.738</v>
      </c>
      <c r="N1715" s="25" t="n">
        <v>273125</v>
      </c>
      <c r="O1715" s="25" t="n">
        <v>19109.4</v>
      </c>
      <c r="P1715" s="25" t="n">
        <v>4948991</v>
      </c>
      <c r="Q1715" s="25" t="n">
        <v>990000</v>
      </c>
      <c r="R1715" s="25" t="n">
        <v>10582</v>
      </c>
      <c r="S1715" s="25" t="n">
        <v>17.291</v>
      </c>
      <c r="T1715" s="25" t="n">
        <v>160.7</v>
      </c>
      <c r="U1715" s="25" t="n">
        <v>12</v>
      </c>
      <c r="V1715" s="25" t="n">
        <v>91.5</v>
      </c>
      <c r="W1715" s="25" t="n">
        <v>119.95302</v>
      </c>
      <c r="X1715" s="25" t="n">
        <v>2.5</v>
      </c>
      <c r="Y1715" s="25" t="n">
        <v>3.57241702079773</v>
      </c>
      <c r="Z1715" s="25" t="n">
        <v>79.7110595703125</v>
      </c>
      <c r="AA1715" s="25" t="n">
        <v>334350</v>
      </c>
      <c r="AB1715" s="26" t="n">
        <v>28.53</v>
      </c>
      <c r="AC1715" s="27" t="n">
        <v>0</v>
      </c>
      <c r="AD1715" s="28" t="n">
        <v>109.1</v>
      </c>
      <c r="AE1715" s="28" t="n">
        <v>0.8</v>
      </c>
      <c r="AF1715" s="27"/>
      <c r="AG1715" s="29" t="n">
        <f aca="false">6753.47943187+0.36116788*I1715+0.01252571*N1715-22.85359542*V1715+0.00407811*AA1715-0.00067349*E1715</f>
        <v>9303.34265661028</v>
      </c>
      <c r="AH1715" s="29" t="n">
        <f aca="false">A1715*'Simple Linear Regression'!$B$18+'Simple Linear Regression'!$B$17</f>
        <v>9347.44190875215</v>
      </c>
      <c r="AI1715" s="29" t="n">
        <f aca="false">7491.3971+0.0137554*N1715-0.00058829*E1715-34.3283*V1715+0.30565*L1715+54.6031*M1715</f>
        <v>9030.5824628</v>
      </c>
      <c r="AJ1715" s="29" t="n">
        <f aca="false">7491.3971-0.00058829*E1715+0.30565*L1715+54.6031*M1715+0.0137554*N1715-34.3283*V1715</f>
        <v>9030.5824628</v>
      </c>
      <c r="AK1715" s="30" t="n">
        <f aca="false">11611.58410651-152.38769329*I989+0.00324611*N989-2.92151591*V989-0.00770426*AA989-0.00077781*E989</f>
        <v>9085.10570103715</v>
      </c>
      <c r="AL1715" s="29" t="n">
        <f aca="false">2192.59+2373.87*I1715+0.0316653*N1715-15.7623*V1715+0.00202406*AA1715-0.000740146*E1715-0.00963493*(I1715*N1715)</f>
        <v>9084.00508555625</v>
      </c>
      <c r="AM1715" s="30" t="n">
        <f aca="false">5205.907083+122.0638992*I1715+13.609808*(N1715/1000)-1.245906883*AD1715+0.7746840854*AE1715-134.2474226*AC1715-1547.125689*IF(AND(B1715&gt;=DATE(2020,3,20),B1715&lt;=DATE(2020,6,26)),1,0)</f>
        <v>9182.16565764822</v>
      </c>
      <c r="AN1715" s="30" t="n">
        <f aca="false">IF(ISNUMBER(C1716),C1716,AN1716)-0.8328750492*(AD1717-AD1716)+3.274150872*(AE1717-AE1716)+0.7954612886*((IF(ISNUMBER(C1716),C1716,AN1716)-IF(ISNUMBER(C1715),C1715,AN1715))-(-0.8328750492*(AD1716-AD1715)+3.274150872*(AE1716-AE1715)))-1.394571582*AO1716+0.4181414112*AO1715</f>
        <v>8674.81221483917</v>
      </c>
      <c r="AP1715" s="31" t="n">
        <f aca="false">AQ1715+AR1714+'ARIMAX(1,1,1) Model'!$C$19*(AR1714-AR1713)+'ARIMAX(1,1,1) Model'!$C$20*AS1714</f>
        <v>8597.07684238681</v>
      </c>
      <c r="AQ1715" s="31" t="n">
        <f aca="false">'ARIMAX(1,1,1) Model'!$C$6*I1715+'ARIMAX(1,1,1) Model'!$C$7*N1715/1000+'ARIMAX(1,1,1) Model'!$C$8*AD1715+'ARIMAX(1,1,1) Model'!$C$9*AE1715+'ARIMAX(1,1,1) Model'!$C$10*AC1715+'ARIMAX(1,1,1) Model'!$C$11*IF(AND(B1715&gt;='ARIMAX(1,1,1) Model'!$C$25,B1715&lt;='ARIMAX(1,1,1) Model'!$C$26),1,0)+'ARIMAX(1,1,1) Model'!$C$12*E1715/1000+'ARIMAX(1,1,1) Model'!$C$13*V1715+'ARIMAX(1,1,1) Model'!$C$14*A1715+'ARIMAX(1,1,1) Model'!$C$15*SIN(2*PI()*A1715/'ARIMAX(1,1,1) Model'!$C$24)+'ARIMAX(1,1,1) Model'!$C$16*COS(2*PI()*A1715/'ARIMAX(1,1,1) Model'!$C$24)+'ARIMAX(1,1,1) Model'!$C$17*SIN(4*PI()*A1715/'ARIMAX(1,1,1) Model'!$C$24)+'ARIMAX(1,1,1) Model'!$C$18*COS(4*PI()*A1715/'ARIMAX(1,1,1) Model'!$C$24)</f>
        <v>2646.39220668042</v>
      </c>
      <c r="AR1715" s="31" t="n">
        <f aca="false">IF(ISNUMBER(C1715),C1715,AP1715)-AQ1715</f>
        <v>6212.60779331958</v>
      </c>
      <c r="AS1715" s="31" t="n">
        <f aca="false">IF(ISNUMBER(C1715),C1715-AP1715,0)</f>
        <v>261.923157613195</v>
      </c>
      <c r="AT1715" s="32"/>
      <c r="AU1715" s="33"/>
      <c r="AV1715" s="33"/>
      <c r="AW1715" s="31"/>
      <c r="AX1715" s="31"/>
    </row>
    <row r="1716" customFormat="false" ht="16.5" hidden="false" customHeight="true" outlineLevel="0" collapsed="false">
      <c r="A1716" s="23" t="n">
        <v>1715</v>
      </c>
      <c r="B1716" s="24" t="n">
        <v>45275</v>
      </c>
      <c r="C1716" s="34" t="n">
        <v>8754</v>
      </c>
      <c r="D1716" s="25" t="n">
        <v>4682.394</v>
      </c>
      <c r="E1716" s="25" t="n">
        <v>203000</v>
      </c>
      <c r="F1716" s="25" t="n">
        <v>2273987</v>
      </c>
      <c r="G1716" s="25" t="n">
        <v>70.114</v>
      </c>
      <c r="H1716" s="25" t="n">
        <v>75.578</v>
      </c>
      <c r="I1716" s="25" t="n">
        <v>3.136</v>
      </c>
      <c r="J1716" s="25" t="n">
        <v>28074.846</v>
      </c>
      <c r="K1716" s="25" t="n">
        <v>612854</v>
      </c>
      <c r="L1716" s="25" t="n">
        <v>623</v>
      </c>
      <c r="M1716" s="25" t="n">
        <v>15.738</v>
      </c>
      <c r="N1716" s="25" t="n">
        <v>273125</v>
      </c>
      <c r="O1716" s="25" t="n">
        <v>19109.4</v>
      </c>
      <c r="P1716" s="25" t="n">
        <v>4955830</v>
      </c>
      <c r="Q1716" s="25" t="n">
        <v>990000</v>
      </c>
      <c r="R1716" s="25" t="n">
        <v>10582</v>
      </c>
      <c r="S1716" s="25" t="n">
        <v>17.291</v>
      </c>
      <c r="T1716" s="25" t="n">
        <v>160.7</v>
      </c>
      <c r="U1716" s="25" t="n">
        <v>12</v>
      </c>
      <c r="V1716" s="25" t="n">
        <v>91.5</v>
      </c>
      <c r="W1716" s="25" t="n">
        <v>120.63188</v>
      </c>
      <c r="X1716" s="25" t="n">
        <v>2.5</v>
      </c>
      <c r="Y1716" s="25" t="n">
        <v>3.57241702079773</v>
      </c>
      <c r="Z1716" s="25" t="n">
        <v>79.7110595703125</v>
      </c>
      <c r="AA1716" s="25" t="n">
        <v>334350</v>
      </c>
      <c r="AB1716" s="26" t="n">
        <v>28.53</v>
      </c>
      <c r="AC1716" s="27" t="n">
        <v>0</v>
      </c>
      <c r="AD1716" s="28" t="n">
        <v>126.8</v>
      </c>
      <c r="AE1716" s="28" t="n">
        <v>1.3</v>
      </c>
      <c r="AF1716" s="27"/>
      <c r="AG1716" s="29" t="n">
        <f aca="false">6753.47943187+0.36116788*I1716+0.01252571*N1716-22.85359542*V1716+0.00407811*AA1716-0.00067349*E1716</f>
        <v>9311.39022566168</v>
      </c>
      <c r="AH1716" s="29" t="n">
        <f aca="false">A1716*'Simple Linear Regression'!$B$18+'Simple Linear Regression'!$B$17</f>
        <v>9348.29494583606</v>
      </c>
      <c r="AI1716" s="29" t="n">
        <f aca="false">7491.3971+0.0137554*N1716-0.00058829*E1716-34.3283*V1716+0.30565*L1716+54.6031*M1716</f>
        <v>9037.6419428</v>
      </c>
      <c r="AJ1716" s="29" t="n">
        <f aca="false">7491.3971-0.00058829*E1716+0.30565*L1716+54.6031*M1716+0.0137554*N1716-34.3283*V1716</f>
        <v>9037.6419428</v>
      </c>
      <c r="AK1716" s="30" t="n">
        <f aca="false">11611.58410651-152.38769329*I990+0.00324611*N990-2.92151591*V990-0.00770426*AA990-0.00077781*E990</f>
        <v>9013.37571546421</v>
      </c>
      <c r="AL1716" s="29" t="n">
        <f aca="false">2192.59+2373.87*I1716+0.0316653*N1716-15.7623*V1716+0.00202406*AA1716-0.000740146*E1716-0.00963493*(I1716*N1716)</f>
        <v>9117.3655119</v>
      </c>
      <c r="AM1716" s="30" t="n">
        <f aca="false">5205.907083+122.0638992*I1716+13.609808*(N1716/1000)-1.245906883*AD1716+0.7746840854*AE1716-134.2474226*AC1716-1547.125689*IF(AND(B1716&gt;=DATE(2020,3,20),B1716&lt;=DATE(2020,6,26)),1,0)</f>
        <v>9148.90437743782</v>
      </c>
      <c r="AN1716" s="30" t="n">
        <f aca="false">IF(ISNUMBER(C1717),C1717,AN1717)-0.8328750492*(AD1718-AD1717)+3.274150872*(AE1718-AE1717)+0.7954612886*((IF(ISNUMBER(C1717),C1717,AN1717)-IF(ISNUMBER(C1716),C1716,AN1716))-(-0.8328750492*(AD1717-AD1716)+3.274150872*(AE1717-AE1716)))-1.394571582*AO1717+0.4181414112*AO1716</f>
        <v>9515.73444389484</v>
      </c>
      <c r="AP1716" s="31" t="n">
        <f aca="false">AQ1716+AR1715+'ARIMAX(1,1,1) Model'!$C$19*(AR1715-AR1714)+'ARIMAX(1,1,1) Model'!$C$20*AS1715</f>
        <v>8683.03501184768</v>
      </c>
      <c r="AQ1716" s="31" t="n">
        <f aca="false">'ARIMAX(1,1,1) Model'!$C$6*I1716+'ARIMAX(1,1,1) Model'!$C$7*N1716/1000+'ARIMAX(1,1,1) Model'!$C$8*AD1716+'ARIMAX(1,1,1) Model'!$C$9*AE1716+'ARIMAX(1,1,1) Model'!$C$10*AC1716+'ARIMAX(1,1,1) Model'!$C$11*IF(AND(B1716&gt;='ARIMAX(1,1,1) Model'!$C$25,B1716&lt;='ARIMAX(1,1,1) Model'!$C$26),1,0)+'ARIMAX(1,1,1) Model'!$C$12*E1716/1000+'ARIMAX(1,1,1) Model'!$C$13*V1716+'ARIMAX(1,1,1) Model'!$C$14*A1716+'ARIMAX(1,1,1) Model'!$C$15*SIN(2*PI()*A1716/'ARIMAX(1,1,1) Model'!$C$24)+'ARIMAX(1,1,1) Model'!$C$16*COS(2*PI()*A1716/'ARIMAX(1,1,1) Model'!$C$24)+'ARIMAX(1,1,1) Model'!$C$17*SIN(4*PI()*A1716/'ARIMAX(1,1,1) Model'!$C$24)+'ARIMAX(1,1,1) Model'!$C$18*COS(4*PI()*A1716/'ARIMAX(1,1,1) Model'!$C$24)</f>
        <v>2658.92369145028</v>
      </c>
      <c r="AR1716" s="31" t="n">
        <f aca="false">IF(ISNUMBER(C1716),C1716,AP1716)-AQ1716</f>
        <v>6095.07630854972</v>
      </c>
      <c r="AS1716" s="31" t="n">
        <f aca="false">IF(ISNUMBER(C1716),C1716-AP1716,0)</f>
        <v>70.9649881523219</v>
      </c>
      <c r="AT1716" s="32"/>
      <c r="AU1716" s="33"/>
      <c r="AV1716" s="33"/>
      <c r="AW1716" s="31"/>
      <c r="AX1716" s="31"/>
    </row>
    <row r="1717" customFormat="false" ht="16.5" hidden="false" customHeight="true" outlineLevel="0" collapsed="false">
      <c r="A1717" s="23" t="n">
        <v>1716</v>
      </c>
      <c r="B1717" s="24" t="n">
        <v>45282</v>
      </c>
      <c r="C1717" s="34" t="n">
        <v>9168</v>
      </c>
      <c r="D1717" s="25" t="n">
        <v>4741.732</v>
      </c>
      <c r="E1717" s="25" t="n">
        <v>209000</v>
      </c>
      <c r="F1717" s="25" t="n">
        <v>2478060</v>
      </c>
      <c r="G1717" s="25" t="n">
        <v>73.228</v>
      </c>
      <c r="H1717" s="25" t="n">
        <v>80.154</v>
      </c>
      <c r="I1717" s="25" t="n">
        <v>3.053</v>
      </c>
      <c r="J1717" s="25" t="n">
        <v>28074.846</v>
      </c>
      <c r="K1717" s="25" t="n">
        <v>612854</v>
      </c>
      <c r="L1717" s="25" t="n">
        <v>623</v>
      </c>
      <c r="M1717" s="25" t="n">
        <v>15.782</v>
      </c>
      <c r="N1717" s="25" t="n">
        <v>280549</v>
      </c>
      <c r="O1717" s="25" t="n">
        <v>19109.4</v>
      </c>
      <c r="P1717" s="25" t="n">
        <v>4955830</v>
      </c>
      <c r="Q1717" s="25" t="n">
        <v>990000</v>
      </c>
      <c r="R1717" s="25" t="n">
        <v>10582</v>
      </c>
      <c r="S1717" s="25" t="n">
        <v>17.291</v>
      </c>
      <c r="T1717" s="25" t="n">
        <v>160.7</v>
      </c>
      <c r="U1717" s="25" t="n">
        <v>12</v>
      </c>
      <c r="V1717" s="25" t="n">
        <v>91.5</v>
      </c>
      <c r="W1717" s="25" t="n">
        <v>120.41464</v>
      </c>
      <c r="X1717" s="25" t="n">
        <v>2.5</v>
      </c>
      <c r="Y1717" s="25" t="n">
        <v>3.35837650299072</v>
      </c>
      <c r="Z1717" s="25" t="n">
        <v>79.7110595703125</v>
      </c>
      <c r="AA1717" s="25" t="n">
        <v>334350</v>
      </c>
      <c r="AB1717" s="26" t="n">
        <v>28.53</v>
      </c>
      <c r="AC1717" s="27" t="n">
        <v>0</v>
      </c>
      <c r="AD1717" s="28" t="n">
        <v>129</v>
      </c>
      <c r="AE1717" s="28" t="n">
        <v>0</v>
      </c>
      <c r="AF1717" s="27"/>
      <c r="AG1717" s="29" t="n">
        <f aca="false">6753.47943187+0.36116788*I1717+0.01252571*N1717-22.85359542*V1717+0.00407811*AA1717-0.00067349*E1717</f>
        <v>9400.31017976764</v>
      </c>
      <c r="AH1717" s="29" t="n">
        <f aca="false">A1717*'Simple Linear Regression'!$B$18+'Simple Linear Regression'!$B$17</f>
        <v>9349.14798291996</v>
      </c>
      <c r="AI1717" s="29" t="n">
        <f aca="false">7491.3971+0.0137554*N1717-0.00058829*E1717-34.3283*V1717+0.30565*L1717+54.6031*M1717</f>
        <v>9138.6348288</v>
      </c>
      <c r="AJ1717" s="29" t="n">
        <f aca="false">7491.3971-0.00058829*E1717+0.30565*L1717+54.6031*M1717+0.0137554*N1717-34.3283*V1717</f>
        <v>9138.6348288</v>
      </c>
      <c r="AK1717" s="30" t="n">
        <f aca="false">11611.58410651-152.38769329*I991+0.00324611*N991-2.92151591*V991-0.00770426*AA991-0.00077781*E991</f>
        <v>8985.64758778369</v>
      </c>
      <c r="AL1717" s="29" t="n">
        <f aca="false">2192.59+2373.87*I1717+0.0316653*N1717-15.7623*V1717+0.00202406*AA1717-0.000740146*E1717-0.00963493*(I1717*N1717)</f>
        <v>9151.01421823179</v>
      </c>
      <c r="AM1717" s="30" t="n">
        <f aca="false">5205.907083+122.0638992*I1717+13.609808*(N1717/1000)-1.245906883*AD1717+0.7746840854*AE1717-134.2474226*AC1717-1547.125689*IF(AND(B1717&gt;=DATE(2020,3,20),B1717&lt;=DATE(2020,6,26)),1,0)</f>
        <v>9236.0642039426</v>
      </c>
      <c r="AN1717" s="30" t="n">
        <f aca="false">IF(ISNUMBER(C1718),C1718,AN1718)-0.8328750492*(AD1719-AD1718)+3.274150872*(AE1719-AE1718)+0.7954612886*((IF(ISNUMBER(C1718),C1718,AN1718)-IF(ISNUMBER(C1717),C1717,AN1717))-(-0.8328750492*(AD1718-AD1717)+3.274150872*(AE1718-AE1717)))-1.394571582*AO1718+0.4181414112*AO1717</f>
        <v>6934.29500371935</v>
      </c>
      <c r="AP1717" s="31" t="n">
        <f aca="false">AQ1717+AR1716+'ARIMAX(1,1,1) Model'!$C$19*(AR1716-AR1715)+'ARIMAX(1,1,1) Model'!$C$20*AS1716</f>
        <v>8665.95863993332</v>
      </c>
      <c r="AQ1717" s="31" t="n">
        <f aca="false">'ARIMAX(1,1,1) Model'!$C$6*I1717+'ARIMAX(1,1,1) Model'!$C$7*N1717/1000+'ARIMAX(1,1,1) Model'!$C$8*AD1717+'ARIMAX(1,1,1) Model'!$C$9*AE1717+'ARIMAX(1,1,1) Model'!$C$10*AC1717+'ARIMAX(1,1,1) Model'!$C$11*IF(AND(B1717&gt;='ARIMAX(1,1,1) Model'!$C$25,B1717&lt;='ARIMAX(1,1,1) Model'!$C$26),1,0)+'ARIMAX(1,1,1) Model'!$C$12*E1717/1000+'ARIMAX(1,1,1) Model'!$C$13*V1717+'ARIMAX(1,1,1) Model'!$C$14*A1717+'ARIMAX(1,1,1) Model'!$C$15*SIN(2*PI()*A1717/'ARIMAX(1,1,1) Model'!$C$24)+'ARIMAX(1,1,1) Model'!$C$16*COS(2*PI()*A1717/'ARIMAX(1,1,1) Model'!$C$24)+'ARIMAX(1,1,1) Model'!$C$17*SIN(4*PI()*A1717/'ARIMAX(1,1,1) Model'!$C$24)+'ARIMAX(1,1,1) Model'!$C$18*COS(4*PI()*A1717/'ARIMAX(1,1,1) Model'!$C$24)</f>
        <v>2646.21978444245</v>
      </c>
      <c r="AR1717" s="31" t="n">
        <f aca="false">IF(ISNUMBER(C1717),C1717,AP1717)-AQ1717</f>
        <v>6521.78021555755</v>
      </c>
      <c r="AS1717" s="31" t="n">
        <f aca="false">IF(ISNUMBER(C1717),C1717-AP1717,0)</f>
        <v>502.04136006668</v>
      </c>
      <c r="AT1717" s="32"/>
      <c r="AU1717" s="33"/>
      <c r="AV1717" s="33"/>
      <c r="AW1717" s="31"/>
      <c r="AX1717" s="31"/>
    </row>
    <row r="1718" customFormat="false" ht="16.5" hidden="false" customHeight="true" outlineLevel="0" collapsed="false">
      <c r="A1718" s="23" t="n">
        <v>1717</v>
      </c>
      <c r="B1718" s="24" t="n">
        <v>45289</v>
      </c>
      <c r="C1718" s="34" t="n">
        <v>7954</v>
      </c>
      <c r="D1718" s="25" t="n">
        <v>4777.3775</v>
      </c>
      <c r="E1718" s="25" t="n">
        <v>212000</v>
      </c>
      <c r="F1718" s="25" t="n">
        <v>2457938.85714286</v>
      </c>
      <c r="G1718" s="25" t="n">
        <v>73.515</v>
      </c>
      <c r="H1718" s="25" t="n">
        <v>79.2333333333333</v>
      </c>
      <c r="I1718" s="25" t="n">
        <v>3.116</v>
      </c>
      <c r="J1718" s="25" t="n">
        <v>28074.846</v>
      </c>
      <c r="K1718" s="25" t="n">
        <v>612854</v>
      </c>
      <c r="L1718" s="25" t="n">
        <v>623</v>
      </c>
      <c r="M1718" s="25" t="n">
        <v>15.782</v>
      </c>
      <c r="N1718" s="25" t="n">
        <v>280549</v>
      </c>
      <c r="O1718" s="25" t="n">
        <v>19109.4</v>
      </c>
      <c r="P1718" s="25" t="n">
        <v>4955830</v>
      </c>
      <c r="Q1718" s="25" t="n">
        <v>990000</v>
      </c>
      <c r="R1718" s="25" t="n">
        <v>10582</v>
      </c>
      <c r="S1718" s="25" t="n">
        <v>17.291</v>
      </c>
      <c r="T1718" s="25" t="n">
        <v>160.7</v>
      </c>
      <c r="U1718" s="25" t="n">
        <v>12</v>
      </c>
      <c r="V1718" s="25" t="n">
        <v>91.5</v>
      </c>
      <c r="W1718" s="25" t="n">
        <v>119.45924</v>
      </c>
      <c r="X1718" s="25" t="n">
        <v>2.5</v>
      </c>
      <c r="Y1718" s="25" t="n">
        <v>3.35837650299072</v>
      </c>
      <c r="Z1718" s="25" t="n">
        <v>79.7110595703125</v>
      </c>
      <c r="AA1718" s="25" t="n">
        <v>334350</v>
      </c>
      <c r="AB1718" s="26" t="n">
        <v>28.53</v>
      </c>
      <c r="AC1718" s="27" t="n">
        <v>1</v>
      </c>
      <c r="AD1718" s="28" t="n">
        <v>113.1</v>
      </c>
      <c r="AE1718" s="28" t="n">
        <v>0.1</v>
      </c>
      <c r="AF1718" s="27"/>
      <c r="AG1718" s="29" t="n">
        <f aca="false">6753.47943187+0.36116788*I1718+0.01252571*N1718-22.85359542*V1718+0.00407811*AA1718-0.00067349*E1718</f>
        <v>9398.31246334408</v>
      </c>
      <c r="AH1718" s="29" t="n">
        <f aca="false">A1718*'Simple Linear Regression'!$B$18+'Simple Linear Regression'!$B$17</f>
        <v>9350.00102000387</v>
      </c>
      <c r="AI1718" s="29" t="n">
        <f aca="false">7491.3971+0.0137554*N1718-0.00058829*E1718-34.3283*V1718+0.30565*L1718+54.6031*M1718</f>
        <v>9136.8699588</v>
      </c>
      <c r="AJ1718" s="29" t="n">
        <f aca="false">7491.3971-0.00058829*E1718+0.30565*L1718+54.6031*M1718+0.0137554*N1718-34.3283*V1718</f>
        <v>9136.8699588</v>
      </c>
      <c r="AK1718" s="30" t="n">
        <f aca="false">11611.58410651-152.38769329*I992+0.00324611*N992-2.92151591*V992-0.00770426*AA992-0.00077781*E992</f>
        <v>9018.82992935555</v>
      </c>
      <c r="AL1718" s="29" t="n">
        <f aca="false">2192.59+2373.87*I1718+0.0316653*N1718-15.7623*V1718+0.00202406*AA1718-0.000740146*E1718-0.00963493*(I1718*N1718)</f>
        <v>9128.05418170788</v>
      </c>
      <c r="AM1718" s="30" t="n">
        <f aca="false">5205.907083+122.0638992*I1718+13.609808*(N1718/1000)-1.245906883*AD1718+0.7746840854*AE1718-134.2474226*AC1718-1547.125689*IF(AND(B1718&gt;=DATE(2020,3,20),B1718&lt;=DATE(2020,6,26)),1,0)</f>
        <v>9129.39419484044</v>
      </c>
      <c r="AN1718" s="30" t="n">
        <f aca="false">IF(ISNUMBER(C1719),C1719,AN1719)-0.8328750492*(AD1720-AD1719)+3.274150872*(AE1720-AE1719)+0.7954612886*((IF(ISNUMBER(C1719),C1719,AN1719)-IF(ISNUMBER(C1718),C1718,AN1718))-(-0.8328750492*(AD1719-AD1718)+3.274150872*(AE1719-AE1718)))-1.394571582*AO1719+0.4181414112*AO1718</f>
        <v>8663.32483240308</v>
      </c>
      <c r="AP1718" s="31" t="n">
        <f aca="false">AQ1718+AR1717+'ARIMAX(1,1,1) Model'!$C$19*(AR1717-AR1716)+'ARIMAX(1,1,1) Model'!$C$20*AS1717</f>
        <v>8591.13318392514</v>
      </c>
      <c r="AQ1718" s="31" t="n">
        <f aca="false">'ARIMAX(1,1,1) Model'!$C$6*I1718+'ARIMAX(1,1,1) Model'!$C$7*N1718/1000+'ARIMAX(1,1,1) Model'!$C$8*AD1718+'ARIMAX(1,1,1) Model'!$C$9*AE1718+'ARIMAX(1,1,1) Model'!$C$10*AC1718+'ARIMAX(1,1,1) Model'!$C$11*IF(AND(B1718&gt;='ARIMAX(1,1,1) Model'!$C$25,B1718&lt;='ARIMAX(1,1,1) Model'!$C$26),1,0)+'ARIMAX(1,1,1) Model'!$C$12*E1718/1000+'ARIMAX(1,1,1) Model'!$C$13*V1718+'ARIMAX(1,1,1) Model'!$C$14*A1718+'ARIMAX(1,1,1) Model'!$C$15*SIN(2*PI()*A1718/'ARIMAX(1,1,1) Model'!$C$24)+'ARIMAX(1,1,1) Model'!$C$16*COS(2*PI()*A1718/'ARIMAX(1,1,1) Model'!$C$24)+'ARIMAX(1,1,1) Model'!$C$17*SIN(4*PI()*A1718/'ARIMAX(1,1,1) Model'!$C$24)+'ARIMAX(1,1,1) Model'!$C$18*COS(4*PI()*A1718/'ARIMAX(1,1,1) Model'!$C$24)</f>
        <v>2479.614973622</v>
      </c>
      <c r="AR1718" s="31" t="n">
        <f aca="false">IF(ISNUMBER(C1718),C1718,AP1718)-AQ1718</f>
        <v>5474.385026378</v>
      </c>
      <c r="AS1718" s="31" t="n">
        <f aca="false">IF(ISNUMBER(C1718),C1718-AP1718,0)</f>
        <v>-637.133183925138</v>
      </c>
      <c r="AT1718" s="32"/>
      <c r="AU1718" s="33"/>
      <c r="AV1718" s="33"/>
      <c r="AW1718" s="31"/>
      <c r="AX1718" s="31"/>
    </row>
    <row r="1719" customFormat="false" ht="16.5" hidden="false" customHeight="true" outlineLevel="0" collapsed="false">
      <c r="A1719" s="23" t="n">
        <v>1718</v>
      </c>
      <c r="B1719" s="24" t="n">
        <v>45296</v>
      </c>
      <c r="C1719" s="34" t="n">
        <v>8325</v>
      </c>
      <c r="D1719" s="25" t="n">
        <v>4708.39</v>
      </c>
      <c r="E1719" s="25" t="n">
        <v>200000</v>
      </c>
      <c r="F1719" s="25" t="n">
        <v>2359891.71428571</v>
      </c>
      <c r="G1719" s="25" t="n">
        <v>72.4925</v>
      </c>
      <c r="H1719" s="25" t="n">
        <v>76.88</v>
      </c>
      <c r="I1719" s="25" t="n">
        <v>3.089</v>
      </c>
      <c r="J1719" s="25" t="n">
        <v>28074.846</v>
      </c>
      <c r="K1719" s="25" t="n">
        <v>612854</v>
      </c>
      <c r="L1719" s="25" t="n">
        <v>619</v>
      </c>
      <c r="M1719" s="25" t="n">
        <v>15.782</v>
      </c>
      <c r="N1719" s="25" t="n">
        <v>280549</v>
      </c>
      <c r="O1719" s="25" t="n">
        <v>19178.9</v>
      </c>
      <c r="P1719" s="25" t="n">
        <v>4955830</v>
      </c>
      <c r="Q1719" s="25" t="n">
        <v>990000</v>
      </c>
      <c r="R1719" s="25" t="n">
        <v>10582</v>
      </c>
      <c r="S1719" s="25" t="n">
        <v>17.291</v>
      </c>
      <c r="T1719" s="25" t="n">
        <v>160.7</v>
      </c>
      <c r="U1719" s="25" t="n">
        <v>12</v>
      </c>
      <c r="V1719" s="25" t="n">
        <v>86.7</v>
      </c>
      <c r="W1719" s="25" t="n">
        <v>118.5479</v>
      </c>
      <c r="X1719" s="25" t="n">
        <v>2.5</v>
      </c>
      <c r="Y1719" s="25" t="n">
        <v>3.35837650299072</v>
      </c>
      <c r="Z1719" s="25" t="n">
        <v>79.7110595703125</v>
      </c>
      <c r="AA1719" s="25" t="n">
        <v>334350</v>
      </c>
      <c r="AB1719" s="26" t="n">
        <v>29.49</v>
      </c>
      <c r="AC1719" s="27" t="n">
        <v>1</v>
      </c>
      <c r="AD1719" s="28" t="n">
        <v>164.6</v>
      </c>
      <c r="AE1719" s="28" t="n">
        <v>0</v>
      </c>
      <c r="AF1719" s="27"/>
      <c r="AG1719" s="29" t="n">
        <f aca="false">6753.47943187+0.36116788*I1719+0.01252571*N1719-22.85359542*V1719+0.00407811*AA1719-0.00067349*E1719</f>
        <v>9516.08184982732</v>
      </c>
      <c r="AH1719" s="29" t="n">
        <f aca="false">A1719*'Simple Linear Regression'!$B$18+'Simple Linear Regression'!$B$17</f>
        <v>9350.85405708777</v>
      </c>
      <c r="AI1719" s="29" t="n">
        <f aca="false">7491.3971+0.0137554*N1719-0.00058829*E1719-34.3283*V1719+0.30565*L1719+54.6031*M1719</f>
        <v>9307.4826788</v>
      </c>
      <c r="AJ1719" s="29" t="n">
        <f aca="false">7491.3971-0.00058829*E1719+0.30565*L1719+54.6031*M1719+0.0137554*N1719-34.3283*V1719</f>
        <v>9307.4826788</v>
      </c>
      <c r="AK1719" s="30" t="n">
        <f aca="false">11611.58410651-152.38769329*I993+0.00324611*N993-2.92151591*V993-0.00770426*AA993-0.00077781*E993</f>
        <v>9007.25834422431</v>
      </c>
      <c r="AL1719" s="29" t="n">
        <f aca="false">2192.59+2373.87*I1719+0.0316653*N1719-15.7623*V1719+0.00202406*AA1719-0.000740146*E1719-0.00963493*(I1719*N1719)</f>
        <v>9221.48337307527</v>
      </c>
      <c r="AM1719" s="30" t="n">
        <f aca="false">5205.907083+122.0638992*I1719+13.609808*(N1719/1000)-1.245906883*AD1719+0.7746840854*AE1719-134.2474226*AC1719-1547.125689*IF(AND(B1719&gt;=DATE(2020,3,20),B1719&lt;=DATE(2020,6,26)),1,0)</f>
        <v>9061.856796679</v>
      </c>
      <c r="AN1719" s="30" t="n">
        <f aca="false">IF(ISNUMBER(C1720),C1720,AN1720)-0.8328750492*(AD1721-AD1720)+3.274150872*(AE1721-AE1720)+0.7954612886*((IF(ISNUMBER(C1720),C1720,AN1720)-IF(ISNUMBER(C1719),C1719,AN1719))-(-0.8328750492*(AD1720-AD1719)+3.274150872*(AE1720-AE1719)))-1.394571582*AO1720+0.4181414112*AO1719</f>
        <v>8155.8819911878</v>
      </c>
      <c r="AP1719" s="31" t="n">
        <f aca="false">AQ1719+AR1718+'ARIMAX(1,1,1) Model'!$C$19*(AR1718-AR1717)+'ARIMAX(1,1,1) Model'!$C$20*AS1718</f>
        <v>8368.43872664687</v>
      </c>
      <c r="AQ1719" s="31" t="n">
        <f aca="false">'ARIMAX(1,1,1) Model'!$C$6*I1719+'ARIMAX(1,1,1) Model'!$C$7*N1719/1000+'ARIMAX(1,1,1) Model'!$C$8*AD1719+'ARIMAX(1,1,1) Model'!$C$9*AE1719+'ARIMAX(1,1,1) Model'!$C$10*AC1719+'ARIMAX(1,1,1) Model'!$C$11*IF(AND(B1719&gt;='ARIMAX(1,1,1) Model'!$C$25,B1719&lt;='ARIMAX(1,1,1) Model'!$C$26),1,0)+'ARIMAX(1,1,1) Model'!$C$12*E1719/1000+'ARIMAX(1,1,1) Model'!$C$13*V1719+'ARIMAX(1,1,1) Model'!$C$14*A1719+'ARIMAX(1,1,1) Model'!$C$15*SIN(2*PI()*A1719/'ARIMAX(1,1,1) Model'!$C$24)+'ARIMAX(1,1,1) Model'!$C$16*COS(2*PI()*A1719/'ARIMAX(1,1,1) Model'!$C$24)+'ARIMAX(1,1,1) Model'!$C$17*SIN(4*PI()*A1719/'ARIMAX(1,1,1) Model'!$C$24)+'ARIMAX(1,1,1) Model'!$C$18*COS(4*PI()*A1719/'ARIMAX(1,1,1) Model'!$C$24)</f>
        <v>2422.73481613577</v>
      </c>
      <c r="AR1719" s="31" t="n">
        <f aca="false">IF(ISNUMBER(C1719),C1719,AP1719)-AQ1719</f>
        <v>5902.26518386423</v>
      </c>
      <c r="AS1719" s="31" t="n">
        <f aca="false">IF(ISNUMBER(C1719),C1719-AP1719,0)</f>
        <v>-43.4387266468711</v>
      </c>
      <c r="AT1719" s="32"/>
      <c r="AU1719" s="33"/>
      <c r="AV1719" s="33"/>
      <c r="AW1719" s="31"/>
      <c r="AX1719" s="31"/>
    </row>
    <row r="1720" customFormat="false" ht="16.5" hidden="false" customHeight="true" outlineLevel="0" collapsed="false">
      <c r="A1720" s="23" t="n">
        <v>1719</v>
      </c>
      <c r="B1720" s="24" t="n">
        <v>45303</v>
      </c>
      <c r="C1720" s="34" t="n">
        <v>8269</v>
      </c>
      <c r="D1720" s="25" t="n">
        <v>4773.512</v>
      </c>
      <c r="E1720" s="25" t="n">
        <v>201000</v>
      </c>
      <c r="F1720" s="25" t="n">
        <v>2158452.28571429</v>
      </c>
      <c r="G1720" s="25" t="n">
        <v>72.03</v>
      </c>
      <c r="H1720" s="25" t="n">
        <v>78.4</v>
      </c>
      <c r="I1720" s="25" t="n">
        <v>3.073</v>
      </c>
      <c r="J1720" s="25" t="n">
        <v>28074.846</v>
      </c>
      <c r="K1720" s="25" t="n">
        <v>631532</v>
      </c>
      <c r="L1720" s="25" t="n">
        <v>619</v>
      </c>
      <c r="M1720" s="25" t="n">
        <v>15.782</v>
      </c>
      <c r="N1720" s="25" t="n">
        <v>280549</v>
      </c>
      <c r="O1720" s="25" t="n">
        <v>19178.9</v>
      </c>
      <c r="P1720" s="25" t="n">
        <v>4955830</v>
      </c>
      <c r="Q1720" s="25" t="n">
        <v>990000</v>
      </c>
      <c r="R1720" s="25" t="n">
        <v>10582</v>
      </c>
      <c r="S1720" s="25" t="n">
        <v>17.291</v>
      </c>
      <c r="T1720" s="25" t="n">
        <v>160.7</v>
      </c>
      <c r="U1720" s="25" t="n">
        <v>12</v>
      </c>
      <c r="V1720" s="25" t="n">
        <v>86.7</v>
      </c>
      <c r="W1720" s="25" t="n">
        <v>119.4933</v>
      </c>
      <c r="X1720" s="25" t="n">
        <v>2.5</v>
      </c>
      <c r="Y1720" s="25" t="n">
        <v>3.35837650299072</v>
      </c>
      <c r="Z1720" s="25" t="n">
        <v>79.7110595703125</v>
      </c>
      <c r="AA1720" s="25" t="n">
        <v>334350</v>
      </c>
      <c r="AB1720" s="26" t="n">
        <v>29.49</v>
      </c>
      <c r="AC1720" s="27" t="n">
        <v>0</v>
      </c>
      <c r="AD1720" s="28" t="n">
        <v>154</v>
      </c>
      <c r="AE1720" s="28" t="n">
        <v>0</v>
      </c>
      <c r="AF1720" s="27"/>
      <c r="AG1720" s="29" t="n">
        <f aca="false">6753.47943187+0.36116788*I1720+0.01252571*N1720-22.85359542*V1720+0.00407811*AA1720-0.00067349*E1720</f>
        <v>9515.40258114124</v>
      </c>
      <c r="AH1720" s="29" t="n">
        <f aca="false">A1720*'Simple Linear Regression'!$B$18+'Simple Linear Regression'!$B$17</f>
        <v>9351.70709417167</v>
      </c>
      <c r="AI1720" s="29" t="n">
        <f aca="false">7491.3971+0.0137554*N1720-0.00058829*E1720-34.3283*V1720+0.30565*L1720+54.6031*M1720</f>
        <v>9306.8943888</v>
      </c>
      <c r="AJ1720" s="29" t="n">
        <f aca="false">7491.3971-0.00058829*E1720+0.30565*L1720+54.6031*M1720+0.0137554*N1720-34.3283*V1720</f>
        <v>9306.8943888</v>
      </c>
      <c r="AK1720" s="30" t="n">
        <f aca="false">11611.58410651-152.38769329*I994+0.00324611*N994-2.92151591*V994-0.00770426*AA994-0.00077781*E994</f>
        <v>9031.96413346392</v>
      </c>
      <c r="AL1720" s="29" t="n">
        <f aca="false">2192.59+2373.87*I1720+0.0316653*N1720-15.7623*V1720+0.00202406*AA1720-0.000740146*E1720-0.00963493*(I1720*N1720)</f>
        <v>9226.01042670039</v>
      </c>
      <c r="AM1720" s="30" t="n">
        <f aca="false">5205.907083+122.0638992*I1720+13.609808*(N1720/1000)-1.245906883*AD1720+0.7746840854*AE1720-134.2474226*AC1720-1547.125689*IF(AND(B1720&gt;=DATE(2020,3,20),B1720&lt;=DATE(2020,6,26)),1,0)</f>
        <v>9207.3578098516</v>
      </c>
      <c r="AN1720" s="30" t="n">
        <f aca="false">IF(ISNUMBER(C1721),C1721,AN1721)-0.8328750492*(AD1722-AD1721)+3.274150872*(AE1722-AE1721)+0.7954612886*((IF(ISNUMBER(C1721),C1721,AN1721)-IF(ISNUMBER(C1720),C1720,AN1720))-(-0.8328750492*(AD1721-AD1720)+3.274150872*(AE1721-AE1720)))-1.394571582*AO1721+0.4181414112*AO1720</f>
        <v>7676.91086726957</v>
      </c>
      <c r="AP1720" s="31" t="n">
        <f aca="false">AQ1720+AR1719+'ARIMAX(1,1,1) Model'!$C$19*(AR1719-AR1718)+'ARIMAX(1,1,1) Model'!$C$20*AS1719</f>
        <v>8488.23238388302</v>
      </c>
      <c r="AQ1720" s="31" t="n">
        <f aca="false">'ARIMAX(1,1,1) Model'!$C$6*I1720+'ARIMAX(1,1,1) Model'!$C$7*N1720/1000+'ARIMAX(1,1,1) Model'!$C$8*AD1720+'ARIMAX(1,1,1) Model'!$C$9*AE1720+'ARIMAX(1,1,1) Model'!$C$10*AC1720+'ARIMAX(1,1,1) Model'!$C$11*IF(AND(B1720&gt;='ARIMAX(1,1,1) Model'!$C$25,B1720&lt;='ARIMAX(1,1,1) Model'!$C$26),1,0)+'ARIMAX(1,1,1) Model'!$C$12*E1720/1000+'ARIMAX(1,1,1) Model'!$C$13*V1720+'ARIMAX(1,1,1) Model'!$C$14*A1720+'ARIMAX(1,1,1) Model'!$C$15*SIN(2*PI()*A1720/'ARIMAX(1,1,1) Model'!$C$24)+'ARIMAX(1,1,1) Model'!$C$16*COS(2*PI()*A1720/'ARIMAX(1,1,1) Model'!$C$24)+'ARIMAX(1,1,1) Model'!$C$17*SIN(4*PI()*A1720/'ARIMAX(1,1,1) Model'!$C$24)+'ARIMAX(1,1,1) Model'!$C$18*COS(4*PI()*A1720/'ARIMAX(1,1,1) Model'!$C$24)</f>
        <v>2505.13686414818</v>
      </c>
      <c r="AR1720" s="31" t="n">
        <f aca="false">IF(ISNUMBER(C1720),C1720,AP1720)-AQ1720</f>
        <v>5763.86313585182</v>
      </c>
      <c r="AS1720" s="31" t="n">
        <f aca="false">IF(ISNUMBER(C1720),C1720-AP1720,0)</f>
        <v>-219.232383883023</v>
      </c>
      <c r="AT1720" s="32"/>
      <c r="AU1720" s="33"/>
      <c r="AV1720" s="33"/>
      <c r="AW1720" s="31"/>
      <c r="AX1720" s="31"/>
    </row>
    <row r="1721" customFormat="false" ht="16.5" hidden="false" customHeight="true" outlineLevel="0" collapsed="false">
      <c r="A1721" s="23" t="n">
        <v>1720</v>
      </c>
      <c r="B1721" s="24" t="n">
        <v>45310</v>
      </c>
      <c r="C1721" s="34" t="n">
        <v>7880</v>
      </c>
      <c r="D1721" s="25" t="n">
        <v>4781.485</v>
      </c>
      <c r="E1721" s="25" t="n">
        <v>195000</v>
      </c>
      <c r="F1721" s="25" t="n">
        <v>2023724.28571429</v>
      </c>
      <c r="G1721" s="25" t="n">
        <v>73.3575</v>
      </c>
      <c r="H1721" s="25" t="n">
        <v>80.108</v>
      </c>
      <c r="I1721" s="25" t="n">
        <v>3.058</v>
      </c>
      <c r="J1721" s="25" t="n">
        <v>28074.846</v>
      </c>
      <c r="K1721" s="25" t="n">
        <v>631532</v>
      </c>
      <c r="L1721" s="25" t="n">
        <v>619</v>
      </c>
      <c r="M1721" s="25" t="n">
        <v>16.321</v>
      </c>
      <c r="N1721" s="25" t="n">
        <v>260292</v>
      </c>
      <c r="O1721" s="25" t="n">
        <v>19178.9</v>
      </c>
      <c r="P1721" s="25" t="n">
        <v>4955830</v>
      </c>
      <c r="Q1721" s="25" t="n">
        <v>990000</v>
      </c>
      <c r="R1721" s="25" t="n">
        <v>10582</v>
      </c>
      <c r="S1721" s="25" t="n">
        <v>17.291</v>
      </c>
      <c r="T1721" s="25" t="n">
        <v>160.7</v>
      </c>
      <c r="U1721" s="25" t="n">
        <v>12</v>
      </c>
      <c r="V1721" s="25" t="n">
        <v>86.7</v>
      </c>
      <c r="W1721" s="25" t="n">
        <v>119.62084</v>
      </c>
      <c r="X1721" s="25" t="n">
        <v>2.5</v>
      </c>
      <c r="Y1721" s="25" t="n">
        <v>3.01026606559753</v>
      </c>
      <c r="Z1721" s="25" t="n">
        <v>78.9540023803711</v>
      </c>
      <c r="AA1721" s="25" t="n">
        <v>334350</v>
      </c>
      <c r="AB1721" s="26" t="n">
        <v>29.49</v>
      </c>
      <c r="AC1721" s="27" t="n">
        <v>0</v>
      </c>
      <c r="AD1721" s="28" t="n">
        <v>227.9</v>
      </c>
      <c r="AE1721" s="28" t="n">
        <v>0</v>
      </c>
      <c r="AF1721" s="27"/>
      <c r="AG1721" s="29" t="n">
        <f aca="false">6753.47943187+0.36116788*I1721+0.01252571*N1721-22.85359542*V1721+0.00407811*AA1721-0.00067349*E1721</f>
        <v>9265.70479615304</v>
      </c>
      <c r="AH1721" s="29" t="n">
        <f aca="false">A1721*'Simple Linear Regression'!$B$18+'Simple Linear Regression'!$B$17</f>
        <v>9352.56013125558</v>
      </c>
      <c r="AI1721" s="29" t="n">
        <f aca="false">7491.3971+0.0137554*N1721-0.00058829*E1721-34.3283*V1721+0.30565*L1721+54.6031*M1721</f>
        <v>9061.2120619</v>
      </c>
      <c r="AJ1721" s="29" t="n">
        <f aca="false">7491.3971-0.00058829*E1721+0.30565*L1721+54.6031*M1721+0.0137554*N1721-34.3283*V1721</f>
        <v>9061.2120619</v>
      </c>
      <c r="AK1721" s="30" t="n">
        <f aca="false">11611.58410651-152.38769329*I995+0.00324611*N995-2.92151591*V995-0.00770426*AA995-0.00077781*E995</f>
        <v>9028.33975215868</v>
      </c>
      <c r="AL1721" s="29" t="n">
        <f aca="false">2192.59+2373.87*I1721+0.0316653*N1721-15.7623*V1721+0.00202406*AA1721-0.000740146*E1721-0.00963493*(I1721*N1721)</f>
        <v>9190.78978834552</v>
      </c>
      <c r="AM1721" s="30" t="n">
        <f aca="false">5205.907083+122.0638992*I1721+13.609808*(N1721/1000)-1.245906883*AD1721+0.7746840854*AE1721-134.2474226*AC1721-1547.125689*IF(AND(B1721&gt;=DATE(2020,3,20),B1721&lt;=DATE(2020,6,26)),1,0)</f>
        <v>8837.7604520539</v>
      </c>
      <c r="AN1721" s="30" t="n">
        <f aca="false">IF(ISNUMBER(C1722),C1722,AN1722)-0.8328750492*(AD1723-AD1722)+3.274150872*(AE1723-AE1722)+0.7954612886*((IF(ISNUMBER(C1722),C1722,AN1722)-IF(ISNUMBER(C1721),C1721,AN1721))-(-0.8328750492*(AD1722-AD1721)+3.274150872*(AE1722-AE1721)))-1.394571582*AO1722+0.4181414112*AO1721</f>
        <v>8330.59192565835</v>
      </c>
      <c r="AP1721" s="31" t="n">
        <f aca="false">AQ1721+AR1720+'ARIMAX(1,1,1) Model'!$C$19*(AR1720-AR1719)+'ARIMAX(1,1,1) Model'!$C$20*AS1720</f>
        <v>8473.82716366428</v>
      </c>
      <c r="AQ1721" s="31" t="n">
        <f aca="false">'ARIMAX(1,1,1) Model'!$C$6*I1721+'ARIMAX(1,1,1) Model'!$C$7*N1721/1000+'ARIMAX(1,1,1) Model'!$C$8*AD1721+'ARIMAX(1,1,1) Model'!$C$9*AE1721+'ARIMAX(1,1,1) Model'!$C$10*AC1721+'ARIMAX(1,1,1) Model'!$C$11*IF(AND(B1721&gt;='ARIMAX(1,1,1) Model'!$C$25,B1721&lt;='ARIMAX(1,1,1) Model'!$C$26),1,0)+'ARIMAX(1,1,1) Model'!$C$12*E1721/1000+'ARIMAX(1,1,1) Model'!$C$13*V1721+'ARIMAX(1,1,1) Model'!$C$14*A1721+'ARIMAX(1,1,1) Model'!$C$15*SIN(2*PI()*A1721/'ARIMAX(1,1,1) Model'!$C$24)+'ARIMAX(1,1,1) Model'!$C$16*COS(2*PI()*A1721/'ARIMAX(1,1,1) Model'!$C$24)+'ARIMAX(1,1,1) Model'!$C$17*SIN(4*PI()*A1721/'ARIMAX(1,1,1) Model'!$C$24)+'ARIMAX(1,1,1) Model'!$C$18*COS(4*PI()*A1721/'ARIMAX(1,1,1) Model'!$C$24)</f>
        <v>2526.13515817609</v>
      </c>
      <c r="AR1721" s="31" t="n">
        <f aca="false">IF(ISNUMBER(C1721),C1721,AP1721)-AQ1721</f>
        <v>5353.86484182391</v>
      </c>
      <c r="AS1721" s="31" t="n">
        <f aca="false">IF(ISNUMBER(C1721),C1721-AP1721,0)</f>
        <v>-593.827163664284</v>
      </c>
      <c r="AT1721" s="32"/>
      <c r="AU1721" s="33"/>
      <c r="AV1721" s="33"/>
      <c r="AW1721" s="31"/>
      <c r="AX1721" s="31"/>
    </row>
    <row r="1722" customFormat="false" ht="16.5" hidden="false" customHeight="true" outlineLevel="0" collapsed="false">
      <c r="A1722" s="23" t="n">
        <v>1721</v>
      </c>
      <c r="B1722" s="24" t="n">
        <v>45317</v>
      </c>
      <c r="C1722" s="34" t="n">
        <v>8144</v>
      </c>
      <c r="D1722" s="25" t="n">
        <v>4873.742</v>
      </c>
      <c r="E1722" s="25" t="n">
        <v>224000</v>
      </c>
      <c r="F1722" s="25" t="n">
        <v>1998209.14285714</v>
      </c>
      <c r="G1722" s="25" t="n">
        <v>76.364</v>
      </c>
      <c r="H1722" s="25" t="n">
        <v>82.312</v>
      </c>
      <c r="I1722" s="25" t="n">
        <v>3.062</v>
      </c>
      <c r="J1722" s="25" t="n">
        <v>28074.846</v>
      </c>
      <c r="K1722" s="25" t="n">
        <v>631532</v>
      </c>
      <c r="L1722" s="25" t="n">
        <v>619</v>
      </c>
      <c r="M1722" s="25" t="n">
        <v>16.321</v>
      </c>
      <c r="N1722" s="25" t="n">
        <v>260292</v>
      </c>
      <c r="O1722" s="25" t="n">
        <v>19178.9</v>
      </c>
      <c r="P1722" s="25" t="n">
        <v>4955830</v>
      </c>
      <c r="Q1722" s="25" t="n">
        <v>990000</v>
      </c>
      <c r="R1722" s="25" t="n">
        <v>10582</v>
      </c>
      <c r="S1722" s="25" t="n">
        <v>17.291</v>
      </c>
      <c r="T1722" s="25" t="n">
        <v>160.7</v>
      </c>
      <c r="U1722" s="25" t="n">
        <v>12</v>
      </c>
      <c r="V1722" s="25" t="n">
        <v>86.7</v>
      </c>
      <c r="W1722" s="25" t="n">
        <v>120.78745</v>
      </c>
      <c r="X1722" s="25" t="n">
        <v>2.5</v>
      </c>
      <c r="Y1722" s="25" t="n">
        <v>3.01026606559753</v>
      </c>
      <c r="Z1722" s="25" t="n">
        <v>78.9540023803711</v>
      </c>
      <c r="AA1722" s="25" t="n">
        <v>334350</v>
      </c>
      <c r="AB1722" s="26" t="n">
        <v>29.49</v>
      </c>
      <c r="AC1722" s="27" t="n">
        <v>0</v>
      </c>
      <c r="AD1722" s="28" t="n">
        <v>159</v>
      </c>
      <c r="AE1722" s="28" t="n">
        <v>0</v>
      </c>
      <c r="AF1722" s="27"/>
      <c r="AG1722" s="29" t="n">
        <f aca="false">6753.47943187+0.36116788*I1722+0.01252571*N1722-22.85359542*V1722+0.00407811*AA1722-0.00067349*E1722</f>
        <v>9246.17503082456</v>
      </c>
      <c r="AH1722" s="29" t="n">
        <f aca="false">A1722*'Simple Linear Regression'!$B$18+'Simple Linear Regression'!$B$17</f>
        <v>9353.41316833948</v>
      </c>
      <c r="AI1722" s="29" t="n">
        <f aca="false">7491.3971+0.0137554*N1722-0.00058829*E1722-34.3283*V1722+0.30565*L1722+54.6031*M1722</f>
        <v>9044.1516519</v>
      </c>
      <c r="AJ1722" s="29" t="n">
        <f aca="false">7491.3971-0.00058829*E1722+0.30565*L1722+54.6031*M1722+0.0137554*N1722-34.3283*V1722</f>
        <v>9044.1516519</v>
      </c>
      <c r="AK1722" s="30" t="n">
        <f aca="false">11611.58410651-152.38769329*I996+0.00324611*N996-2.92151591*V996-0.00770426*AA996-0.00077781*E996</f>
        <v>9012.62162057405</v>
      </c>
      <c r="AL1722" s="29" t="n">
        <f aca="false">2192.59+2373.87*I1722+0.0316653*N1722-15.7623*V1722+0.00202406*AA1722-0.000740146*E1722-0.00963493*(I1722*N1722)</f>
        <v>9168.78945354728</v>
      </c>
      <c r="AM1722" s="30" t="n">
        <f aca="false">5205.907083+122.0638992*I1722+13.609808*(N1722/1000)-1.245906883*AD1722+0.7746840854*AE1722-134.2474226*AC1722-1547.125689*IF(AND(B1722&gt;=DATE(2020,3,20),B1722&lt;=DATE(2020,6,26)),1,0)</f>
        <v>8924.0916918894</v>
      </c>
      <c r="AN1722" s="30" t="n">
        <f aca="false">IF(ISNUMBER(C1723),C1723,AN1723)-0.8328750492*(AD1724-AD1723)+3.274150872*(AE1724-AE1723)+0.7954612886*((IF(ISNUMBER(C1723),C1723,AN1723)-IF(ISNUMBER(C1722),C1722,AN1722))-(-0.8328750492*(AD1723-AD1722)+3.274150872*(AE1723-AE1722)))-1.394571582*AO1723+0.4181414112*AO1722</f>
        <v>9317.0663772153</v>
      </c>
      <c r="AP1722" s="31" t="n">
        <f aca="false">AQ1722+AR1721+'ARIMAX(1,1,1) Model'!$C$19*(AR1721-AR1720)+'ARIMAX(1,1,1) Model'!$C$20*AS1721</f>
        <v>8298.19035403616</v>
      </c>
      <c r="AQ1722" s="31" t="n">
        <f aca="false">'ARIMAX(1,1,1) Model'!$C$6*I1722+'ARIMAX(1,1,1) Model'!$C$7*N1722/1000+'ARIMAX(1,1,1) Model'!$C$8*AD1722+'ARIMAX(1,1,1) Model'!$C$9*AE1722+'ARIMAX(1,1,1) Model'!$C$10*AC1722+'ARIMAX(1,1,1) Model'!$C$11*IF(AND(B1722&gt;='ARIMAX(1,1,1) Model'!$C$25,B1722&lt;='ARIMAX(1,1,1) Model'!$C$26),1,0)+'ARIMAX(1,1,1) Model'!$C$12*E1722/1000+'ARIMAX(1,1,1) Model'!$C$13*V1722+'ARIMAX(1,1,1) Model'!$C$14*A1722+'ARIMAX(1,1,1) Model'!$C$15*SIN(2*PI()*A1722/'ARIMAX(1,1,1) Model'!$C$24)+'ARIMAX(1,1,1) Model'!$C$16*COS(2*PI()*A1722/'ARIMAX(1,1,1) Model'!$C$24)+'ARIMAX(1,1,1) Model'!$C$17*SIN(4*PI()*A1722/'ARIMAX(1,1,1) Model'!$C$24)+'ARIMAX(1,1,1) Model'!$C$18*COS(4*PI()*A1722/'ARIMAX(1,1,1) Model'!$C$24)</f>
        <v>2449.8192947399</v>
      </c>
      <c r="AR1722" s="31" t="n">
        <f aca="false">IF(ISNUMBER(C1722),C1722,AP1722)-AQ1722</f>
        <v>5694.1807052601</v>
      </c>
      <c r="AS1722" s="31" t="n">
        <f aca="false">IF(ISNUMBER(C1722),C1722-AP1722,0)</f>
        <v>-154.19035403616</v>
      </c>
      <c r="AT1722" s="32"/>
      <c r="AU1722" s="33"/>
      <c r="AV1722" s="33"/>
      <c r="AW1722" s="31"/>
      <c r="AX1722" s="31"/>
    </row>
    <row r="1723" customFormat="false" ht="16.5" hidden="false" customHeight="true" outlineLevel="0" collapsed="false">
      <c r="A1723" s="23" t="n">
        <v>1722</v>
      </c>
      <c r="B1723" s="24" t="n">
        <v>45324</v>
      </c>
      <c r="C1723" s="34" t="n">
        <v>8807</v>
      </c>
      <c r="D1723" s="25" t="n">
        <v>4912.67</v>
      </c>
      <c r="E1723" s="25" t="n">
        <v>226000</v>
      </c>
      <c r="F1723" s="25" t="n">
        <v>1994009.85714286</v>
      </c>
      <c r="G1723" s="25" t="n">
        <v>75.782</v>
      </c>
      <c r="H1723" s="25" t="n">
        <v>82.57</v>
      </c>
      <c r="I1723" s="25" t="n">
        <v>3.095</v>
      </c>
      <c r="J1723" s="25" t="n">
        <v>28074.846</v>
      </c>
      <c r="K1723" s="25" t="n">
        <v>631532</v>
      </c>
      <c r="L1723" s="25" t="n">
        <v>619</v>
      </c>
      <c r="M1723" s="25" t="n">
        <v>16.321</v>
      </c>
      <c r="N1723" s="25" t="n">
        <v>260292</v>
      </c>
      <c r="O1723" s="25" t="n">
        <v>19178.9</v>
      </c>
      <c r="P1723" s="25" t="n">
        <v>4955830</v>
      </c>
      <c r="Q1723" s="25" t="n">
        <v>990000</v>
      </c>
      <c r="R1723" s="25" t="n">
        <v>10582</v>
      </c>
      <c r="S1723" s="25" t="n">
        <v>17.291</v>
      </c>
      <c r="T1723" s="25" t="n">
        <v>160.7</v>
      </c>
      <c r="U1723" s="25" t="n">
        <v>12</v>
      </c>
      <c r="V1723" s="25" t="n">
        <v>86.7</v>
      </c>
      <c r="W1723" s="25" t="n">
        <v>120.73158</v>
      </c>
      <c r="X1723" s="25" t="n">
        <v>2.5</v>
      </c>
      <c r="Y1723" s="25" t="n">
        <v>3.01026606559753</v>
      </c>
      <c r="Z1723" s="25" t="n">
        <v>78.9540023803711</v>
      </c>
      <c r="AA1723" s="25" t="n">
        <v>334350</v>
      </c>
      <c r="AB1723" s="26" t="n">
        <v>29.49</v>
      </c>
      <c r="AC1723" s="27" t="n">
        <v>0</v>
      </c>
      <c r="AD1723" s="28" t="n">
        <v>132.3</v>
      </c>
      <c r="AE1723" s="28" t="n">
        <v>0</v>
      </c>
      <c r="AF1723" s="27"/>
      <c r="AG1723" s="29" t="n">
        <f aca="false">6753.47943187+0.36116788*I1723+0.01252571*N1723-22.85359542*V1723+0.00407811*AA1723-0.00067349*E1723</f>
        <v>9244.8399693646</v>
      </c>
      <c r="AH1723" s="29" t="n">
        <f aca="false">A1723*'Simple Linear Regression'!$B$18+'Simple Linear Regression'!$B$17</f>
        <v>9354.26620542339</v>
      </c>
      <c r="AI1723" s="29" t="n">
        <f aca="false">7491.3971+0.0137554*N1723-0.00058829*E1723-34.3283*V1723+0.30565*L1723+54.6031*M1723</f>
        <v>9042.9750719</v>
      </c>
      <c r="AJ1723" s="29" t="n">
        <f aca="false">7491.3971-0.00058829*E1723+0.30565*L1723+54.6031*M1723+0.0137554*N1723-34.3283*V1723</f>
        <v>9042.9750719</v>
      </c>
      <c r="AK1723" s="30" t="n">
        <f aca="false">11611.58410651-152.38769329*I997+0.00324611*N997-2.92151591*V997-0.00770426*AA997-0.00077781*E997</f>
        <v>8994.01472976942</v>
      </c>
      <c r="AL1723" s="29" t="n">
        <f aca="false">2192.59+2373.87*I1723+0.0316653*N1723-15.7623*V1723+0.00202406*AA1723-0.000740146*E1723-0.00963493*(I1723*N1723)</f>
        <v>9162.8863299618</v>
      </c>
      <c r="AM1723" s="30" t="n">
        <f aca="false">5205.907083+122.0638992*I1723+13.609808*(N1723/1000)-1.245906883*AD1723+0.7746840854*AE1723-134.2474226*AC1723-1547.125689*IF(AND(B1723&gt;=DATE(2020,3,20),B1723&lt;=DATE(2020,6,26)),1,0)</f>
        <v>8961.3855143391</v>
      </c>
      <c r="AN1723" s="30" t="n">
        <f aca="false">IF(ISNUMBER(C1724),C1724,AN1724)-0.8328750492*(AD1725-AD1724)+3.274150872*(AE1725-AE1724)+0.7954612886*((IF(ISNUMBER(C1724),C1724,AN1724)-IF(ISNUMBER(C1723),C1723,AN1723))-(-0.8328750492*(AD1724-AD1723)+3.274150872*(AE1724-AE1723)))-1.394571582*AO1724+0.4181414112*AO1723</f>
        <v>7661.98621162573</v>
      </c>
      <c r="AP1723" s="31" t="n">
        <f aca="false">AQ1723+AR1722+'ARIMAX(1,1,1) Model'!$C$19*(AR1722-AR1721)+'ARIMAX(1,1,1) Model'!$C$20*AS1722</f>
        <v>8287.33871716619</v>
      </c>
      <c r="AQ1723" s="31" t="n">
        <f aca="false">'ARIMAX(1,1,1) Model'!$C$6*I1723+'ARIMAX(1,1,1) Model'!$C$7*N1723/1000+'ARIMAX(1,1,1) Model'!$C$8*AD1723+'ARIMAX(1,1,1) Model'!$C$9*AE1723+'ARIMAX(1,1,1) Model'!$C$10*AC1723+'ARIMAX(1,1,1) Model'!$C$11*IF(AND(B1723&gt;='ARIMAX(1,1,1) Model'!$C$25,B1723&lt;='ARIMAX(1,1,1) Model'!$C$26),1,0)+'ARIMAX(1,1,1) Model'!$C$12*E1723/1000+'ARIMAX(1,1,1) Model'!$C$13*V1723+'ARIMAX(1,1,1) Model'!$C$14*A1723+'ARIMAX(1,1,1) Model'!$C$15*SIN(2*PI()*A1723/'ARIMAX(1,1,1) Model'!$C$24)+'ARIMAX(1,1,1) Model'!$C$16*COS(2*PI()*A1723/'ARIMAX(1,1,1) Model'!$C$24)+'ARIMAX(1,1,1) Model'!$C$17*SIN(4*PI()*A1723/'ARIMAX(1,1,1) Model'!$C$24)+'ARIMAX(1,1,1) Model'!$C$18*COS(4*PI()*A1723/'ARIMAX(1,1,1) Model'!$C$24)</f>
        <v>2421.18225443695</v>
      </c>
      <c r="AR1723" s="31" t="n">
        <f aca="false">IF(ISNUMBER(C1723),C1723,AP1723)-AQ1723</f>
        <v>6385.81774556305</v>
      </c>
      <c r="AS1723" s="31" t="n">
        <f aca="false">IF(ISNUMBER(C1723),C1723-AP1723,0)</f>
        <v>519.661282833811</v>
      </c>
      <c r="AT1723" s="32"/>
      <c r="AU1723" s="33"/>
      <c r="AV1723" s="33"/>
      <c r="AW1723" s="31"/>
      <c r="AX1723" s="31"/>
    </row>
    <row r="1724" customFormat="false" ht="16.5" hidden="false" customHeight="true" outlineLevel="0" collapsed="false">
      <c r="A1724" s="23" t="n">
        <v>1723</v>
      </c>
      <c r="B1724" s="24" t="n">
        <v>45331</v>
      </c>
      <c r="C1724" s="34" t="n">
        <v>8168</v>
      </c>
      <c r="D1724" s="25" t="n">
        <v>4983.324</v>
      </c>
      <c r="E1724" s="25" t="n">
        <v>213000</v>
      </c>
      <c r="F1724" s="25" t="n">
        <v>2063586.71428571</v>
      </c>
      <c r="G1724" s="25" t="n">
        <v>75.046</v>
      </c>
      <c r="H1724" s="25" t="n">
        <v>81.506</v>
      </c>
      <c r="I1724" s="25" t="n">
        <v>3.136</v>
      </c>
      <c r="J1724" s="25" t="n">
        <v>28424.722</v>
      </c>
      <c r="K1724" s="25" t="n">
        <v>659414</v>
      </c>
      <c r="L1724" s="25" t="n">
        <v>623</v>
      </c>
      <c r="M1724" s="25" t="n">
        <v>16.321</v>
      </c>
      <c r="N1724" s="25" t="n">
        <v>260292</v>
      </c>
      <c r="O1724" s="25" t="n">
        <v>19283.5</v>
      </c>
      <c r="P1724" s="25" t="n">
        <v>4955830</v>
      </c>
      <c r="Q1724" s="25" t="n">
        <v>990000</v>
      </c>
      <c r="R1724" s="25" t="n">
        <v>10582</v>
      </c>
      <c r="S1724" s="25" t="n">
        <v>17.291</v>
      </c>
      <c r="T1724" s="25" t="n">
        <v>162.2</v>
      </c>
      <c r="U1724" s="25" t="n">
        <v>12</v>
      </c>
      <c r="V1724" s="25" t="n">
        <v>89.9</v>
      </c>
      <c r="W1724" s="25" t="n">
        <v>120.62498</v>
      </c>
      <c r="X1724" s="25" t="n">
        <v>2.5</v>
      </c>
      <c r="Y1724" s="25" t="n">
        <v>3.01026606559753</v>
      </c>
      <c r="Z1724" s="25" t="n">
        <v>78.9540023803711</v>
      </c>
      <c r="AA1724" s="25" t="n">
        <v>334350</v>
      </c>
      <c r="AB1724" s="26" t="n">
        <v>28.88</v>
      </c>
      <c r="AC1724" s="27" t="n">
        <v>0</v>
      </c>
      <c r="AD1724" s="28" t="n">
        <v>135.4</v>
      </c>
      <c r="AE1724" s="28" t="n">
        <v>0.9</v>
      </c>
      <c r="AF1724" s="27"/>
      <c r="AG1724" s="29" t="n">
        <f aca="false">6753.47943187+0.36116788*I1724+0.01252571*N1724-22.85359542*V1724+0.00407811*AA1724-0.00067349*E1724</f>
        <v>9180.47864190368</v>
      </c>
      <c r="AH1724" s="29" t="n">
        <f aca="false">A1724*'Simple Linear Regression'!$B$18+'Simple Linear Regression'!$B$17</f>
        <v>9355.11924250729</v>
      </c>
      <c r="AI1724" s="29" t="n">
        <f aca="false">7491.3971+0.0137554*N1724-0.00058829*E1724-34.3283*V1724+0.30565*L1724+54.6031*M1724</f>
        <v>8941.9948819</v>
      </c>
      <c r="AJ1724" s="29" t="n">
        <f aca="false">7491.3971-0.00058829*E1724+0.30565*L1724+54.6031*M1724+0.0137554*N1724-34.3283*V1724</f>
        <v>8941.9948819</v>
      </c>
      <c r="AK1724" s="30" t="n">
        <f aca="false">11611.58410651-152.38769329*I998+0.00324611*N998-2.92151591*V998-0.00770426*AA998-0.00077781*E998</f>
        <v>8998.40838961621</v>
      </c>
      <c r="AL1724" s="29" t="n">
        <f aca="false">2192.59+2373.87*I1724+0.0316653*N1724-15.7623*V1724+0.00202406*AA1724-0.000740146*E1724-0.00963493*(I1724*N1724)</f>
        <v>9116.57383477984</v>
      </c>
      <c r="AM1724" s="30" t="n">
        <f aca="false">5205.907083+122.0638992*I1724+13.609808*(N1724/1000)-1.245906883*AD1724+0.7746840854*AE1724-134.2474226*AC1724-1547.125689*IF(AND(B1724&gt;=DATE(2020,3,20),B1724&lt;=DATE(2020,6,26)),1,0)</f>
        <v>8963.22503854586</v>
      </c>
      <c r="AN1724" s="30" t="n">
        <f aca="false">IF(ISNUMBER(C1725),C1725,AN1725)-0.8328750492*(AD1726-AD1725)+3.274150872*(AE1726-AE1725)+0.7954612886*((IF(ISNUMBER(C1725),C1725,AN1725)-IF(ISNUMBER(C1724),C1724,AN1724))-(-0.8328750492*(AD1725-AD1724)+3.274150872*(AE1725-AE1724)))-1.394571582*AO1725+0.4181414112*AO1724</f>
        <v>8214.51668828983</v>
      </c>
      <c r="AP1724" s="31" t="n">
        <f aca="false">AQ1724+AR1723+'ARIMAX(1,1,1) Model'!$C$19*(AR1723-AR1722)+'ARIMAX(1,1,1) Model'!$C$20*AS1723</f>
        <v>8468.85550727015</v>
      </c>
      <c r="AQ1724" s="31" t="n">
        <f aca="false">'ARIMAX(1,1,1) Model'!$C$6*I1724+'ARIMAX(1,1,1) Model'!$C$7*N1724/1000+'ARIMAX(1,1,1) Model'!$C$8*AD1724+'ARIMAX(1,1,1) Model'!$C$9*AE1724+'ARIMAX(1,1,1) Model'!$C$10*AC1724+'ARIMAX(1,1,1) Model'!$C$11*IF(AND(B1724&gt;='ARIMAX(1,1,1) Model'!$C$25,B1724&lt;='ARIMAX(1,1,1) Model'!$C$26),1,0)+'ARIMAX(1,1,1) Model'!$C$12*E1724/1000+'ARIMAX(1,1,1) Model'!$C$13*V1724+'ARIMAX(1,1,1) Model'!$C$14*A1724+'ARIMAX(1,1,1) Model'!$C$15*SIN(2*PI()*A1724/'ARIMAX(1,1,1) Model'!$C$24)+'ARIMAX(1,1,1) Model'!$C$16*COS(2*PI()*A1724/'ARIMAX(1,1,1) Model'!$C$24)+'ARIMAX(1,1,1) Model'!$C$17*SIN(4*PI()*A1724/'ARIMAX(1,1,1) Model'!$C$24)+'ARIMAX(1,1,1) Model'!$C$18*COS(4*PI()*A1724/'ARIMAX(1,1,1) Model'!$C$24)</f>
        <v>2483.3198044458</v>
      </c>
      <c r="AR1724" s="31" t="n">
        <f aca="false">IF(ISNUMBER(C1724),C1724,AP1724)-AQ1724</f>
        <v>5684.6801955542</v>
      </c>
      <c r="AS1724" s="31" t="n">
        <f aca="false">IF(ISNUMBER(C1724),C1724-AP1724,0)</f>
        <v>-300.855507270153</v>
      </c>
      <c r="AT1724" s="32"/>
      <c r="AU1724" s="33"/>
      <c r="AV1724" s="33"/>
      <c r="AW1724" s="31"/>
      <c r="AX1724" s="31"/>
    </row>
    <row r="1725" customFormat="false" ht="16.5" hidden="false" customHeight="true" outlineLevel="0" collapsed="false">
      <c r="A1725" s="23" t="n">
        <v>1724</v>
      </c>
      <c r="B1725" s="24" t="n">
        <v>45338</v>
      </c>
      <c r="C1725" s="34" t="n">
        <v>8200</v>
      </c>
      <c r="D1725" s="25" t="n">
        <v>5002.186</v>
      </c>
      <c r="E1725" s="25" t="n">
        <v>213000</v>
      </c>
      <c r="F1725" s="25" t="n">
        <v>2181515</v>
      </c>
      <c r="G1725" s="25" t="n">
        <v>78.166</v>
      </c>
      <c r="H1725" s="25" t="n">
        <v>84.444</v>
      </c>
      <c r="I1725" s="25" t="n">
        <v>3.192</v>
      </c>
      <c r="J1725" s="25" t="n">
        <v>28424.722</v>
      </c>
      <c r="K1725" s="25" t="n">
        <v>659414</v>
      </c>
      <c r="L1725" s="25" t="n">
        <v>623</v>
      </c>
      <c r="M1725" s="25" t="n">
        <v>15.558</v>
      </c>
      <c r="N1725" s="25" t="n">
        <v>258680</v>
      </c>
      <c r="O1725" s="25" t="n">
        <v>19283.5</v>
      </c>
      <c r="P1725" s="25" t="n">
        <v>4955830</v>
      </c>
      <c r="Q1725" s="25" t="n">
        <v>990000</v>
      </c>
      <c r="R1725" s="25" t="n">
        <v>10582</v>
      </c>
      <c r="S1725" s="25" t="n">
        <v>17.291</v>
      </c>
      <c r="T1725" s="25" t="n">
        <v>162.2</v>
      </c>
      <c r="U1725" s="25" t="n">
        <v>12</v>
      </c>
      <c r="V1725" s="25" t="n">
        <v>89.9</v>
      </c>
      <c r="W1725" s="25" t="n">
        <v>121.0663</v>
      </c>
      <c r="X1725" s="25" t="n">
        <v>2.5</v>
      </c>
      <c r="Y1725" s="25" t="n">
        <v>3</v>
      </c>
      <c r="Z1725" s="25" t="n">
        <v>78.9540023803711</v>
      </c>
      <c r="AA1725" s="25" t="n">
        <v>334350</v>
      </c>
      <c r="AB1725" s="26" t="n">
        <v>28.88</v>
      </c>
      <c r="AC1725" s="27" t="n">
        <v>0</v>
      </c>
      <c r="AD1725" s="28" t="n">
        <v>132.7</v>
      </c>
      <c r="AE1725" s="28" t="n">
        <v>1</v>
      </c>
      <c r="AF1725" s="27"/>
      <c r="AG1725" s="29" t="n">
        <f aca="false">6753.47943187+0.36116788*I1725+0.01252571*N1725-22.85359542*V1725+0.00407811*AA1725-0.00067349*E1725</f>
        <v>9160.30742278496</v>
      </c>
      <c r="AH1725" s="29" t="n">
        <f aca="false">A1725*'Simple Linear Regression'!$B$18+'Simple Linear Regression'!$B$17</f>
        <v>9355.9722795912</v>
      </c>
      <c r="AI1725" s="29" t="n">
        <f aca="false">7491.3971+0.0137554*N1725-0.00058829*E1725-34.3283*V1725+0.30565*L1725+54.6031*M1725</f>
        <v>8878.1590118</v>
      </c>
      <c r="AJ1725" s="29" t="n">
        <f aca="false">7491.3971-0.00058829*E1725+0.30565*L1725+54.6031*M1725+0.0137554*N1725-34.3283*V1725</f>
        <v>8878.1590118</v>
      </c>
      <c r="AK1725" s="30" t="n">
        <f aca="false">11611.58410651-152.38769329*I999+0.00324611*N999-2.92151591*V999-0.00770426*AA999-0.00077781*E999</f>
        <v>8927.22563802448</v>
      </c>
      <c r="AL1725" s="29" t="n">
        <f aca="false">2192.59+2373.87*I1725+0.0316653*N1725-15.7623*V1725+0.00202406*AA1725-0.000740146*E1725-0.00963493*(I1725*N1725)</f>
        <v>9107.6005308592</v>
      </c>
      <c r="AM1725" s="30" t="n">
        <f aca="false">5205.907083+122.0638992*I1725+13.609808*(N1725/1000)-1.245906883*AD1725+0.7746840854*AE1725-134.2474226*AC1725-1547.125689*IF(AND(B1725&gt;=DATE(2020,3,20),B1725&lt;=DATE(2020,6,26)),1,0)</f>
        <v>8951.5630233977</v>
      </c>
      <c r="AN1725" s="30" t="n">
        <f aca="false">IF(ISNUMBER(C1726),C1726,AN1726)-0.8328750492*(AD1727-AD1726)+3.274150872*(AE1727-AE1726)+0.7954612886*((IF(ISNUMBER(C1726),C1726,AN1726)-IF(ISNUMBER(C1725),C1725,AN1725))-(-0.8328750492*(AD1726-AD1725)+3.274150872*(AE1726-AE1725)))-1.394571582*AO1726+0.4181414112*AO1725</f>
        <v>8718.49315713931</v>
      </c>
      <c r="AP1725" s="31" t="n">
        <f aca="false">AQ1725+AR1724+'ARIMAX(1,1,1) Model'!$C$19*(AR1724-AR1723)+'ARIMAX(1,1,1) Model'!$C$20*AS1724</f>
        <v>8370.74648063582</v>
      </c>
      <c r="AQ1725" s="31" t="n">
        <f aca="false">'ARIMAX(1,1,1) Model'!$C$6*I1725+'ARIMAX(1,1,1) Model'!$C$7*N1725/1000+'ARIMAX(1,1,1) Model'!$C$8*AD1725+'ARIMAX(1,1,1) Model'!$C$9*AE1725+'ARIMAX(1,1,1) Model'!$C$10*AC1725+'ARIMAX(1,1,1) Model'!$C$11*IF(AND(B1725&gt;='ARIMAX(1,1,1) Model'!$C$25,B1725&lt;='ARIMAX(1,1,1) Model'!$C$26),1,0)+'ARIMAX(1,1,1) Model'!$C$12*E1725/1000+'ARIMAX(1,1,1) Model'!$C$13*V1725+'ARIMAX(1,1,1) Model'!$C$14*A1725+'ARIMAX(1,1,1) Model'!$C$15*SIN(2*PI()*A1725/'ARIMAX(1,1,1) Model'!$C$24)+'ARIMAX(1,1,1) Model'!$C$16*COS(2*PI()*A1725/'ARIMAX(1,1,1) Model'!$C$24)+'ARIMAX(1,1,1) Model'!$C$17*SIN(4*PI()*A1725/'ARIMAX(1,1,1) Model'!$C$24)+'ARIMAX(1,1,1) Model'!$C$18*COS(4*PI()*A1725/'ARIMAX(1,1,1) Model'!$C$24)</f>
        <v>2483.65430849812</v>
      </c>
      <c r="AR1725" s="31" t="n">
        <f aca="false">IF(ISNUMBER(C1725),C1725,AP1725)-AQ1725</f>
        <v>5716.34569150188</v>
      </c>
      <c r="AS1725" s="31" t="n">
        <f aca="false">IF(ISNUMBER(C1725),C1725-AP1725,0)</f>
        <v>-170.746480635817</v>
      </c>
      <c r="AT1725" s="32"/>
      <c r="AU1725" s="33"/>
      <c r="AV1725" s="33"/>
      <c r="AW1725" s="31"/>
      <c r="AX1725" s="31"/>
    </row>
    <row r="1726" customFormat="false" ht="16.5" hidden="false" customHeight="true" outlineLevel="0" collapsed="false">
      <c r="A1726" s="23" t="n">
        <v>1725</v>
      </c>
      <c r="B1726" s="24" t="n">
        <v>45345</v>
      </c>
      <c r="C1726" s="34" t="n">
        <v>8467</v>
      </c>
      <c r="D1726" s="25" t="n">
        <v>5033.285</v>
      </c>
      <c r="E1726" s="25" t="n">
        <v>202000</v>
      </c>
      <c r="F1726" s="25" t="n">
        <v>2382634.71428571</v>
      </c>
      <c r="G1726" s="25" t="n">
        <v>78.7125</v>
      </c>
      <c r="H1726" s="25" t="n">
        <v>85.018</v>
      </c>
      <c r="I1726" s="25" t="n">
        <v>3.269</v>
      </c>
      <c r="J1726" s="25" t="n">
        <v>28424.722</v>
      </c>
      <c r="K1726" s="25" t="n">
        <v>659414</v>
      </c>
      <c r="L1726" s="25" t="n">
        <v>623</v>
      </c>
      <c r="M1726" s="25" t="n">
        <v>15.558</v>
      </c>
      <c r="N1726" s="25" t="n">
        <v>258680</v>
      </c>
      <c r="O1726" s="25" t="n">
        <v>19283.5</v>
      </c>
      <c r="P1726" s="25" t="n">
        <v>4955830</v>
      </c>
      <c r="Q1726" s="25" t="n">
        <v>990000</v>
      </c>
      <c r="R1726" s="25" t="n">
        <v>10582</v>
      </c>
      <c r="S1726" s="25" t="n">
        <v>17.503</v>
      </c>
      <c r="T1726" s="25" t="n">
        <v>162.2</v>
      </c>
      <c r="U1726" s="25" t="n">
        <v>12</v>
      </c>
      <c r="V1726" s="25" t="n">
        <v>89.9</v>
      </c>
      <c r="W1726" s="25" t="n">
        <v>121.24416</v>
      </c>
      <c r="X1726" s="25" t="n">
        <v>2.5</v>
      </c>
      <c r="Y1726" s="25" t="n">
        <v>3</v>
      </c>
      <c r="Z1726" s="25" t="n">
        <v>78.9540023803711</v>
      </c>
      <c r="AA1726" s="25" t="n">
        <v>334350</v>
      </c>
      <c r="AB1726" s="26" t="n">
        <v>28.88</v>
      </c>
      <c r="AC1726" s="27" t="n">
        <v>0</v>
      </c>
      <c r="AD1726" s="28" t="n">
        <v>141.8</v>
      </c>
      <c r="AE1726" s="28" t="n">
        <v>0.6</v>
      </c>
      <c r="AF1726" s="27"/>
      <c r="AG1726" s="29" t="n">
        <f aca="false">6753.47943187+0.36116788*I1726+0.01252571*N1726-22.85359542*V1726+0.00407811*AA1726-0.00067349*E1726</f>
        <v>9167.74362271172</v>
      </c>
      <c r="AH1726" s="29" t="n">
        <f aca="false">A1726*'Simple Linear Regression'!$B$18+'Simple Linear Regression'!$B$17</f>
        <v>9356.8253166751</v>
      </c>
      <c r="AI1726" s="29" t="n">
        <f aca="false">7491.3971+0.0137554*N1726-0.00058829*E1726-34.3283*V1726+0.30565*L1726+54.6031*M1726</f>
        <v>8884.6302018</v>
      </c>
      <c r="AJ1726" s="29" t="n">
        <f aca="false">7491.3971-0.00058829*E1726+0.30565*L1726+54.6031*M1726+0.0137554*N1726-34.3283*V1726</f>
        <v>8884.6302018</v>
      </c>
      <c r="AK1726" s="30" t="n">
        <f aca="false">11611.58410651-152.38769329*I1000+0.00324611*N1000-2.92151591*V1000-0.00770426*AA1000-0.00077781*E1000</f>
        <v>8927.16847953249</v>
      </c>
      <c r="AL1726" s="29" t="n">
        <f aca="false">2192.59+2373.87*I1726+0.0316653*N1726-15.7623*V1726+0.00202406*AA1726-0.000740146*E1726-0.00963493*(I1726*N1726)</f>
        <v>9106.61812254439</v>
      </c>
      <c r="AM1726" s="30" t="n">
        <f aca="false">5205.907083+122.0638992*I1726+13.609808*(N1726/1000)-1.245906883*AD1726+0.7746840854*AE1726-134.2474226*AC1726-1547.125689*IF(AND(B1726&gt;=DATE(2020,3,20),B1726&lt;=DATE(2020,6,26)),1,0)</f>
        <v>8949.31431736664</v>
      </c>
      <c r="AN1726" s="30" t="n">
        <f aca="false">IF(ISNUMBER(C1727),C1727,AN1727)-0.8328750492*(AD1728-AD1727)+3.274150872*(AE1728-AE1727)+0.7954612886*((IF(ISNUMBER(C1727),C1727,AN1727)-IF(ISNUMBER(C1726),C1726,AN1726))-(-0.8328750492*(AD1727-AD1726)+3.274150872*(AE1727-AE1726)))-1.394571582*AO1727+0.4181414112*AO1726</f>
        <v>9453.76215140207</v>
      </c>
      <c r="AP1726" s="31" t="n">
        <f aca="false">AQ1726+AR1725+'ARIMAX(1,1,1) Model'!$C$19*(AR1725-AR1724)+'ARIMAX(1,1,1) Model'!$C$20*AS1725</f>
        <v>8376.7951082818</v>
      </c>
      <c r="AQ1726" s="31" t="n">
        <f aca="false">'ARIMAX(1,1,1) Model'!$C$6*I1726+'ARIMAX(1,1,1) Model'!$C$7*N1726/1000+'ARIMAX(1,1,1) Model'!$C$8*AD1726+'ARIMAX(1,1,1) Model'!$C$9*AE1726+'ARIMAX(1,1,1) Model'!$C$10*AC1726+'ARIMAX(1,1,1) Model'!$C$11*IF(AND(B1726&gt;='ARIMAX(1,1,1) Model'!$C$25,B1726&lt;='ARIMAX(1,1,1) Model'!$C$26),1,0)+'ARIMAX(1,1,1) Model'!$C$12*E1726/1000+'ARIMAX(1,1,1) Model'!$C$13*V1726+'ARIMAX(1,1,1) Model'!$C$14*A1726+'ARIMAX(1,1,1) Model'!$C$15*SIN(2*PI()*A1726/'ARIMAX(1,1,1) Model'!$C$24)+'ARIMAX(1,1,1) Model'!$C$16*COS(2*PI()*A1726/'ARIMAX(1,1,1) Model'!$C$24)+'ARIMAX(1,1,1) Model'!$C$17*SIN(4*PI()*A1726/'ARIMAX(1,1,1) Model'!$C$24)+'ARIMAX(1,1,1) Model'!$C$18*COS(4*PI()*A1726/'ARIMAX(1,1,1) Model'!$C$24)</f>
        <v>2503.67494091931</v>
      </c>
      <c r="AR1726" s="31" t="n">
        <f aca="false">IF(ISNUMBER(C1726),C1726,AP1726)-AQ1726</f>
        <v>5963.3250590807</v>
      </c>
      <c r="AS1726" s="31" t="n">
        <f aca="false">IF(ISNUMBER(C1726),C1726-AP1726,0)</f>
        <v>90.2048917182019</v>
      </c>
      <c r="AT1726" s="32"/>
      <c r="AU1726" s="33"/>
      <c r="AV1726" s="33"/>
      <c r="AW1726" s="31"/>
      <c r="AX1726" s="31"/>
    </row>
    <row r="1727" customFormat="false" ht="16.5" hidden="false" customHeight="true" outlineLevel="0" collapsed="false">
      <c r="A1727" s="23" t="n">
        <v>1726</v>
      </c>
      <c r="B1727" s="24" t="n">
        <v>45352</v>
      </c>
      <c r="C1727" s="34" t="n">
        <v>9013</v>
      </c>
      <c r="D1727" s="25" t="n">
        <v>5090.164</v>
      </c>
      <c r="E1727" s="25" t="n">
        <v>212000</v>
      </c>
      <c r="F1727" s="25" t="n">
        <v>2329098</v>
      </c>
      <c r="G1727" s="25" t="n">
        <v>79.578</v>
      </c>
      <c r="H1727" s="25" t="n">
        <v>84.256</v>
      </c>
      <c r="I1727" s="25" t="n">
        <v>3.249</v>
      </c>
      <c r="J1727" s="25" t="n">
        <v>28424.722</v>
      </c>
      <c r="K1727" s="25" t="n">
        <v>659414</v>
      </c>
      <c r="L1727" s="25" t="n">
        <v>623</v>
      </c>
      <c r="M1727" s="25" t="n">
        <v>15.558</v>
      </c>
      <c r="N1727" s="25" t="n">
        <v>258680</v>
      </c>
      <c r="O1727" s="25" t="n">
        <v>19283.5</v>
      </c>
      <c r="P1727" s="25" t="n">
        <v>4955830</v>
      </c>
      <c r="Q1727" s="25" t="n">
        <v>990000</v>
      </c>
      <c r="R1727" s="25" t="n">
        <v>10582</v>
      </c>
      <c r="S1727" s="25" t="n">
        <v>17.503</v>
      </c>
      <c r="T1727" s="25" t="n">
        <v>162.2</v>
      </c>
      <c r="U1727" s="25" t="n">
        <v>12</v>
      </c>
      <c r="V1727" s="25" t="n">
        <v>89.9</v>
      </c>
      <c r="W1727" s="25" t="n">
        <v>121.049175</v>
      </c>
      <c r="X1727" s="25" t="n">
        <v>2.5</v>
      </c>
      <c r="Y1727" s="25" t="n">
        <v>3</v>
      </c>
      <c r="Z1727" s="25" t="n">
        <v>78.9540023803711</v>
      </c>
      <c r="AA1727" s="25" t="n">
        <v>337087</v>
      </c>
      <c r="AB1727" s="26" t="n">
        <v>28.88</v>
      </c>
      <c r="AC1727" s="27" t="n">
        <v>0</v>
      </c>
      <c r="AD1727" s="28" t="n">
        <v>111.2</v>
      </c>
      <c r="AE1727" s="28" t="n">
        <v>2.6</v>
      </c>
      <c r="AF1727" s="27"/>
      <c r="AG1727" s="29" t="n">
        <f aca="false">6753.47943187+0.36116788*I1727+0.01252571*N1727-22.85359542*V1727+0.00407811*AA1727-0.00067349*E1727</f>
        <v>9172.16328642412</v>
      </c>
      <c r="AH1727" s="29" t="n">
        <f aca="false">A1727*'Simple Linear Regression'!$B$18+'Simple Linear Regression'!$B$17</f>
        <v>9357.678353759</v>
      </c>
      <c r="AI1727" s="29" t="n">
        <f aca="false">7491.3971+0.0137554*N1727-0.00058829*E1727-34.3283*V1727+0.30565*L1727+54.6031*M1727</f>
        <v>8878.7473018</v>
      </c>
      <c r="AJ1727" s="29" t="n">
        <f aca="false">7491.3971-0.00058829*E1727+0.30565*L1727+54.6031*M1727+0.0137554*N1727-34.3283*V1727</f>
        <v>8878.7473018</v>
      </c>
      <c r="AK1727" s="30" t="n">
        <f aca="false">11611.58410651-152.38769329*I1001+0.00324611*N1001-2.92151591*V1001-0.00770426*AA1001-0.00077781*E1001</f>
        <v>8940.48015109158</v>
      </c>
      <c r="AL1727" s="29" t="n">
        <f aca="false">2192.59+2373.87*I1727+0.0316653*N1727-15.7623*V1727+0.00202406*AA1727-0.000740146*E1727-0.00963493*(I1727*N1727)</f>
        <v>9107.1263886124</v>
      </c>
      <c r="AM1727" s="30" t="n">
        <f aca="false">5205.907083+122.0638992*I1727+13.609808*(N1727/1000)-1.245906883*AD1727+0.7746840854*AE1727-134.2474226*AC1727-1547.125689*IF(AND(B1727&gt;=DATE(2020,3,20),B1727&lt;=DATE(2020,6,26)),1,0)</f>
        <v>8986.54715817324</v>
      </c>
      <c r="AN1727" s="30" t="n">
        <f aca="false">IF(ISNUMBER(C1728),C1728,AN1728)-0.8328750492*(AD1729-AD1728)+3.274150872*(AE1729-AE1728)+0.7954612886*((IF(ISNUMBER(C1728),C1728,AN1728)-IF(ISNUMBER(C1727),C1727,AN1727))-(-0.8328750492*(AD1728-AD1727)+3.274150872*(AE1728-AE1727)))-1.394571582*AO1728+0.4181414112*AO1727</f>
        <v>9039.96350772636</v>
      </c>
      <c r="AP1727" s="31" t="n">
        <f aca="false">AQ1727+AR1726+'ARIMAX(1,1,1) Model'!$C$19*(AR1726-AR1725)+'ARIMAX(1,1,1) Model'!$C$20*AS1726</f>
        <v>8428.12737427251</v>
      </c>
      <c r="AQ1727" s="31" t="n">
        <f aca="false">'ARIMAX(1,1,1) Model'!$C$6*I1727+'ARIMAX(1,1,1) Model'!$C$7*N1727/1000+'ARIMAX(1,1,1) Model'!$C$8*AD1727+'ARIMAX(1,1,1) Model'!$C$9*AE1727+'ARIMAX(1,1,1) Model'!$C$10*AC1727+'ARIMAX(1,1,1) Model'!$C$11*IF(AND(B1727&gt;='ARIMAX(1,1,1) Model'!$C$25,B1727&lt;='ARIMAX(1,1,1) Model'!$C$26),1,0)+'ARIMAX(1,1,1) Model'!$C$12*E1727/1000+'ARIMAX(1,1,1) Model'!$C$13*V1727+'ARIMAX(1,1,1) Model'!$C$14*A1727+'ARIMAX(1,1,1) Model'!$C$15*SIN(2*PI()*A1727/'ARIMAX(1,1,1) Model'!$C$24)+'ARIMAX(1,1,1) Model'!$C$16*COS(2*PI()*A1727/'ARIMAX(1,1,1) Model'!$C$24)+'ARIMAX(1,1,1) Model'!$C$17*SIN(4*PI()*A1727/'ARIMAX(1,1,1) Model'!$C$24)+'ARIMAX(1,1,1) Model'!$C$18*COS(4*PI()*A1727/'ARIMAX(1,1,1) Model'!$C$24)</f>
        <v>2521.90594504734</v>
      </c>
      <c r="AR1727" s="31" t="n">
        <f aca="false">IF(ISNUMBER(C1727),C1727,AP1727)-AQ1727</f>
        <v>6491.09405495266</v>
      </c>
      <c r="AS1727" s="31" t="n">
        <f aca="false">IF(ISNUMBER(C1727),C1727-AP1727,0)</f>
        <v>584.872625727488</v>
      </c>
      <c r="AT1727" s="32"/>
      <c r="AU1727" s="33"/>
      <c r="AV1727" s="33"/>
      <c r="AW1727" s="31"/>
      <c r="AX1727" s="31"/>
    </row>
    <row r="1728" customFormat="false" ht="16.5" hidden="false" customHeight="true" outlineLevel="0" collapsed="false">
      <c r="A1728" s="23" t="n">
        <v>1727</v>
      </c>
      <c r="B1728" s="24" t="n">
        <v>45359</v>
      </c>
      <c r="C1728" s="34" t="n">
        <v>9044</v>
      </c>
      <c r="D1728" s="25" t="n">
        <v>5119.082</v>
      </c>
      <c r="E1728" s="25" t="n">
        <v>213000</v>
      </c>
      <c r="F1728" s="25" t="n">
        <v>2371221.71428571</v>
      </c>
      <c r="G1728" s="25" t="n">
        <v>79.526</v>
      </c>
      <c r="H1728" s="25" t="n">
        <v>85.632</v>
      </c>
      <c r="I1728" s="25" t="n">
        <v>3.35</v>
      </c>
      <c r="J1728" s="25" t="n">
        <v>28424.722</v>
      </c>
      <c r="K1728" s="25" t="n">
        <v>659414</v>
      </c>
      <c r="L1728" s="25" t="n">
        <v>620</v>
      </c>
      <c r="M1728" s="25" t="n">
        <v>15.558</v>
      </c>
      <c r="N1728" s="25" t="n">
        <v>258680</v>
      </c>
      <c r="O1728" s="25" t="n">
        <v>19303.3</v>
      </c>
      <c r="P1728" s="25" t="n">
        <v>4955830</v>
      </c>
      <c r="Q1728" s="25" t="n">
        <v>990000</v>
      </c>
      <c r="R1728" s="25" t="n">
        <v>11655</v>
      </c>
      <c r="S1728" s="25" t="n">
        <v>17.503</v>
      </c>
      <c r="T1728" s="25" t="n">
        <v>162.2</v>
      </c>
      <c r="U1728" s="25" t="n">
        <v>12</v>
      </c>
      <c r="V1728" s="25" t="n">
        <v>93.1</v>
      </c>
      <c r="W1728" s="25" t="n">
        <v>121.06908</v>
      </c>
      <c r="X1728" s="25" t="n">
        <v>2.5</v>
      </c>
      <c r="Y1728" s="25" t="n">
        <v>3</v>
      </c>
      <c r="Z1728" s="25" t="n">
        <v>78.9540023803711</v>
      </c>
      <c r="AA1728" s="25" t="n">
        <v>337087</v>
      </c>
      <c r="AB1728" s="26" t="n">
        <v>27.79</v>
      </c>
      <c r="AC1728" s="27" t="n">
        <v>0</v>
      </c>
      <c r="AD1728" s="28" t="n">
        <v>82.7</v>
      </c>
      <c r="AE1728" s="28" t="n">
        <v>5.1</v>
      </c>
      <c r="AF1728" s="27"/>
      <c r="AG1728" s="29" t="n">
        <f aca="false">6753.47943187+0.36116788*I1728+0.01252571*N1728-22.85359542*V1728+0.00407811*AA1728-0.00067349*E1728</f>
        <v>9098.394769036</v>
      </c>
      <c r="AH1728" s="29" t="n">
        <f aca="false">A1728*'Simple Linear Regression'!$B$18+'Simple Linear Regression'!$B$17</f>
        <v>9358.53139084291</v>
      </c>
      <c r="AI1728" s="29" t="n">
        <f aca="false">7491.3971+0.0137554*N1728-0.00058829*E1728-34.3283*V1728+0.30565*L1728+54.6031*M1728</f>
        <v>8767.3915018</v>
      </c>
      <c r="AJ1728" s="29" t="n">
        <f aca="false">7491.3971-0.00058829*E1728+0.30565*L1728+54.6031*M1728+0.0137554*N1728-34.3283*V1728</f>
        <v>8767.3915018</v>
      </c>
      <c r="AK1728" s="30" t="n">
        <f aca="false">11611.58410651-152.38769329*I1002+0.00324611*N1002-2.92151591*V1002-0.00770426*AA1002-0.00077781*E1002</f>
        <v>8924.74721795346</v>
      </c>
      <c r="AL1728" s="29" t="n">
        <f aca="false">2192.59+2373.87*I1728+0.0316653*N1728-15.7623*V1728+0.00202406*AA1728-0.000740146*E1728-0.00963493*(I1728*N1728)</f>
        <v>9043.97901968</v>
      </c>
      <c r="AM1728" s="30" t="n">
        <f aca="false">5205.907083+122.0638992*I1728+13.609808*(N1728/1000)-1.245906883*AD1728+0.7746840854*AE1728-134.2474226*AC1728-1547.125689*IF(AND(B1728&gt;=DATE(2020,3,20),B1728&lt;=DATE(2020,6,26)),1,0)</f>
        <v>9036.32066837144</v>
      </c>
      <c r="AN1728" s="30" t="n">
        <f aca="false">IF(ISNUMBER(C1729),C1729,AN1729)-0.8328750492*(AD1730-AD1729)+3.274150872*(AE1730-AE1729)+0.7954612886*((IF(ISNUMBER(C1729),C1729,AN1729)-IF(ISNUMBER(C1728),C1728,AN1728))-(-0.8328750492*(AD1729-AD1728)+3.274150872*(AE1729-AE1728)))-1.394571582*AO1729+0.4181414112*AO1728</f>
        <v>8599.10140132634</v>
      </c>
      <c r="AP1728" s="31" t="n">
        <f aca="false">AQ1728+AR1727+'ARIMAX(1,1,1) Model'!$C$19*(AR1727-AR1726)+'ARIMAX(1,1,1) Model'!$C$20*AS1727</f>
        <v>8596.79321598483</v>
      </c>
      <c r="AQ1728" s="31" t="n">
        <f aca="false">'ARIMAX(1,1,1) Model'!$C$6*I1728+'ARIMAX(1,1,1) Model'!$C$7*N1728/1000+'ARIMAX(1,1,1) Model'!$C$8*AD1728+'ARIMAX(1,1,1) Model'!$C$9*AE1728+'ARIMAX(1,1,1) Model'!$C$10*AC1728+'ARIMAX(1,1,1) Model'!$C$11*IF(AND(B1728&gt;='ARIMAX(1,1,1) Model'!$C$25,B1728&lt;='ARIMAX(1,1,1) Model'!$C$26),1,0)+'ARIMAX(1,1,1) Model'!$C$12*E1728/1000+'ARIMAX(1,1,1) Model'!$C$13*V1728+'ARIMAX(1,1,1) Model'!$C$14*A1728+'ARIMAX(1,1,1) Model'!$C$15*SIN(2*PI()*A1728/'ARIMAX(1,1,1) Model'!$C$24)+'ARIMAX(1,1,1) Model'!$C$16*COS(2*PI()*A1728/'ARIMAX(1,1,1) Model'!$C$24)+'ARIMAX(1,1,1) Model'!$C$17*SIN(4*PI()*A1728/'ARIMAX(1,1,1) Model'!$C$24)+'ARIMAX(1,1,1) Model'!$C$18*COS(4*PI()*A1728/'ARIMAX(1,1,1) Model'!$C$24)</f>
        <v>2580.65917657884</v>
      </c>
      <c r="AR1728" s="31" t="n">
        <f aca="false">IF(ISNUMBER(C1728),C1728,AP1728)-AQ1728</f>
        <v>6463.34082342116</v>
      </c>
      <c r="AS1728" s="31" t="n">
        <f aca="false">IF(ISNUMBER(C1728),C1728-AP1728,0)</f>
        <v>447.206784015169</v>
      </c>
      <c r="AT1728" s="32"/>
      <c r="AU1728" s="33"/>
      <c r="AV1728" s="33"/>
      <c r="AW1728" s="31"/>
      <c r="AX1728" s="31"/>
    </row>
    <row r="1729" customFormat="false" ht="16.5" hidden="false" customHeight="true" outlineLevel="0" collapsed="false">
      <c r="A1729" s="23" t="n">
        <v>1728</v>
      </c>
      <c r="B1729" s="24" t="n">
        <v>45366</v>
      </c>
      <c r="C1729" s="34" t="n">
        <v>8809</v>
      </c>
      <c r="D1729" s="25" t="n">
        <v>5145.218</v>
      </c>
      <c r="E1729" s="25" t="n">
        <v>213000</v>
      </c>
      <c r="F1729" s="25" t="n">
        <v>2500637.42857143</v>
      </c>
      <c r="G1729" s="25" t="n">
        <v>80.43</v>
      </c>
      <c r="H1729" s="25" t="n">
        <v>84.52</v>
      </c>
      <c r="I1729" s="25" t="n">
        <v>3.376</v>
      </c>
      <c r="J1729" s="25" t="n">
        <v>28424.722</v>
      </c>
      <c r="K1729" s="25" t="n">
        <v>614770</v>
      </c>
      <c r="L1729" s="25" t="n">
        <v>620</v>
      </c>
      <c r="M1729" s="25" t="n">
        <v>15.558</v>
      </c>
      <c r="N1729" s="25" t="n">
        <v>258680</v>
      </c>
      <c r="O1729" s="25" t="n">
        <v>19303.3</v>
      </c>
      <c r="P1729" s="25" t="n">
        <v>4955830</v>
      </c>
      <c r="Q1729" s="25" t="n">
        <v>990000</v>
      </c>
      <c r="R1729" s="25" t="n">
        <v>11655</v>
      </c>
      <c r="S1729" s="25" t="n">
        <v>17.503</v>
      </c>
      <c r="T1729" s="25" t="n">
        <v>162.2</v>
      </c>
      <c r="U1729" s="25" t="n">
        <v>12</v>
      </c>
      <c r="V1729" s="25" t="n">
        <v>93.1</v>
      </c>
      <c r="W1729" s="25" t="n">
        <v>120.47748</v>
      </c>
      <c r="X1729" s="25" t="n">
        <v>2.5</v>
      </c>
      <c r="Y1729" s="25" t="n">
        <v>3</v>
      </c>
      <c r="Z1729" s="25" t="n">
        <v>78.9540023803711</v>
      </c>
      <c r="AA1729" s="25" t="n">
        <v>337087</v>
      </c>
      <c r="AB1729" s="26" t="n">
        <v>27.79</v>
      </c>
      <c r="AC1729" s="27" t="n">
        <v>0</v>
      </c>
      <c r="AD1729" s="28" t="n">
        <v>84.7</v>
      </c>
      <c r="AE1729" s="28" t="n">
        <v>4.6</v>
      </c>
      <c r="AF1729" s="27"/>
      <c r="AG1729" s="29" t="n">
        <f aca="false">6753.47943187+0.36116788*I1729+0.01252571*N1729-22.85359542*V1729+0.00407811*AA1729-0.00067349*E1729</f>
        <v>9098.40415940088</v>
      </c>
      <c r="AH1729" s="29" t="n">
        <f aca="false">A1729*'Simple Linear Regression'!$B$18+'Simple Linear Regression'!$B$17</f>
        <v>9359.38442792681</v>
      </c>
      <c r="AI1729" s="29" t="n">
        <f aca="false">7491.3971+0.0137554*N1729-0.00058829*E1729-34.3283*V1729+0.30565*L1729+54.6031*M1729</f>
        <v>8767.3915018</v>
      </c>
      <c r="AJ1729" s="29" t="n">
        <f aca="false">7491.3971-0.00058829*E1729+0.30565*L1729+54.6031*M1729+0.0137554*N1729-34.3283*V1729</f>
        <v>8767.3915018</v>
      </c>
      <c r="AK1729" s="30" t="n">
        <f aca="false">11611.58410651-152.38769329*I1003+0.00324611*N1003-2.92151591*V1003-0.00770426*AA1003-0.00077781*E1003</f>
        <v>8886.74750532818</v>
      </c>
      <c r="AL1729" s="29" t="n">
        <f aca="false">2192.59+2373.87*I1729+0.0316653*N1729-15.7623*V1729+0.00202406*AA1729-0.000740146*E1729-0.00963493*(I1729*N1729)</f>
        <v>9040.8981836776</v>
      </c>
      <c r="AM1729" s="30" t="n">
        <f aca="false">5205.907083+122.0638992*I1729+13.609808*(N1729/1000)-1.245906883*AD1729+0.7746840854*AE1729-134.2474226*AC1729-1547.125689*IF(AND(B1729&gt;=DATE(2020,3,20),B1729&lt;=DATE(2020,6,26)),1,0)</f>
        <v>9036.61517394194</v>
      </c>
      <c r="AN1729" s="30" t="n">
        <f aca="false">IF(ISNUMBER(C1730),C1730,AN1730)-0.8328750492*(AD1731-AD1730)+3.274150872*(AE1731-AE1730)+0.7954612886*((IF(ISNUMBER(C1730),C1730,AN1730)-IF(ISNUMBER(C1729),C1729,AN1729))-(-0.8328750492*(AD1730-AD1729)+3.274150872*(AE1730-AE1729)))-1.394571582*AO1730+0.4181414112*AO1729</f>
        <v>8660.96921903436</v>
      </c>
      <c r="AP1729" s="31" t="n">
        <f aca="false">AQ1729+AR1728+'ARIMAX(1,1,1) Model'!$C$19*(AR1728-AR1727)+'ARIMAX(1,1,1) Model'!$C$20*AS1728</f>
        <v>8681.87845416096</v>
      </c>
      <c r="AQ1729" s="31" t="n">
        <f aca="false">'ARIMAX(1,1,1) Model'!$C$6*I1729+'ARIMAX(1,1,1) Model'!$C$7*N1729/1000+'ARIMAX(1,1,1) Model'!$C$8*AD1729+'ARIMAX(1,1,1) Model'!$C$9*AE1729+'ARIMAX(1,1,1) Model'!$C$10*AC1729+'ARIMAX(1,1,1) Model'!$C$11*IF(AND(B1729&gt;='ARIMAX(1,1,1) Model'!$C$25,B1729&lt;='ARIMAX(1,1,1) Model'!$C$26),1,0)+'ARIMAX(1,1,1) Model'!$C$12*E1729/1000+'ARIMAX(1,1,1) Model'!$C$13*V1729+'ARIMAX(1,1,1) Model'!$C$14*A1729+'ARIMAX(1,1,1) Model'!$C$15*SIN(2*PI()*A1729/'ARIMAX(1,1,1) Model'!$C$24)+'ARIMAX(1,1,1) Model'!$C$16*COS(2*PI()*A1729/'ARIMAX(1,1,1) Model'!$C$24)+'ARIMAX(1,1,1) Model'!$C$17*SIN(4*PI()*A1729/'ARIMAX(1,1,1) Model'!$C$24)+'ARIMAX(1,1,1) Model'!$C$18*COS(4*PI()*A1729/'ARIMAX(1,1,1) Model'!$C$24)</f>
        <v>2623.76789138078</v>
      </c>
      <c r="AR1729" s="31" t="n">
        <f aca="false">IF(ISNUMBER(C1729),C1729,AP1729)-AQ1729</f>
        <v>6185.23210861922</v>
      </c>
      <c r="AS1729" s="31" t="n">
        <f aca="false">IF(ISNUMBER(C1729),C1729-AP1729,0)</f>
        <v>127.121545839045</v>
      </c>
      <c r="AT1729" s="32"/>
      <c r="AU1729" s="33"/>
      <c r="AV1729" s="33"/>
      <c r="AW1729" s="31"/>
      <c r="AX1729" s="31"/>
    </row>
    <row r="1730" customFormat="false" ht="16.5" hidden="false" customHeight="true" outlineLevel="0" collapsed="false">
      <c r="A1730" s="23" t="n">
        <v>1729</v>
      </c>
      <c r="B1730" s="24" t="n">
        <v>45373</v>
      </c>
      <c r="C1730" s="34" t="n">
        <v>8715</v>
      </c>
      <c r="D1730" s="25" t="n">
        <v>5205.652</v>
      </c>
      <c r="E1730" s="25" t="n">
        <v>213000</v>
      </c>
      <c r="F1730" s="25" t="n">
        <v>2538439.85714286</v>
      </c>
      <c r="G1730" s="25" t="n">
        <v>82.79</v>
      </c>
      <c r="H1730" s="25" t="n">
        <v>85.878</v>
      </c>
      <c r="I1730" s="25" t="n">
        <v>3.453</v>
      </c>
      <c r="J1730" s="25" t="n">
        <v>28424.722</v>
      </c>
      <c r="K1730" s="25" t="n">
        <v>614770</v>
      </c>
      <c r="L1730" s="25" t="n">
        <v>620</v>
      </c>
      <c r="M1730" s="25" t="n">
        <v>16.255</v>
      </c>
      <c r="N1730" s="25" t="n">
        <v>247678</v>
      </c>
      <c r="O1730" s="25" t="n">
        <v>19303.3</v>
      </c>
      <c r="P1730" s="25" t="n">
        <v>4988226</v>
      </c>
      <c r="Q1730" s="25" t="n">
        <v>990000</v>
      </c>
      <c r="R1730" s="25" t="n">
        <v>11655</v>
      </c>
      <c r="S1730" s="25" t="n">
        <v>17.503</v>
      </c>
      <c r="T1730" s="25" t="n">
        <v>162.2</v>
      </c>
      <c r="U1730" s="25" t="n">
        <v>12</v>
      </c>
      <c r="V1730" s="25" t="n">
        <v>93.1</v>
      </c>
      <c r="W1730" s="25" t="n">
        <v>120.16234</v>
      </c>
      <c r="X1730" s="25" t="n">
        <v>2.5</v>
      </c>
      <c r="Y1730" s="25" t="n">
        <v>3.04038548469544</v>
      </c>
      <c r="Z1730" s="25" t="n">
        <v>78.9540023803711</v>
      </c>
      <c r="AA1730" s="25" t="n">
        <v>337087</v>
      </c>
      <c r="AB1730" s="26" t="n">
        <v>27.79</v>
      </c>
      <c r="AC1730" s="27" t="n">
        <v>0</v>
      </c>
      <c r="AD1730" s="28" t="n">
        <v>105.6</v>
      </c>
      <c r="AE1730" s="28" t="n">
        <v>2.1</v>
      </c>
      <c r="AF1730" s="27"/>
      <c r="AG1730" s="29" t="n">
        <f aca="false">6753.47943187+0.36116788*I1730+0.01252571*N1730-22.85359542*V1730+0.00407811*AA1730-0.00067349*E1730</f>
        <v>8960.62410790764</v>
      </c>
      <c r="AH1730" s="29" t="n">
        <f aca="false">A1730*'Simple Linear Regression'!$B$18+'Simple Linear Regression'!$B$17</f>
        <v>9360.23746501072</v>
      </c>
      <c r="AI1730" s="29" t="n">
        <f aca="false">7491.3971+0.0137554*N1730-0.00058829*E1730-34.3283*V1730+0.30565*L1730+54.6031*M1730</f>
        <v>8654.1129517</v>
      </c>
      <c r="AJ1730" s="29" t="n">
        <f aca="false">7491.3971-0.00058829*E1730+0.30565*L1730+54.6031*M1730+0.0137554*N1730-34.3283*V1730</f>
        <v>8654.1129517</v>
      </c>
      <c r="AK1730" s="30" t="n">
        <f aca="false">11611.58410651-152.38769329*I1004+0.00324611*N1004-2.92151591*V1004-0.00770426*AA1004-0.00077781*E1004</f>
        <v>8894.2208299416</v>
      </c>
      <c r="AL1730" s="29" t="n">
        <f aca="false">2192.59+2373.87*I1730+0.0316653*N1730-15.7623*V1730+0.00202406*AA1730-0.000740146*E1730-0.00963493*(I1730*N1730)</f>
        <v>9049.42262377938</v>
      </c>
      <c r="AM1730" s="30" t="n">
        <f aca="false">5205.907083+122.0638992*I1730+13.609808*(N1730/1000)-1.245906883*AD1730+0.7746840854*AE1730-134.2474226*AC1730-1547.125689*IF(AND(B1730&gt;=DATE(2020,3,20),B1730&lt;=DATE(2020,6,26)),1,0)</f>
        <v>8868.30282249614</v>
      </c>
      <c r="AN1730" s="30" t="n">
        <f aca="false">IF(ISNUMBER(C1731),C1731,AN1731)-0.8328750492*(AD1732-AD1731)+3.274150872*(AE1732-AE1731)+0.7954612886*((IF(ISNUMBER(C1731),C1731,AN1731)-IF(ISNUMBER(C1730),C1730,AN1730))-(-0.8328750492*(AD1731-AD1730)+3.274150872*(AE1731-AE1730)))-1.394571582*AO1731+0.4181414112*AO1730</f>
        <v>9683.96472034662</v>
      </c>
      <c r="AP1730" s="31" t="n">
        <f aca="false">AQ1730+AR1729+'ARIMAX(1,1,1) Model'!$C$19*(AR1729-AR1728)+'ARIMAX(1,1,1) Model'!$C$20*AS1729</f>
        <v>8701.25890750293</v>
      </c>
      <c r="AQ1730" s="31" t="n">
        <f aca="false">'ARIMAX(1,1,1) Model'!$C$6*I1730+'ARIMAX(1,1,1) Model'!$C$7*N1730/1000+'ARIMAX(1,1,1) Model'!$C$8*AD1730+'ARIMAX(1,1,1) Model'!$C$9*AE1730+'ARIMAX(1,1,1) Model'!$C$10*AC1730+'ARIMAX(1,1,1) Model'!$C$11*IF(AND(B1730&gt;='ARIMAX(1,1,1) Model'!$C$25,B1730&lt;='ARIMAX(1,1,1) Model'!$C$26),1,0)+'ARIMAX(1,1,1) Model'!$C$12*E1730/1000+'ARIMAX(1,1,1) Model'!$C$13*V1730+'ARIMAX(1,1,1) Model'!$C$14*A1730+'ARIMAX(1,1,1) Model'!$C$15*SIN(2*PI()*A1730/'ARIMAX(1,1,1) Model'!$C$24)+'ARIMAX(1,1,1) Model'!$C$16*COS(2*PI()*A1730/'ARIMAX(1,1,1) Model'!$C$24)+'ARIMAX(1,1,1) Model'!$C$17*SIN(4*PI()*A1730/'ARIMAX(1,1,1) Model'!$C$24)+'ARIMAX(1,1,1) Model'!$C$18*COS(4*PI()*A1730/'ARIMAX(1,1,1) Model'!$C$24)</f>
        <v>2657.57120355295</v>
      </c>
      <c r="AR1730" s="31" t="n">
        <f aca="false">IF(ISNUMBER(C1730),C1730,AP1730)-AQ1730</f>
        <v>6057.42879644706</v>
      </c>
      <c r="AS1730" s="31" t="n">
        <f aca="false">IF(ISNUMBER(C1730),C1730-AP1730,0)</f>
        <v>13.7410924970736</v>
      </c>
      <c r="AT1730" s="32"/>
      <c r="AU1730" s="33"/>
      <c r="AV1730" s="33"/>
      <c r="AW1730" s="31"/>
      <c r="AX1730" s="31"/>
    </row>
    <row r="1731" customFormat="false" ht="16.5" hidden="false" customHeight="true" outlineLevel="0" collapsed="false">
      <c r="A1731" s="23" t="n">
        <v>1730</v>
      </c>
      <c r="B1731" s="24" t="n">
        <v>45380</v>
      </c>
      <c r="C1731" s="34" t="n">
        <v>9236</v>
      </c>
      <c r="D1731" s="25" t="n">
        <v>5231.1525</v>
      </c>
      <c r="E1731" s="25" t="n">
        <v>214000</v>
      </c>
      <c r="F1731" s="25" t="n">
        <v>2567283.28571429</v>
      </c>
      <c r="G1731" s="25" t="n">
        <v>82.7325</v>
      </c>
      <c r="H1731" s="25" t="n">
        <v>85.8</v>
      </c>
      <c r="I1731" s="25" t="n">
        <v>3.523</v>
      </c>
      <c r="J1731" s="25" t="n">
        <v>28424.722</v>
      </c>
      <c r="K1731" s="25" t="n">
        <v>614770</v>
      </c>
      <c r="L1731" s="25" t="n">
        <v>620</v>
      </c>
      <c r="M1731" s="25" t="n">
        <v>16.255</v>
      </c>
      <c r="N1731" s="25" t="n">
        <v>247678</v>
      </c>
      <c r="O1731" s="25" t="n">
        <v>19303.3</v>
      </c>
      <c r="P1731" s="25" t="n">
        <v>4988226</v>
      </c>
      <c r="Q1731" s="25" t="n">
        <v>990000</v>
      </c>
      <c r="R1731" s="25" t="n">
        <v>11655</v>
      </c>
      <c r="S1731" s="25" t="n">
        <v>17.503</v>
      </c>
      <c r="T1731" s="25" t="n">
        <v>162.2</v>
      </c>
      <c r="U1731" s="25" t="n">
        <v>12</v>
      </c>
      <c r="V1731" s="25" t="n">
        <v>93.1</v>
      </c>
      <c r="W1731" s="25" t="n">
        <v>120.88602</v>
      </c>
      <c r="X1731" s="25" t="n">
        <v>2.5</v>
      </c>
      <c r="Y1731" s="25" t="n">
        <v>3.04038548469544</v>
      </c>
      <c r="Z1731" s="25" t="n">
        <v>78.9540023803711</v>
      </c>
      <c r="AA1731" s="25" t="n">
        <v>337087</v>
      </c>
      <c r="AB1731" s="26" t="n">
        <v>27.79</v>
      </c>
      <c r="AC1731" s="27" t="n">
        <v>0</v>
      </c>
      <c r="AD1731" s="28" t="n">
        <v>101.6</v>
      </c>
      <c r="AE1731" s="28" t="n">
        <v>1.2</v>
      </c>
      <c r="AF1731" s="27"/>
      <c r="AG1731" s="29" t="n">
        <f aca="false">6753.47943187+0.36116788*I1731+0.01252571*N1731-22.85359542*V1731+0.00407811*AA1731-0.00067349*E1731</f>
        <v>8959.97589965924</v>
      </c>
      <c r="AH1731" s="29" t="n">
        <f aca="false">A1731*'Simple Linear Regression'!$B$18+'Simple Linear Regression'!$B$17</f>
        <v>9361.09050209462</v>
      </c>
      <c r="AI1731" s="29" t="n">
        <f aca="false">7491.3971+0.0137554*N1731-0.00058829*E1731-34.3283*V1731+0.30565*L1731+54.6031*M1731</f>
        <v>8653.5246617</v>
      </c>
      <c r="AJ1731" s="29" t="n">
        <f aca="false">7491.3971-0.00058829*E1731+0.30565*L1731+54.6031*M1731+0.0137554*N1731-34.3283*V1731</f>
        <v>8653.5246617</v>
      </c>
      <c r="AK1731" s="30" t="n">
        <f aca="false">11611.58410651-152.38769329*I1005+0.00324611*N1005-2.92151591*V1005-0.00770426*AA1005-0.00077781*E1005</f>
        <v>8911.45329456779</v>
      </c>
      <c r="AL1731" s="29" t="n">
        <f aca="false">2192.59+2373.87*I1731+0.0316653*N1731-15.7623*V1731+0.00202406*AA1731-0.000740146*E1731-0.00963493*(I1731*N1731)</f>
        <v>9047.80816430158</v>
      </c>
      <c r="AM1731" s="30" t="n">
        <f aca="false">5205.907083+122.0638992*I1731+13.609808*(N1731/1000)-1.245906883*AD1731+0.7746840854*AE1731-134.2474226*AC1731-1547.125689*IF(AND(B1731&gt;=DATE(2020,3,20),B1731&lt;=DATE(2020,6,26)),1,0)</f>
        <v>8881.13370729528</v>
      </c>
      <c r="AN1731" s="30" t="n">
        <f aca="false">IF(ISNUMBER(C1732),C1732,AN1732)-0.8328750492*(AD1733-AD1732)+3.274150872*(AE1733-AE1732)+0.7954612886*((IF(ISNUMBER(C1732),C1732,AN1732)-IF(ISNUMBER(C1731),C1731,AN1731))-(-0.8328750492*(AD1732-AD1731)+3.274150872*(AE1732-AE1731)))-1.394571582*AO1732+0.4181414112*AO1731</f>
        <v>8110.3175003671</v>
      </c>
      <c r="AP1731" s="31" t="n">
        <f aca="false">AQ1731+AR1730+'ARIMAX(1,1,1) Model'!$C$19*(AR1730-AR1729)+'ARIMAX(1,1,1) Model'!$C$20*AS1730</f>
        <v>8726.14489885049</v>
      </c>
      <c r="AQ1731" s="31" t="n">
        <f aca="false">'ARIMAX(1,1,1) Model'!$C$6*I1731+'ARIMAX(1,1,1) Model'!$C$7*N1731/1000+'ARIMAX(1,1,1) Model'!$C$8*AD1731+'ARIMAX(1,1,1) Model'!$C$9*AE1731+'ARIMAX(1,1,1) Model'!$C$10*AC1731+'ARIMAX(1,1,1) Model'!$C$11*IF(AND(B1731&gt;='ARIMAX(1,1,1) Model'!$C$25,B1731&lt;='ARIMAX(1,1,1) Model'!$C$26),1,0)+'ARIMAX(1,1,1) Model'!$C$12*E1731/1000+'ARIMAX(1,1,1) Model'!$C$13*V1731+'ARIMAX(1,1,1) Model'!$C$14*A1731+'ARIMAX(1,1,1) Model'!$C$15*SIN(2*PI()*A1731/'ARIMAX(1,1,1) Model'!$C$24)+'ARIMAX(1,1,1) Model'!$C$16*COS(2*PI()*A1731/'ARIMAX(1,1,1) Model'!$C$24)+'ARIMAX(1,1,1) Model'!$C$17*SIN(4*PI()*A1731/'ARIMAX(1,1,1) Model'!$C$24)+'ARIMAX(1,1,1) Model'!$C$18*COS(4*PI()*A1731/'ARIMAX(1,1,1) Model'!$C$24)</f>
        <v>2693.5491000368</v>
      </c>
      <c r="AR1731" s="31" t="n">
        <f aca="false">IF(ISNUMBER(C1731),C1731,AP1731)-AQ1731</f>
        <v>6542.4508999632</v>
      </c>
      <c r="AS1731" s="31" t="n">
        <f aca="false">IF(ISNUMBER(C1731),C1731-AP1731,0)</f>
        <v>509.855101149515</v>
      </c>
      <c r="AT1731" s="32"/>
      <c r="AU1731" s="33"/>
      <c r="AV1731" s="33"/>
      <c r="AW1731" s="31"/>
      <c r="AX1731" s="31"/>
    </row>
    <row r="1732" customFormat="false" ht="16.5" hidden="false" customHeight="true" outlineLevel="0" collapsed="false">
      <c r="A1732" s="23" t="n">
        <v>1731</v>
      </c>
      <c r="B1732" s="24" t="n">
        <v>45387</v>
      </c>
      <c r="C1732" s="34" t="n">
        <v>8612</v>
      </c>
      <c r="D1732" s="25" t="n">
        <v>5202.524</v>
      </c>
      <c r="E1732" s="25" t="n">
        <v>223000</v>
      </c>
      <c r="F1732" s="25" t="n">
        <v>2492208.71428571</v>
      </c>
      <c r="G1732" s="25" t="n">
        <v>86.354</v>
      </c>
      <c r="H1732" s="25" t="n">
        <v>90.34</v>
      </c>
      <c r="I1732" s="25" t="n">
        <v>3.517</v>
      </c>
      <c r="J1732" s="25" t="n">
        <v>28424.722</v>
      </c>
      <c r="K1732" s="25" t="n">
        <v>614770</v>
      </c>
      <c r="L1732" s="25" t="n">
        <v>622</v>
      </c>
      <c r="M1732" s="25" t="n">
        <v>16.255</v>
      </c>
      <c r="N1732" s="25" t="n">
        <v>247678</v>
      </c>
      <c r="O1732" s="25" t="n">
        <v>19446.5</v>
      </c>
      <c r="P1732" s="25" t="n">
        <v>4988226</v>
      </c>
      <c r="Q1732" s="25" t="n">
        <v>990000</v>
      </c>
      <c r="R1732" s="25" t="n">
        <v>11655</v>
      </c>
      <c r="S1732" s="25" t="n">
        <v>17.503</v>
      </c>
      <c r="T1732" s="25" t="n">
        <v>162.2</v>
      </c>
      <c r="U1732" s="25" t="n">
        <v>12</v>
      </c>
      <c r="V1732" s="25" t="n">
        <v>93.1</v>
      </c>
      <c r="W1732" s="25" t="n">
        <v>121.03904</v>
      </c>
      <c r="X1732" s="25" t="n">
        <v>2.5</v>
      </c>
      <c r="Y1732" s="25" t="n">
        <v>3.04038548469544</v>
      </c>
      <c r="Z1732" s="25" t="n">
        <v>78.9540023803711</v>
      </c>
      <c r="AA1732" s="25" t="n">
        <v>337087</v>
      </c>
      <c r="AB1732" s="26" t="n">
        <v>27.48</v>
      </c>
      <c r="AC1732" s="27" t="n">
        <v>0</v>
      </c>
      <c r="AD1732" s="28" t="n">
        <v>88.1</v>
      </c>
      <c r="AE1732" s="28" t="n">
        <v>8.1</v>
      </c>
      <c r="AF1732" s="27"/>
      <c r="AG1732" s="29" t="n">
        <f aca="false">6753.47943187+0.36116788*I1732+0.01252571*N1732-22.85359542*V1732+0.00407811*AA1732-0.00067349*E1732</f>
        <v>8953.91232265196</v>
      </c>
      <c r="AH1732" s="29" t="n">
        <f aca="false">A1732*'Simple Linear Regression'!$B$18+'Simple Linear Regression'!$B$17</f>
        <v>9361.94353917853</v>
      </c>
      <c r="AI1732" s="29" t="n">
        <f aca="false">7491.3971+0.0137554*N1732-0.00058829*E1732-34.3283*V1732+0.30565*L1732+54.6031*M1732</f>
        <v>8648.8413517</v>
      </c>
      <c r="AJ1732" s="29" t="n">
        <f aca="false">7491.3971-0.00058829*E1732+0.30565*L1732+54.6031*M1732+0.0137554*N1732-34.3283*V1732</f>
        <v>8648.8413517</v>
      </c>
      <c r="AK1732" s="30" t="n">
        <f aca="false">11611.58410651-152.38769329*I1006+0.00324611*N1006-2.92151591*V1006-0.00770426*AA1006-0.00077781*E1006</f>
        <v>8898.92485850458</v>
      </c>
      <c r="AL1732" s="29" t="n">
        <f aca="false">2192.59+2373.87*I1732+0.0316653*N1732-15.7623*V1732+0.00202406*AA1732-0.000740146*E1732-0.00963493*(I1732*N1732)</f>
        <v>9041.22179145682</v>
      </c>
      <c r="AM1732" s="30" t="n">
        <f aca="false">5205.907083+122.0638992*I1732+13.609808*(N1732/1000)-1.245906883*AD1732+0.7746840854*AE1732-134.2474226*AC1732-1547.125689*IF(AND(B1732&gt;=DATE(2020,3,20),B1732&lt;=DATE(2020,6,26)),1,0)</f>
        <v>8902.56638700984</v>
      </c>
      <c r="AN1732" s="30" t="n">
        <f aca="false">IF(ISNUMBER(C1733),C1733,AN1733)-0.8328750492*(AD1734-AD1733)+3.274150872*(AE1734-AE1733)+0.7954612886*((IF(ISNUMBER(C1733),C1733,AN1733)-IF(ISNUMBER(C1732),C1732,AN1732))-(-0.8328750492*(AD1733-AD1732)+3.274150872*(AE1733-AE1732)))-1.394571582*AO1733+0.4181414112*AO1732</f>
        <v>8727.99603630726</v>
      </c>
      <c r="AP1732" s="31" t="n">
        <f aca="false">AQ1732+AR1731+'ARIMAX(1,1,1) Model'!$C$19*(AR1731-AR1730)+'ARIMAX(1,1,1) Model'!$C$20*AS1731</f>
        <v>8891.12553977753</v>
      </c>
      <c r="AQ1732" s="31" t="n">
        <f aca="false">'ARIMAX(1,1,1) Model'!$C$6*I1732+'ARIMAX(1,1,1) Model'!$C$7*N1732/1000+'ARIMAX(1,1,1) Model'!$C$8*AD1732+'ARIMAX(1,1,1) Model'!$C$9*AE1732+'ARIMAX(1,1,1) Model'!$C$10*AC1732+'ARIMAX(1,1,1) Model'!$C$11*IF(AND(B1732&gt;='ARIMAX(1,1,1) Model'!$C$25,B1732&lt;='ARIMAX(1,1,1) Model'!$C$26),1,0)+'ARIMAX(1,1,1) Model'!$C$12*E1732/1000+'ARIMAX(1,1,1) Model'!$C$13*V1732+'ARIMAX(1,1,1) Model'!$C$14*A1732+'ARIMAX(1,1,1) Model'!$C$15*SIN(2*PI()*A1732/'ARIMAX(1,1,1) Model'!$C$24)+'ARIMAX(1,1,1) Model'!$C$16*COS(2*PI()*A1732/'ARIMAX(1,1,1) Model'!$C$24)+'ARIMAX(1,1,1) Model'!$C$17*SIN(4*PI()*A1732/'ARIMAX(1,1,1) Model'!$C$24)+'ARIMAX(1,1,1) Model'!$C$18*COS(4*PI()*A1732/'ARIMAX(1,1,1) Model'!$C$24)</f>
        <v>2760.28179481527</v>
      </c>
      <c r="AR1732" s="31" t="n">
        <f aca="false">IF(ISNUMBER(C1732),C1732,AP1732)-AQ1732</f>
        <v>5851.71820518473</v>
      </c>
      <c r="AS1732" s="31" t="n">
        <f aca="false">IF(ISNUMBER(C1732),C1732-AP1732,0)</f>
        <v>-279.125539777529</v>
      </c>
      <c r="AT1732" s="32"/>
      <c r="AU1732" s="33"/>
      <c r="AV1732" s="33"/>
      <c r="AW1732" s="31"/>
      <c r="AX1732" s="31"/>
    </row>
    <row r="1733" customFormat="false" ht="16.5" hidden="false" customHeight="true" outlineLevel="0" collapsed="false">
      <c r="A1733" s="23" t="n">
        <v>1732</v>
      </c>
      <c r="B1733" s="24" t="n">
        <v>45394</v>
      </c>
      <c r="C1733" s="34" t="n">
        <v>8662</v>
      </c>
      <c r="D1733" s="25" t="n">
        <v>5179.082</v>
      </c>
      <c r="E1733" s="25" t="n">
        <v>213000</v>
      </c>
      <c r="F1733" s="25" t="n">
        <v>2481987.71428571</v>
      </c>
      <c r="G1733" s="25" t="n">
        <v>86.502</v>
      </c>
      <c r="H1733" s="25" t="n">
        <v>92.008</v>
      </c>
      <c r="I1733" s="25" t="n">
        <v>3.591</v>
      </c>
      <c r="J1733" s="25" t="n">
        <v>28424.722</v>
      </c>
      <c r="K1733" s="25" t="n">
        <v>587067</v>
      </c>
      <c r="L1733" s="25" t="n">
        <v>622</v>
      </c>
      <c r="M1733" s="25" t="n">
        <v>16.255</v>
      </c>
      <c r="N1733" s="25" t="n">
        <v>247678</v>
      </c>
      <c r="O1733" s="25" t="n">
        <v>19446.5</v>
      </c>
      <c r="P1733" s="25" t="n">
        <v>4988226</v>
      </c>
      <c r="Q1733" s="25" t="n">
        <v>990000</v>
      </c>
      <c r="R1733" s="25" t="n">
        <v>11655</v>
      </c>
      <c r="S1733" s="25" t="n">
        <v>17.503</v>
      </c>
      <c r="T1733" s="25" t="n">
        <v>162.2</v>
      </c>
      <c r="U1733" s="25" t="n">
        <v>12</v>
      </c>
      <c r="V1733" s="25" t="n">
        <v>86.1</v>
      </c>
      <c r="W1733" s="25" t="n">
        <v>121.11286</v>
      </c>
      <c r="X1733" s="25" t="n">
        <v>2.5</v>
      </c>
      <c r="Y1733" s="25" t="n">
        <v>3.04038548469544</v>
      </c>
      <c r="Z1733" s="25" t="n">
        <v>78.9540023803711</v>
      </c>
      <c r="AA1733" s="25" t="n">
        <v>337087</v>
      </c>
      <c r="AB1733" s="26" t="n">
        <v>27.48</v>
      </c>
      <c r="AC1733" s="27" t="n">
        <v>0</v>
      </c>
      <c r="AD1733" s="28" t="n">
        <v>60.2</v>
      </c>
      <c r="AE1733" s="28" t="n">
        <v>7.6</v>
      </c>
      <c r="AF1733" s="27"/>
      <c r="AG1733" s="29" t="n">
        <f aca="false">6753.47943187+0.36116788*I1733+0.01252571*N1733-22.85359542*V1733+0.00407811*AA1733-0.00067349*E1733</f>
        <v>9120.64911701508</v>
      </c>
      <c r="AH1733" s="29" t="n">
        <f aca="false">A1733*'Simple Linear Regression'!$B$18+'Simple Linear Regression'!$B$17</f>
        <v>9362.79657626243</v>
      </c>
      <c r="AI1733" s="29" t="n">
        <f aca="false">7491.3971+0.0137554*N1733-0.00058829*E1733-34.3283*V1733+0.30565*L1733+54.6031*M1733</f>
        <v>8895.0223517</v>
      </c>
      <c r="AJ1733" s="29" t="n">
        <f aca="false">7491.3971-0.00058829*E1733+0.30565*L1733+54.6031*M1733+0.0137554*N1733-34.3283*V1733</f>
        <v>8895.0223517</v>
      </c>
      <c r="AK1733" s="30" t="n">
        <f aca="false">11611.58410651-152.38769329*I1007+0.00324611*N1007-2.92151591*V1007-0.00770426*AA1007-0.00077781*E1007</f>
        <v>8897.85814465155</v>
      </c>
      <c r="AL1733" s="29" t="n">
        <f aca="false">2192.59+2373.87*I1733+0.0316653*N1733-15.7623*V1733+0.00202406*AA1733-0.000740146*E1733-0.00963493*(I1733*N1733)</f>
        <v>9158.03507720886</v>
      </c>
      <c r="AM1733" s="30" t="n">
        <f aca="false">5205.907083+122.0638992*I1733+13.609808*(N1733/1000)-1.245906883*AD1733+0.7746840854*AE1733-134.2474226*AC1733-1547.125689*IF(AND(B1733&gt;=DATE(2020,3,20),B1733&lt;=DATE(2020,6,26)),1,0)</f>
        <v>8945.97257554364</v>
      </c>
      <c r="AN1733" s="30" t="n">
        <f aca="false">IF(ISNUMBER(C1734),C1734,AN1734)-0.8328750492*(AD1735-AD1734)+3.274150872*(AE1735-AE1734)+0.7954612886*((IF(ISNUMBER(C1734),C1734,AN1734)-IF(ISNUMBER(C1733),C1733,AN1733))-(-0.8328750492*(AD1734-AD1733)+3.274150872*(AE1734-AE1733)))-1.394571582*AO1734+0.4181414112*AO1733</f>
        <v>8153.31286058498</v>
      </c>
      <c r="AP1733" s="31" t="n">
        <f aca="false">AQ1733+AR1732+'ARIMAX(1,1,1) Model'!$C$19*(AR1732-AR1731)+'ARIMAX(1,1,1) Model'!$C$20*AS1732</f>
        <v>8713.43114354608</v>
      </c>
      <c r="AQ1733" s="31" t="n">
        <f aca="false">'ARIMAX(1,1,1) Model'!$C$6*I1733+'ARIMAX(1,1,1) Model'!$C$7*N1733/1000+'ARIMAX(1,1,1) Model'!$C$8*AD1733+'ARIMAX(1,1,1) Model'!$C$9*AE1733+'ARIMAX(1,1,1) Model'!$C$10*AC1733+'ARIMAX(1,1,1) Model'!$C$11*IF(AND(B1733&gt;='ARIMAX(1,1,1) Model'!$C$25,B1733&lt;='ARIMAX(1,1,1) Model'!$C$26),1,0)+'ARIMAX(1,1,1) Model'!$C$12*E1733/1000+'ARIMAX(1,1,1) Model'!$C$13*V1733+'ARIMAX(1,1,1) Model'!$C$14*A1733+'ARIMAX(1,1,1) Model'!$C$15*SIN(2*PI()*A1733/'ARIMAX(1,1,1) Model'!$C$24)+'ARIMAX(1,1,1) Model'!$C$16*COS(2*PI()*A1733/'ARIMAX(1,1,1) Model'!$C$24)+'ARIMAX(1,1,1) Model'!$C$17*SIN(4*PI()*A1733/'ARIMAX(1,1,1) Model'!$C$24)+'ARIMAX(1,1,1) Model'!$C$18*COS(4*PI()*A1733/'ARIMAX(1,1,1) Model'!$C$24)</f>
        <v>2677.8449440912</v>
      </c>
      <c r="AR1733" s="31" t="n">
        <f aca="false">IF(ISNUMBER(C1733),C1733,AP1733)-AQ1733</f>
        <v>5984.1550559088</v>
      </c>
      <c r="AS1733" s="31" t="n">
        <f aca="false">IF(ISNUMBER(C1733),C1733-AP1733,0)</f>
        <v>-51.431143546075</v>
      </c>
      <c r="AT1733" s="32"/>
      <c r="AU1733" s="33"/>
      <c r="AV1733" s="33"/>
      <c r="AW1733" s="31"/>
      <c r="AX1733" s="31"/>
    </row>
    <row r="1734" customFormat="false" ht="16.5" hidden="false" customHeight="true" outlineLevel="0" collapsed="false">
      <c r="A1734" s="23" t="n">
        <v>1733</v>
      </c>
      <c r="B1734" s="24" t="n">
        <v>45401</v>
      </c>
      <c r="C1734" s="34" t="n">
        <v>8423</v>
      </c>
      <c r="D1734" s="25" t="n">
        <v>5022.758</v>
      </c>
      <c r="E1734" s="25" t="n">
        <v>212000</v>
      </c>
      <c r="F1734" s="25" t="n">
        <v>2474398</v>
      </c>
      <c r="G1734" s="25" t="n">
        <v>84.646</v>
      </c>
      <c r="H1734" s="25" t="n">
        <v>89.594</v>
      </c>
      <c r="I1734" s="25" t="n">
        <v>3.628</v>
      </c>
      <c r="J1734" s="25" t="n">
        <v>28424.722</v>
      </c>
      <c r="K1734" s="25" t="n">
        <v>587067</v>
      </c>
      <c r="L1734" s="25" t="n">
        <v>622</v>
      </c>
      <c r="M1734" s="25" t="n">
        <v>16.21</v>
      </c>
      <c r="N1734" s="25" t="n">
        <v>242287</v>
      </c>
      <c r="O1734" s="25" t="n">
        <v>19446.5</v>
      </c>
      <c r="P1734" s="25" t="n">
        <v>4988226</v>
      </c>
      <c r="Q1734" s="25" t="n">
        <v>990000</v>
      </c>
      <c r="R1734" s="25" t="n">
        <v>11655</v>
      </c>
      <c r="S1734" s="25" t="n">
        <v>17.503</v>
      </c>
      <c r="T1734" s="25" t="n">
        <v>162.2</v>
      </c>
      <c r="U1734" s="25" t="n">
        <v>12</v>
      </c>
      <c r="V1734" s="25" t="n">
        <v>86.1</v>
      </c>
      <c r="W1734" s="25" t="n">
        <v>121.382</v>
      </c>
      <c r="X1734" s="25" t="n">
        <v>2.5</v>
      </c>
      <c r="Y1734" s="25" t="n">
        <v>3</v>
      </c>
      <c r="Z1734" s="25" t="n">
        <v>78.9540023803711</v>
      </c>
      <c r="AA1734" s="25" t="n">
        <v>337087</v>
      </c>
      <c r="AB1734" s="26" t="n">
        <v>27.48</v>
      </c>
      <c r="AC1734" s="27" t="n">
        <v>0</v>
      </c>
      <c r="AD1734" s="28" t="n">
        <v>41.5</v>
      </c>
      <c r="AE1734" s="28" t="n">
        <v>16.1</v>
      </c>
      <c r="AF1734" s="27"/>
      <c r="AG1734" s="29" t="n">
        <f aca="false">6753.47943187+0.36116788*I1734+0.01252571*N1734-22.85359542*V1734+0.00407811*AA1734-0.00067349*E1734</f>
        <v>9053.80986761664</v>
      </c>
      <c r="AH1734" s="29" t="n">
        <f aca="false">A1734*'Simple Linear Regression'!$B$18+'Simple Linear Regression'!$B$17</f>
        <v>9363.64961334633</v>
      </c>
      <c r="AI1734" s="29" t="n">
        <f aca="false">7491.3971+0.0137554*N1734-0.00058829*E1734-34.3283*V1734+0.30565*L1734+54.6031*M1734</f>
        <v>8818.9981408</v>
      </c>
      <c r="AJ1734" s="29" t="n">
        <f aca="false">7491.3971-0.00058829*E1734+0.30565*L1734+54.6031*M1734+0.0137554*N1734-34.3283*V1734</f>
        <v>8818.9981408</v>
      </c>
      <c r="AK1734" s="30" t="n">
        <f aca="false">11611.58410651-152.38769329*I1008+0.00324611*N1008-2.92151591*V1008-0.00770426*AA1008-0.00077781*E1008</f>
        <v>9027.75654440644</v>
      </c>
      <c r="AL1734" s="29" t="n">
        <f aca="false">2192.59+2373.87*I1734+0.0316653*N1734-15.7623*V1734+0.00202406*AA1734-0.000740146*E1734-0.00963493*(I1734*N1734)</f>
        <v>9176.05069466652</v>
      </c>
      <c r="AM1734" s="30" t="n">
        <f aca="false">5205.907083+122.0638992*I1734+13.609808*(N1734/1000)-1.245906883*AD1734+0.7746840854*AE1734-134.2474226*AC1734-1547.125689*IF(AND(B1734&gt;=DATE(2020,3,20),B1734&lt;=DATE(2020,6,26)),1,0)</f>
        <v>8907.00173832404</v>
      </c>
      <c r="AN1734" s="30" t="n">
        <f aca="false">IF(ISNUMBER(C1735),C1735,AN1735)-0.8328750492*(AD1736-AD1735)+3.274150872*(AE1736-AE1735)+0.7954612886*((IF(ISNUMBER(C1735),C1735,AN1735)-IF(ISNUMBER(C1734),C1734,AN1734))-(-0.8328750492*(AD1735-AD1734)+3.274150872*(AE1735-AE1734)))-1.394571582*AO1735+0.4181414112*AO1734</f>
        <v>8891.77836260759</v>
      </c>
      <c r="AP1734" s="31" t="n">
        <f aca="false">AQ1734+AR1733+'ARIMAX(1,1,1) Model'!$C$19*(AR1733-AR1732)+'ARIMAX(1,1,1) Model'!$C$20*AS1733</f>
        <v>8778.94447086495</v>
      </c>
      <c r="AQ1734" s="31" t="n">
        <f aca="false">'ARIMAX(1,1,1) Model'!$C$6*I1734+'ARIMAX(1,1,1) Model'!$C$7*N1734/1000+'ARIMAX(1,1,1) Model'!$C$8*AD1734+'ARIMAX(1,1,1) Model'!$C$9*AE1734+'ARIMAX(1,1,1) Model'!$C$10*AC1734+'ARIMAX(1,1,1) Model'!$C$11*IF(AND(B1734&gt;='ARIMAX(1,1,1) Model'!$C$25,B1734&lt;='ARIMAX(1,1,1) Model'!$C$26),1,0)+'ARIMAX(1,1,1) Model'!$C$12*E1734/1000+'ARIMAX(1,1,1) Model'!$C$13*V1734+'ARIMAX(1,1,1) Model'!$C$14*A1734+'ARIMAX(1,1,1) Model'!$C$15*SIN(2*PI()*A1734/'ARIMAX(1,1,1) Model'!$C$24)+'ARIMAX(1,1,1) Model'!$C$16*COS(2*PI()*A1734/'ARIMAX(1,1,1) Model'!$C$24)+'ARIMAX(1,1,1) Model'!$C$17*SIN(4*PI()*A1734/'ARIMAX(1,1,1) Model'!$C$24)+'ARIMAX(1,1,1) Model'!$C$18*COS(4*PI()*A1734/'ARIMAX(1,1,1) Model'!$C$24)</f>
        <v>2735.58030805113</v>
      </c>
      <c r="AR1734" s="31" t="n">
        <f aca="false">IF(ISNUMBER(C1734),C1734,AP1734)-AQ1734</f>
        <v>5687.41969194887</v>
      </c>
      <c r="AS1734" s="31" t="n">
        <f aca="false">IF(ISNUMBER(C1734),C1734-AP1734,0)</f>
        <v>-355.944470864946</v>
      </c>
      <c r="AT1734" s="32"/>
      <c r="AU1734" s="33"/>
      <c r="AV1734" s="33"/>
      <c r="AW1734" s="31"/>
      <c r="AX1734" s="31"/>
    </row>
    <row r="1735" customFormat="false" ht="16.5" hidden="false" customHeight="true" outlineLevel="0" collapsed="false">
      <c r="A1735" s="23" t="n">
        <v>1734</v>
      </c>
      <c r="B1735" s="24" t="n">
        <v>45408</v>
      </c>
      <c r="C1735" s="34" t="n">
        <v>8618</v>
      </c>
      <c r="D1735" s="25" t="n">
        <v>5060.232</v>
      </c>
      <c r="E1735" s="25" t="n">
        <v>209000</v>
      </c>
      <c r="F1735" s="25" t="n">
        <v>2481831.71428571</v>
      </c>
      <c r="G1735" s="25" t="n">
        <v>84.476</v>
      </c>
      <c r="H1735" s="25" t="n">
        <v>88.532</v>
      </c>
      <c r="I1735" s="25" t="n">
        <v>3.668</v>
      </c>
      <c r="J1735" s="25" t="n">
        <v>28424.722</v>
      </c>
      <c r="K1735" s="25" t="n">
        <v>587067</v>
      </c>
      <c r="L1735" s="25" t="n">
        <v>622</v>
      </c>
      <c r="M1735" s="25" t="n">
        <v>16.21</v>
      </c>
      <c r="N1735" s="25" t="n">
        <v>242287</v>
      </c>
      <c r="O1735" s="25" t="n">
        <v>19446.5</v>
      </c>
      <c r="P1735" s="25" t="n">
        <v>4988226</v>
      </c>
      <c r="Q1735" s="25" t="n">
        <v>990000</v>
      </c>
      <c r="R1735" s="25" t="n">
        <v>11655</v>
      </c>
      <c r="S1735" s="25" t="n">
        <v>17.503</v>
      </c>
      <c r="T1735" s="25" t="n">
        <v>162.2</v>
      </c>
      <c r="U1735" s="25" t="n">
        <v>12</v>
      </c>
      <c r="V1735" s="25" t="n">
        <v>86.1</v>
      </c>
      <c r="W1735" s="25" t="n">
        <v>122.93566</v>
      </c>
      <c r="X1735" s="25" t="n">
        <v>2.5</v>
      </c>
      <c r="Y1735" s="25" t="n">
        <v>3</v>
      </c>
      <c r="Z1735" s="25" t="n">
        <v>78.9540023803711</v>
      </c>
      <c r="AA1735" s="25" t="n">
        <v>337087</v>
      </c>
      <c r="AB1735" s="26" t="n">
        <v>27.48</v>
      </c>
      <c r="AC1735" s="27" t="n">
        <v>0</v>
      </c>
      <c r="AD1735" s="28" t="n">
        <v>66.1</v>
      </c>
      <c r="AE1735" s="28" t="n">
        <v>8.6</v>
      </c>
      <c r="AF1735" s="27"/>
      <c r="AG1735" s="29" t="n">
        <f aca="false">6753.47943187+0.36116788*I1735+0.01252571*N1735-22.85359542*V1735+0.00407811*AA1735-0.00067349*E1735</f>
        <v>9055.84478433184</v>
      </c>
      <c r="AH1735" s="29" t="n">
        <f aca="false">A1735*'Simple Linear Regression'!$B$18+'Simple Linear Regression'!$B$17</f>
        <v>9364.50265043024</v>
      </c>
      <c r="AI1735" s="29" t="n">
        <f aca="false">7491.3971+0.0137554*N1735-0.00058829*E1735-34.3283*V1735+0.30565*L1735+54.6031*M1735</f>
        <v>8820.7630108</v>
      </c>
      <c r="AJ1735" s="29" t="n">
        <f aca="false">7491.3971-0.00058829*E1735+0.30565*L1735+54.6031*M1735+0.0137554*N1735-34.3283*V1735</f>
        <v>8820.7630108</v>
      </c>
      <c r="AK1735" s="30" t="n">
        <f aca="false">11611.58410651-152.38769329*I1009+0.00324611*N1009-2.92151591*V1009-0.00770426*AA1009-0.00077781*E1009</f>
        <v>9048.19869448306</v>
      </c>
      <c r="AL1735" s="29" t="n">
        <f aca="false">2192.59+2373.87*I1735+0.0316653*N1735-15.7623*V1735+0.00202406*AA1735-0.000740146*E1735-0.00963493*(I1735*N1735)</f>
        <v>9179.84920127012</v>
      </c>
      <c r="AM1735" s="30" t="n">
        <f aca="false">5205.907083+122.0638992*I1735+13.609808*(N1735/1000)-1.245906883*AD1735+0.7746840854*AE1735-134.2474226*AC1735-1547.125689*IF(AND(B1735&gt;=DATE(2020,3,20),B1735&lt;=DATE(2020,6,26)),1,0)</f>
        <v>8875.42485432974</v>
      </c>
      <c r="AN1735" s="30" t="n">
        <f aca="false">IF(ISNUMBER(C1736),C1736,AN1736)-0.8328750492*(AD1737-AD1736)+3.274150872*(AE1737-AE1736)+0.7954612886*((IF(ISNUMBER(C1736),C1736,AN1736)-IF(ISNUMBER(C1735),C1735,AN1735))-(-0.8328750492*(AD1736-AD1735)+3.274150872*(AE1736-AE1735)))-1.394571582*AO1736+0.4181414112*AO1735</f>
        <v>8896.83943500651</v>
      </c>
      <c r="AP1735" s="31" t="n">
        <f aca="false">AQ1735+AR1734+'ARIMAX(1,1,1) Model'!$C$19*(AR1734-AR1733)+'ARIMAX(1,1,1) Model'!$C$20*AS1734</f>
        <v>8752.68263195191</v>
      </c>
      <c r="AQ1735" s="31" t="n">
        <f aca="false">'ARIMAX(1,1,1) Model'!$C$6*I1735+'ARIMAX(1,1,1) Model'!$C$7*N1735/1000+'ARIMAX(1,1,1) Model'!$C$8*AD1735+'ARIMAX(1,1,1) Model'!$C$9*AE1735+'ARIMAX(1,1,1) Model'!$C$10*AC1735+'ARIMAX(1,1,1) Model'!$C$11*IF(AND(B1735&gt;='ARIMAX(1,1,1) Model'!$C$25,B1735&lt;='ARIMAX(1,1,1) Model'!$C$26),1,0)+'ARIMAX(1,1,1) Model'!$C$12*E1735/1000+'ARIMAX(1,1,1) Model'!$C$13*V1735+'ARIMAX(1,1,1) Model'!$C$14*A1735+'ARIMAX(1,1,1) Model'!$C$15*SIN(2*PI()*A1735/'ARIMAX(1,1,1) Model'!$C$24)+'ARIMAX(1,1,1) Model'!$C$16*COS(2*PI()*A1735/'ARIMAX(1,1,1) Model'!$C$24)+'ARIMAX(1,1,1) Model'!$C$17*SIN(4*PI()*A1735/'ARIMAX(1,1,1) Model'!$C$24)+'ARIMAX(1,1,1) Model'!$C$18*COS(4*PI()*A1735/'ARIMAX(1,1,1) Model'!$C$24)</f>
        <v>2773.82428678712</v>
      </c>
      <c r="AR1735" s="31" t="n">
        <f aca="false">IF(ISNUMBER(C1735),C1735,AP1735)-AQ1735</f>
        <v>5844.17571321288</v>
      </c>
      <c r="AS1735" s="31" t="n">
        <f aca="false">IF(ISNUMBER(C1735),C1735-AP1735,0)</f>
        <v>-134.682631951913</v>
      </c>
      <c r="AT1735" s="32"/>
      <c r="AU1735" s="33"/>
      <c r="AV1735" s="33"/>
      <c r="AW1735" s="31"/>
      <c r="AX1735" s="31"/>
    </row>
    <row r="1736" customFormat="false" ht="16.5" hidden="false" customHeight="true" outlineLevel="0" collapsed="false">
      <c r="A1736" s="23" t="n">
        <v>1735</v>
      </c>
      <c r="B1736" s="24" t="n">
        <v>45415</v>
      </c>
      <c r="C1736" s="34" t="n">
        <v>8797</v>
      </c>
      <c r="D1736" s="25" t="n">
        <v>5072.448</v>
      </c>
      <c r="E1736" s="25" t="n">
        <v>207000</v>
      </c>
      <c r="F1736" s="25" t="n">
        <v>2446624.85714286</v>
      </c>
      <c r="G1736" s="25" t="n">
        <v>81.738</v>
      </c>
      <c r="H1736" s="25" t="n">
        <v>85.726</v>
      </c>
      <c r="I1736" s="25" t="n">
        <v>3.653</v>
      </c>
      <c r="J1736" s="25" t="n">
        <v>28424.722</v>
      </c>
      <c r="K1736" s="25" t="n">
        <v>587067</v>
      </c>
      <c r="L1736" s="25" t="n">
        <v>622</v>
      </c>
      <c r="M1736" s="25" t="n">
        <v>16.21</v>
      </c>
      <c r="N1736" s="25" t="n">
        <v>242287</v>
      </c>
      <c r="O1736" s="25" t="n">
        <v>19446.5</v>
      </c>
      <c r="P1736" s="25" t="n">
        <v>4988226</v>
      </c>
      <c r="Q1736" s="25" t="n">
        <v>990000</v>
      </c>
      <c r="R1736" s="25" t="n">
        <v>11655</v>
      </c>
      <c r="S1736" s="25" t="n">
        <v>17.503</v>
      </c>
      <c r="T1736" s="25" t="n">
        <v>162.2</v>
      </c>
      <c r="U1736" s="25" t="n">
        <v>12</v>
      </c>
      <c r="V1736" s="25" t="n">
        <v>86.1</v>
      </c>
      <c r="W1736" s="25" t="n">
        <v>122.89182</v>
      </c>
      <c r="X1736" s="25" t="n">
        <v>2.5</v>
      </c>
      <c r="Y1736" s="25" t="n">
        <v>3</v>
      </c>
      <c r="Z1736" s="25" t="n">
        <v>78.9540023803711</v>
      </c>
      <c r="AA1736" s="25" t="n">
        <v>337087</v>
      </c>
      <c r="AB1736" s="26" t="n">
        <v>27.48</v>
      </c>
      <c r="AC1736" s="27" t="n">
        <v>0</v>
      </c>
      <c r="AD1736" s="28" t="n">
        <v>15</v>
      </c>
      <c r="AE1736" s="28" t="n">
        <v>20.9</v>
      </c>
      <c r="AF1736" s="27"/>
      <c r="AG1736" s="29" t="n">
        <f aca="false">6753.47943187+0.36116788*I1736+0.01252571*N1736-22.85359542*V1736+0.00407811*AA1736-0.00067349*E1736</f>
        <v>9057.18634681364</v>
      </c>
      <c r="AH1736" s="29" t="n">
        <f aca="false">A1736*'Simple Linear Regression'!$B$18+'Simple Linear Regression'!$B$17</f>
        <v>9365.35568751414</v>
      </c>
      <c r="AI1736" s="29" t="n">
        <f aca="false">7491.3971+0.0137554*N1736-0.00058829*E1736-34.3283*V1736+0.30565*L1736+54.6031*M1736</f>
        <v>8821.9395908</v>
      </c>
      <c r="AJ1736" s="29" t="n">
        <f aca="false">7491.3971-0.00058829*E1736+0.30565*L1736+54.6031*M1736+0.0137554*N1736-34.3283*V1736</f>
        <v>8821.9395908</v>
      </c>
      <c r="AK1736" s="30" t="n">
        <f aca="false">11611.58410651-152.38769329*I1010+0.00324611*N1010-2.92151591*V1010-0.00770426*AA1010-0.00077781*E1010</f>
        <v>9060.92623069388</v>
      </c>
      <c r="AL1736" s="29" t="n">
        <f aca="false">2192.59+2373.87*I1736+0.0316653*N1736-15.7623*V1736+0.00202406*AA1736-0.000740146*E1736-0.00963493*(I1736*N1736)</f>
        <v>9180.73771754377</v>
      </c>
      <c r="AM1736" s="30" t="n">
        <f aca="false">5205.907083+122.0638992*I1736+13.609808*(N1736/1000)-1.245906883*AD1736+0.7746840854*AE1736-134.2474226*AC1736-1547.125689*IF(AND(B1736&gt;=DATE(2020,3,20),B1736&lt;=DATE(2020,6,26)),1,0)</f>
        <v>8946.78835181346</v>
      </c>
      <c r="AN1736" s="30" t="n">
        <f aca="false">IF(ISNUMBER(C1737),C1737,AN1737)-0.8328750492*(AD1738-AD1737)+3.274150872*(AE1738-AE1737)+0.7954612886*((IF(ISNUMBER(C1737),C1737,AN1737)-IF(ISNUMBER(C1736),C1736,AN1736))-(-0.8328750492*(AD1737-AD1736)+3.274150872*(AE1737-AE1736)))-1.394571582*AO1737+0.4181414112*AO1736</f>
        <v>8875.36042916872</v>
      </c>
      <c r="AP1736" s="31" t="n">
        <f aca="false">AQ1736+AR1735+'ARIMAX(1,1,1) Model'!$C$19*(AR1735-AR1734)+'ARIMAX(1,1,1) Model'!$C$20*AS1735</f>
        <v>8809.26188627708</v>
      </c>
      <c r="AQ1736" s="31" t="n">
        <f aca="false">'ARIMAX(1,1,1) Model'!$C$6*I1736+'ARIMAX(1,1,1) Model'!$C$7*N1736/1000+'ARIMAX(1,1,1) Model'!$C$8*AD1736+'ARIMAX(1,1,1) Model'!$C$9*AE1736+'ARIMAX(1,1,1) Model'!$C$10*AC1736+'ARIMAX(1,1,1) Model'!$C$11*IF(AND(B1736&gt;='ARIMAX(1,1,1) Model'!$C$25,B1736&lt;='ARIMAX(1,1,1) Model'!$C$26),1,0)+'ARIMAX(1,1,1) Model'!$C$12*E1736/1000+'ARIMAX(1,1,1) Model'!$C$13*V1736+'ARIMAX(1,1,1) Model'!$C$14*A1736+'ARIMAX(1,1,1) Model'!$C$15*SIN(2*PI()*A1736/'ARIMAX(1,1,1) Model'!$C$24)+'ARIMAX(1,1,1) Model'!$C$16*COS(2*PI()*A1736/'ARIMAX(1,1,1) Model'!$C$24)+'ARIMAX(1,1,1) Model'!$C$17*SIN(4*PI()*A1736/'ARIMAX(1,1,1) Model'!$C$24)+'ARIMAX(1,1,1) Model'!$C$18*COS(4*PI()*A1736/'ARIMAX(1,1,1) Model'!$C$24)</f>
        <v>2828.57188734657</v>
      </c>
      <c r="AR1736" s="31" t="n">
        <f aca="false">IF(ISNUMBER(C1736),C1736,AP1736)-AQ1736</f>
        <v>5968.42811265343</v>
      </c>
      <c r="AS1736" s="31" t="n">
        <f aca="false">IF(ISNUMBER(C1736),C1736-AP1736,0)</f>
        <v>-12.2618862770814</v>
      </c>
      <c r="AT1736" s="32"/>
      <c r="AU1736" s="33"/>
      <c r="AV1736" s="33"/>
      <c r="AW1736" s="31"/>
      <c r="AX1736" s="31"/>
    </row>
    <row r="1737" customFormat="false" ht="16.5" hidden="false" customHeight="true" outlineLevel="0" collapsed="false">
      <c r="A1737" s="23" t="n">
        <v>1736</v>
      </c>
      <c r="B1737" s="24" t="n">
        <v>45422</v>
      </c>
      <c r="C1737" s="34" t="n">
        <v>8875</v>
      </c>
      <c r="D1737" s="25" t="n">
        <v>5198.574</v>
      </c>
      <c r="E1737" s="25" t="n">
        <v>230000</v>
      </c>
      <c r="F1737" s="25" t="n">
        <v>2546420.42857143</v>
      </c>
      <c r="G1737" s="25" t="n">
        <v>80.262</v>
      </c>
      <c r="H1737" s="25" t="n">
        <v>82.9475</v>
      </c>
      <c r="I1737" s="25" t="n">
        <v>3.643</v>
      </c>
      <c r="J1737" s="25" t="n">
        <v>28708.161</v>
      </c>
      <c r="K1737" s="25" t="n">
        <v>587067</v>
      </c>
      <c r="L1737" s="25" t="n">
        <v>625</v>
      </c>
      <c r="M1737" s="25" t="n">
        <v>16.21</v>
      </c>
      <c r="N1737" s="25" t="n">
        <v>242287</v>
      </c>
      <c r="O1737" s="25" t="n">
        <v>19581.8</v>
      </c>
      <c r="P1737" s="25" t="n">
        <v>4988226</v>
      </c>
      <c r="Q1737" s="25" t="n">
        <v>990000</v>
      </c>
      <c r="R1737" s="25" t="n">
        <v>11655</v>
      </c>
      <c r="S1737" s="25" t="n">
        <v>17.503</v>
      </c>
      <c r="T1737" s="25" t="n">
        <v>163.9</v>
      </c>
      <c r="U1737" s="25" t="n">
        <v>12</v>
      </c>
      <c r="V1737" s="25" t="n">
        <v>82.7</v>
      </c>
      <c r="W1737" s="25" t="n">
        <v>122.62458</v>
      </c>
      <c r="X1737" s="25" t="n">
        <v>2.5</v>
      </c>
      <c r="Y1737" s="25" t="n">
        <v>3</v>
      </c>
      <c r="Z1737" s="25" t="n">
        <v>78.9540023803711</v>
      </c>
      <c r="AA1737" s="25" t="n">
        <v>337087</v>
      </c>
      <c r="AB1737" s="26" t="n">
        <v>27.1</v>
      </c>
      <c r="AC1737" s="27" t="n">
        <v>0</v>
      </c>
      <c r="AD1737" s="28" t="n">
        <v>25.5</v>
      </c>
      <c r="AE1737" s="28" t="n">
        <v>30.7</v>
      </c>
      <c r="AF1737" s="27"/>
      <c r="AG1737" s="29" t="n">
        <f aca="false">6753.47943187+0.36116788*I1737+0.01252571*N1737-22.85359542*V1737+0.00407811*AA1737-0.00067349*E1737</f>
        <v>9119.39468956284</v>
      </c>
      <c r="AH1737" s="29" t="n">
        <f aca="false">A1737*'Simple Linear Regression'!$B$18+'Simple Linear Regression'!$B$17</f>
        <v>9366.20872459805</v>
      </c>
      <c r="AI1737" s="29" t="n">
        <f aca="false">7491.3971+0.0137554*N1737-0.00058829*E1737-34.3283*V1737+0.30565*L1737+54.6031*M1737</f>
        <v>8926.0420908</v>
      </c>
      <c r="AJ1737" s="29" t="n">
        <f aca="false">7491.3971-0.00058829*E1737+0.30565*L1737+54.6031*M1737+0.0137554*N1737-34.3283*V1737</f>
        <v>8926.0420908</v>
      </c>
      <c r="AK1737" s="30" t="n">
        <f aca="false">11611.58410651-152.38769329*I1011+0.00324611*N1011-2.92151591*V1011-0.00770426*AA1011-0.00077781*E1011</f>
        <v>9054.47040036275</v>
      </c>
      <c r="AL1737" s="29" t="n">
        <f aca="false">2192.59+2373.87*I1737+0.0316653*N1737-15.7623*V1737+0.00202406*AA1737-0.000740146*E1737-0.00963493*(I1737*N1737)</f>
        <v>9216.91166239287</v>
      </c>
      <c r="AM1737" s="30" t="n">
        <f aca="false">5205.907083+122.0638992*I1737+13.609808*(N1737/1000)-1.245906883*AD1737+0.7746840854*AE1737-134.2474226*AC1737-1547.125689*IF(AND(B1737&gt;=DATE(2020,3,20),B1737&lt;=DATE(2020,6,26)),1,0)</f>
        <v>8940.07759458688</v>
      </c>
      <c r="AN1737" s="30" t="n">
        <f aca="false">IF(ISNUMBER(C1738),C1738,AN1738)-0.8328750492*(AD1739-AD1738)+3.274150872*(AE1739-AE1738)+0.7954612886*((IF(ISNUMBER(C1738),C1738,AN1738)-IF(ISNUMBER(C1737),C1737,AN1737))-(-0.8328750492*(AD1738-AD1737)+3.274150872*(AE1738-AE1737)))-1.394571582*AO1738+0.4181414112*AO1737</f>
        <v>9797.93960810075</v>
      </c>
      <c r="AP1737" s="31" t="n">
        <f aca="false">AQ1737+AR1736+'ARIMAX(1,1,1) Model'!$C$19*(AR1736-AR1735)+'ARIMAX(1,1,1) Model'!$C$20*AS1736</f>
        <v>8826.57130791533</v>
      </c>
      <c r="AQ1737" s="31" t="n">
        <f aca="false">'ARIMAX(1,1,1) Model'!$C$6*I1737+'ARIMAX(1,1,1) Model'!$C$7*N1737/1000+'ARIMAX(1,1,1) Model'!$C$8*AD1737+'ARIMAX(1,1,1) Model'!$C$9*AE1737+'ARIMAX(1,1,1) Model'!$C$10*AC1737+'ARIMAX(1,1,1) Model'!$C$11*IF(AND(B1737&gt;='ARIMAX(1,1,1) Model'!$C$25,B1737&lt;='ARIMAX(1,1,1) Model'!$C$26),1,0)+'ARIMAX(1,1,1) Model'!$C$12*E1737/1000+'ARIMAX(1,1,1) Model'!$C$13*V1737+'ARIMAX(1,1,1) Model'!$C$14*A1737+'ARIMAX(1,1,1) Model'!$C$15*SIN(2*PI()*A1737/'ARIMAX(1,1,1) Model'!$C$24)+'ARIMAX(1,1,1) Model'!$C$16*COS(2*PI()*A1737/'ARIMAX(1,1,1) Model'!$C$24)+'ARIMAX(1,1,1) Model'!$C$17*SIN(4*PI()*A1737/'ARIMAX(1,1,1) Model'!$C$24)+'ARIMAX(1,1,1) Model'!$C$18*COS(4*PI()*A1737/'ARIMAX(1,1,1) Model'!$C$24)</f>
        <v>2834.9879330804</v>
      </c>
      <c r="AR1737" s="31" t="n">
        <f aca="false">IF(ISNUMBER(C1737),C1737,AP1737)-AQ1737</f>
        <v>6040.0120669196</v>
      </c>
      <c r="AS1737" s="31" t="n">
        <f aca="false">IF(ISNUMBER(C1737),C1737-AP1737,0)</f>
        <v>48.4286920846753</v>
      </c>
      <c r="AT1737" s="32"/>
      <c r="AU1737" s="33"/>
      <c r="AV1737" s="33"/>
      <c r="AW1737" s="31"/>
      <c r="AX1737" s="31"/>
    </row>
    <row r="1738" customFormat="false" ht="16.5" hidden="false" customHeight="true" outlineLevel="0" collapsed="false">
      <c r="A1738" s="23" t="n">
        <v>1737</v>
      </c>
      <c r="B1738" s="24" t="n">
        <v>45429</v>
      </c>
      <c r="C1738" s="34" t="n">
        <v>9315</v>
      </c>
      <c r="D1738" s="25" t="n">
        <v>5275.324</v>
      </c>
      <c r="E1738" s="25" t="n">
        <v>222000</v>
      </c>
      <c r="F1738" s="25" t="n">
        <v>2594322</v>
      </c>
      <c r="G1738" s="25" t="n">
        <v>80.614</v>
      </c>
      <c r="H1738" s="25" t="n">
        <v>81.61</v>
      </c>
      <c r="I1738" s="25" t="n">
        <v>3.608</v>
      </c>
      <c r="J1738" s="25" t="n">
        <v>28708.161</v>
      </c>
      <c r="K1738" s="25" t="n">
        <v>597906</v>
      </c>
      <c r="L1738" s="25" t="n">
        <v>625</v>
      </c>
      <c r="M1738" s="25" t="n">
        <v>16.458</v>
      </c>
      <c r="N1738" s="25" t="n">
        <v>275803</v>
      </c>
      <c r="O1738" s="25" t="n">
        <v>19581.8</v>
      </c>
      <c r="P1738" s="25" t="n">
        <v>4988226</v>
      </c>
      <c r="Q1738" s="25" t="n">
        <v>990000</v>
      </c>
      <c r="R1738" s="25" t="n">
        <v>11655</v>
      </c>
      <c r="S1738" s="25" t="n">
        <v>17.503</v>
      </c>
      <c r="T1738" s="25" t="n">
        <v>163.9</v>
      </c>
      <c r="U1738" s="25" t="n">
        <v>12</v>
      </c>
      <c r="V1738" s="25" t="n">
        <v>82.7</v>
      </c>
      <c r="W1738" s="25" t="n">
        <v>122.07086</v>
      </c>
      <c r="X1738" s="25" t="n">
        <v>2.5</v>
      </c>
      <c r="Y1738" s="25" t="n">
        <v>3.25979399681091</v>
      </c>
      <c r="Z1738" s="25" t="n">
        <v>83.6291046142578</v>
      </c>
      <c r="AA1738" s="25" t="n">
        <v>337087</v>
      </c>
      <c r="AB1738" s="26" t="n">
        <v>27.1</v>
      </c>
      <c r="AC1738" s="27" t="n">
        <v>0</v>
      </c>
      <c r="AD1738" s="28" t="n">
        <v>24.2</v>
      </c>
      <c r="AE1738" s="28" t="n">
        <v>17.2</v>
      </c>
      <c r="AF1738" s="27"/>
      <c r="AG1738" s="29" t="n">
        <f aca="false">6753.47943187+0.36116788*I1738+0.01252571*N1738-22.85359542*V1738+0.00407811*AA1738-0.00067349*E1738</f>
        <v>9544.58166504704</v>
      </c>
      <c r="AH1738" s="29" t="n">
        <f aca="false">A1738*'Simple Linear Regression'!$B$18+'Simple Linear Regression'!$B$17</f>
        <v>9367.06176168195</v>
      </c>
      <c r="AI1738" s="29" t="n">
        <f aca="false">7491.3971+0.0137554*N1738-0.00058829*E1738-34.3283*V1738+0.30565*L1738+54.6031*M1738</f>
        <v>9405.315966</v>
      </c>
      <c r="AJ1738" s="29" t="n">
        <f aca="false">7491.3971-0.00058829*E1738+0.30565*L1738+54.6031*M1738+0.0137554*N1738-34.3283*V1738</f>
        <v>9405.315966</v>
      </c>
      <c r="AK1738" s="30" t="n">
        <f aca="false">11611.58410651-152.38769329*I1012+0.00324611*N1012-2.92151591*V1012-0.00770426*AA1012-0.00077781*E1012</f>
        <v>9050.92489978171</v>
      </c>
      <c r="AL1738" s="29" t="n">
        <f aca="false">2192.59+2373.87*I1738+0.0316653*N1738-15.7623*V1738+0.00202406*AA1738-0.000740146*E1738-0.00963493*(I1738*N1738)</f>
        <v>9117.63529068568</v>
      </c>
      <c r="AM1738" s="30" t="n">
        <f aca="false">5205.907083+122.0638992*I1738+13.609808*(N1738/1000)-1.245906883*AD1738+0.7746840854*AE1738-134.2474226*AC1738-1547.125689*IF(AND(B1738&gt;=DATE(2020,3,20),B1738&lt;=DATE(2020,6,26)),1,0)</f>
        <v>9383.11312683788</v>
      </c>
      <c r="AN1738" s="30" t="n">
        <f aca="false">IF(ISNUMBER(C1739),C1739,AN1739)-0.8328750492*(AD1740-AD1739)+3.274150872*(AE1740-AE1739)+0.7954612886*((IF(ISNUMBER(C1739),C1739,AN1739)-IF(ISNUMBER(C1738),C1738,AN1738))-(-0.8328750492*(AD1739-AD1738)+3.274150872*(AE1739-AE1738)))-1.394571582*AO1739+0.4181414112*AO1738</f>
        <v>8914.8793749665</v>
      </c>
      <c r="AP1738" s="31" t="n">
        <f aca="false">AQ1738+AR1737+'ARIMAX(1,1,1) Model'!$C$19*(AR1737-AR1736)+'ARIMAX(1,1,1) Model'!$C$20*AS1737</f>
        <v>8867.92809217979</v>
      </c>
      <c r="AQ1738" s="31" t="n">
        <f aca="false">'ARIMAX(1,1,1) Model'!$C$6*I1738+'ARIMAX(1,1,1) Model'!$C$7*N1738/1000+'ARIMAX(1,1,1) Model'!$C$8*AD1738+'ARIMAX(1,1,1) Model'!$C$9*AE1738+'ARIMAX(1,1,1) Model'!$C$10*AC1738+'ARIMAX(1,1,1) Model'!$C$11*IF(AND(B1738&gt;='ARIMAX(1,1,1) Model'!$C$25,B1738&lt;='ARIMAX(1,1,1) Model'!$C$26),1,0)+'ARIMAX(1,1,1) Model'!$C$12*E1738/1000+'ARIMAX(1,1,1) Model'!$C$13*V1738+'ARIMAX(1,1,1) Model'!$C$14*A1738+'ARIMAX(1,1,1) Model'!$C$15*SIN(2*PI()*A1738/'ARIMAX(1,1,1) Model'!$C$24)+'ARIMAX(1,1,1) Model'!$C$16*COS(2*PI()*A1738/'ARIMAX(1,1,1) Model'!$C$24)+'ARIMAX(1,1,1) Model'!$C$17*SIN(4*PI()*A1738/'ARIMAX(1,1,1) Model'!$C$24)+'ARIMAX(1,1,1) Model'!$C$18*COS(4*PI()*A1738/'ARIMAX(1,1,1) Model'!$C$24)</f>
        <v>2864.52419063448</v>
      </c>
      <c r="AR1738" s="31" t="n">
        <f aca="false">IF(ISNUMBER(C1738),C1738,AP1738)-AQ1738</f>
        <v>6450.47580936552</v>
      </c>
      <c r="AS1738" s="31" t="n">
        <f aca="false">IF(ISNUMBER(C1738),C1738-AP1738,0)</f>
        <v>447.071907820215</v>
      </c>
      <c r="AT1738" s="32"/>
      <c r="AU1738" s="33"/>
      <c r="AV1738" s="33"/>
      <c r="AW1738" s="31"/>
      <c r="AX1738" s="31"/>
    </row>
    <row r="1739" customFormat="false" ht="16.5" hidden="false" customHeight="true" outlineLevel="0" collapsed="false">
      <c r="A1739" s="23" t="n">
        <v>1738</v>
      </c>
      <c r="B1739" s="24" t="n">
        <v>45436</v>
      </c>
      <c r="C1739" s="34" t="n">
        <v>9148</v>
      </c>
      <c r="D1739" s="25" t="n">
        <v>5301.822</v>
      </c>
      <c r="E1739" s="25" t="n">
        <v>216000</v>
      </c>
      <c r="F1739" s="25" t="n">
        <v>2691950.14285714</v>
      </c>
      <c r="G1739" s="25" t="n">
        <v>79.43</v>
      </c>
      <c r="H1739" s="25" t="n">
        <v>80.24</v>
      </c>
      <c r="I1739" s="25" t="n">
        <v>3.584</v>
      </c>
      <c r="J1739" s="25" t="n">
        <v>28708.161</v>
      </c>
      <c r="K1739" s="25" t="n">
        <v>597906</v>
      </c>
      <c r="L1739" s="25" t="n">
        <v>625</v>
      </c>
      <c r="M1739" s="25" t="n">
        <v>16.458</v>
      </c>
      <c r="N1739" s="25" t="n">
        <v>275803</v>
      </c>
      <c r="O1739" s="25" t="n">
        <v>19581.8</v>
      </c>
      <c r="P1739" s="25" t="n">
        <v>4988226</v>
      </c>
      <c r="Q1739" s="25" t="n">
        <v>990000</v>
      </c>
      <c r="R1739" s="25" t="n">
        <v>11655</v>
      </c>
      <c r="S1739" s="25" t="n">
        <v>17.687</v>
      </c>
      <c r="T1739" s="25" t="n">
        <v>163.9</v>
      </c>
      <c r="U1739" s="25" t="n">
        <v>12</v>
      </c>
      <c r="V1739" s="25" t="n">
        <v>82.7</v>
      </c>
      <c r="W1739" s="25" t="n">
        <v>121.553</v>
      </c>
      <c r="X1739" s="25" t="n">
        <v>2.5</v>
      </c>
      <c r="Y1739" s="25" t="n">
        <v>3.25979399681091</v>
      </c>
      <c r="Z1739" s="25" t="n">
        <v>83.6291046142578</v>
      </c>
      <c r="AA1739" s="25" t="n">
        <v>337087</v>
      </c>
      <c r="AB1739" s="26" t="n">
        <v>27.1</v>
      </c>
      <c r="AC1739" s="27" t="n">
        <v>0</v>
      </c>
      <c r="AD1739" s="28" t="n">
        <v>6.8</v>
      </c>
      <c r="AE1739" s="28" t="n">
        <v>42.9</v>
      </c>
      <c r="AF1739" s="27"/>
      <c r="AG1739" s="29" t="n">
        <f aca="false">6753.47943187+0.36116788*I1739+0.01252571*N1739-22.85359542*V1739+0.00407811*AA1739-0.00067349*E1739</f>
        <v>9548.61393701792</v>
      </c>
      <c r="AH1739" s="29" t="n">
        <f aca="false">A1739*'Simple Linear Regression'!$B$18+'Simple Linear Regression'!$B$17</f>
        <v>9367.91479876585</v>
      </c>
      <c r="AI1739" s="29" t="n">
        <f aca="false">7491.3971+0.0137554*N1739-0.00058829*E1739-34.3283*V1739+0.30565*L1739+54.6031*M1739</f>
        <v>9408.845706</v>
      </c>
      <c r="AJ1739" s="29" t="n">
        <f aca="false">7491.3971-0.00058829*E1739+0.30565*L1739+54.6031*M1739+0.0137554*N1739-34.3283*V1739</f>
        <v>9408.845706</v>
      </c>
      <c r="AK1739" s="30" t="n">
        <f aca="false">11611.58410651-152.38769329*I1013+0.00324611*N1013-2.92151591*V1013-0.00770426*AA1013-0.00077781*E1013</f>
        <v>9056.19176666353</v>
      </c>
      <c r="AL1739" s="29" t="n">
        <f aca="false">2192.59+2373.87*I1739+0.0316653*N1739-15.7623*V1739+0.00202406*AA1739-0.000740146*E1739-0.00963493*(I1739*N1739)</f>
        <v>9128.87950905664</v>
      </c>
      <c r="AM1739" s="30" t="n">
        <f aca="false">5205.907083+122.0638992*I1739+13.609808*(N1739/1000)-1.245906883*AD1739+0.7746840854*AE1739-134.2474226*AC1739-1547.125689*IF(AND(B1739&gt;=DATE(2020,3,20),B1739&lt;=DATE(2020,6,26)),1,0)</f>
        <v>9421.77175401606</v>
      </c>
      <c r="AN1739" s="30" t="n">
        <f aca="false">IF(ISNUMBER(C1740),C1740,AN1740)-0.8328750492*(AD1741-AD1740)+3.274150872*(AE1741-AE1740)+0.7954612886*((IF(ISNUMBER(C1740),C1740,AN1740)-IF(ISNUMBER(C1739),C1739,AN1739))-(-0.8328750492*(AD1740-AD1739)+3.274150872*(AE1740-AE1739)))-1.394571582*AO1740+0.4181414112*AO1739</f>
        <v>8853.04647688658</v>
      </c>
      <c r="AP1739" s="31" t="n">
        <f aca="false">AQ1739+AR1738+'ARIMAX(1,1,1) Model'!$C$19*(AR1738-AR1737)+'ARIMAX(1,1,1) Model'!$C$20*AS1738</f>
        <v>9048.97852642529</v>
      </c>
      <c r="AQ1739" s="31" t="n">
        <f aca="false">'ARIMAX(1,1,1) Model'!$C$6*I1739+'ARIMAX(1,1,1) Model'!$C$7*N1739/1000+'ARIMAX(1,1,1) Model'!$C$8*AD1739+'ARIMAX(1,1,1) Model'!$C$9*AE1739+'ARIMAX(1,1,1) Model'!$C$10*AC1739+'ARIMAX(1,1,1) Model'!$C$11*IF(AND(B1739&gt;='ARIMAX(1,1,1) Model'!$C$25,B1739&lt;='ARIMAX(1,1,1) Model'!$C$26),1,0)+'ARIMAX(1,1,1) Model'!$C$12*E1739/1000+'ARIMAX(1,1,1) Model'!$C$13*V1739+'ARIMAX(1,1,1) Model'!$C$14*A1739+'ARIMAX(1,1,1) Model'!$C$15*SIN(2*PI()*A1739/'ARIMAX(1,1,1) Model'!$C$24)+'ARIMAX(1,1,1) Model'!$C$16*COS(2*PI()*A1739/'ARIMAX(1,1,1) Model'!$C$24)+'ARIMAX(1,1,1) Model'!$C$17*SIN(4*PI()*A1739/'ARIMAX(1,1,1) Model'!$C$24)+'ARIMAX(1,1,1) Model'!$C$18*COS(4*PI()*A1739/'ARIMAX(1,1,1) Model'!$C$24)</f>
        <v>2960.87155591304</v>
      </c>
      <c r="AR1739" s="31" t="n">
        <f aca="false">IF(ISNUMBER(C1739),C1739,AP1739)-AQ1739</f>
        <v>6187.12844408696</v>
      </c>
      <c r="AS1739" s="31" t="n">
        <f aca="false">IF(ISNUMBER(C1739),C1739-AP1739,0)</f>
        <v>99.021473574714</v>
      </c>
      <c r="AT1739" s="32"/>
      <c r="AU1739" s="33"/>
      <c r="AV1739" s="33"/>
      <c r="AW1739" s="31"/>
      <c r="AX1739" s="31"/>
    </row>
    <row r="1740" customFormat="false" ht="16.5" hidden="false" customHeight="true" outlineLevel="0" collapsed="false">
      <c r="A1740" s="23" t="n">
        <v>1739</v>
      </c>
      <c r="B1740" s="24" t="n">
        <v>45443</v>
      </c>
      <c r="C1740" s="34" t="n">
        <v>8946</v>
      </c>
      <c r="D1740" s="25" t="n">
        <v>5271.495</v>
      </c>
      <c r="E1740" s="25" t="n">
        <v>220000</v>
      </c>
      <c r="F1740" s="25" t="n">
        <v>2577834</v>
      </c>
      <c r="G1740" s="25" t="n">
        <v>79.5175</v>
      </c>
      <c r="H1740" s="25" t="n">
        <v>80.9175</v>
      </c>
      <c r="I1740" s="25" t="n">
        <v>3.577</v>
      </c>
      <c r="J1740" s="25" t="n">
        <v>28708.161</v>
      </c>
      <c r="K1740" s="25" t="n">
        <v>597906</v>
      </c>
      <c r="L1740" s="25" t="n">
        <v>625</v>
      </c>
      <c r="M1740" s="25" t="n">
        <v>16.458</v>
      </c>
      <c r="N1740" s="25" t="n">
        <v>275803</v>
      </c>
      <c r="O1740" s="25" t="n">
        <v>19581.8</v>
      </c>
      <c r="P1740" s="25" t="n">
        <v>4988226</v>
      </c>
      <c r="Q1740" s="25" t="n">
        <v>990000</v>
      </c>
      <c r="R1740" s="25" t="n">
        <v>11655</v>
      </c>
      <c r="S1740" s="25" t="n">
        <v>17.687</v>
      </c>
      <c r="T1740" s="25" t="n">
        <v>163.9</v>
      </c>
      <c r="U1740" s="25" t="n">
        <v>12</v>
      </c>
      <c r="V1740" s="25" t="n">
        <v>82.7</v>
      </c>
      <c r="W1740" s="25" t="n">
        <v>121.50386</v>
      </c>
      <c r="X1740" s="25" t="n">
        <v>2.5</v>
      </c>
      <c r="Y1740" s="25" t="n">
        <v>3.25979399681091</v>
      </c>
      <c r="Z1740" s="25" t="n">
        <v>83.6291046142578</v>
      </c>
      <c r="AA1740" s="25" t="n">
        <v>337087</v>
      </c>
      <c r="AB1740" s="26" t="n">
        <v>27.1</v>
      </c>
      <c r="AC1740" s="27" t="n">
        <v>1</v>
      </c>
      <c r="AD1740" s="28" t="n">
        <v>9.8</v>
      </c>
      <c r="AE1740" s="28" t="n">
        <v>37</v>
      </c>
      <c r="AF1740" s="27"/>
      <c r="AG1740" s="29" t="n">
        <f aca="false">6753.47943187+0.36116788*I1740+0.01252571*N1740-22.85359542*V1740+0.00407811*AA1740-0.00067349*E1740</f>
        <v>9545.91744884276</v>
      </c>
      <c r="AH1740" s="29" t="n">
        <f aca="false">A1740*'Simple Linear Regression'!$B$18+'Simple Linear Regression'!$B$17</f>
        <v>9368.76783584976</v>
      </c>
      <c r="AI1740" s="29" t="n">
        <f aca="false">7491.3971+0.0137554*N1740-0.00058829*E1740-34.3283*V1740+0.30565*L1740+54.6031*M1740</f>
        <v>9406.492546</v>
      </c>
      <c r="AJ1740" s="29" t="n">
        <f aca="false">7491.3971-0.00058829*E1740+0.30565*L1740+54.6031*M1740+0.0137554*N1740-34.3283*V1740</f>
        <v>9406.492546</v>
      </c>
      <c r="AK1740" s="30" t="n">
        <f aca="false">11611.58410651-152.38769329*I1014+0.00324611*N1014-2.92151591*V1014-0.00770426*AA1014-0.00077781*E1014</f>
        <v>9044.72461895747</v>
      </c>
      <c r="AL1740" s="29" t="n">
        <f aca="false">2192.59+2373.87*I1740+0.0316653*N1740-15.7623*V1740+0.00202406*AA1740-0.000740146*E1740-0.00963493*(I1740*N1740)</f>
        <v>9127.90323324817</v>
      </c>
      <c r="AM1740" s="30" t="n">
        <f aca="false">5205.907083+122.0638992*I1740+13.609808*(N1740/1000)-1.245906883*AD1740+0.7746840854*AE1740-134.2474226*AC1740-1547.125689*IF(AND(B1740&gt;=DATE(2020,3,20),B1740&lt;=DATE(2020,6,26)),1,0)</f>
        <v>9278.3615273688</v>
      </c>
      <c r="AN1740" s="30" t="n">
        <f aca="false">IF(ISNUMBER(C1741),C1741,AN1741)-0.8328750492*(AD1742-AD1741)+3.274150872*(AE1742-AE1741)+0.7954612886*((IF(ISNUMBER(C1741),C1741,AN1741)-IF(ISNUMBER(C1740),C1740,AN1740))-(-0.8328750492*(AD1741-AD1740)+3.274150872*(AE1741-AE1740)))-1.394571582*AO1741+0.4181414112*AO1740</f>
        <v>9086.14943485066</v>
      </c>
      <c r="AP1740" s="31" t="n">
        <f aca="false">AQ1740+AR1739+'ARIMAX(1,1,1) Model'!$C$19*(AR1739-AR1738)+'ARIMAX(1,1,1) Model'!$C$20*AS1739</f>
        <v>8917.63229366665</v>
      </c>
      <c r="AQ1740" s="31" t="n">
        <f aca="false">'ARIMAX(1,1,1) Model'!$C$6*I1740+'ARIMAX(1,1,1) Model'!$C$7*N1740/1000+'ARIMAX(1,1,1) Model'!$C$8*AD1740+'ARIMAX(1,1,1) Model'!$C$9*AE1740+'ARIMAX(1,1,1) Model'!$C$10*AC1740+'ARIMAX(1,1,1) Model'!$C$11*IF(AND(B1740&gt;='ARIMAX(1,1,1) Model'!$C$25,B1740&lt;='ARIMAX(1,1,1) Model'!$C$26),1,0)+'ARIMAX(1,1,1) Model'!$C$12*E1740/1000+'ARIMAX(1,1,1) Model'!$C$13*V1740+'ARIMAX(1,1,1) Model'!$C$14*A1740+'ARIMAX(1,1,1) Model'!$C$15*SIN(2*PI()*A1740/'ARIMAX(1,1,1) Model'!$C$24)+'ARIMAX(1,1,1) Model'!$C$16*COS(2*PI()*A1740/'ARIMAX(1,1,1) Model'!$C$24)+'ARIMAX(1,1,1) Model'!$C$17*SIN(4*PI()*A1740/'ARIMAX(1,1,1) Model'!$C$24)+'ARIMAX(1,1,1) Model'!$C$18*COS(4*PI()*A1740/'ARIMAX(1,1,1) Model'!$C$24)</f>
        <v>2845.31614448329</v>
      </c>
      <c r="AR1740" s="31" t="n">
        <f aca="false">IF(ISNUMBER(C1740),C1740,AP1740)-AQ1740</f>
        <v>6100.68385551671</v>
      </c>
      <c r="AS1740" s="31" t="n">
        <f aca="false">IF(ISNUMBER(C1740),C1740-AP1740,0)</f>
        <v>28.3677063333525</v>
      </c>
      <c r="AT1740" s="32"/>
      <c r="AU1740" s="33"/>
      <c r="AV1740" s="33"/>
      <c r="AW1740" s="31"/>
      <c r="AX1740" s="31"/>
    </row>
    <row r="1741" customFormat="false" ht="16.5" hidden="false" customHeight="true" outlineLevel="0" collapsed="false">
      <c r="A1741" s="23" t="n">
        <v>1740</v>
      </c>
      <c r="B1741" s="24" t="n">
        <v>45450</v>
      </c>
      <c r="C1741" s="34" t="n">
        <v>9040</v>
      </c>
      <c r="D1741" s="25" t="n">
        <v>5325.744</v>
      </c>
      <c r="E1741" s="25" t="n">
        <v>227000</v>
      </c>
      <c r="F1741" s="25" t="n">
        <v>2653829.85714286</v>
      </c>
      <c r="G1741" s="25" t="n">
        <v>75.532</v>
      </c>
      <c r="H1741" s="25" t="n">
        <v>76.586</v>
      </c>
      <c r="I1741" s="25" t="n">
        <v>3.516</v>
      </c>
      <c r="J1741" s="25" t="n">
        <v>28708.161</v>
      </c>
      <c r="K1741" s="25" t="n">
        <v>597906</v>
      </c>
      <c r="L1741" s="25" t="n">
        <v>617</v>
      </c>
      <c r="M1741" s="25" t="n">
        <v>16.458</v>
      </c>
      <c r="N1741" s="25" t="n">
        <v>275803</v>
      </c>
      <c r="O1741" s="25" t="n">
        <v>19665.7</v>
      </c>
      <c r="P1741" s="25" t="n">
        <v>4988226</v>
      </c>
      <c r="Q1741" s="25" t="n">
        <v>990000</v>
      </c>
      <c r="R1741" s="25" t="n">
        <v>11655</v>
      </c>
      <c r="S1741" s="25" t="n">
        <v>17.687</v>
      </c>
      <c r="T1741" s="25" t="n">
        <v>163.9</v>
      </c>
      <c r="U1741" s="25" t="n">
        <v>12</v>
      </c>
      <c r="V1741" s="25" t="n">
        <v>88.7</v>
      </c>
      <c r="W1741" s="25" t="n">
        <v>121.91305</v>
      </c>
      <c r="X1741" s="25" t="n">
        <v>3.84615384615385</v>
      </c>
      <c r="Y1741" s="25" t="n">
        <v>3.25979399681091</v>
      </c>
      <c r="Z1741" s="25" t="n">
        <v>83.6291046142578</v>
      </c>
      <c r="AA1741" s="25" t="n">
        <v>337087</v>
      </c>
      <c r="AB1741" s="26" t="n">
        <v>26.63</v>
      </c>
      <c r="AC1741" s="27" t="n">
        <v>0</v>
      </c>
      <c r="AD1741" s="28" t="n">
        <v>1.6</v>
      </c>
      <c r="AE1741" s="28" t="n">
        <v>50.3</v>
      </c>
      <c r="AF1741" s="27"/>
      <c r="AG1741" s="29" t="n">
        <f aca="false">6753.47943187+0.36116788*I1741+0.01252571*N1741-22.85359542*V1741+0.00407811*AA1741-0.00067349*E1741</f>
        <v>9404.05941508208</v>
      </c>
      <c r="AH1741" s="29" t="n">
        <f aca="false">A1741*'Simple Linear Regression'!$B$18+'Simple Linear Regression'!$B$17</f>
        <v>9369.62087293366</v>
      </c>
      <c r="AI1741" s="29" t="n">
        <f aca="false">7491.3971+0.0137554*N1741-0.00058829*E1741-34.3283*V1741+0.30565*L1741+54.6031*M1741</f>
        <v>9193.959516</v>
      </c>
      <c r="AJ1741" s="29" t="n">
        <f aca="false">7491.3971-0.00058829*E1741+0.30565*L1741+54.6031*M1741+0.0137554*N1741-34.3283*V1741</f>
        <v>9193.959516</v>
      </c>
      <c r="AK1741" s="30" t="n">
        <f aca="false">11611.58410651-152.38769329*I1015+0.00324611*N1015-2.92151591*V1015-0.00770426*AA1015-0.00077781*E1015</f>
        <v>9041.15839994446</v>
      </c>
      <c r="AL1741" s="29" t="n">
        <f aca="false">2192.59+2373.87*I1741+0.0316653*N1741-15.7623*V1741+0.00202406*AA1741-0.000740146*E1741-0.00963493*(I1741*N1741)</f>
        <v>9045.44023977436</v>
      </c>
      <c r="AM1741" s="30" t="n">
        <f aca="false">5205.907083+122.0638992*I1741+13.609808*(N1741/1000)-1.245906883*AD1741+0.7746840854*AE1741-134.2474226*AC1741-1547.125689*IF(AND(B1741&gt;=DATE(2020,3,20),B1741&lt;=DATE(2020,6,26)),1,0)</f>
        <v>9425.68278689402</v>
      </c>
      <c r="AN1741" s="30" t="n">
        <f aca="false">IF(ISNUMBER(C1742),C1742,AN1742)-0.8328750492*(AD1743-AD1742)+3.274150872*(AE1743-AE1742)+0.7954612886*((IF(ISNUMBER(C1742),C1742,AN1742)-IF(ISNUMBER(C1741),C1741,AN1741))-(-0.8328750492*(AD1742-AD1741)+3.274150872*(AE1742-AE1741)))-1.394571582*AO1742+0.4181414112*AO1741</f>
        <v>9760.85933728345</v>
      </c>
      <c r="AP1741" s="31" t="n">
        <f aca="false">AQ1741+AR1740+'ARIMAX(1,1,1) Model'!$C$19*(AR1740-AR1739)+'ARIMAX(1,1,1) Model'!$C$20*AS1740</f>
        <v>9163.55132383515</v>
      </c>
      <c r="AQ1741" s="31" t="n">
        <f aca="false">'ARIMAX(1,1,1) Model'!$C$6*I1741+'ARIMAX(1,1,1) Model'!$C$7*N1741/1000+'ARIMAX(1,1,1) Model'!$C$8*AD1741+'ARIMAX(1,1,1) Model'!$C$9*AE1741+'ARIMAX(1,1,1) Model'!$C$10*AC1741+'ARIMAX(1,1,1) Model'!$C$11*IF(AND(B1741&gt;='ARIMAX(1,1,1) Model'!$C$25,B1741&lt;='ARIMAX(1,1,1) Model'!$C$26),1,0)+'ARIMAX(1,1,1) Model'!$C$12*E1741/1000+'ARIMAX(1,1,1) Model'!$C$13*V1741+'ARIMAX(1,1,1) Model'!$C$14*A1741+'ARIMAX(1,1,1) Model'!$C$15*SIN(2*PI()*A1741/'ARIMAX(1,1,1) Model'!$C$24)+'ARIMAX(1,1,1) Model'!$C$16*COS(2*PI()*A1741/'ARIMAX(1,1,1) Model'!$C$24)+'ARIMAX(1,1,1) Model'!$C$17*SIN(4*PI()*A1741/'ARIMAX(1,1,1) Model'!$C$24)+'ARIMAX(1,1,1) Model'!$C$18*COS(4*PI()*A1741/'ARIMAX(1,1,1) Model'!$C$24)</f>
        <v>3096.83185525044</v>
      </c>
      <c r="AR1741" s="31" t="n">
        <f aca="false">IF(ISNUMBER(C1741),C1741,AP1741)-AQ1741</f>
        <v>5943.16814474956</v>
      </c>
      <c r="AS1741" s="31" t="n">
        <f aca="false">IF(ISNUMBER(C1741),C1741-AP1741,0)</f>
        <v>-123.551323835154</v>
      </c>
      <c r="AT1741" s="32"/>
      <c r="AU1741" s="33"/>
      <c r="AV1741" s="33"/>
      <c r="AW1741" s="31"/>
      <c r="AX1741" s="31"/>
    </row>
    <row r="1742" customFormat="false" ht="16.5" hidden="false" customHeight="true" outlineLevel="0" collapsed="false">
      <c r="A1742" s="23" t="n">
        <v>1741</v>
      </c>
      <c r="B1742" s="24" t="n">
        <v>45457</v>
      </c>
      <c r="C1742" s="34" t="n">
        <v>9386</v>
      </c>
      <c r="D1742" s="25" t="n">
        <v>5404.496</v>
      </c>
      <c r="E1742" s="25" t="n">
        <v>240000</v>
      </c>
      <c r="F1742" s="25" t="n">
        <v>2729456.14285714</v>
      </c>
      <c r="G1742" s="25" t="n">
        <v>79.242</v>
      </c>
      <c r="H1742" s="25" t="n">
        <v>80.638</v>
      </c>
      <c r="I1742" s="25" t="n">
        <v>3.429</v>
      </c>
      <c r="J1742" s="25" t="n">
        <v>28708.161</v>
      </c>
      <c r="K1742" s="25" t="n">
        <v>606182</v>
      </c>
      <c r="L1742" s="25" t="n">
        <v>617</v>
      </c>
      <c r="M1742" s="25" t="n">
        <v>16.458</v>
      </c>
      <c r="N1742" s="25" t="n">
        <v>275803</v>
      </c>
      <c r="O1742" s="25" t="n">
        <v>19665.7</v>
      </c>
      <c r="P1742" s="25" t="n">
        <v>4988226</v>
      </c>
      <c r="Q1742" s="25" t="n">
        <v>990000</v>
      </c>
      <c r="R1742" s="25" t="n">
        <v>11655</v>
      </c>
      <c r="S1742" s="25" t="n">
        <v>17.687</v>
      </c>
      <c r="T1742" s="25" t="n">
        <v>163.9</v>
      </c>
      <c r="U1742" s="25" t="n">
        <v>12</v>
      </c>
      <c r="V1742" s="25" t="n">
        <v>88.7</v>
      </c>
      <c r="W1742" s="25" t="n">
        <v>122.70614</v>
      </c>
      <c r="X1742" s="25" t="n">
        <v>3.84615384615385</v>
      </c>
      <c r="Y1742" s="25" t="n">
        <v>3.25979399681091</v>
      </c>
      <c r="Z1742" s="25" t="n">
        <v>83.6291046142578</v>
      </c>
      <c r="AA1742" s="25" t="n">
        <v>337087</v>
      </c>
      <c r="AB1742" s="26" t="n">
        <v>26.63</v>
      </c>
      <c r="AC1742" s="27" t="n">
        <v>0</v>
      </c>
      <c r="AD1742" s="28" t="n">
        <v>2.4</v>
      </c>
      <c r="AE1742" s="28" t="n">
        <v>54</v>
      </c>
      <c r="AF1742" s="27"/>
      <c r="AG1742" s="29" t="n">
        <f aca="false">6753.47943187+0.36116788*I1742+0.01252571*N1742-22.85359542*V1742+0.00407811*AA1742-0.00067349*E1742</f>
        <v>9395.27262347652</v>
      </c>
      <c r="AH1742" s="29" t="n">
        <f aca="false">A1742*'Simple Linear Regression'!$B$18+'Simple Linear Regression'!$B$17</f>
        <v>9370.47391001757</v>
      </c>
      <c r="AI1742" s="29" t="n">
        <f aca="false">7491.3971+0.0137554*N1742-0.00058829*E1742-34.3283*V1742+0.30565*L1742+54.6031*M1742</f>
        <v>9186.311746</v>
      </c>
      <c r="AJ1742" s="29" t="n">
        <f aca="false">7491.3971-0.00058829*E1742+0.30565*L1742+54.6031*M1742+0.0137554*N1742-34.3283*V1742</f>
        <v>9186.311746</v>
      </c>
      <c r="AK1742" s="30" t="n">
        <f aca="false">11611.58410651-152.38769329*I1016+0.00324611*N1016-2.92151591*V1016-0.00770426*AA1016-0.00077781*E1016</f>
        <v>9063.75376650078</v>
      </c>
      <c r="AL1742" s="29" t="n">
        <f aca="false">2192.59+2373.87*I1742+0.0316653*N1742-15.7623*V1742+0.00202406*AA1742-0.000740146*E1742-0.00963493*(I1742*N1742)</f>
        <v>9060.48045786909</v>
      </c>
      <c r="AM1742" s="30" t="n">
        <f aca="false">5205.907083+122.0638992*I1742+13.609808*(N1742/1000)-1.245906883*AD1742+0.7746840854*AE1742-134.2474226*AC1742-1547.125689*IF(AND(B1742&gt;=DATE(2020,3,20),B1742&lt;=DATE(2020,6,26)),1,0)</f>
        <v>9416.9328332732</v>
      </c>
      <c r="AN1742" s="30" t="n">
        <f aca="false">IF(ISNUMBER(C1743),C1743,AN1743)-0.8328750492*(AD1744-AD1743)+3.274150872*(AE1744-AE1743)+0.7954612886*((IF(ISNUMBER(C1743),C1743,AN1743)-IF(ISNUMBER(C1742),C1742,AN1742))-(-0.8328750492*(AD1743-AD1742)+3.274150872*(AE1743-AE1742)))-1.394571582*AO1743+0.4181414112*AO1742</f>
        <v>8585.09248678336</v>
      </c>
      <c r="AP1742" s="31" t="n">
        <f aca="false">AQ1742+AR1741+'ARIMAX(1,1,1) Model'!$C$19*(AR1741-AR1740)+'ARIMAX(1,1,1) Model'!$C$20*AS1741</f>
        <v>9151.83862343349</v>
      </c>
      <c r="AQ1742" s="31" t="n">
        <f aca="false">'ARIMAX(1,1,1) Model'!$C$6*I1742+'ARIMAX(1,1,1) Model'!$C$7*N1742/1000+'ARIMAX(1,1,1) Model'!$C$8*AD1742+'ARIMAX(1,1,1) Model'!$C$9*AE1742+'ARIMAX(1,1,1) Model'!$C$10*AC1742+'ARIMAX(1,1,1) Model'!$C$11*IF(AND(B1742&gt;='ARIMAX(1,1,1) Model'!$C$25,B1742&lt;='ARIMAX(1,1,1) Model'!$C$26),1,0)+'ARIMAX(1,1,1) Model'!$C$12*E1742/1000+'ARIMAX(1,1,1) Model'!$C$13*V1742+'ARIMAX(1,1,1) Model'!$C$14*A1742+'ARIMAX(1,1,1) Model'!$C$15*SIN(2*PI()*A1742/'ARIMAX(1,1,1) Model'!$C$24)+'ARIMAX(1,1,1) Model'!$C$16*COS(2*PI()*A1742/'ARIMAX(1,1,1) Model'!$C$24)+'ARIMAX(1,1,1) Model'!$C$17*SIN(4*PI()*A1742/'ARIMAX(1,1,1) Model'!$C$24)+'ARIMAX(1,1,1) Model'!$C$18*COS(4*PI()*A1742/'ARIMAX(1,1,1) Model'!$C$24)</f>
        <v>3112.8267383344</v>
      </c>
      <c r="AR1742" s="31" t="n">
        <f aca="false">IF(ISNUMBER(C1742),C1742,AP1742)-AQ1742</f>
        <v>6273.1732616656</v>
      </c>
      <c r="AS1742" s="31" t="n">
        <f aca="false">IF(ISNUMBER(C1742),C1742-AP1742,0)</f>
        <v>234.161376566506</v>
      </c>
      <c r="AT1742" s="32"/>
      <c r="AU1742" s="33"/>
      <c r="AV1742" s="33"/>
      <c r="AW1742" s="31"/>
      <c r="AX1742" s="31"/>
    </row>
    <row r="1743" customFormat="false" ht="16.5" hidden="false" customHeight="true" outlineLevel="0" collapsed="false">
      <c r="A1743" s="23" t="n">
        <v>1742</v>
      </c>
      <c r="B1743" s="24" t="n">
        <v>45464</v>
      </c>
      <c r="C1743" s="34" t="n">
        <v>8969</v>
      </c>
      <c r="D1743" s="25" t="n">
        <v>5474.5125</v>
      </c>
      <c r="E1743" s="25" t="n">
        <v>236000</v>
      </c>
      <c r="F1743" s="25" t="n">
        <v>2742677.42857143</v>
      </c>
      <c r="G1743" s="25" t="n">
        <v>82.2625</v>
      </c>
      <c r="H1743" s="25" t="n">
        <v>85.044</v>
      </c>
      <c r="I1743" s="25" t="n">
        <v>3.435</v>
      </c>
      <c r="J1743" s="25" t="n">
        <v>28708.161</v>
      </c>
      <c r="K1743" s="25" t="n">
        <v>606182</v>
      </c>
      <c r="L1743" s="25" t="n">
        <v>617</v>
      </c>
      <c r="M1743" s="25" t="n">
        <v>16.361</v>
      </c>
      <c r="N1743" s="25" t="n">
        <v>274470</v>
      </c>
      <c r="O1743" s="25" t="n">
        <v>19665.7</v>
      </c>
      <c r="P1743" s="25" t="n">
        <v>5014898</v>
      </c>
      <c r="Q1743" s="25" t="n">
        <v>990000</v>
      </c>
      <c r="R1743" s="25" t="n">
        <v>11655</v>
      </c>
      <c r="S1743" s="25" t="n">
        <v>17.687</v>
      </c>
      <c r="T1743" s="25" t="n">
        <v>163.9</v>
      </c>
      <c r="U1743" s="25" t="n">
        <v>12</v>
      </c>
      <c r="V1743" s="25" t="n">
        <v>88.7</v>
      </c>
      <c r="W1743" s="25" t="n">
        <v>123.99396</v>
      </c>
      <c r="X1743" s="25" t="n">
        <v>3.84615384615385</v>
      </c>
      <c r="Y1743" s="25" t="n">
        <v>3.17174792289734</v>
      </c>
      <c r="Z1743" s="25" t="n">
        <v>83.6291046142578</v>
      </c>
      <c r="AA1743" s="25" t="n">
        <v>337087</v>
      </c>
      <c r="AB1743" s="26" t="n">
        <v>26.63</v>
      </c>
      <c r="AC1743" s="27" t="n">
        <v>0</v>
      </c>
      <c r="AD1743" s="28" t="n">
        <v>0</v>
      </c>
      <c r="AE1743" s="28" t="n">
        <v>86.6</v>
      </c>
      <c r="AF1743" s="27"/>
      <c r="AG1743" s="29" t="n">
        <f aca="false">6753.47943187+0.36116788*I1743+0.01252571*N1743-22.85359542*V1743+0.00407811*AA1743-0.00067349*E1743</f>
        <v>9381.2719790538</v>
      </c>
      <c r="AH1743" s="29" t="n">
        <f aca="false">A1743*'Simple Linear Regression'!$B$18+'Simple Linear Regression'!$B$17</f>
        <v>9371.32694710147</v>
      </c>
      <c r="AI1743" s="29" t="n">
        <f aca="false">7491.3971+0.0137554*N1743-0.00058829*E1743-34.3283*V1743+0.30565*L1743+54.6031*M1743</f>
        <v>9165.0324571</v>
      </c>
      <c r="AJ1743" s="29" t="n">
        <f aca="false">7491.3971-0.00058829*E1743+0.30565*L1743+54.6031*M1743+0.0137554*N1743-34.3283*V1743</f>
        <v>9165.0324571</v>
      </c>
      <c r="AK1743" s="30" t="n">
        <f aca="false">11611.58410651-152.38769329*I1017+0.00324611*N1017-2.92151591*V1017-0.00770426*AA1017-0.00077781*E1017</f>
        <v>9045.25458572762</v>
      </c>
      <c r="AL1743" s="29" t="n">
        <f aca="false">2192.59+2373.87*I1743+0.0316653*N1743-15.7623*V1743+0.00202406*AA1743-0.000740146*E1743-0.00963493*(I1743*N1743)</f>
        <v>9063.6473087815</v>
      </c>
      <c r="AM1743" s="30" t="n">
        <f aca="false">5205.907083+122.0638992*I1743+13.609808*(N1743/1000)-1.245906883*AD1743+0.7746840854*AE1743-134.2474226*AC1743-1547.125689*IF(AND(B1743&gt;=DATE(2020,3,20),B1743&lt;=DATE(2020,6,26)),1,0)</f>
        <v>9427.76822030764</v>
      </c>
      <c r="AN1743" s="30" t="n">
        <f aca="false">IF(ISNUMBER(C1744),C1744,AN1744)-0.8328750492*(AD1745-AD1744)+3.274150872*(AE1745-AE1744)+0.7954612886*((IF(ISNUMBER(C1744),C1744,AN1744)-IF(ISNUMBER(C1743),C1743,AN1743))-(-0.8328750492*(AD1744-AD1743)+3.274150872*(AE1744-AE1743)))-1.394571582*AO1744+0.4181414112*AO1743</f>
        <v>9731.55067084837</v>
      </c>
      <c r="AP1743" s="31" t="n">
        <f aca="false">AQ1743+AR1742+'ARIMAX(1,1,1) Model'!$C$19*(AR1742-AR1741)+'ARIMAX(1,1,1) Model'!$C$20*AS1742</f>
        <v>9289.98078234249</v>
      </c>
      <c r="AQ1743" s="31" t="n">
        <f aca="false">'ARIMAX(1,1,1) Model'!$C$6*I1743+'ARIMAX(1,1,1) Model'!$C$7*N1743/1000+'ARIMAX(1,1,1) Model'!$C$8*AD1743+'ARIMAX(1,1,1) Model'!$C$9*AE1743+'ARIMAX(1,1,1) Model'!$C$10*AC1743+'ARIMAX(1,1,1) Model'!$C$11*IF(AND(B1743&gt;='ARIMAX(1,1,1) Model'!$C$25,B1743&lt;='ARIMAX(1,1,1) Model'!$C$26),1,0)+'ARIMAX(1,1,1) Model'!$C$12*E1743/1000+'ARIMAX(1,1,1) Model'!$C$13*V1743+'ARIMAX(1,1,1) Model'!$C$14*A1743+'ARIMAX(1,1,1) Model'!$C$15*SIN(2*PI()*A1743/'ARIMAX(1,1,1) Model'!$C$24)+'ARIMAX(1,1,1) Model'!$C$16*COS(2*PI()*A1743/'ARIMAX(1,1,1) Model'!$C$24)+'ARIMAX(1,1,1) Model'!$C$17*SIN(4*PI()*A1743/'ARIMAX(1,1,1) Model'!$C$24)+'ARIMAX(1,1,1) Model'!$C$18*COS(4*PI()*A1743/'ARIMAX(1,1,1) Model'!$C$24)</f>
        <v>3195.38636780317</v>
      </c>
      <c r="AR1743" s="31" t="n">
        <f aca="false">IF(ISNUMBER(C1743),C1743,AP1743)-AQ1743</f>
        <v>5773.61363219683</v>
      </c>
      <c r="AS1743" s="31" t="n">
        <f aca="false">IF(ISNUMBER(C1743),C1743-AP1743,0)</f>
        <v>-320.980782342487</v>
      </c>
      <c r="AT1743" s="32"/>
      <c r="AU1743" s="33"/>
      <c r="AV1743" s="33"/>
      <c r="AW1743" s="31"/>
      <c r="AX1743" s="31"/>
    </row>
    <row r="1744" customFormat="false" ht="16.5" hidden="false" customHeight="true" outlineLevel="0" collapsed="false">
      <c r="A1744" s="23" t="n">
        <v>1743</v>
      </c>
      <c r="B1744" s="24" t="n">
        <v>45471</v>
      </c>
      <c r="C1744" s="34" t="n">
        <v>9424</v>
      </c>
      <c r="D1744" s="25" t="n">
        <v>5467.684</v>
      </c>
      <c r="E1744" s="25" t="n">
        <v>233000</v>
      </c>
      <c r="F1744" s="25" t="n">
        <v>2822837.28571429</v>
      </c>
      <c r="G1744" s="25" t="n">
        <v>82.532</v>
      </c>
      <c r="H1744" s="25" t="n">
        <v>86.716</v>
      </c>
      <c r="I1744" s="25" t="n">
        <v>3.438</v>
      </c>
      <c r="J1744" s="25" t="n">
        <v>28708.161</v>
      </c>
      <c r="K1744" s="25" t="n">
        <v>606182</v>
      </c>
      <c r="L1744" s="25" t="n">
        <v>617</v>
      </c>
      <c r="M1744" s="25" t="n">
        <v>16.361</v>
      </c>
      <c r="N1744" s="25" t="n">
        <v>274470</v>
      </c>
      <c r="O1744" s="25" t="n">
        <v>19665.7</v>
      </c>
      <c r="P1744" s="25" t="n">
        <v>5014898</v>
      </c>
      <c r="Q1744" s="25" t="n">
        <v>990000</v>
      </c>
      <c r="R1744" s="25" t="n">
        <v>11655</v>
      </c>
      <c r="S1744" s="25" t="n">
        <v>17.687</v>
      </c>
      <c r="T1744" s="25" t="n">
        <v>163.9</v>
      </c>
      <c r="U1744" s="25" t="n">
        <v>12</v>
      </c>
      <c r="V1744" s="25" t="n">
        <v>88.7</v>
      </c>
      <c r="W1744" s="25" t="n">
        <v>124.1293</v>
      </c>
      <c r="X1744" s="25" t="n">
        <v>3.84615384615385</v>
      </c>
      <c r="Y1744" s="25" t="n">
        <v>3.17174792289734</v>
      </c>
      <c r="Z1744" s="25" t="n">
        <v>83.6291046142578</v>
      </c>
      <c r="AA1744" s="25" t="n">
        <v>337087</v>
      </c>
      <c r="AB1744" s="26" t="n">
        <v>26.63</v>
      </c>
      <c r="AC1744" s="27" t="n">
        <v>0</v>
      </c>
      <c r="AD1744" s="28" t="n">
        <v>0.1</v>
      </c>
      <c r="AE1744" s="28" t="n">
        <v>97.1</v>
      </c>
      <c r="AF1744" s="27"/>
      <c r="AG1744" s="29" t="n">
        <f aca="false">6753.47943187+0.36116788*I1744+0.01252571*N1744-22.85359542*V1744+0.00407811*AA1744-0.00067349*E1744</f>
        <v>9383.29353255744</v>
      </c>
      <c r="AH1744" s="29" t="n">
        <f aca="false">A1744*'Simple Linear Regression'!$B$18+'Simple Linear Regression'!$B$17</f>
        <v>9372.17998418537</v>
      </c>
      <c r="AI1744" s="29" t="n">
        <f aca="false">7491.3971+0.0137554*N1744-0.00058829*E1744-34.3283*V1744+0.30565*L1744+54.6031*M1744</f>
        <v>9166.7973271</v>
      </c>
      <c r="AJ1744" s="29" t="n">
        <f aca="false">7491.3971-0.00058829*E1744+0.30565*L1744+54.6031*M1744+0.0137554*N1744-34.3283*V1744</f>
        <v>9166.7973271</v>
      </c>
      <c r="AK1744" s="30" t="n">
        <f aca="false">11611.58410651-152.38769329*I1018+0.00324611*N1018-2.92151591*V1018-0.00770426*AA1018-0.00077781*E1018</f>
        <v>9038.80668800879</v>
      </c>
      <c r="AL1744" s="29" t="n">
        <f aca="false">2192.59+2373.87*I1744+0.0316653*N1744-15.7623*V1744+0.00202406*AA1744-0.000740146*E1744-0.00963493*(I1744*N1744)</f>
        <v>9065.0558590702</v>
      </c>
      <c r="AM1744" s="30" t="n">
        <f aca="false">5205.907083+122.0638992*I1744+13.609808*(N1744/1000)-1.245906883*AD1744+0.7746840854*AE1744-134.2474226*AC1744-1547.125689*IF(AND(B1744&gt;=DATE(2020,3,20),B1744&lt;=DATE(2020,6,26)),1,0)</f>
        <v>9436.14400421364</v>
      </c>
      <c r="AN1744" s="30" t="n">
        <f aca="false">IF(ISNUMBER(C1745),C1745,AN1745)-0.8328750492*(AD1746-AD1745)+3.274150872*(AE1746-AE1745)+0.7954612886*((IF(ISNUMBER(C1745),C1745,AN1745)-IF(ISNUMBER(C1744),C1744,AN1744))-(-0.8328750492*(AD1745-AD1744)+3.274150872*(AE1745-AE1744)))-1.394571582*AO1745+0.4181414112*AO1744</f>
        <v>9390.70399128414</v>
      </c>
      <c r="AP1744" s="31" t="n">
        <f aca="false">AQ1744+AR1743+'ARIMAX(1,1,1) Model'!$C$19*(AR1743-AR1742)+'ARIMAX(1,1,1) Model'!$C$20*AS1743</f>
        <v>9221.64127621875</v>
      </c>
      <c r="AQ1744" s="31" t="n">
        <f aca="false">'ARIMAX(1,1,1) Model'!$C$6*I1744+'ARIMAX(1,1,1) Model'!$C$7*N1744/1000+'ARIMAX(1,1,1) Model'!$C$8*AD1744+'ARIMAX(1,1,1) Model'!$C$9*AE1744+'ARIMAX(1,1,1) Model'!$C$10*AC1744+'ARIMAX(1,1,1) Model'!$C$11*IF(AND(B1744&gt;='ARIMAX(1,1,1) Model'!$C$25,B1744&lt;='ARIMAX(1,1,1) Model'!$C$26),1,0)+'ARIMAX(1,1,1) Model'!$C$12*E1744/1000+'ARIMAX(1,1,1) Model'!$C$13*V1744+'ARIMAX(1,1,1) Model'!$C$14*A1744+'ARIMAX(1,1,1) Model'!$C$15*SIN(2*PI()*A1744/'ARIMAX(1,1,1) Model'!$C$24)+'ARIMAX(1,1,1) Model'!$C$16*COS(2*PI()*A1744/'ARIMAX(1,1,1) Model'!$C$24)+'ARIMAX(1,1,1) Model'!$C$17*SIN(4*PI()*A1744/'ARIMAX(1,1,1) Model'!$C$24)+'ARIMAX(1,1,1) Model'!$C$18*COS(4*PI()*A1744/'ARIMAX(1,1,1) Model'!$C$24)</f>
        <v>3207.84101363188</v>
      </c>
      <c r="AR1744" s="31" t="n">
        <f aca="false">IF(ISNUMBER(C1744),C1744,AP1744)-AQ1744</f>
        <v>6216.15898636812</v>
      </c>
      <c r="AS1744" s="31" t="n">
        <f aca="false">IF(ISNUMBER(C1744),C1744-AP1744,0)</f>
        <v>202.35872378125</v>
      </c>
      <c r="AT1744" s="32"/>
      <c r="AU1744" s="33"/>
      <c r="AV1744" s="33"/>
      <c r="AW1744" s="31"/>
      <c r="AX1744" s="31"/>
    </row>
    <row r="1745" customFormat="false" ht="16.5" hidden="false" customHeight="true" outlineLevel="0" collapsed="false">
      <c r="A1745" s="23" t="n">
        <v>1744</v>
      </c>
      <c r="B1745" s="24" t="n">
        <v>45478</v>
      </c>
      <c r="C1745" s="34" t="n">
        <v>9398</v>
      </c>
      <c r="D1745" s="25" t="n">
        <v>5522.0775</v>
      </c>
      <c r="E1745" s="25" t="n">
        <v>238000</v>
      </c>
      <c r="F1745" s="25" t="n">
        <v>2602339.42857143</v>
      </c>
      <c r="G1745" s="25" t="n">
        <v>84.605</v>
      </c>
      <c r="H1745" s="25" t="n">
        <v>88.02</v>
      </c>
      <c r="I1745" s="25" t="n">
        <v>3.479</v>
      </c>
      <c r="J1745" s="25" t="n">
        <v>28708.161</v>
      </c>
      <c r="K1745" s="25" t="n">
        <v>606182</v>
      </c>
      <c r="L1745" s="25" t="n">
        <v>617</v>
      </c>
      <c r="M1745" s="25" t="n">
        <v>16.361</v>
      </c>
      <c r="N1745" s="25" t="n">
        <v>274470</v>
      </c>
      <c r="O1745" s="25" t="n">
        <v>19665.7</v>
      </c>
      <c r="P1745" s="25" t="n">
        <v>5014898</v>
      </c>
      <c r="Q1745" s="25" t="n">
        <v>1390000</v>
      </c>
      <c r="R1745" s="25" t="n">
        <v>11655</v>
      </c>
      <c r="S1745" s="25" t="n">
        <v>17.687</v>
      </c>
      <c r="T1745" s="25" t="n">
        <v>163.9</v>
      </c>
      <c r="U1745" s="25" t="n">
        <v>12</v>
      </c>
      <c r="V1745" s="25" t="n">
        <v>89.5</v>
      </c>
      <c r="W1745" s="25" t="n">
        <v>124.09248</v>
      </c>
      <c r="X1745" s="25" t="n">
        <v>3.84615384615385</v>
      </c>
      <c r="Y1745" s="25" t="n">
        <v>3.17174792289734</v>
      </c>
      <c r="Z1745" s="25" t="n">
        <v>83.6291046142578</v>
      </c>
      <c r="AA1745" s="25" t="n">
        <v>337087</v>
      </c>
      <c r="AB1745" s="26" t="n">
        <v>26.63</v>
      </c>
      <c r="AC1745" s="27" t="n">
        <v>1</v>
      </c>
      <c r="AD1745" s="28" t="n">
        <v>0.8</v>
      </c>
      <c r="AE1745" s="28" t="n">
        <v>89</v>
      </c>
      <c r="AF1745" s="27"/>
      <c r="AG1745" s="29" t="n">
        <f aca="false">6753.47943187+0.36116788*I1745+0.01252571*N1745-22.85359542*V1745+0.00407811*AA1745-0.00067349*E1745</f>
        <v>9361.65801410452</v>
      </c>
      <c r="AH1745" s="29" t="n">
        <f aca="false">A1745*'Simple Linear Regression'!$B$18+'Simple Linear Regression'!$B$17</f>
        <v>9373.03302126928</v>
      </c>
      <c r="AI1745" s="29" t="n">
        <f aca="false">7491.3971+0.0137554*N1745-0.00058829*E1745-34.3283*V1745+0.30565*L1745+54.6031*M1745</f>
        <v>9136.3932371</v>
      </c>
      <c r="AJ1745" s="29" t="n">
        <f aca="false">7491.3971-0.00058829*E1745+0.30565*L1745+54.6031*M1745+0.0137554*N1745-34.3283*V1745</f>
        <v>9136.3932371</v>
      </c>
      <c r="AK1745" s="30" t="n">
        <f aca="false">11611.58410651-152.38769329*I1019+0.00324611*N1019-2.92151591*V1019-0.00770426*AA1019-0.00077781*E1019</f>
        <v>9033.84496366985</v>
      </c>
      <c r="AL1745" s="29" t="n">
        <f aca="false">2192.59+2373.87*I1745+0.0316653*N1745-15.7623*V1745+0.00202406*AA1745-0.000740146*E1745-0.00963493*(I1745*N1745)</f>
        <v>9037.6494903491</v>
      </c>
      <c r="AM1745" s="30" t="n">
        <f aca="false">5205.907083+122.0638992*I1745+13.609808*(N1745/1000)-1.245906883*AD1745+0.7746840854*AE1745-134.2474226*AC1745-1547.125689*IF(AND(B1745&gt;=DATE(2020,3,20),B1745&lt;=DATE(2020,6,26)),1,0)</f>
        <v>9299.754125571</v>
      </c>
      <c r="AN1745" s="30" t="n">
        <f aca="false">IF(ISNUMBER(C1746),C1746,AN1746)-0.8328750492*(AD1747-AD1746)+3.274150872*(AE1747-AE1746)+0.7954612886*((IF(ISNUMBER(C1746),C1746,AN1746)-IF(ISNUMBER(C1745),C1745,AN1745))-(-0.8328750492*(AD1746-AD1745)+3.274150872*(AE1746-AE1745)))-1.394571582*AO1746+0.4181414112*AO1745</f>
        <v>8306.18680592632</v>
      </c>
      <c r="AP1745" s="31" t="n">
        <f aca="false">AQ1745+AR1744+'ARIMAX(1,1,1) Model'!$C$19*(AR1744-AR1743)+'ARIMAX(1,1,1) Model'!$C$20*AS1744</f>
        <v>9125.74029091135</v>
      </c>
      <c r="AQ1745" s="31" t="n">
        <f aca="false">'ARIMAX(1,1,1) Model'!$C$6*I1745+'ARIMAX(1,1,1) Model'!$C$7*N1745/1000+'ARIMAX(1,1,1) Model'!$C$8*AD1745+'ARIMAX(1,1,1) Model'!$C$9*AE1745+'ARIMAX(1,1,1) Model'!$C$10*AC1745+'ARIMAX(1,1,1) Model'!$C$11*IF(AND(B1745&gt;='ARIMAX(1,1,1) Model'!$C$25,B1745&lt;='ARIMAX(1,1,1) Model'!$C$26),1,0)+'ARIMAX(1,1,1) Model'!$C$12*E1745/1000+'ARIMAX(1,1,1) Model'!$C$13*V1745+'ARIMAX(1,1,1) Model'!$C$14*A1745+'ARIMAX(1,1,1) Model'!$C$15*SIN(2*PI()*A1745/'ARIMAX(1,1,1) Model'!$C$24)+'ARIMAX(1,1,1) Model'!$C$16*COS(2*PI()*A1745/'ARIMAX(1,1,1) Model'!$C$24)+'ARIMAX(1,1,1) Model'!$C$17*SIN(4*PI()*A1745/'ARIMAX(1,1,1) Model'!$C$24)+'ARIMAX(1,1,1) Model'!$C$18*COS(4*PI()*A1745/'ARIMAX(1,1,1) Model'!$C$24)</f>
        <v>3048.55887463097</v>
      </c>
      <c r="AR1745" s="31" t="n">
        <f aca="false">IF(ISNUMBER(C1745),C1745,AP1745)-AQ1745</f>
        <v>6349.44112536903</v>
      </c>
      <c r="AS1745" s="31" t="n">
        <f aca="false">IF(ISNUMBER(C1745),C1745-AP1745,0)</f>
        <v>272.259709088652</v>
      </c>
      <c r="AT1745" s="32"/>
      <c r="AU1745" s="33"/>
      <c r="AV1745" s="33"/>
      <c r="AW1745" s="31"/>
      <c r="AX1745" s="31"/>
    </row>
    <row r="1746" customFormat="false" ht="16.5" hidden="false" customHeight="true" outlineLevel="0" collapsed="false">
      <c r="A1746" s="23" t="n">
        <v>1745</v>
      </c>
      <c r="B1746" s="24" t="n">
        <v>45485</v>
      </c>
      <c r="C1746" s="34" t="n">
        <v>8783</v>
      </c>
      <c r="D1746" s="25" t="n">
        <v>5596.726</v>
      </c>
      <c r="E1746" s="25" t="n">
        <v>223000</v>
      </c>
      <c r="F1746" s="25" t="n">
        <v>2756093.57142857</v>
      </c>
      <c r="G1746" s="25" t="n">
        <v>83.442</v>
      </c>
      <c r="H1746" s="25" t="n">
        <v>86.804</v>
      </c>
      <c r="I1746" s="25" t="n">
        <v>3.489</v>
      </c>
      <c r="J1746" s="25" t="n">
        <v>28708.161</v>
      </c>
      <c r="K1746" s="25" t="n">
        <v>648846</v>
      </c>
      <c r="L1746" s="25" t="n">
        <v>602</v>
      </c>
      <c r="M1746" s="25" t="n">
        <v>16.361</v>
      </c>
      <c r="N1746" s="25" t="n">
        <v>274470</v>
      </c>
      <c r="O1746" s="25" t="n">
        <v>19758</v>
      </c>
      <c r="P1746" s="25" t="n">
        <v>5014898</v>
      </c>
      <c r="Q1746" s="25" t="n">
        <v>1390000</v>
      </c>
      <c r="R1746" s="25" t="n">
        <v>11655</v>
      </c>
      <c r="S1746" s="25" t="n">
        <v>17.687</v>
      </c>
      <c r="T1746" s="25" t="n">
        <v>163.9</v>
      </c>
      <c r="U1746" s="25" t="n">
        <v>12</v>
      </c>
      <c r="V1746" s="25" t="n">
        <v>89.5</v>
      </c>
      <c r="W1746" s="25" t="n">
        <v>124.00285</v>
      </c>
      <c r="X1746" s="25" t="n">
        <v>3.84615384615385</v>
      </c>
      <c r="Y1746" s="25" t="n">
        <v>3.17174792289734</v>
      </c>
      <c r="Z1746" s="25" t="n">
        <v>83.6291046142578</v>
      </c>
      <c r="AA1746" s="25" t="n">
        <v>337087</v>
      </c>
      <c r="AB1746" s="26" t="n">
        <v>28.55</v>
      </c>
      <c r="AC1746" s="27" t="n">
        <v>0</v>
      </c>
      <c r="AD1746" s="28" t="n">
        <v>0</v>
      </c>
      <c r="AE1746" s="28" t="n">
        <v>86.3</v>
      </c>
      <c r="AF1746" s="27"/>
      <c r="AG1746" s="29" t="n">
        <f aca="false">6753.47943187+0.36116788*I1746+0.01252571*N1746-22.85359542*V1746+0.00407811*AA1746-0.00067349*E1746</f>
        <v>9371.76397578332</v>
      </c>
      <c r="AH1746" s="29" t="n">
        <f aca="false">A1746*'Simple Linear Regression'!$B$18+'Simple Linear Regression'!$B$17</f>
        <v>9373.88605835318</v>
      </c>
      <c r="AI1746" s="29" t="n">
        <f aca="false">7491.3971+0.0137554*N1746-0.00058829*E1746-34.3283*V1746+0.30565*L1746+54.6031*M1746</f>
        <v>9140.6328371</v>
      </c>
      <c r="AJ1746" s="29" t="n">
        <f aca="false">7491.3971-0.00058829*E1746+0.30565*L1746+54.6031*M1746+0.0137554*N1746-34.3283*V1746</f>
        <v>9140.6328371</v>
      </c>
      <c r="AK1746" s="30" t="n">
        <f aca="false">11611.58410651-152.38769329*I1020+0.00324611*N1020-2.92151591*V1020-0.00770426*AA1020-0.00077781*E1020</f>
        <v>9021.08568439193</v>
      </c>
      <c r="AL1746" s="29" t="n">
        <f aca="false">2192.59+2373.87*I1746+0.0316653*N1746-15.7623*V1746+0.00202406*AA1746-0.000740146*E1746-0.00963493*(I1746*N1746)</f>
        <v>9046.0453879781</v>
      </c>
      <c r="AM1746" s="30" t="n">
        <f aca="false">5205.907083+122.0638992*I1746+13.609808*(N1746/1000)-1.245906883*AD1746+0.7746840854*AE1746-134.2474226*AC1746-1547.125689*IF(AND(B1746&gt;=DATE(2020,3,20),B1746&lt;=DATE(2020,6,26)),1,0)</f>
        <v>9434.12726563882</v>
      </c>
      <c r="AN1746" s="30" t="n">
        <f aca="false">IF(ISNUMBER(C1747),C1747,AN1747)-0.8328750492*(AD1748-AD1747)+3.274150872*(AE1748-AE1747)+0.7954612886*((IF(ISNUMBER(C1747),C1747,AN1747)-IF(ISNUMBER(C1746),C1746,AN1746))-(-0.8328750492*(AD1747-AD1746)+3.274150872*(AE1747-AE1746)))-1.394571582*AO1747+0.4181414112*AO1746</f>
        <v>9935.25325004832</v>
      </c>
      <c r="AP1746" s="31" t="n">
        <f aca="false">AQ1746+AR1745+'ARIMAX(1,1,1) Model'!$C$19*(AR1745-AR1744)+'ARIMAX(1,1,1) Model'!$C$20*AS1745</f>
        <v>9246.45164113632</v>
      </c>
      <c r="AQ1746" s="31" t="n">
        <f aca="false">'ARIMAX(1,1,1) Model'!$C$6*I1746+'ARIMAX(1,1,1) Model'!$C$7*N1746/1000+'ARIMAX(1,1,1) Model'!$C$8*AD1746+'ARIMAX(1,1,1) Model'!$C$9*AE1746+'ARIMAX(1,1,1) Model'!$C$10*AC1746+'ARIMAX(1,1,1) Model'!$C$11*IF(AND(B1746&gt;='ARIMAX(1,1,1) Model'!$C$25,B1746&lt;='ARIMAX(1,1,1) Model'!$C$26),1,0)+'ARIMAX(1,1,1) Model'!$C$12*E1746/1000+'ARIMAX(1,1,1) Model'!$C$13*V1746+'ARIMAX(1,1,1) Model'!$C$14*A1746+'ARIMAX(1,1,1) Model'!$C$15*SIN(2*PI()*A1746/'ARIMAX(1,1,1) Model'!$C$24)+'ARIMAX(1,1,1) Model'!$C$16*COS(2*PI()*A1746/'ARIMAX(1,1,1) Model'!$C$24)+'ARIMAX(1,1,1) Model'!$C$17*SIN(4*PI()*A1746/'ARIMAX(1,1,1) Model'!$C$24)+'ARIMAX(1,1,1) Model'!$C$18*COS(4*PI()*A1746/'ARIMAX(1,1,1) Model'!$C$24)</f>
        <v>3129.06775841639</v>
      </c>
      <c r="AR1746" s="31" t="n">
        <f aca="false">IF(ISNUMBER(C1746),C1746,AP1746)-AQ1746</f>
        <v>5653.93224158361</v>
      </c>
      <c r="AS1746" s="31" t="n">
        <f aca="false">IF(ISNUMBER(C1746),C1746-AP1746,0)</f>
        <v>-463.451641136315</v>
      </c>
      <c r="AT1746" s="32"/>
      <c r="AU1746" s="33"/>
      <c r="AV1746" s="33"/>
      <c r="AW1746" s="31"/>
      <c r="AX1746" s="31"/>
    </row>
    <row r="1747" customFormat="false" ht="16.5" hidden="false" customHeight="true" outlineLevel="0" collapsed="false">
      <c r="A1747" s="23" t="n">
        <v>1746</v>
      </c>
      <c r="B1747" s="24" t="n">
        <v>45492</v>
      </c>
      <c r="C1747" s="34" t="n">
        <v>9456</v>
      </c>
      <c r="D1747" s="25" t="n">
        <v>5587.256</v>
      </c>
      <c r="E1747" s="25" t="n">
        <v>241000</v>
      </c>
      <c r="F1747" s="25" t="n">
        <v>2747734</v>
      </c>
      <c r="G1747" s="25" t="n">
        <v>82.98</v>
      </c>
      <c r="H1747" s="25" t="n">
        <v>86.046</v>
      </c>
      <c r="I1747" s="25" t="n">
        <v>3.496</v>
      </c>
      <c r="J1747" s="25" t="n">
        <v>28708.161</v>
      </c>
      <c r="K1747" s="25" t="n">
        <v>648846</v>
      </c>
      <c r="L1747" s="25" t="n">
        <v>602</v>
      </c>
      <c r="M1747" s="25" t="n">
        <v>15.79</v>
      </c>
      <c r="N1747" s="25" t="n">
        <v>293754</v>
      </c>
      <c r="O1747" s="25" t="n">
        <v>19758</v>
      </c>
      <c r="P1747" s="25" t="n">
        <v>5014898</v>
      </c>
      <c r="Q1747" s="25" t="n">
        <v>1390000</v>
      </c>
      <c r="R1747" s="25" t="n">
        <v>11655</v>
      </c>
      <c r="S1747" s="25" t="n">
        <v>17.687</v>
      </c>
      <c r="T1747" s="25" t="n">
        <v>163.9</v>
      </c>
      <c r="U1747" s="25" t="n">
        <v>12</v>
      </c>
      <c r="V1747" s="25" t="n">
        <v>89.5</v>
      </c>
      <c r="W1747" s="25" t="n">
        <v>123.03272</v>
      </c>
      <c r="X1747" s="25" t="n">
        <v>3.84615384615385</v>
      </c>
      <c r="Y1747" s="25" t="n">
        <v>3.02400898933411</v>
      </c>
      <c r="Z1747" s="25" t="n">
        <v>83.6291046142578</v>
      </c>
      <c r="AA1747" s="25" t="n">
        <v>337087</v>
      </c>
      <c r="AB1747" s="26" t="n">
        <v>28.55</v>
      </c>
      <c r="AC1747" s="27" t="n">
        <v>0</v>
      </c>
      <c r="AD1747" s="28" t="n">
        <v>0</v>
      </c>
      <c r="AE1747" s="28" t="n">
        <v>88.1</v>
      </c>
      <c r="AF1747" s="27"/>
      <c r="AG1747" s="29" t="n">
        <f aca="false">6753.47943187+0.36116788*I1747+0.01252571*N1747-22.85359542*V1747+0.00407811*AA1747-0.00067349*E1747</f>
        <v>9601.18947559848</v>
      </c>
      <c r="AH1747" s="29" t="n">
        <f aca="false">A1747*'Simple Linear Regression'!$B$18+'Simple Linear Regression'!$B$17</f>
        <v>9374.73909543709</v>
      </c>
      <c r="AI1747" s="29" t="n">
        <f aca="false">7491.3971+0.0137554*N1747-0.00058829*E1747-34.3283*V1747+0.30565*L1747+54.6031*M1747</f>
        <v>9364.1243806</v>
      </c>
      <c r="AJ1747" s="29" t="n">
        <f aca="false">7491.3971-0.00058829*E1747+0.30565*L1747+54.6031*M1747+0.0137554*N1747-34.3283*V1747</f>
        <v>9364.1243806</v>
      </c>
      <c r="AK1747" s="30" t="n">
        <f aca="false">11611.58410651-152.38769329*I1021+0.00324611*N1021-2.92151591*V1021-0.00770426*AA1021-0.00077781*E1021</f>
        <v>9034.78770989695</v>
      </c>
      <c r="AL1747" s="29" t="n">
        <f aca="false">2192.59+2373.87*I1747+0.0316653*N1747-15.7623*V1747+0.00202406*AA1747-0.000740146*E1747-0.00963493*(I1747*N1747)</f>
        <v>8991.90523505888</v>
      </c>
      <c r="AM1747" s="30" t="n">
        <f aca="false">5205.907083+122.0638992*I1747+13.609808*(N1747/1000)-1.245906883*AD1747+0.7746840854*AE1747-134.2474226*AC1747-1547.125689*IF(AND(B1747&gt;=DATE(2020,3,20),B1747&lt;=DATE(2020,6,26)),1,0)</f>
        <v>9698.82768175894</v>
      </c>
      <c r="AN1747" s="30" t="n">
        <f aca="false">IF(ISNUMBER(C1748),C1748,AN1748)-0.8328750492*(AD1749-AD1748)+3.274150872*(AE1749-AE1748)+0.7954612886*((IF(ISNUMBER(C1748),C1748,AN1748)-IF(ISNUMBER(C1747),C1747,AN1747))-(-0.8328750492*(AD1748-AD1747)+3.274150872*(AE1748-AE1747)))-1.394571582*AO1748+0.4181414112*AO1747</f>
        <v>9169.58896215028</v>
      </c>
      <c r="AP1747" s="31" t="n">
        <f aca="false">AQ1747+AR1746+'ARIMAX(1,1,1) Model'!$C$19*(AR1746-AR1745)+'ARIMAX(1,1,1) Model'!$C$20*AS1746</f>
        <v>9108.85621712159</v>
      </c>
      <c r="AQ1747" s="31" t="n">
        <f aca="false">'ARIMAX(1,1,1) Model'!$C$6*I1747+'ARIMAX(1,1,1) Model'!$C$7*N1747/1000+'ARIMAX(1,1,1) Model'!$C$8*AD1747+'ARIMAX(1,1,1) Model'!$C$9*AE1747+'ARIMAX(1,1,1) Model'!$C$10*AC1747+'ARIMAX(1,1,1) Model'!$C$11*IF(AND(B1747&gt;='ARIMAX(1,1,1) Model'!$C$25,B1747&lt;='ARIMAX(1,1,1) Model'!$C$26),1,0)+'ARIMAX(1,1,1) Model'!$C$12*E1747/1000+'ARIMAX(1,1,1) Model'!$C$13*V1747+'ARIMAX(1,1,1) Model'!$C$14*A1747+'ARIMAX(1,1,1) Model'!$C$15*SIN(2*PI()*A1747/'ARIMAX(1,1,1) Model'!$C$24)+'ARIMAX(1,1,1) Model'!$C$16*COS(2*PI()*A1747/'ARIMAX(1,1,1) Model'!$C$24)+'ARIMAX(1,1,1) Model'!$C$17*SIN(4*PI()*A1747/'ARIMAX(1,1,1) Model'!$C$24)+'ARIMAX(1,1,1) Model'!$C$18*COS(4*PI()*A1747/'ARIMAX(1,1,1) Model'!$C$24)</f>
        <v>3105.61293045924</v>
      </c>
      <c r="AR1747" s="31" t="n">
        <f aca="false">IF(ISNUMBER(C1747),C1747,AP1747)-AQ1747</f>
        <v>6350.38706954076</v>
      </c>
      <c r="AS1747" s="31" t="n">
        <f aca="false">IF(ISNUMBER(C1747),C1747-AP1747,0)</f>
        <v>347.143782878413</v>
      </c>
      <c r="AT1747" s="32"/>
      <c r="AU1747" s="33"/>
      <c r="AV1747" s="33"/>
      <c r="AW1747" s="31"/>
      <c r="AX1747" s="31"/>
    </row>
    <row r="1748" customFormat="false" ht="16.5" hidden="false" customHeight="true" outlineLevel="0" collapsed="false">
      <c r="A1748" s="23" t="n">
        <v>1747</v>
      </c>
      <c r="B1748" s="24" t="n">
        <v>45499</v>
      </c>
      <c r="C1748" s="34" t="n">
        <v>9250</v>
      </c>
      <c r="D1748" s="25" t="n">
        <v>5481.12</v>
      </c>
      <c r="E1748" s="25" t="n">
        <v>237000</v>
      </c>
      <c r="F1748" s="25" t="n">
        <v>2786292</v>
      </c>
      <c r="G1748" s="25" t="n">
        <v>79.256</v>
      </c>
      <c r="H1748" s="25" t="n">
        <v>82.516</v>
      </c>
      <c r="I1748" s="25" t="n">
        <v>3.471</v>
      </c>
      <c r="J1748" s="25" t="n">
        <v>28708.161</v>
      </c>
      <c r="K1748" s="25" t="n">
        <v>648846</v>
      </c>
      <c r="L1748" s="25" t="n">
        <v>602</v>
      </c>
      <c r="M1748" s="25" t="n">
        <v>15.79</v>
      </c>
      <c r="N1748" s="25" t="n">
        <v>293754</v>
      </c>
      <c r="O1748" s="25" t="n">
        <v>19758</v>
      </c>
      <c r="P1748" s="25" t="n">
        <v>5014898</v>
      </c>
      <c r="Q1748" s="25" t="n">
        <v>1390000</v>
      </c>
      <c r="R1748" s="25" t="n">
        <v>11655</v>
      </c>
      <c r="S1748" s="25" t="n">
        <v>17.687</v>
      </c>
      <c r="T1748" s="25" t="n">
        <v>163.9</v>
      </c>
      <c r="U1748" s="25" t="n">
        <v>12</v>
      </c>
      <c r="V1748" s="25" t="n">
        <v>89.5</v>
      </c>
      <c r="W1748" s="25" t="n">
        <v>122.7634</v>
      </c>
      <c r="X1748" s="25" t="n">
        <v>3.84615384615385</v>
      </c>
      <c r="Y1748" s="25" t="n">
        <v>3.02400898933411</v>
      </c>
      <c r="Z1748" s="25" t="n">
        <v>83.6291046142578</v>
      </c>
      <c r="AA1748" s="25" t="n">
        <v>337087</v>
      </c>
      <c r="AB1748" s="26" t="n">
        <v>28.55</v>
      </c>
      <c r="AC1748" s="27" t="n">
        <v>0</v>
      </c>
      <c r="AD1748" s="28" t="n">
        <v>0</v>
      </c>
      <c r="AE1748" s="28" t="n">
        <v>72.4</v>
      </c>
      <c r="AF1748" s="27"/>
      <c r="AG1748" s="29" t="n">
        <f aca="false">6753.47943187+0.36116788*I1748+0.01252571*N1748-22.85359542*V1748+0.00407811*AA1748-0.00067349*E1748</f>
        <v>9603.87440640148</v>
      </c>
      <c r="AH1748" s="29" t="n">
        <f aca="false">A1748*'Simple Linear Regression'!$B$18+'Simple Linear Regression'!$B$17</f>
        <v>9375.59213252099</v>
      </c>
      <c r="AI1748" s="29" t="n">
        <f aca="false">7491.3971+0.0137554*N1748-0.00058829*E1748-34.3283*V1748+0.30565*L1748+54.6031*M1748</f>
        <v>9366.4775406</v>
      </c>
      <c r="AJ1748" s="29" t="n">
        <f aca="false">7491.3971-0.00058829*E1748+0.30565*L1748+54.6031*M1748+0.0137554*N1748-34.3283*V1748</f>
        <v>9366.4775406</v>
      </c>
      <c r="AK1748" s="30" t="n">
        <f aca="false">11611.58410651-152.38769329*I1022+0.00324611*N1022-2.92151591*V1022-0.00770426*AA1022-0.00077781*E1022</f>
        <v>9058.14742532184</v>
      </c>
      <c r="AL1748" s="29" t="n">
        <f aca="false">2192.59+2373.87*I1748+0.0316653*N1748-15.7623*V1748+0.00202406*AA1748-0.000740146*E1748-0.00963493*(I1748*N1748)</f>
        <v>9006.27654973938</v>
      </c>
      <c r="AM1748" s="30" t="n">
        <f aca="false">5205.907083+122.0638992*I1748+13.609808*(N1748/1000)-1.245906883*AD1748+0.7746840854*AE1748-134.2474226*AC1748-1547.125689*IF(AND(B1748&gt;=DATE(2020,3,20),B1748&lt;=DATE(2020,6,26)),1,0)</f>
        <v>9683.61354413816</v>
      </c>
      <c r="AN1748" s="30" t="n">
        <f aca="false">IF(ISNUMBER(C1749),C1749,AN1749)-0.8328750492*(AD1750-AD1749)+3.274150872*(AE1750-AE1749)+0.7954612886*((IF(ISNUMBER(C1749),C1749,AN1749)-IF(ISNUMBER(C1748),C1748,AN1748))-(-0.8328750492*(AD1749-AD1748)+3.274150872*(AE1749-AE1748)))-1.394571582*AO1749+0.4181414112*AO1748</f>
        <v>8721.77790545635</v>
      </c>
      <c r="AP1748" s="31" t="n">
        <f aca="false">AQ1748+AR1747+'ARIMAX(1,1,1) Model'!$C$19*(AR1747-AR1746)+'ARIMAX(1,1,1) Model'!$C$20*AS1747</f>
        <v>9142.23466968944</v>
      </c>
      <c r="AQ1748" s="31" t="n">
        <f aca="false">'ARIMAX(1,1,1) Model'!$C$6*I1748+'ARIMAX(1,1,1) Model'!$C$7*N1748/1000+'ARIMAX(1,1,1) Model'!$C$8*AD1748+'ARIMAX(1,1,1) Model'!$C$9*AE1748+'ARIMAX(1,1,1) Model'!$C$10*AC1748+'ARIMAX(1,1,1) Model'!$C$11*IF(AND(B1748&gt;='ARIMAX(1,1,1) Model'!$C$25,B1748&lt;='ARIMAX(1,1,1) Model'!$C$26),1,0)+'ARIMAX(1,1,1) Model'!$C$12*E1748/1000+'ARIMAX(1,1,1) Model'!$C$13*V1748+'ARIMAX(1,1,1) Model'!$C$14*A1748+'ARIMAX(1,1,1) Model'!$C$15*SIN(2*PI()*A1748/'ARIMAX(1,1,1) Model'!$C$24)+'ARIMAX(1,1,1) Model'!$C$16*COS(2*PI()*A1748/'ARIMAX(1,1,1) Model'!$C$24)+'ARIMAX(1,1,1) Model'!$C$17*SIN(4*PI()*A1748/'ARIMAX(1,1,1) Model'!$C$24)+'ARIMAX(1,1,1) Model'!$C$18*COS(4*PI()*A1748/'ARIMAX(1,1,1) Model'!$C$24)</f>
        <v>3036.37960290959</v>
      </c>
      <c r="AR1748" s="31" t="n">
        <f aca="false">IF(ISNUMBER(C1748),C1748,AP1748)-AQ1748</f>
        <v>6213.62039709041</v>
      </c>
      <c r="AS1748" s="31" t="n">
        <f aca="false">IF(ISNUMBER(C1748),C1748-AP1748,0)</f>
        <v>107.765330310562</v>
      </c>
      <c r="AT1748" s="32"/>
      <c r="AU1748" s="33"/>
      <c r="AV1748" s="33"/>
      <c r="AW1748" s="31"/>
      <c r="AX1748" s="31"/>
    </row>
    <row r="1749" customFormat="false" ht="16.5" hidden="false" customHeight="true" outlineLevel="0" collapsed="false">
      <c r="A1749" s="23" t="n">
        <v>1748</v>
      </c>
      <c r="B1749" s="24" t="n">
        <v>45506</v>
      </c>
      <c r="C1749" s="34" t="n">
        <v>8967</v>
      </c>
      <c r="D1749" s="25" t="n">
        <v>5443.104</v>
      </c>
      <c r="E1749" s="25" t="n">
        <v>248000</v>
      </c>
      <c r="F1749" s="25" t="n">
        <v>2718822</v>
      </c>
      <c r="G1749" s="25" t="n">
        <v>77.106</v>
      </c>
      <c r="H1749" s="25" t="n">
        <v>80.262</v>
      </c>
      <c r="I1749" s="25" t="n">
        <v>3.484</v>
      </c>
      <c r="J1749" s="25" t="n">
        <v>28708.161</v>
      </c>
      <c r="K1749" s="25" t="n">
        <v>648846</v>
      </c>
      <c r="L1749" s="25" t="n">
        <v>602</v>
      </c>
      <c r="M1749" s="25" t="n">
        <v>15.79</v>
      </c>
      <c r="N1749" s="25" t="n">
        <v>293754</v>
      </c>
      <c r="O1749" s="25" t="n">
        <v>19758</v>
      </c>
      <c r="P1749" s="25" t="n">
        <v>5014898</v>
      </c>
      <c r="Q1749" s="25" t="n">
        <v>1390000</v>
      </c>
      <c r="R1749" s="25" t="n">
        <v>11655</v>
      </c>
      <c r="S1749" s="25" t="n">
        <v>17.687</v>
      </c>
      <c r="T1749" s="25" t="n">
        <v>163.9</v>
      </c>
      <c r="U1749" s="25" t="n">
        <v>12</v>
      </c>
      <c r="V1749" s="25" t="n">
        <v>89.5</v>
      </c>
      <c r="W1749" s="25" t="n">
        <v>123.47192</v>
      </c>
      <c r="X1749" s="25" t="n">
        <v>3.84615384615385</v>
      </c>
      <c r="Y1749" s="25" t="n">
        <v>3.02400898933411</v>
      </c>
      <c r="Z1749" s="25" t="n">
        <v>83.6291046142578</v>
      </c>
      <c r="AA1749" s="25" t="n">
        <v>337087</v>
      </c>
      <c r="AB1749" s="26" t="n">
        <v>28.55</v>
      </c>
      <c r="AC1749" s="27" t="n">
        <v>0</v>
      </c>
      <c r="AD1749" s="28" t="n">
        <v>0</v>
      </c>
      <c r="AE1749" s="28" t="n">
        <v>85.4</v>
      </c>
      <c r="AF1749" s="27"/>
      <c r="AG1749" s="29" t="n">
        <f aca="false">6753.47943187+0.36116788*I1749+0.01252571*N1749-22.85359542*V1749+0.00407811*AA1749-0.00067349*E1749</f>
        <v>9596.47071158392</v>
      </c>
      <c r="AH1749" s="29" t="n">
        <f aca="false">A1749*'Simple Linear Regression'!$B$18+'Simple Linear Regression'!$B$17</f>
        <v>9376.4451696049</v>
      </c>
      <c r="AI1749" s="29" t="n">
        <f aca="false">7491.3971+0.0137554*N1749-0.00058829*E1749-34.3283*V1749+0.30565*L1749+54.6031*M1749</f>
        <v>9360.0063506</v>
      </c>
      <c r="AJ1749" s="29" t="n">
        <f aca="false">7491.3971-0.00058829*E1749+0.30565*L1749+54.6031*M1749+0.0137554*N1749-34.3283*V1749</f>
        <v>9360.0063506</v>
      </c>
      <c r="AK1749" s="30" t="n">
        <f aca="false">11611.58410651-152.38769329*I1023+0.00324611*N1023-2.92151591*V1023-0.00770426*AA1023-0.00077781*E1023</f>
        <v>9059.16652457422</v>
      </c>
      <c r="AL1749" s="29" t="n">
        <f aca="false">2192.59+2373.87*I1749+0.0316653*N1749-15.7623*V1749+0.00202406*AA1749-0.000740146*E1749-0.00963493*(I1749*N1749)</f>
        <v>8992.20136378552</v>
      </c>
      <c r="AM1749" s="30" t="n">
        <f aca="false">5205.907083+122.0638992*I1749+13.609808*(N1749/1000)-1.245906883*AD1749+0.7746840854*AE1749-134.2474226*AC1749-1547.125689*IF(AND(B1749&gt;=DATE(2020,3,20),B1749&lt;=DATE(2020,6,26)),1,0)</f>
        <v>9695.27126793796</v>
      </c>
      <c r="AN1749" s="30" t="n">
        <f aca="false">IF(ISNUMBER(C1750),C1750,AN1750)-0.8328750492*(AD1751-AD1750)+3.274150872*(AE1751-AE1750)+0.7954612886*((IF(ISNUMBER(C1750),C1750,AN1750)-IF(ISNUMBER(C1749),C1749,AN1749))-(-0.8328750492*(AD1750-AD1749)+3.274150872*(AE1750-AE1749)))-1.394571582*AO1750+0.4181414112*AO1749</f>
        <v>9077.11717231201</v>
      </c>
      <c r="AP1749" s="31" t="n">
        <f aca="false">AQ1749+AR1748+'ARIMAX(1,1,1) Model'!$C$19*(AR1748-AR1747)+'ARIMAX(1,1,1) Model'!$C$20*AS1748</f>
        <v>9138.73360252855</v>
      </c>
      <c r="AQ1749" s="31" t="n">
        <f aca="false">'ARIMAX(1,1,1) Model'!$C$6*I1749+'ARIMAX(1,1,1) Model'!$C$7*N1749/1000+'ARIMAX(1,1,1) Model'!$C$8*AD1749+'ARIMAX(1,1,1) Model'!$C$9*AE1749+'ARIMAX(1,1,1) Model'!$C$10*AC1749+'ARIMAX(1,1,1) Model'!$C$11*IF(AND(B1749&gt;='ARIMAX(1,1,1) Model'!$C$25,B1749&lt;='ARIMAX(1,1,1) Model'!$C$26),1,0)+'ARIMAX(1,1,1) Model'!$C$12*E1749/1000+'ARIMAX(1,1,1) Model'!$C$13*V1749+'ARIMAX(1,1,1) Model'!$C$14*A1749+'ARIMAX(1,1,1) Model'!$C$15*SIN(2*PI()*A1749/'ARIMAX(1,1,1) Model'!$C$24)+'ARIMAX(1,1,1) Model'!$C$16*COS(2*PI()*A1749/'ARIMAX(1,1,1) Model'!$C$24)+'ARIMAX(1,1,1) Model'!$C$17*SIN(4*PI()*A1749/'ARIMAX(1,1,1) Model'!$C$24)+'ARIMAX(1,1,1) Model'!$C$18*COS(4*PI()*A1749/'ARIMAX(1,1,1) Model'!$C$24)</f>
        <v>3035.45007833261</v>
      </c>
      <c r="AR1749" s="31" t="n">
        <f aca="false">IF(ISNUMBER(C1749),C1749,AP1749)-AQ1749</f>
        <v>5931.54992166739</v>
      </c>
      <c r="AS1749" s="31" t="n">
        <f aca="false">IF(ISNUMBER(C1749),C1749-AP1749,0)</f>
        <v>-171.733602528548</v>
      </c>
      <c r="AT1749" s="32"/>
      <c r="AU1749" s="33"/>
      <c r="AV1749" s="33"/>
      <c r="AW1749" s="31"/>
      <c r="AX1749" s="31"/>
    </row>
    <row r="1750" customFormat="false" ht="16.5" hidden="false" customHeight="true" outlineLevel="0" collapsed="false">
      <c r="A1750" s="23" t="n">
        <v>1749</v>
      </c>
      <c r="B1750" s="24" t="n">
        <v>45513</v>
      </c>
      <c r="C1750" s="34" t="n">
        <v>9045</v>
      </c>
      <c r="D1750" s="25" t="n">
        <v>5257.866</v>
      </c>
      <c r="E1750" s="25" t="n">
        <v>234000</v>
      </c>
      <c r="F1750" s="25" t="n">
        <v>2656038</v>
      </c>
      <c r="G1750" s="25" t="n">
        <v>76.332</v>
      </c>
      <c r="H1750" s="25" t="n">
        <v>78.844</v>
      </c>
      <c r="I1750" s="25" t="n">
        <v>3.448</v>
      </c>
      <c r="J1750" s="25" t="n">
        <v>29147.044</v>
      </c>
      <c r="K1750" s="25" t="n">
        <v>661106</v>
      </c>
      <c r="L1750" s="25" t="n">
        <v>588</v>
      </c>
      <c r="M1750" s="25" t="n">
        <v>15.79</v>
      </c>
      <c r="N1750" s="25" t="n">
        <v>293754</v>
      </c>
      <c r="O1750" s="25" t="n">
        <v>19844.5</v>
      </c>
      <c r="P1750" s="25" t="n">
        <v>5014898</v>
      </c>
      <c r="Q1750" s="25" t="n">
        <v>1390000</v>
      </c>
      <c r="R1750" s="25" t="n">
        <v>11655</v>
      </c>
      <c r="S1750" s="25" t="n">
        <v>17.687</v>
      </c>
      <c r="T1750" s="25" t="n">
        <v>165.4</v>
      </c>
      <c r="U1750" s="25" t="n">
        <v>12</v>
      </c>
      <c r="V1750" s="25" t="n">
        <v>93.5</v>
      </c>
      <c r="W1750" s="25" t="n">
        <v>123.87988</v>
      </c>
      <c r="X1750" s="25" t="n">
        <v>3.84615384615385</v>
      </c>
      <c r="Y1750" s="25" t="n">
        <v>3.02400898933411</v>
      </c>
      <c r="Z1750" s="25" t="n">
        <v>83.6291046142578</v>
      </c>
      <c r="AA1750" s="25" t="n">
        <v>337087</v>
      </c>
      <c r="AB1750" s="26" t="n">
        <v>29.49</v>
      </c>
      <c r="AC1750" s="27" t="n">
        <v>0</v>
      </c>
      <c r="AD1750" s="28" t="n">
        <v>0</v>
      </c>
      <c r="AE1750" s="28" t="n">
        <v>89.6</v>
      </c>
      <c r="AF1750" s="27"/>
      <c r="AG1750" s="29" t="n">
        <f aca="false">6753.47943187+0.36116788*I1750+0.01252571*N1750-22.85359542*V1750+0.00407811*AA1750-0.00067349*E1750</f>
        <v>9514.47218786024</v>
      </c>
      <c r="AH1750" s="29" t="n">
        <f aca="false">A1750*'Simple Linear Regression'!$B$18+'Simple Linear Regression'!$B$17</f>
        <v>9377.2982066888</v>
      </c>
      <c r="AI1750" s="29" t="n">
        <f aca="false">7491.3971+0.0137554*N1750-0.00058829*E1750-34.3283*V1750+0.30565*L1750+54.6031*M1750</f>
        <v>9226.6501106</v>
      </c>
      <c r="AJ1750" s="29" t="n">
        <f aca="false">7491.3971-0.00058829*E1750+0.30565*L1750+54.6031*M1750+0.0137554*N1750-34.3283*V1750</f>
        <v>9226.6501106</v>
      </c>
      <c r="AK1750" s="30" t="n">
        <f aca="false">11611.58410651-152.38769329*I1024+0.00324611*N1024-2.92151591*V1024-0.00770426*AA1024-0.00077781*E1024</f>
        <v>9063.52988479922</v>
      </c>
      <c r="AL1750" s="29" t="n">
        <f aca="false">2192.59+2373.87*I1750+0.0316653*N1750-15.7623*V1750+0.00202406*AA1750-0.000740146*E1750-0.00963493*(I1750*N1750)</f>
        <v>8955.94565996544</v>
      </c>
      <c r="AM1750" s="30" t="n">
        <f aca="false">5205.907083+122.0638992*I1750+13.609808*(N1750/1000)-1.245906883*AD1750+0.7746840854*AE1750-134.2474226*AC1750-1547.125689*IF(AND(B1750&gt;=DATE(2020,3,20),B1750&lt;=DATE(2020,6,26)),1,0)</f>
        <v>9694.13064072544</v>
      </c>
      <c r="AN1750" s="30" t="n">
        <f aca="false">IF(ISNUMBER(C1751),C1751,AN1751)-0.8328750492*(AD1752-AD1751)+3.274150872*(AE1752-AE1751)+0.7954612886*((IF(ISNUMBER(C1751),C1751,AN1751)-IF(ISNUMBER(C1750),C1750,AN1750))-(-0.8328750492*(AD1751-AD1750)+3.274150872*(AE1751-AE1750)))-1.394571582*AO1751+0.4181414112*AO1750</f>
        <v>9265.58402931145</v>
      </c>
      <c r="AP1750" s="31" t="n">
        <f aca="false">AQ1750+AR1749+'ARIMAX(1,1,1) Model'!$C$19*(AR1749-AR1748)+'ARIMAX(1,1,1) Model'!$C$20*AS1749</f>
        <v>9161.93253908818</v>
      </c>
      <c r="AQ1750" s="31" t="n">
        <f aca="false">'ARIMAX(1,1,1) Model'!$C$6*I1750+'ARIMAX(1,1,1) Model'!$C$7*N1750/1000+'ARIMAX(1,1,1) Model'!$C$8*AD1750+'ARIMAX(1,1,1) Model'!$C$9*AE1750+'ARIMAX(1,1,1) Model'!$C$10*AC1750+'ARIMAX(1,1,1) Model'!$C$11*IF(AND(B1750&gt;='ARIMAX(1,1,1) Model'!$C$25,B1750&lt;='ARIMAX(1,1,1) Model'!$C$26),1,0)+'ARIMAX(1,1,1) Model'!$C$12*E1750/1000+'ARIMAX(1,1,1) Model'!$C$13*V1750+'ARIMAX(1,1,1) Model'!$C$14*A1750+'ARIMAX(1,1,1) Model'!$C$15*SIN(2*PI()*A1750/'ARIMAX(1,1,1) Model'!$C$24)+'ARIMAX(1,1,1) Model'!$C$16*COS(2*PI()*A1750/'ARIMAX(1,1,1) Model'!$C$24)+'ARIMAX(1,1,1) Model'!$C$17*SIN(4*PI()*A1750/'ARIMAX(1,1,1) Model'!$C$24)+'ARIMAX(1,1,1) Model'!$C$18*COS(4*PI()*A1750/'ARIMAX(1,1,1) Model'!$C$24)</f>
        <v>3103.31883454932</v>
      </c>
      <c r="AR1750" s="31" t="n">
        <f aca="false">IF(ISNUMBER(C1750),C1750,AP1750)-AQ1750</f>
        <v>5941.68116545068</v>
      </c>
      <c r="AS1750" s="31" t="n">
        <f aca="false">IF(ISNUMBER(C1750),C1750-AP1750,0)</f>
        <v>-116.932539088182</v>
      </c>
      <c r="AT1750" s="32"/>
      <c r="AU1750" s="33"/>
      <c r="AV1750" s="33"/>
      <c r="AW1750" s="31"/>
      <c r="AX1750" s="31"/>
    </row>
    <row r="1751" customFormat="false" ht="16.5" hidden="false" customHeight="true" outlineLevel="0" collapsed="false">
      <c r="A1751" s="23" t="n">
        <v>1750</v>
      </c>
      <c r="B1751" s="24" t="n">
        <v>45520</v>
      </c>
      <c r="C1751" s="34" t="n">
        <v>9193</v>
      </c>
      <c r="D1751" s="25" t="n">
        <v>5466.3</v>
      </c>
      <c r="E1751" s="25" t="n">
        <v>228000</v>
      </c>
      <c r="F1751" s="25" t="n">
        <v>2594200.85714286</v>
      </c>
      <c r="G1751" s="25" t="n">
        <v>79.488</v>
      </c>
      <c r="H1751" s="25" t="n">
        <v>82.474</v>
      </c>
      <c r="I1751" s="25" t="n">
        <v>3.414</v>
      </c>
      <c r="J1751" s="25" t="n">
        <v>29147.044</v>
      </c>
      <c r="K1751" s="25" t="n">
        <v>661106</v>
      </c>
      <c r="L1751" s="25" t="n">
        <v>588</v>
      </c>
      <c r="M1751" s="25" t="n">
        <v>16.337</v>
      </c>
      <c r="N1751" s="25" t="n">
        <v>284250</v>
      </c>
      <c r="O1751" s="25" t="n">
        <v>19844.5</v>
      </c>
      <c r="P1751" s="25" t="n">
        <v>5014898</v>
      </c>
      <c r="Q1751" s="25" t="n">
        <v>1390000</v>
      </c>
      <c r="R1751" s="25" t="n">
        <v>11655</v>
      </c>
      <c r="S1751" s="25" t="n">
        <v>17.687</v>
      </c>
      <c r="T1751" s="25" t="n">
        <v>165.4</v>
      </c>
      <c r="U1751" s="25" t="n">
        <v>11</v>
      </c>
      <c r="V1751" s="25" t="n">
        <v>93.5</v>
      </c>
      <c r="W1751" s="25" t="n">
        <v>123.43518</v>
      </c>
      <c r="X1751" s="25" t="n">
        <v>3.84615384615385</v>
      </c>
      <c r="Y1751" s="25" t="n">
        <v>2.97367000579834</v>
      </c>
      <c r="Z1751" s="25" t="n">
        <v>83.6291046142578</v>
      </c>
      <c r="AA1751" s="25" t="n">
        <v>337087</v>
      </c>
      <c r="AB1751" s="26" t="n">
        <v>29.49</v>
      </c>
      <c r="AC1751" s="27" t="n">
        <v>0</v>
      </c>
      <c r="AD1751" s="28" t="n">
        <v>0</v>
      </c>
      <c r="AE1751" s="28" t="n">
        <v>83.8</v>
      </c>
      <c r="AF1751" s="27"/>
      <c r="AG1751" s="29" t="n">
        <f aca="false">6753.47943187+0.36116788*I1751+0.01252571*N1751-22.85359542*V1751+0.00407811*AA1751-0.00067349*E1751</f>
        <v>9399.45650031232</v>
      </c>
      <c r="AH1751" s="29" t="n">
        <f aca="false">A1751*'Simple Linear Regression'!$B$18+'Simple Linear Regression'!$B$17</f>
        <v>9378.1512437727</v>
      </c>
      <c r="AI1751" s="29" t="n">
        <f aca="false">7491.3971+0.0137554*N1751-0.00058829*E1751-34.3283*V1751+0.30565*L1751+54.6031*M1751</f>
        <v>9129.3164247</v>
      </c>
      <c r="AJ1751" s="29" t="n">
        <f aca="false">7491.3971-0.00058829*E1751+0.30565*L1751+54.6031*M1751+0.0137554*N1751-34.3283*V1751</f>
        <v>9129.3164247</v>
      </c>
      <c r="AK1751" s="30" t="n">
        <f aca="false">11611.58410651-152.38769329*I1025+0.00324611*N1025-2.92151591*V1025-0.00770426*AA1025-0.00077781*E1025</f>
        <v>9080.79289228091</v>
      </c>
      <c r="AL1751" s="29" t="n">
        <f aca="false">2192.59+2373.87*I1751+0.0316653*N1751-15.7623*V1751+0.00202406*AA1751-0.000740146*E1751-0.00963493*(I1751*N1751)</f>
        <v>8987.579377785</v>
      </c>
      <c r="AM1751" s="30" t="n">
        <f aca="false">5205.907083+122.0638992*I1751+13.609808*(N1751/1000)-1.245906883*AD1751+0.7746840854*AE1751-134.2474226*AC1751-1547.125689*IF(AND(B1751&gt;=DATE(2020,3,20),B1751&lt;=DATE(2020,6,26)),1,0)</f>
        <v>9556.13968522532</v>
      </c>
      <c r="AN1751" s="30" t="n">
        <f aca="false">IF(ISNUMBER(C1752),C1752,AN1752)-0.8328750492*(AD1753-AD1752)+3.274150872*(AE1753-AE1752)+0.7954612886*((IF(ISNUMBER(C1752),C1752,AN1752)-IF(ISNUMBER(C1751),C1751,AN1751))-(-0.8328750492*(AD1752-AD1751)+3.274150872*(AE1752-AE1751)))-1.394571582*AO1752+0.4181414112*AO1751</f>
        <v>9498.98361196276</v>
      </c>
      <c r="AP1751" s="31" t="n">
        <f aca="false">AQ1751+AR1750+'ARIMAX(1,1,1) Model'!$C$19*(AR1750-AR1749)+'ARIMAX(1,1,1) Model'!$C$20*AS1750</f>
        <v>9114.59984027995</v>
      </c>
      <c r="AQ1751" s="31" t="n">
        <f aca="false">'ARIMAX(1,1,1) Model'!$C$6*I1751+'ARIMAX(1,1,1) Model'!$C$7*N1751/1000+'ARIMAX(1,1,1) Model'!$C$8*AD1751+'ARIMAX(1,1,1) Model'!$C$9*AE1751+'ARIMAX(1,1,1) Model'!$C$10*AC1751+'ARIMAX(1,1,1) Model'!$C$11*IF(AND(B1751&gt;='ARIMAX(1,1,1) Model'!$C$25,B1751&lt;='ARIMAX(1,1,1) Model'!$C$26),1,0)+'ARIMAX(1,1,1) Model'!$C$12*E1751/1000+'ARIMAX(1,1,1) Model'!$C$13*V1751+'ARIMAX(1,1,1) Model'!$C$14*A1751+'ARIMAX(1,1,1) Model'!$C$15*SIN(2*PI()*A1751/'ARIMAX(1,1,1) Model'!$C$24)+'ARIMAX(1,1,1) Model'!$C$16*COS(2*PI()*A1751/'ARIMAX(1,1,1) Model'!$C$24)+'ARIMAX(1,1,1) Model'!$C$17*SIN(4*PI()*A1751/'ARIMAX(1,1,1) Model'!$C$24)+'ARIMAX(1,1,1) Model'!$C$18*COS(4*PI()*A1751/'ARIMAX(1,1,1) Model'!$C$24)</f>
        <v>3066.68151023757</v>
      </c>
      <c r="AR1751" s="31" t="n">
        <f aca="false">IF(ISNUMBER(C1751),C1751,AP1751)-AQ1751</f>
        <v>6126.31848976243</v>
      </c>
      <c r="AS1751" s="31" t="n">
        <f aca="false">IF(ISNUMBER(C1751),C1751-AP1751,0)</f>
        <v>78.4001597200549</v>
      </c>
      <c r="AT1751" s="32"/>
      <c r="AU1751" s="33"/>
      <c r="AV1751" s="33"/>
      <c r="AW1751" s="31"/>
      <c r="AX1751" s="31"/>
    </row>
    <row r="1752" customFormat="false" ht="16.5" hidden="false" customHeight="true" outlineLevel="0" collapsed="false">
      <c r="A1752" s="23" t="n">
        <v>1751</v>
      </c>
      <c r="B1752" s="24" t="n">
        <v>45527</v>
      </c>
      <c r="C1752" s="34" t="n">
        <v>9307</v>
      </c>
      <c r="D1752" s="25" t="n">
        <v>5606.294</v>
      </c>
      <c r="E1752" s="25" t="n">
        <v>232000</v>
      </c>
      <c r="F1752" s="25" t="n">
        <v>2529286.57142857</v>
      </c>
      <c r="G1752" s="25" t="n">
        <v>74.678</v>
      </c>
      <c r="H1752" s="25" t="n">
        <v>79.57</v>
      </c>
      <c r="I1752" s="25" t="n">
        <v>3.382</v>
      </c>
      <c r="J1752" s="25" t="n">
        <v>29147.044</v>
      </c>
      <c r="K1752" s="25" t="n">
        <v>661106</v>
      </c>
      <c r="L1752" s="25" t="n">
        <v>588</v>
      </c>
      <c r="M1752" s="25" t="n">
        <v>16.337</v>
      </c>
      <c r="N1752" s="25" t="n">
        <v>284250</v>
      </c>
      <c r="O1752" s="25" t="n">
        <v>19844.5</v>
      </c>
      <c r="P1752" s="25" t="n">
        <v>5014898</v>
      </c>
      <c r="Q1752" s="25" t="n">
        <v>1390000</v>
      </c>
      <c r="R1752" s="25" t="n">
        <v>11655</v>
      </c>
      <c r="S1752" s="25" t="n">
        <v>17.796</v>
      </c>
      <c r="T1752" s="25" t="n">
        <v>165.4</v>
      </c>
      <c r="U1752" s="25" t="n">
        <v>11</v>
      </c>
      <c r="V1752" s="25" t="n">
        <v>93.5</v>
      </c>
      <c r="W1752" s="25" t="n">
        <v>122.72926</v>
      </c>
      <c r="X1752" s="25" t="n">
        <v>3.84615384615385</v>
      </c>
      <c r="Y1752" s="25" t="n">
        <v>2.97367000579834</v>
      </c>
      <c r="Z1752" s="25" t="n">
        <v>83.6291046142578</v>
      </c>
      <c r="AA1752" s="25" t="n">
        <v>337087</v>
      </c>
      <c r="AB1752" s="26" t="n">
        <v>29.49</v>
      </c>
      <c r="AC1752" s="27" t="n">
        <v>0</v>
      </c>
      <c r="AD1752" s="28" t="n">
        <v>0.4</v>
      </c>
      <c r="AE1752" s="28" t="n">
        <v>65.5</v>
      </c>
      <c r="AF1752" s="27"/>
      <c r="AG1752" s="29" t="n">
        <f aca="false">6753.47943187+0.36116788*I1752+0.01252571*N1752-22.85359542*V1752+0.00407811*AA1752-0.00067349*E1752</f>
        <v>9396.75098294016</v>
      </c>
      <c r="AH1752" s="29" t="n">
        <f aca="false">A1752*'Simple Linear Regression'!$B$18+'Simple Linear Regression'!$B$17</f>
        <v>9379.00428085661</v>
      </c>
      <c r="AI1752" s="29" t="n">
        <f aca="false">7491.3971+0.0137554*N1752-0.00058829*E1752-34.3283*V1752+0.30565*L1752+54.6031*M1752</f>
        <v>9126.9632647</v>
      </c>
      <c r="AJ1752" s="29" t="n">
        <f aca="false">7491.3971-0.00058829*E1752+0.30565*L1752+54.6031*M1752+0.0137554*N1752-34.3283*V1752</f>
        <v>9126.9632647</v>
      </c>
      <c r="AK1752" s="30" t="n">
        <f aca="false">11611.58410651-152.38769329*I1026+0.00324611*N1026-2.92151591*V1026-0.00770426*AA1026-0.00077781*E1026</f>
        <v>9068.82096689433</v>
      </c>
      <c r="AL1752" s="29" t="n">
        <f aca="false">2192.59+2373.87*I1752+0.0316653*N1752-15.7623*V1752+0.00202406*AA1752-0.000740146*E1752-0.00963493*(I1752*N1752)</f>
        <v>8996.294277065</v>
      </c>
      <c r="AM1752" s="30" t="n">
        <f aca="false">5205.907083+122.0638992*I1752+13.609808*(N1752/1000)-1.245906883*AD1752+0.7746840854*AE1752-134.2474226*AC1752-1547.125689*IF(AND(B1752&gt;=DATE(2020,3,20),B1752&lt;=DATE(2020,6,26)),1,0)</f>
        <v>9537.5585589349</v>
      </c>
      <c r="AN1752" s="30" t="n">
        <f aca="false">IF(ISNUMBER(C1753),C1753,AN1753)-0.8328750492*(AD1754-AD1753)+3.274150872*(AE1754-AE1753)+0.7954612886*((IF(ISNUMBER(C1753),C1753,AN1753)-IF(ISNUMBER(C1752),C1752,AN1752))-(-0.8328750492*(AD1753-AD1752)+3.274150872*(AE1753-AE1752)))-1.394571582*AO1753+0.4181414112*AO1752</f>
        <v>8549.79194628627</v>
      </c>
      <c r="AP1752" s="31" t="n">
        <f aca="false">AQ1752+AR1751+'ARIMAX(1,1,1) Model'!$C$19*(AR1751-AR1750)+'ARIMAX(1,1,1) Model'!$C$20*AS1751</f>
        <v>9070.78976228708</v>
      </c>
      <c r="AQ1752" s="31" t="n">
        <f aca="false">'ARIMAX(1,1,1) Model'!$C$6*I1752+'ARIMAX(1,1,1) Model'!$C$7*N1752/1000+'ARIMAX(1,1,1) Model'!$C$8*AD1752+'ARIMAX(1,1,1) Model'!$C$9*AE1752+'ARIMAX(1,1,1) Model'!$C$10*AC1752+'ARIMAX(1,1,1) Model'!$C$11*IF(AND(B1752&gt;='ARIMAX(1,1,1) Model'!$C$25,B1752&lt;='ARIMAX(1,1,1) Model'!$C$26),1,0)+'ARIMAX(1,1,1) Model'!$C$12*E1752/1000+'ARIMAX(1,1,1) Model'!$C$13*V1752+'ARIMAX(1,1,1) Model'!$C$14*A1752+'ARIMAX(1,1,1) Model'!$C$15*SIN(2*PI()*A1752/'ARIMAX(1,1,1) Model'!$C$24)+'ARIMAX(1,1,1) Model'!$C$16*COS(2*PI()*A1752/'ARIMAX(1,1,1) Model'!$C$24)+'ARIMAX(1,1,1) Model'!$C$17*SIN(4*PI()*A1752/'ARIMAX(1,1,1) Model'!$C$24)+'ARIMAX(1,1,1) Model'!$C$18*COS(4*PI()*A1752/'ARIMAX(1,1,1) Model'!$C$24)</f>
        <v>2997.02997999715</v>
      </c>
      <c r="AR1752" s="31" t="n">
        <f aca="false">IF(ISNUMBER(C1752),C1752,AP1752)-AQ1752</f>
        <v>6309.97002000285</v>
      </c>
      <c r="AS1752" s="31" t="n">
        <f aca="false">IF(ISNUMBER(C1752),C1752-AP1752,0)</f>
        <v>236.210237712925</v>
      </c>
      <c r="AT1752" s="32"/>
      <c r="AU1752" s="33"/>
      <c r="AV1752" s="33"/>
      <c r="AW1752" s="31"/>
      <c r="AX1752" s="31"/>
    </row>
    <row r="1753" customFormat="false" ht="16.5" hidden="false" customHeight="true" outlineLevel="0" collapsed="false">
      <c r="A1753" s="23" t="n">
        <v>1752</v>
      </c>
      <c r="B1753" s="24" t="n">
        <v>45534</v>
      </c>
      <c r="C1753" s="34" t="n">
        <v>8938</v>
      </c>
      <c r="D1753" s="25" t="n">
        <v>5615.036</v>
      </c>
      <c r="E1753" s="25" t="n">
        <v>232000</v>
      </c>
      <c r="F1753" s="25" t="n">
        <v>2458973.71428571</v>
      </c>
      <c r="G1753" s="25" t="n">
        <v>76.362</v>
      </c>
      <c r="H1753" s="25" t="n">
        <v>80.825</v>
      </c>
      <c r="I1753" s="25" t="n">
        <v>3.313</v>
      </c>
      <c r="J1753" s="25" t="n">
        <v>29147.044</v>
      </c>
      <c r="K1753" s="25" t="n">
        <v>661106</v>
      </c>
      <c r="L1753" s="25" t="n">
        <v>588</v>
      </c>
      <c r="M1753" s="25" t="n">
        <v>16.337</v>
      </c>
      <c r="N1753" s="25" t="n">
        <v>284250</v>
      </c>
      <c r="O1753" s="25" t="n">
        <v>19844.5</v>
      </c>
      <c r="P1753" s="25" t="n">
        <v>5014898</v>
      </c>
      <c r="Q1753" s="25" t="n">
        <v>1390000</v>
      </c>
      <c r="R1753" s="25" t="n">
        <v>11655</v>
      </c>
      <c r="S1753" s="25" t="n">
        <v>17.796</v>
      </c>
      <c r="T1753" s="25" t="n">
        <v>165.4</v>
      </c>
      <c r="U1753" s="25" t="n">
        <v>11</v>
      </c>
      <c r="V1753" s="25" t="n">
        <v>93.5</v>
      </c>
      <c r="W1753" s="25" t="n">
        <v>121.86548</v>
      </c>
      <c r="X1753" s="25" t="n">
        <v>3.84615384615385</v>
      </c>
      <c r="Y1753" s="25" t="n">
        <v>2.97367000579834</v>
      </c>
      <c r="Z1753" s="25" t="n">
        <v>83.6291046142578</v>
      </c>
      <c r="AA1753" s="25" t="n">
        <v>337087</v>
      </c>
      <c r="AB1753" s="26" t="n">
        <v>29.49</v>
      </c>
      <c r="AC1753" s="27" t="n">
        <v>0</v>
      </c>
      <c r="AD1753" s="28" t="n">
        <v>0</v>
      </c>
      <c r="AE1753" s="28" t="n">
        <v>81.7</v>
      </c>
      <c r="AF1753" s="27"/>
      <c r="AG1753" s="29" t="n">
        <f aca="false">6753.47943187+0.36116788*I1753+0.01252571*N1753-22.85359542*V1753+0.00407811*AA1753-0.00067349*E1753</f>
        <v>9396.72606235644</v>
      </c>
      <c r="AH1753" s="29" t="n">
        <f aca="false">A1753*'Simple Linear Regression'!$B$18+'Simple Linear Regression'!$B$17</f>
        <v>9379.85731794051</v>
      </c>
      <c r="AI1753" s="29" t="n">
        <f aca="false">7491.3971+0.0137554*N1753-0.00058829*E1753-34.3283*V1753+0.30565*L1753+54.6031*M1753</f>
        <v>9126.9632647</v>
      </c>
      <c r="AJ1753" s="29" t="n">
        <f aca="false">7491.3971-0.00058829*E1753+0.30565*L1753+54.6031*M1753+0.0137554*N1753-34.3283*V1753</f>
        <v>9126.9632647</v>
      </c>
      <c r="AK1753" s="30" t="n">
        <f aca="false">11611.58410651-152.38769329*I1027+0.00324611*N1027-2.92151591*V1027-0.00770426*AA1027-0.00077781*E1027</f>
        <v>9073.24020999974</v>
      </c>
      <c r="AL1753" s="29" t="n">
        <f aca="false">2192.59+2373.87*I1753+0.0316653*N1753-15.7623*V1753+0.00202406*AA1753-0.000740146*E1753-0.00963493*(I1753*N1753)</f>
        <v>9021.4695378875</v>
      </c>
      <c r="AM1753" s="30" t="n">
        <f aca="false">5205.907083+122.0638992*I1753+13.609808*(N1753/1000)-1.245906883*AD1753+0.7746840854*AE1753-134.2474226*AC1753-1547.125689*IF(AND(B1753&gt;=DATE(2020,3,20),B1753&lt;=DATE(2020,6,26)),1,0)</f>
        <v>9542.18439482678</v>
      </c>
      <c r="AN1753" s="30" t="n">
        <f aca="false">IF(ISNUMBER(C1754),C1754,AN1754)-0.8328750492*(AD1755-AD1754)+3.274150872*(AE1755-AE1754)+0.7954612886*((IF(ISNUMBER(C1754),C1754,AN1754)-IF(ISNUMBER(C1753),C1753,AN1753))-(-0.8328750492*(AD1754-AD1753)+3.274150872*(AE1754-AE1753)))-1.394571582*AO1754+0.4181414112*AO1753</f>
        <v>8109.789280964</v>
      </c>
      <c r="AP1753" s="31" t="n">
        <f aca="false">AQ1753+AR1752+'ARIMAX(1,1,1) Model'!$C$19*(AR1752-AR1751)+'ARIMAX(1,1,1) Model'!$C$20*AS1752</f>
        <v>9161.39933197253</v>
      </c>
      <c r="AQ1753" s="31" t="n">
        <f aca="false">'ARIMAX(1,1,1) Model'!$C$6*I1753+'ARIMAX(1,1,1) Model'!$C$7*N1753/1000+'ARIMAX(1,1,1) Model'!$C$8*AD1753+'ARIMAX(1,1,1) Model'!$C$9*AE1753+'ARIMAX(1,1,1) Model'!$C$10*AC1753+'ARIMAX(1,1,1) Model'!$C$11*IF(AND(B1753&gt;='ARIMAX(1,1,1) Model'!$C$25,B1753&lt;='ARIMAX(1,1,1) Model'!$C$26),1,0)+'ARIMAX(1,1,1) Model'!$C$12*E1753/1000+'ARIMAX(1,1,1) Model'!$C$13*V1753+'ARIMAX(1,1,1) Model'!$C$14*A1753+'ARIMAX(1,1,1) Model'!$C$15*SIN(2*PI()*A1753/'ARIMAX(1,1,1) Model'!$C$24)+'ARIMAX(1,1,1) Model'!$C$16*COS(2*PI()*A1753/'ARIMAX(1,1,1) Model'!$C$24)+'ARIMAX(1,1,1) Model'!$C$17*SIN(4*PI()*A1753/'ARIMAX(1,1,1) Model'!$C$24)+'ARIMAX(1,1,1) Model'!$C$18*COS(4*PI()*A1753/'ARIMAX(1,1,1) Model'!$C$24)</f>
        <v>3046.12641111532</v>
      </c>
      <c r="AR1753" s="31" t="n">
        <f aca="false">IF(ISNUMBER(C1753),C1753,AP1753)-AQ1753</f>
        <v>5891.87358888468</v>
      </c>
      <c r="AS1753" s="31" t="n">
        <f aca="false">IF(ISNUMBER(C1753),C1753-AP1753,0)</f>
        <v>-223.399331972531</v>
      </c>
      <c r="AT1753" s="32"/>
      <c r="AU1753" s="33"/>
      <c r="AV1753" s="33"/>
      <c r="AW1753" s="31"/>
      <c r="AX1753" s="31"/>
    </row>
    <row r="1754" customFormat="false" ht="16.5" hidden="false" customHeight="true" outlineLevel="0" collapsed="false">
      <c r="A1754" s="23" t="n">
        <v>1753</v>
      </c>
      <c r="B1754" s="24" t="n">
        <v>45541</v>
      </c>
      <c r="C1754" s="34" t="n">
        <v>8478</v>
      </c>
      <c r="D1754" s="25" t="n">
        <v>5490.2075</v>
      </c>
      <c r="E1754" s="25" t="n">
        <v>227000</v>
      </c>
      <c r="F1754" s="25" t="n">
        <v>2293063.57142857</v>
      </c>
      <c r="G1754" s="25" t="n">
        <v>70.015</v>
      </c>
      <c r="H1754" s="25" t="n">
        <v>75.248</v>
      </c>
      <c r="I1754" s="25" t="n">
        <v>3.289</v>
      </c>
      <c r="J1754" s="25" t="n">
        <v>29147.044</v>
      </c>
      <c r="K1754" s="25" t="n">
        <v>661106</v>
      </c>
      <c r="L1754" s="25" t="n">
        <v>586</v>
      </c>
      <c r="M1754" s="25" t="n">
        <v>16.337</v>
      </c>
      <c r="N1754" s="25" t="n">
        <v>284250</v>
      </c>
      <c r="O1754" s="25" t="n">
        <v>19949.5</v>
      </c>
      <c r="P1754" s="25" t="n">
        <v>5014898</v>
      </c>
      <c r="Q1754" s="25" t="n">
        <v>1390000</v>
      </c>
      <c r="R1754" s="25" t="n">
        <v>11655</v>
      </c>
      <c r="S1754" s="25" t="n">
        <v>17.796</v>
      </c>
      <c r="T1754" s="25" t="n">
        <v>165.4</v>
      </c>
      <c r="U1754" s="25" t="n">
        <v>11</v>
      </c>
      <c r="V1754" s="25" t="n">
        <v>94.2</v>
      </c>
      <c r="W1754" s="25" t="n">
        <v>122.00306</v>
      </c>
      <c r="X1754" s="25" t="n">
        <v>3.84615384615385</v>
      </c>
      <c r="Y1754" s="25" t="n">
        <v>2.97367000579834</v>
      </c>
      <c r="Z1754" s="25" t="n">
        <v>83.6291046142578</v>
      </c>
      <c r="AA1754" s="25" t="n">
        <v>337087</v>
      </c>
      <c r="AB1754" s="26" t="n">
        <v>27.44</v>
      </c>
      <c r="AC1754" s="27" t="n">
        <v>1</v>
      </c>
      <c r="AD1754" s="28" t="n">
        <v>0.2</v>
      </c>
      <c r="AE1754" s="28" t="n">
        <v>65.8</v>
      </c>
      <c r="AF1754" s="27"/>
      <c r="AG1754" s="29" t="n">
        <f aca="false">6753.47943187+0.36116788*I1754+0.01252571*N1754-22.85359542*V1754+0.00407811*AA1754-0.00067349*E1754</f>
        <v>9384.08732753332</v>
      </c>
      <c r="AH1754" s="29" t="n">
        <f aca="false">A1754*'Simple Linear Regression'!$B$18+'Simple Linear Regression'!$B$17</f>
        <v>9380.71035502442</v>
      </c>
      <c r="AI1754" s="29" t="n">
        <f aca="false">7491.3971+0.0137554*N1754-0.00058829*E1754-34.3283*V1754+0.30565*L1754+54.6031*M1754</f>
        <v>9105.2636047</v>
      </c>
      <c r="AJ1754" s="29" t="n">
        <f aca="false">7491.3971-0.00058829*E1754+0.30565*L1754+54.6031*M1754+0.0137554*N1754-34.3283*V1754</f>
        <v>9105.2636047</v>
      </c>
      <c r="AK1754" s="30" t="n">
        <f aca="false">11611.58410651-152.38769329*I1028+0.00324611*N1028-2.92151591*V1028-0.00770426*AA1028-0.00077781*E1028</f>
        <v>9076.10024969972</v>
      </c>
      <c r="AL1754" s="29" t="n">
        <f aca="false">2192.59+2373.87*I1754+0.0316653*N1754-15.7623*V1754+0.00202406*AA1754-0.000740146*E1754-0.00963493*(I1754*N1754)</f>
        <v>9022.8932703475</v>
      </c>
      <c r="AM1754" s="30" t="n">
        <f aca="false">5205.907083+122.0638992*I1754+13.609808*(N1754/1000)-1.245906883*AD1754+0.7746840854*AE1754-134.2474226*AC1754-1547.125689*IF(AND(B1754&gt;=DATE(2020,3,20),B1754&lt;=DATE(2020,6,26)),1,0)</f>
        <v>9392.44078031152</v>
      </c>
      <c r="AN1754" s="30" t="n">
        <f aca="false">IF(ISNUMBER(C1755),C1755,AN1755)-0.8328750492*(AD1756-AD1755)+3.274150872*(AE1756-AE1755)+0.7954612886*((IF(ISNUMBER(C1755),C1755,AN1755)-IF(ISNUMBER(C1754),C1754,AN1754))-(-0.8328750492*(AD1755-AD1754)+3.274150872*(AE1755-AE1754)))-1.394571582*AO1755+0.4181414112*AO1754</f>
        <v>9064.42769316602</v>
      </c>
      <c r="AP1754" s="31" t="n">
        <f aca="false">AQ1754+AR1753+'ARIMAX(1,1,1) Model'!$C$19*(AR1753-AR1752)+'ARIMAX(1,1,1) Model'!$C$20*AS1753</f>
        <v>8949.9571758565</v>
      </c>
      <c r="AQ1754" s="31" t="n">
        <f aca="false">'ARIMAX(1,1,1) Model'!$C$6*I1754+'ARIMAX(1,1,1) Model'!$C$7*N1754/1000+'ARIMAX(1,1,1) Model'!$C$8*AD1754+'ARIMAX(1,1,1) Model'!$C$9*AE1754+'ARIMAX(1,1,1) Model'!$C$10*AC1754+'ARIMAX(1,1,1) Model'!$C$11*IF(AND(B1754&gt;='ARIMAX(1,1,1) Model'!$C$25,B1754&lt;='ARIMAX(1,1,1) Model'!$C$26),1,0)+'ARIMAX(1,1,1) Model'!$C$12*E1754/1000+'ARIMAX(1,1,1) Model'!$C$13*V1754+'ARIMAX(1,1,1) Model'!$C$14*A1754+'ARIMAX(1,1,1) Model'!$C$15*SIN(2*PI()*A1754/'ARIMAX(1,1,1) Model'!$C$24)+'ARIMAX(1,1,1) Model'!$C$16*COS(2*PI()*A1754/'ARIMAX(1,1,1) Model'!$C$24)+'ARIMAX(1,1,1) Model'!$C$17*SIN(4*PI()*A1754/'ARIMAX(1,1,1) Model'!$C$24)+'ARIMAX(1,1,1) Model'!$C$18*COS(4*PI()*A1754/'ARIMAX(1,1,1) Model'!$C$24)</f>
        <v>2897.78316919603</v>
      </c>
      <c r="AR1754" s="31" t="n">
        <f aca="false">IF(ISNUMBER(C1754),C1754,AP1754)-AQ1754</f>
        <v>5580.21683080397</v>
      </c>
      <c r="AS1754" s="31" t="n">
        <f aca="false">IF(ISNUMBER(C1754),C1754-AP1754,0)</f>
        <v>-471.957175856496</v>
      </c>
      <c r="AT1754" s="32"/>
      <c r="AU1754" s="33"/>
      <c r="AV1754" s="33"/>
      <c r="AW1754" s="31"/>
      <c r="AX1754" s="31"/>
    </row>
    <row r="1755" customFormat="false" ht="16.5" hidden="false" customHeight="true" outlineLevel="0" collapsed="false">
      <c r="A1755" s="23" t="n">
        <v>1754</v>
      </c>
      <c r="B1755" s="24" t="n">
        <v>45548</v>
      </c>
      <c r="C1755" s="34" t="n">
        <v>8776</v>
      </c>
      <c r="D1755" s="25" t="n">
        <v>5548.496</v>
      </c>
      <c r="E1755" s="25" t="n">
        <v>227000</v>
      </c>
      <c r="F1755" s="25" t="n">
        <v>2319209.85714286</v>
      </c>
      <c r="G1755" s="25" t="n">
        <v>68.822</v>
      </c>
      <c r="H1755" s="25" t="n">
        <v>72.102</v>
      </c>
      <c r="I1755" s="25" t="n">
        <v>3.236</v>
      </c>
      <c r="J1755" s="25" t="n">
        <v>29147.044</v>
      </c>
      <c r="K1755" s="25" t="n">
        <v>684142</v>
      </c>
      <c r="L1755" s="25" t="n">
        <v>586</v>
      </c>
      <c r="M1755" s="25" t="n">
        <v>16.337</v>
      </c>
      <c r="N1755" s="25" t="n">
        <v>284250</v>
      </c>
      <c r="O1755" s="25" t="n">
        <v>19949.5</v>
      </c>
      <c r="P1755" s="25" t="n">
        <v>5014898</v>
      </c>
      <c r="Q1755" s="25" t="n">
        <v>1390000</v>
      </c>
      <c r="R1755" s="25" t="n">
        <v>11655</v>
      </c>
      <c r="S1755" s="25" t="n">
        <v>17.796</v>
      </c>
      <c r="T1755" s="25" t="n">
        <v>165.4</v>
      </c>
      <c r="U1755" s="25" t="n">
        <v>11</v>
      </c>
      <c r="V1755" s="25" t="n">
        <v>94.2</v>
      </c>
      <c r="W1755" s="25" t="n">
        <v>122.561975</v>
      </c>
      <c r="X1755" s="25" t="n">
        <v>3.84615384615385</v>
      </c>
      <c r="Y1755" s="25" t="n">
        <v>2.97367000579834</v>
      </c>
      <c r="Z1755" s="25" t="n">
        <v>83.6291046142578</v>
      </c>
      <c r="AA1755" s="25" t="n">
        <v>337087</v>
      </c>
      <c r="AB1755" s="26" t="n">
        <v>27.44</v>
      </c>
      <c r="AC1755" s="27" t="n">
        <v>0</v>
      </c>
      <c r="AD1755" s="28" t="n">
        <v>3.7</v>
      </c>
      <c r="AE1755" s="28" t="n">
        <v>53.3</v>
      </c>
      <c r="AF1755" s="27"/>
      <c r="AG1755" s="29" t="n">
        <f aca="false">6753.47943187+0.36116788*I1755+0.01252571*N1755-22.85359542*V1755+0.00407811*AA1755-0.00067349*E1755</f>
        <v>9384.06818563568</v>
      </c>
      <c r="AH1755" s="29" t="n">
        <f aca="false">A1755*'Simple Linear Regression'!$B$18+'Simple Linear Regression'!$B$17</f>
        <v>9381.56339210832</v>
      </c>
      <c r="AI1755" s="29" t="n">
        <f aca="false">7491.3971+0.0137554*N1755-0.00058829*E1755-34.3283*V1755+0.30565*L1755+54.6031*M1755</f>
        <v>9105.2636047</v>
      </c>
      <c r="AJ1755" s="29" t="n">
        <f aca="false">7491.3971-0.00058829*E1755+0.30565*L1755+54.6031*M1755+0.0137554*N1755-34.3283*V1755</f>
        <v>9105.2636047</v>
      </c>
      <c r="AK1755" s="30" t="n">
        <f aca="false">11611.58410651-152.38769329*I1029+0.00324611*N1029-2.92151591*V1029-0.00770426*AA1029-0.00077781*E1029</f>
        <v>9052.73099038349</v>
      </c>
      <c r="AL1755" s="29" t="n">
        <f aca="false">2192.59+2373.87*I1755+0.0316653*N1755-15.7623*V1755+0.00202406*AA1755-0.000740146*E1755-0.00963493*(I1755*N1755)</f>
        <v>9042.23078953</v>
      </c>
      <c r="AM1755" s="30" t="n">
        <f aca="false">5205.907083+122.0638992*I1755+13.609808*(N1755/1000)-1.245906883*AD1755+0.7746840854*AE1755-134.2474226*AC1755-1547.125689*IF(AND(B1755&gt;=DATE(2020,3,20),B1755&lt;=DATE(2020,6,26)),1,0)</f>
        <v>9506.17459109592</v>
      </c>
      <c r="AN1755" s="30" t="n">
        <f aca="false">IF(ISNUMBER(C1756),C1756,AN1756)-0.8328750492*(AD1757-AD1756)+3.274150872*(AE1757-AE1756)+0.7954612886*((IF(ISNUMBER(C1756),C1756,AN1756)-IF(ISNUMBER(C1755),C1755,AN1755))-(-0.8328750492*(AD1756-AD1755)+3.274150872*(AE1756-AE1755)))-1.394571582*AO1756+0.4181414112*AO1755</f>
        <v>9485.61941990743</v>
      </c>
      <c r="AP1755" s="31" t="n">
        <f aca="false">AQ1755+AR1754+'ARIMAX(1,1,1) Model'!$C$19*(AR1754-AR1753)+'ARIMAX(1,1,1) Model'!$C$20*AS1754</f>
        <v>8951.53551767519</v>
      </c>
      <c r="AQ1755" s="31" t="n">
        <f aca="false">'ARIMAX(1,1,1) Model'!$C$6*I1755+'ARIMAX(1,1,1) Model'!$C$7*N1755/1000+'ARIMAX(1,1,1) Model'!$C$8*AD1755+'ARIMAX(1,1,1) Model'!$C$9*AE1755+'ARIMAX(1,1,1) Model'!$C$10*AC1755+'ARIMAX(1,1,1) Model'!$C$11*IF(AND(B1755&gt;='ARIMAX(1,1,1) Model'!$C$25,B1755&lt;='ARIMAX(1,1,1) Model'!$C$26),1,0)+'ARIMAX(1,1,1) Model'!$C$12*E1755/1000+'ARIMAX(1,1,1) Model'!$C$13*V1755+'ARIMAX(1,1,1) Model'!$C$14*A1755+'ARIMAX(1,1,1) Model'!$C$15*SIN(2*PI()*A1755/'ARIMAX(1,1,1) Model'!$C$24)+'ARIMAX(1,1,1) Model'!$C$16*COS(2*PI()*A1755/'ARIMAX(1,1,1) Model'!$C$24)+'ARIMAX(1,1,1) Model'!$C$17*SIN(4*PI()*A1755/'ARIMAX(1,1,1) Model'!$C$24)+'ARIMAX(1,1,1) Model'!$C$18*COS(4*PI()*A1755/'ARIMAX(1,1,1) Model'!$C$24)</f>
        <v>2976.91422151057</v>
      </c>
      <c r="AR1755" s="31" t="n">
        <f aca="false">IF(ISNUMBER(C1755),C1755,AP1755)-AQ1755</f>
        <v>5799.08577848943</v>
      </c>
      <c r="AS1755" s="31" t="n">
        <f aca="false">IF(ISNUMBER(C1755),C1755-AP1755,0)</f>
        <v>-175.535517675185</v>
      </c>
      <c r="AT1755" s="32"/>
      <c r="AU1755" s="33"/>
      <c r="AV1755" s="33"/>
      <c r="AW1755" s="31"/>
      <c r="AX1755" s="31"/>
    </row>
    <row r="1756" customFormat="false" ht="16.5" hidden="false" customHeight="true" outlineLevel="0" collapsed="false">
      <c r="A1756" s="23" t="n">
        <v>1755</v>
      </c>
      <c r="B1756" s="24" t="n">
        <v>45555</v>
      </c>
      <c r="C1756" s="34" t="n">
        <v>9205</v>
      </c>
      <c r="D1756" s="25" t="n">
        <v>5660.424</v>
      </c>
      <c r="E1756" s="25" t="n">
        <v>223000</v>
      </c>
      <c r="F1756" s="25" t="n">
        <v>2439794.85714286</v>
      </c>
      <c r="G1756" s="25" t="n">
        <v>72.142</v>
      </c>
      <c r="H1756" s="25" t="n">
        <v>74.984</v>
      </c>
      <c r="I1756" s="25" t="n">
        <v>3.18</v>
      </c>
      <c r="J1756" s="25" t="n">
        <v>29147.044</v>
      </c>
      <c r="K1756" s="25" t="n">
        <v>684142</v>
      </c>
      <c r="L1756" s="25" t="n">
        <v>586</v>
      </c>
      <c r="M1756" s="25" t="n">
        <v>15.978</v>
      </c>
      <c r="N1756" s="25" t="n">
        <v>292266</v>
      </c>
      <c r="O1756" s="25" t="n">
        <v>19949.5</v>
      </c>
      <c r="P1756" s="25" t="n">
        <v>5026363</v>
      </c>
      <c r="Q1756" s="25" t="n">
        <v>1390000</v>
      </c>
      <c r="R1756" s="25" t="n">
        <v>11655</v>
      </c>
      <c r="S1756" s="25" t="n">
        <v>17.796</v>
      </c>
      <c r="T1756" s="25" t="n">
        <v>165.4</v>
      </c>
      <c r="U1756" s="25" t="n">
        <v>11</v>
      </c>
      <c r="V1756" s="25" t="n">
        <v>94.2</v>
      </c>
      <c r="W1756" s="25" t="n">
        <v>122.5191</v>
      </c>
      <c r="X1756" s="25" t="n">
        <v>3.84615384615385</v>
      </c>
      <c r="Y1756" s="25" t="n">
        <v>3</v>
      </c>
      <c r="Z1756" s="25" t="n">
        <v>85.1910018920898</v>
      </c>
      <c r="AA1756" s="25" t="n">
        <v>337087</v>
      </c>
      <c r="AB1756" s="26" t="n">
        <v>27.44</v>
      </c>
      <c r="AC1756" s="27" t="n">
        <v>0</v>
      </c>
      <c r="AD1756" s="28" t="n">
        <v>0</v>
      </c>
      <c r="AE1756" s="28" t="n">
        <v>57.4</v>
      </c>
      <c r="AF1756" s="27"/>
      <c r="AG1756" s="29" t="n">
        <f aca="false">6753.47943187+0.36116788*I1756+0.01252571*N1756-22.85359542*V1756+0.00407811*AA1756-0.00067349*E1756</f>
        <v>9487.1480115944</v>
      </c>
      <c r="AH1756" s="29" t="n">
        <f aca="false">A1756*'Simple Linear Regression'!$B$18+'Simple Linear Regression'!$B$17</f>
        <v>9382.41642919222</v>
      </c>
      <c r="AI1756" s="29" t="n">
        <f aca="false">7491.3971+0.0137554*N1756-0.00058829*E1756-34.3283*V1756+0.30565*L1756+54.6031*M1756</f>
        <v>9198.2775382</v>
      </c>
      <c r="AJ1756" s="29" t="n">
        <f aca="false">7491.3971-0.00058829*E1756+0.30565*L1756+54.6031*M1756+0.0137554*N1756-34.3283*V1756</f>
        <v>9198.2775382</v>
      </c>
      <c r="AK1756" s="30" t="n">
        <f aca="false">11611.58410651-152.38769329*I1030+0.00324611*N1030-2.92151591*V1030-0.00770426*AA1030-0.00077781*E1030</f>
        <v>9057.31457440414</v>
      </c>
      <c r="AL1756" s="29" t="n">
        <f aca="false">2192.59+2373.87*I1756+0.0316653*N1756-15.7623*V1756+0.00202406*AA1756-0.000740146*E1756-0.00963493*(I1756*N1756)</f>
        <v>9073.84966963161</v>
      </c>
      <c r="AM1756" s="30" t="n">
        <f aca="false">5205.907083+122.0638992*I1756+13.609808*(N1756/1000)-1.245906883*AD1756+0.7746840854*AE1756-134.2474226*AC1756-1547.125689*IF(AND(B1756&gt;=DATE(2020,3,20),B1756&lt;=DATE(2020,6,26)),1,0)</f>
        <v>9616.22129388596</v>
      </c>
      <c r="AN1756" s="30" t="n">
        <f aca="false">IF(ISNUMBER(C1757),C1757,AN1757)-0.8328750492*(AD1758-AD1757)+3.274150872*(AE1758-AE1757)+0.7954612886*((IF(ISNUMBER(C1757),C1757,AN1757)-IF(ISNUMBER(C1756),C1756,AN1756))-(-0.8328750492*(AD1757-AD1756)+3.274150872*(AE1757-AE1756)))-1.394571582*AO1757+0.4181414112*AO1756</f>
        <v>7978.05888040001</v>
      </c>
      <c r="AP1756" s="31" t="n">
        <f aca="false">AQ1756+AR1755+'ARIMAX(1,1,1) Model'!$C$19*(AR1755-AR1754)+'ARIMAX(1,1,1) Model'!$C$20*AS1755</f>
        <v>8983.01595972356</v>
      </c>
      <c r="AQ1756" s="31" t="n">
        <f aca="false">'ARIMAX(1,1,1) Model'!$C$6*I1756+'ARIMAX(1,1,1) Model'!$C$7*N1756/1000+'ARIMAX(1,1,1) Model'!$C$8*AD1756+'ARIMAX(1,1,1) Model'!$C$9*AE1756+'ARIMAX(1,1,1) Model'!$C$10*AC1756+'ARIMAX(1,1,1) Model'!$C$11*IF(AND(B1756&gt;='ARIMAX(1,1,1) Model'!$C$25,B1756&lt;='ARIMAX(1,1,1) Model'!$C$26),1,0)+'ARIMAX(1,1,1) Model'!$C$12*E1756/1000+'ARIMAX(1,1,1) Model'!$C$13*V1756+'ARIMAX(1,1,1) Model'!$C$14*A1756+'ARIMAX(1,1,1) Model'!$C$15*SIN(2*PI()*A1756/'ARIMAX(1,1,1) Model'!$C$24)+'ARIMAX(1,1,1) Model'!$C$16*COS(2*PI()*A1756/'ARIMAX(1,1,1) Model'!$C$24)+'ARIMAX(1,1,1) Model'!$C$17*SIN(4*PI()*A1756/'ARIMAX(1,1,1) Model'!$C$24)+'ARIMAX(1,1,1) Model'!$C$18*COS(4*PI()*A1756/'ARIMAX(1,1,1) Model'!$C$24)</f>
        <v>3004.58691177526</v>
      </c>
      <c r="AR1756" s="31" t="n">
        <f aca="false">IF(ISNUMBER(C1756),C1756,AP1756)-AQ1756</f>
        <v>6200.41308822474</v>
      </c>
      <c r="AS1756" s="31" t="n">
        <f aca="false">IF(ISNUMBER(C1756),C1756-AP1756,0)</f>
        <v>221.984040276438</v>
      </c>
      <c r="AT1756" s="32"/>
      <c r="AU1756" s="33"/>
      <c r="AV1756" s="33"/>
      <c r="AW1756" s="31"/>
      <c r="AX1756" s="31"/>
    </row>
    <row r="1757" customFormat="false" ht="16.5" hidden="false" customHeight="true" outlineLevel="0" collapsed="false">
      <c r="A1757" s="23" t="n">
        <v>1756</v>
      </c>
      <c r="B1757" s="24" t="n">
        <v>45562</v>
      </c>
      <c r="C1757" s="34" t="n">
        <v>8521</v>
      </c>
      <c r="D1757" s="25" t="n">
        <v>5731.46</v>
      </c>
      <c r="E1757" s="25" t="n">
        <v>221000</v>
      </c>
      <c r="F1757" s="25" t="n">
        <v>2431118.14285714</v>
      </c>
      <c r="G1757" s="25" t="n">
        <v>70.218</v>
      </c>
      <c r="H1757" s="25" t="n">
        <v>74.066</v>
      </c>
      <c r="I1757" s="25" t="n">
        <v>3.185</v>
      </c>
      <c r="J1757" s="25" t="n">
        <v>29147.044</v>
      </c>
      <c r="K1757" s="25" t="n">
        <v>684142</v>
      </c>
      <c r="L1757" s="25" t="n">
        <v>586</v>
      </c>
      <c r="M1757" s="25" t="n">
        <v>15.978</v>
      </c>
      <c r="N1757" s="25" t="n">
        <v>292266</v>
      </c>
      <c r="O1757" s="25" t="n">
        <v>19949.5</v>
      </c>
      <c r="P1757" s="25" t="n">
        <v>5026363</v>
      </c>
      <c r="Q1757" s="25" t="n">
        <v>1390000</v>
      </c>
      <c r="R1757" s="25" t="n">
        <v>11655</v>
      </c>
      <c r="S1757" s="25" t="n">
        <v>17.796</v>
      </c>
      <c r="T1757" s="25" t="n">
        <v>165.4</v>
      </c>
      <c r="U1757" s="25" t="n">
        <v>11</v>
      </c>
      <c r="V1757" s="25" t="n">
        <v>94.2</v>
      </c>
      <c r="W1757" s="25" t="n">
        <v>121.47472</v>
      </c>
      <c r="X1757" s="25" t="n">
        <v>3.84615384615385</v>
      </c>
      <c r="Y1757" s="25" t="n">
        <v>3</v>
      </c>
      <c r="Z1757" s="25" t="n">
        <v>85.1910018920898</v>
      </c>
      <c r="AA1757" s="25" t="n">
        <v>337087</v>
      </c>
      <c r="AB1757" s="26" t="n">
        <v>27.44</v>
      </c>
      <c r="AC1757" s="27" t="n">
        <v>0</v>
      </c>
      <c r="AD1757" s="28" t="n">
        <v>2</v>
      </c>
      <c r="AE1757" s="28" t="n">
        <v>43.4</v>
      </c>
      <c r="AF1757" s="27"/>
      <c r="AG1757" s="29" t="n">
        <f aca="false">6753.47943187+0.36116788*I1757+0.01252571*N1757-22.85359542*V1757+0.00407811*AA1757-0.00067349*E1757</f>
        <v>9488.4967974338</v>
      </c>
      <c r="AH1757" s="29" t="n">
        <f aca="false">A1757*'Simple Linear Regression'!$B$18+'Simple Linear Regression'!$B$17</f>
        <v>9383.26946627613</v>
      </c>
      <c r="AI1757" s="29" t="n">
        <f aca="false">7491.3971+0.0137554*N1757-0.00058829*E1757-34.3283*V1757+0.30565*L1757+54.6031*M1757</f>
        <v>9199.4541182</v>
      </c>
      <c r="AJ1757" s="29" t="n">
        <f aca="false">7491.3971-0.00058829*E1757+0.30565*L1757+54.6031*M1757+0.0137554*N1757-34.3283*V1757</f>
        <v>9199.4541182</v>
      </c>
      <c r="AK1757" s="30" t="n">
        <f aca="false">11611.58410651-152.38769329*I1031+0.00324611*N1031-2.92151591*V1031-0.00770426*AA1031-0.00077781*E1031</f>
        <v>9069.23888519007</v>
      </c>
      <c r="AL1757" s="29" t="n">
        <f aca="false">2192.59+2373.87*I1757+0.0316653*N1757-15.7623*V1757+0.00202406*AA1757-0.000740146*E1757-0.00963493*(I1757*N1757)</f>
        <v>9073.1194993747</v>
      </c>
      <c r="AM1757" s="30" t="n">
        <f aca="false">5205.907083+122.0638992*I1757+13.609808*(N1757/1000)-1.245906883*AD1757+0.7746840854*AE1757-134.2474226*AC1757-1547.125689*IF(AND(B1757&gt;=DATE(2020,3,20),B1757&lt;=DATE(2020,6,26)),1,0)</f>
        <v>9603.49422242036</v>
      </c>
      <c r="AN1757" s="30" t="n">
        <f aca="false">IF(ISNUMBER(C1758),C1758,AN1758)-0.8328750492*(AD1759-AD1758)+3.274150872*(AE1759-AE1758)+0.7954612886*((IF(ISNUMBER(C1758),C1758,AN1758)-IF(ISNUMBER(C1757),C1757,AN1757))-(-0.8328750492*(AD1758-AD1757)+3.274150872*(AE1758-AE1757)))-1.394571582*AO1758+0.4181414112*AO1757</f>
        <v>10563.3171042799</v>
      </c>
      <c r="AP1757" s="31" t="n">
        <f aca="false">AQ1757+AR1756+'ARIMAX(1,1,1) Model'!$C$19*(AR1756-AR1755)+'ARIMAX(1,1,1) Model'!$C$20*AS1756</f>
        <v>9001.22317932116</v>
      </c>
      <c r="AQ1757" s="31" t="n">
        <f aca="false">'ARIMAX(1,1,1) Model'!$C$6*I1757+'ARIMAX(1,1,1) Model'!$C$7*N1757/1000+'ARIMAX(1,1,1) Model'!$C$8*AD1757+'ARIMAX(1,1,1) Model'!$C$9*AE1757+'ARIMAX(1,1,1) Model'!$C$10*AC1757+'ARIMAX(1,1,1) Model'!$C$11*IF(AND(B1757&gt;='ARIMAX(1,1,1) Model'!$C$25,B1757&lt;='ARIMAX(1,1,1) Model'!$C$26),1,0)+'ARIMAX(1,1,1) Model'!$C$12*E1757/1000+'ARIMAX(1,1,1) Model'!$C$13*V1757+'ARIMAX(1,1,1) Model'!$C$14*A1757+'ARIMAX(1,1,1) Model'!$C$15*SIN(2*PI()*A1757/'ARIMAX(1,1,1) Model'!$C$24)+'ARIMAX(1,1,1) Model'!$C$16*COS(2*PI()*A1757/'ARIMAX(1,1,1) Model'!$C$24)+'ARIMAX(1,1,1) Model'!$C$17*SIN(4*PI()*A1757/'ARIMAX(1,1,1) Model'!$C$24)+'ARIMAX(1,1,1) Model'!$C$18*COS(4*PI()*A1757/'ARIMAX(1,1,1) Model'!$C$24)</f>
        <v>2961.47214816367</v>
      </c>
      <c r="AR1757" s="31" t="n">
        <f aca="false">IF(ISNUMBER(C1757),C1757,AP1757)-AQ1757</f>
        <v>5559.52785183633</v>
      </c>
      <c r="AS1757" s="31" t="n">
        <f aca="false">IF(ISNUMBER(C1757),C1757-AP1757,0)</f>
        <v>-480.22317932116</v>
      </c>
      <c r="AT1757" s="32"/>
      <c r="AU1757" s="33"/>
      <c r="AV1757" s="33"/>
      <c r="AW1757" s="31"/>
      <c r="AX1757" s="31"/>
    </row>
    <row r="1758" customFormat="false" ht="16.5" hidden="false" customHeight="true" outlineLevel="0" collapsed="false">
      <c r="A1758" s="23" t="n">
        <v>1757</v>
      </c>
      <c r="B1758" s="24" t="n">
        <v>45569</v>
      </c>
      <c r="C1758" s="34" t="n">
        <v>9654</v>
      </c>
      <c r="D1758" s="25" t="n">
        <v>5726.356</v>
      </c>
      <c r="E1758" s="25" t="n">
        <v>227000</v>
      </c>
      <c r="F1758" s="25" t="n">
        <v>2405793.28571429</v>
      </c>
      <c r="G1758" s="25" t="n">
        <v>71.832</v>
      </c>
      <c r="H1758" s="25" t="n">
        <v>75.88</v>
      </c>
      <c r="I1758" s="25" t="n">
        <v>3.179</v>
      </c>
      <c r="J1758" s="25" t="n">
        <v>29147.044</v>
      </c>
      <c r="K1758" s="25" t="n">
        <v>684142</v>
      </c>
      <c r="L1758" s="25" t="n">
        <v>586</v>
      </c>
      <c r="M1758" s="25" t="n">
        <v>15.978</v>
      </c>
      <c r="N1758" s="25" t="n">
        <v>292266</v>
      </c>
      <c r="O1758" s="25" t="n">
        <v>19949.5</v>
      </c>
      <c r="P1758" s="25" t="n">
        <v>5026363</v>
      </c>
      <c r="Q1758" s="25" t="n">
        <v>1390000</v>
      </c>
      <c r="R1758" s="25" t="n">
        <v>11655</v>
      </c>
      <c r="S1758" s="25" t="n">
        <v>17.796</v>
      </c>
      <c r="T1758" s="25" t="n">
        <v>165.4</v>
      </c>
      <c r="U1758" s="25" t="n">
        <v>11</v>
      </c>
      <c r="V1758" s="25" t="n">
        <v>94.2</v>
      </c>
      <c r="W1758" s="25" t="n">
        <v>121.23874</v>
      </c>
      <c r="X1758" s="25" t="n">
        <v>3.84615384615385</v>
      </c>
      <c r="Y1758" s="25" t="n">
        <v>3</v>
      </c>
      <c r="Z1758" s="25" t="n">
        <v>85.1910018920898</v>
      </c>
      <c r="AA1758" s="25" t="n">
        <v>337087</v>
      </c>
      <c r="AB1758" s="26" t="n">
        <v>27.44</v>
      </c>
      <c r="AC1758" s="27" t="n">
        <v>0</v>
      </c>
      <c r="AD1758" s="28" t="n">
        <v>5.1</v>
      </c>
      <c r="AE1758" s="28" t="n">
        <v>33</v>
      </c>
      <c r="AF1758" s="27"/>
      <c r="AG1758" s="29" t="n">
        <f aca="false">6753.47943187+0.36116788*I1758+0.01252571*N1758-22.85359542*V1758+0.00407811*AA1758-0.00067349*E1758</f>
        <v>9484.45369042652</v>
      </c>
      <c r="AH1758" s="29" t="n">
        <f aca="false">A1758*'Simple Linear Regression'!$B$18+'Simple Linear Regression'!$B$17</f>
        <v>9384.12250336003</v>
      </c>
      <c r="AI1758" s="29" t="n">
        <f aca="false">7491.3971+0.0137554*N1758-0.00058829*E1758-34.3283*V1758+0.30565*L1758+54.6031*M1758</f>
        <v>9195.9243782</v>
      </c>
      <c r="AJ1758" s="29" t="n">
        <f aca="false">7491.3971-0.00058829*E1758+0.30565*L1758+54.6031*M1758+0.0137554*N1758-34.3283*V1758</f>
        <v>9195.9243782</v>
      </c>
      <c r="AK1758" s="30" t="n">
        <f aca="false">11611.58410651-152.38769329*I1032+0.00324611*N1032-2.92151591*V1032-0.00770426*AA1032-0.00077781*E1032</f>
        <v>9060.71632322726</v>
      </c>
      <c r="AL1758" s="29" t="n">
        <f aca="false">2192.59+2373.87*I1758+0.0316653*N1758-15.7623*V1758+0.00202406*AA1758-0.000740146*E1758-0.00963493*(I1758*N1758)</f>
        <v>9071.33117808298</v>
      </c>
      <c r="AM1758" s="30" t="n">
        <f aca="false">5205.907083+122.0638992*I1758+13.609808*(N1758/1000)-1.245906883*AD1758+0.7746840854*AE1758-134.2474226*AC1758-1547.125689*IF(AND(B1758&gt;=DATE(2020,3,20),B1758&lt;=DATE(2020,6,26)),1,0)</f>
        <v>9590.8428131997</v>
      </c>
      <c r="AN1758" s="30" t="n">
        <f aca="false">IF(ISNUMBER(C1759),C1759,AN1759)-0.8328750492*(AD1760-AD1759)+3.274150872*(AE1760-AE1759)+0.7954612886*((IF(ISNUMBER(C1759),C1759,AN1759)-IF(ISNUMBER(C1758),C1758,AN1758))-(-0.8328750492*(AD1759-AD1758)+3.274150872*(AE1759-AE1758)))-1.394571582*AO1759+0.4181414112*AO1758</f>
        <v>7734.72379493981</v>
      </c>
      <c r="AP1758" s="31" t="n">
        <f aca="false">AQ1758+AR1757+'ARIMAX(1,1,1) Model'!$C$19*(AR1757-AR1756)+'ARIMAX(1,1,1) Model'!$C$20*AS1757</f>
        <v>8856.99316962621</v>
      </c>
      <c r="AQ1758" s="31" t="n">
        <f aca="false">'ARIMAX(1,1,1) Model'!$C$6*I1758+'ARIMAX(1,1,1) Model'!$C$7*N1758/1000+'ARIMAX(1,1,1) Model'!$C$8*AD1758+'ARIMAX(1,1,1) Model'!$C$9*AE1758+'ARIMAX(1,1,1) Model'!$C$10*AC1758+'ARIMAX(1,1,1) Model'!$C$11*IF(AND(B1758&gt;='ARIMAX(1,1,1) Model'!$C$25,B1758&lt;='ARIMAX(1,1,1) Model'!$C$26),1,0)+'ARIMAX(1,1,1) Model'!$C$12*E1758/1000+'ARIMAX(1,1,1) Model'!$C$13*V1758+'ARIMAX(1,1,1) Model'!$C$14*A1758+'ARIMAX(1,1,1) Model'!$C$15*SIN(2*PI()*A1758/'ARIMAX(1,1,1) Model'!$C$24)+'ARIMAX(1,1,1) Model'!$C$16*COS(2*PI()*A1758/'ARIMAX(1,1,1) Model'!$C$24)+'ARIMAX(1,1,1) Model'!$C$17*SIN(4*PI()*A1758/'ARIMAX(1,1,1) Model'!$C$24)+'ARIMAX(1,1,1) Model'!$C$18*COS(4*PI()*A1758/'ARIMAX(1,1,1) Model'!$C$24)</f>
        <v>2927.73095397211</v>
      </c>
      <c r="AR1758" s="31" t="n">
        <f aca="false">IF(ISNUMBER(C1758),C1758,AP1758)-AQ1758</f>
        <v>6726.26904602789</v>
      </c>
      <c r="AS1758" s="31" t="n">
        <f aca="false">IF(ISNUMBER(C1758),C1758-AP1758,0)</f>
        <v>797.006830373788</v>
      </c>
      <c r="AT1758" s="32"/>
      <c r="AU1758" s="33"/>
      <c r="AV1758" s="33"/>
      <c r="AW1758" s="31"/>
      <c r="AX1758" s="31"/>
    </row>
    <row r="1759" customFormat="false" ht="16.5" hidden="false" customHeight="true" outlineLevel="0" collapsed="false">
      <c r="A1759" s="23" t="n">
        <v>1758</v>
      </c>
      <c r="B1759" s="24" t="n">
        <v>45576</v>
      </c>
      <c r="C1759" s="34" t="n">
        <v>8620</v>
      </c>
      <c r="D1759" s="25" t="n">
        <v>5766.838</v>
      </c>
      <c r="E1759" s="25" t="n">
        <v>258000</v>
      </c>
      <c r="F1759" s="25" t="n">
        <v>2448897.71428571</v>
      </c>
      <c r="G1759" s="25" t="n">
        <v>75.688</v>
      </c>
      <c r="H1759" s="25" t="n">
        <v>79.342</v>
      </c>
      <c r="I1759" s="25" t="n">
        <v>3.136</v>
      </c>
      <c r="J1759" s="25" t="n">
        <v>29147.044</v>
      </c>
      <c r="K1759" s="25" t="n">
        <v>626352</v>
      </c>
      <c r="L1759" s="25" t="n">
        <v>586</v>
      </c>
      <c r="M1759" s="25" t="n">
        <v>15.978</v>
      </c>
      <c r="N1759" s="25" t="n">
        <v>292266</v>
      </c>
      <c r="O1759" s="25" t="n">
        <v>20001.3</v>
      </c>
      <c r="P1759" s="25" t="n">
        <v>5026363</v>
      </c>
      <c r="Q1759" s="25" t="n">
        <v>1390000</v>
      </c>
      <c r="R1759" s="25" t="n">
        <v>11655</v>
      </c>
      <c r="S1759" s="25" t="n">
        <v>17.796</v>
      </c>
      <c r="T1759" s="25" t="n">
        <v>165.4</v>
      </c>
      <c r="U1759" s="25" t="n">
        <v>11</v>
      </c>
      <c r="V1759" s="25" t="n">
        <v>92.4</v>
      </c>
      <c r="W1759" s="25" t="n">
        <v>121.77726</v>
      </c>
      <c r="X1759" s="25" t="n">
        <v>3.84615384615385</v>
      </c>
      <c r="Y1759" s="25" t="n">
        <v>3</v>
      </c>
      <c r="Z1759" s="25" t="n">
        <v>85.1910018920898</v>
      </c>
      <c r="AA1759" s="25" t="n">
        <v>337087</v>
      </c>
      <c r="AB1759" s="26" t="n">
        <v>27.62</v>
      </c>
      <c r="AC1759" s="27" t="n">
        <v>0</v>
      </c>
      <c r="AD1759" s="28" t="n">
        <v>13.9</v>
      </c>
      <c r="AE1759" s="28" t="n">
        <v>28.8</v>
      </c>
      <c r="AF1759" s="27"/>
      <c r="AG1759" s="29" t="n">
        <f aca="false">6753.47943187+0.36116788*I1759+0.01252571*N1759-22.85359542*V1759+0.00407811*AA1759-0.00067349*E1759</f>
        <v>9504.69644196368</v>
      </c>
      <c r="AH1759" s="29" t="n">
        <f aca="false">A1759*'Simple Linear Regression'!$B$18+'Simple Linear Regression'!$B$17</f>
        <v>9384.97554044394</v>
      </c>
      <c r="AI1759" s="29" t="n">
        <f aca="false">7491.3971+0.0137554*N1759-0.00058829*E1759-34.3283*V1759+0.30565*L1759+54.6031*M1759</f>
        <v>9239.4783282</v>
      </c>
      <c r="AJ1759" s="29" t="n">
        <f aca="false">7491.3971-0.00058829*E1759+0.30565*L1759+54.6031*M1759+0.0137554*N1759-34.3283*V1759</f>
        <v>9239.4783282</v>
      </c>
      <c r="AK1759" s="30" t="n">
        <f aca="false">11611.58410651-152.38769329*I1033+0.00324611*N1033-2.92151591*V1033-0.00770426*AA1033-0.00077781*E1033</f>
        <v>9066.50383932315</v>
      </c>
      <c r="AL1759" s="29" t="n">
        <f aca="false">2192.59+2373.87*I1759+0.0316653*N1759-15.7623*V1759+0.00202406*AA1759-0.000740146*E1759-0.00963493*(I1759*N1759)</f>
        <v>9095.76876749232</v>
      </c>
      <c r="AM1759" s="30" t="n">
        <f aca="false">5205.907083+122.0638992*I1759+13.609808*(N1759/1000)-1.245906883*AD1759+0.7746840854*AE1759-134.2474226*AC1759-1547.125689*IF(AND(B1759&gt;=DATE(2020,3,20),B1759&lt;=DATE(2020,6,26)),1,0)</f>
        <v>9571.37641180502</v>
      </c>
      <c r="AN1759" s="30" t="n">
        <f aca="false">IF(ISNUMBER(C1760),C1760,AN1760)-0.8328750492*(AD1761-AD1760)+3.274150872*(AE1761-AE1760)+0.7954612886*((IF(ISNUMBER(C1760),C1760,AN1760)-IF(ISNUMBER(C1759),C1759,AN1759))-(-0.8328750492*(AD1760-AD1759)+3.274150872*(AE1760-AE1759)))-1.394571582*AO1760+0.4181414112*AO1759</f>
        <v>9104.90796401566</v>
      </c>
      <c r="AP1759" s="31" t="n">
        <f aca="false">AQ1759+AR1758+'ARIMAX(1,1,1) Model'!$C$19*(AR1758-AR1757)+'ARIMAX(1,1,1) Model'!$C$20*AS1758</f>
        <v>9000.983293662</v>
      </c>
      <c r="AQ1759" s="31" t="n">
        <f aca="false">'ARIMAX(1,1,1) Model'!$C$6*I1759+'ARIMAX(1,1,1) Model'!$C$7*N1759/1000+'ARIMAX(1,1,1) Model'!$C$8*AD1759+'ARIMAX(1,1,1) Model'!$C$9*AE1759+'ARIMAX(1,1,1) Model'!$C$10*AC1759+'ARIMAX(1,1,1) Model'!$C$11*IF(AND(B1759&gt;='ARIMAX(1,1,1) Model'!$C$25,B1759&lt;='ARIMAX(1,1,1) Model'!$C$26),1,0)+'ARIMAX(1,1,1) Model'!$C$12*E1759/1000+'ARIMAX(1,1,1) Model'!$C$13*V1759+'ARIMAX(1,1,1) Model'!$C$14*A1759+'ARIMAX(1,1,1) Model'!$C$15*SIN(2*PI()*A1759/'ARIMAX(1,1,1) Model'!$C$24)+'ARIMAX(1,1,1) Model'!$C$16*COS(2*PI()*A1759/'ARIMAX(1,1,1) Model'!$C$24)+'ARIMAX(1,1,1) Model'!$C$17*SIN(4*PI()*A1759/'ARIMAX(1,1,1) Model'!$C$24)+'ARIMAX(1,1,1) Model'!$C$18*COS(4*PI()*A1759/'ARIMAX(1,1,1) Model'!$C$24)</f>
        <v>2878.29274913122</v>
      </c>
      <c r="AR1759" s="31" t="n">
        <f aca="false">IF(ISNUMBER(C1759),C1759,AP1759)-AQ1759</f>
        <v>5741.70725086878</v>
      </c>
      <c r="AS1759" s="31" t="n">
        <f aca="false">IF(ISNUMBER(C1759),C1759-AP1759,0)</f>
        <v>-380.983293662004</v>
      </c>
      <c r="AT1759" s="32"/>
      <c r="AU1759" s="33"/>
      <c r="AV1759" s="33"/>
      <c r="AW1759" s="31"/>
      <c r="AX1759" s="31"/>
    </row>
    <row r="1760" customFormat="false" ht="16.5" hidden="false" customHeight="true" outlineLevel="0" collapsed="false">
      <c r="A1760" s="23" t="n">
        <v>1759</v>
      </c>
      <c r="B1760" s="24" t="n">
        <v>45583</v>
      </c>
      <c r="C1760" s="34" t="n">
        <v>8838</v>
      </c>
      <c r="D1760" s="25" t="n">
        <v>5844.744</v>
      </c>
      <c r="E1760" s="25" t="n">
        <v>241000</v>
      </c>
      <c r="F1760" s="25" t="n">
        <v>2581712.57142857</v>
      </c>
      <c r="G1760" s="25" t="n">
        <v>70.8075</v>
      </c>
      <c r="H1760" s="25" t="n">
        <v>74.584</v>
      </c>
      <c r="I1760" s="25" t="n">
        <v>3.171</v>
      </c>
      <c r="J1760" s="25" t="n">
        <v>29147.044</v>
      </c>
      <c r="K1760" s="25" t="n">
        <v>626352</v>
      </c>
      <c r="L1760" s="25" t="n">
        <v>586</v>
      </c>
      <c r="M1760" s="25" t="n">
        <v>16.341</v>
      </c>
      <c r="N1760" s="25" t="n">
        <v>293332</v>
      </c>
      <c r="O1760" s="25" t="n">
        <v>20001.3</v>
      </c>
      <c r="P1760" s="25" t="n">
        <v>5026363</v>
      </c>
      <c r="Q1760" s="25" t="n">
        <v>1390000</v>
      </c>
      <c r="R1760" s="25" t="n">
        <v>11655</v>
      </c>
      <c r="S1760" s="25" t="n">
        <v>17.796</v>
      </c>
      <c r="T1760" s="25" t="n">
        <v>165.4</v>
      </c>
      <c r="U1760" s="25" t="n">
        <v>11</v>
      </c>
      <c r="V1760" s="25" t="n">
        <v>92.4</v>
      </c>
      <c r="W1760" s="25" t="n">
        <v>122.80886</v>
      </c>
      <c r="X1760" s="25" t="n">
        <v>3.84615384615385</v>
      </c>
      <c r="Y1760" s="25" t="n">
        <v>3</v>
      </c>
      <c r="Z1760" s="25" t="n">
        <v>85.1910018920898</v>
      </c>
      <c r="AA1760" s="25" t="n">
        <v>337087</v>
      </c>
      <c r="AB1760" s="26" t="n">
        <v>27.62</v>
      </c>
      <c r="AC1760" s="27" t="n">
        <v>0</v>
      </c>
      <c r="AD1760" s="28" t="n">
        <v>46.5</v>
      </c>
      <c r="AE1760" s="28" t="n">
        <v>12.8</v>
      </c>
      <c r="AF1760" s="27"/>
      <c r="AG1760" s="29" t="n">
        <f aca="false">6753.47943187+0.36116788*I1760+0.01252571*N1760-22.85359542*V1760+0.00407811*AA1760-0.00067349*E1760</f>
        <v>9529.51081969948</v>
      </c>
      <c r="AH1760" s="29" t="n">
        <f aca="false">A1760*'Simple Linear Regression'!$B$18+'Simple Linear Regression'!$B$17</f>
        <v>9385.82857752784</v>
      </c>
      <c r="AI1760" s="29" t="n">
        <f aca="false">7491.3971+0.0137554*N1760-0.00058829*E1760-34.3283*V1760+0.30565*L1760+54.6031*M1760</f>
        <v>9283.9634399</v>
      </c>
      <c r="AJ1760" s="29" t="n">
        <f aca="false">7491.3971-0.00058829*E1760+0.30565*L1760+54.6031*M1760+0.0137554*N1760-34.3283*V1760</f>
        <v>9283.9634399</v>
      </c>
      <c r="AK1760" s="30" t="n">
        <f aca="false">11611.58410651-152.38769329*I1034+0.00324611*N1034-2.92151591*V1034-0.00770426*AA1034-0.00077781*E1034</f>
        <v>9001.76575455432</v>
      </c>
      <c r="AL1760" s="29" t="n">
        <f aca="false">2192.59+2373.87*I1760+0.0316653*N1760-15.7623*V1760+0.00202406*AA1760-0.000740146*E1760-0.00963493*(I1760*N1760)</f>
        <v>9094.06440450404</v>
      </c>
      <c r="AM1760" s="30" t="n">
        <f aca="false">5205.907083+122.0638992*I1760+13.609808*(N1760/1000)-1.245906883*AD1760+0.7746840854*AE1760-134.2474226*AC1760-1547.125689*IF(AND(B1760&gt;=DATE(2020,3,20),B1760&lt;=DATE(2020,6,26)),1,0)</f>
        <v>9537.14519385282</v>
      </c>
      <c r="AN1760" s="30" t="n">
        <f aca="false">IF(ISNUMBER(C1761),C1761,AN1761)-0.8328750492*(AD1762-AD1761)+3.274150872*(AE1762-AE1761)+0.7954612886*((IF(ISNUMBER(C1761),C1761,AN1761)-IF(ISNUMBER(C1760),C1760,AN1760))-(-0.8328750492*(AD1761-AD1760)+3.274150872*(AE1761-AE1760)))-1.394571582*AO1761+0.4181414112*AO1760</f>
        <v>9401.54229335846</v>
      </c>
      <c r="AP1760" s="31" t="n">
        <f aca="false">AQ1760+AR1759+'ARIMAX(1,1,1) Model'!$C$19*(AR1759-AR1758)+'ARIMAX(1,1,1) Model'!$C$20*AS1759</f>
        <v>8841.21740463686</v>
      </c>
      <c r="AQ1760" s="31" t="n">
        <f aca="false">'ARIMAX(1,1,1) Model'!$C$6*I1760+'ARIMAX(1,1,1) Model'!$C$7*N1760/1000+'ARIMAX(1,1,1) Model'!$C$8*AD1760+'ARIMAX(1,1,1) Model'!$C$9*AE1760+'ARIMAX(1,1,1) Model'!$C$10*AC1760+'ARIMAX(1,1,1) Model'!$C$11*IF(AND(B1760&gt;='ARIMAX(1,1,1) Model'!$C$25,B1760&lt;='ARIMAX(1,1,1) Model'!$C$26),1,0)+'ARIMAX(1,1,1) Model'!$C$12*E1760/1000+'ARIMAX(1,1,1) Model'!$C$13*V1760+'ARIMAX(1,1,1) Model'!$C$14*A1760+'ARIMAX(1,1,1) Model'!$C$15*SIN(2*PI()*A1760/'ARIMAX(1,1,1) Model'!$C$24)+'ARIMAX(1,1,1) Model'!$C$16*COS(2*PI()*A1760/'ARIMAX(1,1,1) Model'!$C$24)+'ARIMAX(1,1,1) Model'!$C$17*SIN(4*PI()*A1760/'ARIMAX(1,1,1) Model'!$C$24)+'ARIMAX(1,1,1) Model'!$C$18*COS(4*PI()*A1760/'ARIMAX(1,1,1) Model'!$C$24)</f>
        <v>2852.61931227667</v>
      </c>
      <c r="AR1760" s="31" t="n">
        <f aca="false">IF(ISNUMBER(C1760),C1760,AP1760)-AQ1760</f>
        <v>5985.38068772333</v>
      </c>
      <c r="AS1760" s="31" t="n">
        <f aca="false">IF(ISNUMBER(C1760),C1760-AP1760,0)</f>
        <v>-3.21740463686365</v>
      </c>
      <c r="AT1760" s="32"/>
      <c r="AU1760" s="33"/>
      <c r="AV1760" s="33"/>
      <c r="AW1760" s="31"/>
      <c r="AX1760" s="31"/>
    </row>
    <row r="1761" customFormat="false" ht="16.5" hidden="false" customHeight="true" outlineLevel="0" collapsed="false">
      <c r="A1761" s="23" t="n">
        <v>1760</v>
      </c>
      <c r="B1761" s="24" t="n">
        <v>45590</v>
      </c>
      <c r="C1761" s="34" t="n">
        <v>9159</v>
      </c>
      <c r="D1761" s="25" t="n">
        <v>5824.116</v>
      </c>
      <c r="E1761" s="25" t="n">
        <v>227000</v>
      </c>
      <c r="F1761" s="25" t="n">
        <v>2553194</v>
      </c>
      <c r="G1761" s="25" t="n">
        <v>71.594</v>
      </c>
      <c r="H1761" s="25" t="n">
        <v>74.69</v>
      </c>
      <c r="I1761" s="25" t="n">
        <v>3.144</v>
      </c>
      <c r="J1761" s="25" t="n">
        <v>29147.044</v>
      </c>
      <c r="K1761" s="25" t="n">
        <v>626352</v>
      </c>
      <c r="L1761" s="25" t="n">
        <v>586</v>
      </c>
      <c r="M1761" s="25" t="n">
        <v>16.341</v>
      </c>
      <c r="N1761" s="25" t="n">
        <v>293332</v>
      </c>
      <c r="O1761" s="25" t="n">
        <v>20001.3</v>
      </c>
      <c r="P1761" s="25" t="n">
        <v>5026363</v>
      </c>
      <c r="Q1761" s="25" t="n">
        <v>1390000</v>
      </c>
      <c r="R1761" s="25" t="n">
        <v>11655</v>
      </c>
      <c r="S1761" s="25" t="n">
        <v>17.796</v>
      </c>
      <c r="T1761" s="25" t="n">
        <v>165.4</v>
      </c>
      <c r="U1761" s="25" t="n">
        <v>11</v>
      </c>
      <c r="V1761" s="25" t="n">
        <v>92.4</v>
      </c>
      <c r="W1761" s="25" t="n">
        <v>123.86665</v>
      </c>
      <c r="X1761" s="25" t="n">
        <v>3.84615384615385</v>
      </c>
      <c r="Y1761" s="25" t="n">
        <v>3</v>
      </c>
      <c r="Z1761" s="25" t="n">
        <v>85.1910018920898</v>
      </c>
      <c r="AA1761" s="25" t="n">
        <v>337087</v>
      </c>
      <c r="AB1761" s="26" t="n">
        <v>27.62</v>
      </c>
      <c r="AC1761" s="27" t="n">
        <v>0</v>
      </c>
      <c r="AD1761" s="28" t="n">
        <v>22</v>
      </c>
      <c r="AE1761" s="28" t="n">
        <v>15.8</v>
      </c>
      <c r="AF1761" s="27"/>
      <c r="AG1761" s="29" t="n">
        <f aca="false">6753.47943187+0.36116788*I1761+0.01252571*N1761-22.85359542*V1761+0.00407811*AA1761-0.00067349*E1761</f>
        <v>9538.92992816672</v>
      </c>
      <c r="AH1761" s="29" t="n">
        <f aca="false">A1761*'Simple Linear Regression'!$B$18+'Simple Linear Regression'!$B$17</f>
        <v>9386.68161461175</v>
      </c>
      <c r="AI1761" s="29" t="n">
        <f aca="false">7491.3971+0.0137554*N1761-0.00058829*E1761-34.3283*V1761+0.30565*L1761+54.6031*M1761</f>
        <v>9292.1994999</v>
      </c>
      <c r="AJ1761" s="29" t="n">
        <f aca="false">7491.3971-0.00058829*E1761+0.30565*L1761+54.6031*M1761+0.0137554*N1761-34.3283*V1761</f>
        <v>9292.1994999</v>
      </c>
      <c r="AK1761" s="30" t="n">
        <f aca="false">11611.58410651-152.38769329*I1035+0.00324611*N1035-2.92151591*V1035-0.00770426*AA1035-0.00077781*E1035</f>
        <v>9023.64920764696</v>
      </c>
      <c r="AL1761" s="29" t="n">
        <f aca="false">2192.59+2373.87*I1761+0.0316653*N1761-15.7623*V1761+0.00202406*AA1761-0.000740146*E1761-0.00963493*(I1761*N1761)</f>
        <v>9116.64025724656</v>
      </c>
      <c r="AM1761" s="30" t="n">
        <f aca="false">5205.907083+122.0638992*I1761+13.609808*(N1761/1000)-1.245906883*AD1761+0.7746840854*AE1761-134.2474226*AC1761-1547.125689*IF(AND(B1761&gt;=DATE(2020,3,20),B1761&lt;=DATE(2020,6,26)),1,0)</f>
        <v>9566.69823946412</v>
      </c>
      <c r="AN1761" s="30" t="n">
        <f aca="false">IF(ISNUMBER(C1762),C1762,AN1762)-0.8328750492*(AD1763-AD1762)+3.274150872*(AE1763-AE1762)+0.7954612886*((IF(ISNUMBER(C1762),C1762,AN1762)-IF(ISNUMBER(C1761),C1761,AN1761))-(-0.8328750492*(AD1762-AD1761)+3.274150872*(AE1762-AE1761)))-1.394571582*AO1762+0.4181414112*AO1761</f>
        <v>8539.74047750167</v>
      </c>
      <c r="AP1761" s="31" t="n">
        <f aca="false">AQ1761+AR1760+'ARIMAX(1,1,1) Model'!$C$19*(AR1760-AR1759)+'ARIMAX(1,1,1) Model'!$C$20*AS1760</f>
        <v>8868.13468205564</v>
      </c>
      <c r="AQ1761" s="31" t="n">
        <f aca="false">'ARIMAX(1,1,1) Model'!$C$6*I1761+'ARIMAX(1,1,1) Model'!$C$7*N1761/1000+'ARIMAX(1,1,1) Model'!$C$8*AD1761+'ARIMAX(1,1,1) Model'!$C$9*AE1761+'ARIMAX(1,1,1) Model'!$C$10*AC1761+'ARIMAX(1,1,1) Model'!$C$11*IF(AND(B1761&gt;='ARIMAX(1,1,1) Model'!$C$25,B1761&lt;='ARIMAX(1,1,1) Model'!$C$26),1,0)+'ARIMAX(1,1,1) Model'!$C$12*E1761/1000+'ARIMAX(1,1,1) Model'!$C$13*V1761+'ARIMAX(1,1,1) Model'!$C$14*A1761+'ARIMAX(1,1,1) Model'!$C$15*SIN(2*PI()*A1761/'ARIMAX(1,1,1) Model'!$C$24)+'ARIMAX(1,1,1) Model'!$C$16*COS(2*PI()*A1761/'ARIMAX(1,1,1) Model'!$C$24)+'ARIMAX(1,1,1) Model'!$C$17*SIN(4*PI()*A1761/'ARIMAX(1,1,1) Model'!$C$24)+'ARIMAX(1,1,1) Model'!$C$18*COS(4*PI()*A1761/'ARIMAX(1,1,1) Model'!$C$24)</f>
        <v>2856.09219061825</v>
      </c>
      <c r="AR1761" s="31" t="n">
        <f aca="false">IF(ISNUMBER(C1761),C1761,AP1761)-AQ1761</f>
        <v>6302.90780938175</v>
      </c>
      <c r="AS1761" s="31" t="n">
        <f aca="false">IF(ISNUMBER(C1761),C1761-AP1761,0)</f>
        <v>290.865317944357</v>
      </c>
      <c r="AT1761" s="32"/>
      <c r="AU1761" s="33"/>
      <c r="AV1761" s="33"/>
      <c r="AW1761" s="31"/>
      <c r="AX1761" s="31"/>
    </row>
    <row r="1762" customFormat="false" ht="16.5" hidden="false" customHeight="true" outlineLevel="0" collapsed="false">
      <c r="A1762" s="23" t="n">
        <v>1761</v>
      </c>
      <c r="B1762" s="24" t="n">
        <v>45597</v>
      </c>
      <c r="C1762" s="34" t="n">
        <v>8828</v>
      </c>
      <c r="D1762" s="25" t="n">
        <v>5780.872</v>
      </c>
      <c r="E1762" s="25" t="n">
        <v>219000</v>
      </c>
      <c r="F1762" s="25" t="n">
        <v>2335853</v>
      </c>
      <c r="G1762" s="25" t="n">
        <v>68.686</v>
      </c>
      <c r="H1762" s="25" t="n">
        <v>72.61</v>
      </c>
      <c r="I1762" s="25" t="n">
        <v>3.097</v>
      </c>
      <c r="J1762" s="25" t="n">
        <v>29147.044</v>
      </c>
      <c r="K1762" s="25" t="n">
        <v>626352</v>
      </c>
      <c r="L1762" s="25" t="n">
        <v>586</v>
      </c>
      <c r="M1762" s="25" t="n">
        <v>16.341</v>
      </c>
      <c r="N1762" s="25" t="n">
        <v>293332</v>
      </c>
      <c r="O1762" s="25" t="n">
        <v>20001.3</v>
      </c>
      <c r="P1762" s="25" t="n">
        <v>5026363</v>
      </c>
      <c r="Q1762" s="25" t="n">
        <v>1390000</v>
      </c>
      <c r="R1762" s="25" t="n">
        <v>11655</v>
      </c>
      <c r="S1762" s="25" t="n">
        <v>17.796</v>
      </c>
      <c r="T1762" s="25" t="n">
        <v>165.4</v>
      </c>
      <c r="U1762" s="25" t="n">
        <v>11</v>
      </c>
      <c r="V1762" s="25" t="n">
        <v>92.4</v>
      </c>
      <c r="W1762" s="25" t="n">
        <v>124.54054</v>
      </c>
      <c r="X1762" s="25" t="n">
        <v>3.84615384615385</v>
      </c>
      <c r="Y1762" s="25" t="n">
        <v>3</v>
      </c>
      <c r="Z1762" s="25" t="n">
        <v>85.1910018920898</v>
      </c>
      <c r="AA1762" s="25" t="n">
        <v>337087</v>
      </c>
      <c r="AB1762" s="26" t="n">
        <v>27.62</v>
      </c>
      <c r="AC1762" s="27" t="n">
        <v>0</v>
      </c>
      <c r="AD1762" s="28" t="n">
        <v>31.3</v>
      </c>
      <c r="AE1762" s="28" t="n">
        <v>21.6</v>
      </c>
      <c r="AF1762" s="27"/>
      <c r="AG1762" s="29" t="n">
        <f aca="false">6753.47943187+0.36116788*I1762+0.01252571*N1762-22.85359542*V1762+0.00407811*AA1762-0.00067349*E1762</f>
        <v>9544.30087327636</v>
      </c>
      <c r="AH1762" s="29" t="n">
        <f aca="false">A1762*'Simple Linear Regression'!$B$18+'Simple Linear Regression'!$B$17</f>
        <v>9387.53465169565</v>
      </c>
      <c r="AI1762" s="29" t="n">
        <f aca="false">7491.3971+0.0137554*N1762-0.00058829*E1762-34.3283*V1762+0.30565*L1762+54.6031*M1762</f>
        <v>9296.9058199</v>
      </c>
      <c r="AJ1762" s="29" t="n">
        <f aca="false">7491.3971-0.00058829*E1762+0.30565*L1762+54.6031*M1762+0.0137554*N1762-34.3283*V1762</f>
        <v>9296.9058199</v>
      </c>
      <c r="AK1762" s="30" t="n">
        <f aca="false">11611.58410651-152.38769329*I1036+0.00324611*N1036-2.92151591*V1036-0.00770426*AA1036-0.00077781*E1036</f>
        <v>9007.25171151276</v>
      </c>
      <c r="AL1762" s="29" t="n">
        <f aca="false">2192.59+2373.87*I1762+0.0316653*N1762-15.7623*V1762+0.00202406*AA1762-0.000740146*E1762-0.00963493*(I1762*N1762)</f>
        <v>9143.82249972428</v>
      </c>
      <c r="AM1762" s="30" t="n">
        <f aca="false">5205.907083+122.0638992*I1762+13.609808*(N1762/1000)-1.245906883*AD1762+0.7746840854*AE1762-134.2474226*AC1762-1547.125689*IF(AND(B1762&gt;=DATE(2020,3,20),B1762&lt;=DATE(2020,6,26)),1,0)</f>
        <v>9553.86746988514</v>
      </c>
      <c r="AN1762" s="30" t="n">
        <f aca="false">IF(ISNUMBER(C1763),C1763,AN1763)-0.8328750492*(AD1764-AD1763)+3.274150872*(AE1764-AE1763)+0.7954612886*((IF(ISNUMBER(C1763),C1763,AN1763)-IF(ISNUMBER(C1762),C1762,AN1762))-(-0.8328750492*(AD1763-AD1762)+3.274150872*(AE1763-AE1762)))-1.394571582*AO1763+0.4181414112*AO1762</f>
        <v>9773.51771841569</v>
      </c>
      <c r="AP1762" s="31" t="n">
        <f aca="false">AQ1762+AR1761+'ARIMAX(1,1,1) Model'!$C$19*(AR1761-AR1760)+'ARIMAX(1,1,1) Model'!$C$20*AS1761</f>
        <v>8958.97242758606</v>
      </c>
      <c r="AQ1762" s="31" t="n">
        <f aca="false">'ARIMAX(1,1,1) Model'!$C$6*I1762+'ARIMAX(1,1,1) Model'!$C$7*N1762/1000+'ARIMAX(1,1,1) Model'!$C$8*AD1762+'ARIMAX(1,1,1) Model'!$C$9*AE1762+'ARIMAX(1,1,1) Model'!$C$10*AC1762+'ARIMAX(1,1,1) Model'!$C$11*IF(AND(B1762&gt;='ARIMAX(1,1,1) Model'!$C$25,B1762&lt;='ARIMAX(1,1,1) Model'!$C$26),1,0)+'ARIMAX(1,1,1) Model'!$C$12*E1762/1000+'ARIMAX(1,1,1) Model'!$C$13*V1762+'ARIMAX(1,1,1) Model'!$C$14*A1762+'ARIMAX(1,1,1) Model'!$C$15*SIN(2*PI()*A1762/'ARIMAX(1,1,1) Model'!$C$24)+'ARIMAX(1,1,1) Model'!$C$16*COS(2*PI()*A1762/'ARIMAX(1,1,1) Model'!$C$24)+'ARIMAX(1,1,1) Model'!$C$17*SIN(4*PI()*A1762/'ARIMAX(1,1,1) Model'!$C$24)+'ARIMAX(1,1,1) Model'!$C$18*COS(4*PI()*A1762/'ARIMAX(1,1,1) Model'!$C$24)</f>
        <v>2886.89874610347</v>
      </c>
      <c r="AR1762" s="31" t="n">
        <f aca="false">IF(ISNUMBER(C1762),C1762,AP1762)-AQ1762</f>
        <v>5941.10125389653</v>
      </c>
      <c r="AS1762" s="31" t="n">
        <f aca="false">IF(ISNUMBER(C1762),C1762-AP1762,0)</f>
        <v>-130.972427586061</v>
      </c>
      <c r="AT1762" s="32"/>
      <c r="AU1762" s="33"/>
      <c r="AV1762" s="33"/>
      <c r="AW1762" s="31"/>
      <c r="AX1762" s="31"/>
    </row>
    <row r="1763" customFormat="false" ht="16.5" hidden="false" customHeight="true" outlineLevel="0" collapsed="false">
      <c r="A1763" s="23" t="n">
        <v>1762</v>
      </c>
      <c r="B1763" s="24" t="n">
        <v>45604</v>
      </c>
      <c r="C1763" s="34" t="n">
        <v>9383</v>
      </c>
      <c r="D1763" s="25" t="n">
        <v>5878.626</v>
      </c>
      <c r="E1763" s="25" t="n">
        <v>221000</v>
      </c>
      <c r="F1763" s="25" t="n">
        <v>2332091.28571429</v>
      </c>
      <c r="G1763" s="25" t="n">
        <v>71.89</v>
      </c>
      <c r="H1763" s="25" t="n">
        <v>75.632</v>
      </c>
      <c r="I1763" s="25" t="n">
        <v>3.069</v>
      </c>
      <c r="J1763" s="25" t="n">
        <v>29511.664</v>
      </c>
      <c r="K1763" s="25" t="n">
        <v>626352</v>
      </c>
      <c r="L1763" s="25" t="n">
        <v>587</v>
      </c>
      <c r="M1763" s="25" t="n">
        <v>16.341</v>
      </c>
      <c r="N1763" s="25" t="n">
        <v>293332</v>
      </c>
      <c r="O1763" s="25" t="n">
        <v>20147.6</v>
      </c>
      <c r="P1763" s="25" t="n">
        <v>5026363</v>
      </c>
      <c r="Q1763" s="25" t="n">
        <v>1390000</v>
      </c>
      <c r="R1763" s="25" t="n">
        <v>11655</v>
      </c>
      <c r="S1763" s="25" t="n">
        <v>17.796</v>
      </c>
      <c r="T1763" s="25" t="n">
        <v>166.8</v>
      </c>
      <c r="U1763" s="25" t="n">
        <v>11</v>
      </c>
      <c r="V1763" s="25" t="n">
        <v>94</v>
      </c>
      <c r="W1763" s="25" t="n">
        <v>124.8181</v>
      </c>
      <c r="X1763" s="25" t="n">
        <v>3.84615384615385</v>
      </c>
      <c r="Y1763" s="25" t="n">
        <v>3</v>
      </c>
      <c r="Z1763" s="25" t="n">
        <v>85.1910018920898</v>
      </c>
      <c r="AA1763" s="25" t="n">
        <v>337087</v>
      </c>
      <c r="AB1763" s="26" t="n">
        <v>26.4</v>
      </c>
      <c r="AC1763" s="27" t="n">
        <v>0</v>
      </c>
      <c r="AD1763" s="28" t="n">
        <v>35.2</v>
      </c>
      <c r="AE1763" s="28" t="n">
        <v>17.7</v>
      </c>
      <c r="AF1763" s="27"/>
      <c r="AG1763" s="29" t="n">
        <f aca="false">6753.47943187+0.36116788*I1763+0.01252571*N1763-22.85359542*V1763+0.00407811*AA1763-0.00067349*E1763</f>
        <v>9506.37802790372</v>
      </c>
      <c r="AH1763" s="29" t="n">
        <f aca="false">A1763*'Simple Linear Regression'!$B$18+'Simple Linear Regression'!$B$17</f>
        <v>9388.38768877955</v>
      </c>
      <c r="AI1763" s="29" t="n">
        <f aca="false">7491.3971+0.0137554*N1763-0.00058829*E1763-34.3283*V1763+0.30565*L1763+54.6031*M1763</f>
        <v>9241.1096099</v>
      </c>
      <c r="AJ1763" s="29" t="n">
        <f aca="false">7491.3971-0.00058829*E1763+0.30565*L1763+54.6031*M1763+0.0137554*N1763-34.3283*V1763</f>
        <v>9241.1096099</v>
      </c>
      <c r="AK1763" s="30" t="n">
        <f aca="false">11611.58410651-152.38769329*I1037+0.00324611*N1037-2.92151591*V1037-0.00770426*AA1037-0.00077781*E1037</f>
        <v>9002.41534816318</v>
      </c>
      <c r="AL1763" s="29" t="n">
        <f aca="false">2192.59+2373.87*I1763+0.0316653*N1763-15.7623*V1763+0.00202406*AA1763-0.000740146*E1763-0.00963493*(I1763*N1763)</f>
        <v>9129.78869975356</v>
      </c>
      <c r="AM1763" s="30" t="n">
        <f aca="false">5205.907083+122.0638992*I1763+13.609808*(N1763/1000)-1.245906883*AD1763+0.7746840854*AE1763-134.2474226*AC1763-1547.125689*IF(AND(B1763&gt;=DATE(2020,3,20),B1763&lt;=DATE(2020,6,26)),1,0)</f>
        <v>9542.56937593078</v>
      </c>
      <c r="AN1763" s="30" t="n">
        <f aca="false">IF(ISNUMBER(C1764),C1764,AN1764)-0.8328750492*(AD1765-AD1764)+3.274150872*(AE1765-AE1764)+0.7954612886*((IF(ISNUMBER(C1764),C1764,AN1764)-IF(ISNUMBER(C1763),C1763,AN1763))-(-0.8328750492*(AD1764-AD1763)+3.274150872*(AE1764-AE1763)))-1.394571582*AO1764+0.4181414112*AO1763</f>
        <v>7686.12321463649</v>
      </c>
      <c r="AP1763" s="31" t="n">
        <f aca="false">AQ1763+AR1762+'ARIMAX(1,1,1) Model'!$C$19*(AR1762-AR1761)+'ARIMAX(1,1,1) Model'!$C$20*AS1762</f>
        <v>8919.03535568315</v>
      </c>
      <c r="AQ1763" s="31" t="n">
        <f aca="false">'ARIMAX(1,1,1) Model'!$C$6*I1763+'ARIMAX(1,1,1) Model'!$C$7*N1763/1000+'ARIMAX(1,1,1) Model'!$C$8*AD1763+'ARIMAX(1,1,1) Model'!$C$9*AE1763+'ARIMAX(1,1,1) Model'!$C$10*AC1763+'ARIMAX(1,1,1) Model'!$C$11*IF(AND(B1763&gt;='ARIMAX(1,1,1) Model'!$C$25,B1763&lt;='ARIMAX(1,1,1) Model'!$C$26),1,0)+'ARIMAX(1,1,1) Model'!$C$12*E1763/1000+'ARIMAX(1,1,1) Model'!$C$13*V1763+'ARIMAX(1,1,1) Model'!$C$14*A1763+'ARIMAX(1,1,1) Model'!$C$15*SIN(2*PI()*A1763/'ARIMAX(1,1,1) Model'!$C$24)+'ARIMAX(1,1,1) Model'!$C$16*COS(2*PI()*A1763/'ARIMAX(1,1,1) Model'!$C$24)+'ARIMAX(1,1,1) Model'!$C$17*SIN(4*PI()*A1763/'ARIMAX(1,1,1) Model'!$C$24)+'ARIMAX(1,1,1) Model'!$C$18*COS(4*PI()*A1763/'ARIMAX(1,1,1) Model'!$C$24)</f>
        <v>2895.33557044597</v>
      </c>
      <c r="AR1763" s="31" t="n">
        <f aca="false">IF(ISNUMBER(C1763),C1763,AP1763)-AQ1763</f>
        <v>6487.66442955403</v>
      </c>
      <c r="AS1763" s="31" t="n">
        <f aca="false">IF(ISNUMBER(C1763),C1763-AP1763,0)</f>
        <v>463.964644316846</v>
      </c>
      <c r="AT1763" s="32"/>
      <c r="AU1763" s="33"/>
      <c r="AV1763" s="33"/>
      <c r="AW1763" s="31"/>
      <c r="AX1763" s="31"/>
    </row>
    <row r="1764" customFormat="false" ht="16.5" hidden="false" customHeight="true" outlineLevel="0" collapsed="false">
      <c r="A1764" s="23" t="n">
        <v>1763</v>
      </c>
      <c r="B1764" s="24" t="n">
        <v>45611</v>
      </c>
      <c r="C1764" s="34" t="n">
        <v>8419</v>
      </c>
      <c r="D1764" s="25" t="n">
        <v>5958.102</v>
      </c>
      <c r="E1764" s="25" t="n">
        <v>218000</v>
      </c>
      <c r="F1764" s="25" t="n">
        <v>2406221.28571429</v>
      </c>
      <c r="G1764" s="25" t="n">
        <v>68.3775</v>
      </c>
      <c r="H1764" s="25" t="n">
        <v>72.89</v>
      </c>
      <c r="I1764" s="25" t="n">
        <v>3.052</v>
      </c>
      <c r="J1764" s="25" t="n">
        <v>29511.664</v>
      </c>
      <c r="K1764" s="25" t="n">
        <v>630440</v>
      </c>
      <c r="L1764" s="25" t="n">
        <v>587</v>
      </c>
      <c r="M1764" s="25" t="n">
        <v>16.341</v>
      </c>
      <c r="N1764" s="25" t="n">
        <v>274144</v>
      </c>
      <c r="O1764" s="25" t="n">
        <v>20147.6</v>
      </c>
      <c r="P1764" s="25" t="n">
        <v>5026363</v>
      </c>
      <c r="Q1764" s="25" t="n">
        <v>1390000</v>
      </c>
      <c r="R1764" s="25" t="n">
        <v>11655</v>
      </c>
      <c r="S1764" s="25" t="n">
        <v>17.796</v>
      </c>
      <c r="T1764" s="25" t="n">
        <v>166.8</v>
      </c>
      <c r="U1764" s="25" t="n">
        <v>11</v>
      </c>
      <c r="V1764" s="25" t="n">
        <v>94</v>
      </c>
      <c r="W1764" s="25" t="n">
        <v>125.04062</v>
      </c>
      <c r="X1764" s="25" t="n">
        <v>3.84615384615385</v>
      </c>
      <c r="Y1764" s="25" t="n">
        <v>3</v>
      </c>
      <c r="Z1764" s="25" t="n">
        <v>85.1910018920898</v>
      </c>
      <c r="AA1764" s="25" t="n">
        <v>337087</v>
      </c>
      <c r="AB1764" s="26" t="n">
        <v>26.4</v>
      </c>
      <c r="AC1764" s="27" t="n">
        <v>0</v>
      </c>
      <c r="AD1764" s="28" t="n">
        <v>65.3</v>
      </c>
      <c r="AE1764" s="28" t="n">
        <v>5.9</v>
      </c>
      <c r="AF1764" s="27"/>
      <c r="AG1764" s="29" t="n">
        <f aca="false">6753.47943187+0.36116788*I1764+0.01252571*N1764-22.85359542*V1764+0.00407811*AA1764-0.00067349*E1764</f>
        <v>9268.04903456976</v>
      </c>
      <c r="AH1764" s="29" t="n">
        <f aca="false">A1764*'Simple Linear Regression'!$B$18+'Simple Linear Regression'!$B$17</f>
        <v>9389.24072586346</v>
      </c>
      <c r="AI1764" s="29" t="n">
        <f aca="false">7491.3971+0.0137554*N1764-0.00058829*E1764-34.3283*V1764+0.30565*L1764+54.6031*M1764</f>
        <v>8978.9358647</v>
      </c>
      <c r="AJ1764" s="29" t="n">
        <f aca="false">7491.3971-0.00058829*E1764+0.30565*L1764+54.6031*M1764+0.0137554*N1764-34.3283*V1764</f>
        <v>8978.9358647</v>
      </c>
      <c r="AK1764" s="30" t="n">
        <f aca="false">11611.58410651-152.38769329*I1038+0.00324611*N1038-2.92151591*V1038-0.00770426*AA1038-0.00077781*E1038</f>
        <v>9039.4179353408</v>
      </c>
      <c r="AL1764" s="29" t="n">
        <f aca="false">2192.59+2373.87*I1764+0.0316653*N1764-15.7623*V1764+0.00202406*AA1764-0.000740146*E1764-0.00963493*(I1764*N1764)</f>
        <v>9096.34414966416</v>
      </c>
      <c r="AM1764" s="30" t="n">
        <f aca="false">5205.907083+122.0638992*I1764+13.609808*(N1764/1000)-1.245906883*AD1764+0.7746840854*AE1764-134.2474226*AC1764-1547.125689*IF(AND(B1764&gt;=DATE(2020,3,20),B1764&lt;=DATE(2020,6,26)),1,0)</f>
        <v>9232.70622435436</v>
      </c>
      <c r="AN1764" s="30" t="n">
        <f aca="false">IF(ISNUMBER(C1765),C1765,AN1765)-0.8328750492*(AD1766-AD1765)+3.274150872*(AE1766-AE1765)+0.7954612886*((IF(ISNUMBER(C1765),C1765,AN1765)-IF(ISNUMBER(C1764),C1764,AN1764))-(-0.8328750492*(AD1765-AD1764)+3.274150872*(AE1765-AE1764)))-1.394571582*AO1765+0.4181414112*AO1764</f>
        <v>8560.35630557933</v>
      </c>
      <c r="AP1764" s="31" t="n">
        <f aca="false">AQ1764+AR1763+'ARIMAX(1,1,1) Model'!$C$19*(AR1763-AR1762)+'ARIMAX(1,1,1) Model'!$C$20*AS1763</f>
        <v>8975.69080934649</v>
      </c>
      <c r="AQ1764" s="31" t="n">
        <f aca="false">'ARIMAX(1,1,1) Model'!$C$6*I1764+'ARIMAX(1,1,1) Model'!$C$7*N1764/1000+'ARIMAX(1,1,1) Model'!$C$8*AD1764+'ARIMAX(1,1,1) Model'!$C$9*AE1764+'ARIMAX(1,1,1) Model'!$C$10*AC1764+'ARIMAX(1,1,1) Model'!$C$11*IF(AND(B1764&gt;='ARIMAX(1,1,1) Model'!$C$25,B1764&lt;='ARIMAX(1,1,1) Model'!$C$26),1,0)+'ARIMAX(1,1,1) Model'!$C$12*E1764/1000+'ARIMAX(1,1,1) Model'!$C$13*V1764+'ARIMAX(1,1,1) Model'!$C$14*A1764+'ARIMAX(1,1,1) Model'!$C$15*SIN(2*PI()*A1764/'ARIMAX(1,1,1) Model'!$C$24)+'ARIMAX(1,1,1) Model'!$C$16*COS(2*PI()*A1764/'ARIMAX(1,1,1) Model'!$C$24)+'ARIMAX(1,1,1) Model'!$C$17*SIN(4*PI()*A1764/'ARIMAX(1,1,1) Model'!$C$24)+'ARIMAX(1,1,1) Model'!$C$18*COS(4*PI()*A1764/'ARIMAX(1,1,1) Model'!$C$24)</f>
        <v>2852.32609036142</v>
      </c>
      <c r="AR1764" s="31" t="n">
        <f aca="false">IF(ISNUMBER(C1764),C1764,AP1764)-AQ1764</f>
        <v>5566.67390963858</v>
      </c>
      <c r="AS1764" s="31" t="n">
        <f aca="false">IF(ISNUMBER(C1764),C1764-AP1764,0)</f>
        <v>-556.690809346494</v>
      </c>
      <c r="AT1764" s="32"/>
      <c r="AU1764" s="33"/>
      <c r="AV1764" s="33"/>
      <c r="AW1764" s="31"/>
      <c r="AX1764" s="31"/>
    </row>
    <row r="1765" customFormat="false" ht="16.5" hidden="false" customHeight="true" outlineLevel="0" collapsed="false">
      <c r="A1765" s="23" t="n">
        <v>1764</v>
      </c>
      <c r="B1765" s="24" t="n">
        <v>45618</v>
      </c>
      <c r="C1765" s="34" t="n">
        <v>8506</v>
      </c>
      <c r="D1765" s="25" t="n">
        <v>5929.152</v>
      </c>
      <c r="E1765" s="25" t="n">
        <v>216000</v>
      </c>
      <c r="F1765" s="25" t="n">
        <v>2332913.14285714</v>
      </c>
      <c r="G1765" s="25" t="n">
        <v>70.106</v>
      </c>
      <c r="H1765" s="25" t="n">
        <v>74.838</v>
      </c>
      <c r="I1765" s="25" t="n">
        <v>3.046</v>
      </c>
      <c r="J1765" s="25" t="n">
        <v>29511.664</v>
      </c>
      <c r="K1765" s="25" t="n">
        <v>630440</v>
      </c>
      <c r="L1765" s="25" t="n">
        <v>587</v>
      </c>
      <c r="M1765" s="25" t="n">
        <v>16.493</v>
      </c>
      <c r="N1765" s="25" t="n">
        <v>274144</v>
      </c>
      <c r="O1765" s="25" t="n">
        <v>20147.6</v>
      </c>
      <c r="P1765" s="25" t="n">
        <v>5026363</v>
      </c>
      <c r="Q1765" s="25" t="n">
        <v>1390000</v>
      </c>
      <c r="R1765" s="25" t="n">
        <v>11655</v>
      </c>
      <c r="S1765" s="25" t="n">
        <v>17.943</v>
      </c>
      <c r="T1765" s="25" t="n">
        <v>166.8</v>
      </c>
      <c r="U1765" s="25" t="n">
        <v>11</v>
      </c>
      <c r="V1765" s="25" t="n">
        <v>94</v>
      </c>
      <c r="W1765" s="25" t="n">
        <v>126.904925</v>
      </c>
      <c r="X1765" s="25" t="n">
        <v>3.84615384615385</v>
      </c>
      <c r="Y1765" s="25" t="n">
        <v>2.8655481338501</v>
      </c>
      <c r="Z1765" s="25" t="n">
        <v>85.1910018920898</v>
      </c>
      <c r="AA1765" s="25" t="n">
        <v>337087</v>
      </c>
      <c r="AB1765" s="26" t="n">
        <v>26.4</v>
      </c>
      <c r="AC1765" s="27" t="n">
        <v>0</v>
      </c>
      <c r="AD1765" s="28" t="n">
        <v>78.7</v>
      </c>
      <c r="AE1765" s="28" t="n">
        <v>4.2</v>
      </c>
      <c r="AF1765" s="27"/>
      <c r="AG1765" s="29" t="n">
        <f aca="false">6753.47943187+0.36116788*I1765+0.01252571*N1765-22.85359542*V1765+0.00407811*AA1765-0.00067349*E1765</f>
        <v>9269.39384756248</v>
      </c>
      <c r="AH1765" s="29" t="n">
        <f aca="false">A1765*'Simple Linear Regression'!$B$18+'Simple Linear Regression'!$B$17</f>
        <v>9390.09376294736</v>
      </c>
      <c r="AI1765" s="29" t="n">
        <f aca="false">7491.3971+0.0137554*N1765-0.00058829*E1765-34.3283*V1765+0.30565*L1765+54.6031*M1765</f>
        <v>8988.4121159</v>
      </c>
      <c r="AJ1765" s="29" t="n">
        <f aca="false">7491.3971-0.00058829*E1765+0.30565*L1765+54.6031*M1765+0.0137554*N1765-34.3283*V1765</f>
        <v>8988.4121159</v>
      </c>
      <c r="AK1765" s="30" t="n">
        <f aca="false">11611.58410651-152.38769329*I1039+0.00324611*N1039-2.92151591*V1039-0.00770426*AA1039-0.00077781*E1039</f>
        <v>9039.89096995422</v>
      </c>
      <c r="AL1765" s="29" t="n">
        <f aca="false">2192.59+2373.87*I1765+0.0316653*N1765-15.7623*V1765+0.00202406*AA1765-0.000740146*E1765-0.00963493*(I1765*N1765)</f>
        <v>9099.42937116368</v>
      </c>
      <c r="AM1765" s="30" t="n">
        <f aca="false">5205.907083+122.0638992*I1765+13.609808*(N1765/1000)-1.245906883*AD1765+0.7746840854*AE1765-134.2474226*AC1765-1547.125689*IF(AND(B1765&gt;=DATE(2020,3,20),B1765&lt;=DATE(2020,6,26)),1,0)</f>
        <v>9213.96172578178</v>
      </c>
      <c r="AN1765" s="30" t="n">
        <f aca="false">IF(ISNUMBER(C1766),C1766,AN1766)-0.8328750492*(AD1767-AD1766)+3.274150872*(AE1767-AE1766)+0.7954612886*((IF(ISNUMBER(C1766),C1766,AN1766)-IF(ISNUMBER(C1765),C1765,AN1765))-(-0.8328750492*(AD1766-AD1765)+3.274150872*(AE1766-AE1765)))-1.394571582*AO1766+0.4181414112*AO1765</f>
        <v>8883.3871123339</v>
      </c>
      <c r="AP1765" s="31" t="n">
        <f aca="false">AQ1765+AR1764+'ARIMAX(1,1,1) Model'!$C$19*(AR1764-AR1763)+'ARIMAX(1,1,1) Model'!$C$20*AS1764</f>
        <v>8815.12483652131</v>
      </c>
      <c r="AQ1765" s="31" t="n">
        <f aca="false">'ARIMAX(1,1,1) Model'!$C$6*I1765+'ARIMAX(1,1,1) Model'!$C$7*N1765/1000+'ARIMAX(1,1,1) Model'!$C$8*AD1765+'ARIMAX(1,1,1) Model'!$C$9*AE1765+'ARIMAX(1,1,1) Model'!$C$10*AC1765+'ARIMAX(1,1,1) Model'!$C$11*IF(AND(B1765&gt;='ARIMAX(1,1,1) Model'!$C$25,B1765&lt;='ARIMAX(1,1,1) Model'!$C$26),1,0)+'ARIMAX(1,1,1) Model'!$C$12*E1765/1000+'ARIMAX(1,1,1) Model'!$C$13*V1765+'ARIMAX(1,1,1) Model'!$C$14*A1765+'ARIMAX(1,1,1) Model'!$C$15*SIN(2*PI()*A1765/'ARIMAX(1,1,1) Model'!$C$24)+'ARIMAX(1,1,1) Model'!$C$16*COS(2*PI()*A1765/'ARIMAX(1,1,1) Model'!$C$24)+'ARIMAX(1,1,1) Model'!$C$17*SIN(4*PI()*A1765/'ARIMAX(1,1,1) Model'!$C$24)+'ARIMAX(1,1,1) Model'!$C$18*COS(4*PI()*A1765/'ARIMAX(1,1,1) Model'!$C$24)</f>
        <v>2837.20844068484</v>
      </c>
      <c r="AR1765" s="31" t="n">
        <f aca="false">IF(ISNUMBER(C1765),C1765,AP1765)-AQ1765</f>
        <v>5668.79155931516</v>
      </c>
      <c r="AS1765" s="31" t="n">
        <f aca="false">IF(ISNUMBER(C1765),C1765-AP1765,0)</f>
        <v>-309.124836521311</v>
      </c>
      <c r="AT1765" s="32"/>
      <c r="AU1765" s="33"/>
      <c r="AV1765" s="33"/>
      <c r="AW1765" s="31"/>
      <c r="AX1765" s="31"/>
    </row>
    <row r="1766" customFormat="false" ht="16.5" hidden="false" customHeight="true" outlineLevel="0" collapsed="false">
      <c r="A1766" s="23" t="n">
        <v>1765</v>
      </c>
      <c r="B1766" s="24" t="n">
        <v>45625</v>
      </c>
      <c r="C1766" s="34" t="n">
        <v>8738</v>
      </c>
      <c r="D1766" s="25" t="n">
        <v>6010.03</v>
      </c>
      <c r="E1766" s="25" t="n">
        <v>219000</v>
      </c>
      <c r="F1766" s="25" t="n">
        <v>2430020.42857143</v>
      </c>
      <c r="G1766" s="25" t="n">
        <v>68.9375</v>
      </c>
      <c r="H1766" s="25" t="n">
        <v>74.164</v>
      </c>
      <c r="I1766" s="25" t="n">
        <v>3.044</v>
      </c>
      <c r="J1766" s="25" t="n">
        <v>29511.664</v>
      </c>
      <c r="K1766" s="25" t="n">
        <v>630440</v>
      </c>
      <c r="L1766" s="25" t="n">
        <v>587</v>
      </c>
      <c r="M1766" s="25" t="n">
        <v>16.493</v>
      </c>
      <c r="N1766" s="25" t="n">
        <v>274144</v>
      </c>
      <c r="O1766" s="25" t="n">
        <v>20147.6</v>
      </c>
      <c r="P1766" s="25" t="n">
        <v>5026363</v>
      </c>
      <c r="Q1766" s="25" t="n">
        <v>1390000</v>
      </c>
      <c r="R1766" s="25" t="n">
        <v>11655</v>
      </c>
      <c r="S1766" s="25" t="n">
        <v>17.943</v>
      </c>
      <c r="T1766" s="25" t="n">
        <v>166.8</v>
      </c>
      <c r="U1766" s="25" t="n">
        <v>11</v>
      </c>
      <c r="V1766" s="25" t="n">
        <v>94</v>
      </c>
      <c r="W1766" s="25" t="n">
        <v>126.89196</v>
      </c>
      <c r="X1766" s="25" t="n">
        <v>3.84615384615385</v>
      </c>
      <c r="Y1766" s="25" t="n">
        <v>2.8655481338501</v>
      </c>
      <c r="Z1766" s="25" t="n">
        <v>85.1910018920898</v>
      </c>
      <c r="AA1766" s="25" t="n">
        <v>337087</v>
      </c>
      <c r="AB1766" s="26" t="n">
        <v>26.4</v>
      </c>
      <c r="AC1766" s="27" t="n">
        <v>1</v>
      </c>
      <c r="AD1766" s="28" t="n">
        <v>107</v>
      </c>
      <c r="AE1766" s="28" t="n">
        <v>2.8</v>
      </c>
      <c r="AF1766" s="27"/>
      <c r="AG1766" s="29" t="n">
        <f aca="false">6753.47943187+0.36116788*I1766+0.01252571*N1766-22.85359542*V1766+0.00407811*AA1766-0.00067349*E1766</f>
        <v>9267.37265522672</v>
      </c>
      <c r="AH1766" s="29" t="n">
        <f aca="false">A1766*'Simple Linear Regression'!$B$18+'Simple Linear Regression'!$B$17</f>
        <v>9390.94680003127</v>
      </c>
      <c r="AI1766" s="29" t="n">
        <f aca="false">7491.3971+0.0137554*N1766-0.00058829*E1766-34.3283*V1766+0.30565*L1766+54.6031*M1766</f>
        <v>8986.6472459</v>
      </c>
      <c r="AJ1766" s="29" t="n">
        <f aca="false">7491.3971-0.00058829*E1766+0.30565*L1766+54.6031*M1766+0.0137554*N1766-34.3283*V1766</f>
        <v>8986.6472459</v>
      </c>
      <c r="AK1766" s="30" t="n">
        <f aca="false">11611.58410651-152.38769329*I1040+0.00324611*N1040-2.92151591*V1040-0.00770426*AA1040-0.00077781*E1040</f>
        <v>9044.78003142392</v>
      </c>
      <c r="AL1766" s="29" t="n">
        <f aca="false">2192.59+2373.87*I1766+0.0316653*N1766-15.7623*V1766+0.00202406*AA1766-0.000740146*E1766-0.00963493*(I1766*N1766)</f>
        <v>9097.74390966352</v>
      </c>
      <c r="AM1766" s="30" t="n">
        <f aca="false">5205.907083+122.0638992*I1766+13.609808*(N1766/1000)-1.245906883*AD1766+0.7746840854*AE1766-134.2474226*AC1766-1547.125689*IF(AND(B1766&gt;=DATE(2020,3,20),B1766&lt;=DATE(2020,6,26)),1,0)</f>
        <v>9043.12645287492</v>
      </c>
      <c r="AN1766" s="30" t="n">
        <f aca="false">IF(ISNUMBER(C1767),C1767,AN1767)-0.8328750492*(AD1768-AD1767)+3.274150872*(AE1768-AE1767)+0.7954612886*((IF(ISNUMBER(C1767),C1767,AN1767)-IF(ISNUMBER(C1766),C1766,AN1766))-(-0.8328750492*(AD1767-AD1766)+3.274150872*(AE1767-AE1766)))-1.394571582*AO1767+0.4181414112*AO1766</f>
        <v>8944.70532261161</v>
      </c>
      <c r="AP1766" s="31" t="n">
        <f aca="false">AQ1766+AR1765+'ARIMAX(1,1,1) Model'!$C$19*(AR1765-AR1764)+'ARIMAX(1,1,1) Model'!$C$20*AS1765</f>
        <v>8671.60906473678</v>
      </c>
      <c r="AQ1766" s="31" t="n">
        <f aca="false">'ARIMAX(1,1,1) Model'!$C$6*I1766+'ARIMAX(1,1,1) Model'!$C$7*N1766/1000+'ARIMAX(1,1,1) Model'!$C$8*AD1766+'ARIMAX(1,1,1) Model'!$C$9*AE1766+'ARIMAX(1,1,1) Model'!$C$10*AC1766+'ARIMAX(1,1,1) Model'!$C$11*IF(AND(B1766&gt;='ARIMAX(1,1,1) Model'!$C$25,B1766&lt;='ARIMAX(1,1,1) Model'!$C$26),1,0)+'ARIMAX(1,1,1) Model'!$C$12*E1766/1000+'ARIMAX(1,1,1) Model'!$C$13*V1766+'ARIMAX(1,1,1) Model'!$C$14*A1766+'ARIMAX(1,1,1) Model'!$C$15*SIN(2*PI()*A1766/'ARIMAX(1,1,1) Model'!$C$24)+'ARIMAX(1,1,1) Model'!$C$16*COS(2*PI()*A1766/'ARIMAX(1,1,1) Model'!$C$24)+'ARIMAX(1,1,1) Model'!$C$17*SIN(4*PI()*A1766/'ARIMAX(1,1,1) Model'!$C$24)+'ARIMAX(1,1,1) Model'!$C$18*COS(4*PI()*A1766/'ARIMAX(1,1,1) Model'!$C$24)</f>
        <v>2714.61964184613</v>
      </c>
      <c r="AR1766" s="31" t="n">
        <f aca="false">IF(ISNUMBER(C1766),C1766,AP1766)-AQ1766</f>
        <v>6023.38035815387</v>
      </c>
      <c r="AS1766" s="31" t="n">
        <f aca="false">IF(ISNUMBER(C1766),C1766-AP1766,0)</f>
        <v>66.3909352632254</v>
      </c>
      <c r="AT1766" s="32"/>
      <c r="AU1766" s="33"/>
      <c r="AV1766" s="33"/>
      <c r="AW1766" s="31"/>
      <c r="AX1766" s="31"/>
    </row>
    <row r="1767" customFormat="false" ht="16.5" hidden="false" customHeight="true" outlineLevel="0" collapsed="false">
      <c r="A1767" s="23" t="n">
        <v>1766</v>
      </c>
      <c r="B1767" s="24" t="n">
        <v>45632</v>
      </c>
      <c r="C1767" s="34" t="n">
        <v>8810</v>
      </c>
      <c r="D1767" s="25" t="n">
        <v>6069.78</v>
      </c>
      <c r="E1767" s="25" t="n">
        <v>222000</v>
      </c>
      <c r="F1767" s="25" t="n">
        <v>2585664.42857143</v>
      </c>
      <c r="G1767" s="25" t="n">
        <v>68.894</v>
      </c>
      <c r="H1767" s="25" t="n">
        <v>73.97</v>
      </c>
      <c r="I1767" s="25" t="n">
        <v>3.034</v>
      </c>
      <c r="J1767" s="25" t="n">
        <v>29511.664</v>
      </c>
      <c r="K1767" s="25" t="n">
        <v>630440</v>
      </c>
      <c r="L1767" s="25" t="n">
        <v>585</v>
      </c>
      <c r="M1767" s="25" t="n">
        <v>16.493</v>
      </c>
      <c r="N1767" s="25" t="n">
        <v>274144</v>
      </c>
      <c r="O1767" s="25" t="n">
        <v>20226</v>
      </c>
      <c r="P1767" s="25" t="n">
        <v>5026363</v>
      </c>
      <c r="Q1767" s="25" t="n">
        <v>1390000</v>
      </c>
      <c r="R1767" s="25" t="n">
        <v>11655</v>
      </c>
      <c r="S1767" s="25" t="n">
        <v>17.943</v>
      </c>
      <c r="T1767" s="25" t="n">
        <v>166.8</v>
      </c>
      <c r="U1767" s="25" t="n">
        <v>11</v>
      </c>
      <c r="V1767" s="25" t="n">
        <v>90.4</v>
      </c>
      <c r="W1767" s="25" t="n">
        <v>126.9563</v>
      </c>
      <c r="X1767" s="25" t="n">
        <v>3.84615384615385</v>
      </c>
      <c r="Y1767" s="25" t="n">
        <v>2.8655481338501</v>
      </c>
      <c r="Z1767" s="25" t="n">
        <v>85.1910018920898</v>
      </c>
      <c r="AA1767" s="25" t="n">
        <v>337087</v>
      </c>
      <c r="AB1767" s="26" t="n">
        <v>26.83</v>
      </c>
      <c r="AC1767" s="27" t="n">
        <v>0</v>
      </c>
      <c r="AD1767" s="28" t="n">
        <v>169.9</v>
      </c>
      <c r="AE1767" s="28" t="n">
        <v>0</v>
      </c>
      <c r="AF1767" s="27"/>
      <c r="AG1767" s="29" t="n">
        <f aca="false">6753.47943187+0.36116788*I1767+0.01252571*N1767-22.85359542*V1767+0.00407811*AA1767-0.00067349*E1767</f>
        <v>9347.62151705992</v>
      </c>
      <c r="AH1767" s="29" t="n">
        <f aca="false">A1767*'Simple Linear Regression'!$B$18+'Simple Linear Regression'!$B$17</f>
        <v>9391.79983711517</v>
      </c>
      <c r="AI1767" s="29" t="n">
        <f aca="false">7491.3971+0.0137554*N1767-0.00058829*E1767-34.3283*V1767+0.30565*L1767+54.6031*M1767</f>
        <v>9107.8529559</v>
      </c>
      <c r="AJ1767" s="29" t="n">
        <f aca="false">7491.3971-0.00058829*E1767+0.30565*L1767+54.6031*M1767+0.0137554*N1767-34.3283*V1767</f>
        <v>9107.8529559</v>
      </c>
      <c r="AK1767" s="30" t="n">
        <f aca="false">11611.58410651-152.38769329*I1041+0.00324611*N1041-2.92151591*V1041-0.00770426*AA1041-0.00077781*E1041</f>
        <v>9046.7228265847</v>
      </c>
      <c r="AL1767" s="29" t="n">
        <f aca="false">2192.59+2373.87*I1767+0.0316653*N1767-15.7623*V1767+0.00202406*AA1767-0.000740146*E1767-0.00963493*(I1767*N1767)</f>
        <v>9154.94263416272</v>
      </c>
      <c r="AM1767" s="30" t="n">
        <f aca="false">5205.907083+122.0638992*I1767+13.609808*(N1767/1000)-1.245906883*AD1767+0.7746840854*AE1767-134.2474226*AC1767-1547.125689*IF(AND(B1767&gt;=DATE(2020,3,20),B1767&lt;=DATE(2020,6,26)),1,0)</f>
        <v>9095.6165781031</v>
      </c>
      <c r="AN1767" s="30" t="n">
        <f aca="false">IF(ISNUMBER(C1768),C1768,AN1768)-0.8328750492*(AD1769-AD1768)+3.274150872*(AE1769-AE1768)+0.7954612886*((IF(ISNUMBER(C1768),C1768,AN1768)-IF(ISNUMBER(C1767),C1767,AN1767))-(-0.8328750492*(AD1768-AD1767)+3.274150872*(AE1768-AE1767)))-1.394571582*AO1768+0.4181414112*AO1767</f>
        <v>9025.09639415767</v>
      </c>
      <c r="AP1767" s="31" t="n">
        <f aca="false">AQ1767+AR1766+'ARIMAX(1,1,1) Model'!$C$19*(AR1766-AR1765)+'ARIMAX(1,1,1) Model'!$C$20*AS1766</f>
        <v>8768.98984637643</v>
      </c>
      <c r="AQ1767" s="31" t="n">
        <f aca="false">'ARIMAX(1,1,1) Model'!$C$6*I1767+'ARIMAX(1,1,1) Model'!$C$7*N1767/1000+'ARIMAX(1,1,1) Model'!$C$8*AD1767+'ARIMAX(1,1,1) Model'!$C$9*AE1767+'ARIMAX(1,1,1) Model'!$C$10*AC1767+'ARIMAX(1,1,1) Model'!$C$11*IF(AND(B1767&gt;='ARIMAX(1,1,1) Model'!$C$25,B1767&lt;='ARIMAX(1,1,1) Model'!$C$26),1,0)+'ARIMAX(1,1,1) Model'!$C$12*E1767/1000+'ARIMAX(1,1,1) Model'!$C$13*V1767+'ARIMAX(1,1,1) Model'!$C$14*A1767+'ARIMAX(1,1,1) Model'!$C$15*SIN(2*PI()*A1767/'ARIMAX(1,1,1) Model'!$C$24)+'ARIMAX(1,1,1) Model'!$C$16*COS(2*PI()*A1767/'ARIMAX(1,1,1) Model'!$C$24)+'ARIMAX(1,1,1) Model'!$C$17*SIN(4*PI()*A1767/'ARIMAX(1,1,1) Model'!$C$24)+'ARIMAX(1,1,1) Model'!$C$18*COS(4*PI()*A1767/'ARIMAX(1,1,1) Model'!$C$24)</f>
        <v>2770.78324431844</v>
      </c>
      <c r="AR1767" s="31" t="n">
        <f aca="false">IF(ISNUMBER(C1767),C1767,AP1767)-AQ1767</f>
        <v>6039.21675568156</v>
      </c>
      <c r="AS1767" s="31" t="n">
        <f aca="false">IF(ISNUMBER(C1767),C1767-AP1767,0)</f>
        <v>41.0101536235707</v>
      </c>
      <c r="AT1767" s="32"/>
      <c r="AU1767" s="33"/>
      <c r="AV1767" s="33"/>
      <c r="AW1767" s="31"/>
      <c r="AX1767" s="31"/>
    </row>
    <row r="1768" customFormat="false" ht="16.5" hidden="false" customHeight="true" outlineLevel="0" collapsed="false">
      <c r="A1768" s="23" t="n">
        <v>1767</v>
      </c>
      <c r="B1768" s="24" t="n">
        <v>45639</v>
      </c>
      <c r="C1768" s="34" t="n">
        <v>8927</v>
      </c>
      <c r="D1768" s="25" t="n">
        <v>6054.858</v>
      </c>
      <c r="E1768" s="25" t="n">
        <v>238000</v>
      </c>
      <c r="F1768" s="25" t="n">
        <v>2351345.42857143</v>
      </c>
      <c r="G1768" s="25" t="n">
        <v>69.972</v>
      </c>
      <c r="H1768" s="25" t="n">
        <v>74.032</v>
      </c>
      <c r="I1768" s="25" t="n">
        <v>3.008</v>
      </c>
      <c r="J1768" s="25" t="n">
        <v>29511.664</v>
      </c>
      <c r="K1768" s="25" t="n">
        <v>648083</v>
      </c>
      <c r="L1768" s="25" t="n">
        <v>585</v>
      </c>
      <c r="M1768" s="25" t="n">
        <v>16.493</v>
      </c>
      <c r="N1768" s="25" t="n">
        <v>274144</v>
      </c>
      <c r="O1768" s="25" t="n">
        <v>20226</v>
      </c>
      <c r="P1768" s="25" t="n">
        <v>5026363</v>
      </c>
      <c r="Q1768" s="25" t="n">
        <v>1390000</v>
      </c>
      <c r="R1768" s="25" t="n">
        <v>11655</v>
      </c>
      <c r="S1768" s="25" t="n">
        <v>17.943</v>
      </c>
      <c r="T1768" s="25" t="n">
        <v>166.8</v>
      </c>
      <c r="U1768" s="25" t="n">
        <v>11</v>
      </c>
      <c r="V1768" s="25" t="n">
        <v>90.4</v>
      </c>
      <c r="W1768" s="25" t="n">
        <v>126.79154</v>
      </c>
      <c r="X1768" s="25" t="n">
        <v>3.84615384615385</v>
      </c>
      <c r="Y1768" s="25" t="n">
        <v>2.8655481338501</v>
      </c>
      <c r="Z1768" s="25" t="n">
        <v>85.1910018920898</v>
      </c>
      <c r="AA1768" s="25" t="n">
        <v>337087</v>
      </c>
      <c r="AB1768" s="26" t="n">
        <v>26.83</v>
      </c>
      <c r="AC1768" s="27" t="n">
        <v>0</v>
      </c>
      <c r="AD1768" s="28" t="n">
        <v>136.9</v>
      </c>
      <c r="AE1768" s="28" t="n">
        <v>0.3</v>
      </c>
      <c r="AF1768" s="27"/>
      <c r="AG1768" s="29" t="n">
        <f aca="false">6753.47943187+0.36116788*I1768+0.01252571*N1768-22.85359542*V1768+0.00407811*AA1768-0.00067349*E1768</f>
        <v>9336.83628669504</v>
      </c>
      <c r="AH1768" s="29" t="n">
        <f aca="false">A1768*'Simple Linear Regression'!$B$18+'Simple Linear Regression'!$B$17</f>
        <v>9392.65287419908</v>
      </c>
      <c r="AI1768" s="29" t="n">
        <f aca="false">7491.3971+0.0137554*N1768-0.00058829*E1768-34.3283*V1768+0.30565*L1768+54.6031*M1768</f>
        <v>9098.4403159</v>
      </c>
      <c r="AJ1768" s="29" t="n">
        <f aca="false">7491.3971-0.00058829*E1768+0.30565*L1768+54.6031*M1768+0.0137554*N1768-34.3283*V1768</f>
        <v>9098.4403159</v>
      </c>
      <c r="AK1768" s="30" t="n">
        <f aca="false">11611.58410651-152.38769329*I1042+0.00324611*N1042-2.92151591*V1042-0.00770426*AA1042-0.00077781*E1042</f>
        <v>9027.49345041219</v>
      </c>
      <c r="AL1768" s="29" t="n">
        <f aca="false">2192.59+2373.87*I1768+0.0316653*N1768-15.7623*V1768+0.00202406*AA1768-0.000740146*E1768-0.00963493*(I1768*N1768)</f>
        <v>9150.05499266064</v>
      </c>
      <c r="AM1768" s="30" t="n">
        <f aca="false">5205.907083+122.0638992*I1768+13.609808*(N1768/1000)-1.245906883*AD1768+0.7746840854*AE1768-134.2474226*AC1768-1547.125689*IF(AND(B1768&gt;=DATE(2020,3,20),B1768&lt;=DATE(2020,6,26)),1,0)</f>
        <v>9133.79024908852</v>
      </c>
      <c r="AN1768" s="30" t="n">
        <f aca="false">IF(ISNUMBER(C1769),C1769,AN1769)-0.8328750492*(AD1770-AD1769)+3.274150872*(AE1770-AE1769)+0.7954612886*((IF(ISNUMBER(C1769),C1769,AN1769)-IF(ISNUMBER(C1768),C1768,AN1768))-(-0.8328750492*(AD1769-AD1768)+3.274150872*(AE1769-AE1768)))-1.394571582*AO1769+0.4181414112*AO1768</f>
        <v>9000.01675498218</v>
      </c>
      <c r="AP1768" s="31" t="n">
        <f aca="false">AQ1768+AR1767+'ARIMAX(1,1,1) Model'!$C$19*(AR1767-AR1766)+'ARIMAX(1,1,1) Model'!$C$20*AS1767</f>
        <v>8718.55827805296</v>
      </c>
      <c r="AQ1768" s="31" t="n">
        <f aca="false">'ARIMAX(1,1,1) Model'!$C$6*I1768+'ARIMAX(1,1,1) Model'!$C$7*N1768/1000+'ARIMAX(1,1,1) Model'!$C$8*AD1768+'ARIMAX(1,1,1) Model'!$C$9*AE1768+'ARIMAX(1,1,1) Model'!$C$10*AC1768+'ARIMAX(1,1,1) Model'!$C$11*IF(AND(B1768&gt;='ARIMAX(1,1,1) Model'!$C$25,B1768&lt;='ARIMAX(1,1,1) Model'!$C$26),1,0)+'ARIMAX(1,1,1) Model'!$C$12*E1768/1000+'ARIMAX(1,1,1) Model'!$C$13*V1768+'ARIMAX(1,1,1) Model'!$C$14*A1768+'ARIMAX(1,1,1) Model'!$C$15*SIN(2*PI()*A1768/'ARIMAX(1,1,1) Model'!$C$24)+'ARIMAX(1,1,1) Model'!$C$16*COS(2*PI()*A1768/'ARIMAX(1,1,1) Model'!$C$24)+'ARIMAX(1,1,1) Model'!$C$17*SIN(4*PI()*A1768/'ARIMAX(1,1,1) Model'!$C$24)+'ARIMAX(1,1,1) Model'!$C$18*COS(4*PI()*A1768/'ARIMAX(1,1,1) Model'!$C$24)</f>
        <v>2714.70953463051</v>
      </c>
      <c r="AR1768" s="31" t="n">
        <f aca="false">IF(ISNUMBER(C1768),C1768,AP1768)-AQ1768</f>
        <v>6212.29046536949</v>
      </c>
      <c r="AS1768" s="31" t="n">
        <f aca="false">IF(ISNUMBER(C1768),C1768-AP1768,0)</f>
        <v>208.44172194704</v>
      </c>
      <c r="AT1768" s="32"/>
      <c r="AU1768" s="33"/>
      <c r="AV1768" s="33"/>
      <c r="AW1768" s="31"/>
      <c r="AX1768" s="31"/>
    </row>
    <row r="1769" customFormat="false" ht="16.5" hidden="false" customHeight="true" outlineLevel="0" collapsed="false">
      <c r="A1769" s="23" t="n">
        <v>1768</v>
      </c>
      <c r="B1769" s="24" t="n">
        <v>45646</v>
      </c>
      <c r="C1769" s="34" t="n">
        <v>9008</v>
      </c>
      <c r="D1769" s="25" t="n">
        <v>5958.956</v>
      </c>
      <c r="E1769" s="25" t="n">
        <v>222000</v>
      </c>
      <c r="F1769" s="25" t="n">
        <v>2445447.85714286</v>
      </c>
      <c r="G1769" s="25" t="n">
        <v>70.39</v>
      </c>
      <c r="H1769" s="25" t="n">
        <v>73.794</v>
      </c>
      <c r="I1769" s="25" t="n">
        <v>3.016</v>
      </c>
      <c r="J1769" s="25" t="n">
        <v>29511.664</v>
      </c>
      <c r="K1769" s="25" t="n">
        <v>648083</v>
      </c>
      <c r="L1769" s="25" t="n">
        <v>585</v>
      </c>
      <c r="M1769" s="25" t="n">
        <v>16.908</v>
      </c>
      <c r="N1769" s="25" t="n">
        <v>289477</v>
      </c>
      <c r="O1769" s="25" t="n">
        <v>20226</v>
      </c>
      <c r="P1769" s="25" t="n">
        <v>5058343</v>
      </c>
      <c r="Q1769" s="25" t="n">
        <v>1390000</v>
      </c>
      <c r="R1769" s="25" t="n">
        <v>11655</v>
      </c>
      <c r="S1769" s="25" t="n">
        <v>17.943</v>
      </c>
      <c r="T1769" s="25" t="n">
        <v>166.8</v>
      </c>
      <c r="U1769" s="25" t="n">
        <v>11</v>
      </c>
      <c r="V1769" s="25" t="n">
        <v>90.4</v>
      </c>
      <c r="W1769" s="25" t="n">
        <v>126.93372</v>
      </c>
      <c r="X1769" s="25" t="n">
        <v>3.84615384615385</v>
      </c>
      <c r="Y1769" s="25" t="n">
        <v>2.96994686126709</v>
      </c>
      <c r="Z1769" s="25" t="n">
        <v>85.1910018920898</v>
      </c>
      <c r="AA1769" s="25" t="n">
        <v>337087</v>
      </c>
      <c r="AB1769" s="26" t="n">
        <v>26.83</v>
      </c>
      <c r="AC1769" s="27" t="n">
        <v>0</v>
      </c>
      <c r="AD1769" s="28" t="n">
        <v>119.4</v>
      </c>
      <c r="AE1769" s="28" t="n">
        <v>4.3</v>
      </c>
      <c r="AF1769" s="27"/>
      <c r="AG1769" s="29" t="n">
        <f aca="false">6753.47943187+0.36116788*I1769+0.01252571*N1769-22.85359542*V1769+0.00407811*AA1769-0.00067349*E1769</f>
        <v>9539.67172746808</v>
      </c>
      <c r="AH1769" s="29" t="n">
        <f aca="false">A1769*'Simple Linear Regression'!$B$18+'Simple Linear Regression'!$B$17</f>
        <v>9393.50591128298</v>
      </c>
      <c r="AI1769" s="29" t="n">
        <f aca="false">7491.3971+0.0137554*N1769-0.00058829*E1769-34.3283*V1769+0.30565*L1769+54.6031*M1769</f>
        <v>9341.4247906</v>
      </c>
      <c r="AJ1769" s="29" t="n">
        <f aca="false">7491.3971-0.00058829*E1769+0.30565*L1769+54.6031*M1769+0.0137554*N1769-34.3283*V1769</f>
        <v>9341.4247906</v>
      </c>
      <c r="AK1769" s="30" t="n">
        <f aca="false">11611.58410651-152.38769329*I1043+0.00324611*N1043-2.92151591*V1043-0.00770426*AA1043-0.00077781*E1043</f>
        <v>8980.73257925284</v>
      </c>
      <c r="AL1769" s="29" t="n">
        <f aca="false">2192.59+2373.87*I1769+0.0316653*N1769-15.7623*V1769+0.00202406*AA1769-0.000740146*E1769-0.00963493*(I1769*N1769)</f>
        <v>9199.72060438424</v>
      </c>
      <c r="AM1769" s="30" t="n">
        <f aca="false">5205.907083+122.0638992*I1769+13.609808*(N1769/1000)-1.245906883*AD1769+0.7746840854*AE1769-134.2474226*AC1769-1547.125689*IF(AND(B1769&gt;=DATE(2020,3,20),B1769&lt;=DATE(2020,6,26)),1,0)</f>
        <v>9368.34805314022</v>
      </c>
      <c r="AN1769" s="30" t="n">
        <f aca="false">IF(ISNUMBER(C1770),C1770,AN1770)-0.8328750492*(AD1771-AD1770)+3.274150872*(AE1771-AE1770)+0.7954612886*((IF(ISNUMBER(C1770),C1770,AN1770)-IF(ISNUMBER(C1769),C1769,AN1769))-(-0.8328750492*(AD1770-AD1769)+3.274150872*(AE1770-AE1769)))-1.394571582*AO1770+0.4181414112*AO1769</f>
        <v>7576.11954631143</v>
      </c>
      <c r="AP1769" s="31" t="n">
        <f aca="false">AQ1769+AR1768+'ARIMAX(1,1,1) Model'!$C$19*(AR1768-AR1767)+'ARIMAX(1,1,1) Model'!$C$20*AS1768</f>
        <v>8747.68035676149</v>
      </c>
      <c r="AQ1769" s="31" t="n">
        <f aca="false">'ARIMAX(1,1,1) Model'!$C$6*I1769+'ARIMAX(1,1,1) Model'!$C$7*N1769/1000+'ARIMAX(1,1,1) Model'!$C$8*AD1769+'ARIMAX(1,1,1) Model'!$C$9*AE1769+'ARIMAX(1,1,1) Model'!$C$10*AC1769+'ARIMAX(1,1,1) Model'!$C$11*IF(AND(B1769&gt;='ARIMAX(1,1,1) Model'!$C$25,B1769&lt;='ARIMAX(1,1,1) Model'!$C$26),1,0)+'ARIMAX(1,1,1) Model'!$C$12*E1769/1000+'ARIMAX(1,1,1) Model'!$C$13*V1769+'ARIMAX(1,1,1) Model'!$C$14*A1769+'ARIMAX(1,1,1) Model'!$C$15*SIN(2*PI()*A1769/'ARIMAX(1,1,1) Model'!$C$24)+'ARIMAX(1,1,1) Model'!$C$16*COS(2*PI()*A1769/'ARIMAX(1,1,1) Model'!$C$24)+'ARIMAX(1,1,1) Model'!$C$17*SIN(4*PI()*A1769/'ARIMAX(1,1,1) Model'!$C$24)+'ARIMAX(1,1,1) Model'!$C$18*COS(4*PI()*A1769/'ARIMAX(1,1,1) Model'!$C$24)</f>
        <v>2706.12468021988</v>
      </c>
      <c r="AR1769" s="31" t="n">
        <f aca="false">IF(ISNUMBER(C1769),C1769,AP1769)-AQ1769</f>
        <v>6301.87531978012</v>
      </c>
      <c r="AS1769" s="31" t="n">
        <f aca="false">IF(ISNUMBER(C1769),C1769-AP1769,0)</f>
        <v>260.319643238507</v>
      </c>
      <c r="AT1769" s="32"/>
      <c r="AU1769" s="33"/>
      <c r="AV1769" s="33"/>
      <c r="AW1769" s="31"/>
      <c r="AX1769" s="31"/>
    </row>
    <row r="1770" customFormat="false" ht="16.5" hidden="false" customHeight="true" outlineLevel="0" collapsed="false">
      <c r="A1770" s="23" t="n">
        <v>1769</v>
      </c>
      <c r="B1770" s="24" t="n">
        <v>45653</v>
      </c>
      <c r="C1770" s="34" t="n">
        <v>8168</v>
      </c>
      <c r="D1770" s="25" t="n">
        <v>6005.635</v>
      </c>
      <c r="E1770" s="25" t="n">
        <v>219000</v>
      </c>
      <c r="F1770" s="25" t="n">
        <v>2576130.85714286</v>
      </c>
      <c r="G1770" s="25" t="n">
        <v>70.5075</v>
      </c>
      <c r="H1770" s="25" t="n">
        <v>73.13</v>
      </c>
      <c r="I1770" s="25" t="n">
        <v>3.024</v>
      </c>
      <c r="J1770" s="25" t="n">
        <v>29511.664</v>
      </c>
      <c r="K1770" s="25" t="n">
        <v>648083</v>
      </c>
      <c r="L1770" s="25" t="n">
        <v>585</v>
      </c>
      <c r="M1770" s="25" t="n">
        <v>16.908</v>
      </c>
      <c r="N1770" s="25" t="n">
        <v>289477</v>
      </c>
      <c r="O1770" s="25" t="n">
        <v>20226</v>
      </c>
      <c r="P1770" s="25" t="n">
        <v>5058343</v>
      </c>
      <c r="Q1770" s="25" t="n">
        <v>1390000</v>
      </c>
      <c r="R1770" s="25" t="n">
        <v>11655</v>
      </c>
      <c r="S1770" s="25" t="n">
        <v>17.943</v>
      </c>
      <c r="T1770" s="25" t="n">
        <v>166.8</v>
      </c>
      <c r="U1770" s="25" t="n">
        <v>11</v>
      </c>
      <c r="V1770" s="25" t="n">
        <v>90.4</v>
      </c>
      <c r="W1770" s="25" t="n">
        <v>127.78888</v>
      </c>
      <c r="X1770" s="25" t="n">
        <v>3.84615384615385</v>
      </c>
      <c r="Y1770" s="25" t="n">
        <v>2.96994686126709</v>
      </c>
      <c r="Z1770" s="25" t="n">
        <v>85.1910018920898</v>
      </c>
      <c r="AA1770" s="25" t="n">
        <v>337087</v>
      </c>
      <c r="AB1770" s="26" t="n">
        <v>26.83</v>
      </c>
      <c r="AC1770" s="27" t="n">
        <v>1</v>
      </c>
      <c r="AD1770" s="28" t="n">
        <v>163.8</v>
      </c>
      <c r="AE1770" s="28" t="n">
        <v>0.2</v>
      </c>
      <c r="AF1770" s="27"/>
      <c r="AG1770" s="29" t="n">
        <f aca="false">6753.47943187+0.36116788*I1770+0.01252571*N1770-22.85359542*V1770+0.00407811*AA1770-0.00067349*E1770</f>
        <v>9541.69508681112</v>
      </c>
      <c r="AH1770" s="29" t="n">
        <f aca="false">A1770*'Simple Linear Regression'!$B$18+'Simple Linear Regression'!$B$17</f>
        <v>9394.35894836688</v>
      </c>
      <c r="AI1770" s="29" t="n">
        <f aca="false">7491.3971+0.0137554*N1770-0.00058829*E1770-34.3283*V1770+0.30565*L1770+54.6031*M1770</f>
        <v>9343.1896606</v>
      </c>
      <c r="AJ1770" s="29" t="n">
        <f aca="false">7491.3971-0.00058829*E1770+0.30565*L1770+54.6031*M1770+0.0137554*N1770-34.3283*V1770</f>
        <v>9343.1896606</v>
      </c>
      <c r="AK1770" s="30" t="n">
        <f aca="false">11611.58410651-152.38769329*I1044+0.00324611*N1044-2.92151591*V1044-0.00770426*AA1044-0.00077781*E1044</f>
        <v>8960.3730030931</v>
      </c>
      <c r="AL1770" s="29" t="n">
        <f aca="false">2192.59+2373.87*I1770+0.0316653*N1770-15.7623*V1770+0.00202406*AA1770-0.000740146*E1770-0.00963493*(I1770*N1770)</f>
        <v>9198.61927733136</v>
      </c>
      <c r="AM1770" s="30" t="n">
        <f aca="false">5205.907083+122.0638992*I1770+13.609808*(N1770/1000)-1.245906883*AD1770+0.7746840854*AE1770-134.2474226*AC1770-1547.125689*IF(AND(B1770&gt;=DATE(2020,3,20),B1770&lt;=DATE(2020,6,26)),1,0)</f>
        <v>9176.58267137848</v>
      </c>
      <c r="AN1770" s="30" t="e">
        <f aca="false">IF(ISNUMBER(C1771),C1771,AN1771)-0.8328750492*(AD1772-AD1771)+3.274150872*(AE1772-AE1771)+0.7954612886*((IF(ISNUMBER(C1771),C1771,AN1771)-IF(ISNUMBER(C1770),C1770,AN1770))-(-0.8328750492*(AD1771-AD1770)+3.274150872*(AE1771-AE1770)))-1.394571582*AO1771+0.4181414112*AO1770</f>
        <v>#VALUE!</v>
      </c>
      <c r="AP1770" s="31" t="n">
        <f aca="false">AQ1770+AR1769+'ARIMAX(1,1,1) Model'!$C$19*(AR1769-AR1768)+'ARIMAX(1,1,1) Model'!$C$20*AS1769</f>
        <v>8658.71258179911</v>
      </c>
      <c r="AQ1770" s="31" t="n">
        <f aca="false">'ARIMAX(1,1,1) Model'!$C$6*I1770+'ARIMAX(1,1,1) Model'!$C$7*N1770/1000+'ARIMAX(1,1,1) Model'!$C$8*AD1770+'ARIMAX(1,1,1) Model'!$C$9*AE1770+'ARIMAX(1,1,1) Model'!$C$10*AC1770+'ARIMAX(1,1,1) Model'!$C$11*IF(AND(B1770&gt;='ARIMAX(1,1,1) Model'!$C$25,B1770&lt;='ARIMAX(1,1,1) Model'!$C$26),1,0)+'ARIMAX(1,1,1) Model'!$C$12*E1770/1000+'ARIMAX(1,1,1) Model'!$C$13*V1770+'ARIMAX(1,1,1) Model'!$C$14*A1770+'ARIMAX(1,1,1) Model'!$C$15*SIN(2*PI()*A1770/'ARIMAX(1,1,1) Model'!$C$24)+'ARIMAX(1,1,1) Model'!$C$16*COS(2*PI()*A1770/'ARIMAX(1,1,1) Model'!$C$24)+'ARIMAX(1,1,1) Model'!$C$17*SIN(4*PI()*A1770/'ARIMAX(1,1,1) Model'!$C$24)+'ARIMAX(1,1,1) Model'!$C$18*COS(4*PI()*A1770/'ARIMAX(1,1,1) Model'!$C$24)</f>
        <v>2582.40931655153</v>
      </c>
      <c r="AR1770" s="31" t="n">
        <f aca="false">IF(ISNUMBER(C1770),C1770,AP1770)-AQ1770</f>
        <v>5585.59068344847</v>
      </c>
      <c r="AS1770" s="31" t="n">
        <f aca="false">IF(ISNUMBER(C1770),C1770-AP1770,0)</f>
        <v>-490.712581799111</v>
      </c>
      <c r="AT1770" s="32"/>
      <c r="AU1770" s="33"/>
      <c r="AV1770" s="33"/>
      <c r="AW1770" s="31"/>
      <c r="AX1770" s="31"/>
    </row>
    <row r="1771" customFormat="false" ht="16.5" hidden="false" customHeight="true" outlineLevel="0" collapsed="false">
      <c r="A1771" s="23" t="n">
        <v>1770</v>
      </c>
      <c r="B1771" s="24" t="n">
        <v>45660</v>
      </c>
      <c r="C1771" s="23"/>
      <c r="D1771" s="25" t="n">
        <v>5899.8975</v>
      </c>
      <c r="E1771" s="25" t="n">
        <v>212000</v>
      </c>
      <c r="F1771" s="25" t="n">
        <v>2568520.71428571</v>
      </c>
      <c r="G1771" s="25" t="n">
        <v>73.15</v>
      </c>
      <c r="H1771" s="25" t="n">
        <v>75.42</v>
      </c>
      <c r="I1771" s="25" t="n">
        <v>3.006</v>
      </c>
      <c r="J1771" s="25" t="n">
        <v>29511.664</v>
      </c>
      <c r="K1771" s="25" t="n">
        <v>648083</v>
      </c>
      <c r="L1771" s="25" t="n">
        <v>585</v>
      </c>
      <c r="M1771" s="25" t="n">
        <v>16.908</v>
      </c>
      <c r="N1771" s="25" t="n">
        <v>289477</v>
      </c>
      <c r="O1771" s="25" t="n">
        <v>20226</v>
      </c>
      <c r="P1771" s="25" t="n">
        <v>5058343</v>
      </c>
      <c r="Q1771" s="25" t="n">
        <v>1390000</v>
      </c>
      <c r="R1771" s="25" t="n">
        <v>11655</v>
      </c>
      <c r="S1771" s="25" t="n">
        <v>17.943</v>
      </c>
      <c r="T1771" s="25" t="n">
        <v>166.8</v>
      </c>
      <c r="U1771" s="25" t="n">
        <v>11</v>
      </c>
      <c r="V1771" s="25" t="n">
        <v>90.4</v>
      </c>
      <c r="W1771" s="25" t="n">
        <v>128.355675</v>
      </c>
      <c r="X1771" s="25" t="n">
        <v>3.84615384615385</v>
      </c>
      <c r="Y1771" s="25" t="n">
        <v>2.96994686126709</v>
      </c>
      <c r="Z1771" s="25" t="n">
        <v>85.1910018920898</v>
      </c>
      <c r="AA1771" s="25" t="n">
        <v>337087</v>
      </c>
      <c r="AB1771" s="26" t="n">
        <v>26.83</v>
      </c>
      <c r="AC1771" s="27" t="n">
        <v>1</v>
      </c>
      <c r="AD1771" s="28" t="n">
        <v>121.5</v>
      </c>
      <c r="AE1771" s="28" t="n">
        <v>0.5</v>
      </c>
      <c r="AF1771" s="27"/>
      <c r="AG1771" s="29" t="n">
        <f aca="false">6753.47943187+0.36116788*I1771+0.01252571*N1771-22.85359542*V1771+0.00407811*AA1771-0.00067349*E1771</f>
        <v>9546.40301578928</v>
      </c>
      <c r="AH1771" s="29" t="n">
        <f aca="false">A1771*'Simple Linear Regression'!$B$18+'Simple Linear Regression'!$B$17</f>
        <v>9395.21198545079</v>
      </c>
      <c r="AI1771" s="29" t="n">
        <f aca="false">7491.3971+0.0137554*N1771-0.00058829*E1771-34.3283*V1771+0.30565*L1771+54.6031*M1771</f>
        <v>9347.3076906</v>
      </c>
      <c r="AJ1771" s="29" t="n">
        <f aca="false">7491.3971-0.00058829*E1771+0.30565*L1771+54.6031*M1771+0.0137554*N1771-34.3283*V1771</f>
        <v>9347.3076906</v>
      </c>
      <c r="AK1771" s="30" t="n">
        <f aca="false">11611.58410651-152.38769329*I1045+0.00324611*N1045-2.92151591*V1045-0.00770426*AA1045-0.00077781*E1045</f>
        <v>8970.28148869271</v>
      </c>
      <c r="AL1771" s="29" t="n">
        <f aca="false">2192.59+2373.87*I1771+0.0316653*N1771-15.7623*V1771+0.00202406*AA1771-0.000740146*E1771-0.00963493*(I1771*N1771)</f>
        <v>9211.27427070034</v>
      </c>
      <c r="AM1771" s="30" t="n">
        <f aca="false">5205.907083+122.0638992*I1771+13.609808*(N1771/1000)-1.245906883*AD1771+0.7746840854*AE1771-134.2474226*AC1771-1547.125689*IF(AND(B1771&gt;=DATE(2020,3,20),B1771&lt;=DATE(2020,6,26)),1,0)</f>
        <v>9227.3197875694</v>
      </c>
      <c r="AN1771" s="30" t="e">
        <f aca="false">IF(ISNUMBER(C1772),C1772,AN1772)-0.8328750492*(AD1773-AD1772)+3.274150872*(AE1773-AE1772)+0.7954612886*((IF(ISNUMBER(C1772),C1772,AN1772)-IF(ISNUMBER(C1771),C1771,AN1771))-(-0.8328750492*(AD1772-AD1771)+3.274150872*(AE1772-AE1771)))-1.394571582*AO1772+0.4181414112*AO1771</f>
        <v>#VALUE!</v>
      </c>
      <c r="AP1771" s="35" t="n">
        <f aca="false">AQ1771+AR1770+'ARIMAX(1,1,1) Model'!$C$19*(AR1770-AR1769)+'ARIMAX(1,1,1) Model'!$C$20*AS1770</f>
        <v>8494.20774856159</v>
      </c>
      <c r="AQ1771" s="31" t="n">
        <f aca="false">'ARIMAX(1,1,1) Model'!$C$6*I1771+'ARIMAX(1,1,1) Model'!$C$7*N1771/1000+'ARIMAX(1,1,1) Model'!$C$8*AD1771+'ARIMAX(1,1,1) Model'!$C$9*AE1771+'ARIMAX(1,1,1) Model'!$C$10*AC1771+'ARIMAX(1,1,1) Model'!$C$11*IF(AND(B1771&gt;='ARIMAX(1,1,1) Model'!$C$25,B1771&lt;='ARIMAX(1,1,1) Model'!$C$26),1,0)+'ARIMAX(1,1,1) Model'!$C$12*E1771/1000+'ARIMAX(1,1,1) Model'!$C$13*V1771+'ARIMAX(1,1,1) Model'!$C$14*A1771+'ARIMAX(1,1,1) Model'!$C$15*SIN(2*PI()*A1771/'ARIMAX(1,1,1) Model'!$C$24)+'ARIMAX(1,1,1) Model'!$C$16*COS(2*PI()*A1771/'ARIMAX(1,1,1) Model'!$C$24)+'ARIMAX(1,1,1) Model'!$C$17*SIN(4*PI()*A1771/'ARIMAX(1,1,1) Model'!$C$24)+'ARIMAX(1,1,1) Model'!$C$18*COS(4*PI()*A1771/'ARIMAX(1,1,1) Model'!$C$24)</f>
        <v>2536.79519076013</v>
      </c>
      <c r="AR1771" s="31" t="n">
        <f aca="false">IF(ISNUMBER(C1771),C1771,AP1771)-AQ1771</f>
        <v>5957.41255780146</v>
      </c>
      <c r="AS1771" s="31" t="n">
        <f aca="false">IF(ISNUMBER(C1771),C1771-AP1771,0)</f>
        <v>0</v>
      </c>
      <c r="AT1771" s="32" t="n">
        <f aca="false">A1771-1769</f>
        <v>1</v>
      </c>
      <c r="AU1771" s="36" t="n">
        <v>1</v>
      </c>
      <c r="AV1771" s="33" t="n">
        <f aca="false">AU1771^2</f>
        <v>1</v>
      </c>
      <c r="AW1771" s="31" t="n">
        <f aca="false">AP1771-'ARIMAX(1,1,1) Model'!$C$27*SQRT('ARIMAX(1,1,1) Model'!$C$21*AV1771)</f>
        <v>7958.53054775412</v>
      </c>
      <c r="AX1771" s="31" t="n">
        <f aca="false">AP1771+'ARIMAX(1,1,1) Model'!$C$27*SQRT('ARIMAX(1,1,1) Model'!$C$21*AV1771)</f>
        <v>9029.88494936905</v>
      </c>
    </row>
    <row r="1772" customFormat="false" ht="16.5" hidden="false" customHeight="true" outlineLevel="0" collapsed="false">
      <c r="A1772" s="23" t="n">
        <v>1771</v>
      </c>
      <c r="B1772" s="24" t="n">
        <v>45667</v>
      </c>
      <c r="C1772" s="23"/>
      <c r="D1772" s="25" t="n">
        <v>5907.425</v>
      </c>
      <c r="E1772" s="25" t="n">
        <v>206000</v>
      </c>
      <c r="F1772" s="25" t="n">
        <v>2168561.85714286</v>
      </c>
      <c r="G1772" s="25" t="n">
        <v>75.14</v>
      </c>
      <c r="H1772" s="25" t="n">
        <v>78.136</v>
      </c>
      <c r="I1772" s="25" t="n">
        <v>3.047</v>
      </c>
      <c r="J1772" s="25" t="n">
        <v>29511.664</v>
      </c>
      <c r="K1772" s="25" t="n">
        <v>681740</v>
      </c>
      <c r="L1772" s="25" t="n">
        <v>584</v>
      </c>
      <c r="M1772" s="25" t="n">
        <v>16.908</v>
      </c>
      <c r="N1772" s="25" t="n">
        <v>289477</v>
      </c>
      <c r="O1772" s="25" t="n">
        <v>20313.6</v>
      </c>
      <c r="P1772" s="25" t="n">
        <v>5058343</v>
      </c>
      <c r="Q1772" s="25" t="n">
        <v>1390000</v>
      </c>
      <c r="R1772" s="25" t="n">
        <v>11655</v>
      </c>
      <c r="S1772" s="25" t="n">
        <v>17.943</v>
      </c>
      <c r="T1772" s="25" t="n">
        <v>166.8</v>
      </c>
      <c r="U1772" s="25" t="n">
        <v>11</v>
      </c>
      <c r="V1772" s="25" t="n">
        <v>89.7</v>
      </c>
      <c r="W1772" s="25" t="n">
        <v>129.252825</v>
      </c>
      <c r="X1772" s="25" t="n">
        <v>3.84615384615385</v>
      </c>
      <c r="Y1772" s="25" t="n">
        <v>2.96994686126709</v>
      </c>
      <c r="Z1772" s="25" t="n">
        <v>85.1910018920898</v>
      </c>
      <c r="AA1772" s="25" t="n">
        <v>337087</v>
      </c>
      <c r="AB1772" s="26" t="n">
        <v>26.89</v>
      </c>
      <c r="AC1772" s="27" t="n">
        <v>0</v>
      </c>
      <c r="AD1772" s="28" t="n">
        <v>199.7</v>
      </c>
      <c r="AE1772" s="28" t="n">
        <v>0.2</v>
      </c>
      <c r="AF1772" s="27"/>
      <c r="AG1772" s="29" t="n">
        <f aca="false">6753.47943187+0.36116788*I1772+0.01252571*N1772-22.85359542*V1772+0.00407811*AA1772-0.00067349*E1772</f>
        <v>9566.45628046636</v>
      </c>
      <c r="AH1772" s="29" t="n">
        <f aca="false">A1772*'Simple Linear Regression'!$B$18+'Simple Linear Regression'!$B$17</f>
        <v>9396.06502253469</v>
      </c>
      <c r="AI1772" s="29" t="n">
        <f aca="false">7491.3971+0.0137554*N1772-0.00058829*E1772-34.3283*V1772+0.30565*L1772+54.6031*M1772</f>
        <v>9374.5615906</v>
      </c>
      <c r="AJ1772" s="29" t="n">
        <f aca="false">7491.3971-0.00058829*E1772+0.30565*L1772+54.6031*M1772+0.0137554*N1772-34.3283*V1772</f>
        <v>9374.5615906</v>
      </c>
      <c r="AK1772" s="30" t="n">
        <f aca="false">11611.58410651-152.38769329*I1046+0.00324611*N1046-2.92151591*V1046-0.00770426*AA1046-0.00077781*E1046</f>
        <v>8979.55805020072</v>
      </c>
      <c r="AL1772" s="29" t="n">
        <f aca="false">2192.59+2373.87*I1772+0.0316653*N1772-15.7623*V1772+0.00202406*AA1772-0.000740146*E1772-0.00963493*(I1772*N1772)</f>
        <v>9209.72471080433</v>
      </c>
      <c r="AM1772" s="30" t="n">
        <f aca="false">5205.907083+122.0638992*I1772+13.609808*(N1772/1000)-1.245906883*AD1772+0.7746840854*AE1772-134.2474226*AC1772-1547.125689*IF(AND(B1772&gt;=DATE(2020,3,20),B1772&lt;=DATE(2020,6,26)),1,0)</f>
        <v>9268.90950656038</v>
      </c>
      <c r="AN1772" s="30" t="e">
        <f aca="false">IF(ISNUMBER(C1773),C1773,AN1773)-0.8328750492*(AD1774-AD1773)+3.274150872*(AE1774-AE1773)+0.7954612886*((IF(ISNUMBER(C1773),C1773,AN1773)-IF(ISNUMBER(C1772),C1772,AN1772))-(-0.8328750492*(AD1773-AD1772)+3.274150872*(AE1773-AE1772)))-1.394571582*AO1773+0.4181414112*AO1772</f>
        <v>#VALUE!</v>
      </c>
      <c r="AP1772" s="35" t="n">
        <f aca="false">AQ1772+AR1771+'ARIMAX(1,1,1) Model'!$C$19*(AR1771-AR1770)+'ARIMAX(1,1,1) Model'!$C$20*AS1771</f>
        <v>8648.98194081481</v>
      </c>
      <c r="AQ1772" s="31" t="n">
        <f aca="false">'ARIMAX(1,1,1) Model'!$C$6*I1772+'ARIMAX(1,1,1) Model'!$C$7*N1772/1000+'ARIMAX(1,1,1) Model'!$C$8*AD1772+'ARIMAX(1,1,1) Model'!$C$9*AE1772+'ARIMAX(1,1,1) Model'!$C$10*AC1772+'ARIMAX(1,1,1) Model'!$C$11*IF(AND(B1772&gt;='ARIMAX(1,1,1) Model'!$C$25,B1772&lt;='ARIMAX(1,1,1) Model'!$C$26),1,0)+'ARIMAX(1,1,1) Model'!$C$12*E1772/1000+'ARIMAX(1,1,1) Model'!$C$13*V1772+'ARIMAX(1,1,1) Model'!$C$14*A1772+'ARIMAX(1,1,1) Model'!$C$15*SIN(2*PI()*A1772/'ARIMAX(1,1,1) Model'!$C$24)+'ARIMAX(1,1,1) Model'!$C$16*COS(2*PI()*A1772/'ARIMAX(1,1,1) Model'!$C$24)+'ARIMAX(1,1,1) Model'!$C$17*SIN(4*PI()*A1772/'ARIMAX(1,1,1) Model'!$C$24)+'ARIMAX(1,1,1) Model'!$C$18*COS(4*PI()*A1772/'ARIMAX(1,1,1) Model'!$C$24)</f>
        <v>2655.30498428936</v>
      </c>
      <c r="AR1772" s="31" t="n">
        <f aca="false">IF(ISNUMBER(C1772),C1772,AP1772)-AQ1772</f>
        <v>5993.67695652545</v>
      </c>
      <c r="AS1772" s="31" t="n">
        <f aca="false">IF(ISNUMBER(C1772),C1772-AP1772,0)</f>
        <v>0</v>
      </c>
      <c r="AT1772" s="32" t="n">
        <f aca="false">AT1771+1</f>
        <v>2</v>
      </c>
      <c r="AU1772" s="33" t="n">
        <f aca="false">1+'ARIMAX(1,1,1) Model'!$C$19+'ARIMAX(1,1,1) Model'!$C$20</f>
        <v>0.197448155385946</v>
      </c>
      <c r="AV1772" s="33" t="n">
        <f aca="false">AV1771+AU1772^2</f>
        <v>1.03898577406531</v>
      </c>
      <c r="AW1772" s="31" t="n">
        <f aca="false">AP1772-'ARIMAX(1,1,1) Model'!$C$27*SQRT('ARIMAX(1,1,1) Model'!$C$21*AV1772)</f>
        <v>8102.96267942636</v>
      </c>
      <c r="AX1772" s="31" t="n">
        <f aca="false">AP1772+'ARIMAX(1,1,1) Model'!$C$27*SQRT('ARIMAX(1,1,1) Model'!$C$21*AV1772)</f>
        <v>9195.00120220326</v>
      </c>
    </row>
    <row r="1773" customFormat="false" ht="16.5" hidden="false" customHeight="true" outlineLevel="0" collapsed="false">
      <c r="A1773" s="23" t="n">
        <v>1772</v>
      </c>
      <c r="B1773" s="24" t="n">
        <v>45674</v>
      </c>
      <c r="C1773" s="23"/>
      <c r="D1773" s="25" t="n">
        <v>5912.608</v>
      </c>
      <c r="E1773" s="25" t="n">
        <v>219000</v>
      </c>
      <c r="F1773" s="25" t="n">
        <v>2091032.85714286</v>
      </c>
      <c r="G1773" s="25" t="n">
        <v>79.282</v>
      </c>
      <c r="H1773" s="25" t="n">
        <v>82.794</v>
      </c>
      <c r="I1773" s="25" t="n">
        <v>3.043</v>
      </c>
      <c r="J1773" s="25" t="n">
        <v>29511.664</v>
      </c>
      <c r="K1773" s="25" t="n">
        <v>681740</v>
      </c>
      <c r="L1773" s="25" t="n">
        <v>584</v>
      </c>
      <c r="M1773" s="25" t="n">
        <v>17.301</v>
      </c>
      <c r="N1773" s="25" t="n">
        <v>262354</v>
      </c>
      <c r="O1773" s="25" t="n">
        <v>20313.6</v>
      </c>
      <c r="P1773" s="25" t="n">
        <v>5058343</v>
      </c>
      <c r="Q1773" s="25" t="n">
        <v>1390000</v>
      </c>
      <c r="R1773" s="25" t="n">
        <v>11655</v>
      </c>
      <c r="S1773" s="25" t="n">
        <v>17.943</v>
      </c>
      <c r="T1773" s="25" t="n">
        <v>166.8</v>
      </c>
      <c r="U1773" s="25" t="n">
        <v>11</v>
      </c>
      <c r="V1773" s="25" t="n">
        <v>89.7</v>
      </c>
      <c r="W1773" s="25" t="n">
        <v>129.07572</v>
      </c>
      <c r="X1773" s="25" t="n">
        <v>3.84615384615385</v>
      </c>
      <c r="Y1773" s="25" t="n">
        <v>3</v>
      </c>
      <c r="Z1773" s="25" t="n">
        <v>81.9030609130859</v>
      </c>
      <c r="AA1773" s="25" t="n">
        <v>337087</v>
      </c>
      <c r="AB1773" s="26" t="n">
        <v>26.89</v>
      </c>
      <c r="AC1773" s="27" t="n">
        <v>0</v>
      </c>
      <c r="AD1773" s="28" t="n">
        <v>193.5</v>
      </c>
      <c r="AE1773" s="28" t="n">
        <v>0</v>
      </c>
      <c r="AF1773" s="27"/>
      <c r="AG1773" s="29" t="n">
        <f aca="false">6753.47943187+0.36116788*I1773+0.01252571*N1773-22.85359542*V1773+0.00407811*AA1773-0.00067349*E1773</f>
        <v>9217.96463346484</v>
      </c>
      <c r="AH1773" s="29" t="n">
        <f aca="false">A1773*'Simple Linear Regression'!$B$18+'Simple Linear Regression'!$B$17</f>
        <v>9396.91805961859</v>
      </c>
      <c r="AI1773" s="29" t="n">
        <f aca="false">7491.3971+0.0137554*N1773-0.00058829*E1773-34.3283*V1773+0.30565*L1773+54.6031*M1773</f>
        <v>9015.2851247</v>
      </c>
      <c r="AJ1773" s="29" t="n">
        <f aca="false">7491.3971-0.00058829*E1773+0.30565*L1773+54.6031*M1773+0.0137554*N1773-34.3283*V1773</f>
        <v>9015.2851247</v>
      </c>
      <c r="AK1773" s="30" t="n">
        <f aca="false">11611.58410651-152.38769329*I1047+0.00324611*N1047-2.92151591*V1047-0.00770426*AA1047-0.00077781*E1047</f>
        <v>8964.4128189644</v>
      </c>
      <c r="AL1773" s="29" t="n">
        <f aca="false">2192.59+2373.87*I1773+0.0316653*N1773-15.7623*V1773+0.00202406*AA1773-0.000740146*E1773-0.00963493*(I1773*N1773)</f>
        <v>9138.12749547554</v>
      </c>
      <c r="AM1773" s="30" t="n">
        <f aca="false">5205.907083+122.0638992*I1773+13.609808*(N1773/1000)-1.245906883*AD1773+0.7746840854*AE1773-134.2474226*AC1773-1547.125689*IF(AND(B1773&gt;=DATE(2020,3,20),B1773&lt;=DATE(2020,6,26)),1,0)</f>
        <v>8906.8521144371</v>
      </c>
      <c r="AN1773" s="30" t="e">
        <f aca="false">IF(ISNUMBER(C1774),C1774,AN1774)-0.8328750492*(AD1775-AD1774)+3.274150872*(AE1775-AE1774)+0.7954612886*((IF(ISNUMBER(C1774),C1774,AN1774)-IF(ISNUMBER(C1773),C1773,AN1773))-(-0.8328750492*(AD1774-AD1773)+3.274150872*(AE1774-AE1773)))-1.394571582*AO1774+0.4181414112*AO1773</f>
        <v>#VALUE!</v>
      </c>
      <c r="AP1773" s="35" t="n">
        <f aca="false">AQ1773+AR1772+'ARIMAX(1,1,1) Model'!$C$19*(AR1772-AR1771)+'ARIMAX(1,1,1) Model'!$C$20*AS1772</f>
        <v>8598.61394804168</v>
      </c>
      <c r="AQ1773" s="31" t="n">
        <f aca="false">'ARIMAX(1,1,1) Model'!$C$6*I1773+'ARIMAX(1,1,1) Model'!$C$7*N1773/1000+'ARIMAX(1,1,1) Model'!$C$8*AD1773+'ARIMAX(1,1,1) Model'!$C$9*AE1773+'ARIMAX(1,1,1) Model'!$C$10*AC1773+'ARIMAX(1,1,1) Model'!$C$11*IF(AND(B1773&gt;='ARIMAX(1,1,1) Model'!$C$25,B1773&lt;='ARIMAX(1,1,1) Model'!$C$26),1,0)+'ARIMAX(1,1,1) Model'!$C$12*E1773/1000+'ARIMAX(1,1,1) Model'!$C$13*V1773+'ARIMAX(1,1,1) Model'!$C$14*A1773+'ARIMAX(1,1,1) Model'!$C$15*SIN(2*PI()*A1773/'ARIMAX(1,1,1) Model'!$C$24)+'ARIMAX(1,1,1) Model'!$C$16*COS(2*PI()*A1773/'ARIMAX(1,1,1) Model'!$C$24)+'ARIMAX(1,1,1) Model'!$C$17*SIN(4*PI()*A1773/'ARIMAX(1,1,1) Model'!$C$24)+'ARIMAX(1,1,1) Model'!$C$18*COS(4*PI()*A1773/'ARIMAX(1,1,1) Model'!$C$24)</f>
        <v>2601.40006508579</v>
      </c>
      <c r="AR1773" s="31" t="n">
        <f aca="false">IF(ISNUMBER(C1773),C1773,AP1773)-AQ1773</f>
        <v>5997.21388295588</v>
      </c>
      <c r="AS1773" s="31" t="n">
        <f aca="false">IF(ISNUMBER(C1773),C1773-AP1773,0)</f>
        <v>0</v>
      </c>
      <c r="AT1773" s="32" t="n">
        <f aca="false">AT1772+1</f>
        <v>3</v>
      </c>
      <c r="AU1773" s="33" t="n">
        <f aca="false">(1+'ARIMAX(1,1,1) Model'!$C$19)*AU1772-'ARIMAX(1,1,1) Model'!$C$19*AU1771</f>
        <v>0.119173954492302</v>
      </c>
      <c r="AV1773" s="33" t="n">
        <f aca="false">AV1772+AU1773^2</f>
        <v>1.05318820549465</v>
      </c>
      <c r="AW1773" s="31" t="n">
        <f aca="false">AP1773-'ARIMAX(1,1,1) Model'!$C$27*SQRT('ARIMAX(1,1,1) Model'!$C$21*AV1773)</f>
        <v>8048.8754443809</v>
      </c>
      <c r="AX1773" s="31" t="n">
        <f aca="false">AP1773+'ARIMAX(1,1,1) Model'!$C$27*SQRT('ARIMAX(1,1,1) Model'!$C$21*AV1773)</f>
        <v>9148.35245170246</v>
      </c>
    </row>
    <row r="1774" customFormat="false" ht="16.5" hidden="false" customHeight="true" outlineLevel="0" collapsed="false">
      <c r="A1774" s="23" t="n">
        <v>1773</v>
      </c>
      <c r="B1774" s="24" t="n">
        <v>45681</v>
      </c>
      <c r="C1774" s="23"/>
      <c r="D1774" s="25" t="n">
        <v>6088.89</v>
      </c>
      <c r="E1774" s="25" t="n">
        <v>223000</v>
      </c>
      <c r="F1774" s="25" t="n">
        <v>2057879.28571429</v>
      </c>
      <c r="G1774" s="25" t="n">
        <v>75.7275</v>
      </c>
      <c r="H1774" s="25" t="n">
        <v>79.916</v>
      </c>
      <c r="I1774" s="25" t="n">
        <v>3.109</v>
      </c>
      <c r="J1774" s="25" t="n">
        <v>29511.664</v>
      </c>
      <c r="K1774" s="25" t="n">
        <v>681740</v>
      </c>
      <c r="L1774" s="25" t="n">
        <v>584</v>
      </c>
      <c r="M1774" s="25" t="n">
        <v>17.301</v>
      </c>
      <c r="N1774" s="25" t="n">
        <v>262354</v>
      </c>
      <c r="O1774" s="25" t="n">
        <v>20313.6</v>
      </c>
      <c r="P1774" s="25" t="n">
        <v>5058343</v>
      </c>
      <c r="Q1774" s="25" t="n">
        <v>1390000</v>
      </c>
      <c r="R1774" s="25" t="n">
        <v>11655</v>
      </c>
      <c r="S1774" s="25" t="n">
        <v>17.943</v>
      </c>
      <c r="T1774" s="25" t="n">
        <v>166.8</v>
      </c>
      <c r="U1774" s="25" t="n">
        <v>11</v>
      </c>
      <c r="V1774" s="25" t="n">
        <v>89.7</v>
      </c>
      <c r="W1774" s="25" t="n">
        <v>129.51072</v>
      </c>
      <c r="X1774" s="25" t="n">
        <v>3.84615384615385</v>
      </c>
      <c r="Y1774" s="25" t="n">
        <v>3</v>
      </c>
      <c r="Z1774" s="25" t="n">
        <v>81.9030609130859</v>
      </c>
      <c r="AA1774" s="25" t="n">
        <v>337087</v>
      </c>
      <c r="AB1774" s="26" t="n">
        <v>26.89</v>
      </c>
      <c r="AC1774" s="27" t="n">
        <v>0</v>
      </c>
      <c r="AD1774" s="28" t="n">
        <v>239.8</v>
      </c>
      <c r="AE1774" s="28" t="n">
        <v>0</v>
      </c>
      <c r="AF1774" s="27"/>
      <c r="AG1774" s="29" t="n">
        <f aca="false">6753.47943187+0.36116788*I1774+0.01252571*N1774-22.85359542*V1774+0.00407811*AA1774-0.00067349*E1774</f>
        <v>9215.29451054492</v>
      </c>
      <c r="AH1774" s="29" t="n">
        <f aca="false">A1774*'Simple Linear Regression'!$B$18+'Simple Linear Regression'!$B$17</f>
        <v>9397.7710967025</v>
      </c>
      <c r="AI1774" s="29" t="n">
        <f aca="false">7491.3971+0.0137554*N1774-0.00058829*E1774-34.3283*V1774+0.30565*L1774+54.6031*M1774</f>
        <v>9012.9319647</v>
      </c>
      <c r="AJ1774" s="29" t="n">
        <f aca="false">7491.3971-0.00058829*E1774+0.30565*L1774+54.6031*M1774+0.0137554*N1774-34.3283*V1774</f>
        <v>9012.9319647</v>
      </c>
      <c r="AK1774" s="30" t="n">
        <f aca="false">11611.58410651-152.38769329*I1048+0.00324611*N1048-2.92151591*V1048-0.00770426*AA1048-0.00077781*E1048</f>
        <v>8981.05793199319</v>
      </c>
      <c r="AL1774" s="29" t="n">
        <f aca="false">2192.59+2373.87*I1774+0.0316653*N1774-15.7623*V1774+0.00202406*AA1774-0.000740146*E1774-0.00963493*(I1774*N1774)</f>
        <v>9125.01001141102</v>
      </c>
      <c r="AM1774" s="30" t="n">
        <f aca="false">5205.907083+122.0638992*I1774+13.609808*(N1774/1000)-1.245906883*AD1774+0.7746840854*AE1774-134.2474226*AC1774-1547.125689*IF(AND(B1774&gt;=DATE(2020,3,20),B1774&lt;=DATE(2020,6,26)),1,0)</f>
        <v>8857.2228431014</v>
      </c>
      <c r="AN1774" s="30" t="e">
        <f aca="false">IF(ISNUMBER(C1775),C1775,AN1775)-0.8328750492*(AD1776-AD1775)+3.274150872*(AE1776-AE1775)+0.7954612886*((IF(ISNUMBER(C1775),C1775,AN1775)-IF(ISNUMBER(C1774),C1774,AN1774))-(-0.8328750492*(AD1775-AD1774)+3.274150872*(AE1775-AE1774)))-1.394571582*AO1775+0.4181414112*AO1774</f>
        <v>#VALUE!</v>
      </c>
      <c r="AP1774" s="35" t="n">
        <f aca="false">AQ1774+AR1773+'ARIMAX(1,1,1) Model'!$C$19*(AR1773-AR1772)+'ARIMAX(1,1,1) Model'!$C$20*AS1773</f>
        <v>8598.84874145247</v>
      </c>
      <c r="AQ1774" s="31" t="n">
        <f aca="false">'ARIMAX(1,1,1) Model'!$C$6*I1774+'ARIMAX(1,1,1) Model'!$C$7*N1774/1000+'ARIMAX(1,1,1) Model'!$C$8*AD1774+'ARIMAX(1,1,1) Model'!$C$9*AE1774+'ARIMAX(1,1,1) Model'!$C$10*AC1774+'ARIMAX(1,1,1) Model'!$C$11*IF(AND(B1774&gt;='ARIMAX(1,1,1) Model'!$C$25,B1774&lt;='ARIMAX(1,1,1) Model'!$C$26),1,0)+'ARIMAX(1,1,1) Model'!$C$12*E1774/1000+'ARIMAX(1,1,1) Model'!$C$13*V1774+'ARIMAX(1,1,1) Model'!$C$14*A1774+'ARIMAX(1,1,1) Model'!$C$15*SIN(2*PI()*A1774/'ARIMAX(1,1,1) Model'!$C$24)+'ARIMAX(1,1,1) Model'!$C$16*COS(2*PI()*A1774/'ARIMAX(1,1,1) Model'!$C$24)+'ARIMAX(1,1,1) Model'!$C$17*SIN(4*PI()*A1774/'ARIMAX(1,1,1) Model'!$C$24)+'ARIMAX(1,1,1) Model'!$C$18*COS(4*PI()*A1774/'ARIMAX(1,1,1) Model'!$C$24)</f>
        <v>2601.28989624671</v>
      </c>
      <c r="AR1774" s="31" t="n">
        <f aca="false">IF(ISNUMBER(C1774),C1774,AP1774)-AQ1774</f>
        <v>5997.55884520576</v>
      </c>
      <c r="AS1774" s="31" t="n">
        <f aca="false">IF(ISNUMBER(C1774),C1774-AP1774,0)</f>
        <v>0</v>
      </c>
      <c r="AT1774" s="32" t="n">
        <f aca="false">AT1773+1</f>
        <v>4</v>
      </c>
      <c r="AU1774" s="33" t="n">
        <f aca="false">(1+'ARIMAX(1,1,1) Model'!$C$19)*AU1773-'ARIMAX(1,1,1) Model'!$C$19*AU1772</f>
        <v>0.111539742987268</v>
      </c>
      <c r="AV1774" s="33" t="n">
        <f aca="false">AV1773+AU1774^2</f>
        <v>1.06562931976031</v>
      </c>
      <c r="AW1774" s="31" t="n">
        <f aca="false">AP1774-'ARIMAX(1,1,1) Model'!$C$27*SQRT('ARIMAX(1,1,1) Model'!$C$21*AV1774)</f>
        <v>8045.8727917627</v>
      </c>
      <c r="AX1774" s="31" t="n">
        <f aca="false">AP1774+'ARIMAX(1,1,1) Model'!$C$27*SQRT('ARIMAX(1,1,1) Model'!$C$21*AV1774)</f>
        <v>9151.82469114224</v>
      </c>
    </row>
    <row r="1775" customFormat="false" ht="16.5" hidden="false" customHeight="true" outlineLevel="0" collapsed="false">
      <c r="A1775" s="23" t="n">
        <v>1774</v>
      </c>
      <c r="B1775" s="24" t="n">
        <v>45688</v>
      </c>
      <c r="C1775" s="23"/>
      <c r="D1775" s="25" t="n">
        <v>6046.198</v>
      </c>
      <c r="E1775" s="25" t="n">
        <v>212000</v>
      </c>
      <c r="F1775" s="25" t="n">
        <v>2008740.71428571</v>
      </c>
      <c r="G1775" s="25" t="n">
        <v>73.308</v>
      </c>
      <c r="H1775" s="25" t="n">
        <v>77.372</v>
      </c>
      <c r="I1775" s="25" t="n">
        <v>3.103</v>
      </c>
      <c r="J1775" s="25" t="n">
        <v>29511.664</v>
      </c>
      <c r="K1775" s="25" t="n">
        <v>681740</v>
      </c>
      <c r="L1775" s="25" t="n">
        <v>584</v>
      </c>
      <c r="M1775" s="25" t="n">
        <v>17.301</v>
      </c>
      <c r="N1775" s="25" t="n">
        <v>262354</v>
      </c>
      <c r="O1775" s="25" t="n">
        <v>20313.6</v>
      </c>
      <c r="P1775" s="25" t="n">
        <v>5058343</v>
      </c>
      <c r="Q1775" s="25" t="n">
        <v>1390000</v>
      </c>
      <c r="R1775" s="25" t="n">
        <v>11655</v>
      </c>
      <c r="S1775" s="25" t="n">
        <v>17.943</v>
      </c>
      <c r="T1775" s="25" t="n">
        <v>166.8</v>
      </c>
      <c r="U1775" s="25" t="n">
        <v>11</v>
      </c>
      <c r="V1775" s="25" t="n">
        <v>89.7</v>
      </c>
      <c r="W1775" s="25" t="n">
        <v>128.10815</v>
      </c>
      <c r="X1775" s="25" t="n">
        <v>3.84615384615385</v>
      </c>
      <c r="Y1775" s="25" t="n">
        <v>3</v>
      </c>
      <c r="Z1775" s="25" t="n">
        <v>81.9030609130859</v>
      </c>
      <c r="AA1775" s="25" t="n">
        <v>337087</v>
      </c>
      <c r="AB1775" s="26" t="n">
        <v>26.89</v>
      </c>
      <c r="AC1775" s="27" t="n">
        <v>0</v>
      </c>
      <c r="AD1775" s="28" t="n">
        <v>152.7</v>
      </c>
      <c r="AE1775" s="28" t="n">
        <v>0.6</v>
      </c>
      <c r="AF1775" s="27"/>
      <c r="AG1775" s="29" t="n">
        <f aca="false">6753.47943187+0.36116788*I1775+0.01252571*N1775-22.85359542*V1775+0.00407811*AA1775-0.00067349*E1775</f>
        <v>9222.70073353764</v>
      </c>
      <c r="AH1775" s="29" t="n">
        <f aca="false">A1775*'Simple Linear Regression'!$B$18+'Simple Linear Regression'!$B$17</f>
        <v>9398.6241337864</v>
      </c>
      <c r="AI1775" s="29" t="n">
        <f aca="false">7491.3971+0.0137554*N1775-0.00058829*E1775-34.3283*V1775+0.30565*L1775+54.6031*M1775</f>
        <v>9019.4031547</v>
      </c>
      <c r="AJ1775" s="29" t="n">
        <f aca="false">7491.3971-0.00058829*E1775+0.30565*L1775+54.6031*M1775+0.0137554*N1775-34.3283*V1775</f>
        <v>9019.4031547</v>
      </c>
      <c r="AK1775" s="30" t="n">
        <f aca="false">11611.58410651-152.38769329*I1049+0.00324611*N1049-2.92151591*V1049-0.00770426*AA1049-0.00077781*E1049</f>
        <v>8938.47163775493</v>
      </c>
      <c r="AL1775" s="29" t="n">
        <f aca="false">2192.59+2373.87*I1775+0.0316653*N1775-15.7623*V1775+0.00202406*AA1775-0.000740146*E1775-0.00963493*(I1775*N1775)</f>
        <v>9134.07497196234</v>
      </c>
      <c r="AM1775" s="30" t="n">
        <f aca="false">5205.907083+122.0638992*I1775+13.609808*(N1775/1000)-1.245906883*AD1775+0.7746840854*AE1775-134.2474226*AC1775-1547.125689*IF(AND(B1775&gt;=DATE(2020,3,20),B1775&lt;=DATE(2020,6,26)),1,0)</f>
        <v>8965.47375966674</v>
      </c>
      <c r="AN1775" s="30" t="e">
        <f aca="false">IF(ISNUMBER(C1776),C1776,AN1776)-0.8328750492*(AD1777-AD1776)+3.274150872*(AE1777-AE1776)+0.7954612886*((IF(ISNUMBER(C1776),C1776,AN1776)-IF(ISNUMBER(C1775),C1775,AN1775))-(-0.8328750492*(AD1776-AD1775)+3.274150872*(AE1776-AE1775)))-1.394571582*AO1776+0.4181414112*AO1775</f>
        <v>#VALUE!</v>
      </c>
      <c r="AP1775" s="35" t="n">
        <f aca="false">AQ1775+AR1774+'ARIMAX(1,1,1) Model'!$C$19*(AR1774-AR1773)+'ARIMAX(1,1,1) Model'!$C$20*AS1774</f>
        <v>8549.63952523959</v>
      </c>
      <c r="AQ1775" s="31" t="n">
        <f aca="false">'ARIMAX(1,1,1) Model'!$C$6*I1775+'ARIMAX(1,1,1) Model'!$C$7*N1775/1000+'ARIMAX(1,1,1) Model'!$C$8*AD1775+'ARIMAX(1,1,1) Model'!$C$9*AE1775+'ARIMAX(1,1,1) Model'!$C$10*AC1775+'ARIMAX(1,1,1) Model'!$C$11*IF(AND(B1775&gt;='ARIMAX(1,1,1) Model'!$C$25,B1775&lt;='ARIMAX(1,1,1) Model'!$C$26),1,0)+'ARIMAX(1,1,1) Model'!$C$12*E1775/1000+'ARIMAX(1,1,1) Model'!$C$13*V1775+'ARIMAX(1,1,1) Model'!$C$14*A1775+'ARIMAX(1,1,1) Model'!$C$15*SIN(2*PI()*A1775/'ARIMAX(1,1,1) Model'!$C$24)+'ARIMAX(1,1,1) Model'!$C$16*COS(2*PI()*A1775/'ARIMAX(1,1,1) Model'!$C$24)+'ARIMAX(1,1,1) Model'!$C$17*SIN(4*PI()*A1775/'ARIMAX(1,1,1) Model'!$C$24)+'ARIMAX(1,1,1) Model'!$C$18*COS(4*PI()*A1775/'ARIMAX(1,1,1) Model'!$C$24)</f>
        <v>2552.04703529845</v>
      </c>
      <c r="AR1775" s="31" t="n">
        <f aca="false">IF(ISNUMBER(C1775),C1775,AP1775)-AQ1775</f>
        <v>5997.59248994115</v>
      </c>
      <c r="AS1775" s="31" t="n">
        <f aca="false">IF(ISNUMBER(C1775),C1775-AP1775,0)</f>
        <v>0</v>
      </c>
      <c r="AT1775" s="32" t="n">
        <f aca="false">AT1774+1</f>
        <v>5</v>
      </c>
      <c r="AU1775" s="33" t="n">
        <f aca="false">(1+'ARIMAX(1,1,1) Model'!$C$19)*AU1774-'ARIMAX(1,1,1) Model'!$C$19*AU1773</f>
        <v>0.110795165787652</v>
      </c>
      <c r="AV1775" s="33" t="n">
        <f aca="false">AV1774+AU1775^2</f>
        <v>1.07790488852223</v>
      </c>
      <c r="AW1775" s="31" t="n">
        <f aca="false">AP1775-'ARIMAX(1,1,1) Model'!$C$27*SQRT('ARIMAX(1,1,1) Model'!$C$21*AV1775)</f>
        <v>7993.48767891469</v>
      </c>
      <c r="AX1775" s="31" t="n">
        <f aca="false">AP1775+'ARIMAX(1,1,1) Model'!$C$27*SQRT('ARIMAX(1,1,1) Model'!$C$21*AV1775)</f>
        <v>9105.7913715645</v>
      </c>
    </row>
    <row r="1776" customFormat="false" ht="16.5" hidden="false" customHeight="true" outlineLevel="0" collapsed="false">
      <c r="A1776" s="23" t="n">
        <v>1775</v>
      </c>
      <c r="B1776" s="24" t="n">
        <v>45695</v>
      </c>
      <c r="C1776" s="23"/>
      <c r="D1776" s="25" t="n">
        <v>6040.698</v>
      </c>
      <c r="E1776" s="25" t="n">
        <v>220000</v>
      </c>
      <c r="F1776" s="25" t="n">
        <v>2035202.71428571</v>
      </c>
      <c r="G1776" s="25" t="n">
        <v>72.048</v>
      </c>
      <c r="H1776" s="25" t="n">
        <v>75.4</v>
      </c>
      <c r="I1776" s="25" t="n">
        <v>3.082</v>
      </c>
      <c r="J1776" s="25" t="n">
        <v>29825.182</v>
      </c>
      <c r="K1776" s="25" t="n">
        <v>681740</v>
      </c>
      <c r="L1776" s="25" t="n">
        <v>589</v>
      </c>
      <c r="M1776" s="25" t="n">
        <v>17.301</v>
      </c>
      <c r="N1776" s="25" t="n">
        <v>262354</v>
      </c>
      <c r="O1776" s="25" t="n">
        <v>20514.3</v>
      </c>
      <c r="P1776" s="25" t="n">
        <v>5058343</v>
      </c>
      <c r="Q1776" s="25" t="n">
        <v>1390000</v>
      </c>
      <c r="R1776" s="25" t="n">
        <v>11655</v>
      </c>
      <c r="S1776" s="25" t="n">
        <v>17.943</v>
      </c>
      <c r="T1776" s="25" t="n">
        <v>168.3</v>
      </c>
      <c r="U1776" s="25" t="n">
        <v>11</v>
      </c>
      <c r="V1776" s="25" t="n">
        <v>91.6</v>
      </c>
      <c r="W1776" s="25" t="n">
        <v>128.25958</v>
      </c>
      <c r="X1776" s="25" t="n">
        <v>3.84615384615385</v>
      </c>
      <c r="Y1776" s="25" t="n">
        <v>3</v>
      </c>
      <c r="Z1776" s="25" t="n">
        <v>81.9030609130859</v>
      </c>
      <c r="AA1776" s="25" t="n">
        <v>337087</v>
      </c>
      <c r="AB1776" s="26" t="n">
        <v>29.38</v>
      </c>
      <c r="AC1776" s="27" t="n">
        <v>0</v>
      </c>
      <c r="AD1776" s="28" t="n">
        <v>123</v>
      </c>
      <c r="AE1776" s="28" t="n">
        <v>6.4</v>
      </c>
      <c r="AF1776" s="27"/>
      <c r="AG1776" s="29" t="n">
        <f aca="false">6753.47943187+0.36116788*I1776+0.01252571*N1776-22.85359542*V1776+0.00407811*AA1776-0.00067349*E1776</f>
        <v>9173.88339771416</v>
      </c>
      <c r="AH1776" s="29" t="n">
        <f aca="false">A1776*'Simple Linear Regression'!$B$18+'Simple Linear Regression'!$B$17</f>
        <v>9399.47717087031</v>
      </c>
      <c r="AI1776" s="29" t="n">
        <f aca="false">7491.3971+0.0137554*N1776-0.00058829*E1776-34.3283*V1776+0.30565*L1776+54.6031*M1776</f>
        <v>8951.0013147</v>
      </c>
      <c r="AJ1776" s="29" t="n">
        <f aca="false">7491.3971-0.00058829*E1776+0.30565*L1776+54.6031*M1776+0.0137554*N1776-34.3283*V1776</f>
        <v>8951.0013147</v>
      </c>
      <c r="AK1776" s="30" t="n">
        <f aca="false">11611.58410651-152.38769329*I1050+0.00324611*N1050-2.92151591*V1050-0.00770426*AA1050-0.00077781*E1050</f>
        <v>8889.4871535452</v>
      </c>
      <c r="AL1776" s="29" t="n">
        <f aca="false">2192.59+2373.87*I1776+0.0316653*N1776-15.7623*V1776+0.00202406*AA1776-0.000740146*E1776-0.00963493*(I1776*N1776)</f>
        <v>9101.43717489196</v>
      </c>
      <c r="AM1776" s="30" t="n">
        <f aca="false">5205.907083+122.0638992*I1776+13.609808*(N1776/1000)-1.245906883*AD1776+0.7746840854*AE1776-134.2474226*AC1776-1547.125689*IF(AND(B1776&gt;=DATE(2020,3,20),B1776&lt;=DATE(2020,6,26)),1,0)</f>
        <v>9004.40701990396</v>
      </c>
      <c r="AN1776" s="30" t="e">
        <f aca="false">IF(ISNUMBER(C1777),C1777,AN1777)-0.8328750492*(AD1778-AD1777)+3.274150872*(AE1778-AE1777)+0.7954612886*((IF(ISNUMBER(C1777),C1777,AN1777)-IF(ISNUMBER(C1776),C1776,AN1776))-(-0.8328750492*(AD1777-AD1776)+3.274150872*(AE1777-AE1776)))-1.394571582*AO1777+0.4181414112*AO1776</f>
        <v>#VALUE!</v>
      </c>
      <c r="AP1776" s="35" t="n">
        <f aca="false">AQ1776+AR1775+'ARIMAX(1,1,1) Model'!$C$19*(AR1775-AR1774)+'ARIMAX(1,1,1) Model'!$C$20*AS1775</f>
        <v>8582.50870471009</v>
      </c>
      <c r="AQ1776" s="31" t="n">
        <f aca="false">'ARIMAX(1,1,1) Model'!$C$6*I1776+'ARIMAX(1,1,1) Model'!$C$7*N1776/1000+'ARIMAX(1,1,1) Model'!$C$8*AD1776+'ARIMAX(1,1,1) Model'!$C$9*AE1776+'ARIMAX(1,1,1) Model'!$C$10*AC1776+'ARIMAX(1,1,1) Model'!$C$11*IF(AND(B1776&gt;='ARIMAX(1,1,1) Model'!$C$25,B1776&lt;='ARIMAX(1,1,1) Model'!$C$26),1,0)+'ARIMAX(1,1,1) Model'!$C$12*E1776/1000+'ARIMAX(1,1,1) Model'!$C$13*V1776+'ARIMAX(1,1,1) Model'!$C$14*A1776+'ARIMAX(1,1,1) Model'!$C$15*SIN(2*PI()*A1776/'ARIMAX(1,1,1) Model'!$C$24)+'ARIMAX(1,1,1) Model'!$C$16*COS(2*PI()*A1776/'ARIMAX(1,1,1) Model'!$C$24)+'ARIMAX(1,1,1) Model'!$C$17*SIN(4*PI()*A1776/'ARIMAX(1,1,1) Model'!$C$24)+'ARIMAX(1,1,1) Model'!$C$18*COS(4*PI()*A1776/'ARIMAX(1,1,1) Model'!$C$24)</f>
        <v>2584.91293334259</v>
      </c>
      <c r="AR1776" s="31" t="n">
        <f aca="false">IF(ISNUMBER(C1776),C1776,AP1776)-AQ1776</f>
        <v>5997.59577136751</v>
      </c>
      <c r="AS1776" s="31" t="n">
        <f aca="false">IF(ISNUMBER(C1776),C1776-AP1776,0)</f>
        <v>0</v>
      </c>
      <c r="AT1776" s="32" t="n">
        <f aca="false">AT1775+1</f>
        <v>6</v>
      </c>
      <c r="AU1776" s="33" t="n">
        <f aca="false">(1+'ARIMAX(1,1,1) Model'!$C$19)*AU1775-'ARIMAX(1,1,1) Model'!$C$19*AU1774</f>
        <v>0.110722545949202</v>
      </c>
      <c r="AV1776" s="33" t="n">
        <f aca="false">AV1775+AU1776^2</f>
        <v>1.0901643707037</v>
      </c>
      <c r="AW1776" s="31" t="n">
        <f aca="false">AP1776-'ARIMAX(1,1,1) Model'!$C$27*SQRT('ARIMAX(1,1,1) Model'!$C$21*AV1776)</f>
        <v>8023.20312154413</v>
      </c>
      <c r="AX1776" s="31" t="n">
        <f aca="false">AP1776+'ARIMAX(1,1,1) Model'!$C$27*SQRT('ARIMAX(1,1,1) Model'!$C$21*AV1776)</f>
        <v>9141.81428787606</v>
      </c>
    </row>
    <row r="1777" customFormat="false" ht="16.5" hidden="false" customHeight="true" outlineLevel="0" collapsed="false">
      <c r="A1777" s="23" t="n">
        <v>1776</v>
      </c>
      <c r="B1777" s="24" t="n">
        <v>45702</v>
      </c>
      <c r="C1777" s="23"/>
      <c r="D1777" s="25" t="n">
        <v>6083.322</v>
      </c>
      <c r="E1777" s="25" t="n">
        <v>216000</v>
      </c>
      <c r="F1777" s="25" t="n">
        <v>2181709.57142857</v>
      </c>
      <c r="G1777" s="25" t="n">
        <v>72.166</v>
      </c>
      <c r="H1777" s="25" t="n">
        <v>76.012</v>
      </c>
      <c r="I1777" s="25" t="n">
        <v>3.128</v>
      </c>
      <c r="J1777" s="25" t="n">
        <v>29825.182</v>
      </c>
      <c r="K1777" s="25" t="n">
        <v>739764</v>
      </c>
      <c r="L1777" s="25" t="n">
        <v>589</v>
      </c>
      <c r="M1777" s="25" t="n">
        <v>17.301</v>
      </c>
      <c r="N1777" s="25" t="n">
        <v>262354</v>
      </c>
      <c r="O1777" s="25" t="n">
        <v>20514.3</v>
      </c>
      <c r="P1777" s="25" t="n">
        <v>5058343</v>
      </c>
      <c r="Q1777" s="25" t="n">
        <v>1390000</v>
      </c>
      <c r="R1777" s="25" t="n">
        <v>11655</v>
      </c>
      <c r="S1777" s="25" t="n">
        <v>17.943</v>
      </c>
      <c r="T1777" s="25" t="n">
        <v>168.3</v>
      </c>
      <c r="U1777" s="25" t="n">
        <v>11</v>
      </c>
      <c r="V1777" s="25" t="n">
        <v>91.6</v>
      </c>
      <c r="W1777" s="25" t="n">
        <v>128.36466</v>
      </c>
      <c r="X1777" s="25" t="n">
        <v>3.84615384615385</v>
      </c>
      <c r="Y1777" s="25" t="n">
        <v>3</v>
      </c>
      <c r="Z1777" s="25" t="n">
        <v>81.9030609130859</v>
      </c>
      <c r="AA1777" s="25" t="n">
        <v>337087</v>
      </c>
      <c r="AB1777" s="26" t="n">
        <v>29.38</v>
      </c>
      <c r="AC1777" s="27" t="n">
        <v>0</v>
      </c>
      <c r="AD1777" s="28" t="n">
        <v>155.1</v>
      </c>
      <c r="AE1777" s="28" t="n">
        <v>3.6</v>
      </c>
      <c r="AF1777" s="27"/>
      <c r="AG1777" s="29" t="n">
        <f aca="false">6753.47943187+0.36116788*I1777+0.01252571*N1777-22.85359542*V1777+0.00407811*AA1777-0.00067349*E1777</f>
        <v>9176.59397143664</v>
      </c>
      <c r="AH1777" s="29" t="n">
        <f aca="false">A1777*'Simple Linear Regression'!$B$18+'Simple Linear Regression'!$B$17</f>
        <v>9400.33020795421</v>
      </c>
      <c r="AI1777" s="29" t="n">
        <f aca="false">7491.3971+0.0137554*N1777-0.00058829*E1777-34.3283*V1777+0.30565*L1777+54.6031*M1777</f>
        <v>8953.3544747</v>
      </c>
      <c r="AJ1777" s="29" t="n">
        <f aca="false">7491.3971-0.00058829*E1777+0.30565*L1777+54.6031*M1777+0.0137554*N1777-34.3283*V1777</f>
        <v>8953.3544747</v>
      </c>
      <c r="AK1777" s="30" t="n">
        <f aca="false">11611.58410651-152.38769329*I1051+0.00324611*N1051-2.92151591*V1051-0.00770426*AA1051-0.00077781*E1051</f>
        <v>8834.88670086057</v>
      </c>
      <c r="AL1777" s="29" t="n">
        <f aca="false">2192.59+2373.87*I1777+0.0316653*N1777-15.7623*V1777+0.00202406*AA1777-0.000740146*E1777-0.00963493*(I1777*N1777)</f>
        <v>9097.31870733184</v>
      </c>
      <c r="AM1777" s="30" t="n">
        <f aca="false">5205.907083+122.0638992*I1777+13.609808*(N1777/1000)-1.245906883*AD1777+0.7746840854*AE1777-134.2474226*AC1777-1547.125689*IF(AND(B1777&gt;=DATE(2020,3,20),B1777&lt;=DATE(2020,6,26)),1,0)</f>
        <v>8967.85923288374</v>
      </c>
      <c r="AN1777" s="30" t="e">
        <f aca="false">IF(ISNUMBER(C1778),C1778,AN1778)-0.8328750492*(AD1779-AD1778)+3.274150872*(AE1779-AE1778)+0.7954612886*((IF(ISNUMBER(C1778),C1778,AN1778)-IF(ISNUMBER(C1777),C1777,AN1777))-(-0.8328750492*(AD1778-AD1777)+3.274150872*(AE1778-AE1777)))-1.394571582*AO1778+0.4181414112*AO1777</f>
        <v>#VALUE!</v>
      </c>
      <c r="AP1777" s="35" t="n">
        <f aca="false">AQ1777+AR1776+'ARIMAX(1,1,1) Model'!$C$19*(AR1776-AR1775)+'ARIMAX(1,1,1) Model'!$C$20*AS1776</f>
        <v>8601.33535903227</v>
      </c>
      <c r="AQ1777" s="31" t="n">
        <f aca="false">'ARIMAX(1,1,1) Model'!$C$6*I1777+'ARIMAX(1,1,1) Model'!$C$7*N1777/1000+'ARIMAX(1,1,1) Model'!$C$8*AD1777+'ARIMAX(1,1,1) Model'!$C$9*AE1777+'ARIMAX(1,1,1) Model'!$C$10*AC1777+'ARIMAX(1,1,1) Model'!$C$11*IF(AND(B1777&gt;='ARIMAX(1,1,1) Model'!$C$25,B1777&lt;='ARIMAX(1,1,1) Model'!$C$26),1,0)+'ARIMAX(1,1,1) Model'!$C$12*E1777/1000+'ARIMAX(1,1,1) Model'!$C$13*V1777+'ARIMAX(1,1,1) Model'!$C$14*A1777+'ARIMAX(1,1,1) Model'!$C$15*SIN(2*PI()*A1777/'ARIMAX(1,1,1) Model'!$C$24)+'ARIMAX(1,1,1) Model'!$C$16*COS(2*PI()*A1777/'ARIMAX(1,1,1) Model'!$C$24)+'ARIMAX(1,1,1) Model'!$C$17*SIN(4*PI()*A1777/'ARIMAX(1,1,1) Model'!$C$24)+'ARIMAX(1,1,1) Model'!$C$18*COS(4*PI()*A1777/'ARIMAX(1,1,1) Model'!$C$24)</f>
        <v>2603.73926762186</v>
      </c>
      <c r="AR1777" s="31" t="n">
        <f aca="false">IF(ISNUMBER(C1777),C1777,AP1777)-AQ1777</f>
        <v>5997.59609141041</v>
      </c>
      <c r="AS1777" s="31" t="n">
        <f aca="false">IF(ISNUMBER(C1777),C1777-AP1777,0)</f>
        <v>0</v>
      </c>
      <c r="AT1777" s="32" t="n">
        <f aca="false">AT1776+1</f>
        <v>7</v>
      </c>
      <c r="AU1777" s="33" t="n">
        <f aca="false">(1+'ARIMAX(1,1,1) Model'!$C$19)*AU1776-'ARIMAX(1,1,1) Model'!$C$19*AU1775</f>
        <v>0.110715463216963</v>
      </c>
      <c r="AV1777" s="33" t="n">
        <f aca="false">AV1776+AU1777^2</f>
        <v>1.10242228449905</v>
      </c>
      <c r="AW1777" s="31" t="n">
        <f aca="false">AP1777-'ARIMAX(1,1,1) Model'!$C$27*SQRT('ARIMAX(1,1,1) Model'!$C$21*AV1777)</f>
        <v>8038.89412254428</v>
      </c>
      <c r="AX1777" s="31" t="n">
        <f aca="false">AP1777+'ARIMAX(1,1,1) Model'!$C$27*SQRT('ARIMAX(1,1,1) Model'!$C$21*AV1777)</f>
        <v>9163.77659552027</v>
      </c>
    </row>
    <row r="1778" customFormat="false" ht="16.5" hidden="false" customHeight="true" outlineLevel="0" collapsed="false">
      <c r="A1778" s="23" t="n">
        <v>1777</v>
      </c>
      <c r="B1778" s="24" t="n">
        <v>45709</v>
      </c>
      <c r="C1778" s="23"/>
      <c r="D1778" s="25" t="n">
        <v>6101.095</v>
      </c>
      <c r="E1778" s="25" t="n">
        <v>223000</v>
      </c>
      <c r="F1778" s="25" t="n">
        <v>2380456.85714286</v>
      </c>
      <c r="G1778" s="25" t="n">
        <v>72.0975</v>
      </c>
      <c r="H1778" s="25" t="n">
        <v>76.088</v>
      </c>
      <c r="I1778" s="25" t="n">
        <v>3.148</v>
      </c>
      <c r="J1778" s="25" t="n">
        <v>29825.182</v>
      </c>
      <c r="K1778" s="25" t="n">
        <v>739764</v>
      </c>
      <c r="L1778" s="25" t="n">
        <v>589</v>
      </c>
      <c r="M1778" s="25" t="n">
        <v>15.95</v>
      </c>
      <c r="N1778" s="25" t="n">
        <v>264216</v>
      </c>
      <c r="O1778" s="25" t="n">
        <v>20514.3</v>
      </c>
      <c r="P1778" s="25" t="n">
        <v>5058343</v>
      </c>
      <c r="Q1778" s="25" t="n">
        <v>1390000</v>
      </c>
      <c r="R1778" s="25" t="n">
        <v>11655</v>
      </c>
      <c r="S1778" s="25" t="n">
        <v>18.036</v>
      </c>
      <c r="T1778" s="25" t="n">
        <v>168.3</v>
      </c>
      <c r="U1778" s="25" t="n">
        <v>11</v>
      </c>
      <c r="V1778" s="25" t="n">
        <v>91.6</v>
      </c>
      <c r="W1778" s="25" t="n">
        <v>128.08828</v>
      </c>
      <c r="X1778" s="25" t="n">
        <v>3.84615384615385</v>
      </c>
      <c r="Y1778" s="25" t="n">
        <v>3</v>
      </c>
      <c r="Z1778" s="25" t="n">
        <v>81.9030609130859</v>
      </c>
      <c r="AA1778" s="25" t="n">
        <v>337087</v>
      </c>
      <c r="AB1778" s="26" t="n">
        <v>29.38</v>
      </c>
      <c r="AC1778" s="27" t="n">
        <v>0</v>
      </c>
      <c r="AD1778" s="28" t="n">
        <v>205.7</v>
      </c>
      <c r="AE1778" s="28" t="n">
        <v>1</v>
      </c>
      <c r="AF1778" s="27"/>
      <c r="AG1778" s="29" t="n">
        <f aca="false">6753.47943187+0.36116788*I1778+0.01252571*N1778-22.85359542*V1778+0.00407811*AA1778-0.00067349*E1778</f>
        <v>9195.20963681424</v>
      </c>
      <c r="AH1778" s="29" t="n">
        <f aca="false">A1778*'Simple Linear Regression'!$B$18+'Simple Linear Regression'!$B$17</f>
        <v>9401.18324503812</v>
      </c>
      <c r="AI1778" s="29" t="n">
        <f aca="false">7491.3971+0.0137554*N1778-0.00058829*E1778-34.3283*V1778+0.30565*L1778+54.6031*M1778</f>
        <v>8901.0802114</v>
      </c>
      <c r="AJ1778" s="29" t="n">
        <f aca="false">7491.3971-0.00058829*E1778+0.30565*L1778+54.6031*M1778+0.0137554*N1778-34.3283*V1778</f>
        <v>8901.0802114</v>
      </c>
      <c r="AK1778" s="30" t="n">
        <f aca="false">11611.58410651-152.38769329*I1052+0.00324611*N1052-2.92151591*V1052-0.00770426*AA1052-0.00077781*E1052</f>
        <v>8833.31520932702</v>
      </c>
      <c r="AL1778" s="29" t="n">
        <f aca="false">2192.59+2373.87*I1778+0.0316653*N1778-15.7623*V1778+0.00202406*AA1778-0.000740146*E1778-0.00963493*(I1778*N1778)</f>
        <v>9091.54475097776</v>
      </c>
      <c r="AM1778" s="30" t="n">
        <f aca="false">5205.907083+122.0638992*I1778+13.609808*(N1778/1000)-1.245906883*AD1778+0.7746840854*AE1778-134.2474226*AC1778-1547.125689*IF(AND(B1778&gt;=DATE(2020,3,20),B1778&lt;=DATE(2020,6,26)),1,0)</f>
        <v>8930.5849064619</v>
      </c>
      <c r="AN1778" s="30" t="e">
        <f aca="false">IF(ISNUMBER(C1779),C1779,AN1779)-0.8328750492*(AD1780-AD1779)+3.274150872*(AE1780-AE1779)+0.7954612886*((IF(ISNUMBER(C1779),C1779,AN1779)-IF(ISNUMBER(C1778),C1778,AN1778))-(-0.8328750492*(AD1779-AD1778)+3.274150872*(AE1779-AE1778)))-1.394571582*AO1779+0.4181414112*AO1778</f>
        <v>#VALUE!</v>
      </c>
      <c r="AP1778" s="35" t="n">
        <f aca="false">AQ1778+AR1777+'ARIMAX(1,1,1) Model'!$C$19*(AR1777-AR1776)+'ARIMAX(1,1,1) Model'!$C$20*AS1777</f>
        <v>8641.94885115099</v>
      </c>
      <c r="AQ1778" s="31" t="n">
        <f aca="false">'ARIMAX(1,1,1) Model'!$C$6*I1778+'ARIMAX(1,1,1) Model'!$C$7*N1778/1000+'ARIMAX(1,1,1) Model'!$C$8*AD1778+'ARIMAX(1,1,1) Model'!$C$9*AE1778+'ARIMAX(1,1,1) Model'!$C$10*AC1778+'ARIMAX(1,1,1) Model'!$C$11*IF(AND(B1778&gt;='ARIMAX(1,1,1) Model'!$C$25,B1778&lt;='ARIMAX(1,1,1) Model'!$C$26),1,0)+'ARIMAX(1,1,1) Model'!$C$12*E1778/1000+'ARIMAX(1,1,1) Model'!$C$13*V1778+'ARIMAX(1,1,1) Model'!$C$14*A1778+'ARIMAX(1,1,1) Model'!$C$15*SIN(2*PI()*A1778/'ARIMAX(1,1,1) Model'!$C$24)+'ARIMAX(1,1,1) Model'!$C$16*COS(2*PI()*A1778/'ARIMAX(1,1,1) Model'!$C$24)+'ARIMAX(1,1,1) Model'!$C$17*SIN(4*PI()*A1778/'ARIMAX(1,1,1) Model'!$C$24)+'ARIMAX(1,1,1) Model'!$C$18*COS(4*PI()*A1778/'ARIMAX(1,1,1) Model'!$C$24)</f>
        <v>2644.35272852626</v>
      </c>
      <c r="AR1778" s="31" t="n">
        <f aca="false">IF(ISNUMBER(C1778),C1778,AP1778)-AQ1778</f>
        <v>5997.59612262473</v>
      </c>
      <c r="AS1778" s="31" t="n">
        <f aca="false">IF(ISNUMBER(C1778),C1778-AP1778,0)</f>
        <v>0</v>
      </c>
      <c r="AT1778" s="32" t="n">
        <f aca="false">AT1777+1</f>
        <v>8</v>
      </c>
      <c r="AU1778" s="33" t="n">
        <f aca="false">(1+'ARIMAX(1,1,1) Model'!$C$19)*AU1777-'ARIMAX(1,1,1) Model'!$C$19*AU1776</f>
        <v>0.110714772426443</v>
      </c>
      <c r="AV1778" s="33" t="n">
        <f aca="false">AV1777+AU1778^2</f>
        <v>1.11468004533248</v>
      </c>
      <c r="AW1778" s="31" t="n">
        <f aca="false">AP1778-'ARIMAX(1,1,1) Model'!$C$27*SQRT('ARIMAX(1,1,1) Model'!$C$21*AV1778)</f>
        <v>8076.38938500155</v>
      </c>
      <c r="AX1778" s="31" t="n">
        <f aca="false">AP1778+'ARIMAX(1,1,1) Model'!$C$27*SQRT('ARIMAX(1,1,1) Model'!$C$21*AV1778)</f>
        <v>9207.50831730042</v>
      </c>
    </row>
    <row r="1779" customFormat="false" ht="16.5" hidden="false" customHeight="true" outlineLevel="0" collapsed="false">
      <c r="A1779" s="23" t="n">
        <v>1778</v>
      </c>
      <c r="B1779" s="24" t="n">
        <v>45716</v>
      </c>
      <c r="C1779" s="23"/>
      <c r="D1779" s="25" t="n">
        <v>5942.126</v>
      </c>
      <c r="E1779" s="25" t="n">
        <v>241000</v>
      </c>
      <c r="F1779" s="25" t="n">
        <v>2344107</v>
      </c>
      <c r="G1779" s="25" t="n">
        <v>69.934</v>
      </c>
      <c r="H1779" s="25" t="n">
        <v>74.252</v>
      </c>
      <c r="I1779" s="25" t="n">
        <v>3.125</v>
      </c>
      <c r="J1779" s="25" t="n">
        <v>29825.182</v>
      </c>
      <c r="K1779" s="25" t="n">
        <v>739764</v>
      </c>
      <c r="L1779" s="25" t="n">
        <v>589</v>
      </c>
      <c r="M1779" s="25" t="n">
        <v>15.95</v>
      </c>
      <c r="N1779" s="25" t="n">
        <v>264216</v>
      </c>
      <c r="O1779" s="25" t="n">
        <v>20514.3</v>
      </c>
      <c r="P1779" s="25" t="n">
        <v>5058343</v>
      </c>
      <c r="Q1779" s="25" t="n">
        <v>1390000</v>
      </c>
      <c r="R1779" s="25" t="n">
        <v>11655</v>
      </c>
      <c r="S1779" s="25" t="n">
        <v>18.036</v>
      </c>
      <c r="T1779" s="25" t="n">
        <v>168.3</v>
      </c>
      <c r="U1779" s="25" t="n">
        <v>11</v>
      </c>
      <c r="V1779" s="25" t="n">
        <v>91.6</v>
      </c>
      <c r="W1779" s="25" t="n">
        <v>127.318925</v>
      </c>
      <c r="X1779" s="25" t="n">
        <v>3.84615384615385</v>
      </c>
      <c r="Y1779" s="25" t="n">
        <v>3</v>
      </c>
      <c r="Z1779" s="25" t="n">
        <v>81.9030609130859</v>
      </c>
      <c r="AA1779" s="25" t="n">
        <v>337087</v>
      </c>
      <c r="AB1779" s="26" t="n">
        <v>29.38</v>
      </c>
      <c r="AC1779" s="27" t="n">
        <v>0</v>
      </c>
      <c r="AD1779" s="28" t="n">
        <v>119.2</v>
      </c>
      <c r="AE1779" s="28" t="n">
        <v>0</v>
      </c>
      <c r="AF1779" s="27"/>
      <c r="AG1779" s="29" t="n">
        <f aca="false">6753.47943187+0.36116788*I1779+0.01252571*N1779-22.85359542*V1779+0.00407811*AA1779-0.00067349*E1779</f>
        <v>9183.078509953</v>
      </c>
      <c r="AH1779" s="29" t="n">
        <f aca="false">A1779*'Simple Linear Regression'!$B$18+'Simple Linear Regression'!$B$17</f>
        <v>9402.03628212202</v>
      </c>
      <c r="AI1779" s="29" t="n">
        <f aca="false">7491.3971+0.0137554*N1779-0.00058829*E1779-34.3283*V1779+0.30565*L1779+54.6031*M1779</f>
        <v>8890.4909914</v>
      </c>
      <c r="AJ1779" s="29" t="n">
        <f aca="false">7491.3971-0.00058829*E1779+0.30565*L1779+54.6031*M1779+0.0137554*N1779-34.3283*V1779</f>
        <v>8890.4909914</v>
      </c>
      <c r="AK1779" s="30" t="n">
        <f aca="false">11611.58410651-152.38769329*I1053+0.00324611*N1053-2.92151591*V1053-0.00770426*AA1053-0.00077781*E1053</f>
        <v>8834.35650775516</v>
      </c>
      <c r="AL1779" s="29" t="n">
        <f aca="false">2192.59+2373.87*I1779+0.0316653*N1779-15.7623*V1779+0.00202406*AA1779-0.000740146*E1779-0.00963493*(I1779*N1779)</f>
        <v>9082.17427427</v>
      </c>
      <c r="AM1779" s="30" t="n">
        <f aca="false">5205.907083+122.0638992*I1779+13.609808*(N1779/1000)-1.245906883*AD1779+0.7746840854*AE1779-134.2474226*AC1779-1547.125689*IF(AND(B1779&gt;=DATE(2020,3,20),B1779&lt;=DATE(2020,6,26)),1,0)</f>
        <v>9034.7736980744</v>
      </c>
      <c r="AN1779" s="30" t="e">
        <f aca="false">IF(ISNUMBER(C1780),C1780,AN1780)-0.8328750492*(AD1781-AD1780)+3.274150872*(AE1781-AE1780)+0.7954612886*((IF(ISNUMBER(C1780),C1780,AN1780)-IF(ISNUMBER(C1779),C1779,AN1779))-(-0.8328750492*(AD1780-AD1779)+3.274150872*(AE1780-AE1779)))-1.394571582*AO1780+0.4181414112*AO1779</f>
        <v>#VALUE!</v>
      </c>
      <c r="AP1779" s="35" t="n">
        <f aca="false">AQ1779+AR1778+'ARIMAX(1,1,1) Model'!$C$19*(AR1778-AR1777)+'ARIMAX(1,1,1) Model'!$C$20*AS1778</f>
        <v>8608.63404192539</v>
      </c>
      <c r="AQ1779" s="31" t="n">
        <f aca="false">'ARIMAX(1,1,1) Model'!$C$6*I1779+'ARIMAX(1,1,1) Model'!$C$7*N1779/1000+'ARIMAX(1,1,1) Model'!$C$8*AD1779+'ARIMAX(1,1,1) Model'!$C$9*AE1779+'ARIMAX(1,1,1) Model'!$C$10*AC1779+'ARIMAX(1,1,1) Model'!$C$11*IF(AND(B1779&gt;='ARIMAX(1,1,1) Model'!$C$25,B1779&lt;='ARIMAX(1,1,1) Model'!$C$26),1,0)+'ARIMAX(1,1,1) Model'!$C$12*E1779/1000+'ARIMAX(1,1,1) Model'!$C$13*V1779+'ARIMAX(1,1,1) Model'!$C$14*A1779+'ARIMAX(1,1,1) Model'!$C$15*SIN(2*PI()*A1779/'ARIMAX(1,1,1) Model'!$C$24)+'ARIMAX(1,1,1) Model'!$C$16*COS(2*PI()*A1779/'ARIMAX(1,1,1) Model'!$C$24)+'ARIMAX(1,1,1) Model'!$C$17*SIN(4*PI()*A1779/'ARIMAX(1,1,1) Model'!$C$24)+'ARIMAX(1,1,1) Model'!$C$18*COS(4*PI()*A1779/'ARIMAX(1,1,1) Model'!$C$24)</f>
        <v>2611.03791625628</v>
      </c>
      <c r="AR1779" s="31" t="n">
        <f aca="false">IF(ISNUMBER(C1779),C1779,AP1779)-AQ1779</f>
        <v>5997.59612566911</v>
      </c>
      <c r="AS1779" s="31" t="n">
        <f aca="false">IF(ISNUMBER(C1779),C1779-AP1779,0)</f>
        <v>0</v>
      </c>
      <c r="AT1779" s="32" t="n">
        <f aca="false">AT1778+1</f>
        <v>9</v>
      </c>
      <c r="AU1779" s="33" t="n">
        <f aca="false">(1+'ARIMAX(1,1,1) Model'!$C$19)*AU1778-'ARIMAX(1,1,1) Model'!$C$19*AU1777</f>
        <v>0.110714705052507</v>
      </c>
      <c r="AV1779" s="33" t="n">
        <f aca="false">AV1778+AU1779^2</f>
        <v>1.12693779124735</v>
      </c>
      <c r="AW1779" s="31" t="n">
        <f aca="false">AP1779-'ARIMAX(1,1,1) Model'!$C$27*SQRT('ARIMAX(1,1,1) Model'!$C$21*AV1779)</f>
        <v>8039.97344832016</v>
      </c>
      <c r="AX1779" s="31" t="n">
        <f aca="false">AP1779+'ARIMAX(1,1,1) Model'!$C$27*SQRT('ARIMAX(1,1,1) Model'!$C$21*AV1779)</f>
        <v>9177.29463553061</v>
      </c>
    </row>
    <row r="1780" customFormat="false" ht="16.5" hidden="false" customHeight="true" outlineLevel="0" collapsed="false">
      <c r="A1780" s="23" t="n">
        <v>1779</v>
      </c>
      <c r="B1780" s="24" t="n">
        <v>45723</v>
      </c>
      <c r="C1780" s="23"/>
      <c r="D1780" s="25" t="n">
        <v>5795.844</v>
      </c>
      <c r="E1780" s="25" t="n">
        <v>224000</v>
      </c>
      <c r="F1780" s="25" t="n">
        <v>2336686.28571429</v>
      </c>
      <c r="G1780" s="25" t="n">
        <v>67.518</v>
      </c>
      <c r="H1780" s="25" t="n">
        <v>71.93</v>
      </c>
      <c r="I1780" s="25" t="n">
        <v>3.078</v>
      </c>
      <c r="J1780" s="25" t="n">
        <v>29825.182</v>
      </c>
      <c r="K1780" s="25" t="n">
        <v>739764</v>
      </c>
      <c r="L1780" s="25" t="n">
        <v>589</v>
      </c>
      <c r="M1780" s="25" t="n">
        <v>15.95</v>
      </c>
      <c r="N1780" s="25" t="n">
        <v>264216</v>
      </c>
      <c r="O1780" s="25" t="n">
        <v>20514.3</v>
      </c>
      <c r="P1780" s="25" t="n">
        <v>5058343</v>
      </c>
      <c r="Q1780" s="25" t="n">
        <v>1390000</v>
      </c>
      <c r="R1780" s="25" t="n">
        <v>11731</v>
      </c>
      <c r="S1780" s="25" t="n">
        <v>18.036</v>
      </c>
      <c r="T1780" s="25" t="n">
        <v>168.3</v>
      </c>
      <c r="U1780" s="25" t="n">
        <v>11</v>
      </c>
      <c r="V1780" s="25" t="n">
        <v>93</v>
      </c>
      <c r="W1780" s="25" t="n">
        <v>127.62008</v>
      </c>
      <c r="X1780" s="25" t="n">
        <v>3.84615384615385</v>
      </c>
      <c r="Y1780" s="25" t="n">
        <v>3</v>
      </c>
      <c r="Z1780" s="25" t="n">
        <v>81.9030609130859</v>
      </c>
      <c r="AA1780" s="25" t="n">
        <v>340095</v>
      </c>
      <c r="AB1780" s="26" t="n">
        <v>29.38</v>
      </c>
      <c r="AC1780" s="27" t="n">
        <v>0</v>
      </c>
      <c r="AD1780" s="28" t="n">
        <v>124</v>
      </c>
      <c r="AE1780" s="28" t="n">
        <v>2</v>
      </c>
      <c r="AF1780" s="27"/>
      <c r="AG1780" s="29" t="n">
        <f aca="false">6753.47943187+0.36116788*I1780+0.01252571*N1780-22.85359542*V1780+0.00407811*AA1780-0.00067349*E1780</f>
        <v>9174.78278635464</v>
      </c>
      <c r="AH1780" s="29" t="n">
        <f aca="false">A1780*'Simple Linear Regression'!$B$18+'Simple Linear Regression'!$B$17</f>
        <v>9402.88931920592</v>
      </c>
      <c r="AI1780" s="29" t="n">
        <f aca="false">7491.3971+0.0137554*N1780-0.00058829*E1780-34.3283*V1780+0.30565*L1780+54.6031*M1780</f>
        <v>8852.4323014</v>
      </c>
      <c r="AJ1780" s="29" t="n">
        <f aca="false">7491.3971-0.00058829*E1780+0.30565*L1780+54.6031*M1780+0.0137554*N1780-34.3283*V1780</f>
        <v>8852.4323014</v>
      </c>
      <c r="AK1780" s="30" t="n">
        <f aca="false">11611.58410651-152.38769329*I1054+0.00324611*N1054-2.92151591*V1054-0.00770426*AA1054-0.00077781*E1054</f>
        <v>8834.57508802164</v>
      </c>
      <c r="AL1780" s="29" t="n">
        <f aca="false">2192.59+2373.87*I1780+0.0316653*N1780-15.7623*V1780+0.00202406*AA1780-0.000740146*E1780-0.00963493*(I1780*N1780)</f>
        <v>9086.85404399936</v>
      </c>
      <c r="AM1780" s="30" t="n">
        <f aca="false">5205.907083+122.0638992*I1780+13.609808*(N1780/1000)-1.245906883*AD1780+0.7746840854*AE1780-134.2474226*AC1780-1547.125689*IF(AND(B1780&gt;=DATE(2020,3,20),B1780&lt;=DATE(2020,6,26)),1,0)</f>
        <v>9024.6057099444</v>
      </c>
      <c r="AN1780" s="30" t="e">
        <f aca="false">IF(ISNUMBER(C1781),C1781,AN1781)-0.8328750492*(AD1782-AD1781)+3.274150872*(AE1782-AE1781)+0.7954612886*((IF(ISNUMBER(C1781),C1781,AN1781)-IF(ISNUMBER(C1780),C1780,AN1780))-(-0.8328750492*(AD1781-AD1780)+3.274150872*(AE1781-AE1780)))-1.394571582*AO1781+0.4181414112*AO1780</f>
        <v>#VALUE!</v>
      </c>
      <c r="AP1780" s="35" t="n">
        <f aca="false">AQ1780+AR1779+'ARIMAX(1,1,1) Model'!$C$19*(AR1779-AR1778)+'ARIMAX(1,1,1) Model'!$C$20*AS1779</f>
        <v>8703.97583823322</v>
      </c>
      <c r="AQ1780" s="31" t="n">
        <f aca="false">'ARIMAX(1,1,1) Model'!$C$6*I1780+'ARIMAX(1,1,1) Model'!$C$7*N1780/1000+'ARIMAX(1,1,1) Model'!$C$8*AD1780+'ARIMAX(1,1,1) Model'!$C$9*AE1780+'ARIMAX(1,1,1) Model'!$C$10*AC1780+'ARIMAX(1,1,1) Model'!$C$11*IF(AND(B1780&gt;='ARIMAX(1,1,1) Model'!$C$25,B1780&lt;='ARIMAX(1,1,1) Model'!$C$26),1,0)+'ARIMAX(1,1,1) Model'!$C$12*E1780/1000+'ARIMAX(1,1,1) Model'!$C$13*V1780+'ARIMAX(1,1,1) Model'!$C$14*A1780+'ARIMAX(1,1,1) Model'!$C$15*SIN(2*PI()*A1780/'ARIMAX(1,1,1) Model'!$C$24)+'ARIMAX(1,1,1) Model'!$C$16*COS(2*PI()*A1780/'ARIMAX(1,1,1) Model'!$C$24)+'ARIMAX(1,1,1) Model'!$C$17*SIN(4*PI()*A1780/'ARIMAX(1,1,1) Model'!$C$24)+'ARIMAX(1,1,1) Model'!$C$18*COS(4*PI()*A1780/'ARIMAX(1,1,1) Model'!$C$24)</f>
        <v>2706.37971226719</v>
      </c>
      <c r="AR1780" s="31" t="n">
        <f aca="false">IF(ISNUMBER(C1780),C1780,AP1780)-AQ1780</f>
        <v>5997.59612596603</v>
      </c>
      <c r="AS1780" s="31" t="n">
        <f aca="false">IF(ISNUMBER(C1780),C1780-AP1780,0)</f>
        <v>0</v>
      </c>
      <c r="AT1780" s="32" t="n">
        <f aca="false">AT1779+1</f>
        <v>10</v>
      </c>
      <c r="AU1780" s="33" t="n">
        <f aca="false">(1+'ARIMAX(1,1,1) Model'!$C$19)*AU1779-'ARIMAX(1,1,1) Model'!$C$19*AU1778</f>
        <v>0.110714698481417</v>
      </c>
      <c r="AV1780" s="33" t="n">
        <f aca="false">AV1779+AU1780^2</f>
        <v>1.13919553570718</v>
      </c>
      <c r="AW1780" s="31" t="n">
        <f aca="false">AP1780-'ARIMAX(1,1,1) Model'!$C$27*SQRT('ARIMAX(1,1,1) Model'!$C$21*AV1780)</f>
        <v>8132.23093771366</v>
      </c>
      <c r="AX1780" s="31" t="n">
        <f aca="false">AP1780+'ARIMAX(1,1,1) Model'!$C$27*SQRT('ARIMAX(1,1,1) Model'!$C$21*AV1780)</f>
        <v>9275.72073875279</v>
      </c>
    </row>
    <row r="1781" customFormat="false" ht="16.5" hidden="false" customHeight="true" outlineLevel="0" collapsed="false">
      <c r="A1781" s="23" t="n">
        <v>1780</v>
      </c>
      <c r="B1781" s="24" t="n">
        <v>45730</v>
      </c>
      <c r="C1781" s="23"/>
      <c r="D1781" s="25" t="n">
        <v>5589.278</v>
      </c>
      <c r="E1781" s="25" t="n">
        <v>222000</v>
      </c>
      <c r="F1781" s="25" t="n">
        <v>2458584.57142857</v>
      </c>
      <c r="G1781" s="25" t="n">
        <v>66.946</v>
      </c>
      <c r="H1781" s="25" t="n">
        <v>71.542</v>
      </c>
      <c r="I1781" s="25" t="n">
        <v>3.069</v>
      </c>
      <c r="J1781" s="25" t="n">
        <v>29825.182</v>
      </c>
      <c r="K1781" s="25" t="n">
        <v>647620</v>
      </c>
      <c r="L1781" s="25" t="n">
        <v>582</v>
      </c>
      <c r="M1781" s="25" t="n">
        <v>15.95</v>
      </c>
      <c r="N1781" s="25" t="n">
        <v>264216</v>
      </c>
      <c r="O1781" s="25" t="n">
        <v>20462.2</v>
      </c>
      <c r="P1781" s="25" t="n">
        <v>5058343</v>
      </c>
      <c r="Q1781" s="25" t="n">
        <v>1390000</v>
      </c>
      <c r="R1781" s="25" t="n">
        <v>11731</v>
      </c>
      <c r="S1781" s="25" t="n">
        <v>18.036</v>
      </c>
      <c r="T1781" s="25" t="n">
        <v>168.3</v>
      </c>
      <c r="U1781" s="25" t="n">
        <v>11</v>
      </c>
      <c r="V1781" s="25" t="n">
        <v>93</v>
      </c>
      <c r="W1781" s="25" t="n">
        <v>126.86838</v>
      </c>
      <c r="X1781" s="25" t="n">
        <v>3.84615384615385</v>
      </c>
      <c r="Y1781" s="25" t="n">
        <v>3</v>
      </c>
      <c r="Z1781" s="25" t="n">
        <v>81.9030609130859</v>
      </c>
      <c r="AA1781" s="25" t="n">
        <v>340095</v>
      </c>
      <c r="AB1781" s="26" t="n">
        <v>26.79</v>
      </c>
      <c r="AC1781" s="27" t="n">
        <v>0</v>
      </c>
      <c r="AD1781" s="28" t="n">
        <v>93.8</v>
      </c>
      <c r="AE1781" s="28" t="n">
        <v>4.9</v>
      </c>
      <c r="AF1781" s="27"/>
      <c r="AG1781" s="29" t="n">
        <f aca="false">6753.47943187+0.36116788*I1781+0.01252571*N1781-22.85359542*V1781+0.00407811*AA1781-0.00067349*E1781</f>
        <v>9176.12651584372</v>
      </c>
      <c r="AH1781" s="29" t="n">
        <f aca="false">A1781*'Simple Linear Regression'!$B$18+'Simple Linear Regression'!$B$17</f>
        <v>9403.74235628983</v>
      </c>
      <c r="AI1781" s="29" t="n">
        <f aca="false">7491.3971+0.0137554*N1781-0.00058829*E1781-34.3283*V1781+0.30565*L1781+54.6031*M1781</f>
        <v>8851.4693314</v>
      </c>
      <c r="AJ1781" s="29" t="n">
        <f aca="false">7491.3971-0.00058829*E1781+0.30565*L1781+54.6031*M1781+0.0137554*N1781-34.3283*V1781</f>
        <v>8851.4693314</v>
      </c>
      <c r="AK1781" s="30" t="n">
        <f aca="false">11611.58410651-152.38769329*I1055+0.00324611*N1055-2.92151591*V1055-0.00770426*AA1055-0.00077781*E1055</f>
        <v>8768.41301686961</v>
      </c>
      <c r="AL1781" s="29" t="n">
        <f aca="false">2192.59+2373.87*I1781+0.0316653*N1781-15.7623*V1781+0.00202406*AA1781-0.000740146*E1781-0.00963493*(I1781*N1781)</f>
        <v>9089.88082998328</v>
      </c>
      <c r="AM1781" s="30" t="n">
        <f aca="false">5205.907083+122.0638992*I1781+13.609808*(N1781/1000)-1.245906883*AD1781+0.7746840854*AE1781-134.2474226*AC1781-1547.125689*IF(AND(B1781&gt;=DATE(2020,3,20),B1781&lt;=DATE(2020,6,26)),1,0)</f>
        <v>9063.38010656586</v>
      </c>
      <c r="AN1781" s="30" t="e">
        <f aca="false">IF(ISNUMBER(C1782),C1782,AN1782)-0.8328750492*(AD1783-AD1782)+3.274150872*(AE1783-AE1782)+0.7954612886*((IF(ISNUMBER(C1782),C1782,AN1782)-IF(ISNUMBER(C1781),C1781,AN1781))-(-0.8328750492*(AD1782-AD1781)+3.274150872*(AE1782-AE1781)))-1.394571582*AO1782+0.4181414112*AO1781</f>
        <v>#VALUE!</v>
      </c>
      <c r="AP1781" s="35" t="n">
        <f aca="false">AQ1781+AR1780+'ARIMAX(1,1,1) Model'!$C$19*(AR1780-AR1779)+'ARIMAX(1,1,1) Model'!$C$20*AS1780</f>
        <v>8744.88498825344</v>
      </c>
      <c r="AQ1781" s="31" t="n">
        <f aca="false">'ARIMAX(1,1,1) Model'!$C$6*I1781+'ARIMAX(1,1,1) Model'!$C$7*N1781/1000+'ARIMAX(1,1,1) Model'!$C$8*AD1781+'ARIMAX(1,1,1) Model'!$C$9*AE1781+'ARIMAX(1,1,1) Model'!$C$10*AC1781+'ARIMAX(1,1,1) Model'!$C$11*IF(AND(B1781&gt;='ARIMAX(1,1,1) Model'!$C$25,B1781&lt;='ARIMAX(1,1,1) Model'!$C$26),1,0)+'ARIMAX(1,1,1) Model'!$C$12*E1781/1000+'ARIMAX(1,1,1) Model'!$C$13*V1781+'ARIMAX(1,1,1) Model'!$C$14*A1781+'ARIMAX(1,1,1) Model'!$C$15*SIN(2*PI()*A1781/'ARIMAX(1,1,1) Model'!$C$24)+'ARIMAX(1,1,1) Model'!$C$16*COS(2*PI()*A1781/'ARIMAX(1,1,1) Model'!$C$24)+'ARIMAX(1,1,1) Model'!$C$17*SIN(4*PI()*A1781/'ARIMAX(1,1,1) Model'!$C$24)+'ARIMAX(1,1,1) Model'!$C$18*COS(4*PI()*A1781/'ARIMAX(1,1,1) Model'!$C$24)</f>
        <v>2747.28886225845</v>
      </c>
      <c r="AR1781" s="31" t="n">
        <f aca="false">IF(ISNUMBER(C1781),C1781,AP1781)-AQ1781</f>
        <v>5997.59612599499</v>
      </c>
      <c r="AS1781" s="31" t="n">
        <f aca="false">IF(ISNUMBER(C1781),C1781-AP1781,0)</f>
        <v>0</v>
      </c>
      <c r="AT1781" s="32" t="n">
        <f aca="false">AT1780+1</f>
        <v>11</v>
      </c>
      <c r="AU1781" s="33" t="n">
        <f aca="false">(1+'ARIMAX(1,1,1) Model'!$C$19)*AU1780-'ARIMAX(1,1,1) Model'!$C$19*AU1779</f>
        <v>0.110714697840527</v>
      </c>
      <c r="AV1781" s="33" t="n">
        <f aca="false">AV1780+AU1781^2</f>
        <v>1.1514532800251</v>
      </c>
      <c r="AW1781" s="31" t="n">
        <f aca="false">AP1781-'ARIMAX(1,1,1) Model'!$C$27*SQRT('ARIMAX(1,1,1) Model'!$C$21*AV1781)</f>
        <v>8170.07233026817</v>
      </c>
      <c r="AX1781" s="31" t="n">
        <f aca="false">AP1781+'ARIMAX(1,1,1) Model'!$C$27*SQRT('ARIMAX(1,1,1) Model'!$C$21*AV1781)</f>
        <v>9319.69764623871</v>
      </c>
    </row>
    <row r="1782" customFormat="false" ht="16.5" hidden="false" customHeight="true" outlineLevel="0" collapsed="false">
      <c r="A1782" s="23" t="n">
        <v>1781</v>
      </c>
      <c r="B1782" s="24" t="n">
        <v>45737</v>
      </c>
      <c r="C1782" s="23"/>
      <c r="D1782" s="25" t="n">
        <v>5659.104</v>
      </c>
      <c r="E1782" s="25" t="n">
        <v>225000</v>
      </c>
      <c r="F1782" s="25" t="n">
        <v>2599207.14285714</v>
      </c>
      <c r="G1782" s="25" t="n">
        <v>67.96</v>
      </c>
      <c r="H1782" s="25" t="n">
        <v>72.21</v>
      </c>
      <c r="I1782" s="25" t="n">
        <v>3.058</v>
      </c>
      <c r="J1782" s="25" t="n">
        <v>29825.182</v>
      </c>
      <c r="K1782" s="25" t="n">
        <v>647620</v>
      </c>
      <c r="L1782" s="25" t="n">
        <v>582</v>
      </c>
      <c r="M1782" s="25" t="n">
        <v>16.419</v>
      </c>
      <c r="N1782" s="25" t="n">
        <v>252454</v>
      </c>
      <c r="O1782" s="25" t="n">
        <v>20462.2</v>
      </c>
      <c r="P1782" s="25" t="n">
        <v>4948059</v>
      </c>
      <c r="Q1782" s="25" t="n">
        <v>1390000</v>
      </c>
      <c r="R1782" s="25" t="n">
        <v>11731</v>
      </c>
      <c r="S1782" s="25" t="n">
        <v>18.036</v>
      </c>
      <c r="T1782" s="25" t="n">
        <v>168.3</v>
      </c>
      <c r="U1782" s="25" t="n">
        <v>11</v>
      </c>
      <c r="V1782" s="25" t="n">
        <v>93</v>
      </c>
      <c r="W1782" s="25" t="n">
        <v>125.97548</v>
      </c>
      <c r="X1782" s="25" t="n">
        <v>3.84615384615385</v>
      </c>
      <c r="Y1782" s="25" t="n">
        <v>3.13124203681946</v>
      </c>
      <c r="Z1782" s="25" t="n">
        <v>81.9030609130859</v>
      </c>
      <c r="AA1782" s="25" t="n">
        <v>340095</v>
      </c>
      <c r="AB1782" s="26" t="n">
        <v>26.79</v>
      </c>
      <c r="AC1782" s="27" t="n">
        <v>0</v>
      </c>
      <c r="AD1782" s="28" t="n">
        <v>82.3</v>
      </c>
      <c r="AE1782" s="28" t="n">
        <v>4.5</v>
      </c>
      <c r="AF1782" s="27"/>
      <c r="AG1782" s="29" t="n">
        <f aca="false">6753.47943187+0.36116788*I1782+0.01252571*N1782-22.85359542*V1782+0.00407811*AA1782-0.00067349*E1782</f>
        <v>9026.77467197704</v>
      </c>
      <c r="AH1782" s="29" t="n">
        <f aca="false">A1782*'Simple Linear Regression'!$B$18+'Simple Linear Regression'!$B$17</f>
        <v>9404.59539337373</v>
      </c>
      <c r="AI1782" s="29" t="n">
        <f aca="false">7491.3971+0.0137554*N1782-0.00058829*E1782-34.3283*V1782+0.30565*L1782+54.6031*M1782</f>
        <v>8713.5223005</v>
      </c>
      <c r="AJ1782" s="29" t="n">
        <f aca="false">7491.3971-0.00058829*E1782+0.30565*L1782+54.6031*M1782+0.0137554*N1782-34.3283*V1782</f>
        <v>8713.5223005</v>
      </c>
      <c r="AK1782" s="30" t="n">
        <f aca="false">11611.58410651-152.38769329*I1056+0.00324611*N1056-2.92151591*V1056-0.00770426*AA1056-0.00077781*E1056</f>
        <v>8771.22580912524</v>
      </c>
      <c r="AL1782" s="29" t="n">
        <f aca="false">2192.59+2373.87*I1782+0.0316653*N1782-15.7623*V1782+0.00202406*AA1782-0.000740146*E1782-0.00963493*(I1782*N1782)</f>
        <v>9063.65434338324</v>
      </c>
      <c r="AM1782" s="30" t="n">
        <f aca="false">5205.907083+122.0638992*I1782+13.609808*(N1782/1000)-1.245906883*AD1782+0.7746840854*AE1782-134.2474226*AC1782-1547.125689*IF(AND(B1782&gt;=DATE(2020,3,20),B1782&lt;=DATE(2020,6,26)),1,0)</f>
        <v>8915.976897499</v>
      </c>
      <c r="AN1782" s="30" t="e">
        <f aca="false">IF(ISNUMBER(C1783),C1783,AN1783)-0.8328750492*(AD1784-AD1783)+3.274150872*(AE1784-AE1783)+0.7954612886*((IF(ISNUMBER(C1783),C1783,AN1783)-IF(ISNUMBER(C1782),C1782,AN1782))-(-0.8328750492*(AD1783-AD1782)+3.274150872*(AE1783-AE1782)))-1.394571582*AO1783+0.4181414112*AO1782</f>
        <v>#VALUE!</v>
      </c>
      <c r="AP1782" s="35" t="n">
        <f aca="false">AQ1782+AR1781+'ARIMAX(1,1,1) Model'!$C$19*(AR1781-AR1780)+'ARIMAX(1,1,1) Model'!$C$20*AS1781</f>
        <v>8780.84796466135</v>
      </c>
      <c r="AQ1782" s="31" t="n">
        <f aca="false">'ARIMAX(1,1,1) Model'!$C$6*I1782+'ARIMAX(1,1,1) Model'!$C$7*N1782/1000+'ARIMAX(1,1,1) Model'!$C$8*AD1782+'ARIMAX(1,1,1) Model'!$C$9*AE1782+'ARIMAX(1,1,1) Model'!$C$10*AC1782+'ARIMAX(1,1,1) Model'!$C$11*IF(AND(B1782&gt;='ARIMAX(1,1,1) Model'!$C$25,B1782&lt;='ARIMAX(1,1,1) Model'!$C$26),1,0)+'ARIMAX(1,1,1) Model'!$C$12*E1782/1000+'ARIMAX(1,1,1) Model'!$C$13*V1782+'ARIMAX(1,1,1) Model'!$C$14*A1782+'ARIMAX(1,1,1) Model'!$C$15*SIN(2*PI()*A1782/'ARIMAX(1,1,1) Model'!$C$24)+'ARIMAX(1,1,1) Model'!$C$16*COS(2*PI()*A1782/'ARIMAX(1,1,1) Model'!$C$24)+'ARIMAX(1,1,1) Model'!$C$17*SIN(4*PI()*A1782/'ARIMAX(1,1,1) Model'!$C$24)+'ARIMAX(1,1,1) Model'!$C$18*COS(4*PI()*A1782/'ARIMAX(1,1,1) Model'!$C$24)</f>
        <v>2783.25183866353</v>
      </c>
      <c r="AR1782" s="31" t="n">
        <f aca="false">IF(ISNUMBER(C1782),C1782,AP1782)-AQ1782</f>
        <v>5997.59612599782</v>
      </c>
      <c r="AS1782" s="31" t="n">
        <f aca="false">IF(ISNUMBER(C1782),C1782-AP1782,0)</f>
        <v>0</v>
      </c>
      <c r="AT1782" s="32" t="n">
        <f aca="false">AT1781+1</f>
        <v>12</v>
      </c>
      <c r="AU1782" s="33" t="n">
        <f aca="false">(1+'ARIMAX(1,1,1) Model'!$C$19)*AU1781-'ARIMAX(1,1,1) Model'!$C$19*AU1780</f>
        <v>0.11071469777802</v>
      </c>
      <c r="AV1782" s="33" t="n">
        <f aca="false">AV1781+AU1782^2</f>
        <v>1.16371102432918</v>
      </c>
      <c r="AW1782" s="31" t="n">
        <f aca="false">AP1782-'ARIMAX(1,1,1) Model'!$C$27*SQRT('ARIMAX(1,1,1) Model'!$C$21*AV1782)</f>
        <v>8202.98383505467</v>
      </c>
      <c r="AX1782" s="31" t="n">
        <f aca="false">AP1782+'ARIMAX(1,1,1) Model'!$C$27*SQRT('ARIMAX(1,1,1) Model'!$C$21*AV1782)</f>
        <v>9358.71209426803</v>
      </c>
    </row>
    <row r="1783" customFormat="false" ht="16.5" hidden="false" customHeight="true" outlineLevel="0" collapsed="false">
      <c r="A1783" s="23" t="n">
        <v>1782</v>
      </c>
      <c r="B1783" s="24" t="n">
        <v>45744</v>
      </c>
      <c r="C1783" s="23"/>
      <c r="D1783" s="25" t="n">
        <v>5706.134</v>
      </c>
      <c r="E1783" s="25" t="n">
        <v>224000</v>
      </c>
      <c r="F1783" s="25" t="n">
        <v>2552015.85714286</v>
      </c>
      <c r="G1783" s="25" t="n">
        <v>69.806</v>
      </c>
      <c r="H1783" s="25" t="n">
        <v>74.35</v>
      </c>
      <c r="I1783" s="25" t="n">
        <v>3.115</v>
      </c>
      <c r="J1783" s="25" t="n">
        <v>29825.182</v>
      </c>
      <c r="K1783" s="25" t="n">
        <v>647620</v>
      </c>
      <c r="L1783" s="25" t="n">
        <v>582</v>
      </c>
      <c r="M1783" s="25" t="n">
        <v>16.419</v>
      </c>
      <c r="N1783" s="25" t="n">
        <v>252454</v>
      </c>
      <c r="O1783" s="25" t="n">
        <v>20462.2</v>
      </c>
      <c r="P1783" s="25" t="n">
        <v>4948059</v>
      </c>
      <c r="Q1783" s="25" t="n">
        <v>1390000</v>
      </c>
      <c r="R1783" s="25" t="n">
        <v>11731</v>
      </c>
      <c r="S1783" s="25" t="n">
        <v>18.036</v>
      </c>
      <c r="T1783" s="25" t="n">
        <v>168.3</v>
      </c>
      <c r="U1783" s="25" t="n">
        <v>11</v>
      </c>
      <c r="V1783" s="25" t="n">
        <v>93</v>
      </c>
      <c r="W1783" s="25" t="n">
        <v>125.78206</v>
      </c>
      <c r="X1783" s="25" t="n">
        <v>3.84615384615385</v>
      </c>
      <c r="Y1783" s="25" t="n">
        <v>3.13124203681946</v>
      </c>
      <c r="Z1783" s="25" t="n">
        <v>81.9030609130859</v>
      </c>
      <c r="AA1783" s="25" t="n">
        <v>340095</v>
      </c>
      <c r="AB1783" s="26" t="n">
        <v>26.79</v>
      </c>
      <c r="AC1783" s="27" t="n">
        <v>0</v>
      </c>
      <c r="AD1783" s="28" t="n">
        <v>75.5</v>
      </c>
      <c r="AE1783" s="28" t="n">
        <v>8.9</v>
      </c>
      <c r="AF1783" s="27"/>
      <c r="AG1783" s="29" t="n">
        <f aca="false">6753.47943187+0.36116788*I1783+0.01252571*N1783-22.85359542*V1783+0.00407811*AA1783-0.00067349*E1783</f>
        <v>9027.4687485462</v>
      </c>
      <c r="AH1783" s="29" t="n">
        <f aca="false">A1783*'Simple Linear Regression'!$B$18+'Simple Linear Regression'!$B$17</f>
        <v>9405.44843045764</v>
      </c>
      <c r="AI1783" s="29" t="n">
        <f aca="false">7491.3971+0.0137554*N1783-0.00058829*E1783-34.3283*V1783+0.30565*L1783+54.6031*M1783</f>
        <v>8714.1105905</v>
      </c>
      <c r="AJ1783" s="29" t="n">
        <f aca="false">7491.3971-0.00058829*E1783+0.30565*L1783+54.6031*M1783+0.0137554*N1783-34.3283*V1783</f>
        <v>8714.1105905</v>
      </c>
      <c r="AK1783" s="30" t="n">
        <f aca="false">11611.58410651-152.38769329*I1057+0.00324611*N1057-2.92151591*V1057-0.00770426*AA1057-0.00077781*E1057</f>
        <v>8750.33603986009</v>
      </c>
      <c r="AL1783" s="29" t="n">
        <f aca="false">2192.59+2373.87*I1783+0.0316653*N1783-15.7623*V1783+0.00202406*AA1783-0.000740146*E1783-0.00963493*(I1783*N1783)</f>
        <v>9061.0596121447</v>
      </c>
      <c r="AM1783" s="30" t="n">
        <f aca="false">5205.907083+122.0638992*I1783+13.609808*(N1783/1000)-1.245906883*AD1783+0.7746840854*AE1783-134.2474226*AC1783-1547.125689*IF(AND(B1783&gt;=DATE(2020,3,20),B1783&lt;=DATE(2020,6,26)),1,0)</f>
        <v>8934.81531653356</v>
      </c>
      <c r="AN1783" s="30" t="e">
        <f aca="false">IF(ISNUMBER(C1784),C1784,AN1784)-0.8328750492*(AD1785-AD1784)+3.274150872*(AE1785-AE1784)+0.7954612886*((IF(ISNUMBER(C1784),C1784,AN1784)-IF(ISNUMBER(C1783),C1783,AN1783))-(-0.8328750492*(AD1784-AD1783)+3.274150872*(AE1784-AE1783)))-1.394571582*AO1784+0.4181414112*AO1783</f>
        <v>#VALUE!</v>
      </c>
      <c r="AP1783" s="35" t="n">
        <f aca="false">AQ1783+AR1782+'ARIMAX(1,1,1) Model'!$C$19*(AR1782-AR1781)+'ARIMAX(1,1,1) Model'!$C$20*AS1782</f>
        <v>8834.87339838975</v>
      </c>
      <c r="AQ1783" s="31" t="n">
        <f aca="false">'ARIMAX(1,1,1) Model'!$C$6*I1783+'ARIMAX(1,1,1) Model'!$C$7*N1783/1000+'ARIMAX(1,1,1) Model'!$C$8*AD1783+'ARIMAX(1,1,1) Model'!$C$9*AE1783+'ARIMAX(1,1,1) Model'!$C$10*AC1783+'ARIMAX(1,1,1) Model'!$C$11*IF(AND(B1783&gt;='ARIMAX(1,1,1) Model'!$C$25,B1783&lt;='ARIMAX(1,1,1) Model'!$C$26),1,0)+'ARIMAX(1,1,1) Model'!$C$12*E1783/1000+'ARIMAX(1,1,1) Model'!$C$13*V1783+'ARIMAX(1,1,1) Model'!$C$14*A1783+'ARIMAX(1,1,1) Model'!$C$15*SIN(2*PI()*A1783/'ARIMAX(1,1,1) Model'!$C$24)+'ARIMAX(1,1,1) Model'!$C$16*COS(2*PI()*A1783/'ARIMAX(1,1,1) Model'!$C$24)+'ARIMAX(1,1,1) Model'!$C$17*SIN(4*PI()*A1783/'ARIMAX(1,1,1) Model'!$C$24)+'ARIMAX(1,1,1) Model'!$C$18*COS(4*PI()*A1783/'ARIMAX(1,1,1) Model'!$C$24)</f>
        <v>2837.27727239166</v>
      </c>
      <c r="AR1783" s="31" t="n">
        <f aca="false">IF(ISNUMBER(C1783),C1783,AP1783)-AQ1783</f>
        <v>5997.59612599809</v>
      </c>
      <c r="AS1783" s="31" t="n">
        <f aca="false">IF(ISNUMBER(C1783),C1783-AP1783,0)</f>
        <v>0</v>
      </c>
      <c r="AT1783" s="32" t="n">
        <f aca="false">AT1782+1</f>
        <v>13</v>
      </c>
      <c r="AU1783" s="33" t="n">
        <f aca="false">(1+'ARIMAX(1,1,1) Model'!$C$19)*AU1782-'ARIMAX(1,1,1) Model'!$C$19*AU1781</f>
        <v>0.110714697771924</v>
      </c>
      <c r="AV1783" s="33" t="n">
        <f aca="false">AV1782+AU1783^2</f>
        <v>1.1759687686319</v>
      </c>
      <c r="AW1783" s="31" t="n">
        <f aca="false">AP1783-'ARIMAX(1,1,1) Model'!$C$27*SQRT('ARIMAX(1,1,1) Model'!$C$21*AV1783)</f>
        <v>8253.97382635368</v>
      </c>
      <c r="AX1783" s="31" t="n">
        <f aca="false">AP1783+'ARIMAX(1,1,1) Model'!$C$27*SQRT('ARIMAX(1,1,1) Model'!$C$21*AV1783)</f>
        <v>9415.77297042582</v>
      </c>
    </row>
    <row r="1784" customFormat="false" ht="16.5" hidden="false" customHeight="true" outlineLevel="0" collapsed="false">
      <c r="A1784" s="23" t="n">
        <v>1783</v>
      </c>
      <c r="B1784" s="24" t="n">
        <v>45751</v>
      </c>
      <c r="C1784" s="23"/>
      <c r="D1784" s="25" t="n">
        <v>5477.298</v>
      </c>
      <c r="E1784" s="25" t="n">
        <v>220000</v>
      </c>
      <c r="F1784" s="25" t="n">
        <v>2463302.57142857</v>
      </c>
      <c r="G1784" s="25" t="n">
        <v>69.09</v>
      </c>
      <c r="H1784" s="25" t="n">
        <v>74.636</v>
      </c>
      <c r="I1784" s="25" t="n">
        <v>3.162</v>
      </c>
      <c r="J1784" s="25" t="n">
        <v>29825.182</v>
      </c>
      <c r="K1784" s="25" t="n">
        <v>647620</v>
      </c>
      <c r="L1784" s="25" t="n">
        <v>582</v>
      </c>
      <c r="M1784" s="25" t="n">
        <v>16.419</v>
      </c>
      <c r="N1784" s="25" t="n">
        <v>252454</v>
      </c>
      <c r="O1784" s="25" t="n">
        <v>20462.2</v>
      </c>
      <c r="P1784" s="25" t="n">
        <v>4948059</v>
      </c>
      <c r="Q1784" s="25" t="n">
        <v>1390000</v>
      </c>
      <c r="R1784" s="25" t="n">
        <v>11731</v>
      </c>
      <c r="S1784" s="25" t="n">
        <v>18.036</v>
      </c>
      <c r="T1784" s="25" t="n">
        <v>168.3</v>
      </c>
      <c r="U1784" s="25" t="n">
        <v>11</v>
      </c>
      <c r="V1784" s="25" t="n">
        <v>93</v>
      </c>
      <c r="W1784" s="25" t="n">
        <v>126.25336</v>
      </c>
      <c r="X1784" s="25" t="n">
        <v>3.84615384615385</v>
      </c>
      <c r="Y1784" s="25" t="n">
        <v>3.13124203681946</v>
      </c>
      <c r="Z1784" s="25" t="n">
        <v>81.9030609130859</v>
      </c>
      <c r="AA1784" s="25" t="n">
        <v>340095</v>
      </c>
      <c r="AB1784" s="26" t="n">
        <v>26.79</v>
      </c>
      <c r="AC1784" s="27" t="n">
        <v>0</v>
      </c>
      <c r="AD1784" s="28" t="n">
        <v>49.3</v>
      </c>
      <c r="AE1784" s="28" t="n">
        <v>21</v>
      </c>
      <c r="AF1784" s="27"/>
      <c r="AG1784" s="29" t="n">
        <f aca="false">6753.47943187+0.36116788*I1784+0.01252571*N1784-22.85359542*V1784+0.00407811*AA1784-0.00067349*E1784</f>
        <v>9030.17968343656</v>
      </c>
      <c r="AH1784" s="29" t="n">
        <f aca="false">A1784*'Simple Linear Regression'!$B$18+'Simple Linear Regression'!$B$17</f>
        <v>9406.30146754154</v>
      </c>
      <c r="AI1784" s="29" t="n">
        <f aca="false">7491.3971+0.0137554*N1784-0.00058829*E1784-34.3283*V1784+0.30565*L1784+54.6031*M1784</f>
        <v>8716.4637505</v>
      </c>
      <c r="AJ1784" s="29" t="n">
        <f aca="false">7491.3971-0.00058829*E1784+0.30565*L1784+54.6031*M1784+0.0137554*N1784-34.3283*V1784</f>
        <v>8716.4637505</v>
      </c>
      <c r="AK1784" s="30" t="n">
        <f aca="false">11611.58410651-152.38769329*I1058+0.00324611*N1058-2.92151591*V1058-0.00770426*AA1058-0.00077781*E1058</f>
        <v>8715.77948999173</v>
      </c>
      <c r="AL1784" s="29" t="n">
        <f aca="false">2192.59+2373.87*I1784+0.0316653*N1784-15.7623*V1784+0.00202406*AA1784-0.000740146*E1784-0.00963493*(I1784*N1784)</f>
        <v>9061.27038508836</v>
      </c>
      <c r="AM1784" s="30" t="n">
        <f aca="false">5205.907083+122.0638992*I1784+13.609808*(N1784/1000)-1.245906883*AD1784+0.7746840854*AE1784-134.2474226*AC1784-1547.125689*IF(AND(B1784&gt;=DATE(2020,3,20),B1784&lt;=DATE(2020,6,26)),1,0)</f>
        <v>8982.5687575639</v>
      </c>
      <c r="AN1784" s="30" t="e">
        <f aca="false">IF(ISNUMBER(C1785),C1785,AN1785)-0.8328750492*(AD1786-AD1785)+3.274150872*(AE1786-AE1785)+0.7954612886*((IF(ISNUMBER(C1785),C1785,AN1785)-IF(ISNUMBER(C1784),C1784,AN1784))-(-0.8328750492*(AD1785-AD1784)+3.274150872*(AE1785-AE1784)))-1.394571582*AO1785+0.4181414112*AO1784</f>
        <v>#VALUE!</v>
      </c>
      <c r="AP1784" s="35" t="n">
        <f aca="false">AQ1784+AR1783+'ARIMAX(1,1,1) Model'!$C$19*(AR1783-AR1782)+'ARIMAX(1,1,1) Model'!$C$20*AS1783</f>
        <v>8905.80375898701</v>
      </c>
      <c r="AQ1784" s="31" t="n">
        <f aca="false">'ARIMAX(1,1,1) Model'!$C$6*I1784+'ARIMAX(1,1,1) Model'!$C$7*N1784/1000+'ARIMAX(1,1,1) Model'!$C$8*AD1784+'ARIMAX(1,1,1) Model'!$C$9*AE1784+'ARIMAX(1,1,1) Model'!$C$10*AC1784+'ARIMAX(1,1,1) Model'!$C$11*IF(AND(B1784&gt;='ARIMAX(1,1,1) Model'!$C$25,B1784&lt;='ARIMAX(1,1,1) Model'!$C$26),1,0)+'ARIMAX(1,1,1) Model'!$C$12*E1784/1000+'ARIMAX(1,1,1) Model'!$C$13*V1784+'ARIMAX(1,1,1) Model'!$C$14*A1784+'ARIMAX(1,1,1) Model'!$C$15*SIN(2*PI()*A1784/'ARIMAX(1,1,1) Model'!$C$24)+'ARIMAX(1,1,1) Model'!$C$16*COS(2*PI()*A1784/'ARIMAX(1,1,1) Model'!$C$24)+'ARIMAX(1,1,1) Model'!$C$17*SIN(4*PI()*A1784/'ARIMAX(1,1,1) Model'!$C$24)+'ARIMAX(1,1,1) Model'!$C$18*COS(4*PI()*A1784/'ARIMAX(1,1,1) Model'!$C$24)</f>
        <v>2908.20763298889</v>
      </c>
      <c r="AR1784" s="31" t="n">
        <f aca="false">IF(ISNUMBER(C1784),C1784,AP1784)-AQ1784</f>
        <v>5997.59612599812</v>
      </c>
      <c r="AS1784" s="31" t="n">
        <f aca="false">IF(ISNUMBER(C1784),C1784-AP1784,0)</f>
        <v>0</v>
      </c>
      <c r="AT1784" s="32" t="n">
        <f aca="false">AT1783+1</f>
        <v>14</v>
      </c>
      <c r="AU1784" s="33" t="n">
        <f aca="false">(1+'ARIMAX(1,1,1) Model'!$C$19)*AU1783-'ARIMAX(1,1,1) Model'!$C$19*AU1782</f>
        <v>0.110714697771329</v>
      </c>
      <c r="AV1784" s="33" t="n">
        <f aca="false">AV1783+AU1784^2</f>
        <v>1.1882265129345</v>
      </c>
      <c r="AW1784" s="31" t="n">
        <f aca="false">AP1784-'ARIMAX(1,1,1) Model'!$C$27*SQRT('ARIMAX(1,1,1) Model'!$C$21*AV1784)</f>
        <v>8321.88452373503</v>
      </c>
      <c r="AX1784" s="31" t="n">
        <f aca="false">AP1784+'ARIMAX(1,1,1) Model'!$C$27*SQRT('ARIMAX(1,1,1) Model'!$C$21*AV1784)</f>
        <v>9489.72299423899</v>
      </c>
    </row>
    <row r="1785" customFormat="false" ht="16.5" hidden="false" customHeight="true" outlineLevel="0" collapsed="false">
      <c r="A1785" s="23" t="n">
        <v>1784</v>
      </c>
      <c r="B1785" s="24" t="n">
        <v>45758</v>
      </c>
      <c r="C1785" s="23"/>
      <c r="D1785" s="25" t="n">
        <v>5226.666</v>
      </c>
      <c r="E1785" s="25" t="n">
        <v>223000</v>
      </c>
      <c r="F1785" s="25" t="n">
        <v>2480377.42857143</v>
      </c>
      <c r="G1785" s="25" t="n">
        <v>61.24</v>
      </c>
      <c r="H1785" s="25" t="n">
        <v>66.098</v>
      </c>
      <c r="I1785" s="25" t="n">
        <v>3.243</v>
      </c>
      <c r="J1785" s="25" t="n">
        <v>29825.182</v>
      </c>
      <c r="K1785" s="25" t="n">
        <v>626631</v>
      </c>
      <c r="L1785" s="25" t="n">
        <v>590</v>
      </c>
      <c r="M1785" s="25" t="n">
        <v>16.419</v>
      </c>
      <c r="N1785" s="25" t="n">
        <v>252454</v>
      </c>
      <c r="O1785" s="25" t="n">
        <v>20519.8</v>
      </c>
      <c r="P1785" s="25" t="n">
        <v>4948059</v>
      </c>
      <c r="Q1785" s="25" t="n">
        <v>1390000</v>
      </c>
      <c r="R1785" s="25" t="n">
        <v>11731</v>
      </c>
      <c r="S1785" s="25" t="n">
        <v>18.036</v>
      </c>
      <c r="T1785" s="25" t="n">
        <v>168.3</v>
      </c>
      <c r="U1785" s="25" t="n">
        <v>11</v>
      </c>
      <c r="V1785" s="25" t="n">
        <v>87.1</v>
      </c>
      <c r="W1785" s="25" t="n">
        <v>126.01338</v>
      </c>
      <c r="X1785" s="25" t="n">
        <v>3.84615384615385</v>
      </c>
      <c r="Y1785" s="25" t="n">
        <v>3.13124203681946</v>
      </c>
      <c r="Z1785" s="25" t="n">
        <v>81.9030609130859</v>
      </c>
      <c r="AA1785" s="25" t="n">
        <v>340095</v>
      </c>
      <c r="AB1785" s="26" t="n">
        <v>28.73</v>
      </c>
      <c r="AC1785" s="27" t="n">
        <v>0</v>
      </c>
      <c r="AD1785" s="28" t="n">
        <v>87.3</v>
      </c>
      <c r="AE1785" s="28" t="n">
        <v>10.2</v>
      </c>
      <c r="AF1785" s="27"/>
      <c r="AG1785" s="29" t="n">
        <f aca="false">6753.47943187+0.36116788*I1785+0.01252571*N1785-22.85359542*V1785+0.00407811*AA1785-0.00067349*E1785</f>
        <v>9163.02468101284</v>
      </c>
      <c r="AH1785" s="29" t="n">
        <f aca="false">A1785*'Simple Linear Regression'!$B$18+'Simple Linear Regression'!$B$17</f>
        <v>9407.15450462545</v>
      </c>
      <c r="AI1785" s="29" t="n">
        <f aca="false">7491.3971+0.0137554*N1785-0.00058829*E1785-34.3283*V1785+0.30565*L1785+54.6031*M1785</f>
        <v>8919.6810505</v>
      </c>
      <c r="AJ1785" s="29" t="n">
        <f aca="false">7491.3971-0.00058829*E1785+0.30565*L1785+54.6031*M1785+0.0137554*N1785-34.3283*V1785</f>
        <v>8919.6810505</v>
      </c>
      <c r="AK1785" s="30" t="n">
        <f aca="false">11611.58410651-152.38769329*I1059+0.00324611*N1059-2.92151591*V1059-0.00770426*AA1059-0.00077781*E1059</f>
        <v>8741.14244460515</v>
      </c>
      <c r="AL1785" s="29" t="n">
        <f aca="false">2192.59+2373.87*I1785+0.0316653*N1785-15.7623*V1785+0.00202406*AA1785-0.000740146*E1785-0.00963493*(I1785*N1785)</f>
        <v>9147.30848101254</v>
      </c>
      <c r="AM1785" s="30" t="n">
        <f aca="false">5205.907083+122.0638992*I1785+13.609808*(N1785/1000)-1.245906883*AD1785+0.7746840854*AE1785-134.2474226*AC1785-1547.125689*IF(AND(B1785&gt;=DATE(2020,3,20),B1785&lt;=DATE(2020,6,26)),1,0)</f>
        <v>8936.74488372278</v>
      </c>
      <c r="AN1785" s="30" t="e">
        <f aca="false">IF(ISNUMBER(C1786),C1786,AN1786)-0.8328750492*(AD1787-AD1786)+3.274150872*(AE1787-AE1786)+0.7954612886*((IF(ISNUMBER(C1786),C1786,AN1786)-IF(ISNUMBER(C1785),C1785,AN1785))-(-0.8328750492*(AD1786-AD1785)+3.274150872*(AE1786-AE1785)))-1.394571582*AO1786+0.4181414112*AO1785</f>
        <v>#VALUE!</v>
      </c>
      <c r="AP1785" s="35" t="n">
        <f aca="false">AQ1785+AR1784+'ARIMAX(1,1,1) Model'!$C$19*(AR1784-AR1783)+'ARIMAX(1,1,1) Model'!$C$20*AS1784</f>
        <v>8842.0508329419</v>
      </c>
      <c r="AQ1785" s="31" t="n">
        <f aca="false">'ARIMAX(1,1,1) Model'!$C$6*I1785+'ARIMAX(1,1,1) Model'!$C$7*N1785/1000+'ARIMAX(1,1,1) Model'!$C$8*AD1785+'ARIMAX(1,1,1) Model'!$C$9*AE1785+'ARIMAX(1,1,1) Model'!$C$10*AC1785+'ARIMAX(1,1,1) Model'!$C$11*IF(AND(B1785&gt;='ARIMAX(1,1,1) Model'!$C$25,B1785&lt;='ARIMAX(1,1,1) Model'!$C$26),1,0)+'ARIMAX(1,1,1) Model'!$C$12*E1785/1000+'ARIMAX(1,1,1) Model'!$C$13*V1785+'ARIMAX(1,1,1) Model'!$C$14*A1785+'ARIMAX(1,1,1) Model'!$C$15*SIN(2*PI()*A1785/'ARIMAX(1,1,1) Model'!$C$24)+'ARIMAX(1,1,1) Model'!$C$16*COS(2*PI()*A1785/'ARIMAX(1,1,1) Model'!$C$24)+'ARIMAX(1,1,1) Model'!$C$17*SIN(4*PI()*A1785/'ARIMAX(1,1,1) Model'!$C$24)+'ARIMAX(1,1,1) Model'!$C$18*COS(4*PI()*A1785/'ARIMAX(1,1,1) Model'!$C$24)</f>
        <v>2844.45470694378</v>
      </c>
      <c r="AR1785" s="31" t="n">
        <f aca="false">IF(ISNUMBER(C1785),C1785,AP1785)-AQ1785</f>
        <v>5997.59612599812</v>
      </c>
      <c r="AS1785" s="31" t="n">
        <f aca="false">IF(ISNUMBER(C1785),C1785-AP1785,0)</f>
        <v>0</v>
      </c>
      <c r="AT1785" s="32" t="n">
        <f aca="false">AT1784+1</f>
        <v>15</v>
      </c>
      <c r="AU1785" s="33" t="n">
        <f aca="false">(1+'ARIMAX(1,1,1) Model'!$C$19)*AU1784-'ARIMAX(1,1,1) Model'!$C$19*AU1783</f>
        <v>0.110714697771271</v>
      </c>
      <c r="AV1785" s="33" t="n">
        <f aca="false">AV1784+AU1785^2</f>
        <v>1.20048425723709</v>
      </c>
      <c r="AW1785" s="31" t="n">
        <f aca="false">AP1785-'ARIMAX(1,1,1) Model'!$C$27*SQRT('ARIMAX(1,1,1) Model'!$C$21*AV1785)</f>
        <v>8255.12747013989</v>
      </c>
      <c r="AX1785" s="31" t="n">
        <f aca="false">AP1785+'ARIMAX(1,1,1) Model'!$C$27*SQRT('ARIMAX(1,1,1) Model'!$C$21*AV1785)</f>
        <v>9428.97419574391</v>
      </c>
    </row>
    <row r="1786" customFormat="false" ht="16.5" hidden="false" customHeight="true" outlineLevel="0" collapsed="false">
      <c r="A1786" s="23" t="n">
        <v>1785</v>
      </c>
      <c r="B1786" s="24" t="n">
        <v>45765</v>
      </c>
      <c r="C1786" s="23"/>
      <c r="D1786" s="25" t="n">
        <v>5340.25</v>
      </c>
      <c r="E1786" s="25" t="n">
        <v>217000</v>
      </c>
      <c r="F1786" s="25" t="n">
        <v>2505435</v>
      </c>
      <c r="G1786" s="25" t="n">
        <v>62.92</v>
      </c>
      <c r="H1786" s="25" t="n">
        <v>67.7575</v>
      </c>
      <c r="I1786" s="25" t="n">
        <v>3.168</v>
      </c>
      <c r="J1786" s="25" t="n">
        <v>29825.182</v>
      </c>
      <c r="K1786" s="25" t="n">
        <v>626631</v>
      </c>
      <c r="L1786" s="25" t="n">
        <v>590</v>
      </c>
      <c r="M1786" s="25" t="n">
        <v>18.35</v>
      </c>
      <c r="N1786" s="25" t="n">
        <v>238728</v>
      </c>
      <c r="O1786" s="25" t="n">
        <v>20519.8</v>
      </c>
      <c r="P1786" s="25" t="n">
        <v>4948059</v>
      </c>
      <c r="Q1786" s="25" t="n">
        <v>1390000</v>
      </c>
      <c r="R1786" s="25" t="n">
        <v>11731</v>
      </c>
      <c r="S1786" s="25" t="n">
        <v>18.036</v>
      </c>
      <c r="T1786" s="25" t="n">
        <v>168.3</v>
      </c>
      <c r="U1786" s="25" t="n">
        <v>11</v>
      </c>
      <c r="V1786" s="25" t="n">
        <v>87.1</v>
      </c>
      <c r="W1786" s="25" t="n">
        <v>125.88566</v>
      </c>
      <c r="X1786" s="25" t="n">
        <v>3.84615384615385</v>
      </c>
      <c r="Y1786" s="25" t="n">
        <v>3.58026552200317</v>
      </c>
      <c r="Z1786" s="25" t="n">
        <v>81.9030609130859</v>
      </c>
      <c r="AA1786" s="25" t="n">
        <v>340095</v>
      </c>
      <c r="AB1786" s="26" t="n">
        <v>28.73</v>
      </c>
      <c r="AC1786" s="27" t="n">
        <v>0</v>
      </c>
      <c r="AD1786" s="28" t="n">
        <v>56.5</v>
      </c>
      <c r="AE1786" s="28" t="n">
        <v>15.3</v>
      </c>
      <c r="AF1786" s="27"/>
      <c r="AG1786" s="29" t="n">
        <f aca="false">6753.47943187+0.36116788*I1786+0.01252571*N1786-22.85359542*V1786+0.00407811*AA1786-0.00067349*E1786</f>
        <v>8995.11063796184</v>
      </c>
      <c r="AH1786" s="29" t="n">
        <f aca="false">A1786*'Simple Linear Regression'!$B$18+'Simple Linear Regression'!$B$17</f>
        <v>9408.00754170935</v>
      </c>
      <c r="AI1786" s="29" t="n">
        <f aca="false">7491.3971+0.0137554*N1786-0.00058829*E1786-34.3283*V1786+0.30565*L1786+54.6031*M1786</f>
        <v>8839.8427562</v>
      </c>
      <c r="AJ1786" s="29" t="n">
        <f aca="false">7491.3971-0.00058829*E1786+0.30565*L1786+54.6031*M1786+0.0137554*N1786-34.3283*V1786</f>
        <v>8839.8427562</v>
      </c>
      <c r="AK1786" s="30" t="n">
        <f aca="false">11611.58410651-152.38769329*I1060+0.00324611*N1060-2.92151591*V1060-0.00770426*AA1060-0.00077781*E1060</f>
        <v>8886.9823617816</v>
      </c>
      <c r="AL1786" s="29" t="n">
        <f aca="false">2192.59+2373.87*I1786+0.0316653*N1786-15.7623*V1786+0.00202406*AA1786-0.000740146*E1786-0.00963493*(I1786*N1786)</f>
        <v>9140.46443338128</v>
      </c>
      <c r="AM1786" s="30" t="n">
        <f aca="false">5205.907083+122.0638992*I1786+13.609808*(N1786/1000)-1.245906883*AD1786+0.7746840854*AE1786-134.2474226*AC1786-1547.125689*IF(AND(B1786&gt;=DATE(2020,3,20),B1786&lt;=DATE(2020,6,26)),1,0)</f>
        <v>8783.10668750672</v>
      </c>
      <c r="AN1786" s="30" t="e">
        <f aca="false">IF(ISNUMBER(C1787),C1787,AN1787)-0.8328750492*(AD1788-AD1787)+3.274150872*(AE1788-AE1787)+0.7954612886*((IF(ISNUMBER(C1787),C1787,AN1787)-IF(ISNUMBER(C1786),C1786,AN1786))-(-0.8328750492*(AD1787-AD1786)+3.274150872*(AE1787-AE1786)))-1.394571582*AO1787+0.4181414112*AO1786</f>
        <v>#VALUE!</v>
      </c>
      <c r="AP1786" s="35" t="n">
        <f aca="false">AQ1786+AR1785+'ARIMAX(1,1,1) Model'!$C$19*(AR1785-AR1784)+'ARIMAX(1,1,1) Model'!$C$20*AS1785</f>
        <v>8904.84703897004</v>
      </c>
      <c r="AQ1786" s="31" t="n">
        <f aca="false">'ARIMAX(1,1,1) Model'!$C$6*I1786+'ARIMAX(1,1,1) Model'!$C$7*N1786/1000+'ARIMAX(1,1,1) Model'!$C$8*AD1786+'ARIMAX(1,1,1) Model'!$C$9*AE1786+'ARIMAX(1,1,1) Model'!$C$10*AC1786+'ARIMAX(1,1,1) Model'!$C$11*IF(AND(B1786&gt;='ARIMAX(1,1,1) Model'!$C$25,B1786&lt;='ARIMAX(1,1,1) Model'!$C$26),1,0)+'ARIMAX(1,1,1) Model'!$C$12*E1786/1000+'ARIMAX(1,1,1) Model'!$C$13*V1786+'ARIMAX(1,1,1) Model'!$C$14*A1786+'ARIMAX(1,1,1) Model'!$C$15*SIN(2*PI()*A1786/'ARIMAX(1,1,1) Model'!$C$24)+'ARIMAX(1,1,1) Model'!$C$16*COS(2*PI()*A1786/'ARIMAX(1,1,1) Model'!$C$24)+'ARIMAX(1,1,1) Model'!$C$17*SIN(4*PI()*A1786/'ARIMAX(1,1,1) Model'!$C$24)+'ARIMAX(1,1,1) Model'!$C$18*COS(4*PI()*A1786/'ARIMAX(1,1,1) Model'!$C$24)</f>
        <v>2907.25091297192</v>
      </c>
      <c r="AR1786" s="31" t="n">
        <f aca="false">IF(ISNUMBER(C1786),C1786,AP1786)-AQ1786</f>
        <v>5997.59612599812</v>
      </c>
      <c r="AS1786" s="31" t="n">
        <f aca="false">IF(ISNUMBER(C1786),C1786-AP1786,0)</f>
        <v>0</v>
      </c>
      <c r="AT1786" s="32" t="n">
        <f aca="false">AT1785+1</f>
        <v>16</v>
      </c>
      <c r="AU1786" s="33" t="n">
        <f aca="false">(1+'ARIMAX(1,1,1) Model'!$C$19)*AU1785-'ARIMAX(1,1,1) Model'!$C$19*AU1784</f>
        <v>0.110714697771266</v>
      </c>
      <c r="AV1786" s="33" t="n">
        <f aca="false">AV1785+AU1786^2</f>
        <v>1.21274200153967</v>
      </c>
      <c r="AW1786" s="31" t="n">
        <f aca="false">AP1786-'ARIMAX(1,1,1) Model'!$C$27*SQRT('ARIMAX(1,1,1) Model'!$C$21*AV1786)</f>
        <v>8314.93484693771</v>
      </c>
      <c r="AX1786" s="31" t="n">
        <f aca="false">AP1786+'ARIMAX(1,1,1) Model'!$C$27*SQRT('ARIMAX(1,1,1) Model'!$C$21*AV1786)</f>
        <v>9494.75923100236</v>
      </c>
    </row>
    <row r="1787" customFormat="false" ht="16.5" hidden="false" customHeight="true" outlineLevel="0" collapsed="false">
      <c r="A1787" s="23" t="n">
        <v>1786</v>
      </c>
      <c r="B1787" s="24" t="n">
        <v>45772</v>
      </c>
      <c r="C1787" s="23"/>
      <c r="D1787" s="25" t="n">
        <v>5366.36</v>
      </c>
      <c r="E1787" s="25" t="n">
        <v>224000</v>
      </c>
      <c r="F1787" s="25" t="n">
        <v>2523549</v>
      </c>
      <c r="G1787" s="25" t="n">
        <v>63.624</v>
      </c>
      <c r="H1787" s="25" t="n">
        <v>67.92</v>
      </c>
      <c r="I1787" s="25" t="n">
        <v>3.141</v>
      </c>
      <c r="J1787" s="25" t="n">
        <v>29825.182</v>
      </c>
      <c r="K1787" s="25" t="n">
        <v>626631</v>
      </c>
      <c r="L1787" s="25" t="n">
        <v>590</v>
      </c>
      <c r="M1787" s="25" t="n">
        <v>18.35</v>
      </c>
      <c r="N1787" s="25" t="n">
        <v>238728</v>
      </c>
      <c r="O1787" s="25" t="n">
        <v>20519.8</v>
      </c>
      <c r="P1787" s="25" t="n">
        <v>4948059</v>
      </c>
      <c r="Q1787" s="25" t="n">
        <v>1390000</v>
      </c>
      <c r="R1787" s="25" t="n">
        <v>11731</v>
      </c>
      <c r="S1787" s="25" t="n">
        <v>18.036</v>
      </c>
      <c r="T1787" s="25" t="n">
        <v>168.3</v>
      </c>
      <c r="U1787" s="25" t="n">
        <v>11</v>
      </c>
      <c r="V1787" s="25" t="n">
        <v>87.1</v>
      </c>
      <c r="W1787" s="25" t="n">
        <v>123.3649</v>
      </c>
      <c r="X1787" s="25" t="n">
        <v>3.84615384615385</v>
      </c>
      <c r="Y1787" s="25" t="n">
        <v>3.58026552200317</v>
      </c>
      <c r="Z1787" s="25" t="n">
        <v>81.9030609130859</v>
      </c>
      <c r="AA1787" s="25" t="n">
        <v>340095</v>
      </c>
      <c r="AB1787" s="26" t="n">
        <v>28.73</v>
      </c>
      <c r="AC1787" s="27" t="n">
        <v>0</v>
      </c>
      <c r="AD1787" s="28" t="n">
        <v>25.4</v>
      </c>
      <c r="AE1787" s="28" t="n">
        <v>21.1</v>
      </c>
      <c r="AF1787" s="27"/>
      <c r="AG1787" s="29" t="n">
        <f aca="false">6753.47943187+0.36116788*I1787+0.01252571*N1787-22.85359542*V1787+0.00407811*AA1787-0.00067349*E1787</f>
        <v>8990.38645642908</v>
      </c>
      <c r="AH1787" s="29" t="n">
        <f aca="false">A1787*'Simple Linear Regression'!$B$18+'Simple Linear Regression'!$B$17</f>
        <v>9408.86057879325</v>
      </c>
      <c r="AI1787" s="29" t="n">
        <f aca="false">7491.3971+0.0137554*N1787-0.00058829*E1787-34.3283*V1787+0.30565*L1787+54.6031*M1787</f>
        <v>8835.7247262</v>
      </c>
      <c r="AJ1787" s="29" t="n">
        <f aca="false">7491.3971-0.00058829*E1787+0.30565*L1787+54.6031*M1787+0.0137554*N1787-34.3283*V1787</f>
        <v>8835.7247262</v>
      </c>
      <c r="AK1787" s="30" t="n">
        <f aca="false">11611.58410651-152.38769329*I1061+0.00324611*N1061-2.92151591*V1061-0.00770426*AA1061-0.00077781*E1061</f>
        <v>8896.89710573679</v>
      </c>
      <c r="AL1787" s="29" t="n">
        <f aca="false">2192.59+2373.87*I1787+0.0316653*N1787-15.7623*V1787+0.00202406*AA1787-0.000740146*E1787-0.00963493*(I1787*N1787)</f>
        <v>9133.29236574536</v>
      </c>
      <c r="AM1787" s="30" t="n">
        <f aca="false">5205.907083+122.0638992*I1787+13.609808*(N1787/1000)-1.245906883*AD1787+0.7746840854*AE1787-134.2474226*AC1787-1547.125689*IF(AND(B1787&gt;=DATE(2020,3,20),B1787&lt;=DATE(2020,6,26)),1,0)</f>
        <v>8823.05183398494</v>
      </c>
      <c r="AN1787" s="30" t="e">
        <f aca="false">IF(ISNUMBER(C1788),C1788,AN1788)-0.8328750492*(AD1789-AD1788)+3.274150872*(AE1789-AE1788)+0.7954612886*((IF(ISNUMBER(C1788),C1788,AN1788)-IF(ISNUMBER(C1787),C1787,AN1787))-(-0.8328750492*(AD1788-AD1787)+3.274150872*(AE1788-AE1787)))-1.394571582*AO1788+0.4181414112*AO1787</f>
        <v>#VALUE!</v>
      </c>
      <c r="AP1787" s="35" t="n">
        <f aca="false">AQ1787+AR1786+'ARIMAX(1,1,1) Model'!$C$19*(AR1786-AR1785)+'ARIMAX(1,1,1) Model'!$C$20*AS1786</f>
        <v>8956.50126180277</v>
      </c>
      <c r="AQ1787" s="31" t="n">
        <f aca="false">'ARIMAX(1,1,1) Model'!$C$6*I1787+'ARIMAX(1,1,1) Model'!$C$7*N1787/1000+'ARIMAX(1,1,1) Model'!$C$8*AD1787+'ARIMAX(1,1,1) Model'!$C$9*AE1787+'ARIMAX(1,1,1) Model'!$C$10*AC1787+'ARIMAX(1,1,1) Model'!$C$11*IF(AND(B1787&gt;='ARIMAX(1,1,1) Model'!$C$25,B1787&lt;='ARIMAX(1,1,1) Model'!$C$26),1,0)+'ARIMAX(1,1,1) Model'!$C$12*E1787/1000+'ARIMAX(1,1,1) Model'!$C$13*V1787+'ARIMAX(1,1,1) Model'!$C$14*A1787+'ARIMAX(1,1,1) Model'!$C$15*SIN(2*PI()*A1787/'ARIMAX(1,1,1) Model'!$C$24)+'ARIMAX(1,1,1) Model'!$C$16*COS(2*PI()*A1787/'ARIMAX(1,1,1) Model'!$C$24)+'ARIMAX(1,1,1) Model'!$C$17*SIN(4*PI()*A1787/'ARIMAX(1,1,1) Model'!$C$24)+'ARIMAX(1,1,1) Model'!$C$18*COS(4*PI()*A1787/'ARIMAX(1,1,1) Model'!$C$24)</f>
        <v>2958.90513580465</v>
      </c>
      <c r="AR1787" s="31" t="n">
        <f aca="false">IF(ISNUMBER(C1787),C1787,AP1787)-AQ1787</f>
        <v>5997.59612599812</v>
      </c>
      <c r="AS1787" s="31" t="n">
        <f aca="false">IF(ISNUMBER(C1787),C1787-AP1787,0)</f>
        <v>0</v>
      </c>
      <c r="AT1787" s="32" t="n">
        <f aca="false">AT1786+1</f>
        <v>17</v>
      </c>
      <c r="AU1787" s="33" t="n">
        <f aca="false">(1+'ARIMAX(1,1,1) Model'!$C$19)*AU1786-'ARIMAX(1,1,1) Model'!$C$19*AU1785</f>
        <v>0.110714697771265</v>
      </c>
      <c r="AV1787" s="33" t="n">
        <f aca="false">AV1786+AU1787^2</f>
        <v>1.22499974584225</v>
      </c>
      <c r="AW1787" s="31" t="n">
        <f aca="false">AP1787-'ARIMAX(1,1,1) Model'!$C$27*SQRT('ARIMAX(1,1,1) Model'!$C$21*AV1787)</f>
        <v>8363.61530749626</v>
      </c>
      <c r="AX1787" s="31" t="n">
        <f aca="false">AP1787+'ARIMAX(1,1,1) Model'!$C$27*SQRT('ARIMAX(1,1,1) Model'!$C$21*AV1787)</f>
        <v>9549.38721610928</v>
      </c>
    </row>
    <row r="1788" customFormat="false" ht="16.5" hidden="false" customHeight="true" outlineLevel="0" collapsed="false">
      <c r="A1788" s="23" t="n">
        <v>1787</v>
      </c>
      <c r="B1788" s="24" t="n">
        <v>45779</v>
      </c>
      <c r="C1788" s="23"/>
      <c r="D1788" s="25" t="n">
        <v>5589.89</v>
      </c>
      <c r="E1788" s="25" t="n">
        <v>239000</v>
      </c>
      <c r="F1788" s="25" t="n">
        <v>2486441.14285714</v>
      </c>
      <c r="G1788" s="25" t="n">
        <v>60.99</v>
      </c>
      <c r="H1788" s="25" t="n">
        <v>63.496</v>
      </c>
      <c r="I1788" s="25" t="n">
        <v>3.133</v>
      </c>
      <c r="J1788" s="25" t="n">
        <v>29825.182</v>
      </c>
      <c r="K1788" s="25" t="n">
        <v>626631</v>
      </c>
      <c r="L1788" s="25" t="n">
        <v>590</v>
      </c>
      <c r="M1788" s="25" t="n">
        <v>18.35</v>
      </c>
      <c r="N1788" s="25" t="n">
        <v>238728</v>
      </c>
      <c r="O1788" s="25" t="n">
        <v>20519.8</v>
      </c>
      <c r="P1788" s="25" t="n">
        <v>4948059</v>
      </c>
      <c r="Q1788" s="25" t="n">
        <v>1390000</v>
      </c>
      <c r="R1788" s="25" t="n">
        <v>11731</v>
      </c>
      <c r="S1788" s="25" t="n">
        <v>18.036</v>
      </c>
      <c r="T1788" s="25" t="n">
        <v>168.3</v>
      </c>
      <c r="U1788" s="25" t="n">
        <v>11</v>
      </c>
      <c r="V1788" s="25" t="n">
        <v>87.1</v>
      </c>
      <c r="W1788" s="25" t="n">
        <v>122.71362</v>
      </c>
      <c r="X1788" s="25" t="n">
        <v>3.84615384615385</v>
      </c>
      <c r="Y1788" s="25" t="n">
        <v>3.58026552200317</v>
      </c>
      <c r="Z1788" s="25" t="n">
        <v>81.9030609130859</v>
      </c>
      <c r="AA1788" s="25" t="n">
        <v>340095</v>
      </c>
      <c r="AB1788" s="26" t="n">
        <v>28.73</v>
      </c>
      <c r="AC1788" s="27" t="n">
        <v>0</v>
      </c>
      <c r="AD1788" s="28" t="n">
        <v>25</v>
      </c>
      <c r="AE1788" s="28" t="n">
        <v>25.5</v>
      </c>
      <c r="AF1788" s="27"/>
      <c r="AG1788" s="29" t="n">
        <f aca="false">6753.47943187+0.36116788*I1788+0.01252571*N1788-22.85359542*V1788+0.00407811*AA1788-0.00067349*E1788</f>
        <v>8980.28121708604</v>
      </c>
      <c r="AH1788" s="29" t="n">
        <f aca="false">A1788*'Simple Linear Regression'!$B$18+'Simple Linear Regression'!$B$17</f>
        <v>9409.71361587716</v>
      </c>
      <c r="AI1788" s="29" t="n">
        <f aca="false">7491.3971+0.0137554*N1788-0.00058829*E1788-34.3283*V1788+0.30565*L1788+54.6031*M1788</f>
        <v>8826.9003762</v>
      </c>
      <c r="AJ1788" s="29" t="n">
        <f aca="false">7491.3971-0.00058829*E1788+0.30565*L1788+54.6031*M1788+0.0137554*N1788-34.3283*V1788</f>
        <v>8826.9003762</v>
      </c>
      <c r="AK1788" s="30" t="n">
        <f aca="false">11611.58410651-152.38769329*I1062+0.00324611*N1062-2.92151591*V1062-0.00770426*AA1062-0.00077781*E1062</f>
        <v>8909.16747886774</v>
      </c>
      <c r="AL1788" s="29" t="n">
        <f aca="false">2192.59+2373.87*I1788+0.0316653*N1788-15.7623*V1788+0.00202406*AA1788-0.000740146*E1788-0.00963493*(I1788*N1788)</f>
        <v>9121.60023629768</v>
      </c>
      <c r="AM1788" s="30" t="n">
        <f aca="false">5205.907083+122.0638992*I1788+13.609808*(N1788/1000)-1.245906883*AD1788+0.7746840854*AE1788-134.2474226*AC1788-1547.125689*IF(AND(B1788&gt;=DATE(2020,3,20),B1788&lt;=DATE(2020,6,26)),1,0)</f>
        <v>8825.9822955203</v>
      </c>
      <c r="AN1788" s="30" t="e">
        <f aca="false">IF(ISNUMBER(C1789),C1789,AN1789)-0.8328750492*(AD1790-AD1789)+3.274150872*(AE1790-AE1789)+0.7954612886*((IF(ISNUMBER(C1789),C1789,AN1789)-IF(ISNUMBER(C1788),C1788,AN1788))-(-0.8328750492*(AD1789-AD1788)+3.274150872*(AE1789-AE1788)))-1.394571582*AO1789+0.4181414112*AO1788</f>
        <v>#VALUE!</v>
      </c>
      <c r="AP1788" s="35" t="n">
        <f aca="false">AQ1788+AR1787+'ARIMAX(1,1,1) Model'!$C$19*(AR1787-AR1786)+'ARIMAX(1,1,1) Model'!$C$20*AS1787</f>
        <v>9007.90283032018</v>
      </c>
      <c r="AQ1788" s="31" t="n">
        <f aca="false">'ARIMAX(1,1,1) Model'!$C$6*I1788+'ARIMAX(1,1,1) Model'!$C$7*N1788/1000+'ARIMAX(1,1,1) Model'!$C$8*AD1788+'ARIMAX(1,1,1) Model'!$C$9*AE1788+'ARIMAX(1,1,1) Model'!$C$10*AC1788+'ARIMAX(1,1,1) Model'!$C$11*IF(AND(B1788&gt;='ARIMAX(1,1,1) Model'!$C$25,B1788&lt;='ARIMAX(1,1,1) Model'!$C$26),1,0)+'ARIMAX(1,1,1) Model'!$C$12*E1788/1000+'ARIMAX(1,1,1) Model'!$C$13*V1788+'ARIMAX(1,1,1) Model'!$C$14*A1788+'ARIMAX(1,1,1) Model'!$C$15*SIN(2*PI()*A1788/'ARIMAX(1,1,1) Model'!$C$24)+'ARIMAX(1,1,1) Model'!$C$16*COS(2*PI()*A1788/'ARIMAX(1,1,1) Model'!$C$24)+'ARIMAX(1,1,1) Model'!$C$17*SIN(4*PI()*A1788/'ARIMAX(1,1,1) Model'!$C$24)+'ARIMAX(1,1,1) Model'!$C$18*COS(4*PI()*A1788/'ARIMAX(1,1,1) Model'!$C$24)</f>
        <v>3010.30670432205</v>
      </c>
      <c r="AR1788" s="31" t="n">
        <f aca="false">IF(ISNUMBER(C1788),C1788,AP1788)-AQ1788</f>
        <v>5997.59612599812</v>
      </c>
      <c r="AS1788" s="31" t="n">
        <f aca="false">IF(ISNUMBER(C1788),C1788-AP1788,0)</f>
        <v>0</v>
      </c>
      <c r="AT1788" s="32" t="n">
        <f aca="false">AT1787+1</f>
        <v>18</v>
      </c>
      <c r="AU1788" s="33" t="n">
        <f aca="false">(1+'ARIMAX(1,1,1) Model'!$C$19)*AU1787-'ARIMAX(1,1,1) Model'!$C$19*AU1786</f>
        <v>0.110714697771265</v>
      </c>
      <c r="AV1788" s="33" t="n">
        <f aca="false">AV1787+AU1788^2</f>
        <v>1.23725749014483</v>
      </c>
      <c r="AW1788" s="31" t="n">
        <f aca="false">AP1788-'ARIMAX(1,1,1) Model'!$C$27*SQRT('ARIMAX(1,1,1) Model'!$C$21*AV1788)</f>
        <v>8412.05795510557</v>
      </c>
      <c r="AX1788" s="31" t="n">
        <f aca="false">AP1788+'ARIMAX(1,1,1) Model'!$C$27*SQRT('ARIMAX(1,1,1) Model'!$C$21*AV1788)</f>
        <v>9603.74770553478</v>
      </c>
    </row>
    <row r="1789" customFormat="false" ht="16.5" hidden="false" customHeight="true" outlineLevel="0" collapsed="false">
      <c r="A1789" s="23" t="n">
        <v>1788</v>
      </c>
      <c r="B1789" s="24" t="n">
        <v>45786</v>
      </c>
      <c r="C1789" s="23"/>
      <c r="D1789" s="25" t="n">
        <v>5642.484</v>
      </c>
      <c r="E1789" s="25" t="n">
        <v>228000</v>
      </c>
      <c r="F1789" s="25" t="n">
        <v>2470271.14285714</v>
      </c>
      <c r="G1789" s="25" t="n">
        <v>60.392</v>
      </c>
      <c r="H1789" s="25" t="n">
        <v>62.29</v>
      </c>
      <c r="I1789" s="25" t="n">
        <v>3.147</v>
      </c>
      <c r="J1789" s="25" t="n">
        <v>30042.113</v>
      </c>
      <c r="K1789" s="25" t="n">
        <v>626631</v>
      </c>
      <c r="L1789" s="25" t="n">
        <v>592</v>
      </c>
      <c r="M1789" s="25" t="n">
        <v>18.35</v>
      </c>
      <c r="N1789" s="25" t="n">
        <v>238728</v>
      </c>
      <c r="O1789" s="25" t="n">
        <v>20683</v>
      </c>
      <c r="P1789" s="25" t="n">
        <v>4948059</v>
      </c>
      <c r="Q1789" s="25" t="n">
        <v>1390000</v>
      </c>
      <c r="R1789" s="25" t="n">
        <v>11731</v>
      </c>
      <c r="S1789" s="25" t="n">
        <v>18.036</v>
      </c>
      <c r="T1789" s="25" t="n">
        <v>169.8</v>
      </c>
      <c r="U1789" s="25" t="n">
        <v>11</v>
      </c>
      <c r="V1789" s="25" t="n">
        <v>85.2</v>
      </c>
      <c r="W1789" s="25" t="n">
        <v>122.70816</v>
      </c>
      <c r="X1789" s="25" t="n">
        <v>3.84615384615385</v>
      </c>
      <c r="Y1789" s="25" t="n">
        <v>3.58026552200317</v>
      </c>
      <c r="Z1789" s="25" t="n">
        <v>81.9030609130859</v>
      </c>
      <c r="AA1789" s="25" t="n">
        <v>340095</v>
      </c>
      <c r="AB1789" s="26" t="n">
        <v>27.55</v>
      </c>
      <c r="AC1789" s="27" t="n">
        <v>0</v>
      </c>
      <c r="AD1789" s="28" t="n">
        <v>30.3</v>
      </c>
      <c r="AE1789" s="28" t="n">
        <v>15.3</v>
      </c>
      <c r="AF1789" s="27"/>
      <c r="AG1789" s="29" t="n">
        <f aca="false">6753.47943187+0.36116788*I1789+0.01252571*N1789-22.85359542*V1789+0.00407811*AA1789-0.00067349*E1789</f>
        <v>9031.11649473436</v>
      </c>
      <c r="AH1789" s="29" t="n">
        <f aca="false">A1789*'Simple Linear Regression'!$B$18+'Simple Linear Regression'!$B$17</f>
        <v>9410.56665296106</v>
      </c>
      <c r="AI1789" s="29" t="n">
        <f aca="false">7491.3971+0.0137554*N1789-0.00058829*E1789-34.3283*V1789+0.30565*L1789+54.6031*M1789</f>
        <v>8899.2066362</v>
      </c>
      <c r="AJ1789" s="29" t="n">
        <f aca="false">7491.3971-0.00058829*E1789+0.30565*L1789+54.6031*M1789+0.0137554*N1789-34.3283*V1789</f>
        <v>8899.2066362</v>
      </c>
      <c r="AK1789" s="30" t="n">
        <f aca="false">11611.58410651-152.38769329*I1063+0.00324611*N1063-2.92151591*V1063-0.00770426*AA1063-0.00077781*E1063</f>
        <v>8894.40479887651</v>
      </c>
      <c r="AL1789" s="29" t="n">
        <f aca="false">2192.59+2373.87*I1789+0.0316653*N1789-15.7623*V1789+0.00202406*AA1789-0.000740146*E1789-0.00963493*(I1789*N1789)</f>
        <v>9160.72260633112</v>
      </c>
      <c r="AM1789" s="30" t="n">
        <f aca="false">5205.907083+122.0638992*I1789+13.609808*(N1789/1000)-1.245906883*AD1789+0.7746840854*AE1789-134.2474226*AC1789-1547.125689*IF(AND(B1789&gt;=DATE(2020,3,20),B1789&lt;=DATE(2020,6,26)),1,0)</f>
        <v>8813.18610595812</v>
      </c>
      <c r="AN1789" s="30" t="e">
        <f aca="false">IF(ISNUMBER(C1790),C1790,AN1790)-0.8328750492*(AD1791-AD1790)+3.274150872*(AE1791-AE1790)+0.7954612886*((IF(ISNUMBER(C1790),C1790,AN1790)-IF(ISNUMBER(C1789),C1789,AN1789))-(-0.8328750492*(AD1790-AD1789)+3.274150872*(AE1790-AE1789)))-1.394571582*AO1790+0.4181414112*AO1789</f>
        <v>#VALUE!</v>
      </c>
      <c r="AP1789" s="35" t="n">
        <f aca="false">AQ1789+AR1788+'ARIMAX(1,1,1) Model'!$C$19*(AR1788-AR1787)+'ARIMAX(1,1,1) Model'!$C$20*AS1788</f>
        <v>8994.52099914035</v>
      </c>
      <c r="AQ1789" s="31" t="n">
        <f aca="false">'ARIMAX(1,1,1) Model'!$C$6*I1789+'ARIMAX(1,1,1) Model'!$C$7*N1789/1000+'ARIMAX(1,1,1) Model'!$C$8*AD1789+'ARIMAX(1,1,1) Model'!$C$9*AE1789+'ARIMAX(1,1,1) Model'!$C$10*AC1789+'ARIMAX(1,1,1) Model'!$C$11*IF(AND(B1789&gt;='ARIMAX(1,1,1) Model'!$C$25,B1789&lt;='ARIMAX(1,1,1) Model'!$C$26),1,0)+'ARIMAX(1,1,1) Model'!$C$12*E1789/1000+'ARIMAX(1,1,1) Model'!$C$13*V1789+'ARIMAX(1,1,1) Model'!$C$14*A1789+'ARIMAX(1,1,1) Model'!$C$15*SIN(2*PI()*A1789/'ARIMAX(1,1,1) Model'!$C$24)+'ARIMAX(1,1,1) Model'!$C$16*COS(2*PI()*A1789/'ARIMAX(1,1,1) Model'!$C$24)+'ARIMAX(1,1,1) Model'!$C$17*SIN(4*PI()*A1789/'ARIMAX(1,1,1) Model'!$C$24)+'ARIMAX(1,1,1) Model'!$C$18*COS(4*PI()*A1789/'ARIMAX(1,1,1) Model'!$C$24)</f>
        <v>2996.92487314223</v>
      </c>
      <c r="AR1789" s="31" t="n">
        <f aca="false">IF(ISNUMBER(C1789),C1789,AP1789)-AQ1789</f>
        <v>5997.59612599812</v>
      </c>
      <c r="AS1789" s="31" t="n">
        <f aca="false">IF(ISNUMBER(C1789),C1789-AP1789,0)</f>
        <v>0</v>
      </c>
      <c r="AT1789" s="32" t="n">
        <f aca="false">AT1788+1</f>
        <v>19</v>
      </c>
      <c r="AU1789" s="33" t="n">
        <f aca="false">(1+'ARIMAX(1,1,1) Model'!$C$19)*AU1788-'ARIMAX(1,1,1) Model'!$C$19*AU1787</f>
        <v>0.110714697771265</v>
      </c>
      <c r="AV1789" s="33" t="n">
        <f aca="false">AV1788+AU1789^2</f>
        <v>1.24951523444742</v>
      </c>
      <c r="AW1789" s="31" t="n">
        <f aca="false">AP1789-'ARIMAX(1,1,1) Model'!$C$27*SQRT('ARIMAX(1,1,1) Model'!$C$21*AV1789)</f>
        <v>8395.73182436757</v>
      </c>
      <c r="AX1789" s="31" t="n">
        <f aca="false">AP1789+'ARIMAX(1,1,1) Model'!$C$27*SQRT('ARIMAX(1,1,1) Model'!$C$21*AV1789)</f>
        <v>9593.31017391313</v>
      </c>
    </row>
    <row r="1790" customFormat="false" ht="16.5" hidden="false" customHeight="true" outlineLevel="0" collapsed="false">
      <c r="A1790" s="23" t="n">
        <v>1789</v>
      </c>
      <c r="B1790" s="24" t="n">
        <v>45793</v>
      </c>
      <c r="C1790" s="23"/>
      <c r="D1790" s="25" t="n">
        <v>5899.726</v>
      </c>
      <c r="E1790" s="25" t="n">
        <v>226000</v>
      </c>
      <c r="F1790" s="25" t="n">
        <v>2515637.28571429</v>
      </c>
      <c r="G1790" s="25" t="n">
        <v>63.942</v>
      </c>
      <c r="H1790" s="25" t="n">
        <v>65.536</v>
      </c>
      <c r="I1790" s="25" t="n">
        <v>3.12</v>
      </c>
      <c r="J1790" s="25" t="n">
        <v>30042.113</v>
      </c>
      <c r="K1790" s="25" t="n">
        <v>627264</v>
      </c>
      <c r="L1790" s="25" t="n">
        <v>592</v>
      </c>
      <c r="M1790" s="25" t="n">
        <v>17.583</v>
      </c>
      <c r="N1790" s="25" t="n">
        <v>278787</v>
      </c>
      <c r="O1790" s="25" t="n">
        <v>20683</v>
      </c>
      <c r="P1790" s="25" t="n">
        <v>4948059</v>
      </c>
      <c r="Q1790" s="25" t="n">
        <v>1390000</v>
      </c>
      <c r="R1790" s="25" t="n">
        <v>11731</v>
      </c>
      <c r="S1790" s="25" t="n">
        <v>18.036</v>
      </c>
      <c r="T1790" s="25" t="n">
        <v>169.8</v>
      </c>
      <c r="U1790" s="25" t="n">
        <v>11</v>
      </c>
      <c r="V1790" s="25" t="n">
        <v>85.2</v>
      </c>
      <c r="W1790" s="25" t="n">
        <v>122.33918</v>
      </c>
      <c r="X1790" s="25" t="n">
        <v>3.84615384615385</v>
      </c>
      <c r="Y1790" s="25" t="n">
        <v>3.6348831653595</v>
      </c>
      <c r="Z1790" s="25" t="n">
        <v>79.0210723876953</v>
      </c>
      <c r="AA1790" s="25" t="n">
        <v>340095</v>
      </c>
      <c r="AB1790" s="26" t="n">
        <v>27.55</v>
      </c>
      <c r="AC1790" s="27" t="n">
        <v>0</v>
      </c>
      <c r="AD1790" s="28" t="n">
        <v>11.7</v>
      </c>
      <c r="AE1790" s="28" t="n">
        <v>32.7</v>
      </c>
      <c r="AF1790" s="27"/>
      <c r="AG1790" s="29" t="n">
        <f aca="false">6753.47943187+0.36116788*I1790+0.01252571*N1790-22.85359542*V1790+0.00407811*AA1790-0.00067349*E1790</f>
        <v>9534.2211400916</v>
      </c>
      <c r="AH1790" s="29" t="n">
        <f aca="false">A1790*'Simple Linear Regression'!$B$18+'Simple Linear Regression'!$B$17</f>
        <v>9411.41969004497</v>
      </c>
      <c r="AI1790" s="29" t="n">
        <f aca="false">7491.3971+0.0137554*N1790-0.00058829*E1790-34.3283*V1790+0.30565*L1790+54.6031*M1790</f>
        <v>9409.5302071</v>
      </c>
      <c r="AJ1790" s="29" t="n">
        <f aca="false">7491.3971-0.00058829*E1790+0.30565*L1790+54.6031*M1790+0.0137554*N1790-34.3283*V1790</f>
        <v>9409.5302071</v>
      </c>
      <c r="AK1790" s="30" t="n">
        <f aca="false">11611.58410651-152.38769329*I1064+0.00324611*N1064-2.92151591*V1064-0.00770426*AA1064-0.00077781*E1064</f>
        <v>8901.03455596023</v>
      </c>
      <c r="AL1790" s="29" t="n">
        <f aca="false">2192.59+2373.87*I1790+0.0316653*N1790-15.7623*V1790+0.00202406*AA1790-0.000740146*E1790-0.00963493*(I1790*N1790)</f>
        <v>9224.4792434808</v>
      </c>
      <c r="AM1790" s="30" t="n">
        <f aca="false">5205.907083+122.0638992*I1790+13.609808*(N1790/1000)-1.245906883*AD1790+0.7746840854*AE1790-134.2474226*AC1790-1547.125689*IF(AND(B1790&gt;=DATE(2020,3,20),B1790&lt;=DATE(2020,6,26)),1,0)</f>
        <v>9391.73905046148</v>
      </c>
      <c r="AN1790" s="30" t="e">
        <f aca="false">IF(ISNUMBER(C1791),C1791,AN1791)-0.8328750492*(AD1792-AD1791)+3.274150872*(AE1792-AE1791)+0.7954612886*((IF(ISNUMBER(C1791),C1791,AN1791)-IF(ISNUMBER(C1790),C1790,AN1790))-(-0.8328750492*(AD1791-AD1790)+3.274150872*(AE1791-AE1790)))-1.394571582*AO1791+0.4181414112*AO1790</f>
        <v>#VALUE!</v>
      </c>
      <c r="AP1790" s="35" t="n">
        <f aca="false">AQ1790+AR1789+'ARIMAX(1,1,1) Model'!$C$19*(AR1789-AR1788)+'ARIMAX(1,1,1) Model'!$C$20*AS1789</f>
        <v>9106.69322990097</v>
      </c>
      <c r="AQ1790" s="31" t="n">
        <f aca="false">'ARIMAX(1,1,1) Model'!$C$6*I1790+'ARIMAX(1,1,1) Model'!$C$7*N1790/1000+'ARIMAX(1,1,1) Model'!$C$8*AD1790+'ARIMAX(1,1,1) Model'!$C$9*AE1790+'ARIMAX(1,1,1) Model'!$C$10*AC1790+'ARIMAX(1,1,1) Model'!$C$11*IF(AND(B1790&gt;='ARIMAX(1,1,1) Model'!$C$25,B1790&lt;='ARIMAX(1,1,1) Model'!$C$26),1,0)+'ARIMAX(1,1,1) Model'!$C$12*E1790/1000+'ARIMAX(1,1,1) Model'!$C$13*V1790+'ARIMAX(1,1,1) Model'!$C$14*A1790+'ARIMAX(1,1,1) Model'!$C$15*SIN(2*PI()*A1790/'ARIMAX(1,1,1) Model'!$C$24)+'ARIMAX(1,1,1) Model'!$C$16*COS(2*PI()*A1790/'ARIMAX(1,1,1) Model'!$C$24)+'ARIMAX(1,1,1) Model'!$C$17*SIN(4*PI()*A1790/'ARIMAX(1,1,1) Model'!$C$24)+'ARIMAX(1,1,1) Model'!$C$18*COS(4*PI()*A1790/'ARIMAX(1,1,1) Model'!$C$24)</f>
        <v>3109.09710390285</v>
      </c>
      <c r="AR1790" s="31" t="n">
        <f aca="false">IF(ISNUMBER(C1790),C1790,AP1790)-AQ1790</f>
        <v>5997.59612599812</v>
      </c>
      <c r="AS1790" s="31" t="n">
        <f aca="false">IF(ISNUMBER(C1790),C1790-AP1790,0)</f>
        <v>0</v>
      </c>
      <c r="AT1790" s="32" t="n">
        <f aca="false">AT1789+1</f>
        <v>20</v>
      </c>
      <c r="AU1790" s="33" t="n">
        <f aca="false">(1+'ARIMAX(1,1,1) Model'!$C$19)*AU1789-'ARIMAX(1,1,1) Model'!$C$19*AU1788</f>
        <v>0.110714697771265</v>
      </c>
      <c r="AV1790" s="33" t="n">
        <f aca="false">AV1789+AU1790^2</f>
        <v>1.26177297875</v>
      </c>
      <c r="AW1790" s="31" t="n">
        <f aca="false">AP1790-'ARIMAX(1,1,1) Model'!$C$27*SQRT('ARIMAX(1,1,1) Model'!$C$21*AV1790)</f>
        <v>8504.97416228666</v>
      </c>
      <c r="AX1790" s="31" t="n">
        <f aca="false">AP1790+'ARIMAX(1,1,1) Model'!$C$27*SQRT('ARIMAX(1,1,1) Model'!$C$21*AV1790)</f>
        <v>9708.41229751528</v>
      </c>
    </row>
    <row r="1791" customFormat="false" ht="16.5" hidden="false" customHeight="true" outlineLevel="0" collapsed="false">
      <c r="A1791" s="23" t="n">
        <v>1790</v>
      </c>
      <c r="B1791" s="24" t="n">
        <v>45800</v>
      </c>
      <c r="C1791" s="23"/>
      <c r="D1791" s="25" t="n">
        <v>5878.7</v>
      </c>
      <c r="E1791" s="25" t="n">
        <v>225000</v>
      </c>
      <c r="F1791" s="25" t="n">
        <v>2690978.14285714</v>
      </c>
      <c r="G1791" s="25" t="n">
        <v>63.264</v>
      </c>
      <c r="H1791" s="25" t="n">
        <v>65.864</v>
      </c>
      <c r="I1791" s="25" t="n">
        <v>3.173</v>
      </c>
      <c r="J1791" s="25" t="n">
        <v>30042.113</v>
      </c>
      <c r="K1791" s="25" t="n">
        <v>627264</v>
      </c>
      <c r="L1791" s="25" t="n">
        <v>592</v>
      </c>
      <c r="M1791" s="25" t="n">
        <v>17.583</v>
      </c>
      <c r="N1791" s="25" t="n">
        <v>278787</v>
      </c>
      <c r="O1791" s="25" t="n">
        <v>20683</v>
      </c>
      <c r="P1791" s="25" t="n">
        <v>4948059</v>
      </c>
      <c r="Q1791" s="25" t="n">
        <v>1390000</v>
      </c>
      <c r="R1791" s="25" t="n">
        <v>11731</v>
      </c>
      <c r="S1791" s="25" t="n">
        <v>18.203</v>
      </c>
      <c r="T1791" s="25" t="n">
        <v>169.8</v>
      </c>
      <c r="U1791" s="25" t="n">
        <v>11</v>
      </c>
      <c r="V1791" s="25" t="n">
        <v>85.2</v>
      </c>
      <c r="W1791" s="25" t="n">
        <v>123.00206</v>
      </c>
      <c r="X1791" s="25" t="n">
        <v>3.84615384615385</v>
      </c>
      <c r="Y1791" s="25" t="n">
        <v>3.6348831653595</v>
      </c>
      <c r="Z1791" s="25" t="n">
        <v>79.0210723876953</v>
      </c>
      <c r="AA1791" s="25" t="n">
        <v>340095</v>
      </c>
      <c r="AB1791" s="26" t="n">
        <v>27.55</v>
      </c>
      <c r="AC1791" s="27" t="n">
        <v>0</v>
      </c>
      <c r="AD1791" s="28" t="n">
        <v>31.1</v>
      </c>
      <c r="AE1791" s="28" t="n">
        <v>43.7</v>
      </c>
      <c r="AF1791" s="27"/>
      <c r="AG1791" s="29" t="n">
        <f aca="false">6753.47943187+0.36116788*I1791+0.01252571*N1791-22.85359542*V1791+0.00407811*AA1791-0.00067349*E1791</f>
        <v>9534.91377198924</v>
      </c>
      <c r="AH1791" s="29" t="n">
        <f aca="false">A1791*'Simple Linear Regression'!$B$18+'Simple Linear Regression'!$B$17</f>
        <v>9412.27272712887</v>
      </c>
      <c r="AI1791" s="29" t="n">
        <f aca="false">7491.3971+0.0137554*N1791-0.00058829*E1791-34.3283*V1791+0.30565*L1791+54.6031*M1791</f>
        <v>9410.1184971</v>
      </c>
      <c r="AJ1791" s="29" t="n">
        <f aca="false">7491.3971-0.00058829*E1791+0.30565*L1791+54.6031*M1791+0.0137554*N1791-34.3283*V1791</f>
        <v>9410.1184971</v>
      </c>
      <c r="AK1791" s="30" t="n">
        <f aca="false">11611.58410651-152.38769329*I1065+0.00324611*N1065-2.92151591*V1065-0.00770426*AA1065-0.00077781*E1065</f>
        <v>8907.99677525092</v>
      </c>
      <c r="AL1791" s="29" t="n">
        <f aca="false">2192.59+2373.87*I1791+0.0316653*N1791-15.7623*V1791+0.00202406*AA1791-0.000740146*E1791-0.00963493*(I1791*N1791)</f>
        <v>9208.67155829557</v>
      </c>
      <c r="AM1791" s="30" t="n">
        <f aca="false">5205.907083+122.0638992*I1791+13.609808*(N1791/1000)-1.245906883*AD1791+0.7746840854*AE1791-134.2474226*AC1791-1547.125689*IF(AND(B1791&gt;=DATE(2020,3,20),B1791&lt;=DATE(2020,6,26)),1,0)</f>
        <v>9382.55936852828</v>
      </c>
      <c r="AN1791" s="30" t="e">
        <f aca="false">IF(ISNUMBER(C1792),C1792,AN1792)-0.8328750492*(AD1793-AD1792)+3.274150872*(AE1793-AE1792)+0.7954612886*((IF(ISNUMBER(C1792),C1792,AN1792)-IF(ISNUMBER(C1791),C1791,AN1791))-(-0.8328750492*(AD1792-AD1791)+3.274150872*(AE1792-AE1791)))-1.394571582*AO1792+0.4181414112*AO1791</f>
        <v>#VALUE!</v>
      </c>
      <c r="AP1791" s="35" t="n">
        <f aca="false">AQ1791+AR1790+'ARIMAX(1,1,1) Model'!$C$19*(AR1790-AR1789)+'ARIMAX(1,1,1) Model'!$C$20*AS1790</f>
        <v>9162.99591926664</v>
      </c>
      <c r="AQ1791" s="31" t="n">
        <f aca="false">'ARIMAX(1,1,1) Model'!$C$6*I1791+'ARIMAX(1,1,1) Model'!$C$7*N1791/1000+'ARIMAX(1,1,1) Model'!$C$8*AD1791+'ARIMAX(1,1,1) Model'!$C$9*AE1791+'ARIMAX(1,1,1) Model'!$C$10*AC1791+'ARIMAX(1,1,1) Model'!$C$11*IF(AND(B1791&gt;='ARIMAX(1,1,1) Model'!$C$25,B1791&lt;='ARIMAX(1,1,1) Model'!$C$26),1,0)+'ARIMAX(1,1,1) Model'!$C$12*E1791/1000+'ARIMAX(1,1,1) Model'!$C$13*V1791+'ARIMAX(1,1,1) Model'!$C$14*A1791+'ARIMAX(1,1,1) Model'!$C$15*SIN(2*PI()*A1791/'ARIMAX(1,1,1) Model'!$C$24)+'ARIMAX(1,1,1) Model'!$C$16*COS(2*PI()*A1791/'ARIMAX(1,1,1) Model'!$C$24)+'ARIMAX(1,1,1) Model'!$C$17*SIN(4*PI()*A1791/'ARIMAX(1,1,1) Model'!$C$24)+'ARIMAX(1,1,1) Model'!$C$18*COS(4*PI()*A1791/'ARIMAX(1,1,1) Model'!$C$24)</f>
        <v>3165.39979326852</v>
      </c>
      <c r="AR1791" s="31" t="n">
        <f aca="false">IF(ISNUMBER(C1791),C1791,AP1791)-AQ1791</f>
        <v>5997.59612599812</v>
      </c>
      <c r="AS1791" s="31" t="n">
        <f aca="false">IF(ISNUMBER(C1791),C1791-AP1791,0)</f>
        <v>0</v>
      </c>
      <c r="AT1791" s="32" t="n">
        <f aca="false">AT1790+1</f>
        <v>21</v>
      </c>
      <c r="AU1791" s="33" t="n">
        <f aca="false">(1+'ARIMAX(1,1,1) Model'!$C$19)*AU1790-'ARIMAX(1,1,1) Model'!$C$19*AU1789</f>
        <v>0.110714697771265</v>
      </c>
      <c r="AV1791" s="33" t="n">
        <f aca="false">AV1790+AU1791^2</f>
        <v>1.27403072305258</v>
      </c>
      <c r="AW1791" s="31" t="n">
        <f aca="false">AP1791-'ARIMAX(1,1,1) Model'!$C$27*SQRT('ARIMAX(1,1,1) Model'!$C$21*AV1791)</f>
        <v>8558.36115609453</v>
      </c>
      <c r="AX1791" s="31" t="n">
        <f aca="false">AP1791+'ARIMAX(1,1,1) Model'!$C$27*SQRT('ARIMAX(1,1,1) Model'!$C$21*AV1791)</f>
        <v>9767.63068243876</v>
      </c>
    </row>
    <row r="1792" customFormat="false" ht="16.5" hidden="false" customHeight="true" outlineLevel="0" collapsed="false">
      <c r="A1792" s="23" t="n">
        <v>1791</v>
      </c>
      <c r="B1792" s="24" t="n">
        <v>45807</v>
      </c>
      <c r="C1792" s="23"/>
      <c r="D1792" s="25" t="n">
        <v>5908.4875</v>
      </c>
      <c r="E1792" s="25" t="n">
        <v>236000</v>
      </c>
      <c r="F1792" s="25" t="n">
        <v>2552684.85714286</v>
      </c>
      <c r="G1792" s="25" t="n">
        <v>61.8175</v>
      </c>
      <c r="H1792" s="25" t="n">
        <v>64.74</v>
      </c>
      <c r="I1792" s="25" t="n">
        <v>3.16</v>
      </c>
      <c r="J1792" s="25" t="n">
        <v>30042.113</v>
      </c>
      <c r="K1792" s="25" t="n">
        <v>627264</v>
      </c>
      <c r="L1792" s="25" t="n">
        <v>592</v>
      </c>
      <c r="M1792" s="25" t="n">
        <v>17.583</v>
      </c>
      <c r="N1792" s="25" t="n">
        <v>278787</v>
      </c>
      <c r="O1792" s="25" t="n">
        <v>20683</v>
      </c>
      <c r="P1792" s="25" t="n">
        <v>4948059</v>
      </c>
      <c r="Q1792" s="25" t="n">
        <v>1390000</v>
      </c>
      <c r="R1792" s="25" t="n">
        <v>11731</v>
      </c>
      <c r="S1792" s="25" t="n">
        <v>18.203</v>
      </c>
      <c r="T1792" s="25" t="n">
        <v>169.8</v>
      </c>
      <c r="U1792" s="25" t="n">
        <v>11</v>
      </c>
      <c r="V1792" s="25" t="n">
        <v>85.2</v>
      </c>
      <c r="W1792" s="25" t="n">
        <v>121.98294</v>
      </c>
      <c r="X1792" s="25" t="n">
        <v>3.84615384615385</v>
      </c>
      <c r="Y1792" s="25" t="n">
        <v>3.6348831653595</v>
      </c>
      <c r="Z1792" s="25" t="n">
        <v>79.0210723876953</v>
      </c>
      <c r="AA1792" s="25" t="n">
        <v>340095</v>
      </c>
      <c r="AB1792" s="26" t="n">
        <v>27.55</v>
      </c>
      <c r="AC1792" s="27" t="n">
        <v>1</v>
      </c>
      <c r="AD1792" s="28" t="n">
        <v>19.2</v>
      </c>
      <c r="AE1792" s="28" t="n">
        <v>29.9</v>
      </c>
      <c r="AF1792" s="27"/>
      <c r="AG1792" s="29" t="n">
        <f aca="false">6753.47943187+0.36116788*I1792+0.01252571*N1792-22.85359542*V1792+0.00407811*AA1792-0.00067349*E1792</f>
        <v>9527.5006868068</v>
      </c>
      <c r="AH1792" s="29" t="n">
        <f aca="false">A1792*'Simple Linear Regression'!$B$18+'Simple Linear Regression'!$B$17</f>
        <v>9413.12576421278</v>
      </c>
      <c r="AI1792" s="29" t="n">
        <f aca="false">7491.3971+0.0137554*N1792-0.00058829*E1792-34.3283*V1792+0.30565*L1792+54.6031*M1792</f>
        <v>9403.6473071</v>
      </c>
      <c r="AJ1792" s="29" t="n">
        <f aca="false">7491.3971-0.00058829*E1792+0.30565*L1792+54.6031*M1792+0.0137554*N1792-34.3283*V1792</f>
        <v>9403.6473071</v>
      </c>
      <c r="AK1792" s="30" t="n">
        <f aca="false">11611.58410651-152.38769329*I1066+0.00324611*N1066-2.92151591*V1066-0.00770426*AA1066-0.00077781*E1066</f>
        <v>8915.99396532754</v>
      </c>
      <c r="AL1792" s="29" t="n">
        <f aca="false">2192.59+2373.87*I1792+0.0316653*N1792-15.7623*V1792+0.00202406*AA1792-0.000740146*E1792-0.00963493*(I1792*N1792)</f>
        <v>9204.5888542844</v>
      </c>
      <c r="AM1792" s="30" t="n">
        <f aca="false">5205.907083+122.0638992*I1792+13.609808*(N1792/1000)-1.245906883*AD1792+0.7746840854*AE1792-134.2474226*AC1792-1547.125689*IF(AND(B1792&gt;=DATE(2020,3,20),B1792&lt;=DATE(2020,6,26)),1,0)</f>
        <v>9250.86076676786</v>
      </c>
      <c r="AN1792" s="30" t="e">
        <f aca="false">IF(ISNUMBER(C1793),C1793,AN1793)-0.8328750492*(AD1794-AD1793)+3.274150872*(AE1794-AE1793)+0.7954612886*((IF(ISNUMBER(C1793),C1793,AN1793)-IF(ISNUMBER(C1792),C1792,AN1792))-(-0.8328750492*(AD1793-AD1792)+3.274150872*(AE1793-AE1792)))-1.394571582*AO1793+0.4181414112*AO1792</f>
        <v>#VALUE!</v>
      </c>
      <c r="AP1792" s="35" t="n">
        <f aca="false">AQ1792+AR1791+'ARIMAX(1,1,1) Model'!$C$19*(AR1791-AR1790)+'ARIMAX(1,1,1) Model'!$C$20*AS1791</f>
        <v>9012.22109773825</v>
      </c>
      <c r="AQ1792" s="31" t="n">
        <f aca="false">'ARIMAX(1,1,1) Model'!$C$6*I1792+'ARIMAX(1,1,1) Model'!$C$7*N1792/1000+'ARIMAX(1,1,1) Model'!$C$8*AD1792+'ARIMAX(1,1,1) Model'!$C$9*AE1792+'ARIMAX(1,1,1) Model'!$C$10*AC1792+'ARIMAX(1,1,1) Model'!$C$11*IF(AND(B1792&gt;='ARIMAX(1,1,1) Model'!$C$25,B1792&lt;='ARIMAX(1,1,1) Model'!$C$26),1,0)+'ARIMAX(1,1,1) Model'!$C$12*E1792/1000+'ARIMAX(1,1,1) Model'!$C$13*V1792+'ARIMAX(1,1,1) Model'!$C$14*A1792+'ARIMAX(1,1,1) Model'!$C$15*SIN(2*PI()*A1792/'ARIMAX(1,1,1) Model'!$C$24)+'ARIMAX(1,1,1) Model'!$C$16*COS(2*PI()*A1792/'ARIMAX(1,1,1) Model'!$C$24)+'ARIMAX(1,1,1) Model'!$C$17*SIN(4*PI()*A1792/'ARIMAX(1,1,1) Model'!$C$24)+'ARIMAX(1,1,1) Model'!$C$18*COS(4*PI()*A1792/'ARIMAX(1,1,1) Model'!$C$24)</f>
        <v>3014.62497174013</v>
      </c>
      <c r="AR1792" s="31" t="n">
        <f aca="false">IF(ISNUMBER(C1792),C1792,AP1792)-AQ1792</f>
        <v>5997.59612599812</v>
      </c>
      <c r="AS1792" s="31" t="n">
        <f aca="false">IF(ISNUMBER(C1792),C1792-AP1792,0)</f>
        <v>0</v>
      </c>
      <c r="AT1792" s="32" t="n">
        <f aca="false">AT1791+1</f>
        <v>22</v>
      </c>
      <c r="AU1792" s="33" t="n">
        <f aca="false">(1+'ARIMAX(1,1,1) Model'!$C$19)*AU1791-'ARIMAX(1,1,1) Model'!$C$19*AU1790</f>
        <v>0.110714697771265</v>
      </c>
      <c r="AV1792" s="33" t="n">
        <f aca="false">AV1791+AU1792^2</f>
        <v>1.28628846735516</v>
      </c>
      <c r="AW1792" s="31" t="n">
        <f aca="false">AP1792-'ARIMAX(1,1,1) Model'!$C$27*SQRT('ARIMAX(1,1,1) Model'!$C$21*AV1792)</f>
        <v>8404.68463188475</v>
      </c>
      <c r="AX1792" s="31" t="n">
        <f aca="false">AP1792+'ARIMAX(1,1,1) Model'!$C$27*SQRT('ARIMAX(1,1,1) Model'!$C$21*AV1792)</f>
        <v>9619.75756359175</v>
      </c>
    </row>
    <row r="1793" customFormat="false" ht="16.5" hidden="false" customHeight="true" outlineLevel="0" collapsed="false">
      <c r="A1793" s="23" t="n">
        <v>1792</v>
      </c>
      <c r="B1793" s="24" t="n">
        <v>45814</v>
      </c>
      <c r="C1793" s="23"/>
      <c r="D1793" s="25" t="n">
        <v>5963.356</v>
      </c>
      <c r="E1793" s="25" t="n">
        <v>244000</v>
      </c>
      <c r="F1793" s="25" t="n">
        <v>2566245</v>
      </c>
      <c r="G1793" s="25" t="n">
        <v>64.06</v>
      </c>
      <c r="H1793" s="25" t="n">
        <v>67.176</v>
      </c>
      <c r="I1793" s="25" t="n">
        <v>3.127</v>
      </c>
      <c r="J1793" s="25" t="n">
        <v>30042.113</v>
      </c>
      <c r="K1793" s="25" t="n">
        <v>627264</v>
      </c>
      <c r="L1793" s="25" t="n">
        <v>586</v>
      </c>
      <c r="M1793" s="25" t="n">
        <v>17.583</v>
      </c>
      <c r="N1793" s="25" t="n">
        <v>278787</v>
      </c>
      <c r="O1793" s="25" t="n">
        <v>20746.4</v>
      </c>
      <c r="P1793" s="25" t="n">
        <v>4948059</v>
      </c>
      <c r="Q1793" s="25" t="n">
        <v>1390000</v>
      </c>
      <c r="R1793" s="25" t="n">
        <v>11731</v>
      </c>
      <c r="S1793" s="25" t="n">
        <v>18.203</v>
      </c>
      <c r="T1793" s="25" t="n">
        <v>169.8</v>
      </c>
      <c r="U1793" s="25" t="n">
        <v>11</v>
      </c>
      <c r="V1793" s="25" t="n">
        <v>89.5</v>
      </c>
      <c r="W1793" s="25" t="n">
        <v>121.73195</v>
      </c>
      <c r="X1793" s="25" t="n">
        <v>4</v>
      </c>
      <c r="Y1793" s="25" t="n">
        <v>3.6348831653595</v>
      </c>
      <c r="Z1793" s="25" t="n">
        <v>79.0210723876953</v>
      </c>
      <c r="AA1793" s="25" t="n">
        <v>340095</v>
      </c>
      <c r="AB1793" s="26" t="n">
        <v>27.16</v>
      </c>
      <c r="AC1793" s="27" t="n">
        <v>0</v>
      </c>
      <c r="AD1793" s="28" t="n">
        <v>11.2</v>
      </c>
      <c r="AE1793" s="28" t="n">
        <v>50</v>
      </c>
      <c r="AF1793" s="27"/>
      <c r="AG1793" s="29" t="n">
        <f aca="false">6753.47943187+0.36116788*I1793+0.01252571*N1793-22.85359542*V1793+0.00407811*AA1793-0.00067349*E1793</f>
        <v>9423.83038796076</v>
      </c>
      <c r="AH1793" s="29" t="n">
        <f aca="false">A1793*'Simple Linear Regression'!$B$18+'Simple Linear Regression'!$B$17</f>
        <v>9413.97880129668</v>
      </c>
      <c r="AI1793" s="29" t="n">
        <f aca="false">7491.3971+0.0137554*N1793-0.00058829*E1793-34.3283*V1793+0.30565*L1793+54.6031*M1793</f>
        <v>9249.4953971</v>
      </c>
      <c r="AJ1793" s="29" t="n">
        <f aca="false">7491.3971-0.00058829*E1793+0.30565*L1793+54.6031*M1793+0.0137554*N1793-34.3283*V1793</f>
        <v>9249.4953971</v>
      </c>
      <c r="AK1793" s="30" t="n">
        <f aca="false">11611.58410651-152.38769329*I1067+0.00324611*N1067-2.92151591*V1067-0.00770426*AA1067-0.00077781*E1067</f>
        <v>8921.94773072609</v>
      </c>
      <c r="AL1793" s="29" t="n">
        <f aca="false">2192.59+2373.87*I1793+0.0316653*N1793-15.7623*V1793+0.00202406*AA1793-0.000740146*E1793-0.00963493*(I1793*N1793)</f>
        <v>9141.19316287143</v>
      </c>
      <c r="AM1793" s="30" t="n">
        <f aca="false">5205.907083+122.0638992*I1793+13.609808*(N1793/1000)-1.245906883*AD1793+0.7746840854*AE1793-134.2474226*AC1793-1547.125689*IF(AND(B1793&gt;=DATE(2020,3,20),B1793&lt;=DATE(2020,6,26)),1,0)</f>
        <v>9406.6184858748</v>
      </c>
      <c r="AN1793" s="30" t="e">
        <f aca="false">IF(ISNUMBER(C1794),C1794,AN1794)-0.8328750492*(AD1795-AD1794)+3.274150872*(AE1795-AE1794)+0.7954612886*((IF(ISNUMBER(C1794),C1794,AN1794)-IF(ISNUMBER(C1793),C1793,AN1793))-(-0.8328750492*(AD1794-AD1793)+3.274150872*(AE1794-AE1793)))-1.394571582*AO1794+0.4181414112*AO1793</f>
        <v>#VALUE!</v>
      </c>
      <c r="AP1793" s="35" t="n">
        <f aca="false">AQ1793+AR1792+'ARIMAX(1,1,1) Model'!$C$19*(AR1792-AR1791)+'ARIMAX(1,1,1) Model'!$C$20*AS1792</f>
        <v>9251.56395250302</v>
      </c>
      <c r="AQ1793" s="31" t="n">
        <f aca="false">'ARIMAX(1,1,1) Model'!$C$6*I1793+'ARIMAX(1,1,1) Model'!$C$7*N1793/1000+'ARIMAX(1,1,1) Model'!$C$8*AD1793+'ARIMAX(1,1,1) Model'!$C$9*AE1793+'ARIMAX(1,1,1) Model'!$C$10*AC1793+'ARIMAX(1,1,1) Model'!$C$11*IF(AND(B1793&gt;='ARIMAX(1,1,1) Model'!$C$25,B1793&lt;='ARIMAX(1,1,1) Model'!$C$26),1,0)+'ARIMAX(1,1,1) Model'!$C$12*E1793/1000+'ARIMAX(1,1,1) Model'!$C$13*V1793+'ARIMAX(1,1,1) Model'!$C$14*A1793+'ARIMAX(1,1,1) Model'!$C$15*SIN(2*PI()*A1793/'ARIMAX(1,1,1) Model'!$C$24)+'ARIMAX(1,1,1) Model'!$C$16*COS(2*PI()*A1793/'ARIMAX(1,1,1) Model'!$C$24)+'ARIMAX(1,1,1) Model'!$C$17*SIN(4*PI()*A1793/'ARIMAX(1,1,1) Model'!$C$24)+'ARIMAX(1,1,1) Model'!$C$18*COS(4*PI()*A1793/'ARIMAX(1,1,1) Model'!$C$24)</f>
        <v>3253.9678265049</v>
      </c>
      <c r="AR1793" s="31" t="n">
        <f aca="false">IF(ISNUMBER(C1793),C1793,AP1793)-AQ1793</f>
        <v>5997.59612599812</v>
      </c>
      <c r="AS1793" s="31" t="n">
        <f aca="false">IF(ISNUMBER(C1793),C1793-AP1793,0)</f>
        <v>0</v>
      </c>
      <c r="AT1793" s="32" t="n">
        <f aca="false">AT1792+1</f>
        <v>23</v>
      </c>
      <c r="AU1793" s="33" t="n">
        <f aca="false">(1+'ARIMAX(1,1,1) Model'!$C$19)*AU1792-'ARIMAX(1,1,1) Model'!$C$19*AU1791</f>
        <v>0.110714697771265</v>
      </c>
      <c r="AV1793" s="33" t="n">
        <f aca="false">AV1792+AU1793^2</f>
        <v>1.29854621165775</v>
      </c>
      <c r="AW1793" s="31" t="n">
        <f aca="false">AP1793-'ARIMAX(1,1,1) Model'!$C$27*SQRT('ARIMAX(1,1,1) Model'!$C$21*AV1793)</f>
        <v>8641.13957729564</v>
      </c>
      <c r="AX1793" s="31" t="n">
        <f aca="false">AP1793+'ARIMAX(1,1,1) Model'!$C$27*SQRT('ARIMAX(1,1,1) Model'!$C$21*AV1793)</f>
        <v>9861.9883277104</v>
      </c>
    </row>
    <row r="1794" customFormat="false" ht="16.5" hidden="false" customHeight="true" outlineLevel="0" collapsed="false">
      <c r="A1794" s="23" t="n">
        <v>1793</v>
      </c>
      <c r="B1794" s="24" t="n">
        <v>45821</v>
      </c>
      <c r="C1794" s="23"/>
      <c r="D1794" s="25" t="n">
        <v>6017.832</v>
      </c>
      <c r="E1794" s="25" t="n">
        <v>246000</v>
      </c>
      <c r="F1794" s="25" t="n">
        <v>2683421.85714286</v>
      </c>
      <c r="G1794" s="25" t="n">
        <v>68.626</v>
      </c>
      <c r="H1794" s="25" t="n">
        <v>71.054</v>
      </c>
      <c r="I1794" s="25" t="n">
        <v>3.108</v>
      </c>
      <c r="J1794" s="25" t="n">
        <v>30042.113</v>
      </c>
      <c r="K1794" s="25" t="n">
        <v>603157</v>
      </c>
      <c r="L1794" s="25" t="n">
        <v>586</v>
      </c>
      <c r="M1794" s="25" t="n">
        <v>17.583</v>
      </c>
      <c r="N1794" s="25" t="n">
        <v>278787</v>
      </c>
      <c r="O1794" s="25" t="n">
        <v>20746.4</v>
      </c>
      <c r="P1794" s="25" t="n">
        <v>4948059</v>
      </c>
      <c r="Q1794" s="25" t="n">
        <v>1390000</v>
      </c>
      <c r="R1794" s="25" t="n">
        <v>11731</v>
      </c>
      <c r="S1794" s="25" t="n">
        <v>18.203</v>
      </c>
      <c r="T1794" s="25" t="n">
        <v>169.8</v>
      </c>
      <c r="U1794" s="25" t="n">
        <v>11</v>
      </c>
      <c r="V1794" s="25" t="n">
        <v>89.5</v>
      </c>
      <c r="W1794" s="25" t="n">
        <v>121.16436</v>
      </c>
      <c r="X1794" s="25" t="n">
        <v>4</v>
      </c>
      <c r="Y1794" s="25" t="n">
        <v>3.6348831653595</v>
      </c>
      <c r="Z1794" s="25" t="n">
        <v>79.0210723876953</v>
      </c>
      <c r="AA1794" s="25" t="n">
        <v>340095</v>
      </c>
      <c r="AB1794" s="26" t="n">
        <v>27.16</v>
      </c>
      <c r="AC1794" s="27" t="n">
        <v>0</v>
      </c>
      <c r="AD1794" s="28" t="n">
        <v>1.2</v>
      </c>
      <c r="AE1794" s="28" t="n">
        <v>53.9</v>
      </c>
      <c r="AF1794" s="27"/>
      <c r="AG1794" s="29" t="n">
        <f aca="false">6753.47943187+0.36116788*I1794+0.01252571*N1794-22.85359542*V1794+0.00407811*AA1794-0.00067349*E1794</f>
        <v>9422.47654577104</v>
      </c>
      <c r="AH1794" s="29" t="n">
        <f aca="false">A1794*'Simple Linear Regression'!$B$18+'Simple Linear Regression'!$B$17</f>
        <v>9414.83183838058</v>
      </c>
      <c r="AI1794" s="29" t="n">
        <f aca="false">7491.3971+0.0137554*N1794-0.00058829*E1794-34.3283*V1794+0.30565*L1794+54.6031*M1794</f>
        <v>9248.3188171</v>
      </c>
      <c r="AJ1794" s="29" t="n">
        <f aca="false">7491.3971-0.00058829*E1794+0.30565*L1794+54.6031*M1794+0.0137554*N1794-34.3283*V1794</f>
        <v>9248.3188171</v>
      </c>
      <c r="AK1794" s="30" t="n">
        <f aca="false">11611.58410651-152.38769329*I1068+0.00324611*N1068-2.92151591*V1068-0.00770426*AA1068-0.00077781*E1068</f>
        <v>8920.27779374211</v>
      </c>
      <c r="AL1794" s="29" t="n">
        <f aca="false">2192.59+2373.87*I1794+0.0316653*N1794-15.7623*V1794+0.00202406*AA1794-0.000740146*E1794-0.00963493*(I1794*N1794)</f>
        <v>9145.64511223972</v>
      </c>
      <c r="AM1794" s="30" t="n">
        <f aca="false">5205.907083+122.0638992*I1794+13.609808*(N1794/1000)-1.245906883*AD1794+0.7746840854*AE1794-134.2474226*AC1794-1547.125689*IF(AND(B1794&gt;=DATE(2020,3,20),B1794&lt;=DATE(2020,6,26)),1,0)</f>
        <v>9419.77960855306</v>
      </c>
      <c r="AN1794" s="30" t="e">
        <f aca="false">IF(ISNUMBER(C1795),C1795,AN1795)-0.8328750492*(AD1796-AD1795)+3.274150872*(AE1796-AE1795)+0.7954612886*((IF(ISNUMBER(C1795),C1795,AN1795)-IF(ISNUMBER(C1794),C1794,AN1794))-(-0.8328750492*(AD1795-AD1794)+3.274150872*(AE1795-AE1794)))-1.394571582*AO1795+0.4181414112*AO1794</f>
        <v>#VALUE!</v>
      </c>
      <c r="AP1794" s="35" t="n">
        <f aca="false">AQ1794+AR1793+'ARIMAX(1,1,1) Model'!$C$19*(AR1793-AR1792)+'ARIMAX(1,1,1) Model'!$C$20*AS1793</f>
        <v>9254.67121922525</v>
      </c>
      <c r="AQ1794" s="31" t="n">
        <f aca="false">'ARIMAX(1,1,1) Model'!$C$6*I1794+'ARIMAX(1,1,1) Model'!$C$7*N1794/1000+'ARIMAX(1,1,1) Model'!$C$8*AD1794+'ARIMAX(1,1,1) Model'!$C$9*AE1794+'ARIMAX(1,1,1) Model'!$C$10*AC1794+'ARIMAX(1,1,1) Model'!$C$11*IF(AND(B1794&gt;='ARIMAX(1,1,1) Model'!$C$25,B1794&lt;='ARIMAX(1,1,1) Model'!$C$26),1,0)+'ARIMAX(1,1,1) Model'!$C$12*E1794/1000+'ARIMAX(1,1,1) Model'!$C$13*V1794+'ARIMAX(1,1,1) Model'!$C$14*A1794+'ARIMAX(1,1,1) Model'!$C$15*SIN(2*PI()*A1794/'ARIMAX(1,1,1) Model'!$C$24)+'ARIMAX(1,1,1) Model'!$C$16*COS(2*PI()*A1794/'ARIMAX(1,1,1) Model'!$C$24)+'ARIMAX(1,1,1) Model'!$C$17*SIN(4*PI()*A1794/'ARIMAX(1,1,1) Model'!$C$24)+'ARIMAX(1,1,1) Model'!$C$18*COS(4*PI()*A1794/'ARIMAX(1,1,1) Model'!$C$24)</f>
        <v>3257.07509322713</v>
      </c>
      <c r="AR1794" s="31" t="n">
        <f aca="false">IF(ISNUMBER(C1794),C1794,AP1794)-AQ1794</f>
        <v>5997.59612599812</v>
      </c>
      <c r="AS1794" s="31" t="n">
        <f aca="false">IF(ISNUMBER(C1794),C1794-AP1794,0)</f>
        <v>0</v>
      </c>
      <c r="AT1794" s="32" t="n">
        <f aca="false">AT1793+1</f>
        <v>24</v>
      </c>
      <c r="AU1794" s="33" t="n">
        <f aca="false">(1+'ARIMAX(1,1,1) Model'!$C$19)*AU1793-'ARIMAX(1,1,1) Model'!$C$19*AU1792</f>
        <v>0.110714697771265</v>
      </c>
      <c r="AV1794" s="33" t="n">
        <f aca="false">AV1793+AU1794^2</f>
        <v>1.31080395596033</v>
      </c>
      <c r="AW1794" s="31" t="n">
        <f aca="false">AP1794-'ARIMAX(1,1,1) Model'!$C$27*SQRT('ARIMAX(1,1,1) Model'!$C$21*AV1794)</f>
        <v>8641.37253314083</v>
      </c>
      <c r="AX1794" s="31" t="n">
        <f aca="false">AP1794+'ARIMAX(1,1,1) Model'!$C$27*SQRT('ARIMAX(1,1,1) Model'!$C$21*AV1794)</f>
        <v>9867.96990530968</v>
      </c>
    </row>
    <row r="1795" customFormat="false" ht="16.5" hidden="false" customHeight="true" outlineLevel="0" collapsed="false">
      <c r="A1795" s="23" t="n">
        <v>1794</v>
      </c>
      <c r="B1795" s="24" t="n">
        <v>45828</v>
      </c>
      <c r="C1795" s="23"/>
      <c r="D1795" s="25" t="n">
        <v>5991.135</v>
      </c>
      <c r="E1795" s="25" t="n">
        <v>243000</v>
      </c>
      <c r="F1795" s="25" t="n">
        <v>2754786.14285714</v>
      </c>
      <c r="G1795" s="25" t="n">
        <v>74.94</v>
      </c>
      <c r="H1795" s="25" t="n">
        <v>78.246</v>
      </c>
      <c r="I1795" s="25" t="n">
        <v>3.139</v>
      </c>
      <c r="J1795" s="25" t="n">
        <v>30042.113</v>
      </c>
      <c r="K1795" s="25" t="n">
        <v>603157</v>
      </c>
      <c r="L1795" s="25" t="n">
        <v>586</v>
      </c>
      <c r="M1795" s="25" t="n">
        <v>16.043</v>
      </c>
      <c r="N1795" s="25" t="n">
        <v>278631</v>
      </c>
      <c r="O1795" s="25" t="n">
        <v>20746.4</v>
      </c>
      <c r="P1795" s="25" t="n">
        <v>5022632</v>
      </c>
      <c r="Q1795" s="25" t="n">
        <v>1390000</v>
      </c>
      <c r="R1795" s="25" t="n">
        <v>11731</v>
      </c>
      <c r="S1795" s="25" t="n">
        <v>18.203</v>
      </c>
      <c r="T1795" s="25" t="n">
        <v>169.8</v>
      </c>
      <c r="U1795" s="25" t="n">
        <v>11</v>
      </c>
      <c r="V1795" s="25" t="n">
        <v>89.5</v>
      </c>
      <c r="W1795" s="25" t="n">
        <v>120.60852</v>
      </c>
      <c r="X1795" s="25" t="n">
        <v>4</v>
      </c>
      <c r="Y1795" s="25" t="n">
        <v>3.19659662246704</v>
      </c>
      <c r="Z1795" s="25" t="n">
        <v>79.0210723876953</v>
      </c>
      <c r="AA1795" s="25" t="n">
        <v>340095</v>
      </c>
      <c r="AB1795" s="26" t="n">
        <v>27.16</v>
      </c>
      <c r="AC1795" s="27" t="n">
        <v>0</v>
      </c>
      <c r="AD1795" s="28" t="n">
        <v>1.2</v>
      </c>
      <c r="AE1795" s="28" t="n">
        <v>64.3</v>
      </c>
      <c r="AF1795" s="27"/>
      <c r="AG1795" s="29" t="n">
        <f aca="false">6753.47943187+0.36116788*I1795+0.01252571*N1795-22.85359542*V1795+0.00407811*AA1795-0.00067349*E1795</f>
        <v>9422.55420121532</v>
      </c>
      <c r="AH1795" s="29" t="n">
        <f aca="false">A1795*'Simple Linear Regression'!$B$18+'Simple Linear Regression'!$B$17</f>
        <v>9415.68487546449</v>
      </c>
      <c r="AI1795" s="29" t="n">
        <f aca="false">7491.3971+0.0137554*N1795-0.00058829*E1795-34.3283*V1795+0.30565*L1795+54.6031*M1795</f>
        <v>9163.8490707</v>
      </c>
      <c r="AJ1795" s="29" t="n">
        <f aca="false">7491.3971-0.00058829*E1795+0.30565*L1795+54.6031*M1795+0.0137554*N1795-34.3283*V1795</f>
        <v>9163.8490707</v>
      </c>
      <c r="AK1795" s="30" t="n">
        <f aca="false">11611.58410651-152.38769329*I1069+0.00324611*N1069-2.92151591*V1069-0.00770426*AA1069-0.00077781*E1069</f>
        <v>8919.31990386722</v>
      </c>
      <c r="AL1795" s="29" t="n">
        <f aca="false">2192.59+2373.87*I1795+0.0316653*N1795-15.7623*V1795+0.00202406*AA1795-0.000740146*E1795-0.00963493*(I1795*N1795)</f>
        <v>9137.96491437463</v>
      </c>
      <c r="AM1795" s="30" t="n">
        <f aca="false">5205.907083+122.0638992*I1795+13.609808*(N1795/1000)-1.245906883*AD1795+0.7746840854*AE1795-134.2474226*AC1795-1547.125689*IF(AND(B1795&gt;=DATE(2020,3,20),B1795&lt;=DATE(2020,6,26)),1,0)</f>
        <v>9429.49717386842</v>
      </c>
      <c r="AN1795" s="30" t="e">
        <f aca="false">IF(ISNUMBER(C1796),C1796,AN1796)-0.8328750492*(AD1797-AD1796)+3.274150872*(AE1797-AE1796)+0.7954612886*((IF(ISNUMBER(C1796),C1796,AN1796)-IF(ISNUMBER(C1795),C1795,AN1795))-(-0.8328750492*(AD1796-AD1795)+3.274150872*(AE1796-AE1795)))-1.394571582*AO1796+0.4181414112*AO1795</f>
        <v>#VALUE!</v>
      </c>
      <c r="AP1795" s="35" t="n">
        <f aca="false">AQ1795+AR1794+'ARIMAX(1,1,1) Model'!$C$19*(AR1794-AR1793)+'ARIMAX(1,1,1) Model'!$C$20*AS1794</f>
        <v>9267.80449680149</v>
      </c>
      <c r="AQ1795" s="31" t="n">
        <f aca="false">'ARIMAX(1,1,1) Model'!$C$6*I1795+'ARIMAX(1,1,1) Model'!$C$7*N1795/1000+'ARIMAX(1,1,1) Model'!$C$8*AD1795+'ARIMAX(1,1,1) Model'!$C$9*AE1795+'ARIMAX(1,1,1) Model'!$C$10*AC1795+'ARIMAX(1,1,1) Model'!$C$11*IF(AND(B1795&gt;='ARIMAX(1,1,1) Model'!$C$25,B1795&lt;='ARIMAX(1,1,1) Model'!$C$26),1,0)+'ARIMAX(1,1,1) Model'!$C$12*E1795/1000+'ARIMAX(1,1,1) Model'!$C$13*V1795+'ARIMAX(1,1,1) Model'!$C$14*A1795+'ARIMAX(1,1,1) Model'!$C$15*SIN(2*PI()*A1795/'ARIMAX(1,1,1) Model'!$C$24)+'ARIMAX(1,1,1) Model'!$C$16*COS(2*PI()*A1795/'ARIMAX(1,1,1) Model'!$C$24)+'ARIMAX(1,1,1) Model'!$C$17*SIN(4*PI()*A1795/'ARIMAX(1,1,1) Model'!$C$24)+'ARIMAX(1,1,1) Model'!$C$18*COS(4*PI()*A1795/'ARIMAX(1,1,1) Model'!$C$24)</f>
        <v>3270.20837080336</v>
      </c>
      <c r="AR1795" s="31" t="n">
        <f aca="false">IF(ISNUMBER(C1795),C1795,AP1795)-AQ1795</f>
        <v>5997.59612599812</v>
      </c>
      <c r="AS1795" s="31" t="n">
        <f aca="false">IF(ISNUMBER(C1795),C1795-AP1795,0)</f>
        <v>0</v>
      </c>
      <c r="AT1795" s="32" t="n">
        <f aca="false">AT1794+1</f>
        <v>25</v>
      </c>
      <c r="AU1795" s="33" t="n">
        <f aca="false">(1+'ARIMAX(1,1,1) Model'!$C$19)*AU1794-'ARIMAX(1,1,1) Model'!$C$19*AU1793</f>
        <v>0.110714697771265</v>
      </c>
      <c r="AV1795" s="33" t="n">
        <f aca="false">AV1794+AU1795^2</f>
        <v>1.32306170026291</v>
      </c>
      <c r="AW1795" s="31" t="n">
        <f aca="false">AP1795-'ARIMAX(1,1,1) Model'!$C$27*SQRT('ARIMAX(1,1,1) Model'!$C$21*AV1795)</f>
        <v>8651.64490801101</v>
      </c>
      <c r="AX1795" s="31" t="n">
        <f aca="false">AP1795+'ARIMAX(1,1,1) Model'!$C$27*SQRT('ARIMAX(1,1,1) Model'!$C$21*AV1795)</f>
        <v>9883.96408559196</v>
      </c>
    </row>
    <row r="1796" customFormat="false" ht="15.75" hidden="false" customHeight="true" outlineLevel="0" collapsed="false">
      <c r="A1796" s="23" t="n">
        <v>1795</v>
      </c>
      <c r="B1796" s="24" t="n">
        <v>45835</v>
      </c>
      <c r="C1796" s="23"/>
      <c r="D1796" s="25" t="n">
        <v>6104.72</v>
      </c>
      <c r="E1796" s="25" t="n">
        <v>236000</v>
      </c>
      <c r="F1796" s="25" t="n">
        <v>2816355.85714286</v>
      </c>
      <c r="G1796" s="25" t="n">
        <v>66.778</v>
      </c>
      <c r="H1796" s="25" t="n">
        <v>69.962</v>
      </c>
      <c r="I1796" s="25" t="n">
        <v>3.213</v>
      </c>
      <c r="J1796" s="25" t="n">
        <v>30042.113</v>
      </c>
      <c r="K1796" s="25" t="n">
        <v>603157</v>
      </c>
      <c r="L1796" s="25" t="n">
        <v>586</v>
      </c>
      <c r="M1796" s="25" t="n">
        <v>16.043</v>
      </c>
      <c r="N1796" s="25" t="n">
        <v>278631</v>
      </c>
      <c r="O1796" s="25" t="n">
        <v>20746.4</v>
      </c>
      <c r="P1796" s="25" t="n">
        <v>5022632</v>
      </c>
      <c r="Q1796" s="25" t="n">
        <v>1390000</v>
      </c>
      <c r="R1796" s="25" t="n">
        <v>11731</v>
      </c>
      <c r="S1796" s="25" t="n">
        <v>18.203</v>
      </c>
      <c r="T1796" s="25" t="n">
        <v>169.8</v>
      </c>
      <c r="U1796" s="25" t="n">
        <v>11</v>
      </c>
      <c r="V1796" s="25" t="n">
        <v>89.5</v>
      </c>
      <c r="W1796" s="25" t="n">
        <v>120.60815</v>
      </c>
      <c r="X1796" s="25" t="n">
        <v>4</v>
      </c>
      <c r="Y1796" s="25" t="n">
        <v>3.19659662246704</v>
      </c>
      <c r="Z1796" s="25" t="n">
        <v>79.0210723876953</v>
      </c>
      <c r="AA1796" s="25" t="n">
        <v>340095</v>
      </c>
      <c r="AB1796" s="26" t="n">
        <v>27.16</v>
      </c>
      <c r="AC1796" s="27" t="n">
        <v>0</v>
      </c>
      <c r="AD1796" s="28" t="n">
        <v>0</v>
      </c>
      <c r="AE1796" s="28" t="n">
        <v>105.9</v>
      </c>
      <c r="AF1796" s="27"/>
      <c r="AG1796" s="29" t="n">
        <f aca="false">6753.47943187+0.36116788*I1796+0.01252571*N1796-22.85359542*V1796+0.00407811*AA1796-0.00067349*E1796</f>
        <v>9427.29535763844</v>
      </c>
      <c r="AH1796" s="29" t="n">
        <f aca="false">A1796*'Simple Linear Regression'!$B$18+'Simple Linear Regression'!$B$17</f>
        <v>9416.53791254839</v>
      </c>
      <c r="AI1796" s="29" t="n">
        <f aca="false">7491.3971+0.0137554*N1796-0.00058829*E1796-34.3283*V1796+0.30565*L1796+54.6031*M1796</f>
        <v>9167.9671007</v>
      </c>
      <c r="AJ1796" s="29" t="n">
        <f aca="false">7491.3971-0.00058829*E1796+0.30565*L1796+54.6031*M1796+0.0137554*N1796-34.3283*V1796</f>
        <v>9167.9671007</v>
      </c>
      <c r="AK1796" s="30" t="n">
        <f aca="false">11611.58410651-152.38769329*I1070+0.00324611*N1070-2.92151591*V1070-0.00770426*AA1070-0.00077781*E1070</f>
        <v>8923.72960308129</v>
      </c>
      <c r="AL1796" s="29" t="n">
        <f aca="false">2192.59+2373.87*I1796+0.0316653*N1796-15.7623*V1796+0.00202406*AA1796-0.000740146*E1796-0.00963493*(I1796*N1796)</f>
        <v>9120.15264299321</v>
      </c>
      <c r="AM1796" s="30" t="n">
        <f aca="false">5205.907083+122.0638992*I1796+13.609808*(N1796/1000)-1.245906883*AD1796+0.7746840854*AE1796-134.2474226*AC1796-1547.125689*IF(AND(B1796&gt;=DATE(2020,3,20),B1796&lt;=DATE(2020,6,26)),1,0)</f>
        <v>9472.25184862146</v>
      </c>
      <c r="AN1796" s="30" t="e">
        <f aca="false">IF(ISNUMBER(C1797),C1797,AN1797)-0.8328750492*(AD1798-AD1797)+3.274150872*(AE1798-AE1797)+0.7954612886*((IF(ISNUMBER(C1797),C1797,AN1797)-IF(ISNUMBER(C1796),C1796,AN1796))-(-0.8328750492*(AD1797-AD1796)+3.274150872*(AE1797-AE1796)))-1.394571582*AO1797+0.4181414112*AO1796</f>
        <v>#VALUE!</v>
      </c>
      <c r="AP1796" s="35" t="n">
        <f aca="false">AQ1796+AR1795+'ARIMAX(1,1,1) Model'!$C$19*(AR1795-AR1794)+'ARIMAX(1,1,1) Model'!$C$20*AS1795</f>
        <v>9360.37236525236</v>
      </c>
      <c r="AQ1796" s="31" t="n">
        <f aca="false">'ARIMAX(1,1,1) Model'!$C$6*I1796+'ARIMAX(1,1,1) Model'!$C$7*N1796/1000+'ARIMAX(1,1,1) Model'!$C$8*AD1796+'ARIMAX(1,1,1) Model'!$C$9*AE1796+'ARIMAX(1,1,1) Model'!$C$10*AC1796+'ARIMAX(1,1,1) Model'!$C$11*IF(AND(B1796&gt;='ARIMAX(1,1,1) Model'!$C$25,B1796&lt;='ARIMAX(1,1,1) Model'!$C$26),1,0)+'ARIMAX(1,1,1) Model'!$C$12*E1796/1000+'ARIMAX(1,1,1) Model'!$C$13*V1796+'ARIMAX(1,1,1) Model'!$C$14*A1796+'ARIMAX(1,1,1) Model'!$C$15*SIN(2*PI()*A1796/'ARIMAX(1,1,1) Model'!$C$24)+'ARIMAX(1,1,1) Model'!$C$16*COS(2*PI()*A1796/'ARIMAX(1,1,1) Model'!$C$24)+'ARIMAX(1,1,1) Model'!$C$17*SIN(4*PI()*A1796/'ARIMAX(1,1,1) Model'!$C$24)+'ARIMAX(1,1,1) Model'!$C$18*COS(4*PI()*A1796/'ARIMAX(1,1,1) Model'!$C$24)</f>
        <v>3362.77623925424</v>
      </c>
      <c r="AR1796" s="31" t="n">
        <f aca="false">IF(ISNUMBER(C1796),C1796,AP1796)-AQ1796</f>
        <v>5997.59612599812</v>
      </c>
      <c r="AS1796" s="31" t="n">
        <f aca="false">IF(ISNUMBER(C1796),C1796-AP1796,0)</f>
        <v>0</v>
      </c>
      <c r="AT1796" s="32" t="n">
        <f aca="false">AT1795+1</f>
        <v>26</v>
      </c>
      <c r="AU1796" s="33" t="n">
        <f aca="false">(1+'ARIMAX(1,1,1) Model'!$C$19)*AU1795-'ARIMAX(1,1,1) Model'!$C$19*AU1794</f>
        <v>0.110714697771265</v>
      </c>
      <c r="AV1796" s="33" t="n">
        <f aca="false">AV1795+AU1796^2</f>
        <v>1.33531944456549</v>
      </c>
      <c r="AW1796" s="31" t="n">
        <f aca="false">AP1796-'ARIMAX(1,1,1) Model'!$C$27*SQRT('ARIMAX(1,1,1) Model'!$C$21*AV1796)</f>
        <v>8741.36509601878</v>
      </c>
      <c r="AX1796" s="31" t="n">
        <f aca="false">AP1796+'ARIMAX(1,1,1) Model'!$C$27*SQRT('ARIMAX(1,1,1) Model'!$C$21*AV1796)</f>
        <v>9979.37963448594</v>
      </c>
    </row>
    <row r="1797" customFormat="false" ht="15.75" hidden="false" customHeight="true" outlineLevel="0" collapsed="false">
      <c r="A1797" s="23" t="n">
        <v>1796</v>
      </c>
      <c r="B1797" s="24" t="n">
        <v>45842</v>
      </c>
      <c r="C1797" s="23"/>
      <c r="D1797" s="25" t="n">
        <v>6227.4325</v>
      </c>
      <c r="E1797" s="25" t="n">
        <v>231000</v>
      </c>
      <c r="F1797" s="25" t="n">
        <v>2652977.71428571</v>
      </c>
      <c r="G1797" s="25" t="n">
        <v>67.4325</v>
      </c>
      <c r="H1797" s="25" t="n">
        <v>69.606</v>
      </c>
      <c r="I1797" s="25" t="n">
        <v>3.164</v>
      </c>
      <c r="J1797" s="25" t="n">
        <v>30042.113</v>
      </c>
      <c r="K1797" s="25" t="n">
        <v>603157</v>
      </c>
      <c r="L1797" s="25" t="n">
        <v>586</v>
      </c>
      <c r="M1797" s="25" t="n">
        <v>16.043</v>
      </c>
      <c r="N1797" s="25" t="n">
        <v>278631</v>
      </c>
      <c r="O1797" s="25" t="n">
        <v>20746.4</v>
      </c>
      <c r="P1797" s="25" t="n">
        <v>5022632</v>
      </c>
      <c r="Q1797" s="25" t="n">
        <v>1520000</v>
      </c>
      <c r="R1797" s="25" t="n">
        <v>11731</v>
      </c>
      <c r="S1797" s="25" t="n">
        <v>18.203</v>
      </c>
      <c r="T1797" s="25" t="n">
        <v>169.8</v>
      </c>
      <c r="U1797" s="25" t="n">
        <v>11</v>
      </c>
      <c r="V1797" s="25" t="n">
        <v>89.5</v>
      </c>
      <c r="W1797" s="25" t="n">
        <v>120.23432</v>
      </c>
      <c r="X1797" s="25" t="n">
        <v>4</v>
      </c>
      <c r="Y1797" s="25" t="n">
        <v>3.19659662246704</v>
      </c>
      <c r="Z1797" s="25" t="n">
        <v>79.0210723876953</v>
      </c>
      <c r="AA1797" s="25" t="n">
        <v>340095</v>
      </c>
      <c r="AB1797" s="26" t="n">
        <v>27.16</v>
      </c>
      <c r="AC1797" s="27" t="n">
        <v>1</v>
      </c>
      <c r="AD1797" s="28" t="n">
        <v>0</v>
      </c>
      <c r="AE1797" s="28" t="n">
        <v>92</v>
      </c>
      <c r="AF1797" s="27"/>
      <c r="AG1797" s="29" t="n">
        <f aca="false">6753.47943187+0.36116788*I1797+0.01252571*N1797-22.85359542*V1797+0.00407811*AA1797-0.00067349*E1797</f>
        <v>9430.64511041232</v>
      </c>
      <c r="AH1797" s="29" t="n">
        <f aca="false">A1797*'Simple Linear Regression'!$B$18+'Simple Linear Regression'!$B$17</f>
        <v>9417.3909496323</v>
      </c>
      <c r="AI1797" s="29" t="n">
        <f aca="false">7491.3971+0.0137554*N1797-0.00058829*E1797-34.3283*V1797+0.30565*L1797+54.6031*M1797</f>
        <v>9170.9085507</v>
      </c>
      <c r="AJ1797" s="29" t="n">
        <f aca="false">7491.3971-0.00058829*E1797+0.30565*L1797+54.6031*M1797+0.0137554*N1797-34.3283*V1797</f>
        <v>9170.9085507</v>
      </c>
      <c r="AK1797" s="30" t="n">
        <f aca="false">11611.58410651-152.38769329*I1071+0.00324611*N1071-2.92151591*V1071-0.00770426*AA1071-0.00077781*E1071</f>
        <v>8918.77836257781</v>
      </c>
      <c r="AL1797" s="29" t="n">
        <f aca="false">2192.59+2373.87*I1797+0.0316653*N1797-15.7623*V1797+0.00202406*AA1797-0.000740146*E1797-0.00963493*(I1797*N1797)</f>
        <v>9139.07866185388</v>
      </c>
      <c r="AM1797" s="30" t="n">
        <f aca="false">5205.907083+122.0638992*I1797+13.609808*(N1797/1000)-1.245906883*AD1797+0.7746840854*AE1797-134.2474226*AC1797-1547.125689*IF(AND(B1797&gt;=DATE(2020,3,20),B1797&lt;=DATE(2020,6,26)),1,0)</f>
        <v>9321.2551861736</v>
      </c>
      <c r="AN1797" s="30" t="e">
        <f aca="false">IF(ISNUMBER(C1798),C1798,AN1798)-0.8328750492*(AD1799-AD1798)+3.274150872*(AE1799-AE1798)+0.7954612886*((IF(ISNUMBER(C1798),C1798,AN1798)-IF(ISNUMBER(C1797),C1797,AN1797))-(-0.8328750492*(AD1798-AD1797)+3.274150872*(AE1798-AE1797)))-1.394571582*AO1798+0.4181414112*AO1797</f>
        <v>#VALUE!</v>
      </c>
      <c r="AP1797" s="35" t="n">
        <f aca="false">AQ1797+AR1796+'ARIMAX(1,1,1) Model'!$C$19*(AR1796-AR1795)+'ARIMAX(1,1,1) Model'!$C$20*AS1796</f>
        <v>9198.92513755843</v>
      </c>
      <c r="AQ1797" s="31" t="n">
        <f aca="false">'ARIMAX(1,1,1) Model'!$C$6*I1797+'ARIMAX(1,1,1) Model'!$C$7*N1797/1000+'ARIMAX(1,1,1) Model'!$C$8*AD1797+'ARIMAX(1,1,1) Model'!$C$9*AE1797+'ARIMAX(1,1,1) Model'!$C$10*AC1797+'ARIMAX(1,1,1) Model'!$C$11*IF(AND(B1797&gt;='ARIMAX(1,1,1) Model'!$C$25,B1797&lt;='ARIMAX(1,1,1) Model'!$C$26),1,0)+'ARIMAX(1,1,1) Model'!$C$12*E1797/1000+'ARIMAX(1,1,1) Model'!$C$13*V1797+'ARIMAX(1,1,1) Model'!$C$14*A1797+'ARIMAX(1,1,1) Model'!$C$15*SIN(2*PI()*A1797/'ARIMAX(1,1,1) Model'!$C$24)+'ARIMAX(1,1,1) Model'!$C$16*COS(2*PI()*A1797/'ARIMAX(1,1,1) Model'!$C$24)+'ARIMAX(1,1,1) Model'!$C$17*SIN(4*PI()*A1797/'ARIMAX(1,1,1) Model'!$C$24)+'ARIMAX(1,1,1) Model'!$C$18*COS(4*PI()*A1797/'ARIMAX(1,1,1) Model'!$C$24)</f>
        <v>3201.32901156031</v>
      </c>
      <c r="AR1797" s="31" t="n">
        <f aca="false">IF(ISNUMBER(C1797),C1797,AP1797)-AQ1797</f>
        <v>5997.59612599812</v>
      </c>
      <c r="AS1797" s="31" t="n">
        <f aca="false">IF(ISNUMBER(C1797),C1797-AP1797,0)</f>
        <v>0</v>
      </c>
      <c r="AT1797" s="32" t="n">
        <f aca="false">AT1796+1</f>
        <v>27</v>
      </c>
      <c r="AU1797" s="33" t="n">
        <f aca="false">(1+'ARIMAX(1,1,1) Model'!$C$19)*AU1796-'ARIMAX(1,1,1) Model'!$C$19*AU1795</f>
        <v>0.110714697771265</v>
      </c>
      <c r="AV1797" s="33" t="n">
        <f aca="false">AV1796+AU1797^2</f>
        <v>1.34757718886808</v>
      </c>
      <c r="AW1797" s="31" t="n">
        <f aca="false">AP1797-'ARIMAX(1,1,1) Model'!$C$27*SQRT('ARIMAX(1,1,1) Model'!$C$21*AV1797)</f>
        <v>8577.08322849346</v>
      </c>
      <c r="AX1797" s="31" t="n">
        <f aca="false">AP1797+'ARIMAX(1,1,1) Model'!$C$27*SQRT('ARIMAX(1,1,1) Model'!$C$21*AV1797)</f>
        <v>9820.76704662341</v>
      </c>
    </row>
    <row r="1798" customFormat="false" ht="15.75" hidden="false" customHeight="true" outlineLevel="0" collapsed="false">
      <c r="A1798" s="23" t="n">
        <v>1797</v>
      </c>
      <c r="B1798" s="24" t="n">
        <v>45849</v>
      </c>
      <c r="C1798" s="23"/>
      <c r="D1798" s="25" t="n">
        <v>6251.794</v>
      </c>
      <c r="E1798" s="25" t="n">
        <v>228000</v>
      </c>
      <c r="F1798" s="25" t="n">
        <v>2745734.42857143</v>
      </c>
      <c r="G1798" s="25" t="n">
        <v>69.146</v>
      </c>
      <c r="H1798" s="25" t="n">
        <v>71.774</v>
      </c>
      <c r="I1798" s="25" t="n">
        <v>3.125</v>
      </c>
      <c r="J1798" s="25" t="n">
        <v>30042.113</v>
      </c>
      <c r="K1798" s="25" t="n">
        <v>682429</v>
      </c>
      <c r="L1798" s="25" t="n">
        <v>573</v>
      </c>
      <c r="M1798" s="25" t="n">
        <v>16.043</v>
      </c>
      <c r="N1798" s="25" t="n">
        <v>278631</v>
      </c>
      <c r="O1798" s="25" t="n">
        <v>20755</v>
      </c>
      <c r="P1798" s="25" t="n">
        <v>5022632</v>
      </c>
      <c r="Q1798" s="25" t="n">
        <v>1520000</v>
      </c>
      <c r="R1798" s="25" t="n">
        <v>11731</v>
      </c>
      <c r="S1798" s="25" t="n">
        <v>18.203</v>
      </c>
      <c r="T1798" s="25" t="n">
        <v>169.8</v>
      </c>
      <c r="U1798" s="25" t="n">
        <v>11</v>
      </c>
      <c r="V1798" s="25" t="n">
        <v>90.8</v>
      </c>
      <c r="W1798" s="25" t="n">
        <v>119.323575</v>
      </c>
      <c r="X1798" s="25" t="n">
        <v>4</v>
      </c>
      <c r="Y1798" s="25" t="n">
        <v>3.19659662246704</v>
      </c>
      <c r="Z1798" s="25" t="n">
        <v>79.0210723876953</v>
      </c>
      <c r="AA1798" s="25" t="n">
        <v>340095</v>
      </c>
      <c r="AB1798" s="26" t="n">
        <v>27.88</v>
      </c>
      <c r="AC1798" s="27" t="n">
        <v>0</v>
      </c>
      <c r="AD1798" s="28" t="n">
        <v>0</v>
      </c>
      <c r="AE1798" s="28" t="n">
        <v>93.9</v>
      </c>
      <c r="AF1798" s="27"/>
      <c r="AG1798" s="29" t="n">
        <f aca="false">6753.47943187+0.36116788*I1798+0.01252571*N1798-22.85359542*V1798+0.00407811*AA1798-0.00067349*E1798</f>
        <v>9402.941820819</v>
      </c>
      <c r="AH1798" s="29" t="n">
        <f aca="false">A1798*'Simple Linear Regression'!$B$18+'Simple Linear Regression'!$B$17</f>
        <v>9418.2439867162</v>
      </c>
      <c r="AI1798" s="29" t="n">
        <f aca="false">7491.3971+0.0137554*N1798-0.00058829*E1798-34.3283*V1798+0.30565*L1798+54.6031*M1798</f>
        <v>9124.0731807</v>
      </c>
      <c r="AJ1798" s="29" t="n">
        <f aca="false">7491.3971-0.00058829*E1798+0.30565*L1798+54.6031*M1798+0.0137554*N1798-34.3283*V1798</f>
        <v>9124.0731807</v>
      </c>
      <c r="AK1798" s="30" t="n">
        <f aca="false">11611.58410651-152.38769329*I1072+0.00324611*N1072-2.92151591*V1072-0.00770426*AA1072-0.00077781*E1072</f>
        <v>8925.19451722954</v>
      </c>
      <c r="AL1798" s="29" t="n">
        <f aca="false">2192.59+2373.87*I1798+0.0316653*N1798-15.7623*V1798+0.00202406*AA1798-0.000740146*E1798-0.00963493*(I1798*N1798)</f>
        <v>9132.92619690625</v>
      </c>
      <c r="AM1798" s="30" t="n">
        <f aca="false">5205.907083+122.0638992*I1798+13.609808*(N1798/1000)-1.245906883*AD1798+0.7746840854*AE1798-134.2474226*AC1798-1547.125689*IF(AND(B1798&gt;=DATE(2020,3,20),B1798&lt;=DATE(2020,6,26)),1,0)</f>
        <v>9452.21401646706</v>
      </c>
      <c r="AN1798" s="30" t="e">
        <f aca="false">IF(ISNUMBER(C1799),C1799,AN1799)-0.8328750492*(AD1800-AD1799)+3.274150872*(AE1800-AE1799)+0.7954612886*((IF(ISNUMBER(C1799),C1799,AN1799)-IF(ISNUMBER(C1798),C1798,AN1798))-(-0.8328750492*(AD1799-AD1798)+3.274150872*(AE1799-AE1798)))-1.394571582*AO1799+0.4181414112*AO1798</f>
        <v>#VALUE!</v>
      </c>
      <c r="AP1798" s="35" t="n">
        <f aca="false">AQ1798+AR1797+'ARIMAX(1,1,1) Model'!$C$19*(AR1797-AR1796)+'ARIMAX(1,1,1) Model'!$C$20*AS1797</f>
        <v>9317.93486992001</v>
      </c>
      <c r="AQ1798" s="31" t="n">
        <f aca="false">'ARIMAX(1,1,1) Model'!$C$6*I1798+'ARIMAX(1,1,1) Model'!$C$7*N1798/1000+'ARIMAX(1,1,1) Model'!$C$8*AD1798+'ARIMAX(1,1,1) Model'!$C$9*AE1798+'ARIMAX(1,1,1) Model'!$C$10*AC1798+'ARIMAX(1,1,1) Model'!$C$11*IF(AND(B1798&gt;='ARIMAX(1,1,1) Model'!$C$25,B1798&lt;='ARIMAX(1,1,1) Model'!$C$26),1,0)+'ARIMAX(1,1,1) Model'!$C$12*E1798/1000+'ARIMAX(1,1,1) Model'!$C$13*V1798+'ARIMAX(1,1,1) Model'!$C$14*A1798+'ARIMAX(1,1,1) Model'!$C$15*SIN(2*PI()*A1798/'ARIMAX(1,1,1) Model'!$C$24)+'ARIMAX(1,1,1) Model'!$C$16*COS(2*PI()*A1798/'ARIMAX(1,1,1) Model'!$C$24)+'ARIMAX(1,1,1) Model'!$C$17*SIN(4*PI()*A1798/'ARIMAX(1,1,1) Model'!$C$24)+'ARIMAX(1,1,1) Model'!$C$18*COS(4*PI()*A1798/'ARIMAX(1,1,1) Model'!$C$24)</f>
        <v>3320.33874392189</v>
      </c>
      <c r="AR1798" s="31" t="n">
        <f aca="false">IF(ISNUMBER(C1798),C1798,AP1798)-AQ1798</f>
        <v>5997.59612599812</v>
      </c>
      <c r="AS1798" s="31" t="n">
        <f aca="false">IF(ISNUMBER(C1798),C1798-AP1798,0)</f>
        <v>0</v>
      </c>
      <c r="AT1798" s="32" t="n">
        <f aca="false">AT1797+1</f>
        <v>28</v>
      </c>
      <c r="AU1798" s="33" t="n">
        <f aca="false">(1+'ARIMAX(1,1,1) Model'!$C$19)*AU1797-'ARIMAX(1,1,1) Model'!$C$19*AU1796</f>
        <v>0.110714697771265</v>
      </c>
      <c r="AV1798" s="33" t="n">
        <f aca="false">AV1797+AU1798^2</f>
        <v>1.35983493317066</v>
      </c>
      <c r="AW1798" s="31" t="n">
        <f aca="false">AP1798-'ARIMAX(1,1,1) Model'!$C$27*SQRT('ARIMAX(1,1,1) Model'!$C$21*AV1798)</f>
        <v>8693.27118410569</v>
      </c>
      <c r="AX1798" s="31" t="n">
        <f aca="false">AP1798+'ARIMAX(1,1,1) Model'!$C$27*SQRT('ARIMAX(1,1,1) Model'!$C$21*AV1798)</f>
        <v>9942.59855573433</v>
      </c>
    </row>
    <row r="1799" customFormat="false" ht="15.75" hidden="false" customHeight="true" outlineLevel="0" collapsed="false">
      <c r="A1799" s="23" t="n">
        <v>1798</v>
      </c>
      <c r="B1799" s="24" t="n">
        <v>45856</v>
      </c>
      <c r="C1799" s="23"/>
      <c r="D1799" s="25" t="n">
        <v>6274.034</v>
      </c>
      <c r="E1799" s="25" t="n">
        <v>221000</v>
      </c>
      <c r="F1799" s="25" t="n">
        <v>2799334.85714286</v>
      </c>
      <c r="G1799" s="25" t="n">
        <v>68.074</v>
      </c>
      <c r="H1799" s="25" t="n">
        <v>70.656</v>
      </c>
      <c r="I1799" s="25" t="n">
        <v>3.13</v>
      </c>
      <c r="J1799" s="25" t="n">
        <v>30042.113</v>
      </c>
      <c r="K1799" s="25" t="n">
        <v>682429</v>
      </c>
      <c r="L1799" s="25" t="n">
        <v>573</v>
      </c>
      <c r="M1799" s="25" t="n">
        <v>16.282</v>
      </c>
      <c r="N1799" s="25" t="n">
        <v>295214</v>
      </c>
      <c r="O1799" s="25" t="n">
        <v>20755</v>
      </c>
      <c r="P1799" s="25" t="n">
        <v>5022632</v>
      </c>
      <c r="Q1799" s="25" t="n">
        <v>1520000</v>
      </c>
      <c r="R1799" s="25" t="n">
        <v>11731</v>
      </c>
      <c r="S1799" s="25" t="n">
        <v>18.203</v>
      </c>
      <c r="T1799" s="25" t="n">
        <v>169.8</v>
      </c>
      <c r="U1799" s="25" t="n">
        <v>11</v>
      </c>
      <c r="V1799" s="25" t="n">
        <v>90.8</v>
      </c>
      <c r="W1799" s="25" t="n">
        <v>119.7888</v>
      </c>
      <c r="X1799" s="25" t="n">
        <v>4</v>
      </c>
      <c r="Y1799" s="25" t="n">
        <v>3.01545929908752</v>
      </c>
      <c r="Z1799" s="25" t="n">
        <v>79.0210723876953</v>
      </c>
      <c r="AA1799" s="25" t="n">
        <v>340095</v>
      </c>
      <c r="AB1799" s="26" t="n">
        <v>27.88</v>
      </c>
      <c r="AC1799" s="27" t="n">
        <v>0</v>
      </c>
      <c r="AD1799" s="28" t="n">
        <v>0</v>
      </c>
      <c r="AE1799" s="28" t="n">
        <v>89.3</v>
      </c>
      <c r="AF1799" s="27"/>
      <c r="AG1799" s="29" t="n">
        <f aca="false">6753.47943187+0.36116788*I1799+0.01252571*N1799-22.85359542*V1799+0.00407811*AA1799-0.00067349*E1799</f>
        <v>9615.3719055884</v>
      </c>
      <c r="AH1799" s="29" t="n">
        <f aca="false">A1799*'Simple Linear Regression'!$B$18+'Simple Linear Regression'!$B$17</f>
        <v>9419.0970238001</v>
      </c>
      <c r="AI1799" s="29" t="n">
        <f aca="false">7491.3971+0.0137554*N1799-0.00058829*E1799-34.3283*V1799+0.30565*L1799+54.6031*M1799</f>
        <v>9369.3471498</v>
      </c>
      <c r="AJ1799" s="29" t="n">
        <f aca="false">7491.3971-0.00058829*E1799+0.30565*L1799+54.6031*M1799+0.0137554*N1799-34.3283*V1799</f>
        <v>9369.3471498</v>
      </c>
      <c r="AK1799" s="30" t="n">
        <f aca="false">11611.58410651-152.38769329*I1073+0.00324611*N1073-2.92151591*V1073-0.00770426*AA1073-0.00077781*E1073</f>
        <v>8946.60156712984</v>
      </c>
      <c r="AL1799" s="29" t="n">
        <f aca="false">2192.59+2373.87*I1799+0.0316653*N1799-15.7623*V1799+0.00202406*AA1799-0.000740146*E1799-0.00963493*(I1799*N1799)</f>
        <v>9161.5602695874</v>
      </c>
      <c r="AM1799" s="30" t="n">
        <f aca="false">5205.907083+122.0638992*I1799+13.609808*(N1799/1000)-1.245906883*AD1799+0.7746840854*AE1799-134.2474226*AC1799-1547.125689*IF(AND(B1799&gt;=DATE(2020,3,20),B1799&lt;=DATE(2020,6,26)),1,0)</f>
        <v>9674.95223523422</v>
      </c>
      <c r="AN1799" s="30" t="e">
        <f aca="false">IF(ISNUMBER(C1800),C1800,AN1800)-0.8328750492*(AD1801-AD1800)+3.274150872*(AE1801-AE1800)+0.7954612886*((IF(ISNUMBER(C1800),C1800,AN1800)-IF(ISNUMBER(C1799),C1799,AN1799))-(-0.8328750492*(AD1800-AD1799)+3.274150872*(AE1800-AE1799)))-1.394571582*AO1800+0.4181414112*AO1799</f>
        <v>#VALUE!</v>
      </c>
      <c r="AP1799" s="35" t="n">
        <f aca="false">AQ1799+AR1798+'ARIMAX(1,1,1) Model'!$C$19*(AR1798-AR1797)+'ARIMAX(1,1,1) Model'!$C$20*AS1798</f>
        <v>9291.17336129862</v>
      </c>
      <c r="AQ1799" s="31" t="n">
        <f aca="false">'ARIMAX(1,1,1) Model'!$C$6*I1799+'ARIMAX(1,1,1) Model'!$C$7*N1799/1000+'ARIMAX(1,1,1) Model'!$C$8*AD1799+'ARIMAX(1,1,1) Model'!$C$9*AE1799+'ARIMAX(1,1,1) Model'!$C$10*AC1799+'ARIMAX(1,1,1) Model'!$C$11*IF(AND(B1799&gt;='ARIMAX(1,1,1) Model'!$C$25,B1799&lt;='ARIMAX(1,1,1) Model'!$C$26),1,0)+'ARIMAX(1,1,1) Model'!$C$12*E1799/1000+'ARIMAX(1,1,1) Model'!$C$13*V1799+'ARIMAX(1,1,1) Model'!$C$14*A1799+'ARIMAX(1,1,1) Model'!$C$15*SIN(2*PI()*A1799/'ARIMAX(1,1,1) Model'!$C$24)+'ARIMAX(1,1,1) Model'!$C$16*COS(2*PI()*A1799/'ARIMAX(1,1,1) Model'!$C$24)+'ARIMAX(1,1,1) Model'!$C$17*SIN(4*PI()*A1799/'ARIMAX(1,1,1) Model'!$C$24)+'ARIMAX(1,1,1) Model'!$C$18*COS(4*PI()*A1799/'ARIMAX(1,1,1) Model'!$C$24)</f>
        <v>3293.57723530049</v>
      </c>
      <c r="AR1799" s="31" t="n">
        <f aca="false">IF(ISNUMBER(C1799),C1799,AP1799)-AQ1799</f>
        <v>5997.59612599812</v>
      </c>
      <c r="AS1799" s="31" t="n">
        <f aca="false">IF(ISNUMBER(C1799),C1799-AP1799,0)</f>
        <v>0</v>
      </c>
      <c r="AT1799" s="32" t="n">
        <f aca="false">AT1798+1</f>
        <v>29</v>
      </c>
      <c r="AU1799" s="33" t="n">
        <f aca="false">(1+'ARIMAX(1,1,1) Model'!$C$19)*AU1798-'ARIMAX(1,1,1) Model'!$C$19*AU1797</f>
        <v>0.110714697771265</v>
      </c>
      <c r="AV1799" s="33" t="n">
        <f aca="false">AV1798+AU1799^2</f>
        <v>1.37209267747324</v>
      </c>
      <c r="AW1799" s="31" t="n">
        <f aca="false">AP1799-'ARIMAX(1,1,1) Model'!$C$27*SQRT('ARIMAX(1,1,1) Model'!$C$21*AV1799)</f>
        <v>8663.70058827918</v>
      </c>
      <c r="AX1799" s="31" t="n">
        <f aca="false">AP1799+'ARIMAX(1,1,1) Model'!$C$27*SQRT('ARIMAX(1,1,1) Model'!$C$21*AV1799)</f>
        <v>9918.64613431805</v>
      </c>
    </row>
    <row r="1800" customFormat="false" ht="15.75" hidden="false" customHeight="true" outlineLevel="0" collapsed="false">
      <c r="A1800" s="23" t="n">
        <v>1799</v>
      </c>
      <c r="B1800" s="24" t="n">
        <v>45863</v>
      </c>
      <c r="C1800" s="23"/>
      <c r="D1800" s="25" t="n">
        <v>6345.224</v>
      </c>
      <c r="E1800" s="25" t="n">
        <v>218000</v>
      </c>
      <c r="F1800" s="25" t="n">
        <v>2793683.42857143</v>
      </c>
      <c r="G1800" s="25" t="n">
        <v>67.108</v>
      </c>
      <c r="H1800" s="25" t="n">
        <v>70.086</v>
      </c>
      <c r="I1800" s="25" t="n">
        <v>3.121</v>
      </c>
      <c r="J1800" s="25" t="n">
        <v>30042.113</v>
      </c>
      <c r="K1800" s="25" t="n">
        <v>682429</v>
      </c>
      <c r="L1800" s="25" t="n">
        <v>573</v>
      </c>
      <c r="M1800" s="25" t="n">
        <v>16.282</v>
      </c>
      <c r="N1800" s="25" t="n">
        <v>295214</v>
      </c>
      <c r="O1800" s="25" t="n">
        <v>20755</v>
      </c>
      <c r="P1800" s="25" t="n">
        <v>5022632</v>
      </c>
      <c r="Q1800" s="25" t="n">
        <v>1520000</v>
      </c>
      <c r="R1800" s="25" t="n">
        <v>11731</v>
      </c>
      <c r="S1800" s="25" t="n">
        <v>18.203</v>
      </c>
      <c r="T1800" s="25" t="n">
        <v>169.8</v>
      </c>
      <c r="U1800" s="25" t="n">
        <v>11</v>
      </c>
      <c r="V1800" s="25" t="n">
        <v>90.8</v>
      </c>
      <c r="W1800" s="25" t="n">
        <v>120.42866</v>
      </c>
      <c r="X1800" s="25" t="n">
        <v>4</v>
      </c>
      <c r="Y1800" s="25" t="n">
        <v>3.01545929908752</v>
      </c>
      <c r="Z1800" s="25" t="n">
        <v>79.0210723876953</v>
      </c>
      <c r="AA1800" s="25" t="n">
        <v>340095</v>
      </c>
      <c r="AB1800" s="26" t="n">
        <v>27.88</v>
      </c>
      <c r="AC1800" s="27" t="n">
        <v>0</v>
      </c>
      <c r="AD1800" s="28" t="n">
        <v>0</v>
      </c>
      <c r="AE1800" s="28" t="n">
        <v>96.2</v>
      </c>
      <c r="AF1800" s="27"/>
      <c r="AG1800" s="29" t="n">
        <f aca="false">6753.47943187+0.36116788*I1800+0.01252571*N1800-22.85359542*V1800+0.00407811*AA1800-0.00067349*E1800</f>
        <v>9617.38912507748</v>
      </c>
      <c r="AH1800" s="29" t="n">
        <f aca="false">A1800*'Simple Linear Regression'!$B$18+'Simple Linear Regression'!$B$17</f>
        <v>9419.95006088401</v>
      </c>
      <c r="AI1800" s="29" t="n">
        <f aca="false">7491.3971+0.0137554*N1800-0.00058829*E1800-34.3283*V1800+0.30565*L1800+54.6031*M1800</f>
        <v>9371.1120198</v>
      </c>
      <c r="AJ1800" s="29" t="n">
        <f aca="false">7491.3971-0.00058829*E1800+0.30565*L1800+54.6031*M1800+0.0137554*N1800-34.3283*V1800</f>
        <v>9371.1120198</v>
      </c>
      <c r="AK1800" s="30" t="n">
        <f aca="false">11611.58410651-152.38769329*I1074+0.00324611*N1074-2.92151591*V1074-0.00770426*AA1074-0.00077781*E1074</f>
        <v>8945.43962407551</v>
      </c>
      <c r="AL1800" s="29" t="n">
        <f aca="false">2192.59+2373.87*I1800+0.0316653*N1800-15.7623*V1800+0.00202406*AA1800-0.000740146*E1800-0.00963493*(I1800*N1800)</f>
        <v>9168.01517361258</v>
      </c>
      <c r="AM1800" s="30" t="n">
        <f aca="false">5205.907083+122.0638992*I1800+13.609808*(N1800/1000)-1.245906883*AD1800+0.7746840854*AE1800-134.2474226*AC1800-1547.125689*IF(AND(B1800&gt;=DATE(2020,3,20),B1800&lt;=DATE(2020,6,26)),1,0)</f>
        <v>9679.19898033068</v>
      </c>
      <c r="AN1800" s="30" t="e">
        <f aca="false">IF(ISNUMBER(C1801),C1801,AN1801)-0.8328750492*(AD1802-AD1801)+3.274150872*(AE1802-AE1801)+0.7954612886*((IF(ISNUMBER(C1801),C1801,AN1801)-IF(ISNUMBER(C1800),C1800,AN1800))-(-0.8328750492*(AD1801-AD1800)+3.274150872*(AE1801-AE1800)))-1.394571582*AO1801+0.4181414112*AO1800</f>
        <v>#VALUE!</v>
      </c>
      <c r="AP1800" s="35" t="n">
        <f aca="false">AQ1800+AR1799+'ARIMAX(1,1,1) Model'!$C$19*(AR1799-AR1798)+'ARIMAX(1,1,1) Model'!$C$20*AS1799</f>
        <v>9285.40822571637</v>
      </c>
      <c r="AQ1800" s="31" t="n">
        <f aca="false">'ARIMAX(1,1,1) Model'!$C$6*I1800+'ARIMAX(1,1,1) Model'!$C$7*N1800/1000+'ARIMAX(1,1,1) Model'!$C$8*AD1800+'ARIMAX(1,1,1) Model'!$C$9*AE1800+'ARIMAX(1,1,1) Model'!$C$10*AC1800+'ARIMAX(1,1,1) Model'!$C$11*IF(AND(B1800&gt;='ARIMAX(1,1,1) Model'!$C$25,B1800&lt;='ARIMAX(1,1,1) Model'!$C$26),1,0)+'ARIMAX(1,1,1) Model'!$C$12*E1800/1000+'ARIMAX(1,1,1) Model'!$C$13*V1800+'ARIMAX(1,1,1) Model'!$C$14*A1800+'ARIMAX(1,1,1) Model'!$C$15*SIN(2*PI()*A1800/'ARIMAX(1,1,1) Model'!$C$24)+'ARIMAX(1,1,1) Model'!$C$16*COS(2*PI()*A1800/'ARIMAX(1,1,1) Model'!$C$24)+'ARIMAX(1,1,1) Model'!$C$17*SIN(4*PI()*A1800/'ARIMAX(1,1,1) Model'!$C$24)+'ARIMAX(1,1,1) Model'!$C$18*COS(4*PI()*A1800/'ARIMAX(1,1,1) Model'!$C$24)</f>
        <v>3287.81209971825</v>
      </c>
      <c r="AR1800" s="31" t="n">
        <f aca="false">IF(ISNUMBER(C1800),C1800,AP1800)-AQ1800</f>
        <v>5997.59612599812</v>
      </c>
      <c r="AS1800" s="31" t="n">
        <f aca="false">IF(ISNUMBER(C1800),C1800-AP1800,0)</f>
        <v>0</v>
      </c>
      <c r="AT1800" s="32" t="n">
        <f aca="false">AT1799+1</f>
        <v>30</v>
      </c>
      <c r="AU1800" s="33" t="n">
        <f aca="false">(1+'ARIMAX(1,1,1) Model'!$C$19)*AU1799-'ARIMAX(1,1,1) Model'!$C$19*AU1798</f>
        <v>0.110714697771265</v>
      </c>
      <c r="AV1800" s="33" t="n">
        <f aca="false">AV1799+AU1800^2</f>
        <v>1.38435042177583</v>
      </c>
      <c r="AW1800" s="31" t="n">
        <f aca="false">AP1800-'ARIMAX(1,1,1) Model'!$C$27*SQRT('ARIMAX(1,1,1) Model'!$C$21*AV1800)</f>
        <v>8655.13888536555</v>
      </c>
      <c r="AX1800" s="31" t="n">
        <f aca="false">AP1800+'ARIMAX(1,1,1) Model'!$C$27*SQRT('ARIMAX(1,1,1) Model'!$C$21*AV1800)</f>
        <v>9915.67756606719</v>
      </c>
    </row>
    <row r="1801" customFormat="false" ht="15.75" hidden="false" customHeight="true" outlineLevel="0" collapsed="false">
      <c r="A1801" s="23" t="n">
        <v>1800</v>
      </c>
      <c r="B1801" s="24" t="n">
        <v>45870</v>
      </c>
      <c r="C1801" s="23"/>
      <c r="D1801" s="25" t="n">
        <v>6340.186</v>
      </c>
      <c r="E1801" s="25" t="n">
        <v>219000</v>
      </c>
      <c r="F1801" s="25" t="n">
        <v>2787675.85714286</v>
      </c>
      <c r="G1801" s="25" t="n">
        <v>69.584</v>
      </c>
      <c r="H1801" s="25" t="n">
        <v>72.408</v>
      </c>
      <c r="I1801" s="25" t="n">
        <v>3.123</v>
      </c>
      <c r="J1801" s="25" t="n">
        <v>30042.113</v>
      </c>
      <c r="K1801" s="25" t="n">
        <v>682429</v>
      </c>
      <c r="L1801" s="25" t="n">
        <v>573</v>
      </c>
      <c r="M1801" s="25" t="n">
        <v>16.282</v>
      </c>
      <c r="N1801" s="25" t="n">
        <v>295214</v>
      </c>
      <c r="O1801" s="25" t="n">
        <v>20755</v>
      </c>
      <c r="P1801" s="25" t="n">
        <v>5022632</v>
      </c>
      <c r="Q1801" s="25" t="n">
        <v>1520000</v>
      </c>
      <c r="R1801" s="25" t="n">
        <v>11731</v>
      </c>
      <c r="S1801" s="25" t="n">
        <v>18.203</v>
      </c>
      <c r="T1801" s="25" t="n">
        <v>169.8</v>
      </c>
      <c r="U1801" s="25" t="n">
        <v>11</v>
      </c>
      <c r="V1801" s="25" t="n">
        <v>90.8</v>
      </c>
      <c r="W1801" s="25" t="n">
        <v>119.75978</v>
      </c>
      <c r="X1801" s="25" t="n">
        <v>4</v>
      </c>
      <c r="Y1801" s="25" t="n">
        <v>3.01545929908752</v>
      </c>
      <c r="Z1801" s="25" t="n">
        <v>79.0210723876953</v>
      </c>
      <c r="AA1801" s="25" t="n">
        <v>340095</v>
      </c>
      <c r="AB1801" s="26" t="n">
        <v>27.88</v>
      </c>
      <c r="AC1801" s="27" t="n">
        <v>0</v>
      </c>
      <c r="AD1801" s="28" t="n">
        <v>0</v>
      </c>
      <c r="AE1801" s="28" t="n">
        <v>96.3</v>
      </c>
      <c r="AF1801" s="27"/>
      <c r="AG1801" s="29" t="n">
        <f aca="false">6753.47943187+0.36116788*I1801+0.01252571*N1801-22.85359542*V1801+0.00407811*AA1801-0.00067349*E1801</f>
        <v>9616.71635741324</v>
      </c>
      <c r="AH1801" s="29" t="n">
        <f aca="false">A1801*'Simple Linear Regression'!$B$18+'Simple Linear Regression'!$B$17</f>
        <v>9420.80309796791</v>
      </c>
      <c r="AI1801" s="29" t="n">
        <f aca="false">7491.3971+0.0137554*N1801-0.00058829*E1801-34.3283*V1801+0.30565*L1801+54.6031*M1801</f>
        <v>9370.5237298</v>
      </c>
      <c r="AJ1801" s="29" t="n">
        <f aca="false">7491.3971-0.00058829*E1801+0.30565*L1801+54.6031*M1801+0.0137554*N1801-34.3283*V1801</f>
        <v>9370.5237298</v>
      </c>
      <c r="AK1801" s="30" t="n">
        <f aca="false">11611.58410651-152.38769329*I1075+0.00324611*N1075-2.92151591*V1075-0.00770426*AA1075-0.00077781*E1075</f>
        <v>8943.09665018417</v>
      </c>
      <c r="AL1801" s="29" t="n">
        <f aca="false">2192.59+2373.87*I1801+0.0316653*N1801-15.7623*V1801+0.00202406*AA1801-0.000740146*E1801-0.00963493*(I1801*N1801)</f>
        <v>9166.33403516254</v>
      </c>
      <c r="AM1801" s="30" t="n">
        <f aca="false">5205.907083+122.0638992*I1801+13.609808*(N1801/1000)-1.245906883*AD1801+0.7746840854*AE1801-134.2474226*AC1801-1547.125689*IF(AND(B1801&gt;=DATE(2020,3,20),B1801&lt;=DATE(2020,6,26)),1,0)</f>
        <v>9679.52057653762</v>
      </c>
      <c r="AN1801" s="30" t="e">
        <f aca="false">IF(ISNUMBER(C1802),C1802,AN1802)-0.8328750492*(AD1803-AD1802)+3.274150872*(AE1803-AE1802)+0.7954612886*((IF(ISNUMBER(C1802),C1802,AN1802)-IF(ISNUMBER(C1801),C1801,AN1801))-(-0.8328750492*(AD1802-AD1801)+3.274150872*(AE1802-AE1801)))-1.394571582*AO1802+0.4181414112*AO1801</f>
        <v>#VALUE!</v>
      </c>
      <c r="AP1801" s="35" t="n">
        <f aca="false">AQ1801+AR1800+'ARIMAX(1,1,1) Model'!$C$19*(AR1800-AR1799)+'ARIMAX(1,1,1) Model'!$C$20*AS1800</f>
        <v>9254.9131290081</v>
      </c>
      <c r="AQ1801" s="31" t="n">
        <f aca="false">'ARIMAX(1,1,1) Model'!$C$6*I1801+'ARIMAX(1,1,1) Model'!$C$7*N1801/1000+'ARIMAX(1,1,1) Model'!$C$8*AD1801+'ARIMAX(1,1,1) Model'!$C$9*AE1801+'ARIMAX(1,1,1) Model'!$C$10*AC1801+'ARIMAX(1,1,1) Model'!$C$11*IF(AND(B1801&gt;='ARIMAX(1,1,1) Model'!$C$25,B1801&lt;='ARIMAX(1,1,1) Model'!$C$26),1,0)+'ARIMAX(1,1,1) Model'!$C$12*E1801/1000+'ARIMAX(1,1,1) Model'!$C$13*V1801+'ARIMAX(1,1,1) Model'!$C$14*A1801+'ARIMAX(1,1,1) Model'!$C$15*SIN(2*PI()*A1801/'ARIMAX(1,1,1) Model'!$C$24)+'ARIMAX(1,1,1) Model'!$C$16*COS(2*PI()*A1801/'ARIMAX(1,1,1) Model'!$C$24)+'ARIMAX(1,1,1) Model'!$C$17*SIN(4*PI()*A1801/'ARIMAX(1,1,1) Model'!$C$24)+'ARIMAX(1,1,1) Model'!$C$18*COS(4*PI()*A1801/'ARIMAX(1,1,1) Model'!$C$24)</f>
        <v>3257.31700300998</v>
      </c>
      <c r="AR1801" s="31" t="n">
        <f aca="false">IF(ISNUMBER(C1801),C1801,AP1801)-AQ1801</f>
        <v>5997.59612599812</v>
      </c>
      <c r="AS1801" s="31" t="n">
        <f aca="false">IF(ISNUMBER(C1801),C1801-AP1801,0)</f>
        <v>0</v>
      </c>
      <c r="AT1801" s="32" t="n">
        <f aca="false">AT1800+1</f>
        <v>31</v>
      </c>
      <c r="AU1801" s="33" t="n">
        <f aca="false">(1+'ARIMAX(1,1,1) Model'!$C$19)*AU1800-'ARIMAX(1,1,1) Model'!$C$19*AU1799</f>
        <v>0.110714697771265</v>
      </c>
      <c r="AV1801" s="33" t="n">
        <f aca="false">AV1800+AU1801^2</f>
        <v>1.39660816607841</v>
      </c>
      <c r="AW1801" s="31" t="n">
        <f aca="false">AP1801-'ARIMAX(1,1,1) Model'!$C$27*SQRT('ARIMAX(1,1,1) Model'!$C$21*AV1801)</f>
        <v>8621.85957527681</v>
      </c>
      <c r="AX1801" s="31" t="n">
        <f aca="false">AP1801+'ARIMAX(1,1,1) Model'!$C$27*SQRT('ARIMAX(1,1,1) Model'!$C$21*AV1801)</f>
        <v>9887.9666827394</v>
      </c>
    </row>
    <row r="1802" customFormat="false" ht="15.75" hidden="false" customHeight="true" outlineLevel="0" collapsed="false">
      <c r="A1802" s="23" t="n">
        <v>1801</v>
      </c>
      <c r="B1802" s="24" t="n">
        <v>45877</v>
      </c>
      <c r="C1802" s="23"/>
      <c r="D1802" s="25" t="n">
        <v>6340.728</v>
      </c>
      <c r="E1802" s="25" t="n">
        <v>226000</v>
      </c>
      <c r="F1802" s="25" t="n">
        <v>2719990.71428571</v>
      </c>
      <c r="G1802" s="25" t="n">
        <v>65.75</v>
      </c>
      <c r="H1802" s="25" t="n">
        <v>68.166</v>
      </c>
      <c r="I1802" s="25" t="n">
        <v>3.14</v>
      </c>
      <c r="J1802" s="25" t="n">
        <v>30485.729</v>
      </c>
      <c r="K1802" s="25" t="n">
        <v>682429</v>
      </c>
      <c r="L1802" s="25" t="n">
        <v>554</v>
      </c>
      <c r="M1802" s="25" t="n">
        <v>16.282</v>
      </c>
      <c r="N1802" s="25" t="n">
        <v>295214</v>
      </c>
      <c r="O1802" s="25" t="n">
        <v>20868.4</v>
      </c>
      <c r="P1802" s="25" t="n">
        <v>5022632</v>
      </c>
      <c r="Q1802" s="25" t="n">
        <v>1520000</v>
      </c>
      <c r="R1802" s="25" t="n">
        <v>11731</v>
      </c>
      <c r="S1802" s="25" t="n">
        <v>18.203</v>
      </c>
      <c r="T1802" s="25" t="n">
        <v>171.38</v>
      </c>
      <c r="U1802" s="25" t="n">
        <v>11</v>
      </c>
      <c r="V1802" s="25" t="n">
        <v>94.3</v>
      </c>
      <c r="W1802" s="25" t="n">
        <v>121.18394</v>
      </c>
      <c r="X1802" s="25" t="n">
        <v>4</v>
      </c>
      <c r="Y1802" s="25" t="n">
        <v>3.01545929908752</v>
      </c>
      <c r="Z1802" s="25" t="n">
        <v>79.0210723876953</v>
      </c>
      <c r="AA1802" s="25" t="n">
        <v>340095</v>
      </c>
      <c r="AB1802" s="26" t="n">
        <v>27.27</v>
      </c>
      <c r="AC1802" s="27" t="n">
        <v>0</v>
      </c>
      <c r="AD1802" s="28" t="n">
        <v>0</v>
      </c>
      <c r="AE1802" s="28" t="n">
        <v>74.4</v>
      </c>
      <c r="AF1802" s="27"/>
      <c r="AG1802" s="29" t="n">
        <f aca="false">6753.47943187+0.36116788*I1802+0.01252571*N1802-22.85359542*V1802+0.00407811*AA1802-0.00067349*E1802</f>
        <v>9532.0204832972</v>
      </c>
      <c r="AH1802" s="29" t="n">
        <f aca="false">A1802*'Simple Linear Regression'!$B$18+'Simple Linear Regression'!$B$17</f>
        <v>9421.65613505182</v>
      </c>
      <c r="AI1802" s="29" t="n">
        <f aca="false">7491.3971+0.0137554*N1802-0.00058829*E1802-34.3283*V1802+0.30565*L1802+54.6031*M1802</f>
        <v>9240.4492998</v>
      </c>
      <c r="AJ1802" s="29" t="n">
        <f aca="false">7491.3971-0.00058829*E1802+0.30565*L1802+54.6031*M1802+0.0137554*N1802-34.3283*V1802</f>
        <v>9240.4492998</v>
      </c>
      <c r="AK1802" s="30" t="n">
        <f aca="false">11611.58410651-152.38769329*I1076+0.00324611*N1076-2.92151591*V1076-0.00770426*AA1076-0.00077781*E1076</f>
        <v>8921.23576973254</v>
      </c>
      <c r="AL1802" s="29" t="n">
        <f aca="false">2192.59+2373.87*I1802+0.0316653*N1802-15.7623*V1802+0.00202406*AA1802-0.000740146*E1802-0.00963493*(I1802*N1802)</f>
        <v>9097.9865273372</v>
      </c>
      <c r="AM1802" s="30" t="n">
        <f aca="false">5205.907083+122.0638992*I1802+13.609808*(N1802/1000)-1.245906883*AD1802+0.7746840854*AE1802-134.2474226*AC1802-1547.125689*IF(AND(B1802&gt;=DATE(2020,3,20),B1802&lt;=DATE(2020,6,26)),1,0)</f>
        <v>9664.63008135376</v>
      </c>
      <c r="AN1802" s="30" t="e">
        <f aca="false">IF(ISNUMBER(C1803),C1803,AN1803)-0.8328750492*(AD1804-AD1803)+3.274150872*(AE1804-AE1803)+0.7954612886*((IF(ISNUMBER(C1803),C1803,AN1803)-IF(ISNUMBER(C1802),C1802,AN1802))-(-0.8328750492*(AD1803-AD1802)+3.274150872*(AE1803-AE1802)))-1.394571582*AO1803+0.4181414112*AO1802</f>
        <v>#VALUE!</v>
      </c>
      <c r="AP1802" s="35" t="n">
        <f aca="false">AQ1802+AR1801+'ARIMAX(1,1,1) Model'!$C$19*(AR1801-AR1800)+'ARIMAX(1,1,1) Model'!$C$20*AS1801</f>
        <v>9208.87231828806</v>
      </c>
      <c r="AQ1802" s="31" t="n">
        <f aca="false">'ARIMAX(1,1,1) Model'!$C$6*I1802+'ARIMAX(1,1,1) Model'!$C$7*N1802/1000+'ARIMAX(1,1,1) Model'!$C$8*AD1802+'ARIMAX(1,1,1) Model'!$C$9*AE1802+'ARIMAX(1,1,1) Model'!$C$10*AC1802+'ARIMAX(1,1,1) Model'!$C$11*IF(AND(B1802&gt;='ARIMAX(1,1,1) Model'!$C$25,B1802&lt;='ARIMAX(1,1,1) Model'!$C$26),1,0)+'ARIMAX(1,1,1) Model'!$C$12*E1802/1000+'ARIMAX(1,1,1) Model'!$C$13*V1802+'ARIMAX(1,1,1) Model'!$C$14*A1802+'ARIMAX(1,1,1) Model'!$C$15*SIN(2*PI()*A1802/'ARIMAX(1,1,1) Model'!$C$24)+'ARIMAX(1,1,1) Model'!$C$16*COS(2*PI()*A1802/'ARIMAX(1,1,1) Model'!$C$24)+'ARIMAX(1,1,1) Model'!$C$17*SIN(4*PI()*A1802/'ARIMAX(1,1,1) Model'!$C$24)+'ARIMAX(1,1,1) Model'!$C$18*COS(4*PI()*A1802/'ARIMAX(1,1,1) Model'!$C$24)</f>
        <v>3211.27619228993</v>
      </c>
      <c r="AR1802" s="31" t="n">
        <f aca="false">IF(ISNUMBER(C1802),C1802,AP1802)-AQ1802</f>
        <v>5997.59612599812</v>
      </c>
      <c r="AS1802" s="31" t="n">
        <f aca="false">IF(ISNUMBER(C1802),C1802-AP1802,0)</f>
        <v>0</v>
      </c>
      <c r="AT1802" s="32" t="n">
        <f aca="false">AT1801+1</f>
        <v>32</v>
      </c>
      <c r="AU1802" s="33" t="n">
        <f aca="false">(1+'ARIMAX(1,1,1) Model'!$C$19)*AU1801-'ARIMAX(1,1,1) Model'!$C$19*AU1800</f>
        <v>0.110714697771265</v>
      </c>
      <c r="AV1802" s="33" t="n">
        <f aca="false">AV1801+AU1802^2</f>
        <v>1.40886591038099</v>
      </c>
      <c r="AW1802" s="31" t="n">
        <f aca="false">AP1802-'ARIMAX(1,1,1) Model'!$C$27*SQRT('ARIMAX(1,1,1) Model'!$C$21*AV1802)</f>
        <v>8573.04674283722</v>
      </c>
      <c r="AX1802" s="31" t="n">
        <f aca="false">AP1802+'ARIMAX(1,1,1) Model'!$C$27*SQRT('ARIMAX(1,1,1) Model'!$C$21*AV1802)</f>
        <v>9844.69789373889</v>
      </c>
    </row>
    <row r="1803" customFormat="false" ht="15.75" hidden="false" customHeight="true" outlineLevel="0" collapsed="false">
      <c r="A1803" s="23" t="n">
        <v>1802</v>
      </c>
      <c r="B1803" s="24" t="n">
        <v>45884</v>
      </c>
      <c r="C1803" s="23"/>
      <c r="D1803" s="25" t="n">
        <v>6440.826</v>
      </c>
      <c r="E1803" s="25" t="n">
        <v>224000</v>
      </c>
      <c r="F1803" s="25" t="n">
        <v>2629623.71428571</v>
      </c>
      <c r="G1803" s="25" t="n">
        <v>64.34</v>
      </c>
      <c r="H1803" s="25" t="n">
        <v>67.166</v>
      </c>
      <c r="I1803" s="25" t="n">
        <v>3.118</v>
      </c>
      <c r="J1803" s="25" t="n">
        <v>30485.729</v>
      </c>
      <c r="K1803" s="25" t="n">
        <v>698460</v>
      </c>
      <c r="L1803" s="25" t="n">
        <v>554</v>
      </c>
      <c r="M1803" s="25" t="n">
        <v>16.282</v>
      </c>
      <c r="N1803" s="25" t="n">
        <v>286872</v>
      </c>
      <c r="O1803" s="25" t="n">
        <v>20868.4</v>
      </c>
      <c r="P1803" s="25" t="n">
        <v>5022632</v>
      </c>
      <c r="Q1803" s="25" t="n">
        <v>1520000</v>
      </c>
      <c r="R1803" s="25" t="n">
        <v>11731</v>
      </c>
      <c r="S1803" s="25" t="n">
        <v>18.203</v>
      </c>
      <c r="T1803" s="25" t="n">
        <v>171.38</v>
      </c>
      <c r="U1803" s="25" t="n">
        <v>11</v>
      </c>
      <c r="V1803" s="25" t="n">
        <v>94.3</v>
      </c>
      <c r="W1803" s="25" t="n">
        <v>120.6479</v>
      </c>
      <c r="X1803" s="25" t="n">
        <v>4</v>
      </c>
      <c r="Y1803" s="25" t="n">
        <v>3.01545929908752</v>
      </c>
      <c r="Z1803" s="25" t="n">
        <v>79.0210723876953</v>
      </c>
      <c r="AA1803" s="25" t="n">
        <v>340095</v>
      </c>
      <c r="AB1803" s="26" t="n">
        <v>27.27</v>
      </c>
      <c r="AC1803" s="27" t="n">
        <v>0</v>
      </c>
      <c r="AD1803" s="28" t="n">
        <v>0</v>
      </c>
      <c r="AE1803" s="28" t="n">
        <v>94.8</v>
      </c>
      <c r="AF1803" s="27"/>
      <c r="AG1803" s="29" t="n">
        <f aca="false">6753.47943187+0.36116788*I1803+0.01252571*N1803-22.85359542*V1803+0.00407811*AA1803-0.00067349*E1803</f>
        <v>9428.87004478384</v>
      </c>
      <c r="AH1803" s="29" t="n">
        <f aca="false">A1803*'Simple Linear Regression'!$B$18+'Simple Linear Regression'!$B$17</f>
        <v>9422.50917213572</v>
      </c>
      <c r="AI1803" s="29" t="n">
        <f aca="false">7491.3971+0.0137554*N1803-0.00058829*E1803-34.3283*V1803+0.30565*L1803+54.6031*M1803</f>
        <v>9126.878333</v>
      </c>
      <c r="AJ1803" s="29" t="n">
        <f aca="false">7491.3971-0.00058829*E1803+0.30565*L1803+54.6031*M1803+0.0137554*N1803-34.3283*V1803</f>
        <v>9126.878333</v>
      </c>
      <c r="AK1803" s="30" t="n">
        <f aca="false">11611.58410651-152.38769329*I1077+0.00324611*N1077-2.92151591*V1077-0.00770426*AA1077-0.00077781*E1077</f>
        <v>8917.47381049531</v>
      </c>
      <c r="AL1803" s="29" t="n">
        <f aca="false">2192.59+2373.87*I1803+0.0316653*N1803-15.7623*V1803+0.00202406*AA1803-0.000740146*E1803-0.00963493*(I1803*N1803)</f>
        <v>9096.27376302272</v>
      </c>
      <c r="AM1803" s="30" t="n">
        <f aca="false">5205.907083+122.0638992*I1803+13.609808*(N1803/1000)-1.245906883*AD1803+0.7746840854*AE1803-134.2474226*AC1803-1547.125689*IF(AND(B1803&gt;=DATE(2020,3,20),B1803&lt;=DATE(2020,6,26)),1,0)</f>
        <v>9564.21521257752</v>
      </c>
      <c r="AN1803" s="30" t="e">
        <f aca="false">IF(ISNUMBER(C1804),C1804,AN1804)-0.8328750492*(AD1805-AD1804)+3.274150872*(AE1805-AE1804)+0.7954612886*((IF(ISNUMBER(C1804),C1804,AN1804)-IF(ISNUMBER(C1803),C1803,AN1803))-(-0.8328750492*(AD1804-AD1803)+3.274150872*(AE1804-AE1803)))-1.394571582*AO1804+0.4181414112*AO1803</f>
        <v>#VALUE!</v>
      </c>
      <c r="AP1803" s="35" t="n">
        <f aca="false">AQ1803+AR1802+'ARIMAX(1,1,1) Model'!$C$19*(AR1802-AR1801)+'ARIMAX(1,1,1) Model'!$C$20*AS1802</f>
        <v>9245.73437258995</v>
      </c>
      <c r="AQ1803" s="31" t="n">
        <f aca="false">'ARIMAX(1,1,1) Model'!$C$6*I1803+'ARIMAX(1,1,1) Model'!$C$7*N1803/1000+'ARIMAX(1,1,1) Model'!$C$8*AD1803+'ARIMAX(1,1,1) Model'!$C$9*AE1803+'ARIMAX(1,1,1) Model'!$C$10*AC1803+'ARIMAX(1,1,1) Model'!$C$11*IF(AND(B1803&gt;='ARIMAX(1,1,1) Model'!$C$25,B1803&lt;='ARIMAX(1,1,1) Model'!$C$26),1,0)+'ARIMAX(1,1,1) Model'!$C$12*E1803/1000+'ARIMAX(1,1,1) Model'!$C$13*V1803+'ARIMAX(1,1,1) Model'!$C$14*A1803+'ARIMAX(1,1,1) Model'!$C$15*SIN(2*PI()*A1803/'ARIMAX(1,1,1) Model'!$C$24)+'ARIMAX(1,1,1) Model'!$C$16*COS(2*PI()*A1803/'ARIMAX(1,1,1) Model'!$C$24)+'ARIMAX(1,1,1) Model'!$C$17*SIN(4*PI()*A1803/'ARIMAX(1,1,1) Model'!$C$24)+'ARIMAX(1,1,1) Model'!$C$18*COS(4*PI()*A1803/'ARIMAX(1,1,1) Model'!$C$24)</f>
        <v>3248.13824659183</v>
      </c>
      <c r="AR1803" s="31" t="n">
        <f aca="false">IF(ISNUMBER(C1803),C1803,AP1803)-AQ1803</f>
        <v>5997.59612599812</v>
      </c>
      <c r="AS1803" s="31" t="n">
        <f aca="false">IF(ISNUMBER(C1803),C1803-AP1803,0)</f>
        <v>0</v>
      </c>
      <c r="AT1803" s="32" t="n">
        <f aca="false">AT1802+1</f>
        <v>33</v>
      </c>
      <c r="AU1803" s="33" t="n">
        <f aca="false">(1+'ARIMAX(1,1,1) Model'!$C$19)*AU1802-'ARIMAX(1,1,1) Model'!$C$19*AU1801</f>
        <v>0.110714697771265</v>
      </c>
      <c r="AV1803" s="33" t="n">
        <f aca="false">AV1802+AU1803^2</f>
        <v>1.42112365468357</v>
      </c>
      <c r="AW1803" s="31" t="n">
        <f aca="false">AP1803-'ARIMAX(1,1,1) Model'!$C$27*SQRT('ARIMAX(1,1,1) Model'!$C$21*AV1803)</f>
        <v>8607.14880831297</v>
      </c>
      <c r="AX1803" s="31" t="n">
        <f aca="false">AP1803+'ARIMAX(1,1,1) Model'!$C$27*SQRT('ARIMAX(1,1,1) Model'!$C$21*AV1803)</f>
        <v>9884.31993686693</v>
      </c>
    </row>
    <row r="1804" customFormat="false" ht="15.75" hidden="false" customHeight="true" outlineLevel="0" collapsed="false">
      <c r="A1804" s="23" t="n">
        <v>1803</v>
      </c>
      <c r="B1804" s="24" t="n">
        <v>45891</v>
      </c>
      <c r="C1804" s="23"/>
      <c r="D1804" s="25" t="n">
        <v>6418.676</v>
      </c>
      <c r="E1804" s="25" t="n">
        <v>233000</v>
      </c>
      <c r="F1804" s="25" t="n">
        <v>2550544</v>
      </c>
      <c r="G1804" s="25" t="n">
        <v>64.144</v>
      </c>
      <c r="H1804" s="25" t="n">
        <v>67.822</v>
      </c>
      <c r="I1804" s="25" t="n">
        <v>3.125</v>
      </c>
      <c r="J1804" s="25" t="n">
        <v>30485.729</v>
      </c>
      <c r="K1804" s="25" t="n">
        <v>698460</v>
      </c>
      <c r="L1804" s="25" t="n">
        <v>554</v>
      </c>
      <c r="M1804" s="25" t="n">
        <v>16.998</v>
      </c>
      <c r="N1804" s="25" t="n">
        <v>286872</v>
      </c>
      <c r="O1804" s="25" t="n">
        <v>20868.4</v>
      </c>
      <c r="P1804" s="25" t="n">
        <v>5022632</v>
      </c>
      <c r="Q1804" s="25" t="n">
        <v>1520000</v>
      </c>
      <c r="R1804" s="25" t="n">
        <v>11731</v>
      </c>
      <c r="S1804" s="25" t="n">
        <v>18.388</v>
      </c>
      <c r="T1804" s="25" t="n">
        <v>171.38</v>
      </c>
      <c r="U1804" s="25" t="n">
        <v>11</v>
      </c>
      <c r="V1804" s="25" t="n">
        <v>94.3</v>
      </c>
      <c r="W1804" s="25" t="n">
        <v>120.41502</v>
      </c>
      <c r="X1804" s="25" t="n">
        <v>4</v>
      </c>
      <c r="Y1804" s="25" t="n">
        <v>3.09088444709778</v>
      </c>
      <c r="Z1804" s="25" t="n">
        <v>79.0210723876953</v>
      </c>
      <c r="AA1804" s="25" t="n">
        <v>340095</v>
      </c>
      <c r="AB1804" s="26" t="n">
        <v>27.27</v>
      </c>
      <c r="AC1804" s="27" t="n">
        <v>0</v>
      </c>
      <c r="AD1804" s="28" t="n">
        <v>0</v>
      </c>
      <c r="AE1804" s="28" t="n">
        <v>81.2</v>
      </c>
      <c r="AF1804" s="27"/>
      <c r="AG1804" s="29" t="n">
        <f aca="false">6753.47943187+0.36116788*I1804+0.01252571*N1804-22.85359542*V1804+0.00407811*AA1804-0.00067349*E1804</f>
        <v>9422.811162959</v>
      </c>
      <c r="AH1804" s="29" t="n">
        <f aca="false">A1804*'Simple Linear Regression'!$B$18+'Simple Linear Regression'!$B$17</f>
        <v>9423.36220921962</v>
      </c>
      <c r="AI1804" s="29" t="n">
        <f aca="false">7491.3971+0.0137554*N1804-0.00058829*E1804-34.3283*V1804+0.30565*L1804+54.6031*M1804</f>
        <v>9160.6795426</v>
      </c>
      <c r="AJ1804" s="29" t="n">
        <f aca="false">7491.3971-0.00058829*E1804+0.30565*L1804+54.6031*M1804+0.0137554*N1804-34.3283*V1804</f>
        <v>9160.6795426</v>
      </c>
      <c r="AK1804" s="30" t="n">
        <f aca="false">11611.58410651-152.38769329*I1078+0.00324611*N1078-2.92151591*V1078-0.00770426*AA1078-0.00077781*E1078</f>
        <v>8932.06174209271</v>
      </c>
      <c r="AL1804" s="29" t="n">
        <f aca="false">2192.59+2373.87*I1804+0.0316653*N1804-15.7623*V1804+0.00202406*AA1804-0.000740146*E1804-0.00963493*(I1804*N1804)</f>
        <v>9086.88159755</v>
      </c>
      <c r="AM1804" s="30" t="n">
        <f aca="false">5205.907083+122.0638992*I1804+13.609808*(N1804/1000)-1.245906883*AD1804+0.7746840854*AE1804-134.2474226*AC1804-1547.125689*IF(AND(B1804&gt;=DATE(2020,3,20),B1804&lt;=DATE(2020,6,26)),1,0)</f>
        <v>9554.53395631048</v>
      </c>
      <c r="AN1804" s="30" t="e">
        <f aca="false">IF(ISNUMBER(C1805),C1805,AN1805)-0.8328750492*(AD1806-AD1805)+3.274150872*(AE1806-AE1805)+0.7954612886*((IF(ISNUMBER(C1805),C1805,AN1805)-IF(ISNUMBER(C1804),C1804,AN1804))-(-0.8328750492*(AD1805-AD1804)+3.274150872*(AE1805-AE1804)))-1.394571582*AO1805+0.4181414112*AO1804</f>
        <v>#VALUE!</v>
      </c>
      <c r="AP1804" s="35" t="n">
        <f aca="false">AQ1804+AR1803+'ARIMAX(1,1,1) Model'!$C$19*(AR1803-AR1802)+'ARIMAX(1,1,1) Model'!$C$20*AS1803</f>
        <v>9176.72580836982</v>
      </c>
      <c r="AQ1804" s="31" t="n">
        <f aca="false">'ARIMAX(1,1,1) Model'!$C$6*I1804+'ARIMAX(1,1,1) Model'!$C$7*N1804/1000+'ARIMAX(1,1,1) Model'!$C$8*AD1804+'ARIMAX(1,1,1) Model'!$C$9*AE1804+'ARIMAX(1,1,1) Model'!$C$10*AC1804+'ARIMAX(1,1,1) Model'!$C$11*IF(AND(B1804&gt;='ARIMAX(1,1,1) Model'!$C$25,B1804&lt;='ARIMAX(1,1,1) Model'!$C$26),1,0)+'ARIMAX(1,1,1) Model'!$C$12*E1804/1000+'ARIMAX(1,1,1) Model'!$C$13*V1804+'ARIMAX(1,1,1) Model'!$C$14*A1804+'ARIMAX(1,1,1) Model'!$C$15*SIN(2*PI()*A1804/'ARIMAX(1,1,1) Model'!$C$24)+'ARIMAX(1,1,1) Model'!$C$16*COS(2*PI()*A1804/'ARIMAX(1,1,1) Model'!$C$24)+'ARIMAX(1,1,1) Model'!$C$17*SIN(4*PI()*A1804/'ARIMAX(1,1,1) Model'!$C$24)+'ARIMAX(1,1,1) Model'!$C$18*COS(4*PI()*A1804/'ARIMAX(1,1,1) Model'!$C$24)</f>
        <v>3179.1296823717</v>
      </c>
      <c r="AR1804" s="31" t="n">
        <f aca="false">IF(ISNUMBER(C1804),C1804,AP1804)-AQ1804</f>
        <v>5997.59612599812</v>
      </c>
      <c r="AS1804" s="31" t="n">
        <f aca="false">IF(ISNUMBER(C1804),C1804-AP1804,0)</f>
        <v>0</v>
      </c>
      <c r="AT1804" s="32" t="n">
        <f aca="false">AT1803+1</f>
        <v>34</v>
      </c>
      <c r="AU1804" s="33" t="n">
        <f aca="false">(1+'ARIMAX(1,1,1) Model'!$C$19)*AU1803-'ARIMAX(1,1,1) Model'!$C$19*AU1802</f>
        <v>0.110714697771265</v>
      </c>
      <c r="AV1804" s="33" t="n">
        <f aca="false">AV1803+AU1804^2</f>
        <v>1.43338139898616</v>
      </c>
      <c r="AW1804" s="31" t="n">
        <f aca="false">AP1804-'ARIMAX(1,1,1) Model'!$C$27*SQRT('ARIMAX(1,1,1) Model'!$C$21*AV1804)</f>
        <v>8535.39213280888</v>
      </c>
      <c r="AX1804" s="31" t="n">
        <f aca="false">AP1804+'ARIMAX(1,1,1) Model'!$C$27*SQRT('ARIMAX(1,1,1) Model'!$C$21*AV1804)</f>
        <v>9818.05948393077</v>
      </c>
    </row>
    <row r="1805" customFormat="false" ht="15.75" hidden="false" customHeight="true" outlineLevel="0" collapsed="false">
      <c r="A1805" s="23" t="n">
        <v>1804</v>
      </c>
      <c r="B1805" s="24" t="n">
        <v>45898</v>
      </c>
      <c r="C1805" s="23"/>
      <c r="D1805" s="25" t="n">
        <v>6469.756</v>
      </c>
      <c r="E1805" s="25" t="n">
        <v>229000</v>
      </c>
      <c r="F1805" s="25" t="n">
        <v>2494912.71428571</v>
      </c>
      <c r="G1805" s="25" t="n">
        <v>64.518</v>
      </c>
      <c r="H1805" s="25" t="n">
        <v>67.77</v>
      </c>
      <c r="I1805" s="25" t="n">
        <v>3.147</v>
      </c>
      <c r="J1805" s="25" t="n">
        <v>30485.729</v>
      </c>
      <c r="K1805" s="25" t="n">
        <v>698460</v>
      </c>
      <c r="L1805" s="25" t="n">
        <v>554</v>
      </c>
      <c r="M1805" s="25" t="n">
        <v>16.998</v>
      </c>
      <c r="N1805" s="25" t="n">
        <v>286872</v>
      </c>
      <c r="O1805" s="25" t="n">
        <v>20868.4</v>
      </c>
      <c r="P1805" s="25" t="n">
        <v>5022632</v>
      </c>
      <c r="Q1805" s="25" t="n">
        <v>1520000</v>
      </c>
      <c r="R1805" s="25" t="n">
        <v>11731</v>
      </c>
      <c r="S1805" s="25" t="n">
        <v>18.388</v>
      </c>
      <c r="T1805" s="25" t="n">
        <v>171.38</v>
      </c>
      <c r="U1805" s="25" t="n">
        <v>11</v>
      </c>
      <c r="V1805" s="25" t="n">
        <v>94.3</v>
      </c>
      <c r="W1805" s="25" t="n">
        <v>120.6844</v>
      </c>
      <c r="X1805" s="25" t="n">
        <v>4</v>
      </c>
      <c r="Y1805" s="25" t="n">
        <v>3.09088444709778</v>
      </c>
      <c r="Z1805" s="25" t="n">
        <v>79.0210723876953</v>
      </c>
      <c r="AA1805" s="25" t="n">
        <v>340095</v>
      </c>
      <c r="AB1805" s="26" t="n">
        <v>27.27</v>
      </c>
      <c r="AC1805" s="27" t="n">
        <v>0</v>
      </c>
      <c r="AD1805" s="28" t="n">
        <v>0.9</v>
      </c>
      <c r="AE1805" s="28" t="n">
        <v>64.9</v>
      </c>
      <c r="AF1805" s="27"/>
      <c r="AG1805" s="29" t="n">
        <f aca="false">6753.47943187+0.36116788*I1805+0.01252571*N1805-22.85359542*V1805+0.00407811*AA1805-0.00067349*E1805</f>
        <v>9425.51306865236</v>
      </c>
      <c r="AH1805" s="29" t="n">
        <f aca="false">A1805*'Simple Linear Regression'!$B$18+'Simple Linear Regression'!$B$17</f>
        <v>9424.21524630353</v>
      </c>
      <c r="AI1805" s="29" t="n">
        <f aca="false">7491.3971+0.0137554*N1805-0.00058829*E1805-34.3283*V1805+0.30565*L1805+54.6031*M1805</f>
        <v>9163.0327026</v>
      </c>
      <c r="AJ1805" s="29" t="n">
        <f aca="false">7491.3971-0.00058829*E1805+0.30565*L1805+54.6031*M1805+0.0137554*N1805-34.3283*V1805</f>
        <v>9163.0327026</v>
      </c>
      <c r="AK1805" s="30" t="n">
        <f aca="false">11611.58410651-152.38769329*I1079+0.00324611*N1079-2.92151591*V1079-0.00770426*AA1079-0.00077781*E1079</f>
        <v>8958.52636987539</v>
      </c>
      <c r="AL1805" s="29" t="n">
        <f aca="false">2192.59+2373.87*I1805+0.0316653*N1805-15.7623*V1805+0.00202406*AA1805-0.000740146*E1805-0.00963493*(I1805*N1805)</f>
        <v>9081.25950549288</v>
      </c>
      <c r="AM1805" s="30" t="n">
        <f aca="false">5205.907083+122.0638992*I1805+13.609808*(N1805/1000)-1.245906883*AD1805+0.7746840854*AE1805-134.2474226*AC1805-1547.125689*IF(AND(B1805&gt;=DATE(2020,3,20),B1805&lt;=DATE(2020,6,26)),1,0)</f>
        <v>9543.47069530616</v>
      </c>
      <c r="AN1805" s="30" t="e">
        <f aca="false">IF(ISNUMBER(C1806),C1806,AN1806)-0.8328750492*(AD1807-AD1806)+3.274150872*(AE1807-AE1806)+0.7954612886*((IF(ISNUMBER(C1806),C1806,AN1806)-IF(ISNUMBER(C1805),C1805,AN1805))-(-0.8328750492*(AD1806-AD1805)+3.274150872*(AE1806-AE1805)))-1.394571582*AO1806+0.4181414112*AO1805</f>
        <v>#VALUE!</v>
      </c>
      <c r="AP1805" s="35" t="n">
        <f aca="false">AQ1805+AR1804+'ARIMAX(1,1,1) Model'!$C$19*(AR1804-AR1803)+'ARIMAX(1,1,1) Model'!$C$20*AS1804</f>
        <v>9110.01616871744</v>
      </c>
      <c r="AQ1805" s="31" t="n">
        <f aca="false">'ARIMAX(1,1,1) Model'!$C$6*I1805+'ARIMAX(1,1,1) Model'!$C$7*N1805/1000+'ARIMAX(1,1,1) Model'!$C$8*AD1805+'ARIMAX(1,1,1) Model'!$C$9*AE1805+'ARIMAX(1,1,1) Model'!$C$10*AC1805+'ARIMAX(1,1,1) Model'!$C$11*IF(AND(B1805&gt;='ARIMAX(1,1,1) Model'!$C$25,B1805&lt;='ARIMAX(1,1,1) Model'!$C$26),1,0)+'ARIMAX(1,1,1) Model'!$C$12*E1805/1000+'ARIMAX(1,1,1) Model'!$C$13*V1805+'ARIMAX(1,1,1) Model'!$C$14*A1805+'ARIMAX(1,1,1) Model'!$C$15*SIN(2*PI()*A1805/'ARIMAX(1,1,1) Model'!$C$24)+'ARIMAX(1,1,1) Model'!$C$16*COS(2*PI()*A1805/'ARIMAX(1,1,1) Model'!$C$24)+'ARIMAX(1,1,1) Model'!$C$17*SIN(4*PI()*A1805/'ARIMAX(1,1,1) Model'!$C$24)+'ARIMAX(1,1,1) Model'!$C$18*COS(4*PI()*A1805/'ARIMAX(1,1,1) Model'!$C$24)</f>
        <v>3112.42004271932</v>
      </c>
      <c r="AR1805" s="31" t="n">
        <f aca="false">IF(ISNUMBER(C1805),C1805,AP1805)-AQ1805</f>
        <v>5997.59612599812</v>
      </c>
      <c r="AS1805" s="31" t="n">
        <f aca="false">IF(ISNUMBER(C1805),C1805-AP1805,0)</f>
        <v>0</v>
      </c>
      <c r="AT1805" s="32" t="n">
        <f aca="false">AT1804+1</f>
        <v>35</v>
      </c>
      <c r="AU1805" s="33" t="n">
        <f aca="false">(1+'ARIMAX(1,1,1) Model'!$C$19)*AU1804-'ARIMAX(1,1,1) Model'!$C$19*AU1803</f>
        <v>0.110714697771265</v>
      </c>
      <c r="AV1805" s="33" t="n">
        <f aca="false">AV1804+AU1805^2</f>
        <v>1.44563914328874</v>
      </c>
      <c r="AW1805" s="31" t="n">
        <f aca="false">AP1805-'ARIMAX(1,1,1) Model'!$C$27*SQRT('ARIMAX(1,1,1) Model'!$C$21*AV1805)</f>
        <v>8465.94610737778</v>
      </c>
      <c r="AX1805" s="31" t="n">
        <f aca="false">AP1805+'ARIMAX(1,1,1) Model'!$C$27*SQRT('ARIMAX(1,1,1) Model'!$C$21*AV1805)</f>
        <v>9754.08623005711</v>
      </c>
    </row>
    <row r="1806" customFormat="false" ht="15.75" hidden="false" customHeight="true" outlineLevel="0" collapsed="false">
      <c r="A1806" s="23" t="n">
        <v>1805</v>
      </c>
      <c r="B1806" s="24" t="n">
        <v>45905</v>
      </c>
      <c r="C1806" s="23"/>
      <c r="D1806" s="25" t="n">
        <v>6461.845</v>
      </c>
      <c r="E1806" s="25" t="n">
        <v>236000</v>
      </c>
      <c r="F1806" s="25" t="n">
        <v>2339686.71428571</v>
      </c>
      <c r="G1806" s="25" t="n">
        <v>64.085</v>
      </c>
      <c r="H1806" s="25" t="n">
        <v>66.854</v>
      </c>
      <c r="I1806" s="25" t="n">
        <v>3.177</v>
      </c>
      <c r="J1806" s="25" t="n">
        <v>30485.729</v>
      </c>
      <c r="K1806" s="25" t="n">
        <v>698460</v>
      </c>
      <c r="L1806" s="25" t="n">
        <v>541</v>
      </c>
      <c r="M1806" s="25" t="n">
        <v>16.998</v>
      </c>
      <c r="N1806" s="25" t="n">
        <v>286872</v>
      </c>
      <c r="O1806" s="25" t="n">
        <v>21007.3</v>
      </c>
      <c r="P1806" s="25" t="n">
        <v>5022632</v>
      </c>
      <c r="Q1806" s="25" t="n">
        <v>1520000</v>
      </c>
      <c r="R1806" s="25" t="n">
        <v>11731</v>
      </c>
      <c r="S1806" s="25" t="n">
        <v>18.388</v>
      </c>
      <c r="T1806" s="25" t="n">
        <v>171.38</v>
      </c>
      <c r="U1806" s="25" t="n">
        <v>11</v>
      </c>
      <c r="V1806" s="25" t="n">
        <v>95.6</v>
      </c>
      <c r="W1806" s="25" t="n">
        <v>120.42878</v>
      </c>
      <c r="X1806" s="25" t="n">
        <v>4</v>
      </c>
      <c r="Y1806" s="25" t="n">
        <v>3.09088444709778</v>
      </c>
      <c r="Z1806" s="25" t="n">
        <v>79.0210723876953</v>
      </c>
      <c r="AA1806" s="25" t="n">
        <v>340095</v>
      </c>
      <c r="AB1806" s="26" t="n">
        <v>26.39</v>
      </c>
      <c r="AC1806" s="27" t="n">
        <v>1</v>
      </c>
      <c r="AD1806" s="28" t="n">
        <v>2.2</v>
      </c>
      <c r="AE1806" s="28" t="n">
        <v>63.4</v>
      </c>
      <c r="AF1806" s="27"/>
      <c r="AG1806" s="29" t="n">
        <f aca="false">6753.47943187+0.36116788*I1806+0.01252571*N1806-22.85359542*V1806+0.00407811*AA1806-0.00067349*E1806</f>
        <v>9391.09979964276</v>
      </c>
      <c r="AH1806" s="29" t="n">
        <f aca="false">A1806*'Simple Linear Regression'!$B$18+'Simple Linear Regression'!$B$17</f>
        <v>9425.06828338743</v>
      </c>
      <c r="AI1806" s="29" t="n">
        <f aca="false">7491.3971+0.0137554*N1806-0.00058829*E1806-34.3283*V1806+0.30565*L1806+54.6031*M1806</f>
        <v>9110.3144326</v>
      </c>
      <c r="AJ1806" s="29" t="n">
        <f aca="false">7491.3971-0.00058829*E1806+0.30565*L1806+54.6031*M1806+0.0137554*N1806-34.3283*V1806</f>
        <v>9110.3144326</v>
      </c>
      <c r="AK1806" s="30" t="n">
        <f aca="false">11611.58410651-152.38769329*I1080+0.00324611*N1080-2.92151591*V1080-0.00770426*AA1080-0.00077781*E1080</f>
        <v>8967.37982547343</v>
      </c>
      <c r="AL1806" s="29" t="n">
        <f aca="false">2192.59+2373.87*I1806+0.0316653*N1806-15.7623*V1806+0.00202406*AA1806-0.000740146*E1806-0.00963493*(I1806*N1806)</f>
        <v>9043.88384432408</v>
      </c>
      <c r="AM1806" s="30" t="n">
        <f aca="false">5205.907083+122.0638992*I1806+13.609808*(N1806/1000)-1.245906883*AD1806+0.7746840854*AE1806-134.2474226*AC1806-1547.125689*IF(AND(B1806&gt;=DATE(2020,3,20),B1806&lt;=DATE(2020,6,26)),1,0)</f>
        <v>9410.10348460616</v>
      </c>
      <c r="AN1806" s="30" t="e">
        <f aca="false">IF(ISNUMBER(C1807),C1807,AN1807)-0.8328750492*(AD1808-AD1807)+3.274150872*(AE1808-AE1807)+0.7954612886*((IF(ISNUMBER(C1807),C1807,AN1807)-IF(ISNUMBER(C1806),C1806,AN1806))-(-0.8328750492*(AD1807-AD1806)+3.274150872*(AE1807-AE1806)))-1.394571582*AO1807+0.4181414112*AO1806</f>
        <v>#VALUE!</v>
      </c>
      <c r="AP1806" s="35" t="n">
        <f aca="false">AQ1806+AR1805+'ARIMAX(1,1,1) Model'!$C$19*(AR1805-AR1804)+'ARIMAX(1,1,1) Model'!$C$20*AS1805</f>
        <v>8993.70704359062</v>
      </c>
      <c r="AQ1806" s="31" t="n">
        <f aca="false">'ARIMAX(1,1,1) Model'!$C$6*I1806+'ARIMAX(1,1,1) Model'!$C$7*N1806/1000+'ARIMAX(1,1,1) Model'!$C$8*AD1806+'ARIMAX(1,1,1) Model'!$C$9*AE1806+'ARIMAX(1,1,1) Model'!$C$10*AC1806+'ARIMAX(1,1,1) Model'!$C$11*IF(AND(B1806&gt;='ARIMAX(1,1,1) Model'!$C$25,B1806&lt;='ARIMAX(1,1,1) Model'!$C$26),1,0)+'ARIMAX(1,1,1) Model'!$C$12*E1806/1000+'ARIMAX(1,1,1) Model'!$C$13*V1806+'ARIMAX(1,1,1) Model'!$C$14*A1806+'ARIMAX(1,1,1) Model'!$C$15*SIN(2*PI()*A1806/'ARIMAX(1,1,1) Model'!$C$24)+'ARIMAX(1,1,1) Model'!$C$16*COS(2*PI()*A1806/'ARIMAX(1,1,1) Model'!$C$24)+'ARIMAX(1,1,1) Model'!$C$17*SIN(4*PI()*A1806/'ARIMAX(1,1,1) Model'!$C$24)+'ARIMAX(1,1,1) Model'!$C$18*COS(4*PI()*A1806/'ARIMAX(1,1,1) Model'!$C$24)</f>
        <v>2996.1109175925</v>
      </c>
      <c r="AR1806" s="31" t="n">
        <f aca="false">IF(ISNUMBER(C1806),C1806,AP1806)-AQ1806</f>
        <v>5997.59612599812</v>
      </c>
      <c r="AS1806" s="31" t="n">
        <f aca="false">IF(ISNUMBER(C1806),C1806-AP1806,0)</f>
        <v>0</v>
      </c>
      <c r="AT1806" s="32" t="n">
        <f aca="false">AT1805+1</f>
        <v>36</v>
      </c>
      <c r="AU1806" s="33" t="n">
        <f aca="false">(1+'ARIMAX(1,1,1) Model'!$C$19)*AU1805-'ARIMAX(1,1,1) Model'!$C$19*AU1804</f>
        <v>0.110714697771265</v>
      </c>
      <c r="AV1806" s="33" t="n">
        <f aca="false">AV1805+AU1806^2</f>
        <v>1.45789688759132</v>
      </c>
      <c r="AW1806" s="31" t="n">
        <f aca="false">AP1806-'ARIMAX(1,1,1) Model'!$C$27*SQRT('ARIMAX(1,1,1) Model'!$C$21*AV1806)</f>
        <v>8346.9121731567</v>
      </c>
      <c r="AX1806" s="31" t="n">
        <f aca="false">AP1806+'ARIMAX(1,1,1) Model'!$C$27*SQRT('ARIMAX(1,1,1) Model'!$C$21*AV1806)</f>
        <v>9640.50191402455</v>
      </c>
    </row>
    <row r="1807" customFormat="false" ht="15.75" hidden="false" customHeight="true" outlineLevel="0" collapsed="false">
      <c r="A1807" s="23" t="n">
        <v>1806</v>
      </c>
      <c r="B1807" s="24" t="n">
        <v>45912</v>
      </c>
      <c r="C1807" s="23"/>
      <c r="D1807" s="25" t="n">
        <v>6542.312</v>
      </c>
      <c r="E1807" s="25" t="n">
        <v>259000</v>
      </c>
      <c r="F1807" s="25" t="n">
        <v>2334109.85714286</v>
      </c>
      <c r="G1807" s="25" t="n">
        <v>63.062</v>
      </c>
      <c r="H1807" s="25" t="n">
        <v>67.23</v>
      </c>
      <c r="I1807" s="25" t="n">
        <v>3.192</v>
      </c>
      <c r="J1807" s="25" t="n">
        <v>30485.729</v>
      </c>
      <c r="K1807" s="25" t="n">
        <v>702846</v>
      </c>
      <c r="L1807" s="25" t="n">
        <v>541</v>
      </c>
      <c r="M1807" s="25" t="n">
        <v>16.998</v>
      </c>
      <c r="N1807" s="25" t="n">
        <v>286872</v>
      </c>
      <c r="O1807" s="25" t="n">
        <v>21007.3</v>
      </c>
      <c r="P1807" s="25" t="n">
        <v>5022632</v>
      </c>
      <c r="Q1807" s="25" t="n">
        <v>1520000</v>
      </c>
      <c r="R1807" s="25" t="n">
        <v>11731</v>
      </c>
      <c r="S1807" s="25" t="n">
        <v>18.388</v>
      </c>
      <c r="T1807" s="25" t="n">
        <v>171.38</v>
      </c>
      <c r="U1807" s="25" t="n">
        <v>11</v>
      </c>
      <c r="V1807" s="25" t="n">
        <v>95.6</v>
      </c>
      <c r="W1807" s="25" t="n">
        <v>120.52</v>
      </c>
      <c r="X1807" s="25" t="n">
        <v>4</v>
      </c>
      <c r="Y1807" s="25" t="n">
        <v>3.09088444709778</v>
      </c>
      <c r="Z1807" s="25" t="n">
        <v>79.0210723876953</v>
      </c>
      <c r="AA1807" s="25" t="n">
        <v>340095</v>
      </c>
      <c r="AB1807" s="26" t="n">
        <v>26.39</v>
      </c>
      <c r="AC1807" s="27" t="n">
        <v>0</v>
      </c>
      <c r="AD1807" s="28" t="n">
        <v>5.2</v>
      </c>
      <c r="AE1807" s="28" t="n">
        <v>47.3</v>
      </c>
      <c r="AF1807" s="27"/>
      <c r="AG1807" s="29" t="n">
        <f aca="false">6753.47943187+0.36116788*I1807+0.01252571*N1807-22.85359542*V1807+0.00407811*AA1807-0.00067349*E1807</f>
        <v>9375.61494716096</v>
      </c>
      <c r="AH1807" s="29" t="n">
        <f aca="false">A1807*'Simple Linear Regression'!$B$18+'Simple Linear Regression'!$B$17</f>
        <v>9425.92132047134</v>
      </c>
      <c r="AI1807" s="29" t="n">
        <f aca="false">7491.3971+0.0137554*N1807-0.00058829*E1807-34.3283*V1807+0.30565*L1807+54.6031*M1807</f>
        <v>9096.7837626</v>
      </c>
      <c r="AJ1807" s="29" t="n">
        <f aca="false">7491.3971-0.00058829*E1807+0.30565*L1807+54.6031*M1807+0.0137554*N1807-34.3283*V1807</f>
        <v>9096.7837626</v>
      </c>
      <c r="AK1807" s="30" t="n">
        <f aca="false">11611.58410651-152.38769329*I1081+0.00324611*N1081-2.92151591*V1081-0.00770426*AA1081-0.00077781*E1081</f>
        <v>8965.92897856607</v>
      </c>
      <c r="AL1807" s="29" t="n">
        <f aca="false">2192.59+2373.87*I1807+0.0316653*N1807-15.7623*V1807+0.00202406*AA1807-0.000740146*E1807-0.00963493*(I1807*N1807)</f>
        <v>9021.00866173968</v>
      </c>
      <c r="AM1807" s="30" t="n">
        <f aca="false">5205.907083+122.0638992*I1807+13.609808*(N1807/1000)-1.245906883*AD1807+0.7746840854*AE1807-134.2474226*AC1807-1547.125689*IF(AND(B1807&gt;=DATE(2020,3,20),B1807&lt;=DATE(2020,6,26)),1,0)</f>
        <v>9529.97173127022</v>
      </c>
      <c r="AN1807" s="30" t="e">
        <f aca="false">IF(ISNUMBER(C1808),C1808,AN1808)-0.8328750492*(AD1809-AD1808)+3.274150872*(AE1809-AE1808)+0.7954612886*((IF(ISNUMBER(C1808),C1808,AN1808)-IF(ISNUMBER(C1807),C1807,AN1807))-(-0.8328750492*(AD1808-AD1807)+3.274150872*(AE1808-AE1807)))-1.394571582*AO1808+0.4181414112*AO1807</f>
        <v>#VALUE!</v>
      </c>
      <c r="AP1807" s="35" t="n">
        <f aca="false">AQ1807+AR1806+'ARIMAX(1,1,1) Model'!$C$19*(AR1806-AR1805)+'ARIMAX(1,1,1) Model'!$C$20*AS1806</f>
        <v>9029.29603612961</v>
      </c>
      <c r="AQ1807" s="31" t="n">
        <f aca="false">'ARIMAX(1,1,1) Model'!$C$6*I1807+'ARIMAX(1,1,1) Model'!$C$7*N1807/1000+'ARIMAX(1,1,1) Model'!$C$8*AD1807+'ARIMAX(1,1,1) Model'!$C$9*AE1807+'ARIMAX(1,1,1) Model'!$C$10*AC1807+'ARIMAX(1,1,1) Model'!$C$11*IF(AND(B1807&gt;='ARIMAX(1,1,1) Model'!$C$25,B1807&lt;='ARIMAX(1,1,1) Model'!$C$26),1,0)+'ARIMAX(1,1,1) Model'!$C$12*E1807/1000+'ARIMAX(1,1,1) Model'!$C$13*V1807+'ARIMAX(1,1,1) Model'!$C$14*A1807+'ARIMAX(1,1,1) Model'!$C$15*SIN(2*PI()*A1807/'ARIMAX(1,1,1) Model'!$C$24)+'ARIMAX(1,1,1) Model'!$C$16*COS(2*PI()*A1807/'ARIMAX(1,1,1) Model'!$C$24)+'ARIMAX(1,1,1) Model'!$C$17*SIN(4*PI()*A1807/'ARIMAX(1,1,1) Model'!$C$24)+'ARIMAX(1,1,1) Model'!$C$18*COS(4*PI()*A1807/'ARIMAX(1,1,1) Model'!$C$24)</f>
        <v>3031.69991013149</v>
      </c>
      <c r="AR1807" s="31" t="n">
        <f aca="false">IF(ISNUMBER(C1807),C1807,AP1807)-AQ1807</f>
        <v>5997.59612599812</v>
      </c>
      <c r="AS1807" s="31" t="n">
        <f aca="false">IF(ISNUMBER(C1807),C1807-AP1807,0)</f>
        <v>0</v>
      </c>
      <c r="AT1807" s="32" t="n">
        <f aca="false">AT1806+1</f>
        <v>37</v>
      </c>
      <c r="AU1807" s="33" t="n">
        <f aca="false">(1+'ARIMAX(1,1,1) Model'!$C$19)*AU1806-'ARIMAX(1,1,1) Model'!$C$19*AU1805</f>
        <v>0.110714697771265</v>
      </c>
      <c r="AV1807" s="33" t="n">
        <f aca="false">AV1806+AU1807^2</f>
        <v>1.4701546318939</v>
      </c>
      <c r="AW1807" s="31" t="n">
        <f aca="false">AP1807-'ARIMAX(1,1,1) Model'!$C$27*SQRT('ARIMAX(1,1,1) Model'!$C$21*AV1807)</f>
        <v>8379.78778758676</v>
      </c>
      <c r="AX1807" s="31" t="n">
        <f aca="false">AP1807+'ARIMAX(1,1,1) Model'!$C$27*SQRT('ARIMAX(1,1,1) Model'!$C$21*AV1807)</f>
        <v>9678.80428467246</v>
      </c>
    </row>
    <row r="1808" customFormat="false" ht="15.75" hidden="false" customHeight="true" outlineLevel="0" collapsed="false">
      <c r="A1808" s="23" t="n">
        <v>1807</v>
      </c>
      <c r="B1808" s="24" t="n">
        <v>45919</v>
      </c>
      <c r="C1808" s="23"/>
      <c r="D1808" s="25" t="n">
        <v>6623.742</v>
      </c>
      <c r="E1808" s="25" t="n">
        <v>233000</v>
      </c>
      <c r="F1808" s="25" t="n">
        <v>2460317.14285714</v>
      </c>
      <c r="G1808" s="25" t="n">
        <v>63.978</v>
      </c>
      <c r="H1808" s="25" t="n">
        <v>68.328</v>
      </c>
      <c r="I1808" s="25" t="n">
        <v>3.168</v>
      </c>
      <c r="J1808" s="25" t="n">
        <v>30485.729</v>
      </c>
      <c r="K1808" s="25" t="n">
        <v>702846</v>
      </c>
      <c r="L1808" s="25" t="n">
        <v>541</v>
      </c>
      <c r="M1808" s="25" t="n">
        <v>16.9</v>
      </c>
      <c r="N1808" s="25" t="n">
        <v>297161</v>
      </c>
      <c r="O1808" s="25" t="n">
        <v>21007.3</v>
      </c>
      <c r="P1808" s="25" t="n">
        <v>5044176</v>
      </c>
      <c r="Q1808" s="25" t="n">
        <v>1520000</v>
      </c>
      <c r="R1808" s="25" t="n">
        <v>11731</v>
      </c>
      <c r="S1808" s="25" t="n">
        <v>18.388</v>
      </c>
      <c r="T1808" s="25" t="n">
        <v>171.38</v>
      </c>
      <c r="U1808" s="25" t="n">
        <v>11</v>
      </c>
      <c r="V1808" s="25" t="n">
        <v>95.6</v>
      </c>
      <c r="W1808" s="25" t="n">
        <v>120.07816</v>
      </c>
      <c r="X1808" s="25" t="n">
        <v>4</v>
      </c>
      <c r="Y1808" s="25" t="n">
        <v>3.19659662246704</v>
      </c>
      <c r="Z1808" s="25" t="n">
        <v>82.2349624633789</v>
      </c>
      <c r="AA1808" s="25" t="n">
        <v>340095</v>
      </c>
      <c r="AB1808" s="26" t="n">
        <v>26.39</v>
      </c>
      <c r="AC1808" s="27" t="n">
        <v>0</v>
      </c>
      <c r="AD1808" s="28" t="n">
        <v>0</v>
      </c>
      <c r="AE1808" s="28" t="n">
        <v>65.4</v>
      </c>
      <c r="AF1808" s="27"/>
      <c r="AG1808" s="29" t="n">
        <f aca="false">6753.47943187+0.36116788*I1808+0.01252571*N1808-22.85359542*V1808+0.00407811*AA1808-0.00067349*E1808</f>
        <v>9521.99404932184</v>
      </c>
      <c r="AH1808" s="29" t="n">
        <f aca="false">A1808*'Simple Linear Regression'!$B$18+'Simple Linear Regression'!$B$17</f>
        <v>9426.77435755524</v>
      </c>
      <c r="AI1808" s="29" t="n">
        <f aca="false">7491.3971+0.0137554*N1808-0.00058829*E1808-34.3283*V1808+0.30565*L1808+54.6031*M1808</f>
        <v>9248.2575094</v>
      </c>
      <c r="AJ1808" s="29" t="n">
        <f aca="false">7491.3971-0.00058829*E1808+0.30565*L1808+54.6031*M1808+0.0137554*N1808-34.3283*V1808</f>
        <v>9248.2575094</v>
      </c>
      <c r="AK1808" s="30" t="n">
        <f aca="false">11611.58410651-152.38769329*I1082+0.00324611*N1082-2.92151591*V1082-0.00770426*AA1082-0.00077781*E1082</f>
        <v>8969.74463927196</v>
      </c>
      <c r="AL1808" s="29" t="n">
        <f aca="false">2192.59+2373.87*I1808+0.0316653*N1808-15.7623*V1808+0.00202406*AA1808-0.000740146*E1808-0.00963493*(I1808*N1808)</f>
        <v>9061.36378694336</v>
      </c>
      <c r="AM1808" s="30" t="n">
        <f aca="false">5205.907083+122.0638992*I1808+13.609808*(N1808/1000)-1.245906883*AD1808+0.7746840854*AE1808-134.2474226*AC1808-1547.125689*IF(AND(B1808&gt;=DATE(2020,3,20),B1808&lt;=DATE(2020,6,26)),1,0)</f>
        <v>9687.57400993876</v>
      </c>
      <c r="AN1808" s="30" t="e">
        <f aca="false">IF(ISNUMBER(C1809),C1809,AN1809)-0.8328750492*(AD1810-AD1809)+3.274150872*(AE1810-AE1809)+0.7954612886*((IF(ISNUMBER(C1809),C1809,AN1809)-IF(ISNUMBER(C1808),C1808,AN1808))-(-0.8328750492*(AD1809-AD1808)+3.274150872*(AE1809-AE1808)))-1.394571582*AO1809+0.4181414112*AO1808</f>
        <v>#VALUE!</v>
      </c>
      <c r="AP1808" s="35" t="n">
        <f aca="false">AQ1808+AR1807+'ARIMAX(1,1,1) Model'!$C$19*(AR1807-AR1806)+'ARIMAX(1,1,1) Model'!$C$20*AS1807</f>
        <v>9107.52337646866</v>
      </c>
      <c r="AQ1808" s="31" t="n">
        <f aca="false">'ARIMAX(1,1,1) Model'!$C$6*I1808+'ARIMAX(1,1,1) Model'!$C$7*N1808/1000+'ARIMAX(1,1,1) Model'!$C$8*AD1808+'ARIMAX(1,1,1) Model'!$C$9*AE1808+'ARIMAX(1,1,1) Model'!$C$10*AC1808+'ARIMAX(1,1,1) Model'!$C$11*IF(AND(B1808&gt;='ARIMAX(1,1,1) Model'!$C$25,B1808&lt;='ARIMAX(1,1,1) Model'!$C$26),1,0)+'ARIMAX(1,1,1) Model'!$C$12*E1808/1000+'ARIMAX(1,1,1) Model'!$C$13*V1808+'ARIMAX(1,1,1) Model'!$C$14*A1808+'ARIMAX(1,1,1) Model'!$C$15*SIN(2*PI()*A1808/'ARIMAX(1,1,1) Model'!$C$24)+'ARIMAX(1,1,1) Model'!$C$16*COS(2*PI()*A1808/'ARIMAX(1,1,1) Model'!$C$24)+'ARIMAX(1,1,1) Model'!$C$17*SIN(4*PI()*A1808/'ARIMAX(1,1,1) Model'!$C$24)+'ARIMAX(1,1,1) Model'!$C$18*COS(4*PI()*A1808/'ARIMAX(1,1,1) Model'!$C$24)</f>
        <v>3109.92725047053</v>
      </c>
      <c r="AR1808" s="31" t="n">
        <f aca="false">IF(ISNUMBER(C1808),C1808,AP1808)-AQ1808</f>
        <v>5997.59612599812</v>
      </c>
      <c r="AS1808" s="31" t="n">
        <f aca="false">IF(ISNUMBER(C1808),C1808-AP1808,0)</f>
        <v>0</v>
      </c>
      <c r="AT1808" s="32" t="n">
        <f aca="false">AT1807+1</f>
        <v>38</v>
      </c>
      <c r="AU1808" s="33" t="n">
        <f aca="false">(1+'ARIMAX(1,1,1) Model'!$C$19)*AU1807-'ARIMAX(1,1,1) Model'!$C$19*AU1806</f>
        <v>0.110714697771265</v>
      </c>
      <c r="AV1808" s="33" t="n">
        <f aca="false">AV1807+AU1808^2</f>
        <v>1.48241237619649</v>
      </c>
      <c r="AW1808" s="31" t="n">
        <f aca="false">AP1808-'ARIMAX(1,1,1) Model'!$C$27*SQRT('ARIMAX(1,1,1) Model'!$C$21*AV1808)</f>
        <v>8455.31303813388</v>
      </c>
      <c r="AX1808" s="31" t="n">
        <f aca="false">AP1808+'ARIMAX(1,1,1) Model'!$C$27*SQRT('ARIMAX(1,1,1) Model'!$C$21*AV1808)</f>
        <v>9759.73371480343</v>
      </c>
    </row>
    <row r="1809" customFormat="false" ht="15.75" hidden="false" customHeight="true" outlineLevel="0" collapsed="false">
      <c r="A1809" s="23" t="n">
        <v>1808</v>
      </c>
      <c r="B1809" s="24" t="n">
        <v>45926</v>
      </c>
      <c r="C1809" s="23"/>
      <c r="D1809" s="25" t="n">
        <v>6647.412</v>
      </c>
      <c r="E1809" s="25" t="n">
        <v>219000</v>
      </c>
      <c r="F1809" s="25" t="n">
        <v>2458609</v>
      </c>
      <c r="G1809" s="25" t="n">
        <v>64.832</v>
      </c>
      <c r="H1809" s="25" t="n">
        <v>69.22</v>
      </c>
      <c r="I1809" s="25" t="n">
        <v>3.173</v>
      </c>
      <c r="J1809" s="25" t="n">
        <v>30485.729</v>
      </c>
      <c r="K1809" s="25" t="n">
        <v>702846</v>
      </c>
      <c r="L1809" s="25" t="n">
        <v>541</v>
      </c>
      <c r="M1809" s="25" t="n">
        <v>16.9</v>
      </c>
      <c r="N1809" s="25" t="n">
        <v>297161</v>
      </c>
      <c r="O1809" s="25" t="n">
        <v>21007.3</v>
      </c>
      <c r="P1809" s="25" t="n">
        <v>5044176</v>
      </c>
      <c r="Q1809" s="25" t="n">
        <v>1520000</v>
      </c>
      <c r="R1809" s="25" t="n">
        <v>11731</v>
      </c>
      <c r="S1809" s="25" t="n">
        <v>18.388</v>
      </c>
      <c r="T1809" s="25" t="n">
        <v>171.38</v>
      </c>
      <c r="U1809" s="25" t="n">
        <v>11</v>
      </c>
      <c r="V1809" s="25" t="n">
        <v>95.6</v>
      </c>
      <c r="W1809" s="25" t="n">
        <v>119.46096</v>
      </c>
      <c r="X1809" s="25" t="n">
        <v>4</v>
      </c>
      <c r="Y1809" s="25" t="n">
        <v>3.19659662246704</v>
      </c>
      <c r="Z1809" s="25" t="n">
        <v>82.2349624633789</v>
      </c>
      <c r="AA1809" s="25" t="n">
        <v>340095</v>
      </c>
      <c r="AB1809" s="26" t="n">
        <v>26.39</v>
      </c>
      <c r="AC1809" s="27" t="n">
        <v>0</v>
      </c>
      <c r="AD1809" s="28" t="n">
        <v>1.2</v>
      </c>
      <c r="AE1809" s="28" t="n">
        <v>54.7</v>
      </c>
      <c r="AF1809" s="27"/>
      <c r="AG1809" s="29" t="n">
        <f aca="false">6753.47943187+0.36116788*I1809+0.01252571*N1809-22.85359542*V1809+0.00407811*AA1809-0.00067349*E1809</f>
        <v>9531.42471516124</v>
      </c>
      <c r="AH1809" s="29" t="n">
        <f aca="false">A1809*'Simple Linear Regression'!$B$18+'Simple Linear Regression'!$B$17</f>
        <v>9427.62739463915</v>
      </c>
      <c r="AI1809" s="29" t="n">
        <f aca="false">7491.3971+0.0137554*N1809-0.00058829*E1809-34.3283*V1809+0.30565*L1809+54.6031*M1809</f>
        <v>9256.4935694</v>
      </c>
      <c r="AJ1809" s="29" t="n">
        <f aca="false">7491.3971-0.00058829*E1809+0.30565*L1809+54.6031*M1809+0.0137554*N1809-34.3283*V1809</f>
        <v>9256.4935694</v>
      </c>
      <c r="AK1809" s="30" t="n">
        <f aca="false">11611.58410651-152.38769329*I1083+0.00324611*N1083-2.92151591*V1083-0.00770426*AA1083-0.00077781*E1083</f>
        <v>8965.65558697802</v>
      </c>
      <c r="AL1809" s="29" t="n">
        <f aca="false">2192.59+2373.87*I1809+0.0316653*N1809-15.7623*V1809+0.00202406*AA1809-0.000740146*E1809-0.00963493*(I1809*N1809)</f>
        <v>9069.27955377471</v>
      </c>
      <c r="AM1809" s="30" t="n">
        <f aca="false">5205.907083+122.0638992*I1809+13.609808*(N1809/1000)-1.245906883*AD1809+0.7746840854*AE1809-134.2474226*AC1809-1547.125689*IF(AND(B1809&gt;=DATE(2020,3,20),B1809&lt;=DATE(2020,6,26)),1,0)</f>
        <v>9678.40012146138</v>
      </c>
      <c r="AN1809" s="30" t="e">
        <f aca="false">IF(ISNUMBER(C1810),C1810,AN1810)-0.8328750492*(AD1811-AD1810)+3.274150872*(AE1811-AE1810)+0.7954612886*((IF(ISNUMBER(C1810),C1810,AN1810)-IF(ISNUMBER(C1809),C1809,AN1809))-(-0.8328750492*(AD1810-AD1809)+3.274150872*(AE1810-AE1809)))-1.394571582*AO1810+0.4181414112*AO1809</f>
        <v>#VALUE!</v>
      </c>
      <c r="AP1809" s="35" t="n">
        <f aca="false">AQ1809+AR1808+'ARIMAX(1,1,1) Model'!$C$19*(AR1808-AR1807)+'ARIMAX(1,1,1) Model'!$C$20*AS1808</f>
        <v>9081.93882106307</v>
      </c>
      <c r="AQ1809" s="31" t="n">
        <f aca="false">'ARIMAX(1,1,1) Model'!$C$6*I1809+'ARIMAX(1,1,1) Model'!$C$7*N1809/1000+'ARIMAX(1,1,1) Model'!$C$8*AD1809+'ARIMAX(1,1,1) Model'!$C$9*AE1809+'ARIMAX(1,1,1) Model'!$C$10*AC1809+'ARIMAX(1,1,1) Model'!$C$11*IF(AND(B1809&gt;='ARIMAX(1,1,1) Model'!$C$25,B1809&lt;='ARIMAX(1,1,1) Model'!$C$26),1,0)+'ARIMAX(1,1,1) Model'!$C$12*E1809/1000+'ARIMAX(1,1,1) Model'!$C$13*V1809+'ARIMAX(1,1,1) Model'!$C$14*A1809+'ARIMAX(1,1,1) Model'!$C$15*SIN(2*PI()*A1809/'ARIMAX(1,1,1) Model'!$C$24)+'ARIMAX(1,1,1) Model'!$C$16*COS(2*PI()*A1809/'ARIMAX(1,1,1) Model'!$C$24)+'ARIMAX(1,1,1) Model'!$C$17*SIN(4*PI()*A1809/'ARIMAX(1,1,1) Model'!$C$24)+'ARIMAX(1,1,1) Model'!$C$18*COS(4*PI()*A1809/'ARIMAX(1,1,1) Model'!$C$24)</f>
        <v>3084.34269506495</v>
      </c>
      <c r="AR1809" s="31" t="n">
        <f aca="false">IF(ISNUMBER(C1809),C1809,AP1809)-AQ1809</f>
        <v>5997.59612599812</v>
      </c>
      <c r="AS1809" s="31" t="n">
        <f aca="false">IF(ISNUMBER(C1809),C1809-AP1809,0)</f>
        <v>0</v>
      </c>
      <c r="AT1809" s="32" t="n">
        <f aca="false">AT1808+1</f>
        <v>39</v>
      </c>
      <c r="AU1809" s="33" t="n">
        <f aca="false">(1+'ARIMAX(1,1,1) Model'!$C$19)*AU1808-'ARIMAX(1,1,1) Model'!$C$19*AU1807</f>
        <v>0.110714697771265</v>
      </c>
      <c r="AV1809" s="33" t="n">
        <f aca="false">AV1808+AU1809^2</f>
        <v>1.49467012049907</v>
      </c>
      <c r="AW1809" s="31" t="n">
        <f aca="false">AP1809-'ARIMAX(1,1,1) Model'!$C$27*SQRT('ARIMAX(1,1,1) Model'!$C$21*AV1809)</f>
        <v>8427.03754152826</v>
      </c>
      <c r="AX1809" s="31" t="n">
        <f aca="false">AP1809+'ARIMAX(1,1,1) Model'!$C$27*SQRT('ARIMAX(1,1,1) Model'!$C$21*AV1809)</f>
        <v>9736.84010059787</v>
      </c>
    </row>
    <row r="1810" customFormat="false" ht="15.75" hidden="false" customHeight="true" outlineLevel="0" collapsed="false">
      <c r="A1810" s="23" t="n">
        <v>1809</v>
      </c>
      <c r="B1810" s="24" t="n">
        <v>45933</v>
      </c>
      <c r="C1810" s="23"/>
      <c r="D1810" s="25" t="n">
        <v>6698.402</v>
      </c>
      <c r="E1810" s="25" t="n">
        <v>225000</v>
      </c>
      <c r="F1810" s="25" t="n">
        <v>2439856.42857143</v>
      </c>
      <c r="G1810" s="25" t="n">
        <v>62.592</v>
      </c>
      <c r="H1810" s="25" t="n">
        <v>67.152</v>
      </c>
      <c r="I1810" s="25" t="n">
        <v>3.118</v>
      </c>
      <c r="J1810" s="25" t="n">
        <v>30485.729</v>
      </c>
      <c r="K1810" s="25" t="n">
        <v>702846</v>
      </c>
      <c r="L1810" s="25" t="n">
        <v>541</v>
      </c>
      <c r="M1810" s="25" t="n">
        <v>16.9</v>
      </c>
      <c r="N1810" s="25" t="n">
        <v>297161</v>
      </c>
      <c r="O1810" s="25" t="n">
        <v>21007.3</v>
      </c>
      <c r="P1810" s="25" t="n">
        <v>5044176</v>
      </c>
      <c r="Q1810" s="25" t="n">
        <v>1520000</v>
      </c>
      <c r="R1810" s="25" t="n">
        <v>11731</v>
      </c>
      <c r="S1810" s="25" t="n">
        <v>18.388</v>
      </c>
      <c r="T1810" s="25" t="n">
        <v>171.38</v>
      </c>
      <c r="U1810" s="25" t="n">
        <v>11</v>
      </c>
      <c r="V1810" s="25" t="n">
        <v>95.6</v>
      </c>
      <c r="W1810" s="25" t="n">
        <v>120.11658</v>
      </c>
      <c r="X1810" s="25" t="n">
        <v>4</v>
      </c>
      <c r="Y1810" s="25" t="n">
        <v>3.19659662246704</v>
      </c>
      <c r="Z1810" s="25" t="n">
        <v>82.2349624633789</v>
      </c>
      <c r="AA1810" s="25" t="n">
        <v>340095</v>
      </c>
      <c r="AB1810" s="26" t="n">
        <v>26.39</v>
      </c>
      <c r="AC1810" s="27" t="n">
        <v>0</v>
      </c>
      <c r="AD1810" s="28" t="n">
        <v>3.6</v>
      </c>
      <c r="AE1810" s="28" t="n">
        <v>47.6</v>
      </c>
      <c r="AF1810" s="27"/>
      <c r="AG1810" s="29" t="n">
        <f aca="false">6753.47943187+0.36116788*I1810+0.01252571*N1810-22.85359542*V1810+0.00407811*AA1810-0.00067349*E1810</f>
        <v>9527.36391092784</v>
      </c>
      <c r="AH1810" s="29" t="n">
        <f aca="false">A1810*'Simple Linear Regression'!$B$18+'Simple Linear Regression'!$B$17</f>
        <v>9428.48043172305</v>
      </c>
      <c r="AI1810" s="29" t="n">
        <f aca="false">7491.3971+0.0137554*N1810-0.00058829*E1810-34.3283*V1810+0.30565*L1810+54.6031*M1810</f>
        <v>9252.9638294</v>
      </c>
      <c r="AJ1810" s="29" t="n">
        <f aca="false">7491.3971-0.00058829*E1810+0.30565*L1810+54.6031*M1810+0.0137554*N1810-34.3283*V1810</f>
        <v>9252.9638294</v>
      </c>
      <c r="AK1810" s="30" t="n">
        <f aca="false">11611.58410651-152.38769329*I1084+0.00324611*N1084-2.92151591*V1084-0.00770426*AA1084-0.00077781*E1084</f>
        <v>8970.29070391092</v>
      </c>
      <c r="AL1810" s="29" t="n">
        <f aca="false">2192.59+2373.87*I1810+0.0316653*N1810-15.7623*V1810+0.00202406*AA1810-0.000740146*E1810-0.00963493*(I1810*N1810)</f>
        <v>9091.74772662986</v>
      </c>
      <c r="AM1810" s="30" t="n">
        <f aca="false">5205.907083+122.0638992*I1810+13.609808*(N1810/1000)-1.245906883*AD1810+0.7746840854*AE1810-134.2474226*AC1810-1547.125689*IF(AND(B1810&gt;=DATE(2020,3,20),B1810&lt;=DATE(2020,6,26)),1,0)</f>
        <v>9663.19617347984</v>
      </c>
      <c r="AN1810" s="30" t="e">
        <f aca="false">IF(ISNUMBER(C1811),C1811,AN1811)-0.8328750492*(AD1812-AD1811)+3.274150872*(AE1812-AE1811)+0.7954612886*((IF(ISNUMBER(C1811),C1811,AN1811)-IF(ISNUMBER(C1810),C1810,AN1810))-(-0.8328750492*(AD1811-AD1810)+3.274150872*(AE1811-AE1810)))-1.394571582*AO1811+0.4181414112*AO1810</f>
        <v>#VALUE!</v>
      </c>
      <c r="AP1810" s="35" t="n">
        <f aca="false">AQ1810+AR1809+'ARIMAX(1,1,1) Model'!$C$19*(AR1809-AR1808)+'ARIMAX(1,1,1) Model'!$C$20*AS1809</f>
        <v>9068.89210384813</v>
      </c>
      <c r="AQ1810" s="31" t="n">
        <f aca="false">'ARIMAX(1,1,1) Model'!$C$6*I1810+'ARIMAX(1,1,1) Model'!$C$7*N1810/1000+'ARIMAX(1,1,1) Model'!$C$8*AD1810+'ARIMAX(1,1,1) Model'!$C$9*AE1810+'ARIMAX(1,1,1) Model'!$C$10*AC1810+'ARIMAX(1,1,1) Model'!$C$11*IF(AND(B1810&gt;='ARIMAX(1,1,1) Model'!$C$25,B1810&lt;='ARIMAX(1,1,1) Model'!$C$26),1,0)+'ARIMAX(1,1,1) Model'!$C$12*E1810/1000+'ARIMAX(1,1,1) Model'!$C$13*V1810+'ARIMAX(1,1,1) Model'!$C$14*A1810+'ARIMAX(1,1,1) Model'!$C$15*SIN(2*PI()*A1810/'ARIMAX(1,1,1) Model'!$C$24)+'ARIMAX(1,1,1) Model'!$C$16*COS(2*PI()*A1810/'ARIMAX(1,1,1) Model'!$C$24)+'ARIMAX(1,1,1) Model'!$C$17*SIN(4*PI()*A1810/'ARIMAX(1,1,1) Model'!$C$24)+'ARIMAX(1,1,1) Model'!$C$18*COS(4*PI()*A1810/'ARIMAX(1,1,1) Model'!$C$24)</f>
        <v>3071.29597785001</v>
      </c>
      <c r="AR1810" s="31" t="n">
        <f aca="false">IF(ISNUMBER(C1810),C1810,AP1810)-AQ1810</f>
        <v>5997.59612599812</v>
      </c>
      <c r="AS1810" s="31" t="n">
        <f aca="false">IF(ISNUMBER(C1810),C1810-AP1810,0)</f>
        <v>0</v>
      </c>
      <c r="AT1810" s="32" t="n">
        <f aca="false">AT1809+1</f>
        <v>40</v>
      </c>
      <c r="AU1810" s="33" t="n">
        <f aca="false">(1+'ARIMAX(1,1,1) Model'!$C$19)*AU1809-'ARIMAX(1,1,1) Model'!$C$19*AU1808</f>
        <v>0.110714697771265</v>
      </c>
      <c r="AV1810" s="33" t="n">
        <f aca="false">AV1809+AU1810^2</f>
        <v>1.50692786480165</v>
      </c>
      <c r="AW1810" s="31" t="n">
        <f aca="false">AP1810-'ARIMAX(1,1,1) Model'!$C$27*SQRT('ARIMAX(1,1,1) Model'!$C$21*AV1810)</f>
        <v>8411.31089483902</v>
      </c>
      <c r="AX1810" s="31" t="n">
        <f aca="false">AP1810+'ARIMAX(1,1,1) Model'!$C$27*SQRT('ARIMAX(1,1,1) Model'!$C$21*AV1810)</f>
        <v>9726.47331285725</v>
      </c>
    </row>
    <row r="1811" customFormat="false" ht="15.75" hidden="false" customHeight="true" outlineLevel="0" collapsed="false">
      <c r="A1811" s="23" t="n">
        <v>1810</v>
      </c>
      <c r="B1811" s="24" t="n">
        <v>45940</v>
      </c>
      <c r="C1811" s="23"/>
      <c r="D1811" s="25" t="n">
        <v>6699.242</v>
      </c>
      <c r="E1811" s="25" t="n">
        <v>233000</v>
      </c>
      <c r="F1811" s="25" t="n">
        <v>2599314.14285714</v>
      </c>
      <c r="G1811" s="25" t="n">
        <v>62.098</v>
      </c>
      <c r="H1811" s="25" t="n">
        <v>66.65</v>
      </c>
      <c r="I1811" s="25" t="n">
        <v>3.124</v>
      </c>
      <c r="J1811" s="25" t="n">
        <v>30485.729</v>
      </c>
      <c r="K1811" s="25" t="n">
        <v>657256</v>
      </c>
      <c r="L1811" s="25" t="n">
        <v>538</v>
      </c>
      <c r="M1811" s="25" t="n">
        <v>16.9</v>
      </c>
      <c r="N1811" s="25" t="n">
        <v>297161</v>
      </c>
      <c r="O1811" s="25" t="n">
        <v>21123.8</v>
      </c>
      <c r="P1811" s="25" t="n">
        <v>5044176</v>
      </c>
      <c r="Q1811" s="25" t="n">
        <v>1520000</v>
      </c>
      <c r="R1811" s="25" t="n">
        <v>11731</v>
      </c>
      <c r="S1811" s="25" t="n">
        <v>18.388</v>
      </c>
      <c r="T1811" s="25" t="n">
        <v>171.38</v>
      </c>
      <c r="U1811" s="25" t="n">
        <v>11</v>
      </c>
      <c r="V1811" s="25" t="n">
        <v>95.8</v>
      </c>
      <c r="W1811" s="25" t="n">
        <v>120.18394</v>
      </c>
      <c r="X1811" s="25" t="n">
        <v>4</v>
      </c>
      <c r="Y1811" s="25" t="n">
        <v>3.19659662246704</v>
      </c>
      <c r="Z1811" s="25" t="n">
        <v>82.2349624633789</v>
      </c>
      <c r="AA1811" s="25" t="n">
        <v>340095</v>
      </c>
      <c r="AB1811" s="26" t="n">
        <v>26.62</v>
      </c>
      <c r="AC1811" s="27" t="n">
        <v>0</v>
      </c>
      <c r="AD1811" s="28" t="n">
        <v>12.1</v>
      </c>
      <c r="AE1811" s="28" t="n">
        <v>41.1</v>
      </c>
      <c r="AF1811" s="27"/>
      <c r="AG1811" s="29" t="n">
        <f aca="false">6753.47943187+0.36116788*I1811+0.01252571*N1811-22.85359542*V1811+0.00407811*AA1811-0.00067349*E1811</f>
        <v>9517.40743885112</v>
      </c>
      <c r="AH1811" s="29" t="n">
        <f aca="false">A1811*'Simple Linear Regression'!$B$18+'Simple Linear Regression'!$B$17</f>
        <v>9429.33346880695</v>
      </c>
      <c r="AI1811" s="29" t="n">
        <f aca="false">7491.3971+0.0137554*N1811-0.00058829*E1811-34.3283*V1811+0.30565*L1811+54.6031*M1811</f>
        <v>9240.4748994</v>
      </c>
      <c r="AJ1811" s="29" t="n">
        <f aca="false">7491.3971-0.00058829*E1811+0.30565*L1811+54.6031*M1811+0.0137554*N1811-34.3283*V1811</f>
        <v>9240.4748994</v>
      </c>
      <c r="AK1811" s="30" t="n">
        <f aca="false">11611.58410651-152.38769329*I1085+0.00324611*N1085-2.92151591*V1085-0.00770426*AA1085-0.00077781*E1085</f>
        <v>8979.71007773204</v>
      </c>
      <c r="AL1811" s="29" t="n">
        <f aca="false">2192.59+2373.87*I1811+0.0316653*N1811-15.7623*V1811+0.00202406*AA1811-0.000740146*E1811-0.00963493*(I1811*N1811)</f>
        <v>9079.73856602748</v>
      </c>
      <c r="AM1811" s="30" t="n">
        <f aca="false">5205.907083+122.0638992*I1811+13.609808*(N1811/1000)-1.245906883*AD1811+0.7746840854*AE1811-134.2474226*AC1811-1547.125689*IF(AND(B1811&gt;=DATE(2020,3,20),B1811&lt;=DATE(2020,6,26)),1,0)</f>
        <v>9648.30290181444</v>
      </c>
      <c r="AN1811" s="30" t="e">
        <f aca="false">IF(ISNUMBER(C1812),C1812,AN1812)-0.8328750492*(AD1813-AD1812)+3.274150872*(AE1813-AE1812)+0.7954612886*((IF(ISNUMBER(C1812),C1812,AN1812)-IF(ISNUMBER(C1811),C1811,AN1811))-(-0.8328750492*(AD1812-AD1811)+3.274150872*(AE1812-AE1811)))-1.394571582*AO1812+0.4181414112*AO1811</f>
        <v>#VALUE!</v>
      </c>
      <c r="AP1811" s="35" t="n">
        <f aca="false">AQ1811+AR1810+'ARIMAX(1,1,1) Model'!$C$19*(AR1810-AR1809)+'ARIMAX(1,1,1) Model'!$C$20*AS1810</f>
        <v>9049.26449003808</v>
      </c>
      <c r="AQ1811" s="31" t="n">
        <f aca="false">'ARIMAX(1,1,1) Model'!$C$6*I1811+'ARIMAX(1,1,1) Model'!$C$7*N1811/1000+'ARIMAX(1,1,1) Model'!$C$8*AD1811+'ARIMAX(1,1,1) Model'!$C$9*AE1811+'ARIMAX(1,1,1) Model'!$C$10*AC1811+'ARIMAX(1,1,1) Model'!$C$11*IF(AND(B1811&gt;='ARIMAX(1,1,1) Model'!$C$25,B1811&lt;='ARIMAX(1,1,1) Model'!$C$26),1,0)+'ARIMAX(1,1,1) Model'!$C$12*E1811/1000+'ARIMAX(1,1,1) Model'!$C$13*V1811+'ARIMAX(1,1,1) Model'!$C$14*A1811+'ARIMAX(1,1,1) Model'!$C$15*SIN(2*PI()*A1811/'ARIMAX(1,1,1) Model'!$C$24)+'ARIMAX(1,1,1) Model'!$C$16*COS(2*PI()*A1811/'ARIMAX(1,1,1) Model'!$C$24)+'ARIMAX(1,1,1) Model'!$C$17*SIN(4*PI()*A1811/'ARIMAX(1,1,1) Model'!$C$24)+'ARIMAX(1,1,1) Model'!$C$18*COS(4*PI()*A1811/'ARIMAX(1,1,1) Model'!$C$24)</f>
        <v>3051.66836403996</v>
      </c>
      <c r="AR1811" s="31" t="n">
        <f aca="false">IF(ISNUMBER(C1811),C1811,AP1811)-AQ1811</f>
        <v>5997.59612599812</v>
      </c>
      <c r="AS1811" s="31" t="n">
        <f aca="false">IF(ISNUMBER(C1811),C1811-AP1811,0)</f>
        <v>0</v>
      </c>
      <c r="AT1811" s="32" t="n">
        <f aca="false">AT1810+1</f>
        <v>41</v>
      </c>
      <c r="AU1811" s="33" t="n">
        <f aca="false">(1+'ARIMAX(1,1,1) Model'!$C$19)*AU1810-'ARIMAX(1,1,1) Model'!$C$19*AU1809</f>
        <v>0.110714697771265</v>
      </c>
      <c r="AV1811" s="33" t="n">
        <f aca="false">AV1810+AU1811^2</f>
        <v>1.51918560910423</v>
      </c>
      <c r="AW1811" s="31" t="n">
        <f aca="false">AP1811-'ARIMAX(1,1,1) Model'!$C$27*SQRT('ARIMAX(1,1,1) Model'!$C$21*AV1811)</f>
        <v>8389.0142291919</v>
      </c>
      <c r="AX1811" s="31" t="n">
        <f aca="false">AP1811+'ARIMAX(1,1,1) Model'!$C$27*SQRT('ARIMAX(1,1,1) Model'!$C$21*AV1811)</f>
        <v>9709.51475088427</v>
      </c>
    </row>
    <row r="1812" customFormat="false" ht="15.75" hidden="false" customHeight="true" outlineLevel="0" collapsed="false">
      <c r="A1812" s="23" t="n">
        <v>1811</v>
      </c>
      <c r="B1812" s="24" t="n">
        <v>45947</v>
      </c>
      <c r="C1812" s="23"/>
      <c r="D1812" s="25" t="n">
        <v>6652.634</v>
      </c>
      <c r="E1812" s="25" t="n">
        <v>222000</v>
      </c>
      <c r="F1812" s="25" t="n">
        <v>2691416.28571429</v>
      </c>
      <c r="G1812" s="25" t="n">
        <v>58.7975</v>
      </c>
      <c r="H1812" s="25" t="n">
        <v>62.358</v>
      </c>
      <c r="I1812" s="25" t="n">
        <v>3.061</v>
      </c>
      <c r="J1812" s="25" t="n">
        <v>30485.729</v>
      </c>
      <c r="K1812" s="25" t="n">
        <v>657256</v>
      </c>
      <c r="L1812" s="25" t="n">
        <v>538</v>
      </c>
      <c r="M1812" s="25" t="n">
        <v>16.985</v>
      </c>
      <c r="N1812" s="25" t="n">
        <v>295928</v>
      </c>
      <c r="O1812" s="25" t="n">
        <v>21123.8</v>
      </c>
      <c r="P1812" s="25" t="n">
        <v>5044176</v>
      </c>
      <c r="Q1812" s="25" t="n">
        <v>1520000</v>
      </c>
      <c r="R1812" s="25" t="n">
        <v>11731</v>
      </c>
      <c r="S1812" s="25" t="n">
        <v>18.388</v>
      </c>
      <c r="T1812" s="25" t="n">
        <v>171.38</v>
      </c>
      <c r="U1812" s="25" t="n">
        <v>11</v>
      </c>
      <c r="V1812" s="25" t="n">
        <v>95.8</v>
      </c>
      <c r="W1812" s="25" t="n">
        <v>120.74874</v>
      </c>
      <c r="X1812" s="25" t="n">
        <v>4</v>
      </c>
      <c r="Y1812" s="25" t="n">
        <v>3.37714695930481</v>
      </c>
      <c r="Z1812" s="25" t="n">
        <v>82.2349624633789</v>
      </c>
      <c r="AA1812" s="25" t="n">
        <v>340095</v>
      </c>
      <c r="AB1812" s="26" t="n">
        <v>26.62</v>
      </c>
      <c r="AC1812" s="27" t="n">
        <v>0</v>
      </c>
      <c r="AD1812" s="28" t="n">
        <v>24.8</v>
      </c>
      <c r="AE1812" s="28" t="n">
        <v>21.8</v>
      </c>
      <c r="AF1812" s="27"/>
      <c r="AG1812" s="29" t="n">
        <f aca="false">6753.47943187+0.36116788*I1812+0.01252571*N1812-22.85359542*V1812+0.00407811*AA1812-0.00067349*E1812</f>
        <v>9509.34887484468</v>
      </c>
      <c r="AH1812" s="29" t="n">
        <f aca="false">A1812*'Simple Linear Regression'!$B$18+'Simple Linear Regression'!$B$17</f>
        <v>9430.18650589086</v>
      </c>
      <c r="AI1812" s="29" t="n">
        <f aca="false">7491.3971+0.0137554*N1812-0.00058829*E1812-34.3283*V1812+0.30565*L1812+54.6031*M1812</f>
        <v>9234.6269447</v>
      </c>
      <c r="AJ1812" s="29" t="n">
        <f aca="false">7491.3971-0.00058829*E1812+0.30565*L1812+54.6031*M1812+0.0137554*N1812-34.3283*V1812</f>
        <v>9234.6269447</v>
      </c>
      <c r="AK1812" s="30" t="n">
        <f aca="false">11611.58410651-152.38769329*I1086+0.00324611*N1086-2.92151591*V1086-0.00770426*AA1086-0.00077781*E1086</f>
        <v>8924.94554037256</v>
      </c>
      <c r="AL1812" s="29" t="n">
        <f aca="false">2192.59+2373.87*I1812+0.0316653*N1812-15.7623*V1812+0.00202406*AA1812-0.000740146*E1812-0.00963493*(I1812*N1812)</f>
        <v>9116.02422751256</v>
      </c>
      <c r="AM1812" s="30" t="n">
        <f aca="false">5205.907083+122.0638992*I1812+13.609808*(N1812/1000)-1.245906883*AD1812+0.7746840854*AE1812-134.2474226*AC1812-1547.125689*IF(AND(B1812&gt;=DATE(2020,3,20),B1812&lt;=DATE(2020,6,26)),1,0)</f>
        <v>9593.05756263852</v>
      </c>
      <c r="AN1812" s="30" t="e">
        <f aca="false">IF(ISNUMBER(C1813),C1813,AN1813)-0.8328750492*(AD1814-AD1813)+3.274150872*(AE1814-AE1813)+0.7954612886*((IF(ISNUMBER(C1813),C1813,AN1813)-IF(ISNUMBER(C1812),C1812,AN1812))-(-0.8328750492*(AD1813-AD1812)+3.274150872*(AE1813-AE1812)))-1.394571582*AO1813+0.4181414112*AO1812</f>
        <v>#VALUE!</v>
      </c>
      <c r="AP1812" s="35" t="n">
        <f aca="false">AQ1812+AR1811+'ARIMAX(1,1,1) Model'!$C$19*(AR1811-AR1810)+'ARIMAX(1,1,1) Model'!$C$20*AS1811</f>
        <v>9017.67036866249</v>
      </c>
      <c r="AQ1812" s="31" t="n">
        <f aca="false">'ARIMAX(1,1,1) Model'!$C$6*I1812+'ARIMAX(1,1,1) Model'!$C$7*N1812/1000+'ARIMAX(1,1,1) Model'!$C$8*AD1812+'ARIMAX(1,1,1) Model'!$C$9*AE1812+'ARIMAX(1,1,1) Model'!$C$10*AC1812+'ARIMAX(1,1,1) Model'!$C$11*IF(AND(B1812&gt;='ARIMAX(1,1,1) Model'!$C$25,B1812&lt;='ARIMAX(1,1,1) Model'!$C$26),1,0)+'ARIMAX(1,1,1) Model'!$C$12*E1812/1000+'ARIMAX(1,1,1) Model'!$C$13*V1812+'ARIMAX(1,1,1) Model'!$C$14*A1812+'ARIMAX(1,1,1) Model'!$C$15*SIN(2*PI()*A1812/'ARIMAX(1,1,1) Model'!$C$24)+'ARIMAX(1,1,1) Model'!$C$16*COS(2*PI()*A1812/'ARIMAX(1,1,1) Model'!$C$24)+'ARIMAX(1,1,1) Model'!$C$17*SIN(4*PI()*A1812/'ARIMAX(1,1,1) Model'!$C$24)+'ARIMAX(1,1,1) Model'!$C$18*COS(4*PI()*A1812/'ARIMAX(1,1,1) Model'!$C$24)</f>
        <v>3020.07424266437</v>
      </c>
      <c r="AR1812" s="31" t="n">
        <f aca="false">IF(ISNUMBER(C1812),C1812,AP1812)-AQ1812</f>
        <v>5997.59612599812</v>
      </c>
      <c r="AS1812" s="31" t="n">
        <f aca="false">IF(ISNUMBER(C1812),C1812-AP1812,0)</f>
        <v>0</v>
      </c>
      <c r="AT1812" s="32" t="n">
        <f aca="false">AT1811+1</f>
        <v>42</v>
      </c>
      <c r="AU1812" s="33" t="n">
        <f aca="false">(1+'ARIMAX(1,1,1) Model'!$C$19)*AU1811-'ARIMAX(1,1,1) Model'!$C$19*AU1810</f>
        <v>0.110714697771265</v>
      </c>
      <c r="AV1812" s="33" t="n">
        <f aca="false">AV1811+AU1812^2</f>
        <v>1.53144335340682</v>
      </c>
      <c r="AW1812" s="31" t="n">
        <f aca="false">AP1812-'ARIMAX(1,1,1) Model'!$C$27*SQRT('ARIMAX(1,1,1) Model'!$C$21*AV1812)</f>
        <v>8354.76180222741</v>
      </c>
      <c r="AX1812" s="31" t="n">
        <f aca="false">AP1812+'ARIMAX(1,1,1) Model'!$C$27*SQRT('ARIMAX(1,1,1) Model'!$C$21*AV1812)</f>
        <v>9680.57893509758</v>
      </c>
    </row>
    <row r="1813" customFormat="false" ht="15.75" hidden="false" customHeight="true" outlineLevel="0" collapsed="false">
      <c r="A1813" s="23" t="n">
        <v>1812</v>
      </c>
      <c r="B1813" s="24" t="n">
        <v>45954</v>
      </c>
      <c r="C1813" s="23"/>
      <c r="D1813" s="25" t="n">
        <v>6740.002</v>
      </c>
      <c r="E1813" s="25" t="n">
        <v>231000</v>
      </c>
      <c r="F1813" s="25" t="n">
        <v>2575098</v>
      </c>
      <c r="G1813" s="25" t="n">
        <v>60.202</v>
      </c>
      <c r="H1813" s="25" t="n">
        <v>63.222</v>
      </c>
      <c r="I1813" s="25" t="n">
        <v>3.019</v>
      </c>
      <c r="J1813" s="25" t="n">
        <v>30485.729</v>
      </c>
      <c r="K1813" s="25" t="n">
        <v>657256</v>
      </c>
      <c r="L1813" s="25" t="n">
        <v>538</v>
      </c>
      <c r="M1813" s="25" t="n">
        <v>16.985</v>
      </c>
      <c r="N1813" s="25" t="n">
        <v>295928</v>
      </c>
      <c r="O1813" s="25" t="n">
        <v>21123.8</v>
      </c>
      <c r="P1813" s="25" t="n">
        <v>5044176</v>
      </c>
      <c r="Q1813" s="25" t="n">
        <v>1520000</v>
      </c>
      <c r="R1813" s="25" t="n">
        <v>11731</v>
      </c>
      <c r="S1813" s="25" t="n">
        <v>18.388</v>
      </c>
      <c r="T1813" s="25" t="n">
        <v>171.38</v>
      </c>
      <c r="U1813" s="25" t="n">
        <v>11</v>
      </c>
      <c r="V1813" s="25" t="n">
        <v>95.8</v>
      </c>
      <c r="W1813" s="25" t="n">
        <v>120.85475</v>
      </c>
      <c r="X1813" s="25" t="n">
        <v>4</v>
      </c>
      <c r="Y1813" s="25" t="n">
        <v>3.37714695930481</v>
      </c>
      <c r="Z1813" s="25" t="n">
        <v>82.2349624633789</v>
      </c>
      <c r="AA1813" s="25" t="n">
        <v>340095</v>
      </c>
      <c r="AB1813" s="26" t="n">
        <v>26.62</v>
      </c>
      <c r="AC1813" s="27" t="n">
        <v>0</v>
      </c>
      <c r="AD1813" s="28" t="n">
        <v>40.6</v>
      </c>
      <c r="AE1813" s="28" t="n">
        <v>20.1</v>
      </c>
      <c r="AF1813" s="27"/>
      <c r="AG1813" s="29" t="n">
        <f aca="false">6753.47943187+0.36116788*I1813+0.01252571*N1813-22.85359542*V1813+0.00407811*AA1813-0.00067349*E1813</f>
        <v>9503.27229579372</v>
      </c>
      <c r="AH1813" s="29" t="n">
        <f aca="false">A1813*'Simple Linear Regression'!$B$18+'Simple Linear Regression'!$B$17</f>
        <v>9431.03954297476</v>
      </c>
      <c r="AI1813" s="29" t="n">
        <f aca="false">7491.3971+0.0137554*N1813-0.00058829*E1813-34.3283*V1813+0.30565*L1813+54.6031*M1813</f>
        <v>9229.3323347</v>
      </c>
      <c r="AJ1813" s="29" t="n">
        <f aca="false">7491.3971-0.00058829*E1813+0.30565*L1813+54.6031*M1813+0.0137554*N1813-34.3283*V1813</f>
        <v>9229.3323347</v>
      </c>
      <c r="AK1813" s="30" t="n">
        <f aca="false">11611.58410651-152.38769329*I1087+0.00324611*N1087-2.92151591*V1087-0.00770426*AA1087-0.00077781*E1087</f>
        <v>8933.75228351628</v>
      </c>
      <c r="AL1813" s="29" t="n">
        <f aca="false">2192.59+2373.87*I1813+0.0316653*N1813-15.7623*V1813+0.00202406*AA1813-0.000740146*E1813-0.00963493*(I1813*N1813)</f>
        <v>9129.41268724424</v>
      </c>
      <c r="AM1813" s="30" t="n">
        <f aca="false">5205.907083+122.0638992*I1813+13.609808*(N1813/1000)-1.245906883*AD1813+0.7746840854*AE1813-134.2474226*AC1813-1547.125689*IF(AND(B1813&gt;=DATE(2020,3,20),B1813&lt;=DATE(2020,6,26)),1,0)</f>
        <v>9566.92858717554</v>
      </c>
      <c r="AN1813" s="30" t="e">
        <f aca="false">IF(ISNUMBER(C1814),C1814,AN1814)-0.8328750492*(AD1815-AD1814)+3.274150872*(AE1815-AE1814)+0.7954612886*((IF(ISNUMBER(C1814),C1814,AN1814)-IF(ISNUMBER(C1813),C1813,AN1813))-(-0.8328750492*(AD1814-AD1813)+3.274150872*(AE1814-AE1813)))-1.394571582*AO1814+0.4181414112*AO1813</f>
        <v>#VALUE!</v>
      </c>
      <c r="AP1813" s="35" t="n">
        <f aca="false">AQ1813+AR1812+'ARIMAX(1,1,1) Model'!$C$19*(AR1812-AR1811)+'ARIMAX(1,1,1) Model'!$C$20*AS1812</f>
        <v>9020.87881288321</v>
      </c>
      <c r="AQ1813" s="31" t="n">
        <f aca="false">'ARIMAX(1,1,1) Model'!$C$6*I1813+'ARIMAX(1,1,1) Model'!$C$7*N1813/1000+'ARIMAX(1,1,1) Model'!$C$8*AD1813+'ARIMAX(1,1,1) Model'!$C$9*AE1813+'ARIMAX(1,1,1) Model'!$C$10*AC1813+'ARIMAX(1,1,1) Model'!$C$11*IF(AND(B1813&gt;='ARIMAX(1,1,1) Model'!$C$25,B1813&lt;='ARIMAX(1,1,1) Model'!$C$26),1,0)+'ARIMAX(1,1,1) Model'!$C$12*E1813/1000+'ARIMAX(1,1,1) Model'!$C$13*V1813+'ARIMAX(1,1,1) Model'!$C$14*A1813+'ARIMAX(1,1,1) Model'!$C$15*SIN(2*PI()*A1813/'ARIMAX(1,1,1) Model'!$C$24)+'ARIMAX(1,1,1) Model'!$C$16*COS(2*PI()*A1813/'ARIMAX(1,1,1) Model'!$C$24)+'ARIMAX(1,1,1) Model'!$C$17*SIN(4*PI()*A1813/'ARIMAX(1,1,1) Model'!$C$24)+'ARIMAX(1,1,1) Model'!$C$18*COS(4*PI()*A1813/'ARIMAX(1,1,1) Model'!$C$24)</f>
        <v>3023.28268688508</v>
      </c>
      <c r="AR1813" s="31" t="n">
        <f aca="false">IF(ISNUMBER(C1813),C1813,AP1813)-AQ1813</f>
        <v>5997.59612599812</v>
      </c>
      <c r="AS1813" s="31" t="n">
        <f aca="false">IF(ISNUMBER(C1813),C1813-AP1813,0)</f>
        <v>0</v>
      </c>
      <c r="AT1813" s="32" t="n">
        <f aca="false">AT1812+1</f>
        <v>43</v>
      </c>
      <c r="AU1813" s="33" t="n">
        <f aca="false">(1+'ARIMAX(1,1,1) Model'!$C$19)*AU1812-'ARIMAX(1,1,1) Model'!$C$19*AU1811</f>
        <v>0.110714697771265</v>
      </c>
      <c r="AV1813" s="33" t="n">
        <f aca="false">AV1812+AU1813^2</f>
        <v>1.5437010977094</v>
      </c>
      <c r="AW1813" s="31" t="n">
        <f aca="false">AP1813-'ARIMAX(1,1,1) Model'!$C$27*SQRT('ARIMAX(1,1,1) Model'!$C$21*AV1813)</f>
        <v>8355.32255834226</v>
      </c>
      <c r="AX1813" s="31" t="n">
        <f aca="false">AP1813+'ARIMAX(1,1,1) Model'!$C$27*SQRT('ARIMAX(1,1,1) Model'!$C$21*AV1813)</f>
        <v>9686.43506742416</v>
      </c>
    </row>
    <row r="1814" customFormat="false" ht="15.75" hidden="false" customHeight="true" outlineLevel="0" collapsed="false">
      <c r="A1814" s="23" t="n">
        <v>1813</v>
      </c>
      <c r="B1814" s="24" t="n">
        <v>45961</v>
      </c>
      <c r="C1814" s="23"/>
      <c r="D1814" s="25" t="n">
        <v>6863.836</v>
      </c>
      <c r="E1814" s="25" t="n">
        <v>221000</v>
      </c>
      <c r="F1814" s="25" t="n">
        <v>2352587.57142857</v>
      </c>
      <c r="G1814" s="25" t="n">
        <v>61.494</v>
      </c>
      <c r="H1814" s="25" t="n">
        <v>65.022</v>
      </c>
      <c r="I1814" s="25" t="n">
        <v>3.035</v>
      </c>
      <c r="J1814" s="25" t="n">
        <v>30485.729</v>
      </c>
      <c r="K1814" s="25" t="n">
        <v>657256</v>
      </c>
      <c r="L1814" s="25" t="n">
        <v>538</v>
      </c>
      <c r="M1814" s="25" t="n">
        <v>16.985</v>
      </c>
      <c r="N1814" s="25" t="n">
        <v>295928</v>
      </c>
      <c r="O1814" s="25" t="n">
        <v>21123.8</v>
      </c>
      <c r="P1814" s="25" t="n">
        <v>5044176</v>
      </c>
      <c r="Q1814" s="25" t="n">
        <v>1520000</v>
      </c>
      <c r="R1814" s="25" t="n">
        <v>11731</v>
      </c>
      <c r="S1814" s="25" t="n">
        <v>18.388</v>
      </c>
      <c r="T1814" s="25" t="n">
        <v>171.38</v>
      </c>
      <c r="U1814" s="25" t="n">
        <v>11</v>
      </c>
      <c r="V1814" s="25" t="n">
        <v>95.8</v>
      </c>
      <c r="W1814" s="25" t="n">
        <v>120.85876</v>
      </c>
      <c r="X1814" s="25" t="n">
        <v>4</v>
      </c>
      <c r="Y1814" s="25" t="n">
        <v>3.37714695930481</v>
      </c>
      <c r="Z1814" s="25" t="n">
        <v>82.2349624633789</v>
      </c>
      <c r="AA1814" s="25" t="n">
        <v>340095</v>
      </c>
      <c r="AB1814" s="26" t="n">
        <v>26.62</v>
      </c>
      <c r="AC1814" s="27" t="n">
        <v>0</v>
      </c>
      <c r="AD1814" s="28" t="n">
        <v>66.7</v>
      </c>
      <c r="AE1814" s="28" t="n">
        <v>9.4</v>
      </c>
      <c r="AF1814" s="27"/>
      <c r="AG1814" s="29" t="n">
        <f aca="false">6753.47943187+0.36116788*I1814+0.01252571*N1814-22.85359542*V1814+0.00407811*AA1814-0.00067349*E1814</f>
        <v>9510.0129744798</v>
      </c>
      <c r="AH1814" s="29" t="n">
        <f aca="false">A1814*'Simple Linear Regression'!$B$18+'Simple Linear Regression'!$B$17</f>
        <v>9431.89258005867</v>
      </c>
      <c r="AI1814" s="29" t="n">
        <f aca="false">7491.3971+0.0137554*N1814-0.00058829*E1814-34.3283*V1814+0.30565*L1814+54.6031*M1814</f>
        <v>9235.2152347</v>
      </c>
      <c r="AJ1814" s="29" t="n">
        <f aca="false">7491.3971-0.00058829*E1814+0.30565*L1814+54.6031*M1814+0.0137554*N1814-34.3283*V1814</f>
        <v>9235.2152347</v>
      </c>
      <c r="AK1814" s="30" t="n">
        <f aca="false">11611.58410651-152.38769329*I1088+0.00324611*N1088-2.92151591*V1088-0.00770426*AA1088-0.00077781*E1088</f>
        <v>8933.71421280697</v>
      </c>
      <c r="AL1814" s="29" t="n">
        <f aca="false">2192.59+2373.87*I1814+0.0316653*N1814-15.7623*V1814+0.00202406*AA1814-0.000740146*E1814-0.00963493*(I1814*N1814)</f>
        <v>9129.1761382036</v>
      </c>
      <c r="AM1814" s="30" t="n">
        <f aca="false">5205.907083+122.0638992*I1814+13.609808*(N1814/1000)-1.245906883*AD1814+0.7746840854*AE1814-134.2474226*AC1814-1547.125689*IF(AND(B1814&gt;=DATE(2020,3,20),B1814&lt;=DATE(2020,6,26)),1,0)</f>
        <v>9528.07432020266</v>
      </c>
      <c r="AN1814" s="30" t="e">
        <f aca="false">IF(ISNUMBER(C1815),C1815,AN1815)-0.8328750492*(AD1816-AD1815)+3.274150872*(AE1816-AE1815)+0.7954612886*((IF(ISNUMBER(C1815),C1815,AN1815)-IF(ISNUMBER(C1814),C1814,AN1814))-(-0.8328750492*(AD1815-AD1814)+3.274150872*(AE1815-AE1814)))-1.394571582*AO1815+0.4181414112*AO1814</f>
        <v>#VALUE!</v>
      </c>
      <c r="AP1814" s="35" t="n">
        <f aca="false">AQ1814+AR1813+'ARIMAX(1,1,1) Model'!$C$19*(AR1813-AR1812)+'ARIMAX(1,1,1) Model'!$C$20*AS1813</f>
        <v>9000.43205541324</v>
      </c>
      <c r="AQ1814" s="31" t="n">
        <f aca="false">'ARIMAX(1,1,1) Model'!$C$6*I1814+'ARIMAX(1,1,1) Model'!$C$7*N1814/1000+'ARIMAX(1,1,1) Model'!$C$8*AD1814+'ARIMAX(1,1,1) Model'!$C$9*AE1814+'ARIMAX(1,1,1) Model'!$C$10*AC1814+'ARIMAX(1,1,1) Model'!$C$11*IF(AND(B1814&gt;='ARIMAX(1,1,1) Model'!$C$25,B1814&lt;='ARIMAX(1,1,1) Model'!$C$26),1,0)+'ARIMAX(1,1,1) Model'!$C$12*E1814/1000+'ARIMAX(1,1,1) Model'!$C$13*V1814+'ARIMAX(1,1,1) Model'!$C$14*A1814+'ARIMAX(1,1,1) Model'!$C$15*SIN(2*PI()*A1814/'ARIMAX(1,1,1) Model'!$C$24)+'ARIMAX(1,1,1) Model'!$C$16*COS(2*PI()*A1814/'ARIMAX(1,1,1) Model'!$C$24)+'ARIMAX(1,1,1) Model'!$C$17*SIN(4*PI()*A1814/'ARIMAX(1,1,1) Model'!$C$24)+'ARIMAX(1,1,1) Model'!$C$18*COS(4*PI()*A1814/'ARIMAX(1,1,1) Model'!$C$24)</f>
        <v>3002.83592941511</v>
      </c>
      <c r="AR1814" s="31" t="n">
        <f aca="false">IF(ISNUMBER(C1814),C1814,AP1814)-AQ1814</f>
        <v>5997.59612599812</v>
      </c>
      <c r="AS1814" s="31" t="n">
        <f aca="false">IF(ISNUMBER(C1814),C1814-AP1814,0)</f>
        <v>0</v>
      </c>
      <c r="AT1814" s="32" t="n">
        <f aca="false">AT1813+1</f>
        <v>44</v>
      </c>
      <c r="AU1814" s="33" t="n">
        <f aca="false">(1+'ARIMAX(1,1,1) Model'!$C$19)*AU1813-'ARIMAX(1,1,1) Model'!$C$19*AU1812</f>
        <v>0.110714697771265</v>
      </c>
      <c r="AV1814" s="33" t="n">
        <f aca="false">AV1813+AU1814^2</f>
        <v>1.55595884201198</v>
      </c>
      <c r="AW1814" s="31" t="n">
        <f aca="false">AP1814-'ARIMAX(1,1,1) Model'!$C$27*SQRT('ARIMAX(1,1,1) Model'!$C$21*AV1814)</f>
        <v>8332.23860403546</v>
      </c>
      <c r="AX1814" s="31" t="n">
        <f aca="false">AP1814+'ARIMAX(1,1,1) Model'!$C$27*SQRT('ARIMAX(1,1,1) Model'!$C$21*AV1814)</f>
        <v>9668.62550679101</v>
      </c>
    </row>
    <row r="1815" customFormat="false" ht="15.75" hidden="false" customHeight="true" outlineLevel="0" collapsed="false">
      <c r="A1815" s="23" t="n">
        <v>1814</v>
      </c>
      <c r="B1815" s="24" t="n">
        <v>45968</v>
      </c>
      <c r="C1815" s="23"/>
      <c r="D1815" s="25" t="n">
        <v>6773.786</v>
      </c>
      <c r="E1815" s="25" t="n">
        <v>228000</v>
      </c>
      <c r="F1815" s="25" t="n">
        <v>2389783.71428571</v>
      </c>
      <c r="G1815" s="25" t="n">
        <v>60.87</v>
      </c>
      <c r="H1815" s="25" t="n">
        <v>64.3</v>
      </c>
      <c r="I1815" s="25" t="n">
        <v>3.019</v>
      </c>
      <c r="J1815" s="25" t="n">
        <v>31098.027</v>
      </c>
      <c r="K1815" s="25" t="n">
        <v>657256</v>
      </c>
      <c r="L1815" s="25" t="n">
        <v>542</v>
      </c>
      <c r="M1815" s="25" t="n">
        <v>16.985</v>
      </c>
      <c r="N1815" s="25" t="n">
        <v>295928</v>
      </c>
      <c r="O1815" s="25" t="n">
        <v>21202.4</v>
      </c>
      <c r="P1815" s="25" t="n">
        <v>5044176</v>
      </c>
      <c r="Q1815" s="25" t="n">
        <v>1520000</v>
      </c>
      <c r="R1815" s="25" t="n">
        <v>11731</v>
      </c>
      <c r="S1815" s="25" t="n">
        <v>18.388</v>
      </c>
      <c r="T1815" s="25" t="n">
        <v>172.752</v>
      </c>
      <c r="U1815" s="25" t="n">
        <v>11</v>
      </c>
      <c r="V1815" s="25" t="n">
        <v>95.4</v>
      </c>
      <c r="W1815" s="25" t="n">
        <v>120.92704</v>
      </c>
      <c r="X1815" s="25" t="n">
        <v>4</v>
      </c>
      <c r="Y1815" s="25" t="n">
        <v>3.37714695930481</v>
      </c>
      <c r="Z1815" s="25" t="n">
        <v>82.2349624633789</v>
      </c>
      <c r="AA1815" s="25" t="n">
        <v>340095</v>
      </c>
      <c r="AB1815" s="26" t="n">
        <v>24.91</v>
      </c>
      <c r="AC1815" s="27" t="n">
        <v>0</v>
      </c>
      <c r="AD1815" s="28" t="n">
        <v>67.1</v>
      </c>
      <c r="AE1815" s="28" t="n">
        <v>2.4</v>
      </c>
      <c r="AF1815" s="27"/>
      <c r="AG1815" s="29" t="n">
        <f aca="false">6753.47943187+0.36116788*I1815+0.01252571*N1815-22.85359542*V1815+0.00407811*AA1815-0.00067349*E1815</f>
        <v>9514.43420396172</v>
      </c>
      <c r="AH1815" s="29" t="n">
        <f aca="false">A1815*'Simple Linear Regression'!$B$18+'Simple Linear Regression'!$B$17</f>
        <v>9432.74561714257</v>
      </c>
      <c r="AI1815" s="29" t="n">
        <f aca="false">7491.3971+0.0137554*N1815-0.00058829*E1815-34.3283*V1815+0.30565*L1815+54.6031*M1815</f>
        <v>9246.0511247</v>
      </c>
      <c r="AJ1815" s="29" t="n">
        <f aca="false">7491.3971-0.00058829*E1815+0.30565*L1815+54.6031*M1815+0.0137554*N1815-34.3283*V1815</f>
        <v>9246.0511247</v>
      </c>
      <c r="AK1815" s="30" t="n">
        <f aca="false">11611.58410651-152.38769329*I1089+0.00324611*N1089-2.92151591*V1089-0.00770426*AA1089-0.00077781*E1089</f>
        <v>8948.7573290489</v>
      </c>
      <c r="AL1815" s="29" t="n">
        <f aca="false">2192.59+2373.87*I1815+0.0316653*N1815-15.7623*V1815+0.00202406*AA1815-0.000740146*E1815-0.00963493*(I1815*N1815)</f>
        <v>9137.93804524424</v>
      </c>
      <c r="AM1815" s="30" t="n">
        <f aca="false">5205.907083+122.0638992*I1815+13.609808*(N1815/1000)-1.245906883*AD1815+0.7746840854*AE1815-134.2474226*AC1815-1547.125689*IF(AND(B1815&gt;=DATE(2020,3,20),B1815&lt;=DATE(2020,6,26)),1,0)</f>
        <v>9520.20014646446</v>
      </c>
      <c r="AN1815" s="30" t="e">
        <f aca="false">IF(ISNUMBER(C1816),C1816,AN1816)-0.8328750492*(AD1817-AD1816)+3.274150872*(AE1817-AE1816)+0.7954612886*((IF(ISNUMBER(C1816),C1816,AN1816)-IF(ISNUMBER(C1815),C1815,AN1815))-(-0.8328750492*(AD1816-AD1815)+3.274150872*(AE1816-AE1815)))-1.394571582*AO1816+0.4181414112*AO1815</f>
        <v>#VALUE!</v>
      </c>
      <c r="AP1815" s="35" t="n">
        <f aca="false">AQ1815+AR1814+'ARIMAX(1,1,1) Model'!$C$19*(AR1814-AR1813)+'ARIMAX(1,1,1) Model'!$C$20*AS1814</f>
        <v>8959.76633311623</v>
      </c>
      <c r="AQ1815" s="31" t="n">
        <f aca="false">'ARIMAX(1,1,1) Model'!$C$6*I1815+'ARIMAX(1,1,1) Model'!$C$7*N1815/1000+'ARIMAX(1,1,1) Model'!$C$8*AD1815+'ARIMAX(1,1,1) Model'!$C$9*AE1815+'ARIMAX(1,1,1) Model'!$C$10*AC1815+'ARIMAX(1,1,1) Model'!$C$11*IF(AND(B1815&gt;='ARIMAX(1,1,1) Model'!$C$25,B1815&lt;='ARIMAX(1,1,1) Model'!$C$26),1,0)+'ARIMAX(1,1,1) Model'!$C$12*E1815/1000+'ARIMAX(1,1,1) Model'!$C$13*V1815+'ARIMAX(1,1,1) Model'!$C$14*A1815+'ARIMAX(1,1,1) Model'!$C$15*SIN(2*PI()*A1815/'ARIMAX(1,1,1) Model'!$C$24)+'ARIMAX(1,1,1) Model'!$C$16*COS(2*PI()*A1815/'ARIMAX(1,1,1) Model'!$C$24)+'ARIMAX(1,1,1) Model'!$C$17*SIN(4*PI()*A1815/'ARIMAX(1,1,1) Model'!$C$24)+'ARIMAX(1,1,1) Model'!$C$18*COS(4*PI()*A1815/'ARIMAX(1,1,1) Model'!$C$24)</f>
        <v>2962.1702071181</v>
      </c>
      <c r="AR1815" s="31" t="n">
        <f aca="false">IF(ISNUMBER(C1815),C1815,AP1815)-AQ1815</f>
        <v>5997.59612599812</v>
      </c>
      <c r="AS1815" s="31" t="n">
        <f aca="false">IF(ISNUMBER(C1815),C1815-AP1815,0)</f>
        <v>0</v>
      </c>
      <c r="AT1815" s="32" t="n">
        <f aca="false">AT1814+1</f>
        <v>45</v>
      </c>
      <c r="AU1815" s="33" t="n">
        <f aca="false">(1+'ARIMAX(1,1,1) Model'!$C$19)*AU1814-'ARIMAX(1,1,1) Model'!$C$19*AU1813</f>
        <v>0.110714697771265</v>
      </c>
      <c r="AV1815" s="33" t="n">
        <f aca="false">AV1814+AU1815^2</f>
        <v>1.56821658631456</v>
      </c>
      <c r="AW1815" s="31" t="n">
        <f aca="false">AP1815-'ARIMAX(1,1,1) Model'!$C$27*SQRT('ARIMAX(1,1,1) Model'!$C$21*AV1815)</f>
        <v>8288.94605243763</v>
      </c>
      <c r="AX1815" s="31" t="n">
        <f aca="false">AP1815+'ARIMAX(1,1,1) Model'!$C$27*SQRT('ARIMAX(1,1,1) Model'!$C$21*AV1815)</f>
        <v>9630.58661379482</v>
      </c>
    </row>
    <row r="1816" customFormat="false" ht="15.75" hidden="false" customHeight="true" outlineLevel="0" collapsed="false">
      <c r="A1816" s="23" t="n">
        <v>1815</v>
      </c>
      <c r="B1816" s="24" t="n">
        <v>45975</v>
      </c>
      <c r="C1816" s="23"/>
      <c r="D1816" s="25" t="n">
        <v>6800.312</v>
      </c>
      <c r="E1816" s="25" t="n">
        <v>228000</v>
      </c>
      <c r="F1816" s="25" t="n">
        <v>2305982.85714286</v>
      </c>
      <c r="G1816" s="25" t="n">
        <v>60.1625</v>
      </c>
      <c r="H1816" s="25" t="n">
        <v>62.868</v>
      </c>
      <c r="I1816" s="25" t="n">
        <v>3.056</v>
      </c>
      <c r="J1816" s="25" t="n">
        <v>31098.027</v>
      </c>
      <c r="K1816" s="25" t="n">
        <v>659577</v>
      </c>
      <c r="L1816" s="25" t="n">
        <v>542</v>
      </c>
      <c r="M1816" s="25" t="n">
        <v>16.985</v>
      </c>
      <c r="N1816" s="25" t="n">
        <v>295928</v>
      </c>
      <c r="O1816" s="25" t="n">
        <v>21202.4</v>
      </c>
      <c r="P1816" s="25" t="n">
        <v>5044176</v>
      </c>
      <c r="Q1816" s="25" t="n">
        <v>1520000</v>
      </c>
      <c r="R1816" s="25" t="n">
        <v>11731</v>
      </c>
      <c r="S1816" s="25" t="n">
        <v>18.388</v>
      </c>
      <c r="T1816" s="25" t="n">
        <v>172.752</v>
      </c>
      <c r="U1816" s="25" t="n">
        <v>11</v>
      </c>
      <c r="V1816" s="25" t="n">
        <v>95.4</v>
      </c>
      <c r="W1816" s="25" t="n">
        <v>121.64186</v>
      </c>
      <c r="X1816" s="25" t="n">
        <v>4</v>
      </c>
      <c r="Y1816" s="25" t="n">
        <v>3.37714695930481</v>
      </c>
      <c r="Z1816" s="25" t="n">
        <v>82.2349624633789</v>
      </c>
      <c r="AA1816" s="25" t="n">
        <v>340095</v>
      </c>
      <c r="AB1816" s="26" t="n">
        <v>24.91</v>
      </c>
      <c r="AC1816" s="27" t="n">
        <v>0</v>
      </c>
      <c r="AD1816" s="28" t="n">
        <v>89.9</v>
      </c>
      <c r="AE1816" s="28" t="n">
        <v>7.3</v>
      </c>
      <c r="AF1816" s="27"/>
      <c r="AG1816" s="29" t="n">
        <f aca="false">6753.47943187+0.36116788*I1816+0.01252571*N1816-22.85359542*V1816+0.00407811*AA1816-0.00067349*E1816</f>
        <v>9514.44756717328</v>
      </c>
      <c r="AH1816" s="29" t="n">
        <f aca="false">A1816*'Simple Linear Regression'!$B$18+'Simple Linear Regression'!$B$17</f>
        <v>9433.59865422648</v>
      </c>
      <c r="AI1816" s="29" t="n">
        <f aca="false">7491.3971+0.0137554*N1816-0.00058829*E1816-34.3283*V1816+0.30565*L1816+54.6031*M1816</f>
        <v>9246.0511247</v>
      </c>
      <c r="AJ1816" s="29" t="n">
        <f aca="false">7491.3971-0.00058829*E1816+0.30565*L1816+54.6031*M1816+0.0137554*N1816-34.3283*V1816</f>
        <v>9246.0511247</v>
      </c>
      <c r="AK1816" s="30" t="n">
        <f aca="false">11611.58410651-152.38769329*I1090+0.00324611*N1090-2.92151591*V1090-0.00770426*AA1090-0.00077781*E1090</f>
        <v>8996.09997666206</v>
      </c>
      <c r="AL1816" s="29" t="n">
        <f aca="false">2192.59+2373.87*I1816+0.0316653*N1816-15.7623*V1816+0.00202406*AA1816-0.000740146*E1816-0.00963493*(I1816*N1816)</f>
        <v>9120.27514933776</v>
      </c>
      <c r="AM1816" s="30" t="n">
        <f aca="false">5205.907083+122.0638992*I1816+13.609808*(N1816/1000)-1.245906883*AD1816+0.7746840854*AE1816-134.2474226*AC1816-1547.125689*IF(AND(B1816&gt;=DATE(2020,3,20),B1816&lt;=DATE(2020,6,26)),1,0)</f>
        <v>9500.10578582092</v>
      </c>
      <c r="AN1816" s="30" t="e">
        <f aca="false">IF(ISNUMBER(C1817),C1817,AN1817)-0.8328750492*(AD1818-AD1817)+3.274150872*(AE1818-AE1817)+0.7954612886*((IF(ISNUMBER(C1817),C1817,AN1817)-IF(ISNUMBER(C1816),C1816,AN1816))-(-0.8328750492*(AD1817-AD1816)+3.274150872*(AE1817-AE1816)))-1.394571582*AO1817+0.4181414112*AO1816</f>
        <v>#VALUE!</v>
      </c>
      <c r="AP1816" s="35" t="n">
        <f aca="false">AQ1816+AR1815+'ARIMAX(1,1,1) Model'!$C$19*(AR1815-AR1814)+'ARIMAX(1,1,1) Model'!$C$20*AS1815</f>
        <v>8964.20624652256</v>
      </c>
      <c r="AQ1816" s="31" t="n">
        <f aca="false">'ARIMAX(1,1,1) Model'!$C$6*I1816+'ARIMAX(1,1,1) Model'!$C$7*N1816/1000+'ARIMAX(1,1,1) Model'!$C$8*AD1816+'ARIMAX(1,1,1) Model'!$C$9*AE1816+'ARIMAX(1,1,1) Model'!$C$10*AC1816+'ARIMAX(1,1,1) Model'!$C$11*IF(AND(B1816&gt;='ARIMAX(1,1,1) Model'!$C$25,B1816&lt;='ARIMAX(1,1,1) Model'!$C$26),1,0)+'ARIMAX(1,1,1) Model'!$C$12*E1816/1000+'ARIMAX(1,1,1) Model'!$C$13*V1816+'ARIMAX(1,1,1) Model'!$C$14*A1816+'ARIMAX(1,1,1) Model'!$C$15*SIN(2*PI()*A1816/'ARIMAX(1,1,1) Model'!$C$24)+'ARIMAX(1,1,1) Model'!$C$16*COS(2*PI()*A1816/'ARIMAX(1,1,1) Model'!$C$24)+'ARIMAX(1,1,1) Model'!$C$17*SIN(4*PI()*A1816/'ARIMAX(1,1,1) Model'!$C$24)+'ARIMAX(1,1,1) Model'!$C$18*COS(4*PI()*A1816/'ARIMAX(1,1,1) Model'!$C$24)</f>
        <v>2966.61012052444</v>
      </c>
      <c r="AR1816" s="31" t="n">
        <f aca="false">IF(ISNUMBER(C1816),C1816,AP1816)-AQ1816</f>
        <v>5997.59612599812</v>
      </c>
      <c r="AS1816" s="31" t="n">
        <f aca="false">IF(ISNUMBER(C1816),C1816-AP1816,0)</f>
        <v>0</v>
      </c>
      <c r="AT1816" s="32" t="n">
        <f aca="false">AT1815+1</f>
        <v>46</v>
      </c>
      <c r="AU1816" s="33" t="n">
        <f aca="false">(1+'ARIMAX(1,1,1) Model'!$C$19)*AU1815-'ARIMAX(1,1,1) Model'!$C$19*AU1814</f>
        <v>0.110714697771265</v>
      </c>
      <c r="AV1816" s="33" t="n">
        <f aca="false">AV1815+AU1816^2</f>
        <v>1.58047433061715</v>
      </c>
      <c r="AW1816" s="31" t="n">
        <f aca="false">AP1816-'ARIMAX(1,1,1) Model'!$C$27*SQRT('ARIMAX(1,1,1) Model'!$C$21*AV1816)</f>
        <v>8290.76938275933</v>
      </c>
      <c r="AX1816" s="31" t="n">
        <f aca="false">AP1816+'ARIMAX(1,1,1) Model'!$C$27*SQRT('ARIMAX(1,1,1) Model'!$C$21*AV1816)</f>
        <v>9637.6431102858</v>
      </c>
    </row>
    <row r="1817" customFormat="false" ht="15.75" hidden="false" customHeight="true" outlineLevel="0" collapsed="false">
      <c r="A1817" s="23" t="n">
        <v>1816</v>
      </c>
      <c r="B1817" s="24" t="n">
        <v>45982</v>
      </c>
      <c r="C1817" s="23"/>
      <c r="D1817" s="25" t="n">
        <v>6614.728</v>
      </c>
      <c r="E1817" s="25" t="n">
        <v>222000</v>
      </c>
      <c r="F1817" s="25" t="n">
        <v>2290295</v>
      </c>
      <c r="G1817" s="25" t="n">
        <v>60.274</v>
      </c>
      <c r="H1817" s="25" t="n">
        <v>63.644</v>
      </c>
      <c r="I1817" s="25" t="n">
        <v>3.062</v>
      </c>
      <c r="J1817" s="25" t="n">
        <v>31098.027</v>
      </c>
      <c r="K1817" s="25" t="n">
        <v>659577</v>
      </c>
      <c r="L1817" s="25" t="n">
        <v>542</v>
      </c>
      <c r="M1817" s="25" t="n">
        <v>15.845</v>
      </c>
      <c r="N1817" s="25" t="n">
        <v>279611</v>
      </c>
      <c r="O1817" s="25" t="n">
        <v>21202.4</v>
      </c>
      <c r="P1817" s="25" t="n">
        <v>5044176</v>
      </c>
      <c r="Q1817" s="25" t="n">
        <v>1520000</v>
      </c>
      <c r="R1817" s="25" t="n">
        <v>11731</v>
      </c>
      <c r="S1817" s="25" t="n">
        <v>18.585</v>
      </c>
      <c r="T1817" s="25" t="n">
        <v>172.752</v>
      </c>
      <c r="U1817" s="25" t="n">
        <v>11</v>
      </c>
      <c r="V1817" s="25" t="n">
        <v>95.4</v>
      </c>
      <c r="W1817" s="25" t="n">
        <v>121.020825</v>
      </c>
      <c r="X1817" s="25" t="n">
        <v>4</v>
      </c>
      <c r="Y1817" s="25" t="n">
        <v>3.23530840873718</v>
      </c>
      <c r="Z1817" s="25" t="n">
        <v>82.2349624633789</v>
      </c>
      <c r="AA1817" s="25" t="n">
        <v>340095</v>
      </c>
      <c r="AB1817" s="26" t="n">
        <v>24.91</v>
      </c>
      <c r="AC1817" s="27" t="n">
        <v>0</v>
      </c>
      <c r="AD1817" s="28" t="n">
        <v>82.5</v>
      </c>
      <c r="AE1817" s="28" t="n">
        <v>12.9</v>
      </c>
      <c r="AF1817" s="27"/>
      <c r="AG1817" s="29" t="n">
        <f aca="false">6753.47943187+0.36116788*I1817+0.01252571*N1817-22.85359542*V1817+0.00407811*AA1817-0.00067349*E1817</f>
        <v>9314.10866411056</v>
      </c>
      <c r="AH1817" s="29" t="n">
        <f aca="false">A1817*'Simple Linear Regression'!$B$18+'Simple Linear Regression'!$B$17</f>
        <v>9434.45169131038</v>
      </c>
      <c r="AI1817" s="29" t="n">
        <f aca="false">7491.3971+0.0137554*N1817-0.00058829*E1817-34.3283*V1817+0.30565*L1817+54.6031*M1817</f>
        <v>8962.8864689</v>
      </c>
      <c r="AJ1817" s="29" t="n">
        <f aca="false">7491.3971-0.00058829*E1817+0.30565*L1817+54.6031*M1817+0.0137554*N1817-34.3283*V1817</f>
        <v>8962.8864689</v>
      </c>
      <c r="AK1817" s="30" t="n">
        <f aca="false">11611.58410651-152.38769329*I1091+0.00324611*N1091-2.92151591*V1091-0.00770426*AA1091-0.00077781*E1091</f>
        <v>9004.78607517959</v>
      </c>
      <c r="AL1817" s="29" t="n">
        <f aca="false">2192.59+2373.87*I1817+0.0316653*N1817-15.7623*V1817+0.00202406*AA1817-0.000740146*E1817-0.00963493*(I1817*N1817)</f>
        <v>9086.55574575174</v>
      </c>
      <c r="AM1817" s="30" t="n">
        <f aca="false">5205.907083+122.0638992*I1817+13.609808*(N1817/1000)-1.245906883*AD1817+0.7746840854*AE1817-134.2474226*AC1817-1547.125689*IF(AND(B1817&gt;=DATE(2020,3,20),B1817&lt;=DATE(2020,6,26)),1,0)</f>
        <v>9292.32487389256</v>
      </c>
      <c r="AN1817" s="30" t="e">
        <f aca="false">IF(ISNUMBER(C1818),C1818,AN1818)-0.8328750492*(AD1819-AD1818)+3.274150872*(AE1819-AE1818)+0.7954612886*((IF(ISNUMBER(C1818),C1818,AN1818)-IF(ISNUMBER(C1817),C1817,AN1817))-(-0.8328750492*(AD1818-AD1817)+3.274150872*(AE1818-AE1817)))-1.394571582*AO1818+0.4181414112*AO1817</f>
        <v>#VALUE!</v>
      </c>
      <c r="AP1817" s="35" t="n">
        <f aca="false">AQ1817+AR1816+'ARIMAX(1,1,1) Model'!$C$19*(AR1816-AR1815)+'ARIMAX(1,1,1) Model'!$C$20*AS1816</f>
        <v>8944.98057852425</v>
      </c>
      <c r="AQ1817" s="31" t="n">
        <f aca="false">'ARIMAX(1,1,1) Model'!$C$6*I1817+'ARIMAX(1,1,1) Model'!$C$7*N1817/1000+'ARIMAX(1,1,1) Model'!$C$8*AD1817+'ARIMAX(1,1,1) Model'!$C$9*AE1817+'ARIMAX(1,1,1) Model'!$C$10*AC1817+'ARIMAX(1,1,1) Model'!$C$11*IF(AND(B1817&gt;='ARIMAX(1,1,1) Model'!$C$25,B1817&lt;='ARIMAX(1,1,1) Model'!$C$26),1,0)+'ARIMAX(1,1,1) Model'!$C$12*E1817/1000+'ARIMAX(1,1,1) Model'!$C$13*V1817+'ARIMAX(1,1,1) Model'!$C$14*A1817+'ARIMAX(1,1,1) Model'!$C$15*SIN(2*PI()*A1817/'ARIMAX(1,1,1) Model'!$C$24)+'ARIMAX(1,1,1) Model'!$C$16*COS(2*PI()*A1817/'ARIMAX(1,1,1) Model'!$C$24)+'ARIMAX(1,1,1) Model'!$C$17*SIN(4*PI()*A1817/'ARIMAX(1,1,1) Model'!$C$24)+'ARIMAX(1,1,1) Model'!$C$18*COS(4*PI()*A1817/'ARIMAX(1,1,1) Model'!$C$24)</f>
        <v>2947.38445252613</v>
      </c>
      <c r="AR1817" s="31" t="n">
        <f aca="false">IF(ISNUMBER(C1817),C1817,AP1817)-AQ1817</f>
        <v>5997.59612599812</v>
      </c>
      <c r="AS1817" s="31" t="n">
        <f aca="false">IF(ISNUMBER(C1817),C1817-AP1817,0)</f>
        <v>0</v>
      </c>
      <c r="AT1817" s="32" t="n">
        <f aca="false">AT1816+1</f>
        <v>47</v>
      </c>
      <c r="AU1817" s="33" t="n">
        <f aca="false">(1+'ARIMAX(1,1,1) Model'!$C$19)*AU1816-'ARIMAX(1,1,1) Model'!$C$19*AU1815</f>
        <v>0.110714697771265</v>
      </c>
      <c r="AV1817" s="33" t="n">
        <f aca="false">AV1816+AU1817^2</f>
        <v>1.59273207491973</v>
      </c>
      <c r="AW1817" s="31" t="n">
        <f aca="false">AP1817-'ARIMAX(1,1,1) Model'!$C$27*SQRT('ARIMAX(1,1,1) Model'!$C$21*AV1817)</f>
        <v>8268.93725892052</v>
      </c>
      <c r="AX1817" s="31" t="n">
        <f aca="false">AP1817+'ARIMAX(1,1,1) Model'!$C$27*SQRT('ARIMAX(1,1,1) Model'!$C$21*AV1817)</f>
        <v>9621.02389812798</v>
      </c>
    </row>
    <row r="1818" customFormat="false" ht="15.75" hidden="false" customHeight="true" outlineLevel="0" collapsed="false">
      <c r="A1818" s="23" t="n">
        <v>1817</v>
      </c>
      <c r="B1818" s="24" t="n">
        <v>45989</v>
      </c>
      <c r="C1818" s="23"/>
      <c r="D1818" s="25" t="n">
        <v>6783.175</v>
      </c>
      <c r="E1818" s="25" t="n">
        <v>218000</v>
      </c>
      <c r="F1818" s="25" t="n">
        <v>2434730</v>
      </c>
      <c r="G1818" s="25" t="n">
        <v>58.6875</v>
      </c>
      <c r="H1818" s="25" t="n">
        <v>64.376</v>
      </c>
      <c r="I1818" s="25" t="n">
        <v>3.061</v>
      </c>
      <c r="J1818" s="25" t="n">
        <v>31098.027</v>
      </c>
      <c r="K1818" s="25" t="n">
        <v>659577</v>
      </c>
      <c r="L1818" s="25" t="n">
        <v>542</v>
      </c>
      <c r="M1818" s="25" t="n">
        <v>15.845</v>
      </c>
      <c r="N1818" s="25" t="n">
        <v>279611</v>
      </c>
      <c r="O1818" s="25" t="n">
        <v>21202.4</v>
      </c>
      <c r="P1818" s="25" t="n">
        <v>5044176</v>
      </c>
      <c r="Q1818" s="25" t="n">
        <v>1520000</v>
      </c>
      <c r="R1818" s="25" t="n">
        <v>11731</v>
      </c>
      <c r="S1818" s="25" t="n">
        <v>18.585</v>
      </c>
      <c r="T1818" s="25" t="n">
        <v>172.752</v>
      </c>
      <c r="U1818" s="25" t="n">
        <v>11</v>
      </c>
      <c r="V1818" s="25" t="n">
        <v>95.4</v>
      </c>
      <c r="W1818" s="25" t="n">
        <v>121.47586</v>
      </c>
      <c r="X1818" s="25" t="n">
        <v>4</v>
      </c>
      <c r="Y1818" s="25" t="n">
        <v>3.23530840873718</v>
      </c>
      <c r="Z1818" s="25" t="n">
        <v>82.2349624633789</v>
      </c>
      <c r="AA1818" s="25" t="n">
        <v>340095</v>
      </c>
      <c r="AB1818" s="26" t="n">
        <v>24.91</v>
      </c>
      <c r="AC1818" s="27" t="n">
        <v>1</v>
      </c>
      <c r="AD1818" s="28" t="n">
        <v>97</v>
      </c>
      <c r="AE1818" s="28" t="n">
        <v>4.8</v>
      </c>
      <c r="AF1818" s="27"/>
      <c r="AG1818" s="29" t="n">
        <f aca="false">6753.47943187+0.36116788*I1818+0.01252571*N1818-22.85359542*V1818+0.00407811*AA1818-0.00067349*E1818</f>
        <v>9316.80226294268</v>
      </c>
      <c r="AH1818" s="29" t="n">
        <f aca="false">A1818*'Simple Linear Regression'!$B$18+'Simple Linear Regression'!$B$17</f>
        <v>9435.30472839428</v>
      </c>
      <c r="AI1818" s="29" t="n">
        <f aca="false">7491.3971+0.0137554*N1818-0.00058829*E1818-34.3283*V1818+0.30565*L1818+54.6031*M1818</f>
        <v>8965.2396289</v>
      </c>
      <c r="AJ1818" s="29" t="n">
        <f aca="false">7491.3971-0.00058829*E1818+0.30565*L1818+54.6031*M1818+0.0137554*N1818-34.3283*V1818</f>
        <v>8965.2396289</v>
      </c>
      <c r="AK1818" s="30" t="n">
        <f aca="false">11611.58410651-152.38769329*I1092+0.00324611*N1092-2.92151591*V1092-0.00770426*AA1092-0.00077781*E1092</f>
        <v>8986.36625207418</v>
      </c>
      <c r="AL1818" s="29" t="n">
        <f aca="false">2192.59+2373.87*I1818+0.0316653*N1818-15.7623*V1818+0.00202406*AA1818-0.000740146*E1818-0.00963493*(I1818*N1818)</f>
        <v>9089.83649216397</v>
      </c>
      <c r="AM1818" s="30" t="n">
        <f aca="false">5205.907083+122.0638992*I1818+13.609808*(N1818/1000)-1.245906883*AD1818+0.7746840854*AE1818-134.2474226*AC1818-1547.125689*IF(AND(B1818&gt;=DATE(2020,3,20),B1818&lt;=DATE(2020,6,26)),1,0)</f>
        <v>9133.61479649812</v>
      </c>
      <c r="AN1818" s="30" t="e">
        <f aca="false">IF(ISNUMBER(C1819),C1819,AN1819)-0.8328750492*(AD1820-AD1819)+3.274150872*(AE1820-AE1819)+0.7954612886*((IF(ISNUMBER(C1819),C1819,AN1819)-IF(ISNUMBER(C1818),C1818,AN1818))-(-0.8328750492*(AD1819-AD1818)+3.274150872*(AE1819-AE1818)))-1.394571582*AO1819+0.4181414112*AO1818</f>
        <v>#VALUE!</v>
      </c>
      <c r="AP1818" s="35" t="n">
        <f aca="false">AQ1818+AR1817+'ARIMAX(1,1,1) Model'!$C$19*(AR1817-AR1816)+'ARIMAX(1,1,1) Model'!$C$20*AS1817</f>
        <v>8798.65097286847</v>
      </c>
      <c r="AQ1818" s="31" t="n">
        <f aca="false">'ARIMAX(1,1,1) Model'!$C$6*I1818+'ARIMAX(1,1,1) Model'!$C$7*N1818/1000+'ARIMAX(1,1,1) Model'!$C$8*AD1818+'ARIMAX(1,1,1) Model'!$C$9*AE1818+'ARIMAX(1,1,1) Model'!$C$10*AC1818+'ARIMAX(1,1,1) Model'!$C$11*IF(AND(B1818&gt;='ARIMAX(1,1,1) Model'!$C$25,B1818&lt;='ARIMAX(1,1,1) Model'!$C$26),1,0)+'ARIMAX(1,1,1) Model'!$C$12*E1818/1000+'ARIMAX(1,1,1) Model'!$C$13*V1818+'ARIMAX(1,1,1) Model'!$C$14*A1818+'ARIMAX(1,1,1) Model'!$C$15*SIN(2*PI()*A1818/'ARIMAX(1,1,1) Model'!$C$24)+'ARIMAX(1,1,1) Model'!$C$16*COS(2*PI()*A1818/'ARIMAX(1,1,1) Model'!$C$24)+'ARIMAX(1,1,1) Model'!$C$17*SIN(4*PI()*A1818/'ARIMAX(1,1,1) Model'!$C$24)+'ARIMAX(1,1,1) Model'!$C$18*COS(4*PI()*A1818/'ARIMAX(1,1,1) Model'!$C$24)</f>
        <v>2801.05484687035</v>
      </c>
      <c r="AR1818" s="31" t="n">
        <f aca="false">IF(ISNUMBER(C1818),C1818,AP1818)-AQ1818</f>
        <v>5997.59612599812</v>
      </c>
      <c r="AS1818" s="31" t="n">
        <f aca="false">IF(ISNUMBER(C1818),C1818-AP1818,0)</f>
        <v>0</v>
      </c>
      <c r="AT1818" s="32" t="n">
        <f aca="false">AT1817+1</f>
        <v>48</v>
      </c>
      <c r="AU1818" s="33" t="n">
        <f aca="false">(1+'ARIMAX(1,1,1) Model'!$C$19)*AU1817-'ARIMAX(1,1,1) Model'!$C$19*AU1816</f>
        <v>0.110714697771265</v>
      </c>
      <c r="AV1818" s="33" t="n">
        <f aca="false">AV1817+AU1818^2</f>
        <v>1.60498981922231</v>
      </c>
      <c r="AW1818" s="31" t="n">
        <f aca="false">AP1818-'ARIMAX(1,1,1) Model'!$C$27*SQRT('ARIMAX(1,1,1) Model'!$C$21*AV1818)</f>
        <v>8120.01120798109</v>
      </c>
      <c r="AX1818" s="31" t="n">
        <f aca="false">AP1818+'ARIMAX(1,1,1) Model'!$C$27*SQRT('ARIMAX(1,1,1) Model'!$C$21*AV1818)</f>
        <v>9477.29073775585</v>
      </c>
    </row>
    <row r="1819" customFormat="false" ht="15.75" hidden="false" customHeight="true" outlineLevel="0" collapsed="false">
      <c r="A1819" s="23" t="n">
        <v>1818</v>
      </c>
      <c r="B1819" s="24" t="n">
        <v>45996</v>
      </c>
      <c r="C1819" s="23"/>
      <c r="D1819" s="25" t="n">
        <v>6843.848</v>
      </c>
      <c r="E1819" s="25" t="n">
        <v>216000</v>
      </c>
      <c r="F1819" s="25" t="n">
        <v>2568321.28571429</v>
      </c>
      <c r="G1819" s="25" t="n">
        <v>59.484</v>
      </c>
      <c r="H1819" s="25" t="n">
        <v>63.982</v>
      </c>
      <c r="I1819" s="25" t="n">
        <v>2.985</v>
      </c>
      <c r="J1819" s="25" t="n">
        <v>31098.027</v>
      </c>
      <c r="K1819" s="25" t="n">
        <v>659577</v>
      </c>
      <c r="L1819" s="25" t="n">
        <v>542</v>
      </c>
      <c r="M1819" s="25" t="n">
        <v>15.845</v>
      </c>
      <c r="N1819" s="25" t="n">
        <v>279611</v>
      </c>
      <c r="O1819" s="25" t="n">
        <v>21202.4</v>
      </c>
      <c r="P1819" s="25" t="n">
        <v>5044176</v>
      </c>
      <c r="Q1819" s="25" t="n">
        <v>1520000</v>
      </c>
      <c r="R1819" s="25" t="n">
        <v>11731</v>
      </c>
      <c r="S1819" s="25" t="n">
        <v>18.585</v>
      </c>
      <c r="T1819" s="25" t="n">
        <v>172.752</v>
      </c>
      <c r="U1819" s="25" t="n">
        <v>11</v>
      </c>
      <c r="V1819" s="25" t="n">
        <v>93.2</v>
      </c>
      <c r="W1819" s="25" t="n">
        <v>121.46175</v>
      </c>
      <c r="X1819" s="25" t="n">
        <v>4</v>
      </c>
      <c r="Y1819" s="25" t="n">
        <v>3.23530840873718</v>
      </c>
      <c r="Z1819" s="25" t="n">
        <v>82.2349624633789</v>
      </c>
      <c r="AA1819" s="25" t="n">
        <v>340095</v>
      </c>
      <c r="AB1819" s="26" t="n">
        <v>24.91</v>
      </c>
      <c r="AC1819" s="27" t="n">
        <v>0</v>
      </c>
      <c r="AD1819" s="28" t="n">
        <v>173.4</v>
      </c>
      <c r="AE1819" s="28" t="n">
        <v>0.4</v>
      </c>
      <c r="AF1819" s="27"/>
      <c r="AG1819" s="29" t="n">
        <f aca="false">6753.47943187+0.36116788*I1819+0.01252571*N1819-22.85359542*V1819+0.00407811*AA1819-0.00067349*E1819</f>
        <v>9368.3997041078</v>
      </c>
      <c r="AH1819" s="29" t="n">
        <f aca="false">A1819*'Simple Linear Regression'!$B$18+'Simple Linear Regression'!$B$17</f>
        <v>9436.15776547819</v>
      </c>
      <c r="AI1819" s="29" t="n">
        <f aca="false">7491.3971+0.0137554*N1819-0.00058829*E1819-34.3283*V1819+0.30565*L1819+54.6031*M1819</f>
        <v>9041.9384689</v>
      </c>
      <c r="AJ1819" s="29" t="n">
        <f aca="false">7491.3971-0.00058829*E1819+0.30565*L1819+54.6031*M1819+0.0137554*N1819-34.3283*V1819</f>
        <v>9041.9384689</v>
      </c>
      <c r="AK1819" s="30" t="n">
        <f aca="false">11611.58410651-152.38769329*I1093+0.00324611*N1093-2.92151591*V1093-0.00770426*AA1093-0.00077781*E1093</f>
        <v>8998.99821710729</v>
      </c>
      <c r="AL1819" s="29" t="n">
        <f aca="false">2192.59+2373.87*I1819+0.0316653*N1819-15.7623*V1819+0.00202406*AA1819-0.000740146*E1819-0.00963493*(I1819*N1819)</f>
        <v>9150.32618749345</v>
      </c>
      <c r="AM1819" s="30" t="n">
        <f aca="false">5205.907083+122.0638992*I1819+13.609808*(N1819/1000)-1.245906883*AD1819+0.7746840854*AE1819-134.2474226*AC1819-1547.125689*IF(AND(B1819&gt;=DATE(2020,3,20),B1819&lt;=DATE(2020,6,26)),1,0)</f>
        <v>9159.98946692196</v>
      </c>
      <c r="AN1819" s="30" t="e">
        <f aca="false">IF(ISNUMBER(C1820),C1820,AN1820)-0.8328750492*(AD1821-AD1820)+3.274150872*(AE1821-AE1820)+0.7954612886*((IF(ISNUMBER(C1820),C1820,AN1820)-IF(ISNUMBER(C1819),C1819,AN1819))-(-0.8328750492*(AD1820-AD1819)+3.274150872*(AE1820-AE1819)))-1.394571582*AO1820+0.4181414112*AO1819</f>
        <v>#VALUE!</v>
      </c>
      <c r="AP1819" s="35" t="n">
        <f aca="false">AQ1819+AR1818+'ARIMAX(1,1,1) Model'!$C$19*(AR1818-AR1817)+'ARIMAX(1,1,1) Model'!$C$20*AS1818</f>
        <v>8900.31535776246</v>
      </c>
      <c r="AQ1819" s="31" t="n">
        <f aca="false">'ARIMAX(1,1,1) Model'!$C$6*I1819+'ARIMAX(1,1,1) Model'!$C$7*N1819/1000+'ARIMAX(1,1,1) Model'!$C$8*AD1819+'ARIMAX(1,1,1) Model'!$C$9*AE1819+'ARIMAX(1,1,1) Model'!$C$10*AC1819+'ARIMAX(1,1,1) Model'!$C$11*IF(AND(B1819&gt;='ARIMAX(1,1,1) Model'!$C$25,B1819&lt;='ARIMAX(1,1,1) Model'!$C$26),1,0)+'ARIMAX(1,1,1) Model'!$C$12*E1819/1000+'ARIMAX(1,1,1) Model'!$C$13*V1819+'ARIMAX(1,1,1) Model'!$C$14*A1819+'ARIMAX(1,1,1) Model'!$C$15*SIN(2*PI()*A1819/'ARIMAX(1,1,1) Model'!$C$24)+'ARIMAX(1,1,1) Model'!$C$16*COS(2*PI()*A1819/'ARIMAX(1,1,1) Model'!$C$24)+'ARIMAX(1,1,1) Model'!$C$17*SIN(4*PI()*A1819/'ARIMAX(1,1,1) Model'!$C$24)+'ARIMAX(1,1,1) Model'!$C$18*COS(4*PI()*A1819/'ARIMAX(1,1,1) Model'!$C$24)</f>
        <v>2902.71923176433</v>
      </c>
      <c r="AR1819" s="31" t="n">
        <f aca="false">IF(ISNUMBER(C1819),C1819,AP1819)-AQ1819</f>
        <v>5997.59612599812</v>
      </c>
      <c r="AS1819" s="31" t="n">
        <f aca="false">IF(ISNUMBER(C1819),C1819-AP1819,0)</f>
        <v>0</v>
      </c>
      <c r="AT1819" s="32" t="n">
        <f aca="false">AT1818+1</f>
        <v>49</v>
      </c>
      <c r="AU1819" s="33" t="n">
        <f aca="false">(1+'ARIMAX(1,1,1) Model'!$C$19)*AU1818-'ARIMAX(1,1,1) Model'!$C$19*AU1817</f>
        <v>0.110714697771265</v>
      </c>
      <c r="AV1819" s="33" t="n">
        <f aca="false">AV1818+AU1819^2</f>
        <v>1.6172475635249</v>
      </c>
      <c r="AW1819" s="31" t="n">
        <f aca="false">AP1819-'ARIMAX(1,1,1) Model'!$C$27*SQRT('ARIMAX(1,1,1) Model'!$C$21*AV1819)</f>
        <v>8219.08904368471</v>
      </c>
      <c r="AX1819" s="31" t="n">
        <f aca="false">AP1819+'ARIMAX(1,1,1) Model'!$C$27*SQRT('ARIMAX(1,1,1) Model'!$C$21*AV1819)</f>
        <v>9581.54167184021</v>
      </c>
    </row>
    <row r="1820" customFormat="false" ht="15.75" hidden="false" customHeight="true" outlineLevel="0" collapsed="false">
      <c r="A1820" s="23" t="n">
        <v>1819</v>
      </c>
      <c r="B1820" s="24" t="n">
        <v>46003</v>
      </c>
      <c r="C1820" s="23"/>
      <c r="D1820" s="25" t="n">
        <v>6860.422</v>
      </c>
      <c r="E1820" s="25" t="n">
        <v>235000</v>
      </c>
      <c r="F1820" s="25" t="n">
        <v>2347313.14285714</v>
      </c>
      <c r="G1820" s="25" t="n">
        <v>58.296</v>
      </c>
      <c r="H1820" s="25" t="n">
        <v>62.604</v>
      </c>
      <c r="I1820" s="25" t="n">
        <v>2.94</v>
      </c>
      <c r="J1820" s="25" t="n">
        <v>31098.027</v>
      </c>
      <c r="K1820" s="25" t="n">
        <v>668354</v>
      </c>
      <c r="L1820" s="25" t="n">
        <v>548</v>
      </c>
      <c r="M1820" s="25" t="n">
        <v>15.845</v>
      </c>
      <c r="N1820" s="25" t="n">
        <v>279611</v>
      </c>
      <c r="O1820" s="25" t="n">
        <v>21288.1</v>
      </c>
      <c r="P1820" s="25" t="n">
        <v>5044176</v>
      </c>
      <c r="Q1820" s="25" t="n">
        <v>1520000</v>
      </c>
      <c r="R1820" s="25" t="n">
        <v>11731</v>
      </c>
      <c r="S1820" s="25" t="n">
        <v>18.585</v>
      </c>
      <c r="T1820" s="25" t="n">
        <v>172.752</v>
      </c>
      <c r="U1820" s="25" t="n">
        <v>11</v>
      </c>
      <c r="V1820" s="25" t="n">
        <v>93.2</v>
      </c>
      <c r="W1820" s="25" t="n">
        <v>120.84588</v>
      </c>
      <c r="X1820" s="25" t="n">
        <v>4</v>
      </c>
      <c r="Y1820" s="25" t="n">
        <v>3.23530840873718</v>
      </c>
      <c r="Z1820" s="25" t="n">
        <v>82.2349624633789</v>
      </c>
      <c r="AA1820" s="25" t="n">
        <v>340095</v>
      </c>
      <c r="AB1820" s="26" t="n">
        <v>25.41</v>
      </c>
      <c r="AC1820" s="27" t="n">
        <v>0</v>
      </c>
      <c r="AD1820" s="28" t="n">
        <v>157.1</v>
      </c>
      <c r="AE1820" s="28" t="n">
        <v>0</v>
      </c>
      <c r="AF1820" s="27"/>
      <c r="AG1820" s="29" t="n">
        <f aca="false">6753.47943187+0.36116788*I1820+0.01252571*N1820-22.85359542*V1820+0.00407811*AA1820-0.00067349*E1820</f>
        <v>9355.5871415532</v>
      </c>
      <c r="AH1820" s="29" t="n">
        <f aca="false">A1820*'Simple Linear Regression'!$B$18+'Simple Linear Regression'!$B$17</f>
        <v>9437.01080256209</v>
      </c>
      <c r="AI1820" s="29" t="n">
        <f aca="false">7491.3971+0.0137554*N1820-0.00058829*E1820-34.3283*V1820+0.30565*L1820+54.6031*M1820</f>
        <v>9032.5948589</v>
      </c>
      <c r="AJ1820" s="29" t="n">
        <f aca="false">7491.3971-0.00058829*E1820+0.30565*L1820+54.6031*M1820+0.0137554*N1820-34.3283*V1820</f>
        <v>9032.5948589</v>
      </c>
      <c r="AK1820" s="30" t="n">
        <f aca="false">11611.58410651-152.38769329*I1094+0.00324611*N1094-2.92151591*V1094-0.00770426*AA1094-0.00077781*E1094</f>
        <v>8974.68288856422</v>
      </c>
      <c r="AL1820" s="29" t="n">
        <f aca="false">2192.59+2373.87*I1820+0.0316653*N1820-15.7623*V1820+0.00202406*AA1820-0.000740146*E1820-0.00963493*(I1820*N1820)</f>
        <v>9150.6707220438</v>
      </c>
      <c r="AM1820" s="30" t="n">
        <f aca="false">5205.907083+122.0638992*I1820+13.609808*(N1820/1000)-1.245906883*AD1820+0.7746840854*AE1820-134.2474226*AC1820-1547.125689*IF(AND(B1820&gt;=DATE(2020,3,20),B1820&lt;=DATE(2020,6,26)),1,0)</f>
        <v>9174.4950000167</v>
      </c>
      <c r="AN1820" s="30" t="e">
        <f aca="false">IF(ISNUMBER(C1821),C1821,AN1821)-0.8328750492*(AD1822-AD1821)+3.274150872*(AE1822-AE1821)+0.7954612886*((IF(ISNUMBER(C1821),C1821,AN1821)-IF(ISNUMBER(C1820),C1820,AN1820))-(-0.8328750492*(AD1821-AD1820)+3.274150872*(AE1821-AE1820)))-1.394571582*AO1821+0.4181414112*AO1820</f>
        <v>#VALUE!</v>
      </c>
      <c r="AP1820" s="35" t="n">
        <f aca="false">AQ1820+AR1819+'ARIMAX(1,1,1) Model'!$C$19*(AR1819-AR1818)+'ARIMAX(1,1,1) Model'!$C$20*AS1819</f>
        <v>8855.479126255</v>
      </c>
      <c r="AQ1820" s="31" t="n">
        <f aca="false">'ARIMAX(1,1,1) Model'!$C$6*I1820+'ARIMAX(1,1,1) Model'!$C$7*N1820/1000+'ARIMAX(1,1,1) Model'!$C$8*AD1820+'ARIMAX(1,1,1) Model'!$C$9*AE1820+'ARIMAX(1,1,1) Model'!$C$10*AC1820+'ARIMAX(1,1,1) Model'!$C$11*IF(AND(B1820&gt;='ARIMAX(1,1,1) Model'!$C$25,B1820&lt;='ARIMAX(1,1,1) Model'!$C$26),1,0)+'ARIMAX(1,1,1) Model'!$C$12*E1820/1000+'ARIMAX(1,1,1) Model'!$C$13*V1820+'ARIMAX(1,1,1) Model'!$C$14*A1820+'ARIMAX(1,1,1) Model'!$C$15*SIN(2*PI()*A1820/'ARIMAX(1,1,1) Model'!$C$24)+'ARIMAX(1,1,1) Model'!$C$16*COS(2*PI()*A1820/'ARIMAX(1,1,1) Model'!$C$24)+'ARIMAX(1,1,1) Model'!$C$17*SIN(4*PI()*A1820/'ARIMAX(1,1,1) Model'!$C$24)+'ARIMAX(1,1,1) Model'!$C$18*COS(4*PI()*A1820/'ARIMAX(1,1,1) Model'!$C$24)</f>
        <v>2857.88300025687</v>
      </c>
      <c r="AR1820" s="31" t="n">
        <f aca="false">IF(ISNUMBER(C1820),C1820,AP1820)-AQ1820</f>
        <v>5997.59612599812</v>
      </c>
      <c r="AS1820" s="31" t="n">
        <f aca="false">IF(ISNUMBER(C1820),C1820-AP1820,0)</f>
        <v>0</v>
      </c>
      <c r="AT1820" s="32" t="n">
        <f aca="false">AT1819+1</f>
        <v>50</v>
      </c>
      <c r="AU1820" s="33" t="n">
        <f aca="false">(1+'ARIMAX(1,1,1) Model'!$C$19)*AU1819-'ARIMAX(1,1,1) Model'!$C$19*AU1818</f>
        <v>0.110714697771265</v>
      </c>
      <c r="AV1820" s="33" t="n">
        <f aca="false">AV1819+AU1820^2</f>
        <v>1.62950530782748</v>
      </c>
      <c r="AW1820" s="31" t="n">
        <f aca="false">AP1820-'ARIMAX(1,1,1) Model'!$C$27*SQRT('ARIMAX(1,1,1) Model'!$C$21*AV1820)</f>
        <v>8171.67604678144</v>
      </c>
      <c r="AX1820" s="31" t="n">
        <f aca="false">AP1820+'ARIMAX(1,1,1) Model'!$C$27*SQRT('ARIMAX(1,1,1) Model'!$C$21*AV1820)</f>
        <v>9539.28220572855</v>
      </c>
    </row>
    <row r="1821" customFormat="false" ht="15.75" hidden="false" customHeight="true" outlineLevel="0" collapsed="false">
      <c r="A1821" s="23" t="n">
        <v>1820</v>
      </c>
      <c r="B1821" s="24" t="n">
        <v>46010</v>
      </c>
      <c r="C1821" s="23"/>
      <c r="D1821" s="25" t="n">
        <v>6789.492</v>
      </c>
      <c r="E1821" s="25" t="n">
        <v>224000</v>
      </c>
      <c r="F1821" s="25" t="n">
        <v>2432695.14285714</v>
      </c>
      <c r="G1821" s="25" t="n">
        <v>56.3</v>
      </c>
      <c r="H1821" s="25" t="n">
        <v>60.826</v>
      </c>
      <c r="I1821" s="25" t="n">
        <v>2.895</v>
      </c>
      <c r="J1821" s="25" t="n">
        <v>31098.027</v>
      </c>
      <c r="K1821" s="25" t="n">
        <v>668354</v>
      </c>
      <c r="L1821" s="25" t="n">
        <v>548</v>
      </c>
      <c r="M1821" s="25" t="n">
        <v>16.006</v>
      </c>
      <c r="N1821" s="25" t="n">
        <v>291540</v>
      </c>
      <c r="O1821" s="25" t="n">
        <v>21288.1</v>
      </c>
      <c r="P1821" s="25" t="n">
        <v>5072660</v>
      </c>
      <c r="Q1821" s="25" t="n">
        <v>1520000</v>
      </c>
      <c r="R1821" s="25" t="n">
        <v>11731</v>
      </c>
      <c r="S1821" s="25" t="n">
        <v>18.585</v>
      </c>
      <c r="T1821" s="25" t="n">
        <v>172.752</v>
      </c>
      <c r="U1821" s="25" t="n">
        <v>11</v>
      </c>
      <c r="V1821" s="25" t="n">
        <v>93.2</v>
      </c>
      <c r="W1821" s="25" t="n">
        <v>120.45172</v>
      </c>
      <c r="X1821" s="25" t="n">
        <v>4</v>
      </c>
      <c r="Y1821" s="25" t="n">
        <v>3.19659662246704</v>
      </c>
      <c r="Z1821" s="25" t="n">
        <v>82.2349624633789</v>
      </c>
      <c r="AA1821" s="25" t="n">
        <v>340095</v>
      </c>
      <c r="AB1821" s="26" t="n">
        <v>25.41</v>
      </c>
      <c r="AC1821" s="27" t="n">
        <v>0</v>
      </c>
      <c r="AD1821" s="28" t="n">
        <v>169.6</v>
      </c>
      <c r="AE1821" s="28" t="n">
        <v>0.9</v>
      </c>
      <c r="AF1821" s="27"/>
      <c r="AG1821" s="29" t="n">
        <f aca="false">6753.47943187+0.36116788*I1821+0.01252571*N1821-22.85359542*V1821+0.00407811*AA1821-0.00067349*E1821</f>
        <v>9512.3984735886</v>
      </c>
      <c r="AH1821" s="29" t="n">
        <f aca="false">A1821*'Simple Linear Regression'!$B$18+'Simple Linear Regression'!$B$17</f>
        <v>9437.863839646</v>
      </c>
      <c r="AI1821" s="29" t="n">
        <f aca="false">7491.3971+0.0137554*N1821-0.00058829*E1821-34.3283*V1821+0.30565*L1821+54.6031*M1821</f>
        <v>9211.9453146</v>
      </c>
      <c r="AJ1821" s="29" t="n">
        <f aca="false">7491.3971-0.00058829*E1821+0.30565*L1821+54.6031*M1821+0.0137554*N1821-34.3283*V1821</f>
        <v>9211.9453146</v>
      </c>
      <c r="AK1821" s="30" t="n">
        <f aca="false">11611.58410651-152.38769329*I1095+0.00324611*N1095-2.92151591*V1095-0.00770426*AA1095-0.00077781*E1095</f>
        <v>8948.57510251461</v>
      </c>
      <c r="AL1821" s="29" t="n">
        <f aca="false">2192.59+2373.87*I1821+0.0316653*N1821-15.7623*V1821+0.00202406*AA1821-0.000740146*E1821-0.00963493*(I1821*N1821)</f>
        <v>9218.217943781</v>
      </c>
      <c r="AM1821" s="30" t="n">
        <f aca="false">5205.907083+122.0638992*I1821+13.609808*(N1821/1000)-1.245906883*AD1821+0.7746840854*AE1821-134.2474226*AC1821-1547.125689*IF(AND(B1821&gt;=DATE(2020,3,20),B1821&lt;=DATE(2020,6,26)),1,0)</f>
        <v>9316.47690382406</v>
      </c>
      <c r="AN1821" s="30" t="e">
        <f aca="false">IF(ISNUMBER(C1822),C1822,AN1822)-0.8328750492*(AD1823-AD1822)+3.274150872*(AE1823-AE1822)+0.7954612886*((IF(ISNUMBER(C1822),C1822,AN1822)-IF(ISNUMBER(C1821),C1821,AN1821))-(-0.8328750492*(AD1822-AD1821)+3.274150872*(AE1822-AE1821)))-1.394571582*AO1822+0.4181414112*AO1821</f>
        <v>#VALUE!</v>
      </c>
      <c r="AP1821" s="35" t="n">
        <f aca="false">AQ1821+AR1820+'ARIMAX(1,1,1) Model'!$C$19*(AR1820-AR1819)+'ARIMAX(1,1,1) Model'!$C$20*AS1820</f>
        <v>8862.90182132533</v>
      </c>
      <c r="AQ1821" s="31" t="n">
        <f aca="false">'ARIMAX(1,1,1) Model'!$C$6*I1821+'ARIMAX(1,1,1) Model'!$C$7*N1821/1000+'ARIMAX(1,1,1) Model'!$C$8*AD1821+'ARIMAX(1,1,1) Model'!$C$9*AE1821+'ARIMAX(1,1,1) Model'!$C$10*AC1821+'ARIMAX(1,1,1) Model'!$C$11*IF(AND(B1821&gt;='ARIMAX(1,1,1) Model'!$C$25,B1821&lt;='ARIMAX(1,1,1) Model'!$C$26),1,0)+'ARIMAX(1,1,1) Model'!$C$12*E1821/1000+'ARIMAX(1,1,1) Model'!$C$13*V1821+'ARIMAX(1,1,1) Model'!$C$14*A1821+'ARIMAX(1,1,1) Model'!$C$15*SIN(2*PI()*A1821/'ARIMAX(1,1,1) Model'!$C$24)+'ARIMAX(1,1,1) Model'!$C$16*COS(2*PI()*A1821/'ARIMAX(1,1,1) Model'!$C$24)+'ARIMAX(1,1,1) Model'!$C$17*SIN(4*PI()*A1821/'ARIMAX(1,1,1) Model'!$C$24)+'ARIMAX(1,1,1) Model'!$C$18*COS(4*PI()*A1821/'ARIMAX(1,1,1) Model'!$C$24)</f>
        <v>2865.30569532721</v>
      </c>
      <c r="AR1821" s="31" t="n">
        <f aca="false">IF(ISNUMBER(C1821),C1821,AP1821)-AQ1821</f>
        <v>5997.59612599812</v>
      </c>
      <c r="AS1821" s="31" t="n">
        <f aca="false">IF(ISNUMBER(C1821),C1821-AP1821,0)</f>
        <v>0</v>
      </c>
      <c r="AT1821" s="32" t="n">
        <f aca="false">AT1820+1</f>
        <v>51</v>
      </c>
      <c r="AU1821" s="33" t="n">
        <f aca="false">(1+'ARIMAX(1,1,1) Model'!$C$19)*AU1820-'ARIMAX(1,1,1) Model'!$C$19*AU1819</f>
        <v>0.110714697771265</v>
      </c>
      <c r="AV1821" s="33" t="n">
        <f aca="false">AV1820+AU1821^2</f>
        <v>1.64176305213006</v>
      </c>
      <c r="AW1821" s="31" t="n">
        <f aca="false">AP1821-'ARIMAX(1,1,1) Model'!$C$27*SQRT('ARIMAX(1,1,1) Model'!$C$21*AV1821)</f>
        <v>8176.53165005979</v>
      </c>
      <c r="AX1821" s="31" t="n">
        <f aca="false">AP1821+'ARIMAX(1,1,1) Model'!$C$27*SQRT('ARIMAX(1,1,1) Model'!$C$21*AV1821)</f>
        <v>9549.27199259087</v>
      </c>
    </row>
    <row r="1822" customFormat="false" ht="16.5" hidden="false" customHeight="true" outlineLevel="0" collapsed="false">
      <c r="A1822" s="23" t="n">
        <v>1821</v>
      </c>
      <c r="B1822" s="24" t="n">
        <v>46017</v>
      </c>
      <c r="C1822" s="23"/>
      <c r="D1822" s="25" t="n">
        <v>6912.5675</v>
      </c>
      <c r="E1822" s="25" t="n">
        <v>215000</v>
      </c>
      <c r="F1822" s="25" t="n">
        <v>2593471.85714286</v>
      </c>
      <c r="G1822" s="25" t="n">
        <v>58.0125</v>
      </c>
      <c r="H1822" s="25" t="n">
        <v>63.2066666666667</v>
      </c>
      <c r="I1822" s="25" t="n">
        <v>2.841</v>
      </c>
      <c r="J1822" s="25" t="n">
        <v>31098.027</v>
      </c>
      <c r="K1822" s="25" t="n">
        <v>668354</v>
      </c>
      <c r="L1822" s="25" t="n">
        <v>548</v>
      </c>
      <c r="M1822" s="25" t="n">
        <v>16.006</v>
      </c>
      <c r="N1822" s="25" t="n">
        <v>291540</v>
      </c>
      <c r="O1822" s="25" t="n">
        <v>21288.1</v>
      </c>
      <c r="P1822" s="25" t="n">
        <v>5072660</v>
      </c>
      <c r="Q1822" s="25" t="n">
        <v>1520000</v>
      </c>
      <c r="R1822" s="25" t="n">
        <v>11731</v>
      </c>
      <c r="S1822" s="25" t="n">
        <v>18.585</v>
      </c>
      <c r="T1822" s="25" t="n">
        <v>172.752</v>
      </c>
      <c r="U1822" s="25" t="n">
        <v>11</v>
      </c>
      <c r="V1822" s="25" t="n">
        <v>93.2</v>
      </c>
      <c r="W1822" s="25" t="n">
        <v>120.04386</v>
      </c>
      <c r="X1822" s="25" t="n">
        <v>4</v>
      </c>
      <c r="Y1822" s="25" t="n">
        <v>3.19659662246704</v>
      </c>
      <c r="Z1822" s="25" t="n">
        <v>82.2349624633789</v>
      </c>
      <c r="AA1822" s="25" t="n">
        <v>340095</v>
      </c>
      <c r="AB1822" s="26" t="n">
        <v>25.41</v>
      </c>
      <c r="AC1822" s="27" t="n">
        <v>1</v>
      </c>
      <c r="AD1822" s="28" t="n">
        <v>114.5</v>
      </c>
      <c r="AE1822" s="28" t="n">
        <v>7.5</v>
      </c>
      <c r="AF1822" s="27"/>
      <c r="AG1822" s="29" t="n">
        <f aca="false">6753.47943187+0.36116788*I1822+0.01252571*N1822-22.85359542*V1822+0.00407811*AA1822-0.00067349*E1822</f>
        <v>9518.44038052308</v>
      </c>
      <c r="AH1822" s="29" t="n">
        <f aca="false">A1822*'Simple Linear Regression'!$B$18+'Simple Linear Regression'!$B$17</f>
        <v>9438.7168767299</v>
      </c>
      <c r="AI1822" s="29" t="n">
        <f aca="false">7491.3971+0.0137554*N1822-0.00058829*E1822-34.3283*V1822+0.30565*L1822+54.6031*M1822</f>
        <v>9217.2399246</v>
      </c>
      <c r="AJ1822" s="29" t="n">
        <f aca="false">7491.3971-0.00058829*E1822+0.30565*L1822+54.6031*M1822+0.0137554*N1822-34.3283*V1822</f>
        <v>9217.2399246</v>
      </c>
      <c r="AK1822" s="30" t="n">
        <f aca="false">11611.58410651-152.38769329*I1096+0.00324611*N1096-2.92151591*V1096-0.00770426*AA1096-0.00077781*E1096</f>
        <v>8937.99053790119</v>
      </c>
      <c r="AL1822" s="29" t="n">
        <f aca="false">2192.59+2373.87*I1822+0.0316653*N1822-15.7623*V1822+0.00202406*AA1822-0.000740146*E1822-0.00963493*(I1822*N1822)</f>
        <v>9248.3745223598</v>
      </c>
      <c r="AM1822" s="30" t="n">
        <f aca="false">5205.907083+122.0638992*I1822+13.609808*(N1822/1000)-1.245906883*AD1822+0.7746840854*AE1822-134.2474226*AC1822-1547.125689*IF(AND(B1822&gt;=DATE(2020,3,20),B1822&lt;=DATE(2020,6,26)),1,0)</f>
        <v>9249.4004148842</v>
      </c>
      <c r="AN1822" s="30" t="e">
        <f aca="false">IF(ISNUMBER(C1823),C1823,AN1823)-0.8328750492*(AD1824-AD1823)+3.274150872*(AE1824-AE1823)+0.7954612886*((IF(ISNUMBER(C1823),C1823,AN1823)-IF(ISNUMBER(C1822),C1822,AN1822))-(-0.8328750492*(AD1823-AD1822)+3.274150872*(AE1823-AE1822)))-1.394571582*AO1823+0.4181414112*AO1822</f>
        <v>#VALUE!</v>
      </c>
      <c r="AP1822" s="35" t="n">
        <f aca="false">AQ1822+AR1821+'ARIMAX(1,1,1) Model'!$C$19*(AR1821-AR1820)+'ARIMAX(1,1,1) Model'!$C$20*AS1821</f>
        <v>8725.40171872125</v>
      </c>
      <c r="AQ1822" s="31" t="n">
        <f aca="false">'ARIMAX(1,1,1) Model'!$C$6*I1822+'ARIMAX(1,1,1) Model'!$C$7*N1822/1000+'ARIMAX(1,1,1) Model'!$C$8*AD1822+'ARIMAX(1,1,1) Model'!$C$9*AE1822+'ARIMAX(1,1,1) Model'!$C$10*AC1822+'ARIMAX(1,1,1) Model'!$C$11*IF(AND(B1822&gt;='ARIMAX(1,1,1) Model'!$C$25,B1822&lt;='ARIMAX(1,1,1) Model'!$C$26),1,0)+'ARIMAX(1,1,1) Model'!$C$12*E1822/1000+'ARIMAX(1,1,1) Model'!$C$13*V1822+'ARIMAX(1,1,1) Model'!$C$14*A1822+'ARIMAX(1,1,1) Model'!$C$15*SIN(2*PI()*A1822/'ARIMAX(1,1,1) Model'!$C$24)+'ARIMAX(1,1,1) Model'!$C$16*COS(2*PI()*A1822/'ARIMAX(1,1,1) Model'!$C$24)+'ARIMAX(1,1,1) Model'!$C$17*SIN(4*PI()*A1822/'ARIMAX(1,1,1) Model'!$C$24)+'ARIMAX(1,1,1) Model'!$C$18*COS(4*PI()*A1822/'ARIMAX(1,1,1) Model'!$C$24)</f>
        <v>2727.80559272313</v>
      </c>
      <c r="AR1822" s="31" t="n">
        <f aca="false">IF(ISNUMBER(C1822),C1822,AP1822)-AQ1822</f>
        <v>5997.59612599812</v>
      </c>
      <c r="AS1822" s="31" t="n">
        <f aca="false">IF(ISNUMBER(C1822),C1822-AP1822,0)</f>
        <v>0</v>
      </c>
      <c r="AT1822" s="32" t="n">
        <f aca="false">AT1821+1</f>
        <v>52</v>
      </c>
      <c r="AU1822" s="33" t="n">
        <f aca="false">(1+'ARIMAX(1,1,1) Model'!$C$19)*AU1821-'ARIMAX(1,1,1) Model'!$C$19*AU1820</f>
        <v>0.110714697771265</v>
      </c>
      <c r="AV1822" s="33" t="n">
        <f aca="false">AV1821+AU1822^2</f>
        <v>1.65402079643264</v>
      </c>
      <c r="AW1822" s="31" t="n">
        <f aca="false">AP1822-'ARIMAX(1,1,1) Model'!$C$27*SQRT('ARIMAX(1,1,1) Model'!$C$21*AV1822)</f>
        <v>8036.47402112981</v>
      </c>
      <c r="AX1822" s="31" t="n">
        <f aca="false">AP1822+'ARIMAX(1,1,1) Model'!$C$27*SQRT('ARIMAX(1,1,1) Model'!$C$21*AV1822)</f>
        <v>9414.32941631269</v>
      </c>
    </row>
    <row r="1823" customFormat="false" ht="16.5" hidden="false" customHeight="true" outlineLevel="0" collapsed="false">
      <c r="A1823" s="37" t="n">
        <v>1822</v>
      </c>
      <c r="B1823" s="38" t="n">
        <v>46024</v>
      </c>
      <c r="C1823" s="39"/>
      <c r="D1823" s="25" t="n">
        <v>6876.4875</v>
      </c>
      <c r="E1823" s="25" t="n">
        <v>203000</v>
      </c>
      <c r="F1823" s="25" t="n">
        <v>2653252.85714286</v>
      </c>
      <c r="G1823" s="25" t="n">
        <v>57.5375</v>
      </c>
      <c r="H1823" s="25" t="n">
        <v>62.1825</v>
      </c>
      <c r="I1823" s="25" t="n">
        <v>2.811</v>
      </c>
      <c r="J1823" s="25" t="n">
        <v>31098.027</v>
      </c>
      <c r="K1823" s="25" t="n">
        <v>668354</v>
      </c>
      <c r="L1823" s="25" t="n">
        <v>548</v>
      </c>
      <c r="M1823" s="25" t="n">
        <v>16.006</v>
      </c>
      <c r="N1823" s="25" t="n">
        <v>291540</v>
      </c>
      <c r="O1823" s="25" t="n">
        <v>21288.1</v>
      </c>
      <c r="P1823" s="25" t="n">
        <v>5072660</v>
      </c>
      <c r="Q1823" s="25" t="n">
        <v>1520000</v>
      </c>
      <c r="R1823" s="25" t="n">
        <v>11731</v>
      </c>
      <c r="S1823" s="25" t="n">
        <v>18.585</v>
      </c>
      <c r="T1823" s="25" t="n">
        <v>172.752</v>
      </c>
      <c r="U1823" s="25" t="n">
        <v>11</v>
      </c>
      <c r="V1823" s="25" t="n">
        <v>93.2</v>
      </c>
      <c r="W1823" s="25" t="n">
        <v>119.6516</v>
      </c>
      <c r="X1823" s="25" t="n">
        <v>4</v>
      </c>
      <c r="Y1823" s="25" t="n">
        <v>3.19659662246704</v>
      </c>
      <c r="Z1823" s="25" t="n">
        <v>82.2349624633789</v>
      </c>
      <c r="AA1823" s="25" t="n">
        <v>340095</v>
      </c>
      <c r="AB1823" s="26" t="n">
        <v>25.41</v>
      </c>
      <c r="AC1823" s="27" t="n">
        <v>1</v>
      </c>
      <c r="AD1823" s="28" t="n">
        <v>158.9</v>
      </c>
      <c r="AE1823" s="28" t="n">
        <v>4.6</v>
      </c>
      <c r="AF1823" s="27"/>
      <c r="AG1823" s="29" t="n">
        <f aca="false">6753.47943187+0.36116788*I1823+0.01252571*N1823-22.85359542*V1823+0.00407811*AA1823-0.00067349*E1823</f>
        <v>9526.51142548668</v>
      </c>
      <c r="AH1823" s="29" t="n">
        <f aca="false">A1823*'Simple Linear Regression'!$B$18+'Simple Linear Regression'!$B$17</f>
        <v>9439.5699138138</v>
      </c>
      <c r="AI1823" s="29" t="n">
        <f aca="false">7491.3971+0.0137554*N1823-0.00058829*E1823-34.3283*V1823+0.30565*L1823+54.6031*M1823</f>
        <v>9224.2994046</v>
      </c>
      <c r="AJ1823" s="29" t="n">
        <f aca="false">7491.3971-0.00058829*E1823+0.30565*L1823+54.6031*M1823+0.0137554*N1823-34.3283*V1823</f>
        <v>9224.2994046</v>
      </c>
      <c r="AK1823" s="30" t="n">
        <f aca="false">11611.58410651-152.38769329*I1097+0.00324611*N1097-2.92151591*V1097-0.00770426*AA1097-0.00077781*E1097</f>
        <v>8937.37144323669</v>
      </c>
      <c r="AL1823" s="29" t="n">
        <f aca="false">2192.59+2373.87*I1823+0.0316653*N1823-15.7623*V1823+0.00202406*AA1823-0.000740146*E1823-0.00963493*(I1823*N1823)</f>
        <v>9270.3091991258</v>
      </c>
      <c r="AM1823" s="30" t="n">
        <f aca="false">5205.907083+122.0638992*I1823+13.609808*(N1823/1000)-1.245906883*AD1823+0.7746840854*AE1823-134.2474226*AC1823-1547.125689*IF(AND(B1823&gt;=DATE(2020,3,20),B1823&lt;=DATE(2020,6,26)),1,0)</f>
        <v>9188.17364845534</v>
      </c>
      <c r="AN1823" s="30" t="e">
        <f aca="false">IF(ISNUMBER(C1824),C1824,AN1824)-0.8328750492*(AD1825-AD1824)+3.274150872*(AE1825-AE1824)+0.7954612886*((IF(ISNUMBER(C1824),C1824,AN1824)-IF(ISNUMBER(C1823),C1823,AN1823))-(-0.8328750492*(AD1824-AD1823)+3.274150872*(AE1824-AE1823)))-1.394571582*AO1824+0.4181414112*AO1823</f>
        <v>#VALUE!</v>
      </c>
      <c r="AP1823" s="35" t="n">
        <f aca="false">AQ1823+AR1822+'ARIMAX(1,1,1) Model'!$C$19*(AR1822-AR1821)+'ARIMAX(1,1,1) Model'!$C$20*AS1822</f>
        <v>8731.86561622847</v>
      </c>
      <c r="AQ1823" s="31" t="n">
        <f aca="false">'ARIMAX(1,1,1) Model'!$C$6*I1823+'ARIMAX(1,1,1) Model'!$C$7*N1823/1000+'ARIMAX(1,1,1) Model'!$C$8*AD1823+'ARIMAX(1,1,1) Model'!$C$9*AE1823+'ARIMAX(1,1,1) Model'!$C$10*AC1823+'ARIMAX(1,1,1) Model'!$C$11*IF(AND(B1823&gt;='ARIMAX(1,1,1) Model'!$C$25,B1823&lt;='ARIMAX(1,1,1) Model'!$C$26),1,0)+'ARIMAX(1,1,1) Model'!$C$12*E1823/1000+'ARIMAX(1,1,1) Model'!$C$13*V1823+'ARIMAX(1,1,1) Model'!$C$14*A1823+'ARIMAX(1,1,1) Model'!$C$15*SIN(2*PI()*A1823/'ARIMAX(1,1,1) Model'!$C$24)+'ARIMAX(1,1,1) Model'!$C$16*COS(2*PI()*A1823/'ARIMAX(1,1,1) Model'!$C$24)+'ARIMAX(1,1,1) Model'!$C$17*SIN(4*PI()*A1823/'ARIMAX(1,1,1) Model'!$C$24)+'ARIMAX(1,1,1) Model'!$C$18*COS(4*PI()*A1823/'ARIMAX(1,1,1) Model'!$C$24)</f>
        <v>2734.26949023035</v>
      </c>
      <c r="AR1823" s="31" t="n">
        <f aca="false">IF(ISNUMBER(C1823),C1823,AP1823)-AQ1823</f>
        <v>5997.59612599812</v>
      </c>
      <c r="AS1823" s="31" t="n">
        <f aca="false">IF(ISNUMBER(C1823),C1823-AP1823,0)</f>
        <v>0</v>
      </c>
      <c r="AT1823" s="32" t="n">
        <f aca="false">AT1822+1</f>
        <v>53</v>
      </c>
      <c r="AU1823" s="33" t="n">
        <f aca="false">(1+'ARIMAX(1,1,1) Model'!$C$19)*AU1822-'ARIMAX(1,1,1) Model'!$C$19*AU1821</f>
        <v>0.110714697771265</v>
      </c>
      <c r="AV1823" s="33" t="n">
        <f aca="false">AV1822+AU1823^2</f>
        <v>1.66627854073523</v>
      </c>
      <c r="AW1823" s="31" t="n">
        <f aca="false">AP1823-'ARIMAX(1,1,1) Model'!$C$27*SQRT('ARIMAX(1,1,1) Model'!$C$21*AV1823)</f>
        <v>8040.38985163928</v>
      </c>
      <c r="AX1823" s="31" t="n">
        <f aca="false">AP1823+'ARIMAX(1,1,1) Model'!$C$27*SQRT('ARIMAX(1,1,1) Model'!$C$21*AV1823)</f>
        <v>9423.34138081766</v>
      </c>
    </row>
    <row r="1824" customFormat="false" ht="16.5" hidden="false" customHeight="true" outlineLevel="0" collapsed="false">
      <c r="A1824" s="37" t="n">
        <v>1823</v>
      </c>
      <c r="B1824" s="38" t="n">
        <v>46031</v>
      </c>
      <c r="C1824" s="39"/>
      <c r="D1824" s="25" t="n">
        <v>6931.108</v>
      </c>
      <c r="E1824" s="25" t="n">
        <v>207000</v>
      </c>
      <c r="F1824" s="25" t="n">
        <v>2304256.71428571</v>
      </c>
      <c r="G1824" s="25" t="n">
        <v>57.556</v>
      </c>
      <c r="H1824" s="25" t="n">
        <v>62.926</v>
      </c>
      <c r="I1824" s="25" t="n">
        <v>2.796</v>
      </c>
      <c r="J1824" s="25" t="n">
        <v>31098.027</v>
      </c>
      <c r="K1824" s="25" t="n">
        <v>714419</v>
      </c>
      <c r="L1824" s="25" t="n">
        <v>549</v>
      </c>
      <c r="M1824" s="25" t="n">
        <v>16.006</v>
      </c>
      <c r="N1824" s="25" t="n">
        <v>291540</v>
      </c>
      <c r="O1824" s="25" t="n">
        <v>21356</v>
      </c>
      <c r="P1824" s="25" t="n">
        <v>5072660</v>
      </c>
      <c r="Q1824" s="25" t="n">
        <v>1520000</v>
      </c>
      <c r="R1824" s="25" t="n">
        <v>11731</v>
      </c>
      <c r="S1824" s="25" t="n">
        <v>18.585</v>
      </c>
      <c r="T1824" s="25" t="n">
        <v>172.752</v>
      </c>
      <c r="U1824" s="25" t="n">
        <v>11</v>
      </c>
      <c r="V1824" s="25" t="n">
        <v>88.1</v>
      </c>
      <c r="W1824" s="25" t="n">
        <v>119.608825</v>
      </c>
      <c r="X1824" s="25" t="n">
        <v>4</v>
      </c>
      <c r="Y1824" s="25" t="n">
        <v>3.19659662246704</v>
      </c>
      <c r="Z1824" s="25" t="n">
        <v>82.2349624633789</v>
      </c>
      <c r="AA1824" s="25" t="n">
        <v>340095</v>
      </c>
      <c r="AB1824" s="26" t="n">
        <v>27.26</v>
      </c>
      <c r="AC1824" s="27" t="n">
        <v>0</v>
      </c>
      <c r="AD1824" s="28" t="n">
        <v>118.4</v>
      </c>
      <c r="AE1824" s="28" t="n">
        <v>6.1</v>
      </c>
      <c r="AF1824" s="27"/>
      <c r="AG1824" s="29" t="n">
        <f aca="false">6753.47943187+0.36116788*I1824+0.01252571*N1824-22.85359542*V1824+0.00407811*AA1824-0.00067349*E1824</f>
        <v>9640.36538461048</v>
      </c>
      <c r="AH1824" s="29" t="n">
        <f aca="false">A1824*'Simple Linear Regression'!$B$18+'Simple Linear Regression'!$B$17</f>
        <v>9440.42295089771</v>
      </c>
      <c r="AI1824" s="29" t="n">
        <f aca="false">7491.3971+0.0137554*N1824-0.00058829*E1824-34.3283*V1824+0.30565*L1824+54.6031*M1824</f>
        <v>9397.3262246</v>
      </c>
      <c r="AJ1824" s="29" t="n">
        <f aca="false">7491.3971-0.00058829*E1824+0.30565*L1824+54.6031*M1824+0.0137554*N1824-34.3283*V1824</f>
        <v>9397.3262246</v>
      </c>
      <c r="AK1824" s="30" t="n">
        <f aca="false">11611.58410651-152.38769329*I1098+0.00324611*N1098-2.92151591*V1098-0.00770426*AA1098-0.00077781*E1098</f>
        <v>8927.79482901422</v>
      </c>
      <c r="AL1824" s="29" t="n">
        <f aca="false">2192.59+2373.87*I1824+0.0316653*N1824-15.7623*V1824+0.00202406*AA1824-0.000740146*E1824-0.00963493*(I1824*N1824)</f>
        <v>9354.2628075088</v>
      </c>
      <c r="AM1824" s="30" t="n">
        <f aca="false">5205.907083+122.0638992*I1824+13.609808*(N1824/1000)-1.245906883*AD1824+0.7746840854*AE1824-134.2474226*AC1824-1547.125689*IF(AND(B1824&gt;=DATE(2020,3,20),B1824&lt;=DATE(2020,6,26)),1,0)</f>
        <v>9372.21136745694</v>
      </c>
      <c r="AN1824" s="30" t="e">
        <f aca="false">IF(ISNUMBER(C1825),C1825,AN1825)-0.8328750492*(AD1826-AD1825)+3.274150872*(AE1826-AE1825)+0.7954612886*((IF(ISNUMBER(C1825),C1825,AN1825)-IF(ISNUMBER(C1824),C1824,AN1824))-(-0.8328750492*(AD1825-AD1824)+3.274150872*(AE1825-AE1824)))-1.394571582*AO1825+0.4181414112*AO1824</f>
        <v>#VALUE!</v>
      </c>
      <c r="AP1824" s="35" t="n">
        <f aca="false">AQ1824+AR1823+'ARIMAX(1,1,1) Model'!$C$19*(AR1823-AR1822)+'ARIMAX(1,1,1) Model'!$C$20*AS1823</f>
        <v>8713.9155004575</v>
      </c>
      <c r="AQ1824" s="31" t="n">
        <f aca="false">'ARIMAX(1,1,1) Model'!$C$6*I1824+'ARIMAX(1,1,1) Model'!$C$7*N1824/1000+'ARIMAX(1,1,1) Model'!$C$8*AD1824+'ARIMAX(1,1,1) Model'!$C$9*AE1824+'ARIMAX(1,1,1) Model'!$C$10*AC1824+'ARIMAX(1,1,1) Model'!$C$11*IF(AND(B1824&gt;='ARIMAX(1,1,1) Model'!$C$25,B1824&lt;='ARIMAX(1,1,1) Model'!$C$26),1,0)+'ARIMAX(1,1,1) Model'!$C$12*E1824/1000+'ARIMAX(1,1,1) Model'!$C$13*V1824+'ARIMAX(1,1,1) Model'!$C$14*A1824+'ARIMAX(1,1,1) Model'!$C$15*SIN(2*PI()*A1824/'ARIMAX(1,1,1) Model'!$C$24)+'ARIMAX(1,1,1) Model'!$C$16*COS(2*PI()*A1824/'ARIMAX(1,1,1) Model'!$C$24)+'ARIMAX(1,1,1) Model'!$C$17*SIN(4*PI()*A1824/'ARIMAX(1,1,1) Model'!$C$24)+'ARIMAX(1,1,1) Model'!$C$18*COS(4*PI()*A1824/'ARIMAX(1,1,1) Model'!$C$24)</f>
        <v>2716.31937445938</v>
      </c>
      <c r="AR1824" s="31" t="n">
        <f aca="false">IF(ISNUMBER(C1824),C1824,AP1824)-AQ1824</f>
        <v>5997.59612599812</v>
      </c>
      <c r="AS1824" s="31" t="n">
        <f aca="false">IF(ISNUMBER(C1824),C1824-AP1824,0)</f>
        <v>0</v>
      </c>
      <c r="AT1824" s="32" t="n">
        <f aca="false">AT1823+1</f>
        <v>54</v>
      </c>
      <c r="AU1824" s="33" t="n">
        <f aca="false">(1+'ARIMAX(1,1,1) Model'!$C$19)*AU1823-'ARIMAX(1,1,1) Model'!$C$19*AU1822</f>
        <v>0.110714697771265</v>
      </c>
      <c r="AV1824" s="33" t="n">
        <f aca="false">AV1823+AU1824^2</f>
        <v>1.67853628503781</v>
      </c>
      <c r="AW1824" s="31" t="n">
        <f aca="false">AP1824-'ARIMAX(1,1,1) Model'!$C$27*SQRT('ARIMAX(1,1,1) Model'!$C$21*AV1824)</f>
        <v>8019.90102400923</v>
      </c>
      <c r="AX1824" s="31" t="n">
        <f aca="false">AP1824+'ARIMAX(1,1,1) Model'!$C$27*SQRT('ARIMAX(1,1,1) Model'!$C$21*AV1824)</f>
        <v>9407.92997690578</v>
      </c>
    </row>
    <row r="1825" customFormat="false" ht="16.5" hidden="false" customHeight="true" outlineLevel="0" collapsed="false">
      <c r="A1825" s="37" t="n">
        <v>1824</v>
      </c>
      <c r="B1825" s="38" t="n">
        <v>46038</v>
      </c>
      <c r="C1825" s="39"/>
      <c r="D1825" s="25" t="n">
        <v>6950.418</v>
      </c>
      <c r="E1825" s="25" t="n">
        <v>201000</v>
      </c>
      <c r="F1825" s="25" t="n">
        <v>2169391.28571429</v>
      </c>
      <c r="G1825" s="25" t="n">
        <v>60.122</v>
      </c>
      <c r="H1825" s="25" t="n">
        <v>66.996</v>
      </c>
      <c r="I1825" s="25" t="n">
        <v>2.779</v>
      </c>
      <c r="J1825" s="25" t="n">
        <v>31098.027</v>
      </c>
      <c r="K1825" s="25" t="n">
        <v>714419</v>
      </c>
      <c r="L1825" s="25" t="n">
        <v>549</v>
      </c>
      <c r="M1825" s="25" t="n">
        <v>16.4</v>
      </c>
      <c r="N1825" s="25" t="n">
        <v>263138</v>
      </c>
      <c r="O1825" s="25" t="n">
        <v>21356</v>
      </c>
      <c r="P1825" s="25" t="n">
        <v>5072660</v>
      </c>
      <c r="Q1825" s="25" t="n">
        <v>1520000</v>
      </c>
      <c r="R1825" s="25" t="n">
        <v>11731</v>
      </c>
      <c r="S1825" s="25" t="n">
        <v>18.585</v>
      </c>
      <c r="T1825" s="25" t="n">
        <v>172.752</v>
      </c>
      <c r="U1825" s="25" t="n">
        <v>11</v>
      </c>
      <c r="V1825" s="25" t="n">
        <v>88.1</v>
      </c>
      <c r="W1825" s="25" t="n">
        <v>119.91674</v>
      </c>
      <c r="X1825" s="25" t="n">
        <v>4</v>
      </c>
      <c r="Y1825" s="25" t="n">
        <v>3.41684603691101</v>
      </c>
      <c r="Z1825" s="25" t="n">
        <v>84.3071212768555</v>
      </c>
      <c r="AA1825" s="25" t="n">
        <v>340095</v>
      </c>
      <c r="AB1825" s="26" t="n">
        <v>27.26</v>
      </c>
      <c r="AC1825" s="27" t="n">
        <v>0</v>
      </c>
      <c r="AD1825" s="28" t="n">
        <v>154</v>
      </c>
      <c r="AE1825" s="28" t="n">
        <v>0</v>
      </c>
      <c r="AF1825" s="27"/>
      <c r="AG1825" s="29" t="n">
        <f aca="false">6753.47943187+0.36116788*I1825+0.01252571*N1825-22.85359542*V1825+0.00407811*AA1825-0.00067349*E1825</f>
        <v>9288.64496933652</v>
      </c>
      <c r="AH1825" s="29" t="n">
        <f aca="false">A1825*'Simple Linear Regression'!$B$18+'Simple Linear Regression'!$B$17</f>
        <v>9441.27598798161</v>
      </c>
      <c r="AI1825" s="29" t="n">
        <f aca="false">7491.3971+0.0137554*N1825-0.00058829*E1825-34.3283*V1825+0.30565*L1825+54.6031*M1825</f>
        <v>9031.6887152</v>
      </c>
      <c r="AJ1825" s="29" t="n">
        <f aca="false">7491.3971-0.00058829*E1825+0.30565*L1825+54.6031*M1825+0.0137554*N1825-34.3283*V1825</f>
        <v>9031.6887152</v>
      </c>
      <c r="AK1825" s="30" t="n">
        <f aca="false">11611.58410651-152.38769329*I1099+0.00324611*N1099-2.92151591*V1099-0.00770426*AA1099-0.00077781*E1099</f>
        <v>8947.36094383933</v>
      </c>
      <c r="AL1825" s="29" t="n">
        <f aca="false">2192.59+2373.87*I1825+0.0316653*N1825-15.7623*V1825+0.00202406*AA1825-0.000740146*E1825-0.00963493*(I1825*N1825)</f>
        <v>9227.21940256514</v>
      </c>
      <c r="AM1825" s="30" t="n">
        <f aca="false">5205.907083+122.0638992*I1825+13.609808*(N1825/1000)-1.245906883*AD1825+0.7746840854*AE1825-134.2474226*AC1825-1547.125689*IF(AND(B1825&gt;=DATE(2020,3,20),B1825&lt;=DATE(2020,6,26)),1,0)</f>
        <v>8934.5106563988</v>
      </c>
      <c r="AN1825" s="30" t="e">
        <f aca="false">IF(ISNUMBER(C1826),C1826,AN1826)-0.8328750492*(AD1827-AD1826)+3.274150872*(AE1827-AE1826)+0.7954612886*((IF(ISNUMBER(C1826),C1826,AN1826)-IF(ISNUMBER(C1825),C1825,AN1825))-(-0.8328750492*(AD1826-AD1825)+3.274150872*(AE1826-AE1825)))-1.394571582*AO1826+0.4181414112*AO1825</f>
        <v>#VALUE!</v>
      </c>
      <c r="AP1825" s="35" t="n">
        <f aca="false">AQ1825+AR1824+'ARIMAX(1,1,1) Model'!$C$19*(AR1824-AR1823)+'ARIMAX(1,1,1) Model'!$C$20*AS1824</f>
        <v>8683.42306665056</v>
      </c>
      <c r="AQ1825" s="31" t="n">
        <f aca="false">'ARIMAX(1,1,1) Model'!$C$6*I1825+'ARIMAX(1,1,1) Model'!$C$7*N1825/1000+'ARIMAX(1,1,1) Model'!$C$8*AD1825+'ARIMAX(1,1,1) Model'!$C$9*AE1825+'ARIMAX(1,1,1) Model'!$C$10*AC1825+'ARIMAX(1,1,1) Model'!$C$11*IF(AND(B1825&gt;='ARIMAX(1,1,1) Model'!$C$25,B1825&lt;='ARIMAX(1,1,1) Model'!$C$26),1,0)+'ARIMAX(1,1,1) Model'!$C$12*E1825/1000+'ARIMAX(1,1,1) Model'!$C$13*V1825+'ARIMAX(1,1,1) Model'!$C$14*A1825+'ARIMAX(1,1,1) Model'!$C$15*SIN(2*PI()*A1825/'ARIMAX(1,1,1) Model'!$C$24)+'ARIMAX(1,1,1) Model'!$C$16*COS(2*PI()*A1825/'ARIMAX(1,1,1) Model'!$C$24)+'ARIMAX(1,1,1) Model'!$C$17*SIN(4*PI()*A1825/'ARIMAX(1,1,1) Model'!$C$24)+'ARIMAX(1,1,1) Model'!$C$18*COS(4*PI()*A1825/'ARIMAX(1,1,1) Model'!$C$24)</f>
        <v>2685.82694065244</v>
      </c>
      <c r="AR1825" s="31" t="n">
        <f aca="false">IF(ISNUMBER(C1825),C1825,AP1825)-AQ1825</f>
        <v>5997.59612599812</v>
      </c>
      <c r="AS1825" s="31" t="n">
        <f aca="false">IF(ISNUMBER(C1825),C1825-AP1825,0)</f>
        <v>0</v>
      </c>
      <c r="AT1825" s="32" t="n">
        <f aca="false">AT1824+1</f>
        <v>55</v>
      </c>
      <c r="AU1825" s="33" t="n">
        <f aca="false">(1+'ARIMAX(1,1,1) Model'!$C$19)*AU1824-'ARIMAX(1,1,1) Model'!$C$19*AU1823</f>
        <v>0.110714697771265</v>
      </c>
      <c r="AV1825" s="33" t="n">
        <f aca="false">AV1824+AU1825^2</f>
        <v>1.69079402934039</v>
      </c>
      <c r="AW1825" s="31" t="n">
        <f aca="false">AP1825-'ARIMAX(1,1,1) Model'!$C$27*SQRT('ARIMAX(1,1,1) Model'!$C$21*AV1825)</f>
        <v>7986.87913119111</v>
      </c>
      <c r="AX1825" s="31" t="n">
        <f aca="false">AP1825+'ARIMAX(1,1,1) Model'!$C$27*SQRT('ARIMAX(1,1,1) Model'!$C$21*AV1825)</f>
        <v>9379.96700211</v>
      </c>
    </row>
    <row r="1826" customFormat="false" ht="16.5" hidden="false" customHeight="true" outlineLevel="0" collapsed="false">
      <c r="A1826" s="37" t="n">
        <v>1825</v>
      </c>
      <c r="B1826" s="38" t="n">
        <v>46045</v>
      </c>
      <c r="C1826" s="39"/>
      <c r="D1826" s="25" t="n">
        <v>6875.36</v>
      </c>
      <c r="E1826" s="25" t="n">
        <v>210000</v>
      </c>
      <c r="F1826" s="25" t="n">
        <v>2146292.85714286</v>
      </c>
      <c r="G1826" s="25" t="n">
        <v>60.155</v>
      </c>
      <c r="H1826" s="25" t="n">
        <v>66.986</v>
      </c>
      <c r="I1826" s="25" t="n">
        <v>2.806</v>
      </c>
      <c r="J1826" s="25" t="n">
        <v>31098.027</v>
      </c>
      <c r="K1826" s="25" t="n">
        <v>714419</v>
      </c>
      <c r="L1826" s="25" t="n">
        <v>549</v>
      </c>
      <c r="M1826" s="25" t="n">
        <v>16.4</v>
      </c>
      <c r="N1826" s="25" t="n">
        <v>263138</v>
      </c>
      <c r="O1826" s="25" t="n">
        <v>21356</v>
      </c>
      <c r="P1826" s="25" t="n">
        <v>5072660</v>
      </c>
      <c r="Q1826" s="25" t="n">
        <v>1520000</v>
      </c>
      <c r="R1826" s="25" t="n">
        <v>11731</v>
      </c>
      <c r="S1826" s="25" t="n">
        <v>18.585</v>
      </c>
      <c r="T1826" s="25" t="n">
        <v>172.752</v>
      </c>
      <c r="U1826" s="25" t="n">
        <v>11</v>
      </c>
      <c r="V1826" s="25" t="n">
        <v>88.1</v>
      </c>
      <c r="W1826" s="25" t="n">
        <v>120.0337</v>
      </c>
      <c r="X1826" s="25" t="n">
        <v>4</v>
      </c>
      <c r="Y1826" s="25" t="n">
        <v>3.41684603691101</v>
      </c>
      <c r="Z1826" s="25" t="n">
        <v>84.3071212768555</v>
      </c>
      <c r="AA1826" s="25" t="n">
        <v>340095</v>
      </c>
      <c r="AB1826" s="26" t="n">
        <v>27.26</v>
      </c>
      <c r="AC1826" s="27" t="n">
        <v>0</v>
      </c>
      <c r="AD1826" s="28" t="n">
        <v>192.8</v>
      </c>
      <c r="AE1826" s="28" t="n">
        <v>0</v>
      </c>
      <c r="AF1826" s="27"/>
      <c r="AG1826" s="29" t="n">
        <f aca="false">6753.47943187+0.36116788*I1826+0.01252571*N1826-22.85359542*V1826+0.00407811*AA1826-0.00067349*E1826</f>
        <v>9282.59331086928</v>
      </c>
      <c r="AH1826" s="29" t="n">
        <f aca="false">A1826*'Simple Linear Regression'!$B$18+'Simple Linear Regression'!$B$17</f>
        <v>9442.12902506552</v>
      </c>
      <c r="AI1826" s="29" t="n">
        <f aca="false">7491.3971+0.0137554*N1826-0.00058829*E1826-34.3283*V1826+0.30565*L1826+54.6031*M1826</f>
        <v>9026.3941052</v>
      </c>
      <c r="AJ1826" s="29" t="n">
        <f aca="false">7491.3971-0.00058829*E1826+0.30565*L1826+54.6031*M1826+0.0137554*N1826-34.3283*V1826</f>
        <v>9026.3941052</v>
      </c>
      <c r="AK1826" s="30" t="n">
        <f aca="false">11611.58410651-152.38769329*I1100+0.00324611*N1100-2.92151591*V1100-0.00770426*AA1100-0.00077781*E1100</f>
        <v>8938.55420069561</v>
      </c>
      <c r="AL1826" s="29" t="n">
        <f aca="false">2192.59+2373.87*I1826+0.0316653*N1826-15.7623*V1826+0.00202406*AA1826-0.000740146*E1826-0.00963493*(I1826*N1826)</f>
        <v>9216.19904088596</v>
      </c>
      <c r="AM1826" s="30" t="n">
        <f aca="false">5205.907083+122.0638992*I1826+13.609808*(N1826/1000)-1.245906883*AD1826+0.7746840854*AE1826-134.2474226*AC1826-1547.125689*IF(AND(B1826&gt;=DATE(2020,3,20),B1826&lt;=DATE(2020,6,26)),1,0)</f>
        <v>8889.4651946168</v>
      </c>
      <c r="AN1826" s="30" t="e">
        <f aca="false">IF(ISNUMBER(C1827),C1827,AN1827)-0.8328750492*(AD1828-AD1827)+3.274150872*(AE1828-AE1827)+0.7954612886*((IF(ISNUMBER(C1827),C1827,AN1827)-IF(ISNUMBER(C1826),C1826,AN1826))-(-0.8328750492*(AD1827-AD1826)+3.274150872*(AE1827-AE1826)))-1.394571582*AO1827+0.4181414112*AO1826</f>
        <v>#VALUE!</v>
      </c>
      <c r="AP1826" s="35" t="n">
        <f aca="false">AQ1826+AR1825+'ARIMAX(1,1,1) Model'!$C$19*(AR1825-AR1824)+'ARIMAX(1,1,1) Model'!$C$20*AS1825</f>
        <v>8682.65066896619</v>
      </c>
      <c r="AQ1826" s="31" t="n">
        <f aca="false">'ARIMAX(1,1,1) Model'!$C$6*I1826+'ARIMAX(1,1,1) Model'!$C$7*N1826/1000+'ARIMAX(1,1,1) Model'!$C$8*AD1826+'ARIMAX(1,1,1) Model'!$C$9*AE1826+'ARIMAX(1,1,1) Model'!$C$10*AC1826+'ARIMAX(1,1,1) Model'!$C$11*IF(AND(B1826&gt;='ARIMAX(1,1,1) Model'!$C$25,B1826&lt;='ARIMAX(1,1,1) Model'!$C$26),1,0)+'ARIMAX(1,1,1) Model'!$C$12*E1826/1000+'ARIMAX(1,1,1) Model'!$C$13*V1826+'ARIMAX(1,1,1) Model'!$C$14*A1826+'ARIMAX(1,1,1) Model'!$C$15*SIN(2*PI()*A1826/'ARIMAX(1,1,1) Model'!$C$24)+'ARIMAX(1,1,1) Model'!$C$16*COS(2*PI()*A1826/'ARIMAX(1,1,1) Model'!$C$24)+'ARIMAX(1,1,1) Model'!$C$17*SIN(4*PI()*A1826/'ARIMAX(1,1,1) Model'!$C$24)+'ARIMAX(1,1,1) Model'!$C$18*COS(4*PI()*A1826/'ARIMAX(1,1,1) Model'!$C$24)</f>
        <v>2685.05454296807</v>
      </c>
      <c r="AR1826" s="31" t="n">
        <f aca="false">IF(ISNUMBER(C1826),C1826,AP1826)-AQ1826</f>
        <v>5997.59612599812</v>
      </c>
      <c r="AS1826" s="31" t="n">
        <f aca="false">IF(ISNUMBER(C1826),C1826-AP1826,0)</f>
        <v>0</v>
      </c>
      <c r="AT1826" s="32" t="n">
        <f aca="false">AT1825+1</f>
        <v>56</v>
      </c>
      <c r="AU1826" s="33" t="n">
        <f aca="false">(1+'ARIMAX(1,1,1) Model'!$C$19)*AU1825-'ARIMAX(1,1,1) Model'!$C$19*AU1824</f>
        <v>0.110714697771265</v>
      </c>
      <c r="AV1826" s="33" t="n">
        <f aca="false">AV1825+AU1826^2</f>
        <v>1.70305177364297</v>
      </c>
      <c r="AW1826" s="31" t="n">
        <f aca="false">AP1826-'ARIMAX(1,1,1) Model'!$C$27*SQRT('ARIMAX(1,1,1) Model'!$C$21*AV1826)</f>
        <v>7983.58642690335</v>
      </c>
      <c r="AX1826" s="31" t="n">
        <f aca="false">AP1826+'ARIMAX(1,1,1) Model'!$C$27*SQRT('ARIMAX(1,1,1) Model'!$C$21*AV1826)</f>
        <v>9381.71491102903</v>
      </c>
    </row>
    <row r="1827" customFormat="false" ht="16.5" hidden="false" customHeight="true" outlineLevel="0" collapsed="false">
      <c r="A1827" s="37" t="n">
        <v>1826</v>
      </c>
      <c r="B1827" s="38" t="n">
        <v>46052</v>
      </c>
      <c r="C1827" s="39"/>
      <c r="D1827" s="25" t="n">
        <v>6962.98</v>
      </c>
      <c r="E1827" s="25" t="n">
        <v>211000</v>
      </c>
      <c r="F1827" s="25" t="n">
        <v>1839826.57142857</v>
      </c>
      <c r="G1827" s="25" t="n">
        <v>62.904</v>
      </c>
      <c r="H1827" s="25" t="n">
        <v>70.426</v>
      </c>
      <c r="I1827" s="25" t="n">
        <v>2.853</v>
      </c>
      <c r="J1827" s="25" t="n">
        <v>31098.027</v>
      </c>
      <c r="K1827" s="25" t="n">
        <v>714419</v>
      </c>
      <c r="L1827" s="25" t="n">
        <v>549</v>
      </c>
      <c r="M1827" s="25" t="n">
        <v>16.4</v>
      </c>
      <c r="N1827" s="25" t="n">
        <v>263138</v>
      </c>
      <c r="O1827" s="25" t="n">
        <v>21356</v>
      </c>
      <c r="P1827" s="25" t="n">
        <v>5072660</v>
      </c>
      <c r="Q1827" s="25" t="n">
        <v>1520000</v>
      </c>
      <c r="R1827" s="25" t="n">
        <v>11731</v>
      </c>
      <c r="S1827" s="25" t="n">
        <v>18.585</v>
      </c>
      <c r="T1827" s="25" t="n">
        <v>172.752</v>
      </c>
      <c r="U1827" s="25" t="n">
        <v>11</v>
      </c>
      <c r="V1827" s="25" t="n">
        <v>88.1</v>
      </c>
      <c r="W1827" s="25" t="n">
        <v>119.2206</v>
      </c>
      <c r="X1827" s="25" t="n">
        <v>4</v>
      </c>
      <c r="Y1827" s="25" t="n">
        <v>3.41684603691101</v>
      </c>
      <c r="Z1827" s="25" t="n">
        <v>84.3071212768555</v>
      </c>
      <c r="AA1827" s="25" t="n">
        <v>340095</v>
      </c>
      <c r="AB1827" s="26" t="n">
        <v>27.26</v>
      </c>
      <c r="AC1827" s="27" t="n">
        <v>0</v>
      </c>
      <c r="AD1827" s="28" t="n">
        <v>249.7</v>
      </c>
      <c r="AE1827" s="28" t="n">
        <v>0</v>
      </c>
      <c r="AF1827" s="27"/>
      <c r="AG1827" s="29" t="n">
        <f aca="false">6753.47943187+0.36116788*I1827+0.01252571*N1827-22.85359542*V1827+0.00407811*AA1827-0.00067349*E1827</f>
        <v>9281.93679575964</v>
      </c>
      <c r="AH1827" s="29" t="n">
        <f aca="false">A1827*'Simple Linear Regression'!$B$18+'Simple Linear Regression'!$B$17</f>
        <v>9442.98206214942</v>
      </c>
      <c r="AI1827" s="29" t="n">
        <f aca="false">7491.3971+0.0137554*N1827-0.00058829*E1827-34.3283*V1827+0.30565*L1827+54.6031*M1827</f>
        <v>9025.8058152</v>
      </c>
      <c r="AJ1827" s="29" t="n">
        <f aca="false">7491.3971-0.00058829*E1827+0.30565*L1827+54.6031*M1827+0.0137554*N1827-34.3283*V1827</f>
        <v>9025.8058152</v>
      </c>
      <c r="AK1827" s="30" t="n">
        <f aca="false">11611.58410651-152.38769329*I1101+0.00324611*N1101-2.92151591*V1101-0.00770426*AA1101-0.00077781*E1101</f>
        <v>8895.15527800791</v>
      </c>
      <c r="AL1827" s="29" t="n">
        <f aca="false">2192.59+2373.87*I1827+0.0316653*N1827-15.7623*V1827+0.00202406*AA1827-0.000740146*E1827-0.00963493*(I1827*N1827)</f>
        <v>9207.87092299998</v>
      </c>
      <c r="AM1827" s="30" t="n">
        <f aca="false">5205.907083+122.0638992*I1827+13.609808*(N1827/1000)-1.245906883*AD1827+0.7746840854*AE1827-134.2474226*AC1827-1547.125689*IF(AND(B1827&gt;=DATE(2020,3,20),B1827&lt;=DATE(2020,6,26)),1,0)</f>
        <v>8824.3100962365</v>
      </c>
      <c r="AN1827" s="30" t="e">
        <f aca="false">IF(ISNUMBER(C1828),C1828,AN1828)-0.8328750492*(AD1829-AD1828)+3.274150872*(AE1829-AE1828)+0.7954612886*((IF(ISNUMBER(C1828),C1828,AN1828)-IF(ISNUMBER(C1827),C1827,AN1827))-(-0.8328750492*(AD1828-AD1827)+3.274150872*(AE1828-AE1827)))-1.394571582*AO1828+0.4181414112*AO1827</f>
        <v>#VALUE!</v>
      </c>
      <c r="AP1827" s="35" t="n">
        <f aca="false">AQ1827+AR1826+'ARIMAX(1,1,1) Model'!$C$19*(AR1826-AR1825)+'ARIMAX(1,1,1) Model'!$C$20*AS1826</f>
        <v>8702.4135203635</v>
      </c>
      <c r="AQ1827" s="31" t="n">
        <f aca="false">'ARIMAX(1,1,1) Model'!$C$6*I1827+'ARIMAX(1,1,1) Model'!$C$7*N1827/1000+'ARIMAX(1,1,1) Model'!$C$8*AD1827+'ARIMAX(1,1,1) Model'!$C$9*AE1827+'ARIMAX(1,1,1) Model'!$C$10*AC1827+'ARIMAX(1,1,1) Model'!$C$11*IF(AND(B1827&gt;='ARIMAX(1,1,1) Model'!$C$25,B1827&lt;='ARIMAX(1,1,1) Model'!$C$26),1,0)+'ARIMAX(1,1,1) Model'!$C$12*E1827/1000+'ARIMAX(1,1,1) Model'!$C$13*V1827+'ARIMAX(1,1,1) Model'!$C$14*A1827+'ARIMAX(1,1,1) Model'!$C$15*SIN(2*PI()*A1827/'ARIMAX(1,1,1) Model'!$C$24)+'ARIMAX(1,1,1) Model'!$C$16*COS(2*PI()*A1827/'ARIMAX(1,1,1) Model'!$C$24)+'ARIMAX(1,1,1) Model'!$C$17*SIN(4*PI()*A1827/'ARIMAX(1,1,1) Model'!$C$24)+'ARIMAX(1,1,1) Model'!$C$18*COS(4*PI()*A1827/'ARIMAX(1,1,1) Model'!$C$24)</f>
        <v>2704.81739436538</v>
      </c>
      <c r="AR1827" s="31" t="n">
        <f aca="false">IF(ISNUMBER(C1827),C1827,AP1827)-AQ1827</f>
        <v>5997.59612599812</v>
      </c>
      <c r="AS1827" s="31" t="n">
        <f aca="false">IF(ISNUMBER(C1827),C1827-AP1827,0)</f>
        <v>0</v>
      </c>
      <c r="AT1827" s="32" t="n">
        <f aca="false">AT1826+1</f>
        <v>57</v>
      </c>
      <c r="AU1827" s="33" t="n">
        <f aca="false">(1+'ARIMAX(1,1,1) Model'!$C$19)*AU1826-'ARIMAX(1,1,1) Model'!$C$19*AU1825</f>
        <v>0.110714697771265</v>
      </c>
      <c r="AV1827" s="33" t="n">
        <f aca="false">AV1826+AU1827^2</f>
        <v>1.71530951794556</v>
      </c>
      <c r="AW1827" s="31" t="n">
        <f aca="false">AP1827-'ARIMAX(1,1,1) Model'!$C$27*SQRT('ARIMAX(1,1,1) Model'!$C$21*AV1827)</f>
        <v>8000.838025469</v>
      </c>
      <c r="AX1827" s="31" t="n">
        <f aca="false">AP1827+'ARIMAX(1,1,1) Model'!$C$27*SQRT('ARIMAX(1,1,1) Model'!$C$21*AV1827)</f>
        <v>9403.989015258</v>
      </c>
    </row>
    <row r="1828" customFormat="false" ht="16.5" hidden="false" customHeight="true" outlineLevel="0" collapsed="false">
      <c r="A1828" s="37" t="n">
        <v>1827</v>
      </c>
      <c r="B1828" s="38" t="n">
        <v>46059</v>
      </c>
      <c r="C1828" s="39"/>
      <c r="D1828" s="25" t="n">
        <v>6901.534</v>
      </c>
      <c r="E1828" s="25" t="n">
        <v>230000</v>
      </c>
      <c r="F1828" s="25" t="n">
        <v>2052067.14285714</v>
      </c>
      <c r="G1828" s="25" t="n">
        <v>63.09</v>
      </c>
      <c r="H1828" s="25" t="n">
        <v>69.84</v>
      </c>
      <c r="I1828" s="25" t="n">
        <v>2.867</v>
      </c>
      <c r="J1828" s="25" t="n">
        <v>31422.526</v>
      </c>
      <c r="K1828" s="25" t="n">
        <v>714419</v>
      </c>
      <c r="L1828" s="25" t="n">
        <v>546</v>
      </c>
      <c r="M1828" s="25" t="n">
        <v>16.4</v>
      </c>
      <c r="N1828" s="25" t="n">
        <v>263138</v>
      </c>
      <c r="O1828" s="25" t="n">
        <v>21445.9</v>
      </c>
      <c r="P1828" s="25" t="n">
        <v>5072660</v>
      </c>
      <c r="Q1828" s="25" t="n">
        <v>1520000</v>
      </c>
      <c r="R1828" s="25" t="n">
        <v>11731</v>
      </c>
      <c r="S1828" s="25" t="n">
        <v>18.585</v>
      </c>
      <c r="T1828" s="25" t="n">
        <v>174.047</v>
      </c>
      <c r="U1828" s="25" t="n">
        <v>11</v>
      </c>
      <c r="V1828" s="25" t="n">
        <v>93.4</v>
      </c>
      <c r="W1828" s="25" t="n">
        <v>117.67114</v>
      </c>
      <c r="X1828" s="25" t="n">
        <v>4</v>
      </c>
      <c r="Y1828" s="25" t="n">
        <v>3.41684603691101</v>
      </c>
      <c r="Z1828" s="25" t="n">
        <v>84.3071212768555</v>
      </c>
      <c r="AA1828" s="25" t="n">
        <v>340095</v>
      </c>
      <c r="AB1828" s="26" t="n">
        <v>24.5</v>
      </c>
      <c r="AC1828" s="27" t="n">
        <v>0</v>
      </c>
      <c r="AD1828" s="28" t="n">
        <v>196.4</v>
      </c>
      <c r="AE1828" s="28" t="n">
        <v>0</v>
      </c>
      <c r="AF1828" s="27"/>
      <c r="AG1828" s="29" t="n">
        <f aca="false">6753.47943187+0.36116788*I1828+0.01252571*N1828-22.85359542*V1828+0.00407811*AA1828-0.00067349*E1828</f>
        <v>9148.02148638396</v>
      </c>
      <c r="AH1828" s="29" t="n">
        <f aca="false">A1828*'Simple Linear Regression'!$B$18+'Simple Linear Regression'!$B$17</f>
        <v>9443.83509923333</v>
      </c>
      <c r="AI1828" s="29" t="n">
        <f aca="false">7491.3971+0.0137554*N1828-0.00058829*E1828-34.3283*V1828+0.30565*L1828+54.6031*M1828</f>
        <v>8831.7713652</v>
      </c>
      <c r="AJ1828" s="29" t="n">
        <f aca="false">7491.3971-0.00058829*E1828+0.30565*L1828+54.6031*M1828+0.0137554*N1828-34.3283*V1828</f>
        <v>8831.7713652</v>
      </c>
      <c r="AK1828" s="30" t="n">
        <f aca="false">11611.58410651-152.38769329*I1102+0.00324611*N1102-2.92151591*V1102-0.00770426*AA1102-0.00077781*E1102</f>
        <v>8877.86602204603</v>
      </c>
      <c r="AL1828" s="29" t="n">
        <f aca="false">2192.59+2373.87*I1828+0.0316653*N1828-15.7623*V1828+0.00202406*AA1828-0.000740146*E1828-0.00963493*(I1828*N1828)</f>
        <v>9108.00771205522</v>
      </c>
      <c r="AM1828" s="30" t="n">
        <f aca="false">5205.907083+122.0638992*I1828+13.609808*(N1828/1000)-1.245906883*AD1828+0.7746840854*AE1828-134.2474226*AC1828-1547.125689*IF(AND(B1828&gt;=DATE(2020,3,20),B1828&lt;=DATE(2020,6,26)),1,0)</f>
        <v>8892.4258276892</v>
      </c>
      <c r="AN1828" s="30" t="e">
        <f aca="false">IF(ISNUMBER(C1829),C1829,AN1829)-0.8328750492*(AD1830-AD1829)+3.274150872*(AE1830-AE1829)+0.7954612886*((IF(ISNUMBER(C1829),C1829,AN1829)-IF(ISNUMBER(C1828),C1828,AN1828))-(-0.8328750492*(AD1829-AD1828)+3.274150872*(AE1829-AE1828)))-1.394571582*AO1829+0.4181414112*AO1828</f>
        <v>#VALUE!</v>
      </c>
      <c r="AP1828" s="35" t="n">
        <f aca="false">AQ1828+AR1827+'ARIMAX(1,1,1) Model'!$C$19*(AR1827-AR1826)+'ARIMAX(1,1,1) Model'!$C$20*AS1827</f>
        <v>8739.58087694202</v>
      </c>
      <c r="AQ1828" s="31" t="n">
        <f aca="false">'ARIMAX(1,1,1) Model'!$C$6*I1828+'ARIMAX(1,1,1) Model'!$C$7*N1828/1000+'ARIMAX(1,1,1) Model'!$C$8*AD1828+'ARIMAX(1,1,1) Model'!$C$9*AE1828+'ARIMAX(1,1,1) Model'!$C$10*AC1828+'ARIMAX(1,1,1) Model'!$C$11*IF(AND(B1828&gt;='ARIMAX(1,1,1) Model'!$C$25,B1828&lt;='ARIMAX(1,1,1) Model'!$C$26),1,0)+'ARIMAX(1,1,1) Model'!$C$12*E1828/1000+'ARIMAX(1,1,1) Model'!$C$13*V1828+'ARIMAX(1,1,1) Model'!$C$14*A1828+'ARIMAX(1,1,1) Model'!$C$15*SIN(2*PI()*A1828/'ARIMAX(1,1,1) Model'!$C$24)+'ARIMAX(1,1,1) Model'!$C$16*COS(2*PI()*A1828/'ARIMAX(1,1,1) Model'!$C$24)+'ARIMAX(1,1,1) Model'!$C$17*SIN(4*PI()*A1828/'ARIMAX(1,1,1) Model'!$C$24)+'ARIMAX(1,1,1) Model'!$C$18*COS(4*PI()*A1828/'ARIMAX(1,1,1) Model'!$C$24)</f>
        <v>2741.9847509439</v>
      </c>
      <c r="AR1828" s="31" t="n">
        <f aca="false">IF(ISNUMBER(C1828),C1828,AP1828)-AQ1828</f>
        <v>5997.59612599812</v>
      </c>
      <c r="AS1828" s="31" t="n">
        <f aca="false">IF(ISNUMBER(C1828),C1828-AP1828,0)</f>
        <v>0</v>
      </c>
      <c r="AT1828" s="32" t="n">
        <f aca="false">AT1827+1</f>
        <v>58</v>
      </c>
      <c r="AU1828" s="33" t="n">
        <f aca="false">(1+'ARIMAX(1,1,1) Model'!$C$19)*AU1827-'ARIMAX(1,1,1) Model'!$C$19*AU1826</f>
        <v>0.110714697771265</v>
      </c>
      <c r="AV1828" s="33" t="n">
        <f aca="false">AV1827+AU1828^2</f>
        <v>1.72756726224814</v>
      </c>
      <c r="AW1828" s="31" t="n">
        <f aca="false">AP1828-'ARIMAX(1,1,1) Model'!$C$27*SQRT('ARIMAX(1,1,1) Model'!$C$21*AV1828)</f>
        <v>8035.50308611062</v>
      </c>
      <c r="AX1828" s="31" t="n">
        <f aca="false">AP1828+'ARIMAX(1,1,1) Model'!$C$27*SQRT('ARIMAX(1,1,1) Model'!$C$21*AV1828)</f>
        <v>9443.65866777342</v>
      </c>
    </row>
    <row r="1829" customFormat="false" ht="16.5" hidden="false" customHeight="true" outlineLevel="0" collapsed="false">
      <c r="A1829" s="37" t="n">
        <v>1828</v>
      </c>
      <c r="B1829" s="38" t="n">
        <v>46066</v>
      </c>
      <c r="C1829" s="39"/>
      <c r="D1829" s="25" t="n">
        <v>6903.406</v>
      </c>
      <c r="E1829" s="25" t="n">
        <v>230000</v>
      </c>
      <c r="F1829" s="25" t="n">
        <v>2274651.42857143</v>
      </c>
      <c r="G1829" s="25" t="n">
        <v>63.932</v>
      </c>
      <c r="H1829" s="25" t="n">
        <v>70.696</v>
      </c>
      <c r="I1829" s="25" t="n">
        <v>2.902</v>
      </c>
      <c r="J1829" s="25" t="n">
        <v>31422.526</v>
      </c>
      <c r="K1829" s="25" t="n">
        <v>744815</v>
      </c>
      <c r="L1829" s="25" t="n">
        <v>546</v>
      </c>
      <c r="M1829" s="25" t="n">
        <v>16.4</v>
      </c>
      <c r="N1829" s="25" t="n">
        <v>263138</v>
      </c>
      <c r="O1829" s="25" t="n">
        <v>21445.9</v>
      </c>
      <c r="P1829" s="25" t="n">
        <v>5072660</v>
      </c>
      <c r="Q1829" s="25" t="n">
        <v>1520000</v>
      </c>
      <c r="R1829" s="25" t="n">
        <v>11731</v>
      </c>
      <c r="S1829" s="25" t="n">
        <v>18.585</v>
      </c>
      <c r="T1829" s="25" t="n">
        <v>174.047</v>
      </c>
      <c r="U1829" s="25" t="n">
        <v>11</v>
      </c>
      <c r="V1829" s="25" t="n">
        <v>93.4</v>
      </c>
      <c r="W1829" s="25" t="n">
        <v>118.26832</v>
      </c>
      <c r="X1829" s="25" t="n">
        <v>4</v>
      </c>
      <c r="Y1829" s="25" t="n">
        <v>3.41684603691101</v>
      </c>
      <c r="Z1829" s="25" t="n">
        <v>84.3071212768555</v>
      </c>
      <c r="AA1829" s="25" t="n">
        <v>340095</v>
      </c>
      <c r="AB1829" s="26" t="n">
        <v>24.5</v>
      </c>
      <c r="AC1829" s="27" t="n">
        <v>0</v>
      </c>
      <c r="AD1829" s="28" t="n">
        <v>151.4</v>
      </c>
      <c r="AE1829" s="28" t="n">
        <v>2.1</v>
      </c>
      <c r="AF1829" s="27"/>
      <c r="AG1829" s="29" t="n">
        <f aca="false">6753.47943187+0.36116788*I1829+0.01252571*N1829-22.85359542*V1829+0.00407811*AA1829-0.00067349*E1829</f>
        <v>9148.03412725976</v>
      </c>
      <c r="AH1829" s="29" t="n">
        <f aca="false">A1829*'Simple Linear Regression'!$B$18+'Simple Linear Regression'!$B$17</f>
        <v>9444.68813631723</v>
      </c>
      <c r="AI1829" s="29" t="n">
        <f aca="false">7491.3971+0.0137554*N1829-0.00058829*E1829-34.3283*V1829+0.30565*L1829+54.6031*M1829</f>
        <v>8831.7713652</v>
      </c>
      <c r="AJ1829" s="29" t="n">
        <f aca="false">7491.3971-0.00058829*E1829+0.30565*L1829+54.6031*M1829+0.0137554*N1829-34.3283*V1829</f>
        <v>8831.7713652</v>
      </c>
      <c r="AK1829" s="30" t="n">
        <f aca="false">11611.58410651-152.38769329*I1103+0.00324611*N1103-2.92151591*V1103-0.00770426*AA1103-0.00077781*E1103</f>
        <v>8877.04692508759</v>
      </c>
      <c r="AL1829" s="29" t="n">
        <f aca="false">2192.59+2373.87*I1829+0.0316653*N1829-15.7623*V1829+0.00202406*AA1829-0.000740146*E1829-0.00963493*(I1829*N1829)</f>
        <v>9102.35709469332</v>
      </c>
      <c r="AM1829" s="30" t="n">
        <f aca="false">5205.907083+122.0638992*I1829+13.609808*(N1829/1000)-1.245906883*AD1829+0.7746840854*AE1829-134.2474226*AC1829-1547.125689*IF(AND(B1829&gt;=DATE(2020,3,20),B1829&lt;=DATE(2020,6,26)),1,0)</f>
        <v>8954.39071047554</v>
      </c>
      <c r="AN1829" s="30" t="e">
        <f aca="false">IF(ISNUMBER(C1830),C1830,AN1830)-0.8328750492*(AD1831-AD1830)+3.274150872*(AE1831-AE1830)+0.7954612886*((IF(ISNUMBER(C1830),C1830,AN1830)-IF(ISNUMBER(C1829),C1829,AN1829))-(-0.8328750492*(AD1830-AD1829)+3.274150872*(AE1830-AE1829)))-1.394571582*AO1830+0.4181414112*AO1829</f>
        <v>#VALUE!</v>
      </c>
      <c r="AP1829" s="35" t="n">
        <f aca="false">AQ1829+AR1828+'ARIMAX(1,1,1) Model'!$C$19*(AR1828-AR1827)+'ARIMAX(1,1,1) Model'!$C$20*AS1828</f>
        <v>8721.43564881443</v>
      </c>
      <c r="AQ1829" s="31" t="n">
        <f aca="false">'ARIMAX(1,1,1) Model'!$C$6*I1829+'ARIMAX(1,1,1) Model'!$C$7*N1829/1000+'ARIMAX(1,1,1) Model'!$C$8*AD1829+'ARIMAX(1,1,1) Model'!$C$9*AE1829+'ARIMAX(1,1,1) Model'!$C$10*AC1829+'ARIMAX(1,1,1) Model'!$C$11*IF(AND(B1829&gt;='ARIMAX(1,1,1) Model'!$C$25,B1829&lt;='ARIMAX(1,1,1) Model'!$C$26),1,0)+'ARIMAX(1,1,1) Model'!$C$12*E1829/1000+'ARIMAX(1,1,1) Model'!$C$13*V1829+'ARIMAX(1,1,1) Model'!$C$14*A1829+'ARIMAX(1,1,1) Model'!$C$15*SIN(2*PI()*A1829/'ARIMAX(1,1,1) Model'!$C$24)+'ARIMAX(1,1,1) Model'!$C$16*COS(2*PI()*A1829/'ARIMAX(1,1,1) Model'!$C$24)+'ARIMAX(1,1,1) Model'!$C$17*SIN(4*PI()*A1829/'ARIMAX(1,1,1) Model'!$C$24)+'ARIMAX(1,1,1) Model'!$C$18*COS(4*PI()*A1829/'ARIMAX(1,1,1) Model'!$C$24)</f>
        <v>2723.83952281631</v>
      </c>
      <c r="AR1829" s="31" t="n">
        <f aca="false">IF(ISNUMBER(C1829),C1829,AP1829)-AQ1829</f>
        <v>5997.59612599812</v>
      </c>
      <c r="AS1829" s="31" t="n">
        <f aca="false">IF(ISNUMBER(C1829),C1829-AP1829,0)</f>
        <v>0</v>
      </c>
      <c r="AT1829" s="32" t="n">
        <f aca="false">AT1828+1</f>
        <v>59</v>
      </c>
      <c r="AU1829" s="33" t="n">
        <f aca="false">(1+'ARIMAX(1,1,1) Model'!$C$19)*AU1828-'ARIMAX(1,1,1) Model'!$C$19*AU1827</f>
        <v>0.110714697771265</v>
      </c>
      <c r="AV1829" s="33" t="n">
        <f aca="false">AV1828+AU1829^2</f>
        <v>1.73982500655072</v>
      </c>
      <c r="AW1829" s="31" t="n">
        <f aca="false">AP1829-'ARIMAX(1,1,1) Model'!$C$27*SQRT('ARIMAX(1,1,1) Model'!$C$21*AV1829)</f>
        <v>8014.86442377934</v>
      </c>
      <c r="AX1829" s="31" t="n">
        <f aca="false">AP1829+'ARIMAX(1,1,1) Model'!$C$27*SQRT('ARIMAX(1,1,1) Model'!$C$21*AV1829)</f>
        <v>9428.00687384952</v>
      </c>
    </row>
    <row r="1830" customFormat="false" ht="16.5" hidden="false" customHeight="true" outlineLevel="0" collapsed="false">
      <c r="A1830" s="37" t="n">
        <v>1829</v>
      </c>
      <c r="B1830" s="38" t="n">
        <v>46073</v>
      </c>
      <c r="C1830" s="39"/>
      <c r="D1830" s="25" t="n">
        <v>6873.9825</v>
      </c>
      <c r="E1830" s="25" t="n">
        <v>208000</v>
      </c>
      <c r="F1830" s="25" t="n">
        <v>2466085.42857143</v>
      </c>
      <c r="G1830" s="25" t="n">
        <v>65.3025</v>
      </c>
      <c r="H1830" s="25" t="n">
        <v>71.656</v>
      </c>
      <c r="I1830" s="25" t="n">
        <v>2.924</v>
      </c>
      <c r="J1830" s="25" t="n">
        <v>31422.526</v>
      </c>
      <c r="K1830" s="25" t="n">
        <v>744815</v>
      </c>
      <c r="L1830" s="25" t="n">
        <v>546</v>
      </c>
      <c r="M1830" s="25" t="n">
        <v>14.999</v>
      </c>
      <c r="N1830" s="25" t="n">
        <v>265855</v>
      </c>
      <c r="O1830" s="25" t="n">
        <v>21445.9</v>
      </c>
      <c r="P1830" s="25" t="n">
        <v>5072660</v>
      </c>
      <c r="Q1830" s="25" t="n">
        <v>1520000</v>
      </c>
      <c r="R1830" s="25" t="n">
        <v>11731</v>
      </c>
      <c r="S1830" s="25" t="n">
        <v>18.7757</v>
      </c>
      <c r="T1830" s="25" t="n">
        <v>174.047</v>
      </c>
      <c r="U1830" s="25" t="n">
        <v>11</v>
      </c>
      <c r="V1830" s="25" t="n">
        <v>93.4</v>
      </c>
      <c r="W1830" s="25" t="n">
        <v>117.53686</v>
      </c>
      <c r="X1830" s="25" t="n">
        <v>4</v>
      </c>
      <c r="Y1830" s="25" t="n">
        <v>3.08764123916626</v>
      </c>
      <c r="Z1830" s="25" t="n">
        <v>84.3071212768555</v>
      </c>
      <c r="AA1830" s="25" t="n">
        <v>340095</v>
      </c>
      <c r="AB1830" s="26" t="n">
        <v>24.5</v>
      </c>
      <c r="AC1830" s="27" t="n">
        <v>0</v>
      </c>
      <c r="AD1830" s="28" t="n">
        <v>109.5</v>
      </c>
      <c r="AE1830" s="28" t="n">
        <v>5.3</v>
      </c>
      <c r="AF1830" s="27"/>
      <c r="AG1830" s="29" t="n">
        <f aca="false">6753.47943187+0.36116788*I1830+0.01252571*N1830-22.85359542*V1830+0.00407811*AA1830-0.00067349*E1830</f>
        <v>9196.89120702312</v>
      </c>
      <c r="AH1830" s="29" t="n">
        <f aca="false">A1830*'Simple Linear Regression'!$B$18+'Simple Linear Regression'!$B$17</f>
        <v>9445.54117340113</v>
      </c>
      <c r="AI1830" s="29" t="n">
        <f aca="false">7491.3971+0.0137554*N1830-0.00058829*E1830-34.3283*V1830+0.30565*L1830+54.6031*M1830</f>
        <v>8805.5882239</v>
      </c>
      <c r="AJ1830" s="29" t="n">
        <f aca="false">7491.3971-0.00058829*E1830+0.30565*L1830+54.6031*M1830+0.0137554*N1830-34.3283*V1830</f>
        <v>8805.5882239</v>
      </c>
      <c r="AK1830" s="30" t="n">
        <f aca="false">11611.58410651-152.38769329*I1104+0.00324611*N1104-2.92151591*V1104-0.00770426*AA1104-0.00077781*E1104</f>
        <v>8815.93148361257</v>
      </c>
      <c r="AL1830" s="29" t="n">
        <f aca="false">2192.59+2373.87*I1830+0.0316653*N1830-15.7623*V1830+0.00202406*AA1830-0.000740146*E1830-0.00963493*(I1830*N1830)</f>
        <v>9124.5783317014</v>
      </c>
      <c r="AM1830" s="30" t="n">
        <f aca="false">5205.907083+122.0638992*I1830+13.609808*(N1830/1000)-1.245906883*AD1830+0.7746840854*AE1830-134.2474226*AC1830-1547.125689*IF(AND(B1830&gt;=DATE(2020,3,20),B1830&lt;=DATE(2020,6,26)),1,0)</f>
        <v>9048.73645206492</v>
      </c>
      <c r="AN1830" s="30" t="e">
        <f aca="false">IF(ISNUMBER(C1831),C1831,AN1831)-0.8328750492*(AD1832-AD1831)+3.274150872*(AE1832-AE1831)+0.7954612886*((IF(ISNUMBER(C1831),C1831,AN1831)-IF(ISNUMBER(C1830),C1830,AN1830))-(-0.8328750492*(AD1831-AD1830)+3.274150872*(AE1831-AE1830)))-1.394571582*AO1831+0.4181414112*AO1830</f>
        <v>#VALUE!</v>
      </c>
      <c r="AP1830" s="35" t="n">
        <f aca="false">AQ1830+AR1829+'ARIMAX(1,1,1) Model'!$C$19*(AR1829-AR1828)+'ARIMAX(1,1,1) Model'!$C$20*AS1829</f>
        <v>8738.67792726498</v>
      </c>
      <c r="AQ1830" s="31" t="n">
        <f aca="false">'ARIMAX(1,1,1) Model'!$C$6*I1830+'ARIMAX(1,1,1) Model'!$C$7*N1830/1000+'ARIMAX(1,1,1) Model'!$C$8*AD1830+'ARIMAX(1,1,1) Model'!$C$9*AE1830+'ARIMAX(1,1,1) Model'!$C$10*AC1830+'ARIMAX(1,1,1) Model'!$C$11*IF(AND(B1830&gt;='ARIMAX(1,1,1) Model'!$C$25,B1830&lt;='ARIMAX(1,1,1) Model'!$C$26),1,0)+'ARIMAX(1,1,1) Model'!$C$12*E1830/1000+'ARIMAX(1,1,1) Model'!$C$13*V1830+'ARIMAX(1,1,1) Model'!$C$14*A1830+'ARIMAX(1,1,1) Model'!$C$15*SIN(2*PI()*A1830/'ARIMAX(1,1,1) Model'!$C$24)+'ARIMAX(1,1,1) Model'!$C$16*COS(2*PI()*A1830/'ARIMAX(1,1,1) Model'!$C$24)+'ARIMAX(1,1,1) Model'!$C$17*SIN(4*PI()*A1830/'ARIMAX(1,1,1) Model'!$C$24)+'ARIMAX(1,1,1) Model'!$C$18*COS(4*PI()*A1830/'ARIMAX(1,1,1) Model'!$C$24)</f>
        <v>2741.08180126686</v>
      </c>
      <c r="AR1830" s="31" t="n">
        <f aca="false">IF(ISNUMBER(C1830),C1830,AP1830)-AQ1830</f>
        <v>5997.59612599812</v>
      </c>
      <c r="AS1830" s="31" t="n">
        <f aca="false">IF(ISNUMBER(C1830),C1830-AP1830,0)</f>
        <v>0</v>
      </c>
      <c r="AT1830" s="32" t="n">
        <f aca="false">AT1829+1</f>
        <v>60</v>
      </c>
      <c r="AU1830" s="33" t="n">
        <f aca="false">(1+'ARIMAX(1,1,1) Model'!$C$19)*AU1829-'ARIMAX(1,1,1) Model'!$C$19*AU1828</f>
        <v>0.110714697771265</v>
      </c>
      <c r="AV1830" s="33" t="n">
        <f aca="false">AV1829+AU1830^2</f>
        <v>1.7520827508533</v>
      </c>
      <c r="AW1830" s="31" t="n">
        <f aca="false">AP1830-'ARIMAX(1,1,1) Model'!$C$27*SQRT('ARIMAX(1,1,1) Model'!$C$21*AV1830)</f>
        <v>8029.62203627108</v>
      </c>
      <c r="AX1830" s="31" t="n">
        <f aca="false">AP1830+'ARIMAX(1,1,1) Model'!$C$27*SQRT('ARIMAX(1,1,1) Model'!$C$21*AV1830)</f>
        <v>9447.73381825887</v>
      </c>
    </row>
    <row r="1831" customFormat="false" ht="16.5" hidden="false" customHeight="true" outlineLevel="0" collapsed="false">
      <c r="A1831" s="37" t="n">
        <v>1830</v>
      </c>
      <c r="B1831" s="38" t="n">
        <v>46080</v>
      </c>
      <c r="C1831" s="39"/>
      <c r="D1831" s="25" t="n">
        <v>6892.338</v>
      </c>
      <c r="E1831" s="25" t="n">
        <v>211000</v>
      </c>
      <c r="F1831" s="25" t="n">
        <v>2320850.71428571</v>
      </c>
      <c r="G1831" s="25" t="n">
        <v>65.868</v>
      </c>
      <c r="H1831" s="25" t="n">
        <v>71.356</v>
      </c>
      <c r="I1831" s="25" t="n">
        <v>2.937</v>
      </c>
      <c r="J1831" s="25" t="n">
        <v>31422.526</v>
      </c>
      <c r="K1831" s="25" t="n">
        <v>744815</v>
      </c>
      <c r="L1831" s="25" t="n">
        <v>546</v>
      </c>
      <c r="M1831" s="25" t="n">
        <v>14.999</v>
      </c>
      <c r="N1831" s="25" t="n">
        <v>265855</v>
      </c>
      <c r="O1831" s="25" t="n">
        <v>21445.9</v>
      </c>
      <c r="P1831" s="25" t="n">
        <v>5072660</v>
      </c>
      <c r="Q1831" s="25" t="n">
        <v>1520000</v>
      </c>
      <c r="R1831" s="25" t="n">
        <v>11731</v>
      </c>
      <c r="S1831" s="25" t="n">
        <v>18.7757</v>
      </c>
      <c r="T1831" s="25" t="n">
        <v>174.047</v>
      </c>
      <c r="U1831" s="25" t="n">
        <v>11</v>
      </c>
      <c r="V1831" s="25" t="n">
        <v>93.4</v>
      </c>
      <c r="W1831" s="25" t="n">
        <v>117.9518</v>
      </c>
      <c r="X1831" s="25" t="n">
        <v>4</v>
      </c>
      <c r="Y1831" s="25" t="n">
        <v>3.08764123916626</v>
      </c>
      <c r="Z1831" s="25" t="n">
        <v>84.3071212768555</v>
      </c>
      <c r="AA1831" s="25" t="n">
        <v>340095</v>
      </c>
      <c r="AB1831" s="26" t="n">
        <v>24.5</v>
      </c>
      <c r="AC1831" s="27" t="n">
        <v>0</v>
      </c>
      <c r="AD1831" s="28" t="n">
        <v>140.4</v>
      </c>
      <c r="AE1831" s="28" t="n">
        <v>5.9</v>
      </c>
      <c r="AF1831" s="27"/>
      <c r="AG1831" s="29" t="n">
        <f aca="false">6753.47943187+0.36116788*I1831+0.01252571*N1831-22.85359542*V1831+0.00407811*AA1831-0.00067349*E1831</f>
        <v>9194.87543220556</v>
      </c>
      <c r="AH1831" s="29" t="n">
        <f aca="false">A1831*'Simple Linear Regression'!$B$18+'Simple Linear Regression'!$B$17</f>
        <v>9446.39421048504</v>
      </c>
      <c r="AI1831" s="29" t="n">
        <f aca="false">7491.3971+0.0137554*N1831-0.00058829*E1831-34.3283*V1831+0.30565*L1831+54.6031*M1831</f>
        <v>8803.8233539</v>
      </c>
      <c r="AJ1831" s="29" t="n">
        <f aca="false">7491.3971-0.00058829*E1831+0.30565*L1831+54.6031*M1831+0.0137554*N1831-34.3283*V1831</f>
        <v>8803.8233539</v>
      </c>
      <c r="AK1831" s="30" t="n">
        <f aca="false">11611.58410651-152.38769329*I1105+0.00324611*N1105-2.92151591*V1105-0.00770426*AA1105-0.00077781*E1105</f>
        <v>8812.04876125478</v>
      </c>
      <c r="AL1831" s="29" t="n">
        <f aca="false">2192.59+2373.87*I1831+0.0316653*N1831-15.7623*V1831+0.00202406*AA1831-0.000740146*E1831-0.00963493*(I1831*N1831)</f>
        <v>9119.91877760445</v>
      </c>
      <c r="AM1831" s="30" t="n">
        <f aca="false">5205.907083+122.0638992*I1831+13.609808*(N1831/1000)-1.245906883*AD1831+0.7746840854*AE1831-134.2474226*AC1831-1547.125689*IF(AND(B1831&gt;=DATE(2020,3,20),B1831&lt;=DATE(2020,6,26)),1,0)</f>
        <v>9012.28957052106</v>
      </c>
      <c r="AN1831" s="30" t="e">
        <f aca="false">IF(ISNUMBER(C1832),C1832,AN1832)-0.8328750492*(AD1833-AD1832)+3.274150872*(AE1833-AE1832)+0.7954612886*((IF(ISNUMBER(C1832),C1832,AN1832)-IF(ISNUMBER(C1831),C1831,AN1831))-(-0.8328750492*(AD1832-AD1831)+3.274150872*(AE1832-AE1831)))-1.394571582*AO1832+0.4181414112*AO1831</f>
        <v>#VALUE!</v>
      </c>
      <c r="AP1831" s="35" t="n">
        <f aca="false">AQ1831+AR1830+'ARIMAX(1,1,1) Model'!$C$19*(AR1830-AR1829)+'ARIMAX(1,1,1) Model'!$C$20*AS1830</f>
        <v>8786.58212182477</v>
      </c>
      <c r="AQ1831" s="31" t="n">
        <f aca="false">'ARIMAX(1,1,1) Model'!$C$6*I1831+'ARIMAX(1,1,1) Model'!$C$7*N1831/1000+'ARIMAX(1,1,1) Model'!$C$8*AD1831+'ARIMAX(1,1,1) Model'!$C$9*AE1831+'ARIMAX(1,1,1) Model'!$C$10*AC1831+'ARIMAX(1,1,1) Model'!$C$11*IF(AND(B1831&gt;='ARIMAX(1,1,1) Model'!$C$25,B1831&lt;='ARIMAX(1,1,1) Model'!$C$26),1,0)+'ARIMAX(1,1,1) Model'!$C$12*E1831/1000+'ARIMAX(1,1,1) Model'!$C$13*V1831+'ARIMAX(1,1,1) Model'!$C$14*A1831+'ARIMAX(1,1,1) Model'!$C$15*SIN(2*PI()*A1831/'ARIMAX(1,1,1) Model'!$C$24)+'ARIMAX(1,1,1) Model'!$C$16*COS(2*PI()*A1831/'ARIMAX(1,1,1) Model'!$C$24)+'ARIMAX(1,1,1) Model'!$C$17*SIN(4*PI()*A1831/'ARIMAX(1,1,1) Model'!$C$24)+'ARIMAX(1,1,1) Model'!$C$18*COS(4*PI()*A1831/'ARIMAX(1,1,1) Model'!$C$24)</f>
        <v>2788.98599582665</v>
      </c>
      <c r="AR1831" s="31" t="n">
        <f aca="false">IF(ISNUMBER(C1831),C1831,AP1831)-AQ1831</f>
        <v>5997.59612599812</v>
      </c>
      <c r="AS1831" s="31" t="n">
        <f aca="false">IF(ISNUMBER(C1831),C1831-AP1831,0)</f>
        <v>0</v>
      </c>
      <c r="AT1831" s="32" t="n">
        <f aca="false">AT1830+1</f>
        <v>61</v>
      </c>
      <c r="AU1831" s="33" t="n">
        <f aca="false">(1+'ARIMAX(1,1,1) Model'!$C$19)*AU1830-'ARIMAX(1,1,1) Model'!$C$19*AU1829</f>
        <v>0.110714697771265</v>
      </c>
      <c r="AV1831" s="33" t="n">
        <f aca="false">AV1830+AU1831^2</f>
        <v>1.76434049515589</v>
      </c>
      <c r="AW1831" s="31" t="n">
        <f aca="false">AP1831-'ARIMAX(1,1,1) Model'!$C$27*SQRT('ARIMAX(1,1,1) Model'!$C$21*AV1831)</f>
        <v>8075.05024126093</v>
      </c>
      <c r="AX1831" s="31" t="n">
        <f aca="false">AP1831+'ARIMAX(1,1,1) Model'!$C$27*SQRT('ARIMAX(1,1,1) Model'!$C$21*AV1831)</f>
        <v>9498.11400238861</v>
      </c>
    </row>
    <row r="1832" customFormat="false" ht="16.5" hidden="false" customHeight="true" outlineLevel="0" collapsed="false">
      <c r="A1832" s="37" t="n">
        <v>1831</v>
      </c>
      <c r="B1832" s="38" t="n">
        <v>46087</v>
      </c>
      <c r="C1832" s="39"/>
      <c r="D1832" s="25" t="n">
        <v>6827.696</v>
      </c>
      <c r="E1832" s="25" t="n">
        <v>214000</v>
      </c>
      <c r="F1832" s="25" t="n">
        <v>2381020.42857143</v>
      </c>
      <c r="G1832" s="25" t="n">
        <v>78.368</v>
      </c>
      <c r="H1832" s="25" t="n">
        <v>85.282</v>
      </c>
      <c r="I1832" s="25" t="n">
        <v>3.015</v>
      </c>
      <c r="J1832" s="25" t="n">
        <v>31422.526</v>
      </c>
      <c r="K1832" s="25" t="n">
        <v>744815</v>
      </c>
      <c r="L1832" s="25" t="n">
        <v>546</v>
      </c>
      <c r="M1832" s="25" t="n">
        <v>14.999</v>
      </c>
      <c r="N1832" s="25" t="n">
        <v>265855</v>
      </c>
      <c r="O1832" s="25" t="n">
        <v>21445.9</v>
      </c>
      <c r="P1832" s="25" t="n">
        <v>5072660</v>
      </c>
      <c r="Q1832" s="25" t="n">
        <v>1520000</v>
      </c>
      <c r="R1832" s="25" t="n">
        <v>10693</v>
      </c>
      <c r="S1832" s="25" t="n">
        <v>18.7757</v>
      </c>
      <c r="T1832" s="25" t="n">
        <v>174.047</v>
      </c>
      <c r="U1832" s="25" t="n">
        <v>11</v>
      </c>
      <c r="V1832" s="25" t="n">
        <v>93.4</v>
      </c>
      <c r="W1832" s="25" t="n">
        <v>117.87626</v>
      </c>
      <c r="X1832" s="25" t="n">
        <v>4</v>
      </c>
      <c r="Y1832" s="25" t="n">
        <v>3.08764123916626</v>
      </c>
      <c r="Z1832" s="25" t="n">
        <v>84.3071212768555</v>
      </c>
      <c r="AA1832" s="25" t="n">
        <v>341944</v>
      </c>
      <c r="AB1832" s="26" t="n">
        <v>24.5</v>
      </c>
      <c r="AC1832" s="27" t="n">
        <v>0</v>
      </c>
      <c r="AD1832" s="28" t="n">
        <v>103.3</v>
      </c>
      <c r="AE1832" s="28" t="n">
        <v>10.6</v>
      </c>
      <c r="AF1832" s="27"/>
      <c r="AG1832" s="29" t="n">
        <f aca="false">6753.47943187+0.36116788*I1832+0.01252571*N1832-22.85359542*V1832+0.00407811*AA1832-0.00067349*E1832</f>
        <v>9200.4235586902</v>
      </c>
      <c r="AH1832" s="29" t="n">
        <f aca="false">A1832*'Simple Linear Regression'!$B$18+'Simple Linear Regression'!$B$17</f>
        <v>9447.24724756894</v>
      </c>
      <c r="AI1832" s="29" t="n">
        <f aca="false">7491.3971+0.0137554*N1832-0.00058829*E1832-34.3283*V1832+0.30565*L1832+54.6031*M1832</f>
        <v>8802.0584839</v>
      </c>
      <c r="AJ1832" s="29" t="n">
        <f aca="false">7491.3971-0.00058829*E1832+0.30565*L1832+54.6031*M1832+0.0137554*N1832-34.3283*V1832</f>
        <v>8802.0584839</v>
      </c>
      <c r="AK1832" s="30" t="n">
        <f aca="false">11611.58410651-152.38769329*I1106+0.00324611*N1106-2.92151591*V1106-0.00770426*AA1106-0.00077781*E1106</f>
        <v>8815.06225862811</v>
      </c>
      <c r="AL1832" s="29" t="n">
        <f aca="false">2192.59+2373.87*I1832+0.0316653*N1832-15.7623*V1832+0.00202406*AA1832-0.000740146*E1832-0.00963493*(I1832*N1832)</f>
        <v>9106.80612996275</v>
      </c>
      <c r="AM1832" s="30" t="n">
        <f aca="false">5205.907083+122.0638992*I1832+13.609808*(N1832/1000)-1.245906883*AD1832+0.7746840854*AE1832-134.2474226*AC1832-1547.125689*IF(AND(B1832&gt;=DATE(2020,3,20),B1832&lt;=DATE(2020,6,26)),1,0)</f>
        <v>9071.67471521934</v>
      </c>
      <c r="AN1832" s="30" t="e">
        <f aca="false">IF(ISNUMBER(C1833),C1833,AN1833)-0.8328750492*(AD1834-AD1833)+3.274150872*(AE1834-AE1833)+0.7954612886*((IF(ISNUMBER(C1833),C1833,AN1833)-IF(ISNUMBER(C1832),C1832,AN1832))-(-0.8328750492*(AD1833-AD1832)+3.274150872*(AE1833-AE1832)))-1.394571582*AO1833+0.4181414112*AO1832</f>
        <v>#VALUE!</v>
      </c>
      <c r="AP1832" s="35" t="n">
        <f aca="false">AQ1832+AR1831+'ARIMAX(1,1,1) Model'!$C$19*(AR1831-AR1830)+'ARIMAX(1,1,1) Model'!$C$20*AS1831</f>
        <v>8796.37928649954</v>
      </c>
      <c r="AQ1832" s="31" t="n">
        <f aca="false">'ARIMAX(1,1,1) Model'!$C$6*I1832+'ARIMAX(1,1,1) Model'!$C$7*N1832/1000+'ARIMAX(1,1,1) Model'!$C$8*AD1832+'ARIMAX(1,1,1) Model'!$C$9*AE1832+'ARIMAX(1,1,1) Model'!$C$10*AC1832+'ARIMAX(1,1,1) Model'!$C$11*IF(AND(B1832&gt;='ARIMAX(1,1,1) Model'!$C$25,B1832&lt;='ARIMAX(1,1,1) Model'!$C$26),1,0)+'ARIMAX(1,1,1) Model'!$C$12*E1832/1000+'ARIMAX(1,1,1) Model'!$C$13*V1832+'ARIMAX(1,1,1) Model'!$C$14*A1832+'ARIMAX(1,1,1) Model'!$C$15*SIN(2*PI()*A1832/'ARIMAX(1,1,1) Model'!$C$24)+'ARIMAX(1,1,1) Model'!$C$16*COS(2*PI()*A1832/'ARIMAX(1,1,1) Model'!$C$24)+'ARIMAX(1,1,1) Model'!$C$17*SIN(4*PI()*A1832/'ARIMAX(1,1,1) Model'!$C$24)+'ARIMAX(1,1,1) Model'!$C$18*COS(4*PI()*A1832/'ARIMAX(1,1,1) Model'!$C$24)</f>
        <v>2798.78316050142</v>
      </c>
      <c r="AR1832" s="31" t="n">
        <f aca="false">IF(ISNUMBER(C1832),C1832,AP1832)-AQ1832</f>
        <v>5997.59612599812</v>
      </c>
      <c r="AS1832" s="31" t="n">
        <f aca="false">IF(ISNUMBER(C1832),C1832-AP1832,0)</f>
        <v>0</v>
      </c>
      <c r="AT1832" s="32" t="n">
        <f aca="false">AT1831+1</f>
        <v>62</v>
      </c>
      <c r="AU1832" s="33" t="n">
        <f aca="false">(1+'ARIMAX(1,1,1) Model'!$C$19)*AU1831-'ARIMAX(1,1,1) Model'!$C$19*AU1830</f>
        <v>0.110714697771265</v>
      </c>
      <c r="AV1832" s="33" t="n">
        <f aca="false">AV1831+AU1832^2</f>
        <v>1.77659823945847</v>
      </c>
      <c r="AW1832" s="31" t="n">
        <f aca="false">AP1832-'ARIMAX(1,1,1) Model'!$C$27*SQRT('ARIMAX(1,1,1) Model'!$C$21*AV1832)</f>
        <v>8082.38000249131</v>
      </c>
      <c r="AX1832" s="31" t="n">
        <f aca="false">AP1832+'ARIMAX(1,1,1) Model'!$C$27*SQRT('ARIMAX(1,1,1) Model'!$C$21*AV1832)</f>
        <v>9510.37857050778</v>
      </c>
    </row>
    <row r="1833" customFormat="false" ht="16.5" hidden="false" customHeight="true" outlineLevel="0" collapsed="false">
      <c r="A1833" s="37" t="n">
        <v>1832</v>
      </c>
      <c r="B1833" s="38" t="n">
        <v>46094</v>
      </c>
      <c r="C1833" s="39"/>
      <c r="D1833" s="25" t="n">
        <v>6731.616</v>
      </c>
      <c r="E1833" s="25" t="n">
        <v>213000</v>
      </c>
      <c r="F1833" s="25" t="n">
        <v>2536485.71428571</v>
      </c>
      <c r="G1833" s="25" t="n">
        <v>91.85</v>
      </c>
      <c r="H1833" s="25" t="n">
        <v>96.156</v>
      </c>
      <c r="I1833" s="25" t="n">
        <v>3.502</v>
      </c>
      <c r="J1833" s="25" t="n">
        <v>31422.526</v>
      </c>
      <c r="K1833" s="25" t="n">
        <v>649901</v>
      </c>
      <c r="L1833" s="25" t="n">
        <v>544</v>
      </c>
      <c r="M1833" s="25" t="n">
        <v>14.999</v>
      </c>
      <c r="N1833" s="25" t="n">
        <v>265855</v>
      </c>
      <c r="O1833" s="25" t="n">
        <v>21478.7</v>
      </c>
      <c r="P1833" s="25" t="n">
        <v>5072660</v>
      </c>
      <c r="Q1833" s="25" t="n">
        <v>1520000</v>
      </c>
      <c r="R1833" s="25" t="n">
        <v>10693</v>
      </c>
      <c r="S1833" s="25" t="n">
        <v>18.7757</v>
      </c>
      <c r="T1833" s="25" t="n">
        <v>174.047</v>
      </c>
      <c r="U1833" s="25" t="n">
        <v>11</v>
      </c>
      <c r="V1833" s="25" t="n">
        <v>95.7</v>
      </c>
      <c r="W1833" s="25" t="n">
        <v>119.24618</v>
      </c>
      <c r="X1833" s="25" t="n">
        <v>4</v>
      </c>
      <c r="Y1833" s="25" t="n">
        <v>3.08764123916626</v>
      </c>
      <c r="Z1833" s="25" t="n">
        <v>84.3071212768555</v>
      </c>
      <c r="AA1833" s="25" t="n">
        <v>341944</v>
      </c>
      <c r="AB1833" s="26" t="n">
        <v>24.71</v>
      </c>
      <c r="AC1833" s="27" t="n">
        <v>0</v>
      </c>
      <c r="AD1833" s="28" t="n">
        <v>60.3</v>
      </c>
      <c r="AE1833" s="28" t="n">
        <v>13.5</v>
      </c>
      <c r="AF1833" s="27"/>
      <c r="AG1833" s="29" t="n">
        <f aca="false">6753.47943187+0.36116788*I1833+0.01252571*N1833-22.85359542*V1833+0.00407811*AA1833-0.00067349*E1833</f>
        <v>9148.70966798176</v>
      </c>
      <c r="AH1833" s="29" t="n">
        <f aca="false">A1833*'Simple Linear Regression'!$B$18+'Simple Linear Regression'!$B$17</f>
        <v>9448.10028465285</v>
      </c>
      <c r="AI1833" s="29" t="n">
        <f aca="false">7491.3971+0.0137554*N1833-0.00058829*E1833-34.3283*V1833+0.30565*L1833+54.6031*M1833</f>
        <v>8723.0803839</v>
      </c>
      <c r="AJ1833" s="29" t="n">
        <f aca="false">7491.3971-0.00058829*E1833+0.30565*L1833+54.6031*M1833+0.0137554*N1833-34.3283*V1833</f>
        <v>8723.0803839</v>
      </c>
      <c r="AK1833" s="30" t="n">
        <f aca="false">11611.58410651-152.38769329*I1107+0.00324611*N1107-2.92151591*V1107-0.00770426*AA1107-0.00077781*E1107</f>
        <v>8792.81054401469</v>
      </c>
      <c r="AL1833" s="29" t="n">
        <f aca="false">2192.59+2373.87*I1833+0.0316653*N1833-15.7623*V1833+0.00202406*AA1833-0.000740146*E1833-0.00963493*(I1833*N1833)</f>
        <v>8979.9199444847</v>
      </c>
      <c r="AM1833" s="30" t="n">
        <f aca="false">5205.907083+122.0638992*I1833+13.609808*(N1833/1000)-1.245906883*AD1833+0.7746840854*AE1833-134.2474226*AC1833-1547.125689*IF(AND(B1833&gt;=DATE(2020,3,20),B1833&lt;=DATE(2020,6,26)),1,0)</f>
        <v>9186.9404139464</v>
      </c>
      <c r="AN1833" s="30" t="e">
        <f aca="false">IF(ISNUMBER(C1834),C1834,AN1834)-0.8328750492*(AD1835-AD1834)+3.274150872*(AE1835-AE1834)+0.7954612886*((IF(ISNUMBER(C1834),C1834,AN1834)-IF(ISNUMBER(C1833),C1833,AN1833))-(-0.8328750492*(AD1834-AD1833)+3.274150872*(AE1834-AE1833)))-1.394571582*AO1834+0.4181414112*AO1833</f>
        <v>#VALUE!</v>
      </c>
      <c r="AP1833" s="35" t="n">
        <f aca="false">AQ1833+AR1832+'ARIMAX(1,1,1) Model'!$C$19*(AR1832-AR1831)+'ARIMAX(1,1,1) Model'!$C$20*AS1832</f>
        <v>8749.54460012756</v>
      </c>
      <c r="AQ1833" s="31" t="n">
        <f aca="false">'ARIMAX(1,1,1) Model'!$C$6*I1833+'ARIMAX(1,1,1) Model'!$C$7*N1833/1000+'ARIMAX(1,1,1) Model'!$C$8*AD1833+'ARIMAX(1,1,1) Model'!$C$9*AE1833+'ARIMAX(1,1,1) Model'!$C$10*AC1833+'ARIMAX(1,1,1) Model'!$C$11*IF(AND(B1833&gt;='ARIMAX(1,1,1) Model'!$C$25,B1833&lt;='ARIMAX(1,1,1) Model'!$C$26),1,0)+'ARIMAX(1,1,1) Model'!$C$12*E1833/1000+'ARIMAX(1,1,1) Model'!$C$13*V1833+'ARIMAX(1,1,1) Model'!$C$14*A1833+'ARIMAX(1,1,1) Model'!$C$15*SIN(2*PI()*A1833/'ARIMAX(1,1,1) Model'!$C$24)+'ARIMAX(1,1,1) Model'!$C$16*COS(2*PI()*A1833/'ARIMAX(1,1,1) Model'!$C$24)+'ARIMAX(1,1,1) Model'!$C$17*SIN(4*PI()*A1833/'ARIMAX(1,1,1) Model'!$C$24)+'ARIMAX(1,1,1) Model'!$C$18*COS(4*PI()*A1833/'ARIMAX(1,1,1) Model'!$C$24)</f>
        <v>2751.94847412943</v>
      </c>
      <c r="AR1833" s="31" t="n">
        <f aca="false">IF(ISNUMBER(C1833),C1833,AP1833)-AQ1833</f>
        <v>5997.59612599812</v>
      </c>
      <c r="AS1833" s="31" t="n">
        <f aca="false">IF(ISNUMBER(C1833),C1833-AP1833,0)</f>
        <v>0</v>
      </c>
      <c r="AT1833" s="32" t="n">
        <f aca="false">AT1832+1</f>
        <v>63</v>
      </c>
      <c r="AU1833" s="33" t="n">
        <f aca="false">(1+'ARIMAX(1,1,1) Model'!$C$19)*AU1832-'ARIMAX(1,1,1) Model'!$C$19*AU1831</f>
        <v>0.110714697771265</v>
      </c>
      <c r="AV1833" s="33" t="n">
        <f aca="false">AV1832+AU1833^2</f>
        <v>1.78885598376105</v>
      </c>
      <c r="AW1833" s="31" t="n">
        <f aca="false">AP1833-'ARIMAX(1,1,1) Model'!$C$27*SQRT('ARIMAX(1,1,1) Model'!$C$21*AV1833)</f>
        <v>8033.08641009143</v>
      </c>
      <c r="AX1833" s="31" t="n">
        <f aca="false">AP1833+'ARIMAX(1,1,1) Model'!$C$27*SQRT('ARIMAX(1,1,1) Model'!$C$21*AV1833)</f>
        <v>9466.00279016368</v>
      </c>
    </row>
    <row r="1834" customFormat="false" ht="16.5" hidden="false" customHeight="true" outlineLevel="0" collapsed="false">
      <c r="A1834" s="37" t="n">
        <v>1833</v>
      </c>
      <c r="B1834" s="38" t="n">
        <v>46101</v>
      </c>
      <c r="C1834" s="39"/>
      <c r="D1834" s="25" t="n">
        <v>6630.628</v>
      </c>
      <c r="E1834" s="25" t="n">
        <v>205000</v>
      </c>
      <c r="F1834" s="25" t="n">
        <v>2627234.85714286</v>
      </c>
      <c r="G1834" s="25" t="n">
        <v>96.068</v>
      </c>
      <c r="H1834" s="25" t="n">
        <v>111.398</v>
      </c>
      <c r="I1834" s="25" t="n">
        <v>3.72</v>
      </c>
      <c r="J1834" s="25" t="n">
        <v>31422.526</v>
      </c>
      <c r="K1834" s="25" t="n">
        <v>649901</v>
      </c>
      <c r="L1834" s="25" t="n">
        <v>544</v>
      </c>
      <c r="M1834" s="25" t="n">
        <v>15.893</v>
      </c>
      <c r="N1834" s="25" t="n">
        <v>252805</v>
      </c>
      <c r="O1834" s="25" t="n">
        <v>21478.7</v>
      </c>
      <c r="P1834" s="25" t="n">
        <v>5099409</v>
      </c>
      <c r="Q1834" s="25" t="n">
        <v>1520000</v>
      </c>
      <c r="R1834" s="25" t="n">
        <v>10693</v>
      </c>
      <c r="S1834" s="25" t="n">
        <v>18.7757</v>
      </c>
      <c r="T1834" s="25" t="n">
        <v>174.047</v>
      </c>
      <c r="U1834" s="25" t="n">
        <v>11</v>
      </c>
      <c r="V1834" s="25" t="n">
        <v>95.7</v>
      </c>
      <c r="W1834" s="25" t="n">
        <v>119.58072</v>
      </c>
      <c r="X1834" s="25" t="n">
        <v>4</v>
      </c>
      <c r="Y1834" s="25" t="n">
        <v>3</v>
      </c>
      <c r="Z1834" s="25" t="n">
        <v>84.3071212768555</v>
      </c>
      <c r="AA1834" s="25" t="n">
        <v>341944</v>
      </c>
      <c r="AB1834" s="26" t="n">
        <v>24.71</v>
      </c>
      <c r="AC1834" s="27" t="n">
        <v>0</v>
      </c>
      <c r="AD1834" s="28" t="n">
        <v>109.8</v>
      </c>
      <c r="AE1834" s="28" t="n">
        <v>13.8</v>
      </c>
      <c r="AF1834" s="27"/>
      <c r="AG1834" s="29" t="n">
        <f aca="false">6753.47943187+0.36116788*I1834+0.01252571*N1834-22.85359542*V1834+0.00407811*AA1834-0.00067349*E1834</f>
        <v>8990.7158070796</v>
      </c>
      <c r="AH1834" s="29" t="n">
        <f aca="false">A1834*'Simple Linear Regression'!$B$18+'Simple Linear Regression'!$B$17</f>
        <v>9448.95332173675</v>
      </c>
      <c r="AI1834" s="29" t="n">
        <f aca="false">7491.3971+0.0137554*N1834-0.00058829*E1834-34.3283*V1834+0.30565*L1834+54.6031*M1834</f>
        <v>8597.0939053</v>
      </c>
      <c r="AJ1834" s="29" t="n">
        <f aca="false">7491.3971-0.00058829*E1834+0.30565*L1834+54.6031*M1834+0.0137554*N1834-34.3283*V1834</f>
        <v>8597.0939053</v>
      </c>
      <c r="AK1834" s="30" t="n">
        <f aca="false">11611.58410651-152.38769329*I1108+0.00324611*N1108-2.92151591*V1108-0.00770426*AA1108-0.00077781*E1108</f>
        <v>8769.77854239062</v>
      </c>
      <c r="AL1834" s="29" t="n">
        <f aca="false">2192.59+2373.87*I1834+0.0316653*N1834-15.7623*V1834+0.00202406*AA1834-0.000740146*E1834-0.00963493*(I1834*N1834)</f>
        <v>8999.444158562</v>
      </c>
      <c r="AM1834" s="30" t="n">
        <f aca="false">5205.907083+122.0638992*I1834+13.609808*(N1834/1000)-1.245906883*AD1834+0.7746840854*AE1834-134.2474226*AC1834-1547.125689*IF(AND(B1834&gt;=DATE(2020,3,20),B1834&lt;=DATE(2020,6,26)),1,0)</f>
        <v>8974.50236408912</v>
      </c>
      <c r="AN1834" s="30" t="e">
        <f aca="false">IF(ISNUMBER(C1835),C1835,AN1835)-0.8328750492*(AD1836-AD1835)+3.274150872*(AE1836-AE1835)+0.7954612886*((IF(ISNUMBER(C1835),C1835,AN1835)-IF(ISNUMBER(C1834),C1834,AN1834))-(-0.8328750492*(AD1835-AD1834)+3.274150872*(AE1835-AE1834)))-1.394571582*AO1835+0.4181414112*AO1834</f>
        <v>#VALUE!</v>
      </c>
      <c r="AP1834" s="35" t="n">
        <f aca="false">AQ1834+AR1833+'ARIMAX(1,1,1) Model'!$C$19*(AR1833-AR1832)+'ARIMAX(1,1,1) Model'!$C$20*AS1833</f>
        <v>8779.93792028012</v>
      </c>
      <c r="AQ1834" s="31" t="n">
        <f aca="false">'ARIMAX(1,1,1) Model'!$C$6*I1834+'ARIMAX(1,1,1) Model'!$C$7*N1834/1000+'ARIMAX(1,1,1) Model'!$C$8*AD1834+'ARIMAX(1,1,1) Model'!$C$9*AE1834+'ARIMAX(1,1,1) Model'!$C$10*AC1834+'ARIMAX(1,1,1) Model'!$C$11*IF(AND(B1834&gt;='ARIMAX(1,1,1) Model'!$C$25,B1834&lt;='ARIMAX(1,1,1) Model'!$C$26),1,0)+'ARIMAX(1,1,1) Model'!$C$12*E1834/1000+'ARIMAX(1,1,1) Model'!$C$13*V1834+'ARIMAX(1,1,1) Model'!$C$14*A1834+'ARIMAX(1,1,1) Model'!$C$15*SIN(2*PI()*A1834/'ARIMAX(1,1,1) Model'!$C$24)+'ARIMAX(1,1,1) Model'!$C$16*COS(2*PI()*A1834/'ARIMAX(1,1,1) Model'!$C$24)+'ARIMAX(1,1,1) Model'!$C$17*SIN(4*PI()*A1834/'ARIMAX(1,1,1) Model'!$C$24)+'ARIMAX(1,1,1) Model'!$C$18*COS(4*PI()*A1834/'ARIMAX(1,1,1) Model'!$C$24)</f>
        <v>2782.341794282</v>
      </c>
      <c r="AR1834" s="31" t="n">
        <f aca="false">IF(ISNUMBER(C1834),C1834,AP1834)-AQ1834</f>
        <v>5997.59612599812</v>
      </c>
      <c r="AS1834" s="31" t="n">
        <f aca="false">IF(ISNUMBER(C1834),C1834-AP1834,0)</f>
        <v>0</v>
      </c>
      <c r="AT1834" s="32" t="n">
        <f aca="false">AT1833+1</f>
        <v>64</v>
      </c>
      <c r="AU1834" s="33" t="n">
        <f aca="false">(1+'ARIMAX(1,1,1) Model'!$C$19)*AU1833-'ARIMAX(1,1,1) Model'!$C$19*AU1832</f>
        <v>0.110714697771265</v>
      </c>
      <c r="AV1834" s="33" t="n">
        <f aca="false">AV1833+AU1834^2</f>
        <v>1.80111372806364</v>
      </c>
      <c r="AW1834" s="31" t="n">
        <f aca="false">AP1834-'ARIMAX(1,1,1) Model'!$C$27*SQRT('ARIMAX(1,1,1) Model'!$C$21*AV1834)</f>
        <v>8061.02923444068</v>
      </c>
      <c r="AX1834" s="31" t="n">
        <f aca="false">AP1834+'ARIMAX(1,1,1) Model'!$C$27*SQRT('ARIMAX(1,1,1) Model'!$C$21*AV1834)</f>
        <v>9498.84660611957</v>
      </c>
    </row>
    <row r="1835" customFormat="false" ht="16.5" hidden="false" customHeight="true" outlineLevel="0" collapsed="false">
      <c r="A1835" s="37" t="n">
        <v>1834</v>
      </c>
      <c r="B1835" s="38" t="n">
        <v>46108</v>
      </c>
      <c r="C1835" s="39"/>
      <c r="D1835" s="25" t="n">
        <v>6515.056</v>
      </c>
      <c r="E1835" s="25" t="n">
        <v>211000</v>
      </c>
      <c r="F1835" s="25" t="n">
        <v>2578225.57142857</v>
      </c>
      <c r="G1835" s="25" t="n">
        <v>94.292</v>
      </c>
      <c r="H1835" s="25" t="n">
        <v>111.242</v>
      </c>
      <c r="I1835" s="25" t="n">
        <v>3.961</v>
      </c>
      <c r="J1835" s="25" t="n">
        <v>31422.526</v>
      </c>
      <c r="K1835" s="25" t="n">
        <v>649901</v>
      </c>
      <c r="L1835" s="25" t="n">
        <v>544</v>
      </c>
      <c r="M1835" s="25" t="n">
        <v>15.893</v>
      </c>
      <c r="N1835" s="25" t="n">
        <v>252805</v>
      </c>
      <c r="O1835" s="25" t="n">
        <v>21478.7</v>
      </c>
      <c r="P1835" s="25" t="n">
        <v>5099409</v>
      </c>
      <c r="Q1835" s="25" t="n">
        <v>1520000</v>
      </c>
      <c r="R1835" s="25" t="n">
        <v>10693</v>
      </c>
      <c r="S1835" s="25" t="n">
        <v>18.7757</v>
      </c>
      <c r="T1835" s="25" t="n">
        <v>174.047</v>
      </c>
      <c r="U1835" s="25" t="n">
        <v>11</v>
      </c>
      <c r="V1835" s="25" t="n">
        <v>95.7</v>
      </c>
      <c r="W1835" s="25" t="n">
        <v>120.06266</v>
      </c>
      <c r="X1835" s="25" t="n">
        <v>4</v>
      </c>
      <c r="Y1835" s="25" t="n">
        <v>3</v>
      </c>
      <c r="Z1835" s="25" t="n">
        <v>84.3071212768555</v>
      </c>
      <c r="AA1835" s="25" t="n">
        <v>341944</v>
      </c>
      <c r="AB1835" s="26" t="n">
        <v>24.71</v>
      </c>
      <c r="AC1835" s="27" t="n">
        <v>0</v>
      </c>
      <c r="AD1835" s="28" t="n">
        <v>62.3</v>
      </c>
      <c r="AE1835" s="28" t="n">
        <v>18.1</v>
      </c>
      <c r="AF1835" s="27"/>
      <c r="AG1835" s="29" t="n">
        <f aca="false">6753.47943187+0.36116788*I1835+0.01252571*N1835-22.85359542*V1835+0.00407811*AA1835-0.00067349*E1835</f>
        <v>8986.76190853868</v>
      </c>
      <c r="AH1835" s="29" t="n">
        <f aca="false">A1835*'Simple Linear Regression'!$B$18+'Simple Linear Regression'!$B$17</f>
        <v>9449.80635882065</v>
      </c>
      <c r="AI1835" s="29" t="n">
        <f aca="false">7491.3971+0.0137554*N1835-0.00058829*E1835-34.3283*V1835+0.30565*L1835+54.6031*M1835</f>
        <v>8593.5641653</v>
      </c>
      <c r="AJ1835" s="29" t="n">
        <f aca="false">7491.3971-0.00058829*E1835+0.30565*L1835+54.6031*M1835+0.0137554*N1835-34.3283*V1835</f>
        <v>8593.5641653</v>
      </c>
      <c r="AK1835" s="30" t="n">
        <f aca="false">11611.58410651-152.38769329*I1109+0.00324611*N1109-2.92151591*V1109-0.00770426*AA1109-0.00077781*E1109</f>
        <v>8773.0358424417</v>
      </c>
      <c r="AL1835" s="29" t="n">
        <f aca="false">2192.59+2373.87*I1835+0.0316653*N1835-15.7623*V1835+0.00202406*AA1835-0.000740146*E1835-0.00963493*(I1835*N1835)</f>
        <v>8980.08815920735</v>
      </c>
      <c r="AM1835" s="30" t="n">
        <f aca="false">5205.907083+122.0638992*I1835+13.609808*(N1835/1000)-1.245906883*AD1835+0.7746840854*AE1835-134.2474226*AC1835-1547.125689*IF(AND(B1835&gt;=DATE(2020,3,20),B1835&lt;=DATE(2020,6,26)),1,0)</f>
        <v>9066.43148230604</v>
      </c>
      <c r="AN1835" s="30" t="e">
        <f aca="false">IF(ISNUMBER(C1836),C1836,AN1836)-0.8328750492*(AD1837-AD1836)+3.274150872*(AE1837-AE1836)+0.7954612886*((IF(ISNUMBER(C1836),C1836,AN1836)-IF(ISNUMBER(C1835),C1835,AN1835))-(-0.8328750492*(AD1836-AD1835)+3.274150872*(AE1836-AE1835)))-1.394571582*AO1836+0.4181414112*AO1835</f>
        <v>#VALUE!</v>
      </c>
      <c r="AP1835" s="35" t="n">
        <f aca="false">AQ1835+AR1834+'ARIMAX(1,1,1) Model'!$C$19*(AR1834-AR1833)+'ARIMAX(1,1,1) Model'!$C$20*AS1834</f>
        <v>8759.51290365403</v>
      </c>
      <c r="AQ1835" s="31" t="n">
        <f aca="false">'ARIMAX(1,1,1) Model'!$C$6*I1835+'ARIMAX(1,1,1) Model'!$C$7*N1835/1000+'ARIMAX(1,1,1) Model'!$C$8*AD1835+'ARIMAX(1,1,1) Model'!$C$9*AE1835+'ARIMAX(1,1,1) Model'!$C$10*AC1835+'ARIMAX(1,1,1) Model'!$C$11*IF(AND(B1835&gt;='ARIMAX(1,1,1) Model'!$C$25,B1835&lt;='ARIMAX(1,1,1) Model'!$C$26),1,0)+'ARIMAX(1,1,1) Model'!$C$12*E1835/1000+'ARIMAX(1,1,1) Model'!$C$13*V1835+'ARIMAX(1,1,1) Model'!$C$14*A1835+'ARIMAX(1,1,1) Model'!$C$15*SIN(2*PI()*A1835/'ARIMAX(1,1,1) Model'!$C$24)+'ARIMAX(1,1,1) Model'!$C$16*COS(2*PI()*A1835/'ARIMAX(1,1,1) Model'!$C$24)+'ARIMAX(1,1,1) Model'!$C$17*SIN(4*PI()*A1835/'ARIMAX(1,1,1) Model'!$C$24)+'ARIMAX(1,1,1) Model'!$C$18*COS(4*PI()*A1835/'ARIMAX(1,1,1) Model'!$C$24)</f>
        <v>2761.91677765591</v>
      </c>
      <c r="AR1835" s="31" t="n">
        <f aca="false">IF(ISNUMBER(C1835),C1835,AP1835)-AQ1835</f>
        <v>5997.59612599812</v>
      </c>
      <c r="AS1835" s="31" t="n">
        <f aca="false">IF(ISNUMBER(C1835),C1835-AP1835,0)</f>
        <v>0</v>
      </c>
      <c r="AT1835" s="32" t="n">
        <f aca="false">AT1834+1</f>
        <v>65</v>
      </c>
      <c r="AU1835" s="33" t="n">
        <f aca="false">(1+'ARIMAX(1,1,1) Model'!$C$19)*AU1834-'ARIMAX(1,1,1) Model'!$C$19*AU1833</f>
        <v>0.110714697771265</v>
      </c>
      <c r="AV1835" s="33" t="n">
        <f aca="false">AV1834+AU1835^2</f>
        <v>1.81337147236622</v>
      </c>
      <c r="AW1835" s="31" t="n">
        <f aca="false">AP1835-'ARIMAX(1,1,1) Model'!$C$27*SQRT('ARIMAX(1,1,1) Model'!$C$21*AV1835)</f>
        <v>8038.16204652488</v>
      </c>
      <c r="AX1835" s="31" t="n">
        <f aca="false">AP1835+'ARIMAX(1,1,1) Model'!$C$27*SQRT('ARIMAX(1,1,1) Model'!$C$21*AV1835)</f>
        <v>9480.86376078318</v>
      </c>
    </row>
    <row r="1836" customFormat="false" ht="16.5" hidden="false" customHeight="true" outlineLevel="0" collapsed="false">
      <c r="A1836" s="37" t="n">
        <v>1835</v>
      </c>
      <c r="B1836" s="38" t="n">
        <v>46115</v>
      </c>
      <c r="C1836" s="39"/>
      <c r="D1836" s="25" t="n">
        <v>6507.5625</v>
      </c>
      <c r="E1836" s="25" t="n">
        <v>203000</v>
      </c>
      <c r="F1836" s="25" t="n">
        <v>2514830.28571429</v>
      </c>
      <c r="G1836" s="25" t="n">
        <v>105.67</v>
      </c>
      <c r="H1836" s="25" t="n">
        <v>123.935</v>
      </c>
      <c r="I1836" s="25" t="n">
        <v>3.99</v>
      </c>
      <c r="J1836" s="25" t="n">
        <v>31422.526</v>
      </c>
      <c r="K1836" s="25" t="n">
        <v>649901</v>
      </c>
      <c r="L1836" s="25" t="n">
        <v>544</v>
      </c>
      <c r="M1836" s="25" t="n">
        <v>15.893</v>
      </c>
      <c r="N1836" s="25" t="n">
        <v>252805</v>
      </c>
      <c r="O1836" s="25" t="n">
        <v>21478.7</v>
      </c>
      <c r="P1836" s="25" t="n">
        <v>5099409</v>
      </c>
      <c r="Q1836" s="25" t="n">
        <v>1520000</v>
      </c>
      <c r="R1836" s="25" t="n">
        <v>10693</v>
      </c>
      <c r="S1836" s="25" t="n">
        <v>18.7757</v>
      </c>
      <c r="T1836" s="25" t="n">
        <v>174.047</v>
      </c>
      <c r="U1836" s="25" t="n">
        <v>11</v>
      </c>
      <c r="V1836" s="25" t="n">
        <v>95.7</v>
      </c>
      <c r="W1836" s="25" t="n">
        <v>120.29378</v>
      </c>
      <c r="X1836" s="25" t="n">
        <v>4</v>
      </c>
      <c r="Y1836" s="25" t="n">
        <v>3</v>
      </c>
      <c r="Z1836" s="25" t="n">
        <v>84.3071212768555</v>
      </c>
      <c r="AA1836" s="25" t="n">
        <v>341944</v>
      </c>
      <c r="AB1836" s="26" t="n">
        <v>24.71</v>
      </c>
      <c r="AC1836" s="27" t="n">
        <v>0</v>
      </c>
      <c r="AD1836" s="28" t="n">
        <v>47.3</v>
      </c>
      <c r="AE1836" s="28" t="n">
        <v>18.3</v>
      </c>
      <c r="AF1836" s="27"/>
      <c r="AG1836" s="29" t="n">
        <f aca="false">6753.47943187+0.36116788*I1836+0.01252571*N1836-22.85359542*V1836+0.00407811*AA1836-0.00067349*E1836</f>
        <v>8992.1603024072</v>
      </c>
      <c r="AH1836" s="29" t="n">
        <f aca="false">A1836*'Simple Linear Regression'!$B$18+'Simple Linear Regression'!$B$17</f>
        <v>9450.65939590456</v>
      </c>
      <c r="AI1836" s="29" t="n">
        <f aca="false">7491.3971+0.0137554*N1836-0.00058829*E1836-34.3283*V1836+0.30565*L1836+54.6031*M1836</f>
        <v>8598.2704853</v>
      </c>
      <c r="AJ1836" s="29" t="n">
        <f aca="false">7491.3971-0.00058829*E1836+0.30565*L1836+54.6031*M1836+0.0137554*N1836-34.3283*V1836</f>
        <v>8598.2704853</v>
      </c>
      <c r="AK1836" s="30" t="n">
        <f aca="false">11611.58410651-152.38769329*I1110+0.00324611*N1110-2.92151591*V1110-0.00770426*AA1110-0.00077781*E1110</f>
        <v>8790.7985001733</v>
      </c>
      <c r="AL1836" s="29" t="n">
        <f aca="false">2192.59+2373.87*I1836+0.0316653*N1836-15.7623*V1836+0.00202406*AA1836-0.000740146*E1836-0.00963493*(I1836*N1836)</f>
        <v>8984.2145613265</v>
      </c>
      <c r="AM1836" s="30" t="n">
        <f aca="false">5205.907083+122.0638992*I1836+13.609808*(N1836/1000)-1.245906883*AD1836+0.7746840854*AE1836-134.2474226*AC1836-1547.125689*IF(AND(B1836&gt;=DATE(2020,3,20),B1836&lt;=DATE(2020,6,26)),1,0)</f>
        <v>9088.81487544492</v>
      </c>
      <c r="AN1836" s="30" t="e">
        <f aca="false">IF(ISNUMBER(C1837),C1837,AN1837)-0.8328750492*(AD1838-AD1837)+3.274150872*(AE1838-AE1837)+0.7954612886*((IF(ISNUMBER(C1837),C1837,AN1837)-IF(ISNUMBER(C1836),C1836,AN1836))-(-0.8328750492*(AD1837-AD1836)+3.274150872*(AE1837-AE1836)))-1.394571582*AO1837+0.4181414112*AO1836</f>
        <v>#VALUE!</v>
      </c>
      <c r="AP1836" s="35" t="n">
        <f aca="false">AQ1836+AR1835+'ARIMAX(1,1,1) Model'!$C$19*(AR1835-AR1834)+'ARIMAX(1,1,1) Model'!$C$20*AS1835</f>
        <v>8808.664677991</v>
      </c>
      <c r="AQ1836" s="31" t="n">
        <f aca="false">'ARIMAX(1,1,1) Model'!$C$6*I1836+'ARIMAX(1,1,1) Model'!$C$7*N1836/1000+'ARIMAX(1,1,1) Model'!$C$8*AD1836+'ARIMAX(1,1,1) Model'!$C$9*AE1836+'ARIMAX(1,1,1) Model'!$C$10*AC1836+'ARIMAX(1,1,1) Model'!$C$11*IF(AND(B1836&gt;='ARIMAX(1,1,1) Model'!$C$25,B1836&lt;='ARIMAX(1,1,1) Model'!$C$26),1,0)+'ARIMAX(1,1,1) Model'!$C$12*E1836/1000+'ARIMAX(1,1,1) Model'!$C$13*V1836+'ARIMAX(1,1,1) Model'!$C$14*A1836+'ARIMAX(1,1,1) Model'!$C$15*SIN(2*PI()*A1836/'ARIMAX(1,1,1) Model'!$C$24)+'ARIMAX(1,1,1) Model'!$C$16*COS(2*PI()*A1836/'ARIMAX(1,1,1) Model'!$C$24)+'ARIMAX(1,1,1) Model'!$C$17*SIN(4*PI()*A1836/'ARIMAX(1,1,1) Model'!$C$24)+'ARIMAX(1,1,1) Model'!$C$18*COS(4*PI()*A1836/'ARIMAX(1,1,1) Model'!$C$24)</f>
        <v>2811.06855199288</v>
      </c>
      <c r="AR1836" s="31" t="n">
        <f aca="false">IF(ISNUMBER(C1836),C1836,AP1836)-AQ1836</f>
        <v>5997.59612599812</v>
      </c>
      <c r="AS1836" s="31" t="n">
        <f aca="false">IF(ISNUMBER(C1836),C1836-AP1836,0)</f>
        <v>0</v>
      </c>
      <c r="AT1836" s="32" t="n">
        <f aca="false">AT1835+1</f>
        <v>66</v>
      </c>
      <c r="AU1836" s="33" t="n">
        <f aca="false">(1+'ARIMAX(1,1,1) Model'!$C$19)*AU1835-'ARIMAX(1,1,1) Model'!$C$19*AU1834</f>
        <v>0.110714697771265</v>
      </c>
      <c r="AV1836" s="33" t="n">
        <f aca="false">AV1835+AU1836^2</f>
        <v>1.8256292166688</v>
      </c>
      <c r="AW1836" s="31" t="n">
        <f aca="false">AP1836-'ARIMAX(1,1,1) Model'!$C$27*SQRT('ARIMAX(1,1,1) Model'!$C$21*AV1836)</f>
        <v>8084.87988982084</v>
      </c>
      <c r="AX1836" s="31" t="n">
        <f aca="false">AP1836+'ARIMAX(1,1,1) Model'!$C$27*SQRT('ARIMAX(1,1,1) Model'!$C$21*AV1836)</f>
        <v>9532.44946616116</v>
      </c>
    </row>
    <row r="1837" customFormat="false" ht="16.5" hidden="false" customHeight="true" outlineLevel="0" collapsed="false">
      <c r="A1837" s="37" t="n">
        <v>1836</v>
      </c>
      <c r="B1837" s="38" t="n">
        <v>46122</v>
      </c>
      <c r="C1837" s="39"/>
      <c r="D1837" s="25" t="n">
        <v>6730.608</v>
      </c>
      <c r="E1837" s="25" t="n">
        <v>218000</v>
      </c>
      <c r="F1837" s="25" t="n">
        <v>2486760.85714286</v>
      </c>
      <c r="G1837" s="25" t="n">
        <v>104.544</v>
      </c>
      <c r="H1837" s="25" t="n">
        <v>124.605</v>
      </c>
      <c r="I1837" s="25" t="n">
        <v>4.12</v>
      </c>
      <c r="J1837" s="25" t="n">
        <v>31422.526</v>
      </c>
      <c r="K1837" s="25" t="n">
        <v>649901</v>
      </c>
      <c r="L1837" s="25" t="n">
        <v>551</v>
      </c>
      <c r="M1837" s="25" t="n">
        <v>15.893</v>
      </c>
      <c r="N1837" s="25" t="n">
        <v>252805</v>
      </c>
      <c r="O1837" s="25" t="n">
        <v>21611.4</v>
      </c>
      <c r="P1837" s="25" t="n">
        <v>5099409</v>
      </c>
      <c r="Q1837" s="25" t="n">
        <v>1520000</v>
      </c>
      <c r="R1837" s="25" t="n">
        <v>10693</v>
      </c>
      <c r="S1837" s="25" t="n">
        <v>18.7757</v>
      </c>
      <c r="T1837" s="25" t="n">
        <v>174.047</v>
      </c>
      <c r="U1837" s="25" t="n">
        <v>11</v>
      </c>
      <c r="V1837" s="25" t="n">
        <v>91.4</v>
      </c>
      <c r="W1837" s="25" t="n">
        <v>120.71988</v>
      </c>
      <c r="X1837" s="25" t="n">
        <v>4</v>
      </c>
      <c r="Y1837" s="25" t="n">
        <v>3</v>
      </c>
      <c r="Z1837" s="25" t="n">
        <v>84.3071212768555</v>
      </c>
      <c r="AA1837" s="25" t="n">
        <v>341944</v>
      </c>
      <c r="AB1837" s="26" t="n">
        <v>26.92</v>
      </c>
      <c r="AC1837" s="27" t="n">
        <v>0</v>
      </c>
      <c r="AD1837" s="28" t="n">
        <v>62.3</v>
      </c>
      <c r="AE1837" s="28" t="n">
        <v>10.1</v>
      </c>
      <c r="AF1837" s="27"/>
      <c r="AG1837" s="29" t="n">
        <f aca="false">6753.47943187+0.36116788*I1837+0.01252571*N1837-22.85359542*V1837+0.00407811*AA1837-0.00067349*E1837</f>
        <v>9080.3753645376</v>
      </c>
      <c r="AH1837" s="29" t="n">
        <f aca="false">A1837*'Simple Linear Regression'!$B$18+'Simple Linear Regression'!$B$17</f>
        <v>9451.51243298846</v>
      </c>
      <c r="AI1837" s="29" t="n">
        <f aca="false">7491.3971+0.0137554*N1837-0.00058829*E1837-34.3283*V1837+0.30565*L1837+54.6031*M1837</f>
        <v>8739.1973753</v>
      </c>
      <c r="AJ1837" s="29" t="n">
        <f aca="false">7491.3971-0.00058829*E1837+0.30565*L1837+54.6031*M1837+0.0137554*N1837-34.3283*V1837</f>
        <v>8739.1973753</v>
      </c>
      <c r="AK1837" s="30" t="n">
        <f aca="false">11611.58410651-152.38769329*I1111+0.00324611*N1111-2.92151591*V1111-0.00770426*AA1111-0.00077781*E1111</f>
        <v>8793.4868335859</v>
      </c>
      <c r="AL1837" s="29" t="n">
        <f aca="false">2192.59+2373.87*I1837+0.0316653*N1837-15.7623*V1837+0.00202406*AA1837-0.000740146*E1837-0.00963493*(I1837*N1837)</f>
        <v>9032.844759102</v>
      </c>
      <c r="AM1837" s="30" t="n">
        <f aca="false">5205.907083+122.0638992*I1837+13.609808*(N1837/1000)-1.245906883*AD1837+0.7746840854*AE1837-134.2474226*AC1837-1547.125689*IF(AND(B1837&gt;=DATE(2020,3,20),B1837&lt;=DATE(2020,6,26)),1,0)</f>
        <v>9079.64216959564</v>
      </c>
      <c r="AN1837" s="30" t="e">
        <f aca="false">IF(ISNUMBER(C1838),C1838,AN1838)-0.8328750492*(AD1839-AD1838)+3.274150872*(AE1839-AE1838)+0.7954612886*((IF(ISNUMBER(C1838),C1838,AN1838)-IF(ISNUMBER(C1837),C1837,AN1837))-(-0.8328750492*(AD1838-AD1837)+3.274150872*(AE1838-AE1837)))-1.394571582*AO1838+0.4181414112*AO1837</f>
        <v>#VALUE!</v>
      </c>
      <c r="AP1837" s="35" t="n">
        <f aca="false">AQ1837+AR1836+'ARIMAX(1,1,1) Model'!$C$19*(AR1836-AR1835)+'ARIMAX(1,1,1) Model'!$C$20*AS1836</f>
        <v>8743.94661766949</v>
      </c>
      <c r="AQ1837" s="31" t="n">
        <f aca="false">'ARIMAX(1,1,1) Model'!$C$6*I1837+'ARIMAX(1,1,1) Model'!$C$7*N1837/1000+'ARIMAX(1,1,1) Model'!$C$8*AD1837+'ARIMAX(1,1,1) Model'!$C$9*AE1837+'ARIMAX(1,1,1) Model'!$C$10*AC1837+'ARIMAX(1,1,1) Model'!$C$11*IF(AND(B1837&gt;='ARIMAX(1,1,1) Model'!$C$25,B1837&lt;='ARIMAX(1,1,1) Model'!$C$26),1,0)+'ARIMAX(1,1,1) Model'!$C$12*E1837/1000+'ARIMAX(1,1,1) Model'!$C$13*V1837+'ARIMAX(1,1,1) Model'!$C$14*A1837+'ARIMAX(1,1,1) Model'!$C$15*SIN(2*PI()*A1837/'ARIMAX(1,1,1) Model'!$C$24)+'ARIMAX(1,1,1) Model'!$C$16*COS(2*PI()*A1837/'ARIMAX(1,1,1) Model'!$C$24)+'ARIMAX(1,1,1) Model'!$C$17*SIN(4*PI()*A1837/'ARIMAX(1,1,1) Model'!$C$24)+'ARIMAX(1,1,1) Model'!$C$18*COS(4*PI()*A1837/'ARIMAX(1,1,1) Model'!$C$24)</f>
        <v>2746.35049167137</v>
      </c>
      <c r="AR1837" s="31" t="n">
        <f aca="false">IF(ISNUMBER(C1837),C1837,AP1837)-AQ1837</f>
        <v>5997.59612599812</v>
      </c>
      <c r="AS1837" s="31" t="n">
        <f aca="false">IF(ISNUMBER(C1837),C1837-AP1837,0)</f>
        <v>0</v>
      </c>
      <c r="AT1837" s="32" t="n">
        <f aca="false">AT1836+1</f>
        <v>67</v>
      </c>
      <c r="AU1837" s="33" t="n">
        <f aca="false">(1+'ARIMAX(1,1,1) Model'!$C$19)*AU1836-'ARIMAX(1,1,1) Model'!$C$19*AU1835</f>
        <v>0.110714697771265</v>
      </c>
      <c r="AV1837" s="33" t="n">
        <f aca="false">AV1836+AU1837^2</f>
        <v>1.83788696097138</v>
      </c>
      <c r="AW1837" s="31" t="n">
        <f aca="false">AP1837-'ARIMAX(1,1,1) Model'!$C$27*SQRT('ARIMAX(1,1,1) Model'!$C$21*AV1837)</f>
        <v>8017.7360558542</v>
      </c>
      <c r="AX1837" s="31" t="n">
        <f aca="false">AP1837+'ARIMAX(1,1,1) Model'!$C$27*SQRT('ARIMAX(1,1,1) Model'!$C$21*AV1837)</f>
        <v>9470.15717948479</v>
      </c>
    </row>
    <row r="1838" customFormat="false" ht="16.5" hidden="false" customHeight="true" outlineLevel="0" collapsed="false">
      <c r="A1838" s="37" t="n">
        <v>1837</v>
      </c>
      <c r="B1838" s="38" t="n">
        <v>46129</v>
      </c>
      <c r="C1838" s="39"/>
      <c r="D1838" s="25" t="n">
        <v>7008.782</v>
      </c>
      <c r="E1838" s="25" t="n">
        <v>208000</v>
      </c>
      <c r="F1838" s="25" t="n">
        <v>2491152.85714286</v>
      </c>
      <c r="G1838" s="25" t="n">
        <v>93.84</v>
      </c>
      <c r="H1838" s="25" t="n">
        <v>114.432</v>
      </c>
      <c r="I1838" s="25" t="n">
        <v>4.123</v>
      </c>
      <c r="J1838" s="25" t="n">
        <v>31422.526</v>
      </c>
      <c r="K1838" s="25" t="n">
        <v>650006</v>
      </c>
      <c r="L1838" s="25" t="n">
        <v>551</v>
      </c>
      <c r="M1838" s="25" t="n">
        <v>16.66</v>
      </c>
      <c r="N1838" s="25" t="n">
        <v>244934</v>
      </c>
      <c r="O1838" s="25" t="n">
        <v>21611.4</v>
      </c>
      <c r="P1838" s="25" t="n">
        <v>5099409</v>
      </c>
      <c r="Q1838" s="25" t="n">
        <v>1520000</v>
      </c>
      <c r="R1838" s="25" t="n">
        <v>10693</v>
      </c>
      <c r="S1838" s="25" t="n">
        <v>18.7757</v>
      </c>
      <c r="T1838" s="25" t="n">
        <v>174.047</v>
      </c>
      <c r="U1838" s="25" t="n">
        <v>11</v>
      </c>
      <c r="V1838" s="25" t="n">
        <v>91.4</v>
      </c>
      <c r="W1838" s="25" t="n">
        <v>119.51296</v>
      </c>
      <c r="X1838" s="25" t="n">
        <v>4</v>
      </c>
      <c r="Y1838" s="25" t="n">
        <v>3.41739845275879</v>
      </c>
      <c r="Z1838" s="25" t="n">
        <v>84.3071212768555</v>
      </c>
      <c r="AA1838" s="25" t="n">
        <v>341944</v>
      </c>
      <c r="AB1838" s="26" t="n">
        <v>26.92</v>
      </c>
      <c r="AC1838" s="27" t="n">
        <v>0</v>
      </c>
      <c r="AD1838" s="28" t="n">
        <v>15</v>
      </c>
      <c r="AE1838" s="28" t="n">
        <v>32.8</v>
      </c>
      <c r="AF1838" s="27"/>
      <c r="AG1838" s="29" t="n">
        <f aca="false">6753.47943187+0.36116788*I1838+0.01252571*N1838-22.85359542*V1838+0.00407811*AA1838-0.00067349*E1838</f>
        <v>8988.52148463124</v>
      </c>
      <c r="AH1838" s="29" t="n">
        <f aca="false">A1838*'Simple Linear Regression'!$B$18+'Simple Linear Regression'!$B$17</f>
        <v>9452.36547007237</v>
      </c>
      <c r="AI1838" s="29" t="n">
        <f aca="false">7491.3971+0.0137554*N1838-0.00058829*E1838-34.3283*V1838+0.30565*L1838+54.6031*M1838</f>
        <v>8678.6920996</v>
      </c>
      <c r="AJ1838" s="29" t="n">
        <f aca="false">7491.3971-0.00058829*E1838+0.30565*L1838+54.6031*M1838+0.0137554*N1838-34.3283*V1838</f>
        <v>8678.6920996</v>
      </c>
      <c r="AK1838" s="30" t="n">
        <f aca="false">11611.58410651-152.38769329*I1112+0.00324611*N1112-2.92151591*V1112-0.00770426*AA1112-0.00077781*E1112</f>
        <v>8925.33882724434</v>
      </c>
      <c r="AL1838" s="29" t="n">
        <f aca="false">2192.59+2373.87*I1838+0.0316653*N1838-15.7623*V1838+0.00202406*AA1838-0.000740146*E1838-0.00963493*(I1838*N1838)</f>
        <v>9103.49700717174</v>
      </c>
      <c r="AM1838" s="30" t="n">
        <f aca="false">5205.907083+122.0638992*I1838+13.609808*(N1838/1000)-1.245906883*AD1838+0.7746840854*AE1838-134.2474226*AC1838-1547.125689*IF(AND(B1838&gt;=DATE(2020,3,20),B1838&lt;=DATE(2020,6,26)),1,0)</f>
        <v>9049.40228682972</v>
      </c>
      <c r="AN1838" s="30" t="e">
        <f aca="false">IF(ISNUMBER(C1839),C1839,AN1839)-0.8328750492*(AD1840-AD1839)+3.274150872*(AE1840-AE1839)+0.7954612886*((IF(ISNUMBER(C1839),C1839,AN1839)-IF(ISNUMBER(C1838),C1838,AN1838))-(-0.8328750492*(AD1839-AD1838)+3.274150872*(AE1839-AE1838)))-1.394571582*AO1839+0.4181414112*AO1838</f>
        <v>#VALUE!</v>
      </c>
      <c r="AP1838" s="35" t="n">
        <f aca="false">AQ1838+AR1837+'ARIMAX(1,1,1) Model'!$C$19*(AR1837-AR1836)+'ARIMAX(1,1,1) Model'!$C$20*AS1837</f>
        <v>8839.16173679381</v>
      </c>
      <c r="AQ1838" s="31" t="n">
        <f aca="false">'ARIMAX(1,1,1) Model'!$C$6*I1838+'ARIMAX(1,1,1) Model'!$C$7*N1838/1000+'ARIMAX(1,1,1) Model'!$C$8*AD1838+'ARIMAX(1,1,1) Model'!$C$9*AE1838+'ARIMAX(1,1,1) Model'!$C$10*AC1838+'ARIMAX(1,1,1) Model'!$C$11*IF(AND(B1838&gt;='ARIMAX(1,1,1) Model'!$C$25,B1838&lt;='ARIMAX(1,1,1) Model'!$C$26),1,0)+'ARIMAX(1,1,1) Model'!$C$12*E1838/1000+'ARIMAX(1,1,1) Model'!$C$13*V1838+'ARIMAX(1,1,1) Model'!$C$14*A1838+'ARIMAX(1,1,1) Model'!$C$15*SIN(2*PI()*A1838/'ARIMAX(1,1,1) Model'!$C$24)+'ARIMAX(1,1,1) Model'!$C$16*COS(2*PI()*A1838/'ARIMAX(1,1,1) Model'!$C$24)+'ARIMAX(1,1,1) Model'!$C$17*SIN(4*PI()*A1838/'ARIMAX(1,1,1) Model'!$C$24)+'ARIMAX(1,1,1) Model'!$C$18*COS(4*PI()*A1838/'ARIMAX(1,1,1) Model'!$C$24)</f>
        <v>2841.56561079569</v>
      </c>
      <c r="AR1838" s="31" t="n">
        <f aca="false">IF(ISNUMBER(C1838),C1838,AP1838)-AQ1838</f>
        <v>5997.59612599812</v>
      </c>
      <c r="AS1838" s="31" t="n">
        <f aca="false">IF(ISNUMBER(C1838),C1838-AP1838,0)</f>
        <v>0</v>
      </c>
      <c r="AT1838" s="32" t="n">
        <f aca="false">AT1837+1</f>
        <v>68</v>
      </c>
      <c r="AU1838" s="33" t="n">
        <f aca="false">(1+'ARIMAX(1,1,1) Model'!$C$19)*AU1837-'ARIMAX(1,1,1) Model'!$C$19*AU1836</f>
        <v>0.110714697771265</v>
      </c>
      <c r="AV1838" s="33" t="n">
        <f aca="false">AV1837+AU1838^2</f>
        <v>1.85014470527397</v>
      </c>
      <c r="AW1838" s="31" t="n">
        <f aca="false">AP1838-'ARIMAX(1,1,1) Model'!$C$27*SQRT('ARIMAX(1,1,1) Model'!$C$21*AV1838)</f>
        <v>8110.53347725562</v>
      </c>
      <c r="AX1838" s="31" t="n">
        <f aca="false">AP1838+'ARIMAX(1,1,1) Model'!$C$27*SQRT('ARIMAX(1,1,1) Model'!$C$21*AV1838)</f>
        <v>9567.789996332</v>
      </c>
    </row>
    <row r="1839" customFormat="false" ht="16.5" hidden="false" customHeight="true" outlineLevel="0" collapsed="false">
      <c r="A1839" s="37" t="n">
        <v>1838</v>
      </c>
      <c r="B1839" s="38" t="n">
        <v>46136</v>
      </c>
      <c r="C1839" s="39"/>
      <c r="D1839" s="25" t="n">
        <v>7116.906</v>
      </c>
      <c r="E1839" s="25" t="n">
        <v>215000</v>
      </c>
      <c r="F1839" s="25" t="n">
        <v>2463067.28571429</v>
      </c>
      <c r="G1839" s="25" t="n">
        <v>95.43</v>
      </c>
      <c r="H1839" s="25" t="n">
        <v>109.618</v>
      </c>
      <c r="I1839" s="25" t="n">
        <v>4.044</v>
      </c>
      <c r="J1839" s="25" t="n">
        <v>31422.526</v>
      </c>
      <c r="K1839" s="25" t="n">
        <v>650006</v>
      </c>
      <c r="L1839" s="25" t="n">
        <v>551</v>
      </c>
      <c r="M1839" s="25" t="n">
        <v>16.66</v>
      </c>
      <c r="N1839" s="25" t="n">
        <v>244934</v>
      </c>
      <c r="O1839" s="25" t="n">
        <v>21611.4</v>
      </c>
      <c r="P1839" s="25" t="n">
        <v>5099409</v>
      </c>
      <c r="Q1839" s="25" t="n">
        <v>1520000</v>
      </c>
      <c r="R1839" s="25" t="n">
        <v>10693</v>
      </c>
      <c r="S1839" s="25" t="n">
        <v>18.7757</v>
      </c>
      <c r="T1839" s="25" t="n">
        <v>174.047</v>
      </c>
      <c r="U1839" s="25" t="n">
        <v>11</v>
      </c>
      <c r="V1839" s="25" t="n">
        <v>91.4</v>
      </c>
      <c r="W1839" s="25" t="n">
        <v>118.43062</v>
      </c>
      <c r="X1839" s="25" t="n">
        <v>4</v>
      </c>
      <c r="Y1839" s="25" t="n">
        <v>3.41739845275879</v>
      </c>
      <c r="Z1839" s="25" t="n">
        <v>84.3071212768555</v>
      </c>
      <c r="AA1839" s="25" t="n">
        <v>341944</v>
      </c>
      <c r="AB1839" s="26" t="n">
        <v>26.92</v>
      </c>
      <c r="AC1839" s="27" t="n">
        <v>0</v>
      </c>
      <c r="AD1839" s="28" t="n">
        <v>41.5</v>
      </c>
      <c r="AE1839" s="28" t="n">
        <v>12.5</v>
      </c>
      <c r="AF1839" s="27"/>
      <c r="AG1839" s="29" t="n">
        <f aca="false">6753.47943187+0.36116788*I1839+0.01252571*N1839-22.85359542*V1839+0.00407811*AA1839-0.00067349*E1839</f>
        <v>8983.77852236872</v>
      </c>
      <c r="AH1839" s="29" t="n">
        <f aca="false">A1839*'Simple Linear Regression'!$B$18+'Simple Linear Regression'!$B$17</f>
        <v>9453.21850715627</v>
      </c>
      <c r="AI1839" s="29" t="n">
        <f aca="false">7491.3971+0.0137554*N1839-0.00058829*E1839-34.3283*V1839+0.30565*L1839+54.6031*M1839</f>
        <v>8674.5740696</v>
      </c>
      <c r="AJ1839" s="29" t="n">
        <f aca="false">7491.3971-0.00058829*E1839+0.30565*L1839+54.6031*M1839+0.0137554*N1839-34.3283*V1839</f>
        <v>8674.5740696</v>
      </c>
      <c r="AK1839" s="30" t="n">
        <f aca="false">11611.58410651-152.38769329*I1113+0.00324611*N1113-2.92151591*V1113-0.00770426*AA1113-0.00077781*E1113</f>
        <v>8929.72632728265</v>
      </c>
      <c r="AL1839" s="29" t="n">
        <f aca="false">2192.59+2373.87*I1839+0.0316653*N1839-15.7623*V1839+0.00202406*AA1839-0.000740146*E1839-0.00963493*(I1839*N1839)</f>
        <v>9097.21408879672</v>
      </c>
      <c r="AM1839" s="30" t="n">
        <f aca="false">5205.907083+122.0638992*I1839+13.609808*(N1839/1000)-1.245906883*AD1839+0.7746840854*AE1839-134.2474226*AC1839-1547.125689*IF(AND(B1839&gt;=DATE(2020,3,20),B1839&lt;=DATE(2020,6,26)),1,0)</f>
        <v>8991.0166194598</v>
      </c>
      <c r="AN1839" s="30" t="e">
        <f aca="false">IF(ISNUMBER(C1840),C1840,AN1840)-0.8328750492*(AD1841-AD1840)+3.274150872*(AE1841-AE1840)+0.7954612886*((IF(ISNUMBER(C1840),C1840,AN1840)-IF(ISNUMBER(C1839),C1839,AN1839))-(-0.8328750492*(AD1840-AD1839)+3.274150872*(AE1840-AE1839)))-1.394571582*AO1840+0.4181414112*AO1839</f>
        <v>#VALUE!</v>
      </c>
      <c r="AP1839" s="35" t="n">
        <f aca="false">AQ1839+AR1838+'ARIMAX(1,1,1) Model'!$C$19*(AR1838-AR1837)+'ARIMAX(1,1,1) Model'!$C$20*AS1838</f>
        <v>8862.38582982937</v>
      </c>
      <c r="AQ1839" s="31" t="n">
        <f aca="false">'ARIMAX(1,1,1) Model'!$C$6*I1839+'ARIMAX(1,1,1) Model'!$C$7*N1839/1000+'ARIMAX(1,1,1) Model'!$C$8*AD1839+'ARIMAX(1,1,1) Model'!$C$9*AE1839+'ARIMAX(1,1,1) Model'!$C$10*AC1839+'ARIMAX(1,1,1) Model'!$C$11*IF(AND(B1839&gt;='ARIMAX(1,1,1) Model'!$C$25,B1839&lt;='ARIMAX(1,1,1) Model'!$C$26),1,0)+'ARIMAX(1,1,1) Model'!$C$12*E1839/1000+'ARIMAX(1,1,1) Model'!$C$13*V1839+'ARIMAX(1,1,1) Model'!$C$14*A1839+'ARIMAX(1,1,1) Model'!$C$15*SIN(2*PI()*A1839/'ARIMAX(1,1,1) Model'!$C$24)+'ARIMAX(1,1,1) Model'!$C$16*COS(2*PI()*A1839/'ARIMAX(1,1,1) Model'!$C$24)+'ARIMAX(1,1,1) Model'!$C$17*SIN(4*PI()*A1839/'ARIMAX(1,1,1) Model'!$C$24)+'ARIMAX(1,1,1) Model'!$C$18*COS(4*PI()*A1839/'ARIMAX(1,1,1) Model'!$C$24)</f>
        <v>2864.78970383124</v>
      </c>
      <c r="AR1839" s="31" t="n">
        <f aca="false">IF(ISNUMBER(C1839),C1839,AP1839)-AQ1839</f>
        <v>5997.59612599812</v>
      </c>
      <c r="AS1839" s="31" t="n">
        <f aca="false">IF(ISNUMBER(C1839),C1839-AP1839,0)</f>
        <v>0</v>
      </c>
      <c r="AT1839" s="32" t="n">
        <f aca="false">AT1838+1</f>
        <v>69</v>
      </c>
      <c r="AU1839" s="33" t="n">
        <f aca="false">(1+'ARIMAX(1,1,1) Model'!$C$19)*AU1838-'ARIMAX(1,1,1) Model'!$C$19*AU1837</f>
        <v>0.110714697771265</v>
      </c>
      <c r="AV1839" s="33" t="n">
        <f aca="false">AV1838+AU1839^2</f>
        <v>1.86240244957655</v>
      </c>
      <c r="AW1839" s="31" t="n">
        <f aca="false">AP1839-'ARIMAX(1,1,1) Model'!$C$27*SQRT('ARIMAX(1,1,1) Model'!$C$21*AV1839)</f>
        <v>8131.34786836416</v>
      </c>
      <c r="AX1839" s="31" t="n">
        <f aca="false">AP1839+'ARIMAX(1,1,1) Model'!$C$27*SQRT('ARIMAX(1,1,1) Model'!$C$21*AV1839)</f>
        <v>9593.42379129458</v>
      </c>
    </row>
    <row r="1840" customFormat="false" ht="16.5" hidden="false" customHeight="true" outlineLevel="0" collapsed="false">
      <c r="A1840" s="37" t="n">
        <v>1839</v>
      </c>
      <c r="B1840" s="38" t="n">
        <v>46143</v>
      </c>
      <c r="C1840" s="39"/>
      <c r="D1840" s="25" t="n">
        <v>7177.558</v>
      </c>
      <c r="E1840" s="25" t="n">
        <v>190000</v>
      </c>
      <c r="F1840" s="25" t="n">
        <v>2439826.71428571</v>
      </c>
      <c r="G1840" s="25" t="n">
        <v>105.566</v>
      </c>
      <c r="H1840" s="25" t="n">
        <v>119.634</v>
      </c>
      <c r="I1840" s="25" t="n">
        <v>4.123</v>
      </c>
      <c r="J1840" s="25" t="n">
        <v>31422.526</v>
      </c>
      <c r="K1840" s="25" t="n">
        <v>650006</v>
      </c>
      <c r="L1840" s="25" t="n">
        <v>551</v>
      </c>
      <c r="M1840" s="25" t="n">
        <v>16.66</v>
      </c>
      <c r="N1840" s="25" t="n">
        <v>244934</v>
      </c>
      <c r="O1840" s="25" t="n">
        <v>21611.4</v>
      </c>
      <c r="P1840" s="25" t="n">
        <v>5099409</v>
      </c>
      <c r="Q1840" s="25" t="n">
        <v>1520000</v>
      </c>
      <c r="R1840" s="25" t="n">
        <v>10693</v>
      </c>
      <c r="S1840" s="25" t="n">
        <v>18.7757</v>
      </c>
      <c r="T1840" s="25" t="n">
        <v>174.047</v>
      </c>
      <c r="U1840" s="25" t="n">
        <v>11</v>
      </c>
      <c r="V1840" s="25" t="n">
        <v>91.4</v>
      </c>
      <c r="W1840" s="25" t="n">
        <v>118.54316</v>
      </c>
      <c r="X1840" s="25" t="n">
        <v>4</v>
      </c>
      <c r="Y1840" s="25" t="n">
        <v>3.41739845275879</v>
      </c>
      <c r="Z1840" s="25" t="n">
        <v>84.3071212768555</v>
      </c>
      <c r="AA1840" s="25" t="n">
        <v>341944</v>
      </c>
      <c r="AB1840" s="26" t="n">
        <v>26.92</v>
      </c>
      <c r="AC1840" s="27" t="n">
        <v>0</v>
      </c>
      <c r="AD1840" s="28" t="n">
        <v>48.4</v>
      </c>
      <c r="AE1840" s="28" t="n">
        <v>19</v>
      </c>
      <c r="AF1840" s="27"/>
      <c r="AG1840" s="29" t="n">
        <f aca="false">6753.47943187+0.36116788*I1840+0.01252571*N1840-22.85359542*V1840+0.00407811*AA1840-0.00067349*E1840</f>
        <v>9000.64430463124</v>
      </c>
      <c r="AH1840" s="29" t="n">
        <f aca="false">A1840*'Simple Linear Regression'!$B$18+'Simple Linear Regression'!$B$17</f>
        <v>9454.07154424017</v>
      </c>
      <c r="AI1840" s="29" t="n">
        <f aca="false">7491.3971+0.0137554*N1840-0.00058829*E1840-34.3283*V1840+0.30565*L1840+54.6031*M1840</f>
        <v>8689.2813196</v>
      </c>
      <c r="AJ1840" s="29" t="n">
        <f aca="false">7491.3971-0.00058829*E1840+0.30565*L1840+54.6031*M1840+0.0137554*N1840-34.3283*V1840</f>
        <v>8689.2813196</v>
      </c>
      <c r="AK1840" s="30" t="n">
        <f aca="false">11611.58410651-152.38769329*I1114+0.00324611*N1114-2.92151591*V1114-0.00770426*AA1114-0.00077781*E1114</f>
        <v>8928.8056734807</v>
      </c>
      <c r="AL1840" s="29" t="n">
        <f aca="false">2192.59+2373.87*I1840+0.0316653*N1840-15.7623*V1840+0.00202406*AA1840-0.000740146*E1840-0.00963493*(I1840*N1840)</f>
        <v>9116.81963517174</v>
      </c>
      <c r="AM1840" s="30" t="n">
        <f aca="false">5205.907083+122.0638992*I1840+13.609808*(N1840/1000)-1.245906883*AD1840+0.7746840854*AE1840-134.2474226*AC1840-1547.125689*IF(AND(B1840&gt;=DATE(2020,3,20),B1840&lt;=DATE(2020,6,26)),1,0)</f>
        <v>8997.098356559</v>
      </c>
      <c r="AN1840" s="30" t="e">
        <f aca="false">IF(ISNUMBER(C1841),C1841,AN1841)-0.8328750492*(AD1842-AD1841)+3.274150872*(AE1842-AE1841)+0.7954612886*((IF(ISNUMBER(C1841),C1841,AN1841)-IF(ISNUMBER(C1840),C1840,AN1840))-(-0.8328750492*(AD1841-AD1840)+3.274150872*(AE1841-AE1840)))-1.394571582*AO1841+0.4181414112*AO1840</f>
        <v>#VALUE!</v>
      </c>
      <c r="AP1840" s="35" t="n">
        <f aca="false">AQ1840+AR1839+'ARIMAX(1,1,1) Model'!$C$19*(AR1839-AR1838)+'ARIMAX(1,1,1) Model'!$C$20*AS1839</f>
        <v>8933.91542417129</v>
      </c>
      <c r="AQ1840" s="31" t="n">
        <f aca="false">'ARIMAX(1,1,1) Model'!$C$6*I1840+'ARIMAX(1,1,1) Model'!$C$7*N1840/1000+'ARIMAX(1,1,1) Model'!$C$8*AD1840+'ARIMAX(1,1,1) Model'!$C$9*AE1840+'ARIMAX(1,1,1) Model'!$C$10*AC1840+'ARIMAX(1,1,1) Model'!$C$11*IF(AND(B1840&gt;='ARIMAX(1,1,1) Model'!$C$25,B1840&lt;='ARIMAX(1,1,1) Model'!$C$26),1,0)+'ARIMAX(1,1,1) Model'!$C$12*E1840/1000+'ARIMAX(1,1,1) Model'!$C$13*V1840+'ARIMAX(1,1,1) Model'!$C$14*A1840+'ARIMAX(1,1,1) Model'!$C$15*SIN(2*PI()*A1840/'ARIMAX(1,1,1) Model'!$C$24)+'ARIMAX(1,1,1) Model'!$C$16*COS(2*PI()*A1840/'ARIMAX(1,1,1) Model'!$C$24)+'ARIMAX(1,1,1) Model'!$C$17*SIN(4*PI()*A1840/'ARIMAX(1,1,1) Model'!$C$24)+'ARIMAX(1,1,1) Model'!$C$18*COS(4*PI()*A1840/'ARIMAX(1,1,1) Model'!$C$24)</f>
        <v>2936.31929817316</v>
      </c>
      <c r="AR1840" s="31" t="n">
        <f aca="false">IF(ISNUMBER(C1840),C1840,AP1840)-AQ1840</f>
        <v>5997.59612599812</v>
      </c>
      <c r="AS1840" s="31" t="n">
        <f aca="false">IF(ISNUMBER(C1840),C1840-AP1840,0)</f>
        <v>0</v>
      </c>
      <c r="AT1840" s="32" t="n">
        <f aca="false">AT1839+1</f>
        <v>70</v>
      </c>
      <c r="AU1840" s="33" t="n">
        <f aca="false">(1+'ARIMAX(1,1,1) Model'!$C$19)*AU1839-'ARIMAX(1,1,1) Model'!$C$19*AU1838</f>
        <v>0.110714697771265</v>
      </c>
      <c r="AV1840" s="33" t="n">
        <f aca="false">AV1839+AU1840^2</f>
        <v>1.87466019387913</v>
      </c>
      <c r="AW1840" s="31" t="n">
        <f aca="false">AP1840-'ARIMAX(1,1,1) Model'!$C$27*SQRT('ARIMAX(1,1,1) Model'!$C$21*AV1840)</f>
        <v>8200.47567776482</v>
      </c>
      <c r="AX1840" s="31" t="n">
        <f aca="false">AP1840+'ARIMAX(1,1,1) Model'!$C$27*SQRT('ARIMAX(1,1,1) Model'!$C$21*AV1840)</f>
        <v>9667.35517057775</v>
      </c>
    </row>
    <row r="1841" customFormat="false" ht="16.5" hidden="false" customHeight="true" outlineLevel="0" collapsed="false">
      <c r="A1841" s="37" t="n">
        <v>1840</v>
      </c>
      <c r="B1841" s="38" t="n">
        <v>46150</v>
      </c>
      <c r="C1841" s="39"/>
      <c r="D1841" s="25" t="n">
        <v>7312.226</v>
      </c>
      <c r="E1841" s="25" t="n">
        <v>199000</v>
      </c>
      <c r="F1841" s="25" t="n">
        <v>2412699.57142857</v>
      </c>
      <c r="G1841" s="25" t="n">
        <v>102.284</v>
      </c>
      <c r="H1841" s="25" t="n">
        <v>105.8775</v>
      </c>
      <c r="I1841" s="25" t="n">
        <v>4.452</v>
      </c>
      <c r="J1841" s="25" t="n">
        <v>31865.721</v>
      </c>
      <c r="K1841" s="25" t="n">
        <v>650006</v>
      </c>
      <c r="L1841" s="25" t="n">
        <v>550</v>
      </c>
      <c r="M1841" s="25" t="n">
        <v>16.66</v>
      </c>
      <c r="N1841" s="25" t="n">
        <v>244934</v>
      </c>
      <c r="O1841" s="25" t="n">
        <v>21814.7</v>
      </c>
      <c r="P1841" s="25" t="n">
        <v>5099409</v>
      </c>
      <c r="Q1841" s="25" t="n">
        <v>1520000</v>
      </c>
      <c r="R1841" s="25" t="n">
        <v>10693</v>
      </c>
      <c r="S1841" s="25" t="n">
        <v>18.7757</v>
      </c>
      <c r="T1841" s="25" t="n">
        <v>175.618</v>
      </c>
      <c r="U1841" s="25" t="n">
        <v>11</v>
      </c>
      <c r="V1841" s="25" t="n">
        <v>89</v>
      </c>
      <c r="W1841" s="25" t="n">
        <v>118.69572</v>
      </c>
      <c r="X1841" s="25" t="n">
        <v>4</v>
      </c>
      <c r="Y1841" s="25" t="n">
        <v>3.41739845275879</v>
      </c>
      <c r="Z1841" s="25" t="n">
        <v>84.3071212768555</v>
      </c>
      <c r="AA1841" s="25" t="n">
        <v>341944</v>
      </c>
      <c r="AB1841" s="26" t="n">
        <v>25.44</v>
      </c>
      <c r="AC1841" s="27" t="n">
        <v>0</v>
      </c>
      <c r="AD1841" s="28" t="n">
        <v>33.9</v>
      </c>
      <c r="AE1841" s="28" t="n">
        <v>12.9</v>
      </c>
      <c r="AF1841" s="27"/>
      <c r="AG1841" s="29" t="n">
        <f aca="false">6753.47943187+0.36116788*I1841+0.01252571*N1841-22.85359542*V1841+0.00407811*AA1841-0.00067349*E1841</f>
        <v>9049.55034787176</v>
      </c>
      <c r="AH1841" s="29" t="n">
        <f aca="false">A1841*'Simple Linear Regression'!$B$18+'Simple Linear Regression'!$B$17</f>
        <v>9454.92458132408</v>
      </c>
      <c r="AI1841" s="29" t="n">
        <f aca="false">7491.3971+0.0137554*N1841-0.00058829*E1841-34.3283*V1841+0.30565*L1841+54.6031*M1841</f>
        <v>8766.0689796</v>
      </c>
      <c r="AJ1841" s="29" t="n">
        <f aca="false">7491.3971-0.00058829*E1841+0.30565*L1841+54.6031*M1841+0.0137554*N1841-34.3283*V1841</f>
        <v>8766.0689796</v>
      </c>
      <c r="AK1841" s="30" t="n">
        <f aca="false">11611.58410651-152.38769329*I1115+0.00324611*N1115-2.92151591*V1115-0.00770426*AA1115-0.00077781*E1115</f>
        <v>8943.23237631723</v>
      </c>
      <c r="AL1841" s="29" t="n">
        <f aca="false">2192.59+2373.87*I1841+0.0316653*N1841-15.7623*V1841+0.00202406*AA1841-0.000740146*E1841-0.00963493*(I1841*N1841)</f>
        <v>9152.57675139175</v>
      </c>
      <c r="AM1841" s="30" t="n">
        <f aca="false">5205.907083+122.0638992*I1841+13.609808*(N1841/1000)-1.245906883*AD1841+0.7746840854*AE1841-134.2474226*AC1841-1547.125689*IF(AND(B1841&gt;=DATE(2020,3,20),B1841&lt;=DATE(2020,6,26)),1,0)</f>
        <v>9050.59745627836</v>
      </c>
      <c r="AN1841" s="30" t="e">
        <f aca="false">IF(ISNUMBER(C1842),C1842,AN1842)-0.8328750492*(AD1843-AD1842)+3.274150872*(AE1843-AE1842)+0.7954612886*((IF(ISNUMBER(C1842),C1842,AN1842)-IF(ISNUMBER(C1841),C1841,AN1841))-(-0.8328750492*(AD1842-AD1841)+3.274150872*(AE1842-AE1841)))-1.394571582*AO1842+0.4181414112*AO1841</f>
        <v>#VALUE!</v>
      </c>
      <c r="AP1841" s="35" t="n">
        <f aca="false">AQ1841+AR1840+'ARIMAX(1,1,1) Model'!$C$19*(AR1840-AR1839)+'ARIMAX(1,1,1) Model'!$C$20*AS1840</f>
        <v>8826.8146112785</v>
      </c>
      <c r="AQ1841" s="31" t="n">
        <f aca="false">'ARIMAX(1,1,1) Model'!$C$6*I1841+'ARIMAX(1,1,1) Model'!$C$7*N1841/1000+'ARIMAX(1,1,1) Model'!$C$8*AD1841+'ARIMAX(1,1,1) Model'!$C$9*AE1841+'ARIMAX(1,1,1) Model'!$C$10*AC1841+'ARIMAX(1,1,1) Model'!$C$11*IF(AND(B1841&gt;='ARIMAX(1,1,1) Model'!$C$25,B1841&lt;='ARIMAX(1,1,1) Model'!$C$26),1,0)+'ARIMAX(1,1,1) Model'!$C$12*E1841/1000+'ARIMAX(1,1,1) Model'!$C$13*V1841+'ARIMAX(1,1,1) Model'!$C$14*A1841+'ARIMAX(1,1,1) Model'!$C$15*SIN(2*PI()*A1841/'ARIMAX(1,1,1) Model'!$C$24)+'ARIMAX(1,1,1) Model'!$C$16*COS(2*PI()*A1841/'ARIMAX(1,1,1) Model'!$C$24)+'ARIMAX(1,1,1) Model'!$C$17*SIN(4*PI()*A1841/'ARIMAX(1,1,1) Model'!$C$24)+'ARIMAX(1,1,1) Model'!$C$18*COS(4*PI()*A1841/'ARIMAX(1,1,1) Model'!$C$24)</f>
        <v>2829.21848528038</v>
      </c>
      <c r="AR1841" s="31" t="n">
        <f aca="false">IF(ISNUMBER(C1841),C1841,AP1841)-AQ1841</f>
        <v>5997.59612599812</v>
      </c>
      <c r="AS1841" s="31" t="n">
        <f aca="false">IF(ISNUMBER(C1841),C1841-AP1841,0)</f>
        <v>0</v>
      </c>
      <c r="AT1841" s="32" t="n">
        <f aca="false">AT1840+1</f>
        <v>71</v>
      </c>
      <c r="AU1841" s="33" t="n">
        <f aca="false">(1+'ARIMAX(1,1,1) Model'!$C$19)*AU1840-'ARIMAX(1,1,1) Model'!$C$19*AU1839</f>
        <v>0.110714697771265</v>
      </c>
      <c r="AV1841" s="33" t="n">
        <f aca="false">AV1840+AU1841^2</f>
        <v>1.88691793818171</v>
      </c>
      <c r="AW1841" s="31" t="n">
        <f aca="false">AP1841-'ARIMAX(1,1,1) Model'!$C$27*SQRT('ARIMAX(1,1,1) Model'!$C$21*AV1841)</f>
        <v>8090.98091939266</v>
      </c>
      <c r="AX1841" s="31" t="n">
        <f aca="false">AP1841+'ARIMAX(1,1,1) Model'!$C$27*SQRT('ARIMAX(1,1,1) Model'!$C$21*AV1841)</f>
        <v>9562.64830316433</v>
      </c>
    </row>
    <row r="1842" customFormat="false" ht="16.5" hidden="false" customHeight="true" outlineLevel="0" collapsed="false">
      <c r="A1842" s="37" t="n">
        <v>1841</v>
      </c>
      <c r="B1842" s="38" t="n">
        <v>46157</v>
      </c>
      <c r="C1842" s="39"/>
      <c r="D1842" s="25" t="n">
        <v>7433.558</v>
      </c>
      <c r="E1842" s="25" t="n">
        <v>212000</v>
      </c>
      <c r="F1842" s="25" t="n">
        <v>2505124.85714286</v>
      </c>
      <c r="G1842" s="25" t="n">
        <v>105.102</v>
      </c>
      <c r="H1842" s="25" t="n">
        <v>110.526</v>
      </c>
      <c r="I1842" s="25" t="n">
        <v>4.5</v>
      </c>
      <c r="J1842" s="25" t="n">
        <v>31865.721</v>
      </c>
      <c r="K1842" s="25" t="n">
        <v>619914</v>
      </c>
      <c r="L1842" s="25" t="n">
        <v>550</v>
      </c>
      <c r="M1842" s="25" t="n">
        <v>16.66</v>
      </c>
      <c r="N1842" s="25" t="n">
        <v>244934</v>
      </c>
      <c r="O1842" s="25" t="n">
        <v>21814.7</v>
      </c>
      <c r="P1842" s="25" t="n">
        <v>5099409</v>
      </c>
      <c r="Q1842" s="25" t="n">
        <v>1520000</v>
      </c>
      <c r="R1842" s="25" t="n">
        <v>10693</v>
      </c>
      <c r="S1842" s="25" t="n">
        <v>18.7757</v>
      </c>
      <c r="T1842" s="25" t="n">
        <v>175.618</v>
      </c>
      <c r="U1842" s="25" t="n">
        <v>11</v>
      </c>
      <c r="V1842" s="25" t="n">
        <v>89</v>
      </c>
      <c r="W1842" s="25" t="n">
        <v>118.31922</v>
      </c>
      <c r="X1842" s="25" t="n">
        <v>4</v>
      </c>
      <c r="Y1842" s="25" t="n">
        <v>3.41739845275879</v>
      </c>
      <c r="Z1842" s="25" t="n">
        <v>84.3071212768555</v>
      </c>
      <c r="AA1842" s="25" t="n">
        <v>341944</v>
      </c>
      <c r="AB1842" s="26" t="n">
        <v>25.44</v>
      </c>
      <c r="AC1842" s="27" t="n">
        <v>0</v>
      </c>
      <c r="AD1842" s="28" t="n">
        <v>23.3</v>
      </c>
      <c r="AE1842" s="28" t="n">
        <v>19</v>
      </c>
      <c r="AF1842" s="27"/>
      <c r="AG1842" s="29" t="n">
        <f aca="false">6753.47943187+0.36116788*I1842+0.01252571*N1842-22.85359542*V1842+0.00407811*AA1842-0.00067349*E1842</f>
        <v>9040.81231393</v>
      </c>
      <c r="AH1842" s="29" t="n">
        <f aca="false">A1842*'Simple Linear Regression'!$B$18+'Simple Linear Regression'!$B$17</f>
        <v>9455.77761840798</v>
      </c>
      <c r="AI1842" s="29" t="n">
        <f aca="false">7491.3971+0.0137554*N1842-0.00058829*E1842-34.3283*V1842+0.30565*L1842+54.6031*M1842</f>
        <v>8758.4212096</v>
      </c>
      <c r="AJ1842" s="29" t="n">
        <f aca="false">7491.3971-0.00058829*E1842+0.30565*L1842+54.6031*M1842+0.0137554*N1842-34.3283*V1842</f>
        <v>8758.4212096</v>
      </c>
      <c r="AK1842" s="30" t="n">
        <f aca="false">11611.58410651-152.38769329*I1116+0.00324611*N1116-2.92151591*V1116-0.00770426*AA1116-0.00077781*E1116</f>
        <v>8922.83075482212</v>
      </c>
      <c r="AL1842" s="29" t="n">
        <f aca="false">2192.59+2373.87*I1842+0.0316653*N1842-15.7623*V1842+0.00202406*AA1842-0.000740146*E1842-0.00963493*(I1842*N1842)</f>
        <v>9143.62436005</v>
      </c>
      <c r="AM1842" s="30" t="n">
        <f aca="false">5205.907083+122.0638992*I1842+13.609808*(N1842/1000)-1.245906883*AD1842+0.7746840854*AE1842-134.2474226*AC1842-1547.125689*IF(AND(B1842&gt;=DATE(2020,3,20),B1842&lt;=DATE(2020,6,26)),1,0)</f>
        <v>9074.3887093207</v>
      </c>
      <c r="AN1842" s="30" t="e">
        <f aca="false">IF(ISNUMBER(C1843),C1843,AN1843)-0.8328750492*(AD1844-AD1843)+3.274150872*(AE1844-AE1843)+0.7954612886*((IF(ISNUMBER(C1843),C1843,AN1843)-IF(ISNUMBER(C1842),C1842,AN1842))-(-0.8328750492*(AD1843-AD1842)+3.274150872*(AE1843-AE1842)))-1.394571582*AO1843+0.4181414112*AO1842</f>
        <v>#VALUE!</v>
      </c>
      <c r="AP1842" s="35" t="n">
        <f aca="false">AQ1842+AR1841+'ARIMAX(1,1,1) Model'!$C$19*(AR1841-AR1840)+'ARIMAX(1,1,1) Model'!$C$20*AS1841</f>
        <v>8851.04962726551</v>
      </c>
      <c r="AQ1842" s="31" t="n">
        <f aca="false">'ARIMAX(1,1,1) Model'!$C$6*I1842+'ARIMAX(1,1,1) Model'!$C$7*N1842/1000+'ARIMAX(1,1,1) Model'!$C$8*AD1842+'ARIMAX(1,1,1) Model'!$C$9*AE1842+'ARIMAX(1,1,1) Model'!$C$10*AC1842+'ARIMAX(1,1,1) Model'!$C$11*IF(AND(B1842&gt;='ARIMAX(1,1,1) Model'!$C$25,B1842&lt;='ARIMAX(1,1,1) Model'!$C$26),1,0)+'ARIMAX(1,1,1) Model'!$C$12*E1842/1000+'ARIMAX(1,1,1) Model'!$C$13*V1842+'ARIMAX(1,1,1) Model'!$C$14*A1842+'ARIMAX(1,1,1) Model'!$C$15*SIN(2*PI()*A1842/'ARIMAX(1,1,1) Model'!$C$24)+'ARIMAX(1,1,1) Model'!$C$16*COS(2*PI()*A1842/'ARIMAX(1,1,1) Model'!$C$24)+'ARIMAX(1,1,1) Model'!$C$17*SIN(4*PI()*A1842/'ARIMAX(1,1,1) Model'!$C$24)+'ARIMAX(1,1,1) Model'!$C$18*COS(4*PI()*A1842/'ARIMAX(1,1,1) Model'!$C$24)</f>
        <v>2853.45350126739</v>
      </c>
      <c r="AR1842" s="31" t="n">
        <f aca="false">IF(ISNUMBER(C1842),C1842,AP1842)-AQ1842</f>
        <v>5997.59612599812</v>
      </c>
      <c r="AS1842" s="31" t="n">
        <f aca="false">IF(ISNUMBER(C1842),C1842-AP1842,0)</f>
        <v>0</v>
      </c>
      <c r="AT1842" s="32" t="n">
        <f aca="false">AT1841+1</f>
        <v>72</v>
      </c>
      <c r="AU1842" s="33" t="n">
        <f aca="false">(1+'ARIMAX(1,1,1) Model'!$C$19)*AU1841-'ARIMAX(1,1,1) Model'!$C$19*AU1840</f>
        <v>0.110714697771265</v>
      </c>
      <c r="AV1842" s="33" t="n">
        <f aca="false">AV1841+AU1842^2</f>
        <v>1.8991756824843</v>
      </c>
      <c r="AW1842" s="31" t="n">
        <f aca="false">AP1842-'ARIMAX(1,1,1) Model'!$C$27*SQRT('ARIMAX(1,1,1) Model'!$C$21*AV1842)</f>
        <v>8112.82975309529</v>
      </c>
      <c r="AX1842" s="31" t="n">
        <f aca="false">AP1842+'ARIMAX(1,1,1) Model'!$C$27*SQRT('ARIMAX(1,1,1) Model'!$C$21*AV1842)</f>
        <v>9589.26950143573</v>
      </c>
    </row>
    <row r="1843" customFormat="false" ht="16.5" hidden="false" customHeight="true" outlineLevel="0" collapsed="false">
      <c r="A1843" s="37" t="n">
        <v>1842</v>
      </c>
      <c r="B1843" s="38" t="n">
        <v>46164</v>
      </c>
      <c r="C1843" s="39"/>
      <c r="D1843" s="25" t="n">
        <v>7421.764</v>
      </c>
      <c r="E1843" s="25" t="n">
        <v>210000</v>
      </c>
      <c r="F1843" s="25" t="n">
        <v>2676311.28571429</v>
      </c>
      <c r="G1843" s="25" t="n">
        <v>105.316</v>
      </c>
      <c r="H1843" s="25" t="n">
        <v>110.608</v>
      </c>
      <c r="I1843" s="25" t="n">
        <v>4.49</v>
      </c>
      <c r="J1843" s="25" t="n">
        <v>31865.721</v>
      </c>
      <c r="K1843" s="25" t="n">
        <v>619914</v>
      </c>
      <c r="L1843" s="25" t="n">
        <v>550</v>
      </c>
      <c r="M1843" s="25" t="n">
        <v>16.642</v>
      </c>
      <c r="N1843" s="25" t="n">
        <v>283245</v>
      </c>
      <c r="O1843" s="25" t="n">
        <v>21814.7</v>
      </c>
      <c r="P1843" s="25" t="n">
        <v>5099409</v>
      </c>
      <c r="Q1843" s="25" t="n">
        <v>1520000</v>
      </c>
      <c r="R1843" s="25" t="n">
        <v>10693</v>
      </c>
      <c r="S1843" s="25" t="n">
        <v>18.784</v>
      </c>
      <c r="T1843" s="25" t="n">
        <v>175.618</v>
      </c>
      <c r="U1843" s="25" t="n">
        <v>11</v>
      </c>
      <c r="V1843" s="25" t="n">
        <v>89</v>
      </c>
      <c r="W1843" s="25" t="n">
        <v>118.60116</v>
      </c>
      <c r="X1843" s="25" t="n">
        <v>4</v>
      </c>
      <c r="Y1843" s="25" t="n">
        <v>3.63675689697266</v>
      </c>
      <c r="Z1843" s="25" t="n">
        <v>85.9774475097656</v>
      </c>
      <c r="AA1843" s="25" t="n">
        <v>341944</v>
      </c>
      <c r="AB1843" s="26" t="n">
        <v>25.44</v>
      </c>
      <c r="AC1843" s="27" t="n">
        <v>0</v>
      </c>
      <c r="AD1843" s="28" t="n">
        <v>8.1</v>
      </c>
      <c r="AE1843" s="28" t="n">
        <v>58.8</v>
      </c>
      <c r="AF1843" s="27"/>
      <c r="AG1843" s="29" t="n">
        <f aca="false">6753.47943187+0.36116788*I1843+0.01252571*N1843-22.85359542*V1843+0.00407811*AA1843-0.00067349*E1843</f>
        <v>9522.0281580612</v>
      </c>
      <c r="AH1843" s="29" t="n">
        <f aca="false">A1843*'Simple Linear Regression'!$B$18+'Simple Linear Regression'!$B$17</f>
        <v>9456.63065549189</v>
      </c>
      <c r="AI1843" s="29" t="n">
        <f aca="false">7491.3971+0.0137554*N1843-0.00058829*E1843-34.3283*V1843+0.30565*L1843+54.6031*M1843</f>
        <v>9285.5980632</v>
      </c>
      <c r="AJ1843" s="29" t="n">
        <f aca="false">7491.3971-0.00058829*E1843+0.30565*L1843+54.6031*M1843+0.0137554*N1843-34.3283*V1843</f>
        <v>9285.5980632</v>
      </c>
      <c r="AK1843" s="30" t="n">
        <f aca="false">11611.58410651-152.38769329*I1117+0.00324611*N1117-2.92151591*V1117-0.00770426*AA1117-0.00077781*E1117</f>
        <v>8927.99606486043</v>
      </c>
      <c r="AL1843" s="29" t="n">
        <f aca="false">2192.59+2373.87*I1843+0.0316653*N1843-15.7623*V1843+0.00202406*AA1843-0.000740146*E1843-0.00963493*(I1843*N1843)</f>
        <v>8700.7286032935</v>
      </c>
      <c r="AM1843" s="30" t="n">
        <f aca="false">5205.907083+122.0638992*I1843+13.609808*(N1843/1000)-1.245906883*AD1843+0.7746840854*AE1843-134.2474226*AC1843-1547.125689*IF(AND(B1843&gt;=DATE(2020,3,20),B1843&lt;=DATE(2020,6,26)),1,0)</f>
        <v>9644.34363583722</v>
      </c>
      <c r="AN1843" s="30" t="e">
        <f aca="false">IF(ISNUMBER(C1844),C1844,AN1844)-0.8328750492*(AD1845-AD1844)+3.274150872*(AE1845-AE1844)+0.7954612886*((IF(ISNUMBER(C1844),C1844,AN1844)-IF(ISNUMBER(C1843),C1843,AN1843))-(-0.8328750492*(AD1844-AD1843)+3.274150872*(AE1844-AE1843)))-1.394571582*AO1844+0.4181414112*AO1843</f>
        <v>#VALUE!</v>
      </c>
      <c r="AP1843" s="35" t="n">
        <f aca="false">AQ1843+AR1842+'ARIMAX(1,1,1) Model'!$C$19*(AR1842-AR1841)+'ARIMAX(1,1,1) Model'!$C$20*AS1842</f>
        <v>9019.93599530327</v>
      </c>
      <c r="AQ1843" s="31" t="n">
        <f aca="false">'ARIMAX(1,1,1) Model'!$C$6*I1843+'ARIMAX(1,1,1) Model'!$C$7*N1843/1000+'ARIMAX(1,1,1) Model'!$C$8*AD1843+'ARIMAX(1,1,1) Model'!$C$9*AE1843+'ARIMAX(1,1,1) Model'!$C$10*AC1843+'ARIMAX(1,1,1) Model'!$C$11*IF(AND(B1843&gt;='ARIMAX(1,1,1) Model'!$C$25,B1843&lt;='ARIMAX(1,1,1) Model'!$C$26),1,0)+'ARIMAX(1,1,1) Model'!$C$12*E1843/1000+'ARIMAX(1,1,1) Model'!$C$13*V1843+'ARIMAX(1,1,1) Model'!$C$14*A1843+'ARIMAX(1,1,1) Model'!$C$15*SIN(2*PI()*A1843/'ARIMAX(1,1,1) Model'!$C$24)+'ARIMAX(1,1,1) Model'!$C$16*COS(2*PI()*A1843/'ARIMAX(1,1,1) Model'!$C$24)+'ARIMAX(1,1,1) Model'!$C$17*SIN(4*PI()*A1843/'ARIMAX(1,1,1) Model'!$C$24)+'ARIMAX(1,1,1) Model'!$C$18*COS(4*PI()*A1843/'ARIMAX(1,1,1) Model'!$C$24)</f>
        <v>3022.33986930515</v>
      </c>
      <c r="AR1843" s="31" t="n">
        <f aca="false">IF(ISNUMBER(C1843),C1843,AP1843)-AQ1843</f>
        <v>5997.59612599812</v>
      </c>
      <c r="AS1843" s="31" t="n">
        <f aca="false">IF(ISNUMBER(C1843),C1843-AP1843,0)</f>
        <v>0</v>
      </c>
      <c r="AT1843" s="32" t="n">
        <f aca="false">AT1842+1</f>
        <v>73</v>
      </c>
      <c r="AU1843" s="33" t="n">
        <f aca="false">(1+'ARIMAX(1,1,1) Model'!$C$19)*AU1842-'ARIMAX(1,1,1) Model'!$C$19*AU1841</f>
        <v>0.110714697771265</v>
      </c>
      <c r="AV1843" s="33" t="n">
        <f aca="false">AV1842+AU1843^2</f>
        <v>1.91143342678688</v>
      </c>
      <c r="AW1843" s="31" t="n">
        <f aca="false">AP1843-'ARIMAX(1,1,1) Model'!$C$27*SQRT('ARIMAX(1,1,1) Model'!$C$21*AV1843)</f>
        <v>8279.3376270054</v>
      </c>
      <c r="AX1843" s="31" t="n">
        <f aca="false">AP1843+'ARIMAX(1,1,1) Model'!$C$27*SQRT('ARIMAX(1,1,1) Model'!$C$21*AV1843)</f>
        <v>9760.53436360114</v>
      </c>
    </row>
    <row r="1844" customFormat="false" ht="16.5" hidden="false" customHeight="true" outlineLevel="0" collapsed="false">
      <c r="A1844" s="37" t="n">
        <v>1843</v>
      </c>
      <c r="B1844" s="38" t="n">
        <v>46171</v>
      </c>
      <c r="C1844" s="39"/>
      <c r="D1844" s="25" t="n">
        <v>7545.7925</v>
      </c>
      <c r="E1844" s="25" t="n">
        <v>212000</v>
      </c>
      <c r="F1844" s="25" t="n">
        <v>2550054.57142857</v>
      </c>
      <c r="G1844" s="25" t="n">
        <v>93.4475</v>
      </c>
      <c r="H1844" s="25" t="n">
        <v>97.0525</v>
      </c>
      <c r="I1844" s="25" t="n">
        <v>4.475</v>
      </c>
      <c r="J1844" s="25" t="n">
        <v>31865.721</v>
      </c>
      <c r="K1844" s="25" t="n">
        <v>619914</v>
      </c>
      <c r="L1844" s="25" t="n">
        <v>550</v>
      </c>
      <c r="M1844" s="25" t="n">
        <v>16.642</v>
      </c>
      <c r="N1844" s="25" t="n">
        <v>283245</v>
      </c>
      <c r="O1844" s="25" t="n">
        <v>21814.7</v>
      </c>
      <c r="P1844" s="25" t="n">
        <v>5099409</v>
      </c>
      <c r="Q1844" s="25" t="n">
        <v>1520000</v>
      </c>
      <c r="R1844" s="25" t="n">
        <v>10693</v>
      </c>
      <c r="S1844" s="25" t="n">
        <v>18.784</v>
      </c>
      <c r="T1844" s="25" t="n">
        <v>175.618</v>
      </c>
      <c r="U1844" s="25" t="n">
        <v>11</v>
      </c>
      <c r="V1844" s="25" t="n">
        <v>89</v>
      </c>
      <c r="W1844" s="25" t="n">
        <v>119.26532</v>
      </c>
      <c r="X1844" s="25" t="n">
        <v>4</v>
      </c>
      <c r="Y1844" s="25" t="n">
        <v>3.63675689697266</v>
      </c>
      <c r="Z1844" s="25" t="n">
        <v>85.9774475097656</v>
      </c>
      <c r="AA1844" s="25" t="n">
        <v>341944</v>
      </c>
      <c r="AB1844" s="26" t="n">
        <v>25.44</v>
      </c>
      <c r="AC1844" s="27" t="n">
        <v>1</v>
      </c>
      <c r="AD1844" s="28" t="n">
        <v>9.6</v>
      </c>
      <c r="AE1844" s="28" t="n">
        <v>33.7</v>
      </c>
      <c r="AF1844" s="27"/>
      <c r="AG1844" s="29" t="n">
        <f aca="false">6753.47943187+0.36116788*I1844+0.01252571*N1844-22.85359542*V1844+0.00407811*AA1844-0.00067349*E1844</f>
        <v>9520.675760543</v>
      </c>
      <c r="AH1844" s="29" t="n">
        <f aca="false">A1844*'Simple Linear Regression'!$B$18+'Simple Linear Regression'!$B$17</f>
        <v>9457.48369257579</v>
      </c>
      <c r="AI1844" s="29" t="n">
        <f aca="false">7491.3971+0.0137554*N1844-0.00058829*E1844-34.3283*V1844+0.30565*L1844+54.6031*M1844</f>
        <v>9284.4214832</v>
      </c>
      <c r="AJ1844" s="29" t="n">
        <f aca="false">7491.3971-0.00058829*E1844+0.30565*L1844+54.6031*M1844+0.0137554*N1844-34.3283*V1844</f>
        <v>9284.4214832</v>
      </c>
      <c r="AK1844" s="30" t="n">
        <f aca="false">11611.58410651-152.38769329*I1118+0.00324611*N1118-2.92151591*V1118-0.00770426*AA1118-0.00077781*E1118</f>
        <v>8945.73652341627</v>
      </c>
      <c r="AL1844" s="29" t="n">
        <f aca="false">2192.59+2373.87*I1844+0.0316653*N1844-15.7623*V1844+0.00202406*AA1844-0.000740146*E1844-0.00963493*(I1844*N1844)</f>
        <v>8704.57594751125</v>
      </c>
      <c r="AM1844" s="30" t="n">
        <f aca="false">5205.907083+122.0638992*I1844+13.609808*(N1844/1000)-1.245906883*AD1844+0.7746840854*AE1844-134.2474226*AC1844-1547.125689*IF(AND(B1844&gt;=DATE(2020,3,20),B1844&lt;=DATE(2020,6,26)),1,0)</f>
        <v>9486.95182388118</v>
      </c>
      <c r="AN1844" s="30" t="e">
        <f aca="false">IF(ISNUMBER(C1845),C1845,AN1845)-0.8328750492*(AD1846-AD1845)+3.274150872*(AE1846-AE1845)+0.7954612886*((IF(ISNUMBER(C1845),C1845,AN1845)-IF(ISNUMBER(C1844),C1844,AN1844))-(-0.8328750492*(AD1845-AD1844)+3.274150872*(AE1845-AE1844)))-1.394571582*AO1845+0.4181414112*AO1844</f>
        <v>#VALUE!</v>
      </c>
      <c r="AP1844" s="35" t="n">
        <f aca="false">AQ1844+AR1843+'ARIMAX(1,1,1) Model'!$C$19*(AR1843-AR1842)+'ARIMAX(1,1,1) Model'!$C$20*AS1843</f>
        <v>8852.27170123499</v>
      </c>
      <c r="AQ1844" s="31" t="n">
        <f aca="false">'ARIMAX(1,1,1) Model'!$C$6*I1844+'ARIMAX(1,1,1) Model'!$C$7*N1844/1000+'ARIMAX(1,1,1) Model'!$C$8*AD1844+'ARIMAX(1,1,1) Model'!$C$9*AE1844+'ARIMAX(1,1,1) Model'!$C$10*AC1844+'ARIMAX(1,1,1) Model'!$C$11*IF(AND(B1844&gt;='ARIMAX(1,1,1) Model'!$C$25,B1844&lt;='ARIMAX(1,1,1) Model'!$C$26),1,0)+'ARIMAX(1,1,1) Model'!$C$12*E1844/1000+'ARIMAX(1,1,1) Model'!$C$13*V1844+'ARIMAX(1,1,1) Model'!$C$14*A1844+'ARIMAX(1,1,1) Model'!$C$15*SIN(2*PI()*A1844/'ARIMAX(1,1,1) Model'!$C$24)+'ARIMAX(1,1,1) Model'!$C$16*COS(2*PI()*A1844/'ARIMAX(1,1,1) Model'!$C$24)+'ARIMAX(1,1,1) Model'!$C$17*SIN(4*PI()*A1844/'ARIMAX(1,1,1) Model'!$C$24)+'ARIMAX(1,1,1) Model'!$C$18*COS(4*PI()*A1844/'ARIMAX(1,1,1) Model'!$C$24)</f>
        <v>2854.67557523687</v>
      </c>
      <c r="AR1844" s="31" t="n">
        <f aca="false">IF(ISNUMBER(C1844),C1844,AP1844)-AQ1844</f>
        <v>5997.59612599812</v>
      </c>
      <c r="AS1844" s="31" t="n">
        <f aca="false">IF(ISNUMBER(C1844),C1844-AP1844,0)</f>
        <v>0</v>
      </c>
      <c r="AT1844" s="32" t="n">
        <f aca="false">AT1843+1</f>
        <v>74</v>
      </c>
      <c r="AU1844" s="33" t="n">
        <f aca="false">(1+'ARIMAX(1,1,1) Model'!$C$19)*AU1843-'ARIMAX(1,1,1) Model'!$C$19*AU1842</f>
        <v>0.110714697771265</v>
      </c>
      <c r="AV1844" s="33" t="n">
        <f aca="false">AV1843+AU1844^2</f>
        <v>1.92369117108946</v>
      </c>
      <c r="AW1844" s="31" t="n">
        <f aca="false">AP1844-'ARIMAX(1,1,1) Model'!$C$27*SQRT('ARIMAX(1,1,1) Model'!$C$21*AV1844)</f>
        <v>8109.30245312911</v>
      </c>
      <c r="AX1844" s="31" t="n">
        <f aca="false">AP1844+'ARIMAX(1,1,1) Model'!$C$27*SQRT('ARIMAX(1,1,1) Model'!$C$21*AV1844)</f>
        <v>9595.24094934088</v>
      </c>
    </row>
    <row r="1845" customFormat="false" ht="16.5" hidden="false" customHeight="true" outlineLevel="0" collapsed="false">
      <c r="A1845" s="37" t="n">
        <v>1844</v>
      </c>
      <c r="B1845" s="38" t="n">
        <v>46178</v>
      </c>
      <c r="C1845" s="39"/>
      <c r="D1845" s="25" t="n">
        <v>7546.294</v>
      </c>
      <c r="E1845" s="25" t="n">
        <v>225000</v>
      </c>
      <c r="F1845" s="25" t="n">
        <v>2557595.14285714</v>
      </c>
      <c r="G1845" s="25" t="n">
        <v>96.868</v>
      </c>
      <c r="H1845" s="25" t="n">
        <v>98.948</v>
      </c>
      <c r="I1845" s="25" t="n">
        <v>4.305</v>
      </c>
      <c r="J1845" s="25" t="n">
        <v>31865.721</v>
      </c>
      <c r="K1845" s="25" t="n">
        <v>619914</v>
      </c>
      <c r="L1845" s="25" t="n">
        <v>545</v>
      </c>
      <c r="M1845" s="25" t="n">
        <v>16.642</v>
      </c>
      <c r="N1845" s="25" t="n">
        <v>283245</v>
      </c>
      <c r="O1845" s="25" t="n">
        <v>21949.5</v>
      </c>
      <c r="P1845" s="25" t="n">
        <v>5099409</v>
      </c>
      <c r="Q1845" s="25" t="n">
        <v>1520000</v>
      </c>
      <c r="R1845" s="25" t="n">
        <v>10693</v>
      </c>
      <c r="S1845" s="25" t="n">
        <v>18.784</v>
      </c>
      <c r="T1845" s="25" t="n">
        <v>175.618</v>
      </c>
      <c r="U1845" s="25" t="n">
        <v>11</v>
      </c>
      <c r="V1845" s="25" t="n">
        <v>91.6</v>
      </c>
      <c r="W1845" s="25" t="n">
        <v>119.06565</v>
      </c>
      <c r="X1845" s="25" t="n">
        <v>4</v>
      </c>
      <c r="Y1845" s="25" t="n">
        <v>3.63675689697266</v>
      </c>
      <c r="Z1845" s="25" t="n">
        <v>85.9774475097656</v>
      </c>
      <c r="AA1845" s="25" t="n">
        <v>341944</v>
      </c>
      <c r="AB1845" s="26" t="n">
        <v>25.73</v>
      </c>
      <c r="AC1845" s="27" t="n">
        <v>0</v>
      </c>
      <c r="AD1845" s="28" t="n">
        <v>3.2</v>
      </c>
      <c r="AE1845" s="28" t="n">
        <v>43</v>
      </c>
      <c r="AF1845" s="27"/>
      <c r="AG1845" s="29" t="n">
        <f aca="false">6753.47943187+0.36116788*I1845+0.01252571*N1845-22.85359542*V1845+0.00407811*AA1845-0.00067349*E1845</f>
        <v>9452.4396439114</v>
      </c>
      <c r="AH1845" s="29" t="n">
        <f aca="false">A1845*'Simple Linear Regression'!$B$18+'Simple Linear Regression'!$B$17</f>
        <v>9458.3367296597</v>
      </c>
      <c r="AI1845" s="29" t="n">
        <f aca="false">7491.3971+0.0137554*N1845-0.00058829*E1845-34.3283*V1845+0.30565*L1845+54.6031*M1845</f>
        <v>9185.9918832</v>
      </c>
      <c r="AJ1845" s="29" t="n">
        <f aca="false">7491.3971-0.00058829*E1845+0.30565*L1845+54.6031*M1845+0.0137554*N1845-34.3283*V1845</f>
        <v>9185.9918832</v>
      </c>
      <c r="AK1845" s="30" t="n">
        <f aca="false">11611.58410651-152.38769329*I1119+0.00324611*N1119-2.92151591*V1119-0.00770426*AA1119-0.00077781*E1119</f>
        <v>8961.38089066276</v>
      </c>
      <c r="AL1845" s="29" t="n">
        <f aca="false">2192.59+2373.87*I1845+0.0316653*N1845-15.7623*V1845+0.00202406*AA1845-0.000740146*E1845-0.00963493*(I1845*N1845)</f>
        <v>8714.35194664575</v>
      </c>
      <c r="AM1845" s="30" t="n">
        <f aca="false">5205.907083+122.0638992*I1845+13.609808*(N1845/1000)-1.245906883*AD1845+0.7746840854*AE1845-134.2474226*AC1845-1547.125689*IF(AND(B1845&gt;=DATE(2020,3,20),B1845&lt;=DATE(2020,6,26)),1,0)</f>
        <v>9615.6267496626</v>
      </c>
      <c r="AN1845" s="30" t="e">
        <f aca="false">IF(ISNUMBER(C1846),C1846,AN1846)-0.8328750492*(AD1847-AD1846)+3.274150872*(AE1847-AE1846)+0.7954612886*((IF(ISNUMBER(C1846),C1846,AN1846)-IF(ISNUMBER(C1845),C1845,AN1845))-(-0.8328750492*(AD1846-AD1845)+3.274150872*(AE1846-AE1845)))-1.394571582*AO1846+0.4181414112*AO1845</f>
        <v>#VALUE!</v>
      </c>
      <c r="AP1845" s="35" t="n">
        <f aca="false">AQ1845+AR1844+'ARIMAX(1,1,1) Model'!$C$19*(AR1844-AR1843)+'ARIMAX(1,1,1) Model'!$C$20*AS1844</f>
        <v>9062.70526818186</v>
      </c>
      <c r="AQ1845" s="31" t="n">
        <f aca="false">'ARIMAX(1,1,1) Model'!$C$6*I1845+'ARIMAX(1,1,1) Model'!$C$7*N1845/1000+'ARIMAX(1,1,1) Model'!$C$8*AD1845+'ARIMAX(1,1,1) Model'!$C$9*AE1845+'ARIMAX(1,1,1) Model'!$C$10*AC1845+'ARIMAX(1,1,1) Model'!$C$11*IF(AND(B1845&gt;='ARIMAX(1,1,1) Model'!$C$25,B1845&lt;='ARIMAX(1,1,1) Model'!$C$26),1,0)+'ARIMAX(1,1,1) Model'!$C$12*E1845/1000+'ARIMAX(1,1,1) Model'!$C$13*V1845+'ARIMAX(1,1,1) Model'!$C$14*A1845+'ARIMAX(1,1,1) Model'!$C$15*SIN(2*PI()*A1845/'ARIMAX(1,1,1) Model'!$C$24)+'ARIMAX(1,1,1) Model'!$C$16*COS(2*PI()*A1845/'ARIMAX(1,1,1) Model'!$C$24)+'ARIMAX(1,1,1) Model'!$C$17*SIN(4*PI()*A1845/'ARIMAX(1,1,1) Model'!$C$24)+'ARIMAX(1,1,1) Model'!$C$18*COS(4*PI()*A1845/'ARIMAX(1,1,1) Model'!$C$24)</f>
        <v>3065.10914218374</v>
      </c>
      <c r="AR1845" s="31" t="n">
        <f aca="false">IF(ISNUMBER(C1845),C1845,AP1845)-AQ1845</f>
        <v>5997.59612599812</v>
      </c>
      <c r="AS1845" s="31" t="n">
        <f aca="false">IF(ISNUMBER(C1845),C1845-AP1845,0)</f>
        <v>0</v>
      </c>
      <c r="AT1845" s="32" t="n">
        <f aca="false">AT1844+1</f>
        <v>75</v>
      </c>
      <c r="AU1845" s="33" t="n">
        <f aca="false">(1+'ARIMAX(1,1,1) Model'!$C$19)*AU1844-'ARIMAX(1,1,1) Model'!$C$19*AU1843</f>
        <v>0.110714697771265</v>
      </c>
      <c r="AV1845" s="33" t="n">
        <f aca="false">AV1844+AU1845^2</f>
        <v>1.93594891539204</v>
      </c>
      <c r="AW1845" s="31" t="n">
        <f aca="false">AP1845-'ARIMAX(1,1,1) Model'!$C$27*SQRT('ARIMAX(1,1,1) Model'!$C$21*AV1845)</f>
        <v>8317.37268192484</v>
      </c>
      <c r="AX1845" s="31" t="n">
        <f aca="false">AP1845+'ARIMAX(1,1,1) Model'!$C$27*SQRT('ARIMAX(1,1,1) Model'!$C$21*AV1845)</f>
        <v>9808.03785443889</v>
      </c>
    </row>
    <row r="1846" customFormat="false" ht="16.5" hidden="false" customHeight="true" outlineLevel="0" collapsed="false">
      <c r="A1846" s="37" t="n">
        <v>1845</v>
      </c>
      <c r="B1846" s="38" t="n">
        <v>46185</v>
      </c>
      <c r="C1846" s="39"/>
      <c r="D1846" s="25" t="n">
        <v>7377.026</v>
      </c>
      <c r="E1846" s="25" t="n">
        <v>230000</v>
      </c>
      <c r="F1846" s="25" t="n">
        <v>2649910.14285714</v>
      </c>
      <c r="G1846" s="25" t="n">
        <v>92.156</v>
      </c>
      <c r="H1846" s="25" t="n">
        <v>93.764</v>
      </c>
      <c r="I1846" s="25" t="n">
        <v>4.146</v>
      </c>
      <c r="J1846" s="25" t="n">
        <v>31865.721</v>
      </c>
      <c r="K1846" s="25" t="n">
        <v>602299</v>
      </c>
      <c r="L1846" s="25" t="n">
        <v>545</v>
      </c>
      <c r="M1846" s="25" t="n">
        <v>16.642</v>
      </c>
      <c r="N1846" s="25" t="n">
        <v>283245</v>
      </c>
      <c r="O1846" s="25" t="n">
        <v>21949.5</v>
      </c>
      <c r="P1846" s="25" t="n">
        <v>5099409</v>
      </c>
      <c r="Q1846" s="25" t="n">
        <v>1520000</v>
      </c>
      <c r="R1846" s="25" t="n">
        <v>10693</v>
      </c>
      <c r="S1846" s="25" t="n">
        <v>18.784</v>
      </c>
      <c r="T1846" s="25" t="n">
        <v>175.618</v>
      </c>
      <c r="U1846" s="25" t="n">
        <v>11</v>
      </c>
      <c r="V1846" s="25" t="n">
        <v>91.6</v>
      </c>
      <c r="W1846" s="25" t="n">
        <v>119.40612</v>
      </c>
      <c r="X1846" s="25" t="n">
        <v>4</v>
      </c>
      <c r="Y1846" s="25" t="n">
        <v>3.63675689697266</v>
      </c>
      <c r="Z1846" s="25" t="n">
        <v>85.9774475097656</v>
      </c>
      <c r="AA1846" s="25" t="n">
        <v>341944</v>
      </c>
      <c r="AB1846" s="26" t="n">
        <v>25.73</v>
      </c>
      <c r="AC1846" s="27" t="n">
        <v>0</v>
      </c>
      <c r="AD1846" s="28" t="n">
        <v>0</v>
      </c>
      <c r="AE1846" s="28" t="n">
        <v>75.7</v>
      </c>
      <c r="AF1846" s="27"/>
      <c r="AG1846" s="29" t="n">
        <f aca="false">6753.47943187+0.36116788*I1846+0.01252571*N1846-22.85359542*V1846+0.00407811*AA1846-0.00067349*E1846</f>
        <v>9449.01476821848</v>
      </c>
      <c r="AH1846" s="29" t="n">
        <f aca="false">A1846*'Simple Linear Regression'!$B$18+'Simple Linear Regression'!$B$17</f>
        <v>9459.1897667436</v>
      </c>
      <c r="AI1846" s="29" t="n">
        <f aca="false">7491.3971+0.0137554*N1846-0.00058829*E1846-34.3283*V1846+0.30565*L1846+54.6031*M1846</f>
        <v>9183.0504332</v>
      </c>
      <c r="AJ1846" s="29" t="n">
        <f aca="false">7491.3971-0.00058829*E1846+0.30565*L1846+54.6031*M1846+0.0137554*N1846-34.3283*V1846</f>
        <v>9183.0504332</v>
      </c>
      <c r="AK1846" s="30" t="n">
        <f aca="false">11611.58410651-152.38769329*I1120+0.00324611*N1120-2.92151591*V1120-0.00770426*AA1120-0.00077781*E1120</f>
        <v>8962.33328753181</v>
      </c>
      <c r="AL1846" s="29" t="n">
        <f aca="false">2192.59+2373.87*I1846+0.0316653*N1846-15.7623*V1846+0.00202406*AA1846-0.000740146*E1846-0.00963493*(I1846*N1846)</f>
        <v>8767.1241605539</v>
      </c>
      <c r="AM1846" s="30" t="n">
        <f aca="false">5205.907083+122.0638992*I1846+13.609808*(N1846/1000)-1.245906883*AD1846+0.7746840854*AE1846-134.2474226*AC1846-1547.125689*IF(AND(B1846&gt;=DATE(2020,3,20),B1846&lt;=DATE(2020,6,26)),1,0)</f>
        <v>9625.53766130798</v>
      </c>
      <c r="AN1846" s="30" t="e">
        <f aca="false">IF(ISNUMBER(C1847),C1847,AN1847)-0.8328750492*(AD1848-AD1847)+3.274150872*(AE1848-AE1847)+0.7954612886*((IF(ISNUMBER(C1847),C1847,AN1847)-IF(ISNUMBER(C1846),C1846,AN1846))-(-0.8328750492*(AD1847-AD1846)+3.274150872*(AE1847-AE1846)))-1.394571582*AO1847+0.4181414112*AO1846</f>
        <v>#VALUE!</v>
      </c>
      <c r="AP1846" s="35" t="n">
        <f aca="false">AQ1846+AR1845+'ARIMAX(1,1,1) Model'!$C$19*(AR1845-AR1844)+'ARIMAX(1,1,1) Model'!$C$20*AS1845</f>
        <v>9188.46699950577</v>
      </c>
      <c r="AQ1846" s="31" t="n">
        <f aca="false">'ARIMAX(1,1,1) Model'!$C$6*I1846+'ARIMAX(1,1,1) Model'!$C$7*N1846/1000+'ARIMAX(1,1,1) Model'!$C$8*AD1846+'ARIMAX(1,1,1) Model'!$C$9*AE1846+'ARIMAX(1,1,1) Model'!$C$10*AC1846+'ARIMAX(1,1,1) Model'!$C$11*IF(AND(B1846&gt;='ARIMAX(1,1,1) Model'!$C$25,B1846&lt;='ARIMAX(1,1,1) Model'!$C$26),1,0)+'ARIMAX(1,1,1) Model'!$C$12*E1846/1000+'ARIMAX(1,1,1) Model'!$C$13*V1846+'ARIMAX(1,1,1) Model'!$C$14*A1846+'ARIMAX(1,1,1) Model'!$C$15*SIN(2*PI()*A1846/'ARIMAX(1,1,1) Model'!$C$24)+'ARIMAX(1,1,1) Model'!$C$16*COS(2*PI()*A1846/'ARIMAX(1,1,1) Model'!$C$24)+'ARIMAX(1,1,1) Model'!$C$17*SIN(4*PI()*A1846/'ARIMAX(1,1,1) Model'!$C$24)+'ARIMAX(1,1,1) Model'!$C$18*COS(4*PI()*A1846/'ARIMAX(1,1,1) Model'!$C$24)</f>
        <v>3190.87087350765</v>
      </c>
      <c r="AR1846" s="31" t="n">
        <f aca="false">IF(ISNUMBER(C1846),C1846,AP1846)-AQ1846</f>
        <v>5997.59612599812</v>
      </c>
      <c r="AS1846" s="31" t="n">
        <f aca="false">IF(ISNUMBER(C1846),C1846-AP1846,0)</f>
        <v>0</v>
      </c>
      <c r="AT1846" s="32" t="n">
        <f aca="false">AT1845+1</f>
        <v>76</v>
      </c>
      <c r="AU1846" s="33" t="n">
        <f aca="false">(1+'ARIMAX(1,1,1) Model'!$C$19)*AU1845-'ARIMAX(1,1,1) Model'!$C$19*AU1844</f>
        <v>0.110714697771265</v>
      </c>
      <c r="AV1846" s="33" t="n">
        <f aca="false">AV1845+AU1846^2</f>
        <v>1.94820665969463</v>
      </c>
      <c r="AW1846" s="31" t="n">
        <f aca="false">AP1846-'ARIMAX(1,1,1) Model'!$C$27*SQRT('ARIMAX(1,1,1) Model'!$C$21*AV1846)</f>
        <v>8440.77854524013</v>
      </c>
      <c r="AX1846" s="31" t="n">
        <f aca="false">AP1846+'ARIMAX(1,1,1) Model'!$C$27*SQRT('ARIMAX(1,1,1) Model'!$C$21*AV1846)</f>
        <v>9936.15545377142</v>
      </c>
    </row>
    <row r="1847" customFormat="false" ht="16.5" hidden="false" customHeight="true" outlineLevel="0" collapsed="false">
      <c r="A1847" s="37" t="n">
        <v>1846</v>
      </c>
      <c r="B1847" s="38" t="n">
        <v>46192</v>
      </c>
      <c r="C1847" s="39"/>
      <c r="D1847" s="25" t="n">
        <v>7496.58</v>
      </c>
      <c r="E1847" s="25" t="n">
        <v>227000</v>
      </c>
      <c r="F1847" s="25" t="n">
        <v>2752154.71428571</v>
      </c>
      <c r="G1847" s="25" t="n">
        <v>81.3625</v>
      </c>
      <c r="H1847" s="25" t="n">
        <v>81</v>
      </c>
      <c r="I1847" s="25" t="n">
        <v>4.052</v>
      </c>
      <c r="J1847" s="25" t="n">
        <v>31865.721</v>
      </c>
      <c r="K1847" s="25" t="n">
        <v>602299</v>
      </c>
      <c r="L1847" s="25" t="n">
        <v>545</v>
      </c>
      <c r="M1847" s="25" t="n">
        <v>16.748</v>
      </c>
      <c r="N1847" s="25" t="n">
        <v>280115</v>
      </c>
      <c r="O1847" s="25" t="n">
        <v>21949.5</v>
      </c>
      <c r="P1847" s="25" t="n">
        <v>5132355</v>
      </c>
      <c r="Q1847" s="25" t="n">
        <v>1520000</v>
      </c>
      <c r="R1847" s="25" t="n">
        <v>10693</v>
      </c>
      <c r="S1847" s="25" t="n">
        <v>18.784</v>
      </c>
      <c r="T1847" s="25" t="n">
        <v>175.618</v>
      </c>
      <c r="U1847" s="25" t="n">
        <v>11</v>
      </c>
      <c r="V1847" s="25" t="n">
        <v>91.6</v>
      </c>
      <c r="W1847" s="25" t="n">
        <v>119.90676</v>
      </c>
      <c r="X1847" s="25" t="n">
        <v>4</v>
      </c>
      <c r="Y1847" s="25" t="n">
        <v>3.46247506141663</v>
      </c>
      <c r="Z1847" s="25" t="n">
        <v>85.9774475097656</v>
      </c>
      <c r="AA1847" s="25" t="n">
        <v>341944</v>
      </c>
      <c r="AB1847" s="26" t="n">
        <v>25.73</v>
      </c>
      <c r="AC1847" s="27" t="n">
        <v>0</v>
      </c>
      <c r="AD1847" s="28" t="n">
        <v>0.4</v>
      </c>
      <c r="AE1847" s="28" t="n">
        <v>62</v>
      </c>
      <c r="AF1847" s="27"/>
      <c r="AG1847" s="29" t="n">
        <f aca="false">6753.47943187+0.36116788*I1847+0.01252571*N1847-22.85359542*V1847+0.00407811*AA1847-0.00067349*E1847</f>
        <v>9411.79581613776</v>
      </c>
      <c r="AH1847" s="29" t="n">
        <f aca="false">A1847*'Simple Linear Regression'!$B$18+'Simple Linear Regression'!$B$17</f>
        <v>9460.0428038275</v>
      </c>
      <c r="AI1847" s="29" t="n">
        <f aca="false">7491.3971+0.0137554*N1847-0.00058829*E1847-34.3283*V1847+0.30565*L1847+54.6031*M1847</f>
        <v>9147.5488298</v>
      </c>
      <c r="AJ1847" s="29" t="n">
        <f aca="false">7491.3971-0.00058829*E1847+0.30565*L1847+54.6031*M1847+0.0137554*N1847-34.3283*V1847</f>
        <v>9147.5488298</v>
      </c>
      <c r="AK1847" s="30" t="n">
        <f aca="false">11611.58410651-152.38769329*I1121+0.00324611*N1121-2.92151591*V1121-0.00770426*AA1121-0.00077781*E1121</f>
        <v>8973.50151623917</v>
      </c>
      <c r="AL1847" s="29" t="n">
        <f aca="false">2192.59+2373.87*I1847+0.0316653*N1847-15.7623*V1847+0.00202406*AA1847-0.000740146*E1847-0.00963493*(I1847*N1847)</f>
        <v>8825.8162346586</v>
      </c>
      <c r="AM1847" s="30" t="n">
        <f aca="false">5205.907083+122.0638992*I1847+13.609808*(N1847/1000)-1.245906883*AD1847+0.7746840854*AE1847-134.2474226*AC1847-1547.125689*IF(AND(B1847&gt;=DATE(2020,3,20),B1847&lt;=DATE(2020,6,26)),1,0)</f>
        <v>9560.35342102</v>
      </c>
      <c r="AN1847" s="30" t="e">
        <f aca="false">IF(ISNUMBER(C1848),C1848,AN1848)-0.8328750492*(AD1849-AD1848)+3.274150872*(AE1849-AE1848)+0.7954612886*((IF(ISNUMBER(C1848),C1848,AN1848)-IF(ISNUMBER(C1847),C1847,AN1847))-(-0.8328750492*(AD1848-AD1847)+3.274150872*(AE1848-AE1847)))-1.394571582*AO1848+0.4181414112*AO1847</f>
        <v>#VALUE!</v>
      </c>
      <c r="AP1847" s="35" t="n">
        <f aca="false">AQ1847+AR1846+'ARIMAX(1,1,1) Model'!$C$19*(AR1846-AR1845)+'ARIMAX(1,1,1) Model'!$C$20*AS1846</f>
        <v>9157.09956447971</v>
      </c>
      <c r="AQ1847" s="31" t="n">
        <f aca="false">'ARIMAX(1,1,1) Model'!$C$6*I1847+'ARIMAX(1,1,1) Model'!$C$7*N1847/1000+'ARIMAX(1,1,1) Model'!$C$8*AD1847+'ARIMAX(1,1,1) Model'!$C$9*AE1847+'ARIMAX(1,1,1) Model'!$C$10*AC1847+'ARIMAX(1,1,1) Model'!$C$11*IF(AND(B1847&gt;='ARIMAX(1,1,1) Model'!$C$25,B1847&lt;='ARIMAX(1,1,1) Model'!$C$26),1,0)+'ARIMAX(1,1,1) Model'!$C$12*E1847/1000+'ARIMAX(1,1,1) Model'!$C$13*V1847+'ARIMAX(1,1,1) Model'!$C$14*A1847+'ARIMAX(1,1,1) Model'!$C$15*SIN(2*PI()*A1847/'ARIMAX(1,1,1) Model'!$C$24)+'ARIMAX(1,1,1) Model'!$C$16*COS(2*PI()*A1847/'ARIMAX(1,1,1) Model'!$C$24)+'ARIMAX(1,1,1) Model'!$C$17*SIN(4*PI()*A1847/'ARIMAX(1,1,1) Model'!$C$24)+'ARIMAX(1,1,1) Model'!$C$18*COS(4*PI()*A1847/'ARIMAX(1,1,1) Model'!$C$24)</f>
        <v>3159.50343848159</v>
      </c>
      <c r="AR1847" s="31" t="n">
        <f aca="false">IF(ISNUMBER(C1847),C1847,AP1847)-AQ1847</f>
        <v>5997.59612599812</v>
      </c>
      <c r="AS1847" s="31" t="n">
        <f aca="false">IF(ISNUMBER(C1847),C1847-AP1847,0)</f>
        <v>0</v>
      </c>
      <c r="AT1847" s="32" t="n">
        <f aca="false">AT1846+1</f>
        <v>77</v>
      </c>
      <c r="AU1847" s="33" t="n">
        <f aca="false">(1+'ARIMAX(1,1,1) Model'!$C$19)*AU1846-'ARIMAX(1,1,1) Model'!$C$19*AU1845</f>
        <v>0.110714697771265</v>
      </c>
      <c r="AV1847" s="33" t="n">
        <f aca="false">AV1846+AU1847^2</f>
        <v>1.96046440399721</v>
      </c>
      <c r="AW1847" s="31" t="n">
        <f aca="false">AP1847-'ARIMAX(1,1,1) Model'!$C$27*SQRT('ARIMAX(1,1,1) Model'!$C$21*AV1847)</f>
        <v>8407.06264195675</v>
      </c>
      <c r="AX1847" s="31" t="n">
        <f aca="false">AP1847+'ARIMAX(1,1,1) Model'!$C$27*SQRT('ARIMAX(1,1,1) Model'!$C$21*AV1847)</f>
        <v>9907.13648700267</v>
      </c>
    </row>
    <row r="1848" customFormat="false" ht="16.5" hidden="false" customHeight="true" outlineLevel="0" collapsed="false">
      <c r="A1848" s="37" t="n">
        <v>1847</v>
      </c>
      <c r="B1848" s="38" t="n">
        <v>46199</v>
      </c>
      <c r="C1848" s="39"/>
      <c r="D1848" s="25" t="n">
        <v>7381.596</v>
      </c>
      <c r="E1848" s="25" t="n">
        <v>216000</v>
      </c>
      <c r="F1848" s="25" t="n">
        <v>2780664.85714286</v>
      </c>
      <c r="G1848" s="25" t="n">
        <v>73.59</v>
      </c>
      <c r="H1848" s="25" t="n">
        <v>73.634</v>
      </c>
      <c r="I1848" s="25" t="n">
        <v>3.914</v>
      </c>
      <c r="J1848" s="25" t="n">
        <v>31865.721</v>
      </c>
      <c r="K1848" s="25" t="n">
        <v>602299</v>
      </c>
      <c r="L1848" s="25" t="n">
        <v>545</v>
      </c>
      <c r="M1848" s="25" t="n">
        <v>16.748</v>
      </c>
      <c r="N1848" s="25" t="n">
        <v>280115</v>
      </c>
      <c r="O1848" s="25" t="n">
        <v>21949.5</v>
      </c>
      <c r="P1848" s="25" t="n">
        <v>5132355</v>
      </c>
      <c r="Q1848" s="25" t="n">
        <v>1520000</v>
      </c>
      <c r="R1848" s="25" t="n">
        <v>10693</v>
      </c>
      <c r="S1848" s="25" t="n">
        <v>18.784</v>
      </c>
      <c r="T1848" s="25" t="n">
        <v>175.618</v>
      </c>
      <c r="U1848" s="25" t="n">
        <v>11</v>
      </c>
      <c r="V1848" s="25" t="n">
        <v>91.6</v>
      </c>
      <c r="W1848" s="25" t="n">
        <v>119.588675</v>
      </c>
      <c r="X1848" s="25" t="n">
        <v>4</v>
      </c>
      <c r="Y1848" s="25" t="n">
        <v>3.46247506141663</v>
      </c>
      <c r="Z1848" s="25" t="n">
        <v>85.9774475097656</v>
      </c>
      <c r="AA1848" s="25" t="n">
        <v>341944</v>
      </c>
      <c r="AB1848" s="26" t="n">
        <v>25.73</v>
      </c>
      <c r="AC1848" s="27" t="n">
        <v>0</v>
      </c>
      <c r="AD1848" s="28" t="n">
        <v>1.5</v>
      </c>
      <c r="AE1848" s="28" t="n">
        <v>58.6</v>
      </c>
      <c r="AF1848" s="27"/>
      <c r="AG1848" s="29" t="n">
        <f aca="false">6753.47943187+0.36116788*I1848+0.01252571*N1848-22.85359542*V1848+0.00407811*AA1848-0.00067349*E1848</f>
        <v>9419.15436497032</v>
      </c>
      <c r="AH1848" s="29" t="n">
        <f aca="false">A1848*'Simple Linear Regression'!$B$18+'Simple Linear Regression'!$B$17</f>
        <v>9460.89584091141</v>
      </c>
      <c r="AI1848" s="29" t="n">
        <f aca="false">7491.3971+0.0137554*N1848-0.00058829*E1848-34.3283*V1848+0.30565*L1848+54.6031*M1848</f>
        <v>9154.0200198</v>
      </c>
      <c r="AJ1848" s="29" t="n">
        <f aca="false">7491.3971-0.00058829*E1848+0.30565*L1848+54.6031*M1848+0.0137554*N1848-34.3283*V1848</f>
        <v>9154.0200198</v>
      </c>
      <c r="AK1848" s="30" t="n">
        <f aca="false">11611.58410651-152.38769329*I1122+0.00324611*N1122-2.92151591*V1122-0.00770426*AA1122-0.00077781*E1122</f>
        <v>8980.40336078874</v>
      </c>
      <c r="AL1848" s="29" t="n">
        <f aca="false">2192.59+2373.87*I1848+0.0316653*N1848-15.7623*V1848+0.00202406*AA1848-0.000740146*E1848-0.00963493*(I1848*N1848)</f>
        <v>8878.8103821977</v>
      </c>
      <c r="AM1848" s="30" t="n">
        <f aca="false">5205.907083+122.0638992*I1848+13.609808*(N1848/1000)-1.245906883*AD1848+0.7746840854*AE1848-134.2474226*AC1848-1547.125689*IF(AND(B1848&gt;=DATE(2020,3,20),B1848&lt;=DATE(2020,6,26)),1,0)</f>
        <v>9539.50417946874</v>
      </c>
      <c r="AN1848" s="30" t="e">
        <f aca="false">IF(ISNUMBER(C1849),C1849,AN1849)-0.8328750492*(AD1850-AD1849)+3.274150872*(AE1850-AE1849)+0.7954612886*((IF(ISNUMBER(C1849),C1849,AN1849)-IF(ISNUMBER(C1848),C1848,AN1848))-(-0.8328750492*(AD1849-AD1848)+3.274150872*(AE1849-AE1848)))-1.394571582*AO1849+0.4181414112*AO1848</f>
        <v>#VALUE!</v>
      </c>
      <c r="AP1848" s="35" t="n">
        <f aca="false">AQ1848+AR1847+'ARIMAX(1,1,1) Model'!$C$19*(AR1847-AR1846)+'ARIMAX(1,1,1) Model'!$C$20*AS1847</f>
        <v>9168.63428858128</v>
      </c>
      <c r="AQ1848" s="31" t="n">
        <f aca="false">'ARIMAX(1,1,1) Model'!$C$6*I1848+'ARIMAX(1,1,1) Model'!$C$7*N1848/1000+'ARIMAX(1,1,1) Model'!$C$8*AD1848+'ARIMAX(1,1,1) Model'!$C$9*AE1848+'ARIMAX(1,1,1) Model'!$C$10*AC1848+'ARIMAX(1,1,1) Model'!$C$11*IF(AND(B1848&gt;='ARIMAX(1,1,1) Model'!$C$25,B1848&lt;='ARIMAX(1,1,1) Model'!$C$26),1,0)+'ARIMAX(1,1,1) Model'!$C$12*E1848/1000+'ARIMAX(1,1,1) Model'!$C$13*V1848+'ARIMAX(1,1,1) Model'!$C$14*A1848+'ARIMAX(1,1,1) Model'!$C$15*SIN(2*PI()*A1848/'ARIMAX(1,1,1) Model'!$C$24)+'ARIMAX(1,1,1) Model'!$C$16*COS(2*PI()*A1848/'ARIMAX(1,1,1) Model'!$C$24)+'ARIMAX(1,1,1) Model'!$C$17*SIN(4*PI()*A1848/'ARIMAX(1,1,1) Model'!$C$24)+'ARIMAX(1,1,1) Model'!$C$18*COS(4*PI()*A1848/'ARIMAX(1,1,1) Model'!$C$24)</f>
        <v>3171.03816258316</v>
      </c>
      <c r="AR1848" s="31" t="n">
        <f aca="false">IF(ISNUMBER(C1848),C1848,AP1848)-AQ1848</f>
        <v>5997.59612599812</v>
      </c>
      <c r="AS1848" s="31" t="n">
        <f aca="false">IF(ISNUMBER(C1848),C1848-AP1848,0)</f>
        <v>0</v>
      </c>
      <c r="AT1848" s="32" t="n">
        <f aca="false">AT1847+1</f>
        <v>78</v>
      </c>
      <c r="AU1848" s="33" t="n">
        <f aca="false">(1+'ARIMAX(1,1,1) Model'!$C$19)*AU1847-'ARIMAX(1,1,1) Model'!$C$19*AU1846</f>
        <v>0.110714697771265</v>
      </c>
      <c r="AV1848" s="33" t="n">
        <f aca="false">AV1847+AU1848^2</f>
        <v>1.97272214829979</v>
      </c>
      <c r="AW1848" s="31" t="n">
        <f aca="false">AP1848-'ARIMAX(1,1,1) Model'!$C$27*SQRT('ARIMAX(1,1,1) Model'!$C$21*AV1848)</f>
        <v>8416.25622825969</v>
      </c>
      <c r="AX1848" s="31" t="n">
        <f aca="false">AP1848+'ARIMAX(1,1,1) Model'!$C$27*SQRT('ARIMAX(1,1,1) Model'!$C$21*AV1848)</f>
        <v>9921.01234890287</v>
      </c>
    </row>
    <row r="1849" customFormat="false" ht="16.5" hidden="false" customHeight="true" outlineLevel="0" collapsed="false">
      <c r="A1849" s="37" t="n">
        <v>1848</v>
      </c>
      <c r="B1849" s="38" t="n">
        <v>46206</v>
      </c>
      <c r="C1849" s="39"/>
      <c r="D1849" s="25" t="n">
        <v>7476.565</v>
      </c>
      <c r="E1849" s="25" t="n">
        <v>217000</v>
      </c>
      <c r="F1849" s="25" t="n">
        <v>2686184</v>
      </c>
      <c r="G1849" s="25" t="n">
        <v>70.475</v>
      </c>
      <c r="H1849" s="25" t="n">
        <v>69.7</v>
      </c>
      <c r="I1849" s="25" t="n">
        <v>3.831</v>
      </c>
      <c r="J1849" s="25" t="n">
        <v>31865.721</v>
      </c>
      <c r="K1849" s="25" t="n">
        <v>602299</v>
      </c>
      <c r="L1849" s="25" t="n">
        <v>545</v>
      </c>
      <c r="M1849" s="25" t="n">
        <v>16.748</v>
      </c>
      <c r="N1849" s="25" t="n">
        <v>280115</v>
      </c>
      <c r="O1849" s="25" t="n">
        <v>21949.5</v>
      </c>
      <c r="P1849" s="25" t="n">
        <v>5132355</v>
      </c>
      <c r="Q1849" s="25" t="n">
        <v>1530000</v>
      </c>
      <c r="R1849" s="25" t="n">
        <v>10693</v>
      </c>
      <c r="S1849" s="25" t="n">
        <v>18.784</v>
      </c>
      <c r="T1849" s="25" t="n">
        <v>175.618</v>
      </c>
      <c r="U1849" s="25" t="n">
        <v>11</v>
      </c>
      <c r="V1849" s="25" t="n">
        <v>91.6</v>
      </c>
      <c r="W1849" s="25" t="n">
        <v>120.9912</v>
      </c>
      <c r="X1849" s="25" t="n">
        <v>4</v>
      </c>
      <c r="Y1849" s="25" t="n">
        <v>3.46247506141663</v>
      </c>
      <c r="Z1849" s="25" t="n">
        <v>85.9774475097656</v>
      </c>
      <c r="AA1849" s="25" t="n">
        <v>341944</v>
      </c>
      <c r="AB1849" s="26" t="n">
        <v>25.73</v>
      </c>
      <c r="AC1849" s="27" t="n">
        <v>1</v>
      </c>
      <c r="AD1849" s="28" t="n">
        <v>0</v>
      </c>
      <c r="AE1849" s="28" t="n">
        <v>106.7</v>
      </c>
      <c r="AF1849" s="27"/>
      <c r="AG1849" s="29" t="n">
        <f aca="false">6753.47943187+0.36116788*I1849+0.01252571*N1849-22.85359542*V1849+0.00407811*AA1849-0.00067349*E1849</f>
        <v>9418.45089803628</v>
      </c>
      <c r="AH1849" s="29" t="n">
        <f aca="false">A1849*'Simple Linear Regression'!$B$18+'Simple Linear Regression'!$B$17</f>
        <v>9461.74887799531</v>
      </c>
      <c r="AI1849" s="29" t="n">
        <f aca="false">7491.3971+0.0137554*N1849-0.00058829*E1849-34.3283*V1849+0.30565*L1849+54.6031*M1849</f>
        <v>9153.4317298</v>
      </c>
      <c r="AJ1849" s="29" t="n">
        <f aca="false">7491.3971-0.00058829*E1849+0.30565*L1849+54.6031*M1849+0.0137554*N1849-34.3283*V1849</f>
        <v>9153.4317298</v>
      </c>
      <c r="AK1849" s="30" t="n">
        <f aca="false">11611.58410651-152.38769329*I1123+0.00324611*N1123-2.92151591*V1123-0.00770426*AA1123-0.00077781*E1123</f>
        <v>8975.15869308268</v>
      </c>
      <c r="AL1849" s="29" t="n">
        <f aca="false">2192.59+2373.87*I1849+0.0316653*N1849-15.7623*V1849+0.00202406*AA1849-0.000740146*E1849-0.00963493*(I1849*N1849)</f>
        <v>8905.04676480455</v>
      </c>
      <c r="AM1849" s="30" t="n">
        <f aca="false">5205.907083+122.0638992*I1849+13.609808*(N1849/1000)-1.245906883*AD1849+0.7746840854*AE1849-134.2474226*AC1849-1547.125689*IF(AND(B1849&gt;=DATE(2020,3,20),B1849&lt;=DATE(2020,6,26)),1,0)</f>
        <v>9434.25661806738</v>
      </c>
      <c r="AN1849" s="30" t="e">
        <f aca="false">IF(ISNUMBER(C1850),C1850,AN1850)-0.8328750492*(AD1851-AD1850)+3.274150872*(AE1851-AE1850)+0.7954612886*((IF(ISNUMBER(C1850),C1850,AN1850)-IF(ISNUMBER(C1849),C1849,AN1849))-(-0.8328750492*(AD1850-AD1849)+3.274150872*(AE1850-AE1849)))-1.394571582*AO1850+0.4181414112*AO1849</f>
        <v>#VALUE!</v>
      </c>
      <c r="AP1849" s="35" t="n">
        <f aca="false">AQ1849+AR1848+'ARIMAX(1,1,1) Model'!$C$19*(AR1848-AR1847)+'ARIMAX(1,1,1) Model'!$C$20*AS1848</f>
        <v>9197.06270715755</v>
      </c>
      <c r="AQ1849" s="31" t="n">
        <f aca="false">'ARIMAX(1,1,1) Model'!$C$6*I1849+'ARIMAX(1,1,1) Model'!$C$7*N1849/1000+'ARIMAX(1,1,1) Model'!$C$8*AD1849+'ARIMAX(1,1,1) Model'!$C$9*AE1849+'ARIMAX(1,1,1) Model'!$C$10*AC1849+'ARIMAX(1,1,1) Model'!$C$11*IF(AND(B1849&gt;='ARIMAX(1,1,1) Model'!$C$25,B1849&lt;='ARIMAX(1,1,1) Model'!$C$26),1,0)+'ARIMAX(1,1,1) Model'!$C$12*E1849/1000+'ARIMAX(1,1,1) Model'!$C$13*V1849+'ARIMAX(1,1,1) Model'!$C$14*A1849+'ARIMAX(1,1,1) Model'!$C$15*SIN(2*PI()*A1849/'ARIMAX(1,1,1) Model'!$C$24)+'ARIMAX(1,1,1) Model'!$C$16*COS(2*PI()*A1849/'ARIMAX(1,1,1) Model'!$C$24)+'ARIMAX(1,1,1) Model'!$C$17*SIN(4*PI()*A1849/'ARIMAX(1,1,1) Model'!$C$24)+'ARIMAX(1,1,1) Model'!$C$18*COS(4*PI()*A1849/'ARIMAX(1,1,1) Model'!$C$24)</f>
        <v>3199.46658115943</v>
      </c>
      <c r="AR1849" s="31" t="n">
        <f aca="false">IF(ISNUMBER(C1849),C1849,AP1849)-AQ1849</f>
        <v>5997.59612599812</v>
      </c>
      <c r="AS1849" s="31" t="n">
        <f aca="false">IF(ISNUMBER(C1849),C1849-AP1849,0)</f>
        <v>0</v>
      </c>
      <c r="AT1849" s="32" t="n">
        <f aca="false">AT1848+1</f>
        <v>79</v>
      </c>
      <c r="AU1849" s="33" t="n">
        <f aca="false">(1+'ARIMAX(1,1,1) Model'!$C$19)*AU1848-'ARIMAX(1,1,1) Model'!$C$19*AU1847</f>
        <v>0.110714697771265</v>
      </c>
      <c r="AV1849" s="33" t="n">
        <f aca="false">AV1848+AU1849^2</f>
        <v>1.98497989260237</v>
      </c>
      <c r="AW1849" s="31" t="n">
        <f aca="false">AP1849-'ARIMAX(1,1,1) Model'!$C$27*SQRT('ARIMAX(1,1,1) Model'!$C$21*AV1849)</f>
        <v>8442.35077127814</v>
      </c>
      <c r="AX1849" s="31" t="n">
        <f aca="false">AP1849+'ARIMAX(1,1,1) Model'!$C$27*SQRT('ARIMAX(1,1,1) Model'!$C$21*AV1849)</f>
        <v>9951.77464303696</v>
      </c>
    </row>
    <row r="1850" customFormat="false" ht="16.5" hidden="false" customHeight="true" outlineLevel="0" collapsed="false">
      <c r="A1850" s="37" t="n">
        <v>1849</v>
      </c>
      <c r="B1850" s="38" t="n">
        <v>46213</v>
      </c>
      <c r="C1850" s="39"/>
      <c r="D1850" s="25" t="n">
        <v>7528.604</v>
      </c>
      <c r="E1850" s="25" t="n">
        <v>217000</v>
      </c>
      <c r="F1850" s="25" t="n">
        <v>2615177.42857143</v>
      </c>
      <c r="G1850" s="25" t="n">
        <v>72.258</v>
      </c>
      <c r="H1850" s="25" t="n">
        <v>73.328</v>
      </c>
      <c r="I1850" s="25" t="n">
        <v>3.777</v>
      </c>
      <c r="J1850" s="25" t="n">
        <v>31865.721</v>
      </c>
      <c r="K1850" s="25" t="n">
        <v>708038</v>
      </c>
      <c r="L1850" s="25" t="n">
        <v>553</v>
      </c>
      <c r="M1850" s="25" t="n">
        <v>16.748</v>
      </c>
      <c r="N1850" s="25" t="n">
        <v>280115</v>
      </c>
      <c r="O1850" s="25" t="n">
        <v>22136.8</v>
      </c>
      <c r="P1850" s="25" t="n">
        <v>5132355</v>
      </c>
      <c r="Q1850" s="25" t="n">
        <v>1530000</v>
      </c>
      <c r="R1850" s="25" t="n">
        <v>10693</v>
      </c>
      <c r="S1850" s="25" t="n">
        <v>18.784</v>
      </c>
      <c r="T1850" s="25" t="n">
        <v>175.618</v>
      </c>
      <c r="U1850" s="25" t="n">
        <v>11</v>
      </c>
      <c r="V1850" s="25" t="n">
        <v>90.1</v>
      </c>
      <c r="W1850" s="25" t="n">
        <v>120.92825</v>
      </c>
      <c r="X1850" s="25" t="n">
        <v>4</v>
      </c>
      <c r="Y1850" s="25" t="n">
        <v>3.46247506141663</v>
      </c>
      <c r="Z1850" s="25" t="n">
        <v>85.9774475097656</v>
      </c>
      <c r="AA1850" s="25" t="n">
        <v>341944</v>
      </c>
      <c r="AB1850" s="26" t="n">
        <v>25.97</v>
      </c>
      <c r="AC1850" s="27" t="n">
        <v>1</v>
      </c>
      <c r="AD1850" s="28" t="n">
        <v>0</v>
      </c>
      <c r="AE1850" s="28" t="n">
        <v>89.4</v>
      </c>
      <c r="AF1850" s="27"/>
      <c r="AG1850" s="29" t="n">
        <f aca="false">6753.47943187+0.36116788*I1850+0.01252571*N1850-22.85359542*V1850+0.00407811*AA1850-0.00067349*E1850</f>
        <v>9452.71178810076</v>
      </c>
      <c r="AH1850" s="29" t="n">
        <f aca="false">A1850*'Simple Linear Regression'!$B$18+'Simple Linear Regression'!$B$17</f>
        <v>9462.60191507922</v>
      </c>
      <c r="AI1850" s="29" t="n">
        <f aca="false">7491.3971+0.0137554*N1850-0.00058829*E1850-34.3283*V1850+0.30565*L1850+54.6031*M1850</f>
        <v>9207.3693798</v>
      </c>
      <c r="AJ1850" s="29" t="n">
        <f aca="false">7491.3971-0.00058829*E1850+0.30565*L1850+54.6031*M1850+0.0137554*N1850-34.3283*V1850</f>
        <v>9207.3693798</v>
      </c>
      <c r="AK1850" s="30" t="n">
        <f aca="false">11611.58410651-152.38769329*I1124+0.00324611*N1124-2.92151591*V1124-0.00770426*AA1124-0.00077781*E1124</f>
        <v>8943.37332546195</v>
      </c>
      <c r="AL1850" s="29" t="n">
        <f aca="false">2192.59+2373.87*I1850+0.0316653*N1850-15.7623*V1850+0.00202406*AA1850-0.000740146*E1850-0.00963493*(I1850*N1850)</f>
        <v>8946.24120931985</v>
      </c>
      <c r="AM1850" s="30" t="n">
        <f aca="false">5205.907083+122.0638992*I1850+13.609808*(N1850/1000)-1.245906883*AD1850+0.7746840854*AE1850-134.2474226*AC1850-1547.125689*IF(AND(B1850&gt;=DATE(2020,3,20),B1850&lt;=DATE(2020,6,26)),1,0)</f>
        <v>9414.26313283316</v>
      </c>
      <c r="AN1850" s="30" t="e">
        <f aca="false">IF(ISNUMBER(C1851),C1851,AN1851)-0.8328750492*(AD1852-AD1851)+3.274150872*(AE1852-AE1851)+0.7954612886*((IF(ISNUMBER(C1851),C1851,AN1851)-IF(ISNUMBER(C1850),C1850,AN1850))-(-0.8328750492*(AD1851-AD1850)+3.274150872*(AE1851-AE1850)))-1.394571582*AO1851+0.4181414112*AO1850</f>
        <v>#VALUE!</v>
      </c>
      <c r="AP1850" s="35" t="n">
        <f aca="false">AQ1850+AR1849+'ARIMAX(1,1,1) Model'!$C$19*(AR1849-AR1848)+'ARIMAX(1,1,1) Model'!$C$20*AS1849</f>
        <v>9105.71804208391</v>
      </c>
      <c r="AQ1850" s="31" t="n">
        <f aca="false">'ARIMAX(1,1,1) Model'!$C$6*I1850+'ARIMAX(1,1,1) Model'!$C$7*N1850/1000+'ARIMAX(1,1,1) Model'!$C$8*AD1850+'ARIMAX(1,1,1) Model'!$C$9*AE1850+'ARIMAX(1,1,1) Model'!$C$10*AC1850+'ARIMAX(1,1,1) Model'!$C$11*IF(AND(B1850&gt;='ARIMAX(1,1,1) Model'!$C$25,B1850&lt;='ARIMAX(1,1,1) Model'!$C$26),1,0)+'ARIMAX(1,1,1) Model'!$C$12*E1850/1000+'ARIMAX(1,1,1) Model'!$C$13*V1850+'ARIMAX(1,1,1) Model'!$C$14*A1850+'ARIMAX(1,1,1) Model'!$C$15*SIN(2*PI()*A1850/'ARIMAX(1,1,1) Model'!$C$24)+'ARIMAX(1,1,1) Model'!$C$16*COS(2*PI()*A1850/'ARIMAX(1,1,1) Model'!$C$24)+'ARIMAX(1,1,1) Model'!$C$17*SIN(4*PI()*A1850/'ARIMAX(1,1,1) Model'!$C$24)+'ARIMAX(1,1,1) Model'!$C$18*COS(4*PI()*A1850/'ARIMAX(1,1,1) Model'!$C$24)</f>
        <v>3108.12191608579</v>
      </c>
      <c r="AR1850" s="31" t="n">
        <f aca="false">IF(ISNUMBER(C1850),C1850,AP1850)-AQ1850</f>
        <v>5997.59612599812</v>
      </c>
      <c r="AS1850" s="31" t="n">
        <f aca="false">IF(ISNUMBER(C1850),C1850-AP1850,0)</f>
        <v>0</v>
      </c>
      <c r="AT1850" s="32" t="n">
        <f aca="false">AT1849+1</f>
        <v>80</v>
      </c>
      <c r="AU1850" s="33" t="n">
        <f aca="false">(1+'ARIMAX(1,1,1) Model'!$C$19)*AU1849-'ARIMAX(1,1,1) Model'!$C$19*AU1848</f>
        <v>0.110714697771265</v>
      </c>
      <c r="AV1850" s="33" t="n">
        <f aca="false">AV1849+AU1850^2</f>
        <v>1.99723763690496</v>
      </c>
      <c r="AW1850" s="31" t="n">
        <f aca="false">AP1850-'ARIMAX(1,1,1) Model'!$C$27*SQRT('ARIMAX(1,1,1) Model'!$C$21*AV1850)</f>
        <v>8348.67942572118</v>
      </c>
      <c r="AX1850" s="31" t="n">
        <f aca="false">AP1850+'ARIMAX(1,1,1) Model'!$C$27*SQRT('ARIMAX(1,1,1) Model'!$C$21*AV1850)</f>
        <v>9862.75665844665</v>
      </c>
    </row>
    <row r="1851" customFormat="false" ht="16.5" hidden="false" customHeight="true" outlineLevel="0" collapsed="false">
      <c r="A1851" s="37" t="n">
        <v>1850</v>
      </c>
      <c r="B1851" s="38" t="n">
        <v>46220</v>
      </c>
      <c r="C1851" s="39"/>
      <c r="D1851" s="25" t="n">
        <v>7524.558</v>
      </c>
      <c r="E1851" s="25" t="n">
        <v>209000</v>
      </c>
      <c r="F1851" s="25" t="n">
        <v>2701857.28571429</v>
      </c>
      <c r="G1851" s="25" t="n">
        <v>80.766</v>
      </c>
      <c r="H1851" s="25" t="n">
        <v>82.926</v>
      </c>
      <c r="I1851" s="25" t="n">
        <v>3.855</v>
      </c>
      <c r="J1851" s="25" t="n">
        <v>31865.721</v>
      </c>
      <c r="K1851" s="25" t="n">
        <v>708038</v>
      </c>
      <c r="L1851" s="25" t="n">
        <v>553</v>
      </c>
      <c r="M1851" s="25" t="n">
        <v>17.043</v>
      </c>
      <c r="N1851" s="25" t="n">
        <v>293049</v>
      </c>
      <c r="O1851" s="25" t="n">
        <v>22136.8</v>
      </c>
      <c r="P1851" s="25" t="n">
        <v>5132355</v>
      </c>
      <c r="Q1851" s="25" t="n">
        <v>1530000</v>
      </c>
      <c r="R1851" s="25" t="n">
        <v>10693</v>
      </c>
      <c r="S1851" s="25" t="n">
        <v>18.784</v>
      </c>
      <c r="T1851" s="25" t="n">
        <v>175.618</v>
      </c>
      <c r="U1851" s="25" t="n">
        <v>11</v>
      </c>
      <c r="V1851" s="25" t="n">
        <v>90.1</v>
      </c>
      <c r="W1851" s="25" t="n">
        <v>120.80756</v>
      </c>
      <c r="X1851" s="25" t="n">
        <v>4</v>
      </c>
      <c r="Y1851" s="25" t="n">
        <v>3.67345714569092</v>
      </c>
      <c r="Z1851" s="25" t="n">
        <v>85.9774475097656</v>
      </c>
      <c r="AA1851" s="25" t="n">
        <v>341944</v>
      </c>
      <c r="AB1851" s="26" t="n">
        <v>25.97</v>
      </c>
      <c r="AC1851" s="27" t="n">
        <v>0</v>
      </c>
      <c r="AD1851" s="28" t="n">
        <v>0</v>
      </c>
      <c r="AE1851" s="28" t="n">
        <v>98.4</v>
      </c>
      <c r="AF1851" s="27"/>
      <c r="AG1851" s="29" t="n">
        <f aca="false">6753.47943187+0.36116788*I1851+0.01252571*N1851-22.85359542*V1851+0.00407811*AA1851-0.00067349*E1851</f>
        <v>9620.1354123354</v>
      </c>
      <c r="AH1851" s="29" t="n">
        <f aca="false">A1851*'Simple Linear Regression'!$B$18+'Simple Linear Regression'!$B$17</f>
        <v>9463.45495216312</v>
      </c>
      <c r="AI1851" s="29" t="n">
        <f aca="false">7491.3971+0.0137554*N1851-0.00058829*E1851-34.3283*V1851+0.30565*L1851+54.6031*M1851</f>
        <v>9406.0959579</v>
      </c>
      <c r="AJ1851" s="29" t="n">
        <f aca="false">7491.3971-0.00058829*E1851+0.30565*L1851+54.6031*M1851+0.0137554*N1851-34.3283*V1851</f>
        <v>9406.0959579</v>
      </c>
      <c r="AK1851" s="30" t="n">
        <f aca="false">11611.58410651-152.38769329*I1125+0.00324611*N1125-2.92151591*V1125-0.00770426*AA1125-0.00077781*E1125</f>
        <v>8932.05552899191</v>
      </c>
      <c r="AL1851" s="29" t="n">
        <f aca="false">2192.59+2373.87*I1851+0.0316653*N1851-15.7623*V1851+0.00202406*AA1851-0.000740146*E1851-0.00963493*(I1851*N1851)</f>
        <v>8855.96682928765</v>
      </c>
      <c r="AM1851" s="30" t="n">
        <f aca="false">5205.907083+122.0638992*I1851+13.609808*(N1851/1000)-1.245906883*AD1851+0.7746840854*AE1851-134.2474226*AC1851-1547.125689*IF(AND(B1851&gt;=DATE(2020,3,20),B1851&lt;=DATE(2020,6,26)),1,0)</f>
        <v>9741.03295301136</v>
      </c>
      <c r="AN1851" s="30" t="e">
        <f aca="false">IF(ISNUMBER(C1852),C1852,AN1852)-0.8328750492*(AD1853-AD1852)+3.274150872*(AE1853-AE1852)+0.7954612886*((IF(ISNUMBER(C1852),C1852,AN1852)-IF(ISNUMBER(C1851),C1851,AN1851))-(-0.8328750492*(AD1852-AD1851)+3.274150872*(AE1852-AE1851)))-1.394571582*AO1852+0.4181414112*AO1851</f>
        <v>#VALUE!</v>
      </c>
      <c r="AP1851" s="35" t="n">
        <f aca="false">AQ1851+AR1850+'ARIMAX(1,1,1) Model'!$C$19*(AR1850-AR1849)+'ARIMAX(1,1,1) Model'!$C$20*AS1850</f>
        <v>9210.67781639855</v>
      </c>
      <c r="AQ1851" s="31" t="n">
        <f aca="false">'ARIMAX(1,1,1) Model'!$C$6*I1851+'ARIMAX(1,1,1) Model'!$C$7*N1851/1000+'ARIMAX(1,1,1) Model'!$C$8*AD1851+'ARIMAX(1,1,1) Model'!$C$9*AE1851+'ARIMAX(1,1,1) Model'!$C$10*AC1851+'ARIMAX(1,1,1) Model'!$C$11*IF(AND(B1851&gt;='ARIMAX(1,1,1) Model'!$C$25,B1851&lt;='ARIMAX(1,1,1) Model'!$C$26),1,0)+'ARIMAX(1,1,1) Model'!$C$12*E1851/1000+'ARIMAX(1,1,1) Model'!$C$13*V1851+'ARIMAX(1,1,1) Model'!$C$14*A1851+'ARIMAX(1,1,1) Model'!$C$15*SIN(2*PI()*A1851/'ARIMAX(1,1,1) Model'!$C$24)+'ARIMAX(1,1,1) Model'!$C$16*COS(2*PI()*A1851/'ARIMAX(1,1,1) Model'!$C$24)+'ARIMAX(1,1,1) Model'!$C$17*SIN(4*PI()*A1851/'ARIMAX(1,1,1) Model'!$C$24)+'ARIMAX(1,1,1) Model'!$C$18*COS(4*PI()*A1851/'ARIMAX(1,1,1) Model'!$C$24)</f>
        <v>3213.08169040043</v>
      </c>
      <c r="AR1851" s="31" t="n">
        <f aca="false">IF(ISNUMBER(C1851),C1851,AP1851)-AQ1851</f>
        <v>5997.59612599812</v>
      </c>
      <c r="AS1851" s="31" t="n">
        <f aca="false">IF(ISNUMBER(C1851),C1851-AP1851,0)</f>
        <v>0</v>
      </c>
      <c r="AT1851" s="32" t="n">
        <f aca="false">AT1850+1</f>
        <v>81</v>
      </c>
      <c r="AU1851" s="33" t="n">
        <f aca="false">(1+'ARIMAX(1,1,1) Model'!$C$19)*AU1850-'ARIMAX(1,1,1) Model'!$C$19*AU1849</f>
        <v>0.110714697771265</v>
      </c>
      <c r="AV1851" s="33" t="n">
        <f aca="false">AV1850+AU1851^2</f>
        <v>2.00949538120754</v>
      </c>
      <c r="AW1851" s="31" t="n">
        <f aca="false">AP1851-'ARIMAX(1,1,1) Model'!$C$27*SQRT('ARIMAX(1,1,1) Model'!$C$21*AV1851)</f>
        <v>8451.31964848965</v>
      </c>
      <c r="AX1851" s="31" t="n">
        <f aca="false">AP1851+'ARIMAX(1,1,1) Model'!$C$27*SQRT('ARIMAX(1,1,1) Model'!$C$21*AV1851)</f>
        <v>9970.03598430746</v>
      </c>
    </row>
    <row r="1852" customFormat="false" ht="16.5" hidden="false" customHeight="true" outlineLevel="0" collapsed="false">
      <c r="A1852" s="37" t="n">
        <v>1851</v>
      </c>
      <c r="B1852" s="38" t="n">
        <v>46227</v>
      </c>
      <c r="C1852" s="39"/>
      <c r="D1852" s="25" t="n">
        <v>7454.344</v>
      </c>
      <c r="E1852" s="25" t="n">
        <v>189000</v>
      </c>
      <c r="F1852" s="25" t="n">
        <v>2730244.28571429</v>
      </c>
      <c r="G1852" s="25" t="n">
        <v>88.58</v>
      </c>
      <c r="H1852" s="25" t="n">
        <v>96.118</v>
      </c>
      <c r="I1852" s="25" t="n">
        <v>4.001</v>
      </c>
      <c r="J1852" s="25" t="n">
        <v>31865.721</v>
      </c>
      <c r="K1852" s="25" t="n">
        <v>708038</v>
      </c>
      <c r="L1852" s="25" t="n">
        <v>553</v>
      </c>
      <c r="M1852" s="25" t="n">
        <v>17.043</v>
      </c>
      <c r="N1852" s="25" t="n">
        <v>293049</v>
      </c>
      <c r="O1852" s="25" t="n">
        <v>22136.8</v>
      </c>
      <c r="P1852" s="25" t="n">
        <v>5132355</v>
      </c>
      <c r="Q1852" s="25" t="n">
        <v>1530000</v>
      </c>
      <c r="R1852" s="25" t="n">
        <v>10693</v>
      </c>
      <c r="S1852" s="25" t="n">
        <v>18.784</v>
      </c>
      <c r="T1852" s="25" t="n">
        <v>175.618</v>
      </c>
      <c r="U1852" s="25" t="n">
        <v>11</v>
      </c>
      <c r="V1852" s="25" t="n">
        <v>90.1</v>
      </c>
      <c r="W1852" s="25" t="n">
        <v>120.47708</v>
      </c>
      <c r="X1852" s="25" t="n">
        <v>4</v>
      </c>
      <c r="Y1852" s="25" t="n">
        <v>3.67345714569092</v>
      </c>
      <c r="Z1852" s="25" t="n">
        <v>85.9774475097656</v>
      </c>
      <c r="AA1852" s="25" t="n">
        <v>341944</v>
      </c>
      <c r="AB1852" s="26" t="n">
        <v>25.97</v>
      </c>
      <c r="AC1852" s="27" t="n">
        <v>0</v>
      </c>
      <c r="AD1852" s="28" t="n">
        <v>0</v>
      </c>
      <c r="AE1852" s="28" t="n">
        <v>90.8</v>
      </c>
      <c r="AF1852" s="27"/>
      <c r="AG1852" s="29" t="n">
        <f aca="false">6753.47943187+0.36116788*I1852+0.01252571*N1852-22.85359542*V1852+0.00407811*AA1852-0.00067349*E1852</f>
        <v>9633.65794284588</v>
      </c>
      <c r="AH1852" s="29" t="n">
        <f aca="false">A1852*'Simple Linear Regression'!$B$18+'Simple Linear Regression'!$B$17</f>
        <v>9464.30798924703</v>
      </c>
      <c r="AI1852" s="29" t="n">
        <f aca="false">7491.3971+0.0137554*N1852-0.00058829*E1852-34.3283*V1852+0.30565*L1852+54.6031*M1852</f>
        <v>9417.8617579</v>
      </c>
      <c r="AJ1852" s="29" t="n">
        <f aca="false">7491.3971-0.00058829*E1852+0.30565*L1852+54.6031*M1852+0.0137554*N1852-34.3283*V1852</f>
        <v>9417.8617579</v>
      </c>
      <c r="AK1852" s="30" t="n">
        <f aca="false">11611.58410651-152.38769329*I1126+0.00324611*N1126-2.92151591*V1126-0.00770426*AA1126-0.00077781*E1126</f>
        <v>8923.10594204624</v>
      </c>
      <c r="AL1852" s="29" t="n">
        <f aca="false">2192.59+2373.87*I1852+0.0316653*N1852-15.7623*V1852+0.00202406*AA1852-0.000740146*E1852-0.00963493*(I1852*N1852)</f>
        <v>8805.12280545843</v>
      </c>
      <c r="AM1852" s="30" t="n">
        <f aca="false">5205.907083+122.0638992*I1852+13.609808*(N1852/1000)-1.245906883*AD1852+0.7746840854*AE1852-134.2474226*AC1852-1547.125689*IF(AND(B1852&gt;=DATE(2020,3,20),B1852&lt;=DATE(2020,6,26)),1,0)</f>
        <v>9752.96668324552</v>
      </c>
      <c r="AN1852" s="30" t="e">
        <f aca="false">IF(ISNUMBER(C1853),C1853,AN1853)-0.8328750492*(AD1854-AD1853)+3.274150872*(AE1854-AE1853)+0.7954612886*((IF(ISNUMBER(C1853),C1853,AN1853)-IF(ISNUMBER(C1852),C1852,AN1852))-(-0.8328750492*(AD1853-AD1852)+3.274150872*(AE1853-AE1852)))-1.394571582*AO1853+0.4181414112*AO1852</f>
        <v>#VALUE!</v>
      </c>
      <c r="AP1852" s="35" t="n">
        <f aca="false">AQ1852+AR1851+'ARIMAX(1,1,1) Model'!$C$19*(AR1851-AR1850)+'ARIMAX(1,1,1) Model'!$C$20*AS1851</f>
        <v>9137.43373823903</v>
      </c>
      <c r="AQ1852" s="31" t="n">
        <f aca="false">'ARIMAX(1,1,1) Model'!$C$6*I1852+'ARIMAX(1,1,1) Model'!$C$7*N1852/1000+'ARIMAX(1,1,1) Model'!$C$8*AD1852+'ARIMAX(1,1,1) Model'!$C$9*AE1852+'ARIMAX(1,1,1) Model'!$C$10*AC1852+'ARIMAX(1,1,1) Model'!$C$11*IF(AND(B1852&gt;='ARIMAX(1,1,1) Model'!$C$25,B1852&lt;='ARIMAX(1,1,1) Model'!$C$26),1,0)+'ARIMAX(1,1,1) Model'!$C$12*E1852/1000+'ARIMAX(1,1,1) Model'!$C$13*V1852+'ARIMAX(1,1,1) Model'!$C$14*A1852+'ARIMAX(1,1,1) Model'!$C$15*SIN(2*PI()*A1852/'ARIMAX(1,1,1) Model'!$C$24)+'ARIMAX(1,1,1) Model'!$C$16*COS(2*PI()*A1852/'ARIMAX(1,1,1) Model'!$C$24)+'ARIMAX(1,1,1) Model'!$C$17*SIN(4*PI()*A1852/'ARIMAX(1,1,1) Model'!$C$24)+'ARIMAX(1,1,1) Model'!$C$18*COS(4*PI()*A1852/'ARIMAX(1,1,1) Model'!$C$24)</f>
        <v>3139.83761224091</v>
      </c>
      <c r="AR1852" s="31" t="n">
        <f aca="false">IF(ISNUMBER(C1852),C1852,AP1852)-AQ1852</f>
        <v>5997.59612599812</v>
      </c>
      <c r="AS1852" s="31" t="n">
        <f aca="false">IF(ISNUMBER(C1852),C1852-AP1852,0)</f>
        <v>0</v>
      </c>
      <c r="AT1852" s="32" t="n">
        <f aca="false">AT1851+1</f>
        <v>82</v>
      </c>
      <c r="AU1852" s="33" t="n">
        <f aca="false">(1+'ARIMAX(1,1,1) Model'!$C$19)*AU1851-'ARIMAX(1,1,1) Model'!$C$19*AU1850</f>
        <v>0.110714697771265</v>
      </c>
      <c r="AV1852" s="33" t="n">
        <f aca="false">AV1851+AU1852^2</f>
        <v>2.02175312551012</v>
      </c>
      <c r="AW1852" s="31" t="n">
        <f aca="false">AP1852-'ARIMAX(1,1,1) Model'!$C$27*SQRT('ARIMAX(1,1,1) Model'!$C$21*AV1852)</f>
        <v>8375.76308259085</v>
      </c>
      <c r="AX1852" s="31" t="n">
        <f aca="false">AP1852+'ARIMAX(1,1,1) Model'!$C$27*SQRT('ARIMAX(1,1,1) Model'!$C$21*AV1852)</f>
        <v>9899.10439388721</v>
      </c>
    </row>
    <row r="1853" customFormat="false" ht="16.5" hidden="false" customHeight="true" outlineLevel="0" collapsed="false">
      <c r="A1853" s="37" t="n">
        <v>1852</v>
      </c>
      <c r="B1853" s="38" t="n">
        <v>46234</v>
      </c>
      <c r="C1853" s="39"/>
      <c r="D1853" s="25" t="n">
        <v>7417.092</v>
      </c>
      <c r="E1853" s="25" t="n">
        <v>198000</v>
      </c>
      <c r="F1853" s="25" t="n">
        <v>2697291.85714286</v>
      </c>
      <c r="G1853" s="25" t="n">
        <v>84.51</v>
      </c>
      <c r="H1853" s="25" t="n">
        <v>91.628</v>
      </c>
      <c r="I1853" s="25" t="n">
        <v>4.096</v>
      </c>
      <c r="J1853" s="25" t="n">
        <v>31865.721</v>
      </c>
      <c r="K1853" s="25" t="n">
        <v>708038</v>
      </c>
      <c r="L1853" s="25" t="n">
        <v>553</v>
      </c>
      <c r="M1853" s="25" t="n">
        <v>17.043</v>
      </c>
      <c r="N1853" s="25" t="n">
        <v>293049</v>
      </c>
      <c r="O1853" s="25" t="n">
        <v>22136.8</v>
      </c>
      <c r="P1853" s="25" t="n">
        <v>5132355</v>
      </c>
      <c r="Q1853" s="25" t="n">
        <v>1530000</v>
      </c>
      <c r="R1853" s="25" t="n">
        <v>10693</v>
      </c>
      <c r="S1853" s="25" t="n">
        <v>18.784</v>
      </c>
      <c r="T1853" s="25" t="n">
        <v>175.618</v>
      </c>
      <c r="U1853" s="25" t="n">
        <v>11</v>
      </c>
      <c r="V1853" s="25" t="n">
        <v>90.1</v>
      </c>
      <c r="W1853" s="25" t="n">
        <v>120.66192</v>
      </c>
      <c r="X1853" s="25" t="n">
        <v>4</v>
      </c>
      <c r="Y1853" s="25" t="n">
        <v>3.67345714569092</v>
      </c>
      <c r="Z1853" s="25" t="n">
        <v>85.9774475097656</v>
      </c>
      <c r="AA1853" s="25" t="n">
        <v>341944</v>
      </c>
      <c r="AB1853" s="26" t="n">
        <v>25.97</v>
      </c>
      <c r="AC1853" s="27" t="n">
        <v>0</v>
      </c>
      <c r="AD1853" s="28" t="n">
        <v>0</v>
      </c>
      <c r="AE1853" s="28" t="n">
        <v>93.4</v>
      </c>
      <c r="AF1853" s="27"/>
      <c r="AG1853" s="29" t="n">
        <f aca="false">6753.47943187+0.36116788*I1853+0.01252571*N1853-22.85359542*V1853+0.00407811*AA1853-0.00067349*E1853</f>
        <v>9627.63084379448</v>
      </c>
      <c r="AH1853" s="29" t="n">
        <f aca="false">A1853*'Simple Linear Regression'!$B$18+'Simple Linear Regression'!$B$17</f>
        <v>9465.16102633093</v>
      </c>
      <c r="AI1853" s="29" t="n">
        <f aca="false">7491.3971+0.0137554*N1853-0.00058829*E1853-34.3283*V1853+0.30565*L1853+54.6031*M1853</f>
        <v>9412.5671479</v>
      </c>
      <c r="AJ1853" s="29" t="n">
        <f aca="false">7491.3971-0.00058829*E1853+0.30565*L1853+54.6031*M1853+0.0137554*N1853-34.3283*V1853</f>
        <v>9412.5671479</v>
      </c>
      <c r="AK1853" s="30" t="n">
        <f aca="false">11611.58410651-152.38769329*I1127+0.00324611*N1127-2.92151591*V1127-0.00770426*AA1127-0.00077781*E1127</f>
        <v>8917.45172586096</v>
      </c>
      <c r="AL1853" s="29" t="n">
        <f aca="false">2192.59+2373.87*I1853+0.0316653*N1853-15.7623*V1853+0.00202406*AA1853-0.000740146*E1853-0.00963493*(I1853*N1853)</f>
        <v>8755.74601430928</v>
      </c>
      <c r="AM1853" s="30" t="n">
        <f aca="false">5205.907083+122.0638992*I1853+13.609808*(N1853/1000)-1.245906883*AD1853+0.7746840854*AE1853-134.2474226*AC1853-1547.125689*IF(AND(B1853&gt;=DATE(2020,3,20),B1853&lt;=DATE(2020,6,26)),1,0)</f>
        <v>9766.57693229156</v>
      </c>
      <c r="AN1853" s="30" t="e">
        <f aca="false">IF(ISNUMBER(C1854),C1854,AN1854)-0.8328750492*(AD1855-AD1854)+3.274150872*(AE1855-AE1854)+0.7954612886*((IF(ISNUMBER(C1854),C1854,AN1854)-IF(ISNUMBER(C1853),C1853,AN1853))-(-0.8328750492*(AD1854-AD1853)+3.274150872*(AE1854-AE1853)))-1.394571582*AO1854+0.4181414112*AO1853</f>
        <v>#VALUE!</v>
      </c>
      <c r="AP1853" s="35" t="n">
        <f aca="false">AQ1853+AR1852+'ARIMAX(1,1,1) Model'!$C$19*(AR1852-AR1851)+'ARIMAX(1,1,1) Model'!$C$20*AS1852</f>
        <v>9087.11795620597</v>
      </c>
      <c r="AQ1853" s="31" t="n">
        <f aca="false">'ARIMAX(1,1,1) Model'!$C$6*I1853+'ARIMAX(1,1,1) Model'!$C$7*N1853/1000+'ARIMAX(1,1,1) Model'!$C$8*AD1853+'ARIMAX(1,1,1) Model'!$C$9*AE1853+'ARIMAX(1,1,1) Model'!$C$10*AC1853+'ARIMAX(1,1,1) Model'!$C$11*IF(AND(B1853&gt;='ARIMAX(1,1,1) Model'!$C$25,B1853&lt;='ARIMAX(1,1,1) Model'!$C$26),1,0)+'ARIMAX(1,1,1) Model'!$C$12*E1853/1000+'ARIMAX(1,1,1) Model'!$C$13*V1853+'ARIMAX(1,1,1) Model'!$C$14*A1853+'ARIMAX(1,1,1) Model'!$C$15*SIN(2*PI()*A1853/'ARIMAX(1,1,1) Model'!$C$24)+'ARIMAX(1,1,1) Model'!$C$16*COS(2*PI()*A1853/'ARIMAX(1,1,1) Model'!$C$24)+'ARIMAX(1,1,1) Model'!$C$17*SIN(4*PI()*A1853/'ARIMAX(1,1,1) Model'!$C$24)+'ARIMAX(1,1,1) Model'!$C$18*COS(4*PI()*A1853/'ARIMAX(1,1,1) Model'!$C$24)</f>
        <v>3089.52183020785</v>
      </c>
      <c r="AR1853" s="31" t="n">
        <f aca="false">IF(ISNUMBER(C1853),C1853,AP1853)-AQ1853</f>
        <v>5997.59612599812</v>
      </c>
      <c r="AS1853" s="31" t="n">
        <f aca="false">IF(ISNUMBER(C1853),C1853-AP1853,0)</f>
        <v>0</v>
      </c>
      <c r="AT1853" s="32" t="n">
        <f aca="false">AT1852+1</f>
        <v>83</v>
      </c>
      <c r="AU1853" s="33" t="n">
        <f aca="false">(1+'ARIMAX(1,1,1) Model'!$C$19)*AU1852-'ARIMAX(1,1,1) Model'!$C$19*AU1851</f>
        <v>0.110714697771265</v>
      </c>
      <c r="AV1853" s="33" t="n">
        <f aca="false">AV1852+AU1853^2</f>
        <v>2.03401086981271</v>
      </c>
      <c r="AW1853" s="31" t="n">
        <f aca="false">AP1853-'ARIMAX(1,1,1) Model'!$C$27*SQRT('ARIMAX(1,1,1) Model'!$C$21*AV1853)</f>
        <v>8323.14181248086</v>
      </c>
      <c r="AX1853" s="31" t="n">
        <f aca="false">AP1853+'ARIMAX(1,1,1) Model'!$C$27*SQRT('ARIMAX(1,1,1) Model'!$C$21*AV1853)</f>
        <v>9851.09409993108</v>
      </c>
    </row>
    <row r="1854" customFormat="false" ht="16.5" hidden="false" customHeight="true" outlineLevel="0" collapsed="false">
      <c r="A1854" s="37" t="n">
        <v>1853</v>
      </c>
      <c r="B1854" s="38" t="n">
        <v>46241</v>
      </c>
      <c r="C1854" s="39"/>
      <c r="D1854" s="25" t="n">
        <v>7705.634</v>
      </c>
      <c r="E1854" s="25" t="n">
        <v>200000</v>
      </c>
      <c r="F1854" s="25" t="n">
        <v>2648002.57142857</v>
      </c>
      <c r="G1854" s="25" t="n">
        <v>78.944</v>
      </c>
      <c r="H1854" s="25" t="n">
        <v>87.858</v>
      </c>
      <c r="I1854" s="25" t="n">
        <v>4.079</v>
      </c>
      <c r="J1854" s="25" t="n">
        <v>32486.066</v>
      </c>
      <c r="K1854" s="25" t="n">
        <v>708038</v>
      </c>
      <c r="L1854" s="25" t="n">
        <v>565</v>
      </c>
      <c r="M1854" s="25" t="n">
        <v>17.043</v>
      </c>
      <c r="N1854" s="25" t="n">
        <v>293049</v>
      </c>
      <c r="O1854" s="25" t="n">
        <v>22214.2</v>
      </c>
      <c r="P1854" s="25" t="n">
        <v>5132355</v>
      </c>
      <c r="Q1854" s="25" t="n">
        <v>1530000</v>
      </c>
      <c r="R1854" s="25" t="n">
        <v>10693</v>
      </c>
      <c r="S1854" s="25" t="n">
        <v>18.784</v>
      </c>
      <c r="T1854" s="25" t="n">
        <v>177.178</v>
      </c>
      <c r="U1854" s="25" t="n">
        <v>11</v>
      </c>
      <c r="V1854" s="25" t="n">
        <v>94</v>
      </c>
      <c r="W1854" s="25" t="n">
        <v>120.3133</v>
      </c>
      <c r="X1854" s="25" t="n">
        <v>4</v>
      </c>
      <c r="Y1854" s="25" t="n">
        <v>3.67345714569092</v>
      </c>
      <c r="Z1854" s="25" t="n">
        <v>85.9774475097656</v>
      </c>
      <c r="AA1854" s="25" t="n">
        <v>341944</v>
      </c>
      <c r="AB1854" s="26" t="n">
        <v>26.02</v>
      </c>
      <c r="AC1854" s="27" t="n">
        <v>0</v>
      </c>
      <c r="AD1854" s="28" t="n">
        <v>0</v>
      </c>
      <c r="AE1854" s="28" t="n">
        <v>92.7</v>
      </c>
      <c r="AF1854" s="27"/>
      <c r="AG1854" s="29" t="n">
        <f aca="false">6753.47943187+0.36116788*I1854+0.01252571*N1854-22.85359542*V1854+0.00407811*AA1854-0.00067349*E1854</f>
        <v>9537.14870180252</v>
      </c>
      <c r="AH1854" s="29" t="n">
        <f aca="false">A1854*'Simple Linear Regression'!$B$18+'Simple Linear Regression'!$B$17</f>
        <v>9466.01406341483</v>
      </c>
      <c r="AI1854" s="29" t="n">
        <f aca="false">7491.3971+0.0137554*N1854-0.00058829*E1854-34.3283*V1854+0.30565*L1854+54.6031*M1854</f>
        <v>9281.1779979</v>
      </c>
      <c r="AJ1854" s="29" t="n">
        <f aca="false">7491.3971-0.00058829*E1854+0.30565*L1854+54.6031*M1854+0.0137554*N1854-34.3283*V1854</f>
        <v>9281.1779979</v>
      </c>
      <c r="AK1854" s="30" t="n">
        <f aca="false">11611.58410651-152.38769329*I1128+0.00324611*N1128-2.92151591*V1128-0.00770426*AA1128-0.00077781*E1128</f>
        <v>8906.35773018153</v>
      </c>
      <c r="AL1854" s="29" t="n">
        <f aca="false">2192.59+2373.87*I1854+0.0316653*N1854-15.7623*V1854+0.00202406*AA1854-0.000740146*E1854-0.00963493*(I1854*N1854)</f>
        <v>8700.43657453597</v>
      </c>
      <c r="AM1854" s="30" t="n">
        <f aca="false">5205.907083+122.0638992*I1854+13.609808*(N1854/1000)-1.245906883*AD1854+0.7746840854*AE1854-134.2474226*AC1854-1547.125689*IF(AND(B1854&gt;=DATE(2020,3,20),B1854&lt;=DATE(2020,6,26)),1,0)</f>
        <v>9763.95956714538</v>
      </c>
      <c r="AN1854" s="30" t="e">
        <f aca="false">IF(ISNUMBER(C1855),C1855,AN1855)-0.8328750492*(AD1856-AD1855)+3.274150872*(AE1856-AE1855)+0.7954612886*((IF(ISNUMBER(C1855),C1855,AN1855)-IF(ISNUMBER(C1854),C1854,AN1854))-(-0.8328750492*(AD1855-AD1854)+3.274150872*(AE1855-AE1854)))-1.394571582*AO1855+0.4181414112*AO1854</f>
        <v>#VALUE!</v>
      </c>
      <c r="AP1854" s="35" t="n">
        <f aca="false">AQ1854+AR1853+'ARIMAX(1,1,1) Model'!$C$19*(AR1853-AR1852)+'ARIMAX(1,1,1) Model'!$C$20*AS1853</f>
        <v>9122.06863322745</v>
      </c>
      <c r="AQ1854" s="31" t="n">
        <f aca="false">'ARIMAX(1,1,1) Model'!$C$6*I1854+'ARIMAX(1,1,1) Model'!$C$7*N1854/1000+'ARIMAX(1,1,1) Model'!$C$8*AD1854+'ARIMAX(1,1,1) Model'!$C$9*AE1854+'ARIMAX(1,1,1) Model'!$C$10*AC1854+'ARIMAX(1,1,1) Model'!$C$11*IF(AND(B1854&gt;='ARIMAX(1,1,1) Model'!$C$25,B1854&lt;='ARIMAX(1,1,1) Model'!$C$26),1,0)+'ARIMAX(1,1,1) Model'!$C$12*E1854/1000+'ARIMAX(1,1,1) Model'!$C$13*V1854+'ARIMAX(1,1,1) Model'!$C$14*A1854+'ARIMAX(1,1,1) Model'!$C$15*SIN(2*PI()*A1854/'ARIMAX(1,1,1) Model'!$C$24)+'ARIMAX(1,1,1) Model'!$C$16*COS(2*PI()*A1854/'ARIMAX(1,1,1) Model'!$C$24)+'ARIMAX(1,1,1) Model'!$C$17*SIN(4*PI()*A1854/'ARIMAX(1,1,1) Model'!$C$24)+'ARIMAX(1,1,1) Model'!$C$18*COS(4*PI()*A1854/'ARIMAX(1,1,1) Model'!$C$24)</f>
        <v>3124.47250722933</v>
      </c>
      <c r="AR1854" s="31" t="n">
        <f aca="false">IF(ISNUMBER(C1854),C1854,AP1854)-AQ1854</f>
        <v>5997.59612599812</v>
      </c>
      <c r="AS1854" s="31" t="n">
        <f aca="false">IF(ISNUMBER(C1854),C1854-AP1854,0)</f>
        <v>0</v>
      </c>
      <c r="AT1854" s="32" t="n">
        <f aca="false">AT1853+1</f>
        <v>84</v>
      </c>
      <c r="AU1854" s="33" t="n">
        <f aca="false">(1+'ARIMAX(1,1,1) Model'!$C$19)*AU1853-'ARIMAX(1,1,1) Model'!$C$19*AU1852</f>
        <v>0.110714697771265</v>
      </c>
      <c r="AV1854" s="33" t="n">
        <f aca="false">AV1853+AU1854^2</f>
        <v>2.04626861411529</v>
      </c>
      <c r="AW1854" s="31" t="n">
        <f aca="false">AP1854-'ARIMAX(1,1,1) Model'!$C$27*SQRT('ARIMAX(1,1,1) Model'!$C$21*AV1854)</f>
        <v>8355.79393790817</v>
      </c>
      <c r="AX1854" s="31" t="n">
        <f aca="false">AP1854+'ARIMAX(1,1,1) Model'!$C$27*SQRT('ARIMAX(1,1,1) Model'!$C$21*AV1854)</f>
        <v>9888.34332854673</v>
      </c>
    </row>
    <row r="1855" customFormat="false" ht="16.5" hidden="false" customHeight="true" outlineLevel="0" collapsed="false">
      <c r="A1855" s="37" t="n">
        <v>1854</v>
      </c>
      <c r="B1855" s="38" t="n">
        <v>46248</v>
      </c>
      <c r="C1855" s="39"/>
      <c r="D1855" s="25" t="n">
        <v>7762.912</v>
      </c>
      <c r="E1855" s="25" t="n">
        <v>212000</v>
      </c>
      <c r="F1855" s="25" t="n">
        <v>2563101.28571429</v>
      </c>
      <c r="G1855" s="25" t="n">
        <v>84.052</v>
      </c>
      <c r="H1855" s="25" t="n">
        <v>92.514</v>
      </c>
      <c r="I1855" s="25" t="n">
        <v>4.006</v>
      </c>
      <c r="J1855" s="25" t="n">
        <v>32486.066</v>
      </c>
      <c r="K1855" s="25" t="n">
        <v>709285</v>
      </c>
      <c r="L1855" s="25" t="n">
        <v>565</v>
      </c>
      <c r="M1855" s="25" t="n">
        <v>17.043</v>
      </c>
      <c r="N1855" s="25" t="n">
        <v>293049</v>
      </c>
      <c r="O1855" s="25" t="n">
        <v>22214.2</v>
      </c>
      <c r="P1855" s="25" t="n">
        <v>5132355</v>
      </c>
      <c r="Q1855" s="25" t="n">
        <v>1530000</v>
      </c>
      <c r="R1855" s="25" t="n">
        <v>10693</v>
      </c>
      <c r="S1855" s="25" t="n">
        <v>18.784</v>
      </c>
      <c r="T1855" s="25" t="n">
        <v>177.178</v>
      </c>
      <c r="U1855" s="25" t="n">
        <v>11</v>
      </c>
      <c r="V1855" s="25" t="n">
        <v>94</v>
      </c>
      <c r="W1855" s="25" t="n">
        <v>119.45142</v>
      </c>
      <c r="X1855" s="25" t="n">
        <v>4</v>
      </c>
      <c r="Y1855" s="25" t="n">
        <v>3.67345714569092</v>
      </c>
      <c r="Z1855" s="25" t="n">
        <v>85.9774475097656</v>
      </c>
      <c r="AA1855" s="25" t="n">
        <v>341944</v>
      </c>
      <c r="AB1855" s="26" t="n">
        <v>26.02</v>
      </c>
      <c r="AC1855" s="27" t="n">
        <v>0</v>
      </c>
      <c r="AD1855" s="28" t="n">
        <v>0</v>
      </c>
      <c r="AE1855" s="28" t="n">
        <v>97.7</v>
      </c>
      <c r="AF1855" s="27"/>
      <c r="AG1855" s="29" t="n">
        <f aca="false">6753.47943187+0.36116788*I1855+0.01252571*N1855-22.85359542*V1855+0.00407811*AA1855-0.00067349*E1855</f>
        <v>9529.04045654728</v>
      </c>
      <c r="AH1855" s="29" t="n">
        <f aca="false">A1855*'Simple Linear Regression'!$B$18+'Simple Linear Regression'!$B$17</f>
        <v>9466.86710049874</v>
      </c>
      <c r="AI1855" s="29" t="n">
        <f aca="false">7491.3971+0.0137554*N1855-0.00058829*E1855-34.3283*V1855+0.30565*L1855+54.6031*M1855</f>
        <v>9274.1185179</v>
      </c>
      <c r="AJ1855" s="29" t="n">
        <f aca="false">7491.3971-0.00058829*E1855+0.30565*L1855+54.6031*M1855+0.0137554*N1855-34.3283*V1855</f>
        <v>9274.1185179</v>
      </c>
      <c r="AK1855" s="30" t="n">
        <f aca="false">11611.58410651-152.38769329*I1129+0.00324611*N1129-2.92151591*V1129-0.00770426*AA1129-0.00077781*E1129</f>
        <v>8888.63635940837</v>
      </c>
      <c r="AL1855" s="29" t="n">
        <f aca="false">2192.59+2373.87*I1855+0.0316653*N1855-15.7623*V1855+0.00202406*AA1855-0.000740146*E1855-0.00963493*(I1855*N1855)</f>
        <v>8724.37829445058</v>
      </c>
      <c r="AM1855" s="30" t="n">
        <f aca="false">5205.907083+122.0638992*I1855+13.609808*(N1855/1000)-1.245906883*AD1855+0.7746840854*AE1855-134.2474226*AC1855-1547.125689*IF(AND(B1855&gt;=DATE(2020,3,20),B1855&lt;=DATE(2020,6,26)),1,0)</f>
        <v>9758.92232293078</v>
      </c>
      <c r="AN1855" s="30" t="e">
        <f aca="false">IF(ISNUMBER(C1856),C1856,AN1856)-0.8328750492*(AD1857-AD1856)+3.274150872*(AE1857-AE1856)+0.7954612886*((IF(ISNUMBER(C1856),C1856,AN1856)-IF(ISNUMBER(C1855),C1855,AN1855))-(-0.8328750492*(AD1856-AD1855)+3.274150872*(AE1856-AE1855)))-1.394571582*AO1856+0.4181414112*AO1855</f>
        <v>#VALUE!</v>
      </c>
      <c r="AP1855" s="35" t="n">
        <f aca="false">AQ1855+AR1854+'ARIMAX(1,1,1) Model'!$C$19*(AR1854-AR1853)+'ARIMAX(1,1,1) Model'!$C$20*AS1854</f>
        <v>9120.80443606676</v>
      </c>
      <c r="AQ1855" s="31" t="n">
        <f aca="false">'ARIMAX(1,1,1) Model'!$C$6*I1855+'ARIMAX(1,1,1) Model'!$C$7*N1855/1000+'ARIMAX(1,1,1) Model'!$C$8*AD1855+'ARIMAX(1,1,1) Model'!$C$9*AE1855+'ARIMAX(1,1,1) Model'!$C$10*AC1855+'ARIMAX(1,1,1) Model'!$C$11*IF(AND(B1855&gt;='ARIMAX(1,1,1) Model'!$C$25,B1855&lt;='ARIMAX(1,1,1) Model'!$C$26),1,0)+'ARIMAX(1,1,1) Model'!$C$12*E1855/1000+'ARIMAX(1,1,1) Model'!$C$13*V1855+'ARIMAX(1,1,1) Model'!$C$14*A1855+'ARIMAX(1,1,1) Model'!$C$15*SIN(2*PI()*A1855/'ARIMAX(1,1,1) Model'!$C$24)+'ARIMAX(1,1,1) Model'!$C$16*COS(2*PI()*A1855/'ARIMAX(1,1,1) Model'!$C$24)+'ARIMAX(1,1,1) Model'!$C$17*SIN(4*PI()*A1855/'ARIMAX(1,1,1) Model'!$C$24)+'ARIMAX(1,1,1) Model'!$C$18*COS(4*PI()*A1855/'ARIMAX(1,1,1) Model'!$C$24)</f>
        <v>3123.20831006863</v>
      </c>
      <c r="AR1855" s="31" t="n">
        <f aca="false">IF(ISNUMBER(C1855),C1855,AP1855)-AQ1855</f>
        <v>5997.59612599812</v>
      </c>
      <c r="AS1855" s="31" t="n">
        <f aca="false">IF(ISNUMBER(C1855),C1855-AP1855,0)</f>
        <v>0</v>
      </c>
      <c r="AT1855" s="32" t="n">
        <f aca="false">AT1854+1</f>
        <v>85</v>
      </c>
      <c r="AU1855" s="33" t="n">
        <f aca="false">(1+'ARIMAX(1,1,1) Model'!$C$19)*AU1854-'ARIMAX(1,1,1) Model'!$C$19*AU1853</f>
        <v>0.110714697771265</v>
      </c>
      <c r="AV1855" s="33" t="n">
        <f aca="false">AV1854+AU1855^2</f>
        <v>2.05852635841787</v>
      </c>
      <c r="AW1855" s="31" t="n">
        <f aca="false">AP1855-'ARIMAX(1,1,1) Model'!$C$27*SQRT('ARIMAX(1,1,1) Model'!$C$21*AV1855)</f>
        <v>8352.23806340125</v>
      </c>
      <c r="AX1855" s="31" t="n">
        <f aca="false">AP1855+'ARIMAX(1,1,1) Model'!$C$27*SQRT('ARIMAX(1,1,1) Model'!$C$21*AV1855)</f>
        <v>9889.37080873227</v>
      </c>
    </row>
    <row r="1856" customFormat="false" ht="16.5" hidden="false" customHeight="true" outlineLevel="0" collapsed="false">
      <c r="A1856" s="37" t="n">
        <v>1855</v>
      </c>
      <c r="B1856" s="38" t="n">
        <v>46255</v>
      </c>
      <c r="C1856" s="39"/>
      <c r="D1856" s="25" t="n">
        <v>7692.066</v>
      </c>
      <c r="E1856" s="25" t="n">
        <v>207000</v>
      </c>
      <c r="F1856" s="25" t="n">
        <v>2450478.14285714</v>
      </c>
      <c r="G1856" s="25" t="n">
        <v>87.352</v>
      </c>
      <c r="H1856" s="25" t="n">
        <v>94.202</v>
      </c>
      <c r="I1856" s="25" t="n">
        <v>4.049</v>
      </c>
      <c r="J1856" s="25" t="n">
        <v>32486.066</v>
      </c>
      <c r="K1856" s="25" t="n">
        <v>709285</v>
      </c>
      <c r="L1856" s="25" t="n">
        <v>565</v>
      </c>
      <c r="M1856" s="25" t="n">
        <v>16.757</v>
      </c>
      <c r="N1856" s="25" t="n">
        <v>289448</v>
      </c>
      <c r="O1856" s="25" t="n">
        <v>22214.2</v>
      </c>
      <c r="P1856" s="25" t="n">
        <v>5132355</v>
      </c>
      <c r="Q1856" s="25" t="n">
        <v>1530000</v>
      </c>
      <c r="R1856" s="25" t="n">
        <v>10693</v>
      </c>
      <c r="S1856" s="25" t="n">
        <v>18.7705</v>
      </c>
      <c r="T1856" s="25" t="n">
        <v>177.178</v>
      </c>
      <c r="U1856" s="25" t="n">
        <v>11</v>
      </c>
      <c r="V1856" s="25" t="n">
        <v>94</v>
      </c>
      <c r="W1856" s="25" t="n">
        <v>119.10064</v>
      </c>
      <c r="X1856" s="25" t="n">
        <v>4</v>
      </c>
      <c r="Y1856" s="25" t="n">
        <v>3.63211607933044</v>
      </c>
      <c r="Z1856" s="25" t="n">
        <v>85.9774475097656</v>
      </c>
      <c r="AA1856" s="25" t="n">
        <v>341944</v>
      </c>
      <c r="AB1856" s="26" t="n">
        <v>26.02</v>
      </c>
      <c r="AC1856" s="27" t="n">
        <v>0</v>
      </c>
      <c r="AD1856" s="28" t="n">
        <v>0</v>
      </c>
      <c r="AE1856" s="28" t="n">
        <v>95</v>
      </c>
      <c r="AF1856" s="27"/>
      <c r="AG1856" s="29" t="n">
        <f aca="false">6753.47943187+0.36116788*I1856+0.01252571*N1856-22.85359542*V1856+0.00407811*AA1856-0.00067349*E1856</f>
        <v>9487.31835505612</v>
      </c>
      <c r="AH1856" s="29" t="n">
        <f aca="false">A1856*'Simple Linear Regression'!$B$18+'Simple Linear Regression'!$B$17</f>
        <v>9467.72013758264</v>
      </c>
      <c r="AI1856" s="29" t="n">
        <f aca="false">7491.3971+0.0137554*N1856-0.00058829*E1856-34.3283*V1856+0.30565*L1856+54.6031*M1856</f>
        <v>9211.9102859</v>
      </c>
      <c r="AJ1856" s="29" t="n">
        <f aca="false">7491.3971-0.00058829*E1856+0.30565*L1856+54.6031*M1856+0.0137554*N1856-34.3283*V1856</f>
        <v>9211.9102859</v>
      </c>
      <c r="AK1856" s="30" t="n">
        <f aca="false">11611.58410651-152.38769329*I1130+0.00324611*N1130-2.92151591*V1130-0.00770426*AA1130-0.00077781*E1130</f>
        <v>8884.26166439638</v>
      </c>
      <c r="AL1856" s="29" t="n">
        <f aca="false">2192.59+2373.87*I1856+0.0316653*N1856-15.7623*V1856+0.00202406*AA1856-0.000740146*E1856-0.00963493*(I1856*N1856)</f>
        <v>8735.19951076664</v>
      </c>
      <c r="AM1856" s="30" t="n">
        <f aca="false">5205.907083+122.0638992*I1856+13.609808*(N1856/1000)-1.245906883*AD1856+0.7746840854*AE1856-134.2474226*AC1856-1547.125689*IF(AND(B1856&gt;=DATE(2020,3,20),B1856&lt;=DATE(2020,6,26)),1,0)</f>
        <v>9713.0705049578</v>
      </c>
      <c r="AN1856" s="30" t="e">
        <f aca="false">IF(ISNUMBER(C1857),C1857,AN1857)-0.8328750492*(AD1858-AD1857)+3.274150872*(AE1858-AE1857)+0.7954612886*((IF(ISNUMBER(C1857),C1857,AN1857)-IF(ISNUMBER(C1856),C1856,AN1856))-(-0.8328750492*(AD1857-AD1856)+3.274150872*(AE1857-AE1856)))-1.394571582*AO1857+0.4181414112*AO1856</f>
        <v>#VALUE!</v>
      </c>
      <c r="AP1856" s="35" t="n">
        <f aca="false">AQ1856+AR1855+'ARIMAX(1,1,1) Model'!$C$19*(AR1855-AR1854)+'ARIMAX(1,1,1) Model'!$C$20*AS1855</f>
        <v>9082.38834376215</v>
      </c>
      <c r="AQ1856" s="31" t="n">
        <f aca="false">'ARIMAX(1,1,1) Model'!$C$6*I1856+'ARIMAX(1,1,1) Model'!$C$7*N1856/1000+'ARIMAX(1,1,1) Model'!$C$8*AD1856+'ARIMAX(1,1,1) Model'!$C$9*AE1856+'ARIMAX(1,1,1) Model'!$C$10*AC1856+'ARIMAX(1,1,1) Model'!$C$11*IF(AND(B1856&gt;='ARIMAX(1,1,1) Model'!$C$25,B1856&lt;='ARIMAX(1,1,1) Model'!$C$26),1,0)+'ARIMAX(1,1,1) Model'!$C$12*E1856/1000+'ARIMAX(1,1,1) Model'!$C$13*V1856+'ARIMAX(1,1,1) Model'!$C$14*A1856+'ARIMAX(1,1,1) Model'!$C$15*SIN(2*PI()*A1856/'ARIMAX(1,1,1) Model'!$C$24)+'ARIMAX(1,1,1) Model'!$C$16*COS(2*PI()*A1856/'ARIMAX(1,1,1) Model'!$C$24)+'ARIMAX(1,1,1) Model'!$C$17*SIN(4*PI()*A1856/'ARIMAX(1,1,1) Model'!$C$24)+'ARIMAX(1,1,1) Model'!$C$18*COS(4*PI()*A1856/'ARIMAX(1,1,1) Model'!$C$24)</f>
        <v>3084.79221776403</v>
      </c>
      <c r="AR1856" s="31" t="n">
        <f aca="false">IF(ISNUMBER(C1856),C1856,AP1856)-AQ1856</f>
        <v>5997.59612599812</v>
      </c>
      <c r="AS1856" s="31" t="n">
        <f aca="false">IF(ISNUMBER(C1856),C1856-AP1856,0)</f>
        <v>0</v>
      </c>
      <c r="AT1856" s="32" t="n">
        <f aca="false">AT1855+1</f>
        <v>86</v>
      </c>
      <c r="AU1856" s="33" t="n">
        <f aca="false">(1+'ARIMAX(1,1,1) Model'!$C$19)*AU1855-'ARIMAX(1,1,1) Model'!$C$19*AU1854</f>
        <v>0.110714697771265</v>
      </c>
      <c r="AV1856" s="33" t="n">
        <f aca="false">AV1855+AU1856^2</f>
        <v>2.07078410272045</v>
      </c>
      <c r="AW1856" s="31" t="n">
        <f aca="false">AP1856-'ARIMAX(1,1,1) Model'!$C$27*SQRT('ARIMAX(1,1,1) Model'!$C$21*AV1856)</f>
        <v>8311.53710668863</v>
      </c>
      <c r="AX1856" s="31" t="n">
        <f aca="false">AP1856+'ARIMAX(1,1,1) Model'!$C$27*SQRT('ARIMAX(1,1,1) Model'!$C$21*AV1856)</f>
        <v>9853.23958083567</v>
      </c>
    </row>
    <row r="1857" customFormat="false" ht="16.5" hidden="false" customHeight="true" outlineLevel="0" collapsed="false">
      <c r="A1857" s="37" t="n">
        <v>1856</v>
      </c>
      <c r="B1857" s="38" t="n">
        <v>46262</v>
      </c>
      <c r="C1857" s="39"/>
      <c r="D1857" s="25" t="n">
        <v>7689.718</v>
      </c>
      <c r="E1857" s="25" t="n">
        <v>203000</v>
      </c>
      <c r="F1857" s="25" t="n">
        <v>2327210.71428571</v>
      </c>
      <c r="G1857" s="25" t="n">
        <v>85.12</v>
      </c>
      <c r="H1857" s="25" t="n">
        <v>90.475</v>
      </c>
      <c r="I1857" s="25" t="n">
        <v>4.085</v>
      </c>
      <c r="J1857" s="25" t="n">
        <v>32486.066</v>
      </c>
      <c r="K1857" s="25" t="n">
        <v>709285</v>
      </c>
      <c r="L1857" s="25" t="n">
        <v>565</v>
      </c>
      <c r="M1857" s="25" t="n">
        <v>16.757</v>
      </c>
      <c r="N1857" s="25" t="n">
        <v>289448</v>
      </c>
      <c r="O1857" s="25" t="n">
        <v>22214.2</v>
      </c>
      <c r="P1857" s="25" t="n">
        <v>5132355</v>
      </c>
      <c r="Q1857" s="25" t="n">
        <v>1530000</v>
      </c>
      <c r="R1857" s="25" t="n">
        <v>10693</v>
      </c>
      <c r="S1857" s="25" t="n">
        <v>18.7705</v>
      </c>
      <c r="T1857" s="25" t="n">
        <v>177.178</v>
      </c>
      <c r="U1857" s="25" t="n">
        <v>11</v>
      </c>
      <c r="V1857" s="25" t="n">
        <v>94</v>
      </c>
      <c r="W1857" s="25" t="n">
        <v>118.4895</v>
      </c>
      <c r="X1857" s="25" t="n">
        <v>4</v>
      </c>
      <c r="Y1857" s="25" t="n">
        <v>3.63211607933044</v>
      </c>
      <c r="Z1857" s="25" t="n">
        <v>85.9774475097656</v>
      </c>
      <c r="AA1857" s="25" t="n">
        <v>341944</v>
      </c>
      <c r="AB1857" s="26" t="n">
        <v>26.02</v>
      </c>
      <c r="AC1857" s="27" t="n">
        <v>0</v>
      </c>
      <c r="AD1857" s="28" t="n">
        <v>0</v>
      </c>
      <c r="AE1857" s="28" t="n">
        <v>93.9</v>
      </c>
      <c r="AF1857" s="27"/>
      <c r="AG1857" s="29" t="n">
        <f aca="false">6753.47943187+0.36116788*I1857+0.01252571*N1857-22.85359542*V1857+0.00407811*AA1857-0.00067349*E1857</f>
        <v>9490.0253170998</v>
      </c>
      <c r="AH1857" s="29" t="n">
        <f aca="false">A1857*'Simple Linear Regression'!$B$18+'Simple Linear Regression'!$B$17</f>
        <v>9468.57317466655</v>
      </c>
      <c r="AI1857" s="29" t="n">
        <f aca="false">7491.3971+0.0137554*N1857-0.00058829*E1857-34.3283*V1857+0.30565*L1857+54.6031*M1857</f>
        <v>9214.2634459</v>
      </c>
      <c r="AJ1857" s="29" t="n">
        <f aca="false">7491.3971-0.00058829*E1857+0.30565*L1857+54.6031*M1857+0.0137554*N1857-34.3283*V1857</f>
        <v>9214.2634459</v>
      </c>
      <c r="AK1857" s="30" t="n">
        <f aca="false">11611.58410651-152.38769329*I1131+0.00324611*N1131-2.92151591*V1131-0.00770426*AA1131-0.00077781*E1131</f>
        <v>8903.85297444746</v>
      </c>
      <c r="AL1857" s="29" t="n">
        <f aca="false">2192.59+2373.87*I1857+0.0316653*N1857-15.7623*V1857+0.00202406*AA1857-0.000740146*E1857-0.00963493*(I1857*N1857)</f>
        <v>8723.22221089559</v>
      </c>
      <c r="AM1857" s="30" t="n">
        <f aca="false">5205.907083+122.0638992*I1857+13.609808*(N1857/1000)-1.245906883*AD1857+0.7746840854*AE1857-134.2474226*AC1857-1547.125689*IF(AND(B1857&gt;=DATE(2020,3,20),B1857&lt;=DATE(2020,6,26)),1,0)</f>
        <v>9716.61265283506</v>
      </c>
      <c r="AN1857" s="30" t="e">
        <f aca="false">IF(ISNUMBER(C1858),C1858,AN1858)-0.8328750492*(AD1859-AD1858)+3.274150872*(AE1859-AE1858)+0.7954612886*((IF(ISNUMBER(C1858),C1858,AN1858)-IF(ISNUMBER(C1857),C1857,AN1857))-(-0.8328750492*(AD1858-AD1857)+3.274150872*(AE1858-AE1857)))-1.394571582*AO1858+0.4181414112*AO1857</f>
        <v>#VALUE!</v>
      </c>
      <c r="AP1857" s="35" t="n">
        <f aca="false">AQ1857+AR1856+'ARIMAX(1,1,1) Model'!$C$19*(AR1856-AR1855)+'ARIMAX(1,1,1) Model'!$C$20*AS1856</f>
        <v>9056.8162682701</v>
      </c>
      <c r="AQ1857" s="31" t="n">
        <f aca="false">'ARIMAX(1,1,1) Model'!$C$6*I1857+'ARIMAX(1,1,1) Model'!$C$7*N1857/1000+'ARIMAX(1,1,1) Model'!$C$8*AD1857+'ARIMAX(1,1,1) Model'!$C$9*AE1857+'ARIMAX(1,1,1) Model'!$C$10*AC1857+'ARIMAX(1,1,1) Model'!$C$11*IF(AND(B1857&gt;='ARIMAX(1,1,1) Model'!$C$25,B1857&lt;='ARIMAX(1,1,1) Model'!$C$26),1,0)+'ARIMAX(1,1,1) Model'!$C$12*E1857/1000+'ARIMAX(1,1,1) Model'!$C$13*V1857+'ARIMAX(1,1,1) Model'!$C$14*A1857+'ARIMAX(1,1,1) Model'!$C$15*SIN(2*PI()*A1857/'ARIMAX(1,1,1) Model'!$C$24)+'ARIMAX(1,1,1) Model'!$C$16*COS(2*PI()*A1857/'ARIMAX(1,1,1) Model'!$C$24)+'ARIMAX(1,1,1) Model'!$C$17*SIN(4*PI()*A1857/'ARIMAX(1,1,1) Model'!$C$24)+'ARIMAX(1,1,1) Model'!$C$18*COS(4*PI()*A1857/'ARIMAX(1,1,1) Model'!$C$24)</f>
        <v>3059.22014227198</v>
      </c>
      <c r="AR1857" s="31" t="n">
        <f aca="false">IF(ISNUMBER(C1857),C1857,AP1857)-AQ1857</f>
        <v>5997.59612599812</v>
      </c>
      <c r="AS1857" s="31" t="n">
        <f aca="false">IF(ISNUMBER(C1857),C1857-AP1857,0)</f>
        <v>0</v>
      </c>
      <c r="AT1857" s="32" t="n">
        <f aca="false">AT1856+1</f>
        <v>87</v>
      </c>
      <c r="AU1857" s="33" t="n">
        <f aca="false">(1+'ARIMAX(1,1,1) Model'!$C$19)*AU1856-'ARIMAX(1,1,1) Model'!$C$19*AU1855</f>
        <v>0.110714697771265</v>
      </c>
      <c r="AV1857" s="33" t="n">
        <f aca="false">AV1856+AU1857^2</f>
        <v>2.08304184702304</v>
      </c>
      <c r="AW1857" s="31" t="n">
        <f aca="false">AP1857-'ARIMAX(1,1,1) Model'!$C$27*SQRT('ARIMAX(1,1,1) Model'!$C$21*AV1857)</f>
        <v>8283.68691932301</v>
      </c>
      <c r="AX1857" s="31" t="n">
        <f aca="false">AP1857+'ARIMAX(1,1,1) Model'!$C$27*SQRT('ARIMAX(1,1,1) Model'!$C$21*AV1857)</f>
        <v>9829.94561721718</v>
      </c>
    </row>
    <row r="1858" customFormat="false" ht="12.75" hidden="false" customHeight="false" outlineLevel="0" collapsed="false">
      <c r="AN1858" s="4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B33" activeCellId="0" sqref="B33"/>
    </sheetView>
  </sheetViews>
  <sheetFormatPr defaultColWidth="8.83203125" defaultRowHeight="12.7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52"/>
    <col collapsed="false" customWidth="true" hidden="false" outlineLevel="0" max="4" min="4" style="0" width="24"/>
    <col collapsed="false" customWidth="true" hidden="false" outlineLevel="0" max="5" min="5" style="0" width="34"/>
    <col collapsed="false" customWidth="true" hidden="false" outlineLevel="0" max="6" min="6" style="0" width="48"/>
    <col collapsed="false" customWidth="true" hidden="false" outlineLevel="0" max="7" min="7" style="0" width="18"/>
    <col collapsed="false" customWidth="true" hidden="false" outlineLevel="0" max="9" min="8" style="0" width="42"/>
    <col collapsed="false" customWidth="true" hidden="false" outlineLevel="0" max="11" min="10" style="0" width="14"/>
    <col collapsed="false" customWidth="true" hidden="false" outlineLevel="0" max="15" min="12" style="0" width="18"/>
  </cols>
  <sheetData>
    <row r="1" customFormat="false" ht="33.75" hidden="false" customHeight="true" outlineLevel="0" collapsed="false">
      <c r="A1" s="41" t="s">
        <v>230</v>
      </c>
      <c r="B1" s="41" t="s">
        <v>231</v>
      </c>
      <c r="C1" s="41" t="s">
        <v>232</v>
      </c>
      <c r="D1" s="41" t="s">
        <v>233</v>
      </c>
      <c r="E1" s="41" t="s">
        <v>234</v>
      </c>
      <c r="F1" s="41" t="s">
        <v>235</v>
      </c>
      <c r="G1" s="41" t="s">
        <v>236</v>
      </c>
      <c r="H1" s="41" t="s">
        <v>237</v>
      </c>
      <c r="I1" s="41" t="s">
        <v>238</v>
      </c>
      <c r="J1" s="41" t="s">
        <v>239</v>
      </c>
      <c r="K1" s="41" t="s">
        <v>240</v>
      </c>
      <c r="L1" s="41" t="s">
        <v>241</v>
      </c>
      <c r="M1" s="41" t="s">
        <v>242</v>
      </c>
      <c r="N1" s="41" t="s">
        <v>243</v>
      </c>
      <c r="O1" s="41" t="s">
        <v>244</v>
      </c>
    </row>
    <row r="2" customFormat="false" ht="27.75" hidden="false" customHeight="true" outlineLevel="0" collapsed="false">
      <c r="A2" s="42" t="s">
        <v>185</v>
      </c>
      <c r="B2" s="42" t="s">
        <v>5</v>
      </c>
      <c r="C2" s="42" t="s">
        <v>245</v>
      </c>
      <c r="D2" s="42" t="s">
        <v>246</v>
      </c>
      <c r="E2" s="42" t="s">
        <v>247</v>
      </c>
      <c r="F2" s="42" t="s">
        <v>248</v>
      </c>
      <c r="G2" s="42" t="s">
        <v>18</v>
      </c>
      <c r="H2" s="42" t="s">
        <v>249</v>
      </c>
      <c r="I2" s="42" t="s">
        <v>250</v>
      </c>
      <c r="J2" s="42" t="s">
        <v>251</v>
      </c>
      <c r="K2" s="42" t="s">
        <v>252</v>
      </c>
      <c r="L2" s="42" t="n">
        <v>522</v>
      </c>
      <c r="M2" s="42" t="s">
        <v>131</v>
      </c>
      <c r="N2" s="42" t="s">
        <v>129</v>
      </c>
      <c r="O2" s="42" t="s">
        <v>253</v>
      </c>
    </row>
    <row r="3" customFormat="false" ht="27.75" hidden="false" customHeight="true" outlineLevel="0" collapsed="false">
      <c r="A3" s="42" t="s">
        <v>186</v>
      </c>
      <c r="B3" s="42" t="s">
        <v>10</v>
      </c>
      <c r="C3" s="42" t="s">
        <v>254</v>
      </c>
      <c r="D3" s="42" t="s">
        <v>255</v>
      </c>
      <c r="E3" s="42" t="s">
        <v>256</v>
      </c>
      <c r="F3" s="42" t="s">
        <v>257</v>
      </c>
      <c r="G3" s="42" t="s">
        <v>13</v>
      </c>
      <c r="H3" s="42" t="s">
        <v>258</v>
      </c>
      <c r="I3" s="42" t="s">
        <v>259</v>
      </c>
      <c r="J3" s="42" t="s">
        <v>260</v>
      </c>
      <c r="K3" s="42" t="s">
        <v>252</v>
      </c>
      <c r="L3" s="42" t="n">
        <v>1856</v>
      </c>
      <c r="M3" s="42" t="s">
        <v>131</v>
      </c>
      <c r="N3" s="42" t="s">
        <v>123</v>
      </c>
      <c r="O3" s="42" t="s">
        <v>253</v>
      </c>
    </row>
    <row r="4" customFormat="false" ht="27.75" hidden="false" customHeight="true" outlineLevel="0" collapsed="false">
      <c r="A4" s="42" t="s">
        <v>187</v>
      </c>
      <c r="B4" s="42" t="s">
        <v>15</v>
      </c>
      <c r="C4" s="42" t="s">
        <v>261</v>
      </c>
      <c r="D4" s="42" t="s">
        <v>262</v>
      </c>
      <c r="E4" s="42" t="s">
        <v>263</v>
      </c>
      <c r="F4" s="42" t="s">
        <v>264</v>
      </c>
      <c r="G4" s="42" t="s">
        <v>18</v>
      </c>
      <c r="H4" s="42" t="s">
        <v>249</v>
      </c>
      <c r="I4" s="42" t="s">
        <v>265</v>
      </c>
      <c r="J4" s="42" t="s">
        <v>266</v>
      </c>
      <c r="K4" s="42" t="s">
        <v>252</v>
      </c>
      <c r="L4" s="42" t="n">
        <v>400</v>
      </c>
      <c r="M4" s="42" t="s">
        <v>144</v>
      </c>
      <c r="N4" s="42" t="s">
        <v>123</v>
      </c>
      <c r="O4" s="42" t="s">
        <v>253</v>
      </c>
    </row>
    <row r="5" customFormat="false" ht="27.75" hidden="false" customHeight="true" outlineLevel="0" collapsed="false">
      <c r="A5" s="42" t="s">
        <v>188</v>
      </c>
      <c r="B5" s="42" t="s">
        <v>20</v>
      </c>
      <c r="C5" s="42" t="s">
        <v>267</v>
      </c>
      <c r="D5" s="42" t="s">
        <v>268</v>
      </c>
      <c r="E5" s="42" t="s">
        <v>269</v>
      </c>
      <c r="F5" s="42" t="s">
        <v>270</v>
      </c>
      <c r="G5" s="42" t="s">
        <v>18</v>
      </c>
      <c r="H5" s="42" t="s">
        <v>249</v>
      </c>
      <c r="I5" s="42" t="s">
        <v>271</v>
      </c>
      <c r="J5" s="42" t="s">
        <v>260</v>
      </c>
      <c r="K5" s="42" t="s">
        <v>252</v>
      </c>
      <c r="L5" s="42" t="n">
        <v>1856</v>
      </c>
      <c r="M5" s="42" t="s">
        <v>122</v>
      </c>
      <c r="N5" s="42" t="s">
        <v>123</v>
      </c>
      <c r="O5" s="42" t="s">
        <v>253</v>
      </c>
    </row>
    <row r="6" customFormat="false" ht="27.75" hidden="false" customHeight="true" outlineLevel="0" collapsed="false">
      <c r="A6" s="42" t="s">
        <v>189</v>
      </c>
      <c r="B6" s="42" t="s">
        <v>24</v>
      </c>
      <c r="C6" s="42" t="s">
        <v>272</v>
      </c>
      <c r="D6" s="42" t="s">
        <v>268</v>
      </c>
      <c r="E6" s="42" t="s">
        <v>269</v>
      </c>
      <c r="F6" s="42" t="s">
        <v>273</v>
      </c>
      <c r="G6" s="42" t="s">
        <v>18</v>
      </c>
      <c r="H6" s="42" t="s">
        <v>249</v>
      </c>
      <c r="I6" s="42" t="s">
        <v>271</v>
      </c>
      <c r="J6" s="42" t="s">
        <v>260</v>
      </c>
      <c r="K6" s="42" t="s">
        <v>252</v>
      </c>
      <c r="L6" s="42" t="n">
        <v>1856</v>
      </c>
      <c r="M6" s="42" t="s">
        <v>131</v>
      </c>
      <c r="N6" s="42" t="s">
        <v>123</v>
      </c>
      <c r="O6" s="42" t="s">
        <v>253</v>
      </c>
    </row>
    <row r="7" customFormat="false" ht="27.75" hidden="false" customHeight="true" outlineLevel="0" collapsed="false">
      <c r="A7" s="42" t="s">
        <v>190</v>
      </c>
      <c r="B7" s="42" t="s">
        <v>28</v>
      </c>
      <c r="C7" s="42" t="s">
        <v>274</v>
      </c>
      <c r="D7" s="42" t="s">
        <v>275</v>
      </c>
      <c r="E7" s="42" t="s">
        <v>269</v>
      </c>
      <c r="F7" s="42" t="s">
        <v>276</v>
      </c>
      <c r="G7" s="42" t="s">
        <v>13</v>
      </c>
      <c r="H7" s="42" t="s">
        <v>277</v>
      </c>
      <c r="I7" s="42" t="s">
        <v>278</v>
      </c>
      <c r="J7" s="42" t="s">
        <v>260</v>
      </c>
      <c r="K7" s="42" t="s">
        <v>252</v>
      </c>
      <c r="L7" s="42" t="n">
        <v>1856</v>
      </c>
      <c r="M7" s="42" t="s">
        <v>122</v>
      </c>
      <c r="N7" s="42" t="s">
        <v>123</v>
      </c>
      <c r="O7" s="42" t="s">
        <v>253</v>
      </c>
    </row>
    <row r="8" customFormat="false" ht="27.75" hidden="false" customHeight="true" outlineLevel="0" collapsed="false">
      <c r="A8" s="42" t="s">
        <v>191</v>
      </c>
      <c r="B8" s="42" t="s">
        <v>32</v>
      </c>
      <c r="C8" s="42" t="s">
        <v>279</v>
      </c>
      <c r="D8" s="42" t="s">
        <v>280</v>
      </c>
      <c r="E8" s="42" t="s">
        <v>281</v>
      </c>
      <c r="F8" s="42" t="s">
        <v>282</v>
      </c>
      <c r="G8" s="42" t="s">
        <v>35</v>
      </c>
      <c r="H8" s="42" t="s">
        <v>283</v>
      </c>
      <c r="I8" s="42" t="s">
        <v>284</v>
      </c>
      <c r="J8" s="42" t="s">
        <v>285</v>
      </c>
      <c r="K8" s="42" t="s">
        <v>252</v>
      </c>
      <c r="L8" s="42" t="n">
        <v>1843</v>
      </c>
      <c r="M8" s="42" t="s">
        <v>131</v>
      </c>
      <c r="N8" s="42" t="s">
        <v>129</v>
      </c>
      <c r="O8" s="42" t="s">
        <v>253</v>
      </c>
    </row>
    <row r="9" customFormat="false" ht="27.75" hidden="false" customHeight="true" outlineLevel="0" collapsed="false">
      <c r="A9" s="42" t="s">
        <v>192</v>
      </c>
      <c r="B9" s="42" t="s">
        <v>37</v>
      </c>
      <c r="C9" s="42" t="s">
        <v>286</v>
      </c>
      <c r="D9" s="42" t="s">
        <v>287</v>
      </c>
      <c r="E9" s="42" t="s">
        <v>288</v>
      </c>
      <c r="F9" s="42" t="s">
        <v>289</v>
      </c>
      <c r="G9" s="42" t="s">
        <v>43</v>
      </c>
      <c r="H9" s="42" t="s">
        <v>283</v>
      </c>
      <c r="I9" s="42" t="s">
        <v>290</v>
      </c>
      <c r="J9" s="42" t="s">
        <v>291</v>
      </c>
      <c r="K9" s="42" t="s">
        <v>252</v>
      </c>
      <c r="L9" s="42" t="n">
        <v>1373</v>
      </c>
      <c r="M9" s="42" t="s">
        <v>131</v>
      </c>
      <c r="N9" s="42" t="s">
        <v>123</v>
      </c>
      <c r="O9" s="42" t="s">
        <v>253</v>
      </c>
    </row>
    <row r="10" customFormat="false" ht="27.75" hidden="false" customHeight="true" outlineLevel="0" collapsed="false">
      <c r="A10" s="42" t="s">
        <v>193</v>
      </c>
      <c r="B10" s="42" t="s">
        <v>40</v>
      </c>
      <c r="C10" s="42" t="s">
        <v>292</v>
      </c>
      <c r="D10" s="42" t="s">
        <v>293</v>
      </c>
      <c r="E10" s="42" t="s">
        <v>294</v>
      </c>
      <c r="F10" s="42" t="s">
        <v>295</v>
      </c>
      <c r="G10" s="42" t="s">
        <v>43</v>
      </c>
      <c r="H10" s="42" t="s">
        <v>283</v>
      </c>
      <c r="I10" s="42" t="s">
        <v>296</v>
      </c>
      <c r="J10" s="42" t="s">
        <v>260</v>
      </c>
      <c r="K10" s="42" t="s">
        <v>252</v>
      </c>
      <c r="L10" s="42" t="n">
        <v>1856</v>
      </c>
      <c r="M10" s="42" t="s">
        <v>144</v>
      </c>
      <c r="N10" s="42" t="s">
        <v>129</v>
      </c>
      <c r="O10" s="42" t="s">
        <v>253</v>
      </c>
    </row>
    <row r="11" customFormat="false" ht="27.75" hidden="false" customHeight="true" outlineLevel="0" collapsed="false">
      <c r="A11" s="42" t="s">
        <v>194</v>
      </c>
      <c r="B11" s="42" t="s">
        <v>45</v>
      </c>
      <c r="C11" s="42" t="s">
        <v>297</v>
      </c>
      <c r="D11" s="42" t="s">
        <v>298</v>
      </c>
      <c r="E11" s="42" t="s">
        <v>281</v>
      </c>
      <c r="F11" s="42" t="s">
        <v>299</v>
      </c>
      <c r="G11" s="42" t="s">
        <v>43</v>
      </c>
      <c r="H11" s="42" t="s">
        <v>283</v>
      </c>
      <c r="I11" s="42" t="s">
        <v>300</v>
      </c>
      <c r="J11" s="42" t="s">
        <v>301</v>
      </c>
      <c r="K11" s="42" t="s">
        <v>252</v>
      </c>
      <c r="L11" s="42" t="n">
        <v>1854</v>
      </c>
      <c r="M11" s="42" t="s">
        <v>131</v>
      </c>
      <c r="N11" s="42" t="s">
        <v>129</v>
      </c>
      <c r="O11" s="42" t="s">
        <v>253</v>
      </c>
    </row>
    <row r="12" customFormat="false" ht="27.75" hidden="false" customHeight="true" outlineLevel="0" collapsed="false">
      <c r="A12" s="42" t="s">
        <v>195</v>
      </c>
      <c r="B12" s="42" t="s">
        <v>49</v>
      </c>
      <c r="C12" s="42" t="s">
        <v>302</v>
      </c>
      <c r="D12" s="42" t="s">
        <v>303</v>
      </c>
      <c r="E12" s="42" t="s">
        <v>304</v>
      </c>
      <c r="F12" s="42" t="s">
        <v>305</v>
      </c>
      <c r="G12" s="42" t="s">
        <v>43</v>
      </c>
      <c r="H12" s="42" t="s">
        <v>283</v>
      </c>
      <c r="I12" s="42" t="s">
        <v>306</v>
      </c>
      <c r="J12" s="42" t="s">
        <v>307</v>
      </c>
      <c r="K12" s="42" t="s">
        <v>252</v>
      </c>
      <c r="L12" s="42" t="n">
        <v>1850</v>
      </c>
      <c r="M12" s="42" t="s">
        <v>122</v>
      </c>
      <c r="N12" s="42" t="s">
        <v>129</v>
      </c>
      <c r="O12" s="42" t="s">
        <v>253</v>
      </c>
    </row>
    <row r="13" customFormat="false" ht="27.75" hidden="false" customHeight="true" outlineLevel="0" collapsed="false">
      <c r="A13" s="42" t="s">
        <v>196</v>
      </c>
      <c r="B13" s="42" t="s">
        <v>53</v>
      </c>
      <c r="C13" s="42" t="s">
        <v>308</v>
      </c>
      <c r="D13" s="42" t="s">
        <v>280</v>
      </c>
      <c r="E13" s="42" t="s">
        <v>281</v>
      </c>
      <c r="F13" s="42" t="s">
        <v>309</v>
      </c>
      <c r="G13" s="42" t="s">
        <v>43</v>
      </c>
      <c r="H13" s="42" t="s">
        <v>283</v>
      </c>
      <c r="I13" s="42" t="s">
        <v>296</v>
      </c>
      <c r="J13" s="42" t="s">
        <v>310</v>
      </c>
      <c r="K13" s="42" t="s">
        <v>252</v>
      </c>
      <c r="L13" s="42" t="n">
        <v>1852</v>
      </c>
      <c r="M13" s="42" t="s">
        <v>131</v>
      </c>
      <c r="N13" s="42" t="s">
        <v>129</v>
      </c>
      <c r="O13" s="42" t="s">
        <v>253</v>
      </c>
    </row>
    <row r="14" customFormat="false" ht="27.75" hidden="false" customHeight="true" outlineLevel="0" collapsed="false">
      <c r="A14" s="42" t="s">
        <v>197</v>
      </c>
      <c r="B14" s="42" t="s">
        <v>57</v>
      </c>
      <c r="C14" s="42" t="s">
        <v>311</v>
      </c>
      <c r="D14" s="42" t="s">
        <v>312</v>
      </c>
      <c r="E14" s="42" t="s">
        <v>313</v>
      </c>
      <c r="F14" s="42" t="s">
        <v>314</v>
      </c>
      <c r="G14" s="42" t="s">
        <v>35</v>
      </c>
      <c r="H14" s="42" t="s">
        <v>283</v>
      </c>
      <c r="I14" s="42" t="s">
        <v>315</v>
      </c>
      <c r="J14" s="42" t="s">
        <v>316</v>
      </c>
      <c r="K14" s="42" t="s">
        <v>252</v>
      </c>
      <c r="L14" s="42" t="n">
        <v>1837</v>
      </c>
      <c r="M14" s="42" t="s">
        <v>144</v>
      </c>
      <c r="N14" s="42" t="s">
        <v>129</v>
      </c>
      <c r="O14" s="42" t="s">
        <v>253</v>
      </c>
    </row>
    <row r="15" customFormat="false" ht="27.75" hidden="false" customHeight="true" outlineLevel="0" collapsed="false">
      <c r="A15" s="42" t="s">
        <v>198</v>
      </c>
      <c r="B15" s="42" t="s">
        <v>61</v>
      </c>
      <c r="C15" s="42" t="s">
        <v>317</v>
      </c>
      <c r="D15" s="42" t="s">
        <v>318</v>
      </c>
      <c r="E15" s="42" t="s">
        <v>319</v>
      </c>
      <c r="F15" s="42" t="s">
        <v>320</v>
      </c>
      <c r="G15" s="42" t="s">
        <v>321</v>
      </c>
      <c r="H15" s="42" t="s">
        <v>283</v>
      </c>
      <c r="I15" s="42" t="s">
        <v>322</v>
      </c>
      <c r="J15" s="42" t="s">
        <v>323</v>
      </c>
      <c r="K15" s="42" t="s">
        <v>252</v>
      </c>
      <c r="L15" s="42" t="n">
        <v>791</v>
      </c>
      <c r="M15" s="42" t="s">
        <v>122</v>
      </c>
      <c r="N15" s="42" t="s">
        <v>123</v>
      </c>
      <c r="O15" s="42" t="s">
        <v>253</v>
      </c>
    </row>
    <row r="16" customFormat="false" ht="27.75" hidden="false" customHeight="true" outlineLevel="0" collapsed="false">
      <c r="A16" s="42" t="s">
        <v>199</v>
      </c>
      <c r="B16" s="42" t="s">
        <v>66</v>
      </c>
      <c r="C16" s="42" t="s">
        <v>324</v>
      </c>
      <c r="D16" s="42" t="s">
        <v>325</v>
      </c>
      <c r="E16" s="42" t="s">
        <v>326</v>
      </c>
      <c r="F16" s="42" t="s">
        <v>327</v>
      </c>
      <c r="G16" s="42" t="s">
        <v>321</v>
      </c>
      <c r="H16" s="42" t="s">
        <v>283</v>
      </c>
      <c r="I16" s="42" t="s">
        <v>328</v>
      </c>
      <c r="J16" s="42" t="s">
        <v>329</v>
      </c>
      <c r="K16" s="42" t="s">
        <v>252</v>
      </c>
      <c r="L16" s="42" t="n">
        <v>1644</v>
      </c>
      <c r="M16" s="42" t="s">
        <v>122</v>
      </c>
      <c r="N16" s="42" t="s">
        <v>123</v>
      </c>
      <c r="O16" s="42" t="s">
        <v>253</v>
      </c>
    </row>
    <row r="17" customFormat="false" ht="27.75" hidden="false" customHeight="true" outlineLevel="0" collapsed="false">
      <c r="A17" s="42" t="s">
        <v>200</v>
      </c>
      <c r="B17" s="42" t="s">
        <v>70</v>
      </c>
      <c r="C17" s="42" t="s">
        <v>330</v>
      </c>
      <c r="D17" s="42" t="s">
        <v>331</v>
      </c>
      <c r="E17" s="42" t="s">
        <v>332</v>
      </c>
      <c r="F17" s="42" t="s">
        <v>333</v>
      </c>
      <c r="G17" s="42" t="s">
        <v>35</v>
      </c>
      <c r="H17" s="42" t="s">
        <v>283</v>
      </c>
      <c r="I17" s="42" t="s">
        <v>334</v>
      </c>
      <c r="J17" s="42" t="s">
        <v>335</v>
      </c>
      <c r="K17" s="42" t="s">
        <v>252</v>
      </c>
      <c r="L17" s="42" t="n">
        <v>1215</v>
      </c>
      <c r="M17" s="42" t="s">
        <v>144</v>
      </c>
      <c r="N17" s="42" t="s">
        <v>123</v>
      </c>
      <c r="O17" s="42" t="s">
        <v>253</v>
      </c>
    </row>
    <row r="18" customFormat="false" ht="27.75" hidden="false" customHeight="true" outlineLevel="0" collapsed="false">
      <c r="A18" s="42" t="s">
        <v>201</v>
      </c>
      <c r="B18" s="42" t="s">
        <v>73</v>
      </c>
      <c r="C18" s="42" t="s">
        <v>336</v>
      </c>
      <c r="D18" s="42" t="s">
        <v>337</v>
      </c>
      <c r="E18" s="42" t="s">
        <v>338</v>
      </c>
      <c r="F18" s="42" t="s">
        <v>339</v>
      </c>
      <c r="G18" s="42" t="s">
        <v>35</v>
      </c>
      <c r="H18" s="42" t="s">
        <v>283</v>
      </c>
      <c r="I18" s="42" t="s">
        <v>340</v>
      </c>
      <c r="J18" s="42" t="s">
        <v>341</v>
      </c>
      <c r="K18" s="42" t="s">
        <v>252</v>
      </c>
      <c r="L18" s="42" t="n">
        <v>1321</v>
      </c>
      <c r="M18" s="42" t="s">
        <v>144</v>
      </c>
      <c r="N18" s="42" t="s">
        <v>123</v>
      </c>
      <c r="O18" s="42" t="s">
        <v>253</v>
      </c>
    </row>
    <row r="19" customFormat="false" ht="27.75" hidden="false" customHeight="true" outlineLevel="0" collapsed="false">
      <c r="A19" s="42" t="s">
        <v>202</v>
      </c>
      <c r="B19" s="42" t="s">
        <v>77</v>
      </c>
      <c r="C19" s="42" t="s">
        <v>342</v>
      </c>
      <c r="D19" s="42" t="s">
        <v>343</v>
      </c>
      <c r="E19" s="42" t="s">
        <v>344</v>
      </c>
      <c r="F19" s="42" t="s">
        <v>345</v>
      </c>
      <c r="G19" s="42" t="s">
        <v>346</v>
      </c>
      <c r="H19" s="42" t="s">
        <v>347</v>
      </c>
      <c r="I19" s="42" t="s">
        <v>348</v>
      </c>
      <c r="J19" s="42" t="s">
        <v>349</v>
      </c>
      <c r="K19" s="42" t="s">
        <v>252</v>
      </c>
      <c r="L19" s="42" t="n">
        <v>1810</v>
      </c>
      <c r="M19" s="42" t="s">
        <v>144</v>
      </c>
      <c r="N19" s="42" t="s">
        <v>123</v>
      </c>
      <c r="O19" s="42" t="s">
        <v>253</v>
      </c>
    </row>
    <row r="20" customFormat="false" ht="27.75" hidden="false" customHeight="true" outlineLevel="0" collapsed="false">
      <c r="A20" s="42" t="s">
        <v>203</v>
      </c>
      <c r="B20" s="42" t="s">
        <v>82</v>
      </c>
      <c r="C20" s="42" t="s">
        <v>350</v>
      </c>
      <c r="D20" s="42" t="s">
        <v>343</v>
      </c>
      <c r="E20" s="42" t="s">
        <v>294</v>
      </c>
      <c r="F20" s="42" t="s">
        <v>351</v>
      </c>
      <c r="G20" s="42" t="s">
        <v>43</v>
      </c>
      <c r="H20" s="42" t="s">
        <v>283</v>
      </c>
      <c r="I20" s="42" t="s">
        <v>352</v>
      </c>
      <c r="J20" s="42" t="s">
        <v>260</v>
      </c>
      <c r="K20" s="42" t="s">
        <v>252</v>
      </c>
      <c r="L20" s="42" t="n">
        <v>1856</v>
      </c>
      <c r="M20" s="42" t="s">
        <v>131</v>
      </c>
      <c r="N20" s="42" t="s">
        <v>129</v>
      </c>
      <c r="O20" s="42" t="s">
        <v>253</v>
      </c>
    </row>
    <row r="21" customFormat="false" ht="27.75" hidden="false" customHeight="true" outlineLevel="0" collapsed="false">
      <c r="A21" s="43" t="s">
        <v>204</v>
      </c>
      <c r="B21" s="43" t="s">
        <v>86</v>
      </c>
      <c r="C21" s="43" t="s">
        <v>353</v>
      </c>
      <c r="D21" s="43" t="s">
        <v>354</v>
      </c>
      <c r="E21" s="43" t="s">
        <v>355</v>
      </c>
      <c r="F21" s="43" t="s">
        <v>356</v>
      </c>
      <c r="G21" s="43" t="s">
        <v>18</v>
      </c>
      <c r="H21" s="43" t="s">
        <v>357</v>
      </c>
      <c r="I21" s="43" t="s">
        <v>358</v>
      </c>
      <c r="J21" s="43" t="s">
        <v>359</v>
      </c>
      <c r="K21" s="43" t="s">
        <v>252</v>
      </c>
      <c r="L21" s="43" t="n">
        <v>1077</v>
      </c>
      <c r="M21" s="43" t="s">
        <v>131</v>
      </c>
      <c r="N21" s="43" t="s">
        <v>129</v>
      </c>
      <c r="O21" s="43" t="s">
        <v>253</v>
      </c>
    </row>
    <row r="22" customFormat="false" ht="27.75" hidden="false" customHeight="true" outlineLevel="0" collapsed="false">
      <c r="A22" s="42" t="s">
        <v>205</v>
      </c>
      <c r="B22" s="42" t="s">
        <v>90</v>
      </c>
      <c r="C22" s="42" t="s">
        <v>360</v>
      </c>
      <c r="D22" s="42" t="s">
        <v>343</v>
      </c>
      <c r="E22" s="42" t="s">
        <v>332</v>
      </c>
      <c r="F22" s="42" t="s">
        <v>361</v>
      </c>
      <c r="G22" s="42" t="s">
        <v>321</v>
      </c>
      <c r="H22" s="42" t="s">
        <v>283</v>
      </c>
      <c r="I22" s="42" t="s">
        <v>362</v>
      </c>
      <c r="J22" s="42" t="s">
        <v>363</v>
      </c>
      <c r="K22" s="42" t="s">
        <v>252</v>
      </c>
      <c r="L22" s="42" t="n">
        <v>639</v>
      </c>
      <c r="M22" s="42" t="s">
        <v>144</v>
      </c>
      <c r="N22" s="42" t="s">
        <v>129</v>
      </c>
      <c r="O22" s="42" t="s">
        <v>253</v>
      </c>
    </row>
    <row r="23" customFormat="false" ht="27.75" hidden="false" customHeight="true" outlineLevel="0" collapsed="false">
      <c r="A23" s="42" t="s">
        <v>206</v>
      </c>
      <c r="B23" s="42" t="s">
        <v>93</v>
      </c>
      <c r="C23" s="42" t="s">
        <v>364</v>
      </c>
      <c r="D23" s="42" t="s">
        <v>343</v>
      </c>
      <c r="E23" s="42" t="s">
        <v>365</v>
      </c>
      <c r="F23" s="42" t="s">
        <v>366</v>
      </c>
      <c r="G23" s="42" t="s">
        <v>43</v>
      </c>
      <c r="H23" s="42" t="s">
        <v>283</v>
      </c>
      <c r="I23" s="42" t="s">
        <v>300</v>
      </c>
      <c r="J23" s="42" t="s">
        <v>367</v>
      </c>
      <c r="K23" s="42" t="s">
        <v>252</v>
      </c>
      <c r="L23" s="42" t="n">
        <v>685</v>
      </c>
      <c r="M23" s="42" t="s">
        <v>131</v>
      </c>
      <c r="N23" s="42" t="s">
        <v>123</v>
      </c>
      <c r="O23" s="42" t="s">
        <v>253</v>
      </c>
    </row>
    <row r="24" customFormat="false" ht="27.75" hidden="false" customHeight="true" outlineLevel="0" collapsed="false">
      <c r="A24" s="42" t="s">
        <v>207</v>
      </c>
      <c r="B24" s="42" t="s">
        <v>96</v>
      </c>
      <c r="C24" s="42" t="s">
        <v>368</v>
      </c>
      <c r="D24" s="42" t="s">
        <v>369</v>
      </c>
      <c r="E24" s="42" t="s">
        <v>332</v>
      </c>
      <c r="F24" s="42" t="s">
        <v>370</v>
      </c>
      <c r="G24" s="42" t="s">
        <v>371</v>
      </c>
      <c r="H24" s="42" t="s">
        <v>283</v>
      </c>
      <c r="I24" s="42" t="s">
        <v>372</v>
      </c>
      <c r="J24" s="42" t="s">
        <v>373</v>
      </c>
      <c r="K24" s="42" t="s">
        <v>252</v>
      </c>
      <c r="L24" s="42" t="n">
        <v>642</v>
      </c>
      <c r="M24" s="42" t="s">
        <v>131</v>
      </c>
      <c r="N24" s="42" t="s">
        <v>129</v>
      </c>
      <c r="O24" s="42" t="s">
        <v>253</v>
      </c>
    </row>
    <row r="25" customFormat="false" ht="27.75" hidden="false" customHeight="true" outlineLevel="0" collapsed="false">
      <c r="A25" s="42" t="s">
        <v>208</v>
      </c>
      <c r="B25" s="42" t="s">
        <v>99</v>
      </c>
      <c r="C25" s="42" t="s">
        <v>374</v>
      </c>
      <c r="D25" s="42" t="s">
        <v>375</v>
      </c>
      <c r="E25" s="42" t="s">
        <v>281</v>
      </c>
      <c r="F25" s="42" t="s">
        <v>376</v>
      </c>
      <c r="G25" s="42" t="s">
        <v>321</v>
      </c>
      <c r="H25" s="42" t="s">
        <v>283</v>
      </c>
      <c r="I25" s="42" t="s">
        <v>377</v>
      </c>
      <c r="J25" s="42" t="s">
        <v>378</v>
      </c>
      <c r="K25" s="42" t="s">
        <v>252</v>
      </c>
      <c r="L25" s="42" t="n">
        <v>1800</v>
      </c>
      <c r="M25" s="42"/>
      <c r="N25" s="42"/>
      <c r="O25" s="42" t="s">
        <v>253</v>
      </c>
    </row>
    <row r="26" customFormat="false" ht="13.5" hidden="false" customHeight="true" outlineLevel="0" collapsed="false">
      <c r="A26" s="44" t="s">
        <v>210</v>
      </c>
      <c r="B26" s="44" t="s">
        <v>151</v>
      </c>
      <c r="C26" s="44" t="s">
        <v>379</v>
      </c>
      <c r="D26" s="44" t="s">
        <v>380</v>
      </c>
      <c r="E26" s="44" t="s">
        <v>381</v>
      </c>
      <c r="F26" s="44" t="s">
        <v>382</v>
      </c>
      <c r="G26" s="44" t="s">
        <v>13</v>
      </c>
      <c r="H26" s="44" t="s">
        <v>383</v>
      </c>
      <c r="I26" s="44" t="s">
        <v>384</v>
      </c>
      <c r="J26" s="44" t="s">
        <v>260</v>
      </c>
      <c r="K26" s="44" t="s">
        <v>252</v>
      </c>
      <c r="L26" s="44" t="n">
        <v>1856</v>
      </c>
      <c r="M26" s="44" t="s">
        <v>122</v>
      </c>
      <c r="N26" s="44" t="s">
        <v>153</v>
      </c>
      <c r="O26" s="44" t="s">
        <v>385</v>
      </c>
    </row>
    <row r="27" customFormat="false" ht="13.5" hidden="false" customHeight="true" outlineLevel="0" collapsed="false">
      <c r="A27" s="44" t="s">
        <v>209</v>
      </c>
      <c r="B27" s="44" t="s">
        <v>107</v>
      </c>
      <c r="C27" s="44" t="s">
        <v>386</v>
      </c>
      <c r="D27" s="44" t="s">
        <v>387</v>
      </c>
      <c r="E27" s="44" t="s">
        <v>388</v>
      </c>
      <c r="F27" s="44" t="s">
        <v>389</v>
      </c>
      <c r="G27" s="44" t="s">
        <v>43</v>
      </c>
      <c r="H27" s="44" t="s">
        <v>390</v>
      </c>
      <c r="I27" s="44" t="s">
        <v>391</v>
      </c>
      <c r="J27" s="44" t="s">
        <v>392</v>
      </c>
      <c r="K27" s="44" t="s">
        <v>252</v>
      </c>
      <c r="L27" s="44" t="n">
        <v>332</v>
      </c>
      <c r="M27" s="44" t="s">
        <v>122</v>
      </c>
      <c r="N27" s="44" t="s">
        <v>123</v>
      </c>
      <c r="O27" s="44" t="s">
        <v>385</v>
      </c>
    </row>
    <row r="28" customFormat="false" ht="12.75" hidden="false" customHeight="false" outlineLevel="0" collapsed="false">
      <c r="A28" s="0" t="s">
        <v>211</v>
      </c>
      <c r="B28" s="0" t="s">
        <v>111</v>
      </c>
      <c r="C28" s="0" t="s">
        <v>393</v>
      </c>
      <c r="D28" s="0" t="s">
        <v>394</v>
      </c>
      <c r="E28" s="0" t="s">
        <v>395</v>
      </c>
      <c r="F28" s="0" t="s">
        <v>114</v>
      </c>
      <c r="G28" s="0" t="s">
        <v>13</v>
      </c>
      <c r="H28" s="0" t="s">
        <v>396</v>
      </c>
      <c r="I28" s="0" t="s">
        <v>397</v>
      </c>
      <c r="J28" s="0" t="s">
        <v>260</v>
      </c>
      <c r="K28" s="0" t="s">
        <v>252</v>
      </c>
      <c r="L28" s="0" t="n">
        <v>1856</v>
      </c>
      <c r="M28" s="0" t="s">
        <v>131</v>
      </c>
      <c r="N28" s="0" t="s">
        <v>123</v>
      </c>
      <c r="O28" s="0" t="s">
        <v>398</v>
      </c>
    </row>
    <row r="29" customFormat="false" ht="12.75" hidden="false" customHeight="false" outlineLevel="0" collapsed="false">
      <c r="A29" s="0" t="s">
        <v>212</v>
      </c>
      <c r="B29" s="0" t="s">
        <v>115</v>
      </c>
      <c r="C29" s="0" t="s">
        <v>399</v>
      </c>
      <c r="D29" s="0" t="s">
        <v>394</v>
      </c>
      <c r="E29" s="0" t="s">
        <v>395</v>
      </c>
      <c r="F29" s="0" t="s">
        <v>114</v>
      </c>
      <c r="G29" s="0" t="s">
        <v>13</v>
      </c>
      <c r="H29" s="0" t="s">
        <v>396</v>
      </c>
      <c r="I29" s="0" t="s">
        <v>397</v>
      </c>
      <c r="J29" s="0" t="s">
        <v>260</v>
      </c>
      <c r="K29" s="0" t="s">
        <v>252</v>
      </c>
      <c r="L29" s="0" t="n">
        <v>1856</v>
      </c>
      <c r="M29" s="0" t="s">
        <v>131</v>
      </c>
      <c r="N29" s="0" t="s">
        <v>129</v>
      </c>
      <c r="O29" s="0" t="s">
        <v>398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B12" activeCellId="0" sqref="B12"/>
    </sheetView>
  </sheetViews>
  <sheetFormatPr defaultColWidth="8.83203125" defaultRowHeight="12.75" zeroHeight="false" outlineLevelRow="0" outlineLevelCol="0"/>
  <cols>
    <col collapsed="false" customWidth="true" hidden="false" outlineLevel="0" max="1" min="1" style="0" width="30"/>
    <col collapsed="false" customWidth="true" hidden="false" outlineLevel="0" max="2" min="2" style="0" width="105"/>
  </cols>
  <sheetData>
    <row r="1" customFormat="false" ht="30" hidden="false" customHeight="true" outlineLevel="0" collapsed="false">
      <c r="A1" s="45" t="s">
        <v>400</v>
      </c>
      <c r="B1" s="45"/>
    </row>
    <row r="2" customFormat="false" ht="42" hidden="false" customHeight="true" outlineLevel="0" collapsed="false">
      <c r="A2" s="46" t="s">
        <v>401</v>
      </c>
      <c r="B2" s="47" t="s">
        <v>253</v>
      </c>
    </row>
    <row r="3" customFormat="false" ht="42" hidden="false" customHeight="true" outlineLevel="0" collapsed="false">
      <c r="A3" s="46" t="s">
        <v>402</v>
      </c>
      <c r="B3" s="47" t="s">
        <v>403</v>
      </c>
    </row>
    <row r="4" customFormat="false" ht="42" hidden="false" customHeight="true" outlineLevel="0" collapsed="false">
      <c r="A4" s="46" t="s">
        <v>404</v>
      </c>
      <c r="B4" s="47" t="s">
        <v>405</v>
      </c>
    </row>
    <row r="5" customFormat="false" ht="42" hidden="false" customHeight="true" outlineLevel="0" collapsed="false">
      <c r="A5" s="46" t="s">
        <v>406</v>
      </c>
      <c r="B5" s="47" t="s">
        <v>407</v>
      </c>
    </row>
    <row r="6" customFormat="false" ht="42" hidden="false" customHeight="true" outlineLevel="0" collapsed="false">
      <c r="A6" s="46" t="s">
        <v>408</v>
      </c>
      <c r="B6" s="47" t="s">
        <v>409</v>
      </c>
    </row>
    <row r="7" customFormat="false" ht="42" hidden="false" customHeight="true" outlineLevel="0" collapsed="false">
      <c r="A7" s="46" t="s">
        <v>410</v>
      </c>
      <c r="B7" s="47" t="s">
        <v>411</v>
      </c>
    </row>
    <row r="8" customFormat="false" ht="42" hidden="false" customHeight="true" outlineLevel="0" collapsed="false">
      <c r="A8" s="46" t="s">
        <v>412</v>
      </c>
      <c r="B8" s="47" t="s">
        <v>413</v>
      </c>
    </row>
    <row r="9" customFormat="false" ht="42" hidden="false" customHeight="true" outlineLevel="0" collapsed="false">
      <c r="A9" s="46" t="s">
        <v>414</v>
      </c>
      <c r="B9" s="47" t="s">
        <v>415</v>
      </c>
    </row>
    <row r="10" customFormat="false" ht="42" hidden="false" customHeight="true" outlineLevel="0" collapsed="false">
      <c r="A10" s="46" t="s">
        <v>416</v>
      </c>
      <c r="B10" s="47" t="s">
        <v>417</v>
      </c>
    </row>
    <row r="11" customFormat="false" ht="42" hidden="false" customHeight="true" outlineLevel="0" collapsed="false">
      <c r="A11" s="46" t="s">
        <v>418</v>
      </c>
      <c r="B11" s="47" t="s">
        <v>419</v>
      </c>
    </row>
    <row r="12" customFormat="false" ht="42" hidden="false" customHeight="true" outlineLevel="0" collapsed="false">
      <c r="A12" s="46" t="s">
        <v>420</v>
      </c>
      <c r="B12" s="47" t="s">
        <v>421</v>
      </c>
    </row>
    <row r="13" customFormat="false" ht="42" hidden="false" customHeight="true" outlineLevel="0" collapsed="false">
      <c r="A13" s="46" t="s">
        <v>422</v>
      </c>
      <c r="B13" s="47" t="s">
        <v>423</v>
      </c>
    </row>
    <row r="14" customFormat="false" ht="42" hidden="false" customHeight="true" outlineLevel="0" collapsed="false">
      <c r="A14" s="46" t="s">
        <v>424</v>
      </c>
      <c r="B14" s="47" t="s">
        <v>425</v>
      </c>
    </row>
    <row r="15" customFormat="false" ht="42" hidden="false" customHeight="true" outlineLevel="0" collapsed="false">
      <c r="A15" s="46" t="s">
        <v>426</v>
      </c>
      <c r="B15" s="47" t="s">
        <v>427</v>
      </c>
    </row>
    <row r="16" customFormat="false" ht="42" hidden="false" customHeight="true" outlineLevel="0" collapsed="false">
      <c r="A16" s="46" t="s">
        <v>428</v>
      </c>
      <c r="B16" s="47" t="s">
        <v>429</v>
      </c>
    </row>
    <row r="17" customFormat="false" ht="42" hidden="false" customHeight="true" outlineLevel="0" collapsed="false">
      <c r="A17" s="46" t="s">
        <v>430</v>
      </c>
      <c r="B17" s="47" t="s">
        <v>431</v>
      </c>
    </row>
    <row r="18" customFormat="false" ht="42" hidden="false" customHeight="true" outlineLevel="0" collapsed="false">
      <c r="A18" s="46" t="s">
        <v>432</v>
      </c>
      <c r="B18" s="47" t="s">
        <v>433</v>
      </c>
    </row>
    <row r="19" customFormat="false" ht="42" hidden="false" customHeight="true" outlineLevel="0" collapsed="false">
      <c r="A19" s="46" t="s">
        <v>434</v>
      </c>
      <c r="B19" s="47" t="s">
        <v>435</v>
      </c>
    </row>
    <row r="20" customFormat="false" ht="42" hidden="false" customHeight="true" outlineLevel="0" collapsed="false">
      <c r="A20" s="46" t="s">
        <v>436</v>
      </c>
      <c r="B20" s="47" t="s">
        <v>437</v>
      </c>
    </row>
    <row r="21" customFormat="false" ht="42" hidden="false" customHeight="true" outlineLevel="0" collapsed="false">
      <c r="A21" s="46" t="s">
        <v>438</v>
      </c>
      <c r="B21" s="47" t="s">
        <v>439</v>
      </c>
    </row>
    <row r="22" customFormat="false" ht="42" hidden="false" customHeight="true" outlineLevel="0" collapsed="false">
      <c r="A22" s="46" t="s">
        <v>440</v>
      </c>
      <c r="B22" s="47" t="s">
        <v>441</v>
      </c>
    </row>
    <row r="23" customFormat="false" ht="42" hidden="false" customHeight="true" outlineLevel="0" collapsed="false">
      <c r="A23" s="46" t="s">
        <v>442</v>
      </c>
      <c r="B23" s="47" t="s">
        <v>443</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44"/>
    <col collapsed="false" customWidth="true" hidden="false" outlineLevel="0" max="5" min="3" style="0" width="14"/>
  </cols>
  <sheetData>
    <row r="1" customFormat="false" ht="16.15" hidden="false" customHeight="false" outlineLevel="0" collapsed="false">
      <c r="A1" s="48" t="s">
        <v>444</v>
      </c>
    </row>
    <row r="2" customFormat="false" ht="15" hidden="false" customHeight="false" outlineLevel="0" collapsed="false">
      <c r="A2" s="49" t="s">
        <v>445</v>
      </c>
    </row>
    <row r="3" customFormat="false" ht="15" hidden="false" customHeight="false" outlineLevel="0" collapsed="false">
      <c r="A3" s="49" t="s">
        <v>446</v>
      </c>
    </row>
    <row r="5" customFormat="false" ht="15" hidden="false" customHeight="false" outlineLevel="0" collapsed="false">
      <c r="A5" s="50" t="s">
        <v>447</v>
      </c>
      <c r="B5" s="50" t="s">
        <v>448</v>
      </c>
      <c r="C5" s="50" t="s">
        <v>449</v>
      </c>
      <c r="D5" s="50" t="s">
        <v>450</v>
      </c>
      <c r="E5" s="50" t="s">
        <v>451</v>
      </c>
    </row>
    <row r="6" customFormat="false" ht="15" hidden="false" customHeight="false" outlineLevel="0" collapsed="false">
      <c r="A6" s="49" t="s">
        <v>452</v>
      </c>
      <c r="B6" s="49" t="s">
        <v>453</v>
      </c>
      <c r="C6" s="51" t="n">
        <v>-230.64891136774</v>
      </c>
      <c r="D6" s="52" t="n">
        <v>41.0189252810143</v>
      </c>
      <c r="E6" s="36" t="n">
        <v>1.87682794970643E-008</v>
      </c>
    </row>
    <row r="7" customFormat="false" ht="15" hidden="false" customHeight="false" outlineLevel="0" collapsed="false">
      <c r="A7" s="49" t="s">
        <v>454</v>
      </c>
      <c r="B7" s="49" t="s">
        <v>455</v>
      </c>
      <c r="C7" s="51" t="n">
        <v>0.820828223279015</v>
      </c>
      <c r="D7" s="52" t="n">
        <v>0.719618716726774</v>
      </c>
      <c r="E7" s="36" t="n">
        <v>0.254018416340796</v>
      </c>
    </row>
    <row r="8" customFormat="false" ht="15" hidden="false" customHeight="false" outlineLevel="0" collapsed="false">
      <c r="A8" s="49" t="s">
        <v>456</v>
      </c>
      <c r="B8" s="49" t="s">
        <v>457</v>
      </c>
      <c r="C8" s="51" t="n">
        <v>0.64540149849788</v>
      </c>
      <c r="D8" s="52" t="n">
        <v>0.313184693358975</v>
      </c>
      <c r="E8" s="36" t="n">
        <v>0.0393250250231145</v>
      </c>
    </row>
    <row r="9" customFormat="false" ht="15" hidden="false" customHeight="false" outlineLevel="0" collapsed="false">
      <c r="A9" s="49" t="s">
        <v>458</v>
      </c>
      <c r="B9" s="49" t="s">
        <v>459</v>
      </c>
      <c r="C9" s="51" t="n">
        <v>3.00642402728998</v>
      </c>
      <c r="D9" s="52" t="n">
        <v>0.886969008037059</v>
      </c>
      <c r="E9" s="36" t="n">
        <v>0.000700079513083002</v>
      </c>
    </row>
    <row r="10" customFormat="false" ht="15" hidden="false" customHeight="false" outlineLevel="0" collapsed="false">
      <c r="A10" s="49" t="s">
        <v>460</v>
      </c>
      <c r="B10" s="49" t="s">
        <v>461</v>
      </c>
      <c r="C10" s="51" t="n">
        <v>-109.733890787783</v>
      </c>
      <c r="D10" s="52" t="n">
        <v>18.4929776376304</v>
      </c>
      <c r="E10" s="36" t="n">
        <v>2.95977009108472E-009</v>
      </c>
    </row>
    <row r="11" customFormat="false" ht="15" hidden="false" customHeight="false" outlineLevel="0" collapsed="false">
      <c r="A11" s="49" t="s">
        <v>462</v>
      </c>
      <c r="B11" s="49" t="s">
        <v>463</v>
      </c>
      <c r="C11" s="51" t="n">
        <v>-599.079731239195</v>
      </c>
      <c r="D11" s="52" t="n">
        <v>159.367118689426</v>
      </c>
      <c r="E11" s="36" t="n">
        <v>0.000170513721040017</v>
      </c>
    </row>
    <row r="12" customFormat="false" ht="15" hidden="false" customHeight="false" outlineLevel="0" collapsed="false">
      <c r="A12" s="49" t="s">
        <v>464</v>
      </c>
      <c r="B12" s="49" t="s">
        <v>465</v>
      </c>
      <c r="C12" s="51" t="n">
        <v>-0.700313839022823</v>
      </c>
      <c r="D12" s="52" t="n">
        <v>0.0404491675960198</v>
      </c>
      <c r="E12" s="36" t="n">
        <v>3.7254452694478E-067</v>
      </c>
    </row>
    <row r="13" customFormat="false" ht="15" hidden="false" customHeight="false" outlineLevel="0" collapsed="false">
      <c r="A13" s="49" t="s">
        <v>466</v>
      </c>
      <c r="B13" s="49" t="s">
        <v>467</v>
      </c>
      <c r="C13" s="51" t="n">
        <v>15.991282457147</v>
      </c>
      <c r="D13" s="52" t="n">
        <v>3.56591255529623</v>
      </c>
      <c r="E13" s="36" t="n">
        <v>7.30901422867068E-006</v>
      </c>
    </row>
    <row r="14" customFormat="false" ht="15" hidden="false" customHeight="false" outlineLevel="0" collapsed="false">
      <c r="A14" s="49" t="s">
        <v>468</v>
      </c>
      <c r="B14" s="49" t="s">
        <v>469</v>
      </c>
      <c r="C14" s="51" t="n">
        <v>1.1208670346878</v>
      </c>
      <c r="D14" s="52" t="n">
        <v>0.74885126781039</v>
      </c>
      <c r="E14" s="36" t="n">
        <v>0.134450013537218</v>
      </c>
    </row>
    <row r="15" customFormat="false" ht="15" hidden="false" customHeight="false" outlineLevel="0" collapsed="false">
      <c r="A15" s="49" t="s">
        <v>470</v>
      </c>
      <c r="B15" s="49" t="s">
        <v>471</v>
      </c>
      <c r="C15" s="51" t="n">
        <v>120.864696123554</v>
      </c>
      <c r="D15" s="52" t="n">
        <v>19.8009623539066</v>
      </c>
      <c r="E15" s="36" t="n">
        <v>1.03458651295313E-009</v>
      </c>
    </row>
    <row r="16" customFormat="false" ht="15" hidden="false" customHeight="false" outlineLevel="0" collapsed="false">
      <c r="A16" s="49" t="s">
        <v>472</v>
      </c>
      <c r="B16" s="49" t="s">
        <v>473</v>
      </c>
      <c r="C16" s="51" t="n">
        <v>-224.133900085275</v>
      </c>
      <c r="D16" s="52" t="n">
        <v>44.2388005432378</v>
      </c>
      <c r="E16" s="36" t="n">
        <v>4.05292126202105E-007</v>
      </c>
    </row>
    <row r="17" customFormat="false" ht="15" hidden="false" customHeight="false" outlineLevel="0" collapsed="false">
      <c r="A17" s="49" t="s">
        <v>474</v>
      </c>
      <c r="B17" s="49" t="s">
        <v>475</v>
      </c>
      <c r="C17" s="51" t="n">
        <v>-62.0633313751901</v>
      </c>
      <c r="D17" s="52" t="n">
        <v>12.8742779368781</v>
      </c>
      <c r="E17" s="36" t="n">
        <v>1.43038657854754E-006</v>
      </c>
    </row>
    <row r="18" customFormat="false" ht="15" hidden="false" customHeight="false" outlineLevel="0" collapsed="false">
      <c r="A18" s="49" t="s">
        <v>476</v>
      </c>
      <c r="B18" s="49" t="s">
        <v>477</v>
      </c>
      <c r="C18" s="51" t="n">
        <v>-98.2085688412369</v>
      </c>
      <c r="D18" s="52" t="n">
        <v>20.4457071637514</v>
      </c>
      <c r="E18" s="36" t="n">
        <v>1.56006811680729E-006</v>
      </c>
    </row>
    <row r="19" customFormat="false" ht="15" hidden="false" customHeight="false" outlineLevel="0" collapsed="false">
      <c r="A19" s="49" t="s">
        <v>478</v>
      </c>
      <c r="B19" s="49" t="s">
        <v>479</v>
      </c>
      <c r="C19" s="51" t="n">
        <v>0.097531644116133</v>
      </c>
      <c r="D19" s="52" t="n">
        <v>0.0232594354913496</v>
      </c>
      <c r="E19" s="36" t="n">
        <v>2.75037398263676E-005</v>
      </c>
    </row>
    <row r="20" customFormat="false" ht="15" hidden="false" customHeight="false" outlineLevel="0" collapsed="false">
      <c r="A20" s="49" t="s">
        <v>480</v>
      </c>
      <c r="B20" s="49" t="s">
        <v>479</v>
      </c>
      <c r="C20" s="51" t="n">
        <v>-0.900083488730187</v>
      </c>
      <c r="D20" s="52" t="n">
        <v>0.0110959692199288</v>
      </c>
      <c r="E20" s="36" t="n">
        <v>0</v>
      </c>
    </row>
    <row r="21" customFormat="false" ht="15" hidden="false" customHeight="false" outlineLevel="0" collapsed="false">
      <c r="A21" s="49" t="s">
        <v>481</v>
      </c>
      <c r="B21" s="49" t="s">
        <v>479</v>
      </c>
      <c r="C21" s="51" t="n">
        <v>74698.1999109961</v>
      </c>
      <c r="D21" s="52" t="n">
        <v>2325.10415062511</v>
      </c>
      <c r="E21" s="36" t="n">
        <v>1.86178644435845E-226</v>
      </c>
    </row>
    <row r="23" customFormat="false" ht="15" hidden="false" customHeight="false" outlineLevel="0" collapsed="false">
      <c r="A23" s="50" t="s">
        <v>482</v>
      </c>
    </row>
    <row r="24" customFormat="false" ht="15" hidden="false" customHeight="false" outlineLevel="0" collapsed="false">
      <c r="A24" s="49" t="s">
        <v>483</v>
      </c>
      <c r="B24" s="49" t="s">
        <v>484</v>
      </c>
      <c r="C24" s="53" t="n">
        <v>52.1775</v>
      </c>
    </row>
    <row r="25" customFormat="false" ht="15" hidden="false" customHeight="false" outlineLevel="0" collapsed="false">
      <c r="A25" s="49" t="s">
        <v>485</v>
      </c>
      <c r="B25" s="49" t="s">
        <v>486</v>
      </c>
      <c r="C25" s="54" t="n">
        <v>43910</v>
      </c>
    </row>
    <row r="26" customFormat="false" ht="15" hidden="false" customHeight="false" outlineLevel="0" collapsed="false">
      <c r="A26" s="49" t="s">
        <v>487</v>
      </c>
      <c r="C26" s="54" t="n">
        <v>44008</v>
      </c>
    </row>
    <row r="27" customFormat="false" ht="15" hidden="false" customHeight="false" outlineLevel="0" collapsed="false">
      <c r="A27" s="49" t="s">
        <v>488</v>
      </c>
      <c r="C27" s="55" t="n">
        <v>1.959964</v>
      </c>
    </row>
    <row r="29" customFormat="false" ht="15" hidden="false" customHeight="false" outlineLevel="0" collapsed="false">
      <c r="A29" s="50" t="s">
        <v>489</v>
      </c>
    </row>
    <row r="30" customFormat="false" ht="15" hidden="false" customHeight="false" outlineLevel="0" collapsed="false">
      <c r="A30" s="49" t="s">
        <v>490</v>
      </c>
      <c r="C30" s="56" t="n">
        <v>24808.6231785674</v>
      </c>
    </row>
    <row r="31" customFormat="false" ht="15" hidden="false" customHeight="false" outlineLevel="0" collapsed="false">
      <c r="A31" s="49" t="s">
        <v>491</v>
      </c>
      <c r="C31" s="56" t="n">
        <v>24896.2104554713</v>
      </c>
    </row>
    <row r="32" customFormat="false" ht="15" hidden="false" customHeight="false" outlineLevel="0" collapsed="false">
      <c r="A32" s="49" t="s">
        <v>492</v>
      </c>
      <c r="C32" s="56" t="n">
        <v>305.269805838495</v>
      </c>
    </row>
    <row r="33" customFormat="false" ht="15" hidden="false" customHeight="false" outlineLevel="0" collapsed="false">
      <c r="A33" s="49" t="s">
        <v>493</v>
      </c>
      <c r="C33" s="57" t="n">
        <v>0.0283838576122416</v>
      </c>
    </row>
    <row r="34" customFormat="false" ht="15" hidden="false" customHeight="false" outlineLevel="0" collapsed="false">
      <c r="A34" s="49" t="s">
        <v>494</v>
      </c>
      <c r="C34" s="58" t="n">
        <f aca="false">SUMPRODUCT(ISNUMBER(Target!$C$10:$C$1770)*ABS(Target!$AS$10:$AS$1770)/IF(ISNUMBER(Target!$C$10:$C$1770),Target!$C$10:$C$1770,1))/COUNT(Target!$C$10:$C$1770)</f>
        <v>0.0252617429399167</v>
      </c>
    </row>
    <row r="35" customFormat="false" ht="15" hidden="false" customHeight="false" outlineLevel="0" collapsed="false">
      <c r="A35" s="49" t="s">
        <v>495</v>
      </c>
      <c r="C35" s="59" t="n">
        <f aca="false">SUMPRODUCT(ABS(Target!$C$1718:$C$1769-Target!$AM$1718:$AM$1769)/Target!$C$1718:$C$1769)/COUNT(Target!$C$1718:$C$1769)</f>
        <v>0.0523493578184288</v>
      </c>
    </row>
    <row r="37" customFormat="false" ht="15" hidden="false" customHeight="false" outlineLevel="0" collapsed="false">
      <c r="A37" s="50" t="s">
        <v>496</v>
      </c>
    </row>
    <row r="38" customFormat="false" ht="15" hidden="false" customHeight="false" outlineLevel="0" collapsed="false">
      <c r="A38" s="49" t="s">
        <v>497</v>
      </c>
    </row>
    <row r="39" customFormat="false" ht="15" hidden="false" customHeight="false" outlineLevel="0" collapsed="false">
      <c r="A39" s="49" t="s">
        <v>498</v>
      </c>
    </row>
    <row r="40" customFormat="false" ht="15" hidden="false" customHeight="false" outlineLevel="0" collapsed="false">
      <c r="A40" s="49" t="s">
        <v>499</v>
      </c>
    </row>
    <row r="41" customFormat="false" ht="15" hidden="false" customHeight="false" outlineLevel="0" collapsed="false">
      <c r="A41" s="49" t="s">
        <v>500</v>
      </c>
    </row>
    <row r="42" customFormat="false" ht="15" hidden="false" customHeight="false" outlineLevel="0" collapsed="false">
      <c r="A42" s="49" t="s">
        <v>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2026-09-02T15:34:03Z</dcterms:created>
  <dc:creator>Jorge Colazo</dc:creator>
  <dc:description/>
  <dc:language>en-US</dc:language>
  <cp:lastModifiedBy/>
  <dcterms:modified xsi:type="dcterms:W3CDTF">2026-09-15T13:48:34Z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